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15" yWindow="5760" windowWidth="15600" windowHeight="5700" tabRatio="919"/>
  </bookViews>
  <sheets>
    <sheet name="General Info" sheetId="1" r:id="rId1"/>
    <sheet name="Requirements" sheetId="39" r:id="rId2"/>
    <sheet name="DefCap" sheetId="56" r:id="rId3"/>
    <sheet name="DefCap-MI" sheetId="66" r:id="rId4"/>
    <sheet name="Leverage Ratio" sheetId="32" r:id="rId5"/>
    <sheet name="LCR" sheetId="8" r:id="rId6"/>
    <sheet name="NSFR" sheetId="30" r:id="rId7"/>
    <sheet name="OpRisk" sheetId="81" r:id="rId8"/>
    <sheet name="Large exposures" sheetId="75" r:id="rId9"/>
    <sheet name="Sovereign exposures" sheetId="80" r:id="rId10"/>
    <sheet name="IRRBB exposures" sheetId="67" r:id="rId11"/>
    <sheet name="IRRBB capital requirements" sheetId="82" r:id="rId12"/>
    <sheet name="IRRBB IMS" sheetId="70" r:id="rId13"/>
    <sheet name="IRRBB scenarios" sheetId="77" r:id="rId14"/>
    <sheet name="IRRBB questions" sheetId="73" r:id="rId15"/>
    <sheet name="IRRBB calc" sheetId="79" r:id="rId16"/>
    <sheet name="Checks" sheetId="22" r:id="rId17"/>
    <sheet name="Parameters" sheetId="20" r:id="rId18"/>
    <sheet name="IRRBB parameters" sheetId="78" r:id="rId19"/>
  </sheets>
  <definedNames>
    <definedName name="Accounting">Parameters!$D$189:$D$191</definedName>
    <definedName name="BankType">Parameters!$D$192:$D$194</definedName>
    <definedName name="BankTypeNumeric">Parameters!$C$195:$C$201</definedName>
    <definedName name="Basel12">Parameters!$D$187:$D$188</definedName>
    <definedName name="CCROTC">Parameters!$D$172:$D$174</definedName>
    <definedName name="CCRSFT">Parameters!$D$175:$D$178</definedName>
    <definedName name="ConnectedCounterparties">Parameters!$D$202:$D$204</definedName>
    <definedName name="CreditRisk">Parameters!$D$179:$D$180</definedName>
    <definedName name="CreditRiskEquity">Parameters!$D$181:$D$182</definedName>
    <definedName name="CSRBB">Parameters!$D$241:$D$244</definedName>
    <definedName name="CurrencyCodes">Parameters!$D$210:$D$240</definedName>
    <definedName name="Group">Parameters!$D$167:$D$168</definedName>
    <definedName name="LECounterparty">Parameters!$D$208:$D$209</definedName>
    <definedName name="OpRisk">Parameters!$D$183:$D$186</definedName>
    <definedName name="_xlnm.Print_Area" localSheetId="16">Checks!$A$1:$T$314</definedName>
    <definedName name="_xlnm.Print_Area" localSheetId="2">DefCap!$A$1:$G$113</definedName>
    <definedName name="_xlnm.Print_Area" localSheetId="3">'DefCap-MI'!$A$1:$AI$32</definedName>
    <definedName name="_xlnm.Print_Area" localSheetId="0">'General Info'!$A$1:$K$84</definedName>
    <definedName name="_xlnm.Print_Area" localSheetId="11">'IRRBB capital requirements'!$1:$45,'IRRBB capital requirements'!$A$46:$O$59</definedName>
    <definedName name="_xlnm.Print_Area" localSheetId="10">'IRRBB exposures'!$A:$AE</definedName>
    <definedName name="_xlnm.Print_Area" localSheetId="12">'IRRBB IMS'!$A$1:$K$60</definedName>
    <definedName name="_xlnm.Print_Area" localSheetId="18">'IRRBB parameters'!$1:$59</definedName>
    <definedName name="_xlnm.Print_Area" localSheetId="14">'IRRBB questions'!$A$1:$I$54</definedName>
    <definedName name="_xlnm.Print_Area" localSheetId="13">'IRRBB scenarios'!$A$1:$W$282</definedName>
    <definedName name="_xlnm.Print_Area" localSheetId="8">'Large exposures'!$A$1:$CY$70</definedName>
    <definedName name="_xlnm.Print_Area" localSheetId="5">LCR!$A$1:$K$444</definedName>
    <definedName name="_xlnm.Print_Area" localSheetId="4">'Leverage Ratio'!$A$1:$O$218</definedName>
    <definedName name="_xlnm.Print_Area" localSheetId="6">NSFR!$A$1:$P$379</definedName>
    <definedName name="_xlnm.Print_Area" localSheetId="7">OpRisk!$A$1:$N$188</definedName>
    <definedName name="_xlnm.Print_Area" localSheetId="17">Parameters!$A:$I</definedName>
    <definedName name="_xlnm.Print_Area" localSheetId="1">Requirements!$A$1:$I$43</definedName>
    <definedName name="_xlnm.Print_Area" localSheetId="9">'Sovereign exposures'!$A$1:$J$75</definedName>
    <definedName name="_xlnm.Print_Titles" localSheetId="16">Checks!$1:$1</definedName>
    <definedName name="_xlnm.Print_Titles" localSheetId="0">'General Info'!$A:$B</definedName>
    <definedName name="_xlnm.Print_Titles" localSheetId="8">'Large exposures'!$A:$B,'Large exposures'!$1:$3</definedName>
    <definedName name="_xlnm.Print_Titles" localSheetId="7">OpRisk!$B:$C,OpRisk!$3:$3</definedName>
    <definedName name="_xlnm.Print_Titles" localSheetId="17">Parameters!$1:$1</definedName>
    <definedName name="_xlnm.Print_Titles" localSheetId="1">Requirements!$A:$B</definedName>
    <definedName name="QNumeric100">Parameters!$C$246:$C$345</definedName>
    <definedName name="QNumeric3">Parameters!$C$246:$C$248</definedName>
    <definedName name="QNumeric5">Parameters!$C$246:$C$250</definedName>
    <definedName name="QNumeric6">Parameters!$C$246:$C$251</definedName>
    <definedName name="QNumericZ10">Parameters!$C$245:$C$255</definedName>
    <definedName name="QNumericZ100">Parameters!$C$245:$C$345</definedName>
    <definedName name="UnitT">Parameters!$E$169:$F$171</definedName>
    <definedName name="UnitW">Parameters!$D$169:$D$171</definedName>
    <definedName name="YesNo">Parameters!$D$164:$D$165</definedName>
    <definedName name="YesNoNA">Parameters!$D$164:$D$166</definedName>
    <definedName name="Z_15489521_78C1_4B59_8BC9_AACD7EBC6362_.wvu.PrintArea" localSheetId="16" hidden="1">Checks!$A$1:$N$314</definedName>
    <definedName name="Z_15489521_78C1_4B59_8BC9_AACD7EBC6362_.wvu.PrintArea" localSheetId="2" hidden="1">DefCap!#REF!</definedName>
    <definedName name="Z_15489521_78C1_4B59_8BC9_AACD7EBC6362_.wvu.PrintArea" localSheetId="3" hidden="1">'DefCap-MI'!#REF!</definedName>
    <definedName name="Z_15489521_78C1_4B59_8BC9_AACD7EBC6362_.wvu.PrintArea" localSheetId="4" hidden="1">'Leverage Ratio'!#REF!</definedName>
    <definedName name="Z_15489521_78C1_4B59_8BC9_AACD7EBC6362_.wvu.PrintArea" localSheetId="6" hidden="1">NSFR!#REF!</definedName>
    <definedName name="Z_15489521_78C1_4B59_8BC9_AACD7EBC6362_.wvu.PrintArea" localSheetId="1" hidden="1">Requirements!$A$1:$C$43,Requirements!#REF!</definedName>
    <definedName name="Z_15489521_78C1_4B59_8BC9_AACD7EBC6362_.wvu.PrintTitles" localSheetId="16" hidden="1">Checks!$1:$1</definedName>
    <definedName name="Z_15489521_78C1_4B59_8BC9_AACD7EBC6362_.wvu.PrintTitles" localSheetId="2" hidden="1">DefCap!#REF!</definedName>
    <definedName name="Z_15489521_78C1_4B59_8BC9_AACD7EBC6362_.wvu.PrintTitles" localSheetId="3" hidden="1">'DefCap-MI'!#REF!</definedName>
    <definedName name="Z_15489521_78C1_4B59_8BC9_AACD7EBC6362_.wvu.PrintTitles" localSheetId="4" hidden="1">'Leverage Ratio'!#REF!</definedName>
    <definedName name="Z_15489521_78C1_4B59_8BC9_AACD7EBC6362_.wvu.PrintTitles" localSheetId="1" hidden="1">Requirements!$A:$B</definedName>
    <definedName name="Z_53E8D147_A870_4F3F_BF63_24587CEF7636_.wvu.PrintArea" localSheetId="16" hidden="1">Checks!$A$1:$N$314</definedName>
    <definedName name="Z_53E8D147_A870_4F3F_BF63_24587CEF7636_.wvu.PrintArea" localSheetId="2" hidden="1">DefCap!#REF!</definedName>
    <definedName name="Z_53E8D147_A870_4F3F_BF63_24587CEF7636_.wvu.PrintArea" localSheetId="3" hidden="1">'DefCap-MI'!#REF!</definedName>
    <definedName name="Z_53E8D147_A870_4F3F_BF63_24587CEF7636_.wvu.PrintArea" localSheetId="5" hidden="1">LCR!#REF!</definedName>
    <definedName name="Z_53E8D147_A870_4F3F_BF63_24587CEF7636_.wvu.PrintArea" localSheetId="4" hidden="1">'Leverage Ratio'!#REF!</definedName>
    <definedName name="Z_53E8D147_A870_4F3F_BF63_24587CEF7636_.wvu.PrintArea" localSheetId="6" hidden="1">NSFR!#REF!</definedName>
    <definedName name="Z_53E8D147_A870_4F3F_BF63_24587CEF7636_.wvu.PrintArea" localSheetId="1" hidden="1">Requirements!$A$1:$C$43,Requirements!#REF!</definedName>
    <definedName name="Z_53E8D147_A870_4F3F_BF63_24587CEF7636_.wvu.PrintArea" localSheetId="9" hidden="1">'Sovereign exposures'!#REF!</definedName>
    <definedName name="Z_53E8D147_A870_4F3F_BF63_24587CEF7636_.wvu.PrintTitles" localSheetId="16" hidden="1">Checks!$1:$1</definedName>
    <definedName name="Z_53E8D147_A870_4F3F_BF63_24587CEF7636_.wvu.PrintTitles" localSheetId="2" hidden="1">DefCap!#REF!</definedName>
    <definedName name="Z_53E8D147_A870_4F3F_BF63_24587CEF7636_.wvu.PrintTitles" localSheetId="3" hidden="1">'DefCap-MI'!#REF!</definedName>
    <definedName name="Z_53E8D147_A870_4F3F_BF63_24587CEF7636_.wvu.PrintTitles" localSheetId="5" hidden="1">LCR!#REF!</definedName>
    <definedName name="Z_53E8D147_A870_4F3F_BF63_24587CEF7636_.wvu.PrintTitles" localSheetId="4" hidden="1">'Leverage Ratio'!#REF!</definedName>
    <definedName name="Z_53E8D147_A870_4F3F_BF63_24587CEF7636_.wvu.PrintTitles" localSheetId="6" hidden="1">NSFR!#REF!</definedName>
    <definedName name="Z_53E8D147_A870_4F3F_BF63_24587CEF7636_.wvu.PrintTitles" localSheetId="1" hidden="1">Requirements!$A:$B</definedName>
    <definedName name="Z_53E8D147_A870_4F3F_BF63_24587CEF7636_.wvu.PrintTitles" localSheetId="9" hidden="1">'Sovereign exposures'!#REF!</definedName>
    <definedName name="Z_7608A575_AD39_4DFE_B654_965E0A886A86_.wvu.PrintArea" localSheetId="16" hidden="1">Checks!$A$1:$N$314</definedName>
    <definedName name="Z_7608A575_AD39_4DFE_B654_965E0A886A86_.wvu.PrintArea" localSheetId="2" hidden="1">DefCap!#REF!</definedName>
    <definedName name="Z_7608A575_AD39_4DFE_B654_965E0A886A86_.wvu.PrintArea" localSheetId="3" hidden="1">'DefCap-MI'!#REF!</definedName>
    <definedName name="Z_7608A575_AD39_4DFE_B654_965E0A886A86_.wvu.PrintArea" localSheetId="4" hidden="1">'Leverage Ratio'!#REF!</definedName>
    <definedName name="Z_7608A575_AD39_4DFE_B654_965E0A886A86_.wvu.PrintArea" localSheetId="6" hidden="1">NSFR!#REF!</definedName>
    <definedName name="Z_7608A575_AD39_4DFE_B654_965E0A886A86_.wvu.PrintArea" localSheetId="1" hidden="1">Requirements!$A$1:$C$43,Requirements!#REF!</definedName>
    <definedName name="Z_7608A575_AD39_4DFE_B654_965E0A886A86_.wvu.PrintTitles" localSheetId="16" hidden="1">Checks!$1:$1</definedName>
    <definedName name="Z_7608A575_AD39_4DFE_B654_965E0A886A86_.wvu.PrintTitles" localSheetId="2" hidden="1">DefCap!#REF!</definedName>
    <definedName name="Z_7608A575_AD39_4DFE_B654_965E0A886A86_.wvu.PrintTitles" localSheetId="3" hidden="1">'DefCap-MI'!#REF!</definedName>
    <definedName name="Z_7608A575_AD39_4DFE_B654_965E0A886A86_.wvu.PrintTitles" localSheetId="4" hidden="1">'Leverage Ratio'!#REF!</definedName>
    <definedName name="Z_7608A575_AD39_4DFE_B654_965E0A886A86_.wvu.PrintTitles" localSheetId="1" hidden="1">Requirements!$A:$B</definedName>
  </definedNames>
  <calcPr calcId="145621"/>
</workbook>
</file>

<file path=xl/calcChain.xml><?xml version="1.0" encoding="utf-8"?>
<calcChain xmlns="http://schemas.openxmlformats.org/spreadsheetml/2006/main">
  <c r="T238" i="22" l="1"/>
  <c r="U238" i="22"/>
  <c r="V238" i="22"/>
  <c r="T239" i="22"/>
  <c r="U239" i="22"/>
  <c r="V239" i="22"/>
  <c r="T240" i="22"/>
  <c r="U240" i="22"/>
  <c r="V240" i="22"/>
  <c r="T241" i="22"/>
  <c r="U241" i="22"/>
  <c r="V241" i="22"/>
  <c r="T242" i="22"/>
  <c r="U242" i="22"/>
  <c r="V242" i="22"/>
  <c r="T243" i="22"/>
  <c r="U243" i="22"/>
  <c r="V243" i="22"/>
  <c r="T244" i="22"/>
  <c r="U244" i="22"/>
  <c r="V244" i="22"/>
  <c r="W613" i="67"/>
  <c r="Y637" i="67"/>
  <c r="X637" i="67"/>
  <c r="W637" i="67"/>
  <c r="Y631" i="67"/>
  <c r="X631" i="67"/>
  <c r="W631" i="67"/>
  <c r="Y625" i="67"/>
  <c r="X625" i="67"/>
  <c r="W625" i="67"/>
  <c r="Y619" i="67"/>
  <c r="X619" i="67"/>
  <c r="W619" i="67"/>
  <c r="Y613" i="67"/>
  <c r="X613" i="67"/>
  <c r="W607" i="67"/>
  <c r="X607" i="67"/>
  <c r="Y607" i="67"/>
  <c r="M170" i="81" l="1"/>
  <c r="L170" i="81"/>
  <c r="K170" i="81"/>
  <c r="E570" i="79" l="1"/>
  <c r="E556" i="79"/>
  <c r="D510" i="79"/>
  <c r="D504" i="79"/>
  <c r="C494" i="79"/>
  <c r="C485" i="79"/>
  <c r="C475" i="79"/>
  <c r="C466" i="79"/>
  <c r="C456" i="79"/>
  <c r="C446" i="79"/>
  <c r="C435" i="79"/>
  <c r="C422" i="79"/>
  <c r="C414" i="79"/>
  <c r="C406" i="79"/>
  <c r="C398" i="79"/>
  <c r="C390" i="79"/>
  <c r="C382" i="79"/>
  <c r="C374" i="79"/>
  <c r="O627" i="79" l="1"/>
  <c r="N627" i="79"/>
  <c r="M627" i="79"/>
  <c r="L627" i="79"/>
  <c r="K627" i="79"/>
  <c r="J627" i="79"/>
  <c r="O626" i="79"/>
  <c r="N626" i="79"/>
  <c r="M626" i="79"/>
  <c r="L626" i="79"/>
  <c r="K626" i="79"/>
  <c r="J626" i="79"/>
  <c r="O625" i="79"/>
  <c r="N625" i="79"/>
  <c r="M625" i="79"/>
  <c r="L625" i="79"/>
  <c r="K625" i="79"/>
  <c r="J625" i="79"/>
  <c r="O624" i="79"/>
  <c r="N624" i="79"/>
  <c r="M624" i="79"/>
  <c r="L624" i="79"/>
  <c r="K624" i="79"/>
  <c r="J624" i="79"/>
  <c r="O623" i="79"/>
  <c r="N623" i="79"/>
  <c r="M623" i="79"/>
  <c r="L623" i="79"/>
  <c r="K623" i="79"/>
  <c r="J623" i="79"/>
  <c r="O622" i="79"/>
  <c r="N622" i="79"/>
  <c r="M622" i="79"/>
  <c r="L622" i="79"/>
  <c r="K622" i="79"/>
  <c r="J622" i="79"/>
  <c r="O621" i="79"/>
  <c r="N621" i="79"/>
  <c r="M621" i="79"/>
  <c r="L621" i="79"/>
  <c r="K621" i="79"/>
  <c r="J621" i="79"/>
  <c r="O620" i="79"/>
  <c r="N620" i="79"/>
  <c r="M620" i="79"/>
  <c r="L620" i="79"/>
  <c r="K620" i="79"/>
  <c r="J620" i="79"/>
  <c r="O619" i="79"/>
  <c r="N619" i="79"/>
  <c r="M619" i="79"/>
  <c r="L619" i="79"/>
  <c r="K619" i="79"/>
  <c r="J619" i="79"/>
  <c r="O618" i="79"/>
  <c r="N618" i="79"/>
  <c r="M618" i="79"/>
  <c r="L618" i="79"/>
  <c r="K618" i="79"/>
  <c r="J618" i="79"/>
  <c r="O617" i="79"/>
  <c r="N617" i="79"/>
  <c r="M617" i="79"/>
  <c r="L617" i="79"/>
  <c r="K617" i="79"/>
  <c r="J617" i="79"/>
  <c r="O616" i="79"/>
  <c r="N616" i="79"/>
  <c r="M616" i="79"/>
  <c r="L616" i="79"/>
  <c r="K616" i="79"/>
  <c r="J616" i="79"/>
  <c r="O615" i="79"/>
  <c r="N615" i="79"/>
  <c r="M615" i="79"/>
  <c r="L615" i="79"/>
  <c r="K615" i="79"/>
  <c r="J615" i="79"/>
  <c r="O614" i="79"/>
  <c r="N614" i="79"/>
  <c r="M614" i="79"/>
  <c r="L614" i="79"/>
  <c r="K614" i="79"/>
  <c r="J614" i="79"/>
  <c r="O613" i="79"/>
  <c r="N613" i="79"/>
  <c r="M613" i="79"/>
  <c r="L613" i="79"/>
  <c r="K613" i="79"/>
  <c r="J613" i="79"/>
  <c r="O612" i="79"/>
  <c r="N612" i="79"/>
  <c r="M612" i="79"/>
  <c r="L612" i="79"/>
  <c r="K612" i="79"/>
  <c r="J612" i="79"/>
  <c r="O611" i="79"/>
  <c r="N611" i="79"/>
  <c r="M611" i="79"/>
  <c r="L611" i="79"/>
  <c r="K611" i="79"/>
  <c r="J611" i="79"/>
  <c r="O610" i="79"/>
  <c r="N610" i="79"/>
  <c r="M610" i="79"/>
  <c r="L610" i="79"/>
  <c r="K610" i="79"/>
  <c r="J610" i="79"/>
  <c r="O609" i="79"/>
  <c r="N609" i="79"/>
  <c r="M609" i="79"/>
  <c r="L609" i="79"/>
  <c r="K609" i="79"/>
  <c r="J609" i="79"/>
  <c r="O608" i="79"/>
  <c r="N608" i="79"/>
  <c r="M608" i="79"/>
  <c r="L608" i="79"/>
  <c r="K608" i="79"/>
  <c r="J608" i="79"/>
  <c r="O607" i="79"/>
  <c r="N607" i="79"/>
  <c r="M607" i="79"/>
  <c r="L607" i="79"/>
  <c r="K607" i="79"/>
  <c r="J607" i="79"/>
  <c r="O606" i="79"/>
  <c r="N606" i="79"/>
  <c r="M606" i="79"/>
  <c r="L606" i="79"/>
  <c r="K606" i="79"/>
  <c r="J606" i="79"/>
  <c r="O605" i="79"/>
  <c r="N605" i="79"/>
  <c r="M605" i="79"/>
  <c r="L605" i="79"/>
  <c r="K605" i="79"/>
  <c r="J605" i="79"/>
  <c r="O604" i="79"/>
  <c r="N604" i="79"/>
  <c r="M604" i="79"/>
  <c r="L604" i="79"/>
  <c r="K604" i="79"/>
  <c r="J604" i="79"/>
  <c r="O603" i="79"/>
  <c r="N603" i="79"/>
  <c r="M603" i="79"/>
  <c r="L603" i="79"/>
  <c r="K603" i="79"/>
  <c r="J603" i="79"/>
  <c r="O602" i="79"/>
  <c r="N602" i="79"/>
  <c r="M602" i="79"/>
  <c r="L602" i="79"/>
  <c r="K602" i="79"/>
  <c r="J602" i="79"/>
  <c r="O601" i="79"/>
  <c r="N601" i="79"/>
  <c r="M601" i="79"/>
  <c r="L601" i="79"/>
  <c r="K601" i="79"/>
  <c r="J601" i="79"/>
  <c r="O600" i="79"/>
  <c r="N600" i="79"/>
  <c r="M600" i="79"/>
  <c r="L600" i="79"/>
  <c r="K600" i="79"/>
  <c r="J600" i="79"/>
  <c r="O599" i="79"/>
  <c r="N599" i="79"/>
  <c r="M599" i="79"/>
  <c r="L599" i="79"/>
  <c r="K599" i="79"/>
  <c r="J599" i="79"/>
  <c r="O598" i="79"/>
  <c r="N598" i="79"/>
  <c r="M598" i="79"/>
  <c r="L598" i="79"/>
  <c r="K598" i="79"/>
  <c r="J598" i="79"/>
  <c r="O597" i="79"/>
  <c r="N597" i="79"/>
  <c r="M597" i="79"/>
  <c r="L597" i="79"/>
  <c r="K597" i="79"/>
  <c r="J597" i="79"/>
  <c r="D548" i="79" l="1"/>
  <c r="D582" i="79"/>
  <c r="J49" i="70"/>
  <c r="J48" i="70"/>
  <c r="J47" i="70"/>
  <c r="J46" i="70"/>
  <c r="AA655" i="67"/>
  <c r="T655" i="67"/>
  <c r="G607" i="67"/>
  <c r="Y416" i="67"/>
  <c r="AA324" i="67"/>
  <c r="M187" i="81"/>
  <c r="M182" i="81"/>
  <c r="M157" i="81"/>
  <c r="M153" i="81"/>
  <c r="M148" i="81"/>
  <c r="M142" i="81"/>
  <c r="M138" i="81"/>
  <c r="M133" i="81"/>
  <c r="M127" i="81"/>
  <c r="M123" i="81"/>
  <c r="M118" i="81"/>
  <c r="M112" i="81"/>
  <c r="M108" i="81"/>
  <c r="M103" i="81"/>
  <c r="M97" i="81"/>
  <c r="M93" i="81"/>
  <c r="M88" i="81"/>
  <c r="M73" i="81"/>
  <c r="M67" i="81"/>
  <c r="M63" i="81"/>
  <c r="M58" i="81"/>
  <c r="M52" i="81"/>
  <c r="M48" i="81"/>
  <c r="M41" i="81"/>
  <c r="D41" i="81"/>
  <c r="D340" i="8"/>
  <c r="D343" i="8"/>
  <c r="D403" i="8"/>
  <c r="D400" i="8"/>
  <c r="D397" i="8"/>
  <c r="D394" i="8"/>
  <c r="D391" i="8"/>
  <c r="D388" i="8"/>
  <c r="D385" i="8"/>
  <c r="D382" i="8"/>
  <c r="D379" i="8"/>
  <c r="D376" i="8"/>
  <c r="D373" i="8"/>
  <c r="D370" i="8"/>
  <c r="D367" i="8"/>
  <c r="D364" i="8"/>
  <c r="D361" i="8"/>
  <c r="D358" i="8"/>
  <c r="D355" i="8"/>
  <c r="D352" i="8"/>
  <c r="D349" i="8"/>
  <c r="D346" i="8"/>
  <c r="D337" i="8"/>
  <c r="D334" i="8"/>
  <c r="D287" i="8"/>
  <c r="D284" i="8"/>
  <c r="D281" i="8"/>
  <c r="D278" i="8"/>
  <c r="D204" i="8"/>
  <c r="D200" i="8"/>
  <c r="D197" i="8"/>
  <c r="D194" i="8"/>
  <c r="D190" i="8"/>
  <c r="D187" i="8"/>
  <c r="D184" i="8"/>
  <c r="E181" i="8"/>
  <c r="D181" i="8"/>
  <c r="D175" i="8"/>
  <c r="D173" i="8"/>
  <c r="D171" i="8"/>
  <c r="D62" i="8"/>
  <c r="E59" i="8"/>
  <c r="D59" i="8"/>
  <c r="D9" i="8"/>
  <c r="J217" i="32"/>
  <c r="J126" i="32"/>
  <c r="M40" i="32"/>
  <c r="L53" i="32"/>
  <c r="G40" i="32"/>
  <c r="H10" i="32"/>
  <c r="D570" i="79" l="1"/>
  <c r="E503" i="79"/>
  <c r="D40" i="75" l="1"/>
  <c r="E40" i="75"/>
  <c r="F40" i="75"/>
  <c r="G40" i="75"/>
  <c r="H40" i="75"/>
  <c r="I40" i="75"/>
  <c r="J40" i="75"/>
  <c r="K40" i="75"/>
  <c r="L40" i="75"/>
  <c r="M40" i="75"/>
  <c r="N40" i="75"/>
  <c r="O40" i="75"/>
  <c r="P40" i="75"/>
  <c r="Q40" i="75"/>
  <c r="R40" i="75"/>
  <c r="S40" i="75"/>
  <c r="T40" i="75"/>
  <c r="U40" i="75"/>
  <c r="V40" i="75"/>
  <c r="W40" i="75"/>
  <c r="X40" i="75"/>
  <c r="Y40" i="75"/>
  <c r="Z40" i="75"/>
  <c r="AA40" i="75"/>
  <c r="AB40" i="75"/>
  <c r="AC40" i="75"/>
  <c r="AD40" i="75"/>
  <c r="AE40" i="75"/>
  <c r="AF40" i="75"/>
  <c r="AG40" i="75"/>
  <c r="AH40" i="75"/>
  <c r="AI40" i="75"/>
  <c r="AJ40" i="75"/>
  <c r="AK40" i="75"/>
  <c r="AL40" i="75"/>
  <c r="AM40" i="75"/>
  <c r="AN40" i="75"/>
  <c r="AO40" i="75"/>
  <c r="AP40" i="75"/>
  <c r="AQ40" i="75"/>
  <c r="AR40" i="75"/>
  <c r="AS40" i="75"/>
  <c r="AT40" i="75"/>
  <c r="AU40" i="75"/>
  <c r="AV40" i="75"/>
  <c r="AW40" i="75"/>
  <c r="AX40" i="75"/>
  <c r="AY40" i="75"/>
  <c r="AZ40" i="75"/>
  <c r="BA40" i="75"/>
  <c r="BB40" i="75"/>
  <c r="BC40" i="75"/>
  <c r="BD40" i="75"/>
  <c r="BE40" i="75"/>
  <c r="BF40" i="75"/>
  <c r="BG40" i="75"/>
  <c r="BH40" i="75"/>
  <c r="BI40" i="75"/>
  <c r="BJ40" i="75"/>
  <c r="BK40" i="75"/>
  <c r="BL40" i="75"/>
  <c r="BM40" i="75"/>
  <c r="BN40" i="75"/>
  <c r="BO40" i="75"/>
  <c r="BP40" i="75"/>
  <c r="BQ40" i="75"/>
  <c r="BR40" i="75"/>
  <c r="BS40" i="75"/>
  <c r="BT40" i="75"/>
  <c r="BU40" i="75"/>
  <c r="BV40" i="75"/>
  <c r="BW40" i="75"/>
  <c r="BX40" i="75"/>
  <c r="BY40" i="75"/>
  <c r="BZ40" i="75"/>
  <c r="CA40" i="75"/>
  <c r="CB40" i="75"/>
  <c r="CC40" i="75"/>
  <c r="CD40" i="75"/>
  <c r="CE40" i="75"/>
  <c r="CF40" i="75"/>
  <c r="CG40" i="75"/>
  <c r="CH40" i="75"/>
  <c r="CI40" i="75"/>
  <c r="CJ40" i="75"/>
  <c r="CK40" i="75"/>
  <c r="CL40" i="75"/>
  <c r="CM40" i="75"/>
  <c r="CN40" i="75"/>
  <c r="CO40" i="75"/>
  <c r="CP40" i="75"/>
  <c r="CQ40" i="75"/>
  <c r="CR40" i="75"/>
  <c r="CS40" i="75"/>
  <c r="CT40" i="75"/>
  <c r="CU40" i="75"/>
  <c r="CV40" i="75"/>
  <c r="CW40" i="75"/>
  <c r="CX40" i="75"/>
  <c r="I566" i="79" l="1"/>
  <c r="I565" i="79"/>
  <c r="I563" i="79"/>
  <c r="I562" i="79"/>
  <c r="I561" i="79"/>
  <c r="I560" i="79"/>
  <c r="I559" i="79"/>
  <c r="I558" i="79"/>
  <c r="I557" i="79"/>
  <c r="H566" i="79"/>
  <c r="H565" i="79"/>
  <c r="H564" i="79"/>
  <c r="H563" i="79"/>
  <c r="H562" i="79"/>
  <c r="H561" i="79"/>
  <c r="H560" i="79"/>
  <c r="H559" i="79"/>
  <c r="H558" i="79"/>
  <c r="H557" i="79"/>
  <c r="G566" i="79"/>
  <c r="G565" i="79"/>
  <c r="G564" i="79"/>
  <c r="G563" i="79"/>
  <c r="G562" i="79"/>
  <c r="G560" i="79"/>
  <c r="G558" i="79"/>
  <c r="G557" i="79"/>
  <c r="D566" i="79"/>
  <c r="D565" i="79"/>
  <c r="D564" i="79"/>
  <c r="D563" i="79"/>
  <c r="D562" i="79"/>
  <c r="D560" i="79"/>
  <c r="D559" i="79"/>
  <c r="D558" i="79"/>
  <c r="D557" i="79"/>
  <c r="T43" i="82"/>
  <c r="T44" i="82"/>
  <c r="T45" i="82"/>
  <c r="U45" i="82"/>
  <c r="T15" i="82"/>
  <c r="U15" i="82"/>
  <c r="T16" i="82"/>
  <c r="U16" i="82"/>
  <c r="T17" i="82"/>
  <c r="U17" i="82"/>
  <c r="T18" i="82"/>
  <c r="U18" i="82"/>
  <c r="T19" i="82"/>
  <c r="U19" i="82"/>
  <c r="T20" i="82"/>
  <c r="U20" i="82"/>
  <c r="T21" i="82"/>
  <c r="U21" i="82"/>
  <c r="T22" i="82"/>
  <c r="U22" i="82"/>
  <c r="T23" i="82"/>
  <c r="U23" i="82"/>
  <c r="T24" i="82"/>
  <c r="U24" i="82"/>
  <c r="T25" i="82"/>
  <c r="U25" i="82"/>
  <c r="T26" i="82"/>
  <c r="U26" i="82"/>
  <c r="T27" i="82"/>
  <c r="U27" i="82"/>
  <c r="T28" i="82"/>
  <c r="U28" i="82"/>
  <c r="T29" i="82"/>
  <c r="U29" i="82"/>
  <c r="T30" i="82"/>
  <c r="U30" i="82"/>
  <c r="T31" i="82"/>
  <c r="U31" i="82"/>
  <c r="T32" i="82"/>
  <c r="U32" i="82"/>
  <c r="T33" i="82"/>
  <c r="U33" i="82"/>
  <c r="T34" i="82"/>
  <c r="U34" i="82"/>
  <c r="T35" i="82"/>
  <c r="U35" i="82"/>
  <c r="T36" i="82"/>
  <c r="U36" i="82"/>
  <c r="T37" i="82"/>
  <c r="U37" i="82"/>
  <c r="T38" i="82"/>
  <c r="U38" i="82"/>
  <c r="T39" i="82"/>
  <c r="U39" i="82"/>
  <c r="T40" i="82"/>
  <c r="U40" i="82"/>
  <c r="T41" i="82"/>
  <c r="U41" i="82"/>
  <c r="T42" i="82"/>
  <c r="U42" i="82"/>
  <c r="U43" i="82"/>
  <c r="U44" i="82"/>
  <c r="O531" i="79"/>
  <c r="N531" i="79"/>
  <c r="M531" i="79"/>
  <c r="L531" i="79"/>
  <c r="K531" i="79"/>
  <c r="J531" i="79"/>
  <c r="O530" i="79"/>
  <c r="N530" i="79"/>
  <c r="M530" i="79"/>
  <c r="L530" i="79"/>
  <c r="K530" i="79"/>
  <c r="J530" i="79"/>
  <c r="O529" i="79"/>
  <c r="N529" i="79"/>
  <c r="M529" i="79"/>
  <c r="L529" i="79"/>
  <c r="K529" i="79"/>
  <c r="J529" i="79"/>
  <c r="O528" i="79"/>
  <c r="N528" i="79"/>
  <c r="M528" i="79"/>
  <c r="L528" i="79"/>
  <c r="K528" i="79"/>
  <c r="J528" i="79"/>
  <c r="O527" i="79"/>
  <c r="N527" i="79"/>
  <c r="M527" i="79"/>
  <c r="L527" i="79"/>
  <c r="K527" i="79"/>
  <c r="J527" i="79"/>
  <c r="O526" i="79"/>
  <c r="N526" i="79"/>
  <c r="M526" i="79"/>
  <c r="L526" i="79"/>
  <c r="K526" i="79"/>
  <c r="J526" i="79"/>
  <c r="O525" i="79"/>
  <c r="N525" i="79"/>
  <c r="M525" i="79"/>
  <c r="L525" i="79"/>
  <c r="K525" i="79"/>
  <c r="J525" i="79"/>
  <c r="O524" i="79"/>
  <c r="N524" i="79"/>
  <c r="M524" i="79"/>
  <c r="L524" i="79"/>
  <c r="K524" i="79"/>
  <c r="J524" i="79"/>
  <c r="O523" i="79"/>
  <c r="N523" i="79"/>
  <c r="M523" i="79"/>
  <c r="L523" i="79"/>
  <c r="K523" i="79"/>
  <c r="J523" i="79"/>
  <c r="O522" i="79"/>
  <c r="N522" i="79"/>
  <c r="M522" i="79"/>
  <c r="L522" i="79"/>
  <c r="K522" i="79"/>
  <c r="J522" i="79"/>
  <c r="C13" i="77" l="1"/>
  <c r="C14" i="77"/>
  <c r="C15" i="77"/>
  <c r="C16" i="77"/>
  <c r="C17" i="77"/>
  <c r="C18" i="77"/>
  <c r="C19" i="77"/>
  <c r="C20" i="77"/>
  <c r="C21" i="77"/>
  <c r="C22" i="77"/>
  <c r="C23" i="77"/>
  <c r="C24" i="77"/>
  <c r="C25" i="77"/>
  <c r="C26" i="77"/>
  <c r="C27" i="77"/>
  <c r="C28" i="77"/>
  <c r="C29" i="77"/>
  <c r="C30" i="77"/>
  <c r="C31" i="77"/>
  <c r="C32" i="77"/>
  <c r="C33" i="77"/>
  <c r="C34" i="77"/>
  <c r="C35" i="77"/>
  <c r="C36" i="77"/>
  <c r="C37" i="77"/>
  <c r="C38" i="77"/>
  <c r="C39" i="77"/>
  <c r="C40" i="77"/>
  <c r="C41" i="77"/>
  <c r="C42" i="77"/>
  <c r="C12" i="77"/>
  <c r="C11" i="77"/>
  <c r="B43" i="73" l="1"/>
  <c r="B44" i="73"/>
  <c r="B45" i="73"/>
  <c r="B46" i="73"/>
  <c r="B47" i="73"/>
  <c r="B48" i="73"/>
  <c r="B49" i="73"/>
  <c r="B50" i="73"/>
  <c r="B51" i="73"/>
  <c r="B52" i="73"/>
  <c r="B53" i="73"/>
  <c r="B40" i="73"/>
  <c r="B41" i="73"/>
  <c r="B42" i="73"/>
  <c r="B6" i="73"/>
  <c r="B7" i="73"/>
  <c r="B8" i="73"/>
  <c r="B9" i="73"/>
  <c r="B10" i="73"/>
  <c r="B11" i="73"/>
  <c r="B12" i="73"/>
  <c r="B13" i="73"/>
  <c r="B14" i="73"/>
  <c r="B15" i="73"/>
  <c r="B16" i="73"/>
  <c r="B17" i="73"/>
  <c r="B18" i="73"/>
  <c r="B19" i="73"/>
  <c r="B20" i="73"/>
  <c r="B21" i="73"/>
  <c r="B22" i="73"/>
  <c r="B23" i="73"/>
  <c r="B24" i="73"/>
  <c r="B25" i="73"/>
  <c r="B26" i="73"/>
  <c r="B27" i="73"/>
  <c r="B28" i="73"/>
  <c r="B29" i="73"/>
  <c r="B30" i="73"/>
  <c r="B31" i="73"/>
  <c r="B32" i="73"/>
  <c r="B33" i="73"/>
  <c r="B34" i="73"/>
  <c r="B35" i="73"/>
  <c r="B36" i="73"/>
  <c r="B37" i="73"/>
  <c r="B38" i="73"/>
  <c r="B39" i="73"/>
  <c r="D8" i="79" l="1"/>
  <c r="E8" i="79"/>
  <c r="E166" i="77" l="1"/>
  <c r="F166" i="77"/>
  <c r="G166" i="77"/>
  <c r="H166" i="77"/>
  <c r="I166" i="77"/>
  <c r="J166" i="77"/>
  <c r="K166" i="77"/>
  <c r="L166" i="77"/>
  <c r="M166" i="77"/>
  <c r="N166" i="77"/>
  <c r="O166" i="77"/>
  <c r="P166" i="77"/>
  <c r="Q166" i="77"/>
  <c r="R166" i="77"/>
  <c r="S166" i="77"/>
  <c r="T166" i="77"/>
  <c r="U166" i="77"/>
  <c r="V166" i="77"/>
  <c r="E167" i="77"/>
  <c r="F167" i="77"/>
  <c r="G167" i="77"/>
  <c r="H167" i="77"/>
  <c r="I167" i="77"/>
  <c r="J167" i="77"/>
  <c r="K167" i="77"/>
  <c r="L167" i="77"/>
  <c r="M167" i="77"/>
  <c r="N167" i="77"/>
  <c r="O167" i="77"/>
  <c r="P167" i="77"/>
  <c r="Q167" i="77"/>
  <c r="R167" i="77"/>
  <c r="S167" i="77"/>
  <c r="T167" i="77"/>
  <c r="U167" i="77"/>
  <c r="V167" i="77"/>
  <c r="E168" i="77"/>
  <c r="F168" i="77"/>
  <c r="G168" i="77"/>
  <c r="H168" i="77"/>
  <c r="I168" i="77"/>
  <c r="J168" i="77"/>
  <c r="K168" i="77"/>
  <c r="L168" i="77"/>
  <c r="M168" i="77"/>
  <c r="N168" i="77"/>
  <c r="O168" i="77"/>
  <c r="P168" i="77"/>
  <c r="Q168" i="77"/>
  <c r="R168" i="77"/>
  <c r="S168" i="77"/>
  <c r="T168" i="77"/>
  <c r="U168" i="77"/>
  <c r="V168" i="77"/>
  <c r="E169" i="77"/>
  <c r="F169" i="77"/>
  <c r="G169" i="77"/>
  <c r="H169" i="77"/>
  <c r="I169" i="77"/>
  <c r="J169" i="77"/>
  <c r="K169" i="77"/>
  <c r="L169" i="77"/>
  <c r="M169" i="77"/>
  <c r="N169" i="77"/>
  <c r="O169" i="77"/>
  <c r="P169" i="77"/>
  <c r="Q169" i="77"/>
  <c r="R169" i="77"/>
  <c r="S169" i="77"/>
  <c r="T169" i="77"/>
  <c r="U169" i="77"/>
  <c r="V169" i="77"/>
  <c r="E170" i="77"/>
  <c r="F170" i="77"/>
  <c r="G170" i="77"/>
  <c r="H170" i="77"/>
  <c r="I170" i="77"/>
  <c r="J170" i="77"/>
  <c r="K170" i="77"/>
  <c r="L170" i="77"/>
  <c r="M170" i="77"/>
  <c r="N170" i="77"/>
  <c r="O170" i="77"/>
  <c r="P170" i="77"/>
  <c r="Q170" i="77"/>
  <c r="R170" i="77"/>
  <c r="S170" i="77"/>
  <c r="T170" i="77"/>
  <c r="U170" i="77"/>
  <c r="V170" i="77"/>
  <c r="E171" i="77"/>
  <c r="F171" i="77"/>
  <c r="G171" i="77"/>
  <c r="H171" i="77"/>
  <c r="I171" i="77"/>
  <c r="J171" i="77"/>
  <c r="K171" i="77"/>
  <c r="L171" i="77"/>
  <c r="M171" i="77"/>
  <c r="N171" i="77"/>
  <c r="O171" i="77"/>
  <c r="P171" i="77"/>
  <c r="Q171" i="77"/>
  <c r="R171" i="77"/>
  <c r="S171" i="77"/>
  <c r="T171" i="77"/>
  <c r="U171" i="77"/>
  <c r="V171" i="77"/>
  <c r="E172" i="77"/>
  <c r="F172" i="77"/>
  <c r="G172" i="77"/>
  <c r="H172" i="77"/>
  <c r="I172" i="77"/>
  <c r="J172" i="77"/>
  <c r="K172" i="77"/>
  <c r="L172" i="77"/>
  <c r="M172" i="77"/>
  <c r="N172" i="77"/>
  <c r="O172" i="77"/>
  <c r="P172" i="77"/>
  <c r="Q172" i="77"/>
  <c r="R172" i="77"/>
  <c r="S172" i="77"/>
  <c r="T172" i="77"/>
  <c r="U172" i="77"/>
  <c r="V172" i="77"/>
  <c r="E173" i="77"/>
  <c r="F173" i="77"/>
  <c r="G173" i="77"/>
  <c r="H173" i="77"/>
  <c r="I173" i="77"/>
  <c r="J173" i="77"/>
  <c r="K173" i="77"/>
  <c r="L173" i="77"/>
  <c r="M173" i="77"/>
  <c r="N173" i="77"/>
  <c r="O173" i="77"/>
  <c r="P173" i="77"/>
  <c r="Q173" i="77"/>
  <c r="R173" i="77"/>
  <c r="S173" i="77"/>
  <c r="T173" i="77"/>
  <c r="U173" i="77"/>
  <c r="V173" i="77"/>
  <c r="E174" i="77"/>
  <c r="F174" i="77"/>
  <c r="G174" i="77"/>
  <c r="H174" i="77"/>
  <c r="I174" i="77"/>
  <c r="J174" i="77"/>
  <c r="K174" i="77"/>
  <c r="L174" i="77"/>
  <c r="M174" i="77"/>
  <c r="N174" i="77"/>
  <c r="O174" i="77"/>
  <c r="P174" i="77"/>
  <c r="Q174" i="77"/>
  <c r="R174" i="77"/>
  <c r="S174" i="77"/>
  <c r="T174" i="77"/>
  <c r="U174" i="77"/>
  <c r="V174" i="77"/>
  <c r="E175" i="77"/>
  <c r="F175" i="77"/>
  <c r="G175" i="77"/>
  <c r="H175" i="77"/>
  <c r="I175" i="77"/>
  <c r="J175" i="77"/>
  <c r="K175" i="77"/>
  <c r="L175" i="77"/>
  <c r="M175" i="77"/>
  <c r="N175" i="77"/>
  <c r="O175" i="77"/>
  <c r="P175" i="77"/>
  <c r="Q175" i="77"/>
  <c r="R175" i="77"/>
  <c r="S175" i="77"/>
  <c r="T175" i="77"/>
  <c r="U175" i="77"/>
  <c r="V175" i="77"/>
  <c r="E176" i="77"/>
  <c r="F176" i="77"/>
  <c r="G176" i="77"/>
  <c r="H176" i="77"/>
  <c r="I176" i="77"/>
  <c r="J176" i="77"/>
  <c r="K176" i="77"/>
  <c r="L176" i="77"/>
  <c r="M176" i="77"/>
  <c r="N176" i="77"/>
  <c r="O176" i="77"/>
  <c r="P176" i="77"/>
  <c r="Q176" i="77"/>
  <c r="R176" i="77"/>
  <c r="S176" i="77"/>
  <c r="T176" i="77"/>
  <c r="U176" i="77"/>
  <c r="V176" i="77"/>
  <c r="E177" i="77"/>
  <c r="F177" i="77"/>
  <c r="G177" i="77"/>
  <c r="H177" i="77"/>
  <c r="I177" i="77"/>
  <c r="J177" i="77"/>
  <c r="K177" i="77"/>
  <c r="L177" i="77"/>
  <c r="M177" i="77"/>
  <c r="N177" i="77"/>
  <c r="O177" i="77"/>
  <c r="P177" i="77"/>
  <c r="Q177" i="77"/>
  <c r="R177" i="77"/>
  <c r="S177" i="77"/>
  <c r="T177" i="77"/>
  <c r="U177" i="77"/>
  <c r="V177" i="77"/>
  <c r="E178" i="77"/>
  <c r="F178" i="77"/>
  <c r="G178" i="77"/>
  <c r="H178" i="77"/>
  <c r="I178" i="77"/>
  <c r="J178" i="77"/>
  <c r="K178" i="77"/>
  <c r="L178" i="77"/>
  <c r="M178" i="77"/>
  <c r="N178" i="77"/>
  <c r="O178" i="77"/>
  <c r="P178" i="77"/>
  <c r="Q178" i="77"/>
  <c r="R178" i="77"/>
  <c r="S178" i="77"/>
  <c r="T178" i="77"/>
  <c r="U178" i="77"/>
  <c r="V178" i="77"/>
  <c r="E179" i="77"/>
  <c r="F179" i="77"/>
  <c r="G179" i="77"/>
  <c r="H179" i="77"/>
  <c r="I179" i="77"/>
  <c r="J179" i="77"/>
  <c r="K179" i="77"/>
  <c r="L179" i="77"/>
  <c r="M179" i="77"/>
  <c r="N179" i="77"/>
  <c r="O179" i="77"/>
  <c r="P179" i="77"/>
  <c r="Q179" i="77"/>
  <c r="R179" i="77"/>
  <c r="S179" i="77"/>
  <c r="T179" i="77"/>
  <c r="U179" i="77"/>
  <c r="V179" i="77"/>
  <c r="E180" i="77"/>
  <c r="F180" i="77"/>
  <c r="G180" i="77"/>
  <c r="H180" i="77"/>
  <c r="I180" i="77"/>
  <c r="J180" i="77"/>
  <c r="K180" i="77"/>
  <c r="L180" i="77"/>
  <c r="M180" i="77"/>
  <c r="N180" i="77"/>
  <c r="O180" i="77"/>
  <c r="P180" i="77"/>
  <c r="Q180" i="77"/>
  <c r="R180" i="77"/>
  <c r="S180" i="77"/>
  <c r="T180" i="77"/>
  <c r="U180" i="77"/>
  <c r="V180" i="77"/>
  <c r="E181" i="77"/>
  <c r="F181" i="77"/>
  <c r="G181" i="77"/>
  <c r="H181" i="77"/>
  <c r="I181" i="77"/>
  <c r="J181" i="77"/>
  <c r="K181" i="77"/>
  <c r="L181" i="77"/>
  <c r="M181" i="77"/>
  <c r="N181" i="77"/>
  <c r="O181" i="77"/>
  <c r="P181" i="77"/>
  <c r="Q181" i="77"/>
  <c r="R181" i="77"/>
  <c r="S181" i="77"/>
  <c r="T181" i="77"/>
  <c r="U181" i="77"/>
  <c r="V181" i="77"/>
  <c r="E182" i="77"/>
  <c r="F182" i="77"/>
  <c r="G182" i="77"/>
  <c r="H182" i="77"/>
  <c r="I182" i="77"/>
  <c r="J182" i="77"/>
  <c r="K182" i="77"/>
  <c r="L182" i="77"/>
  <c r="M182" i="77"/>
  <c r="N182" i="77"/>
  <c r="O182" i="77"/>
  <c r="P182" i="77"/>
  <c r="Q182" i="77"/>
  <c r="R182" i="77"/>
  <c r="S182" i="77"/>
  <c r="T182" i="77"/>
  <c r="U182" i="77"/>
  <c r="V182" i="77"/>
  <c r="E183" i="77"/>
  <c r="F183" i="77"/>
  <c r="G183" i="77"/>
  <c r="H183" i="77"/>
  <c r="I183" i="77"/>
  <c r="J183" i="77"/>
  <c r="K183" i="77"/>
  <c r="L183" i="77"/>
  <c r="M183" i="77"/>
  <c r="N183" i="77"/>
  <c r="O183" i="77"/>
  <c r="P183" i="77"/>
  <c r="Q183" i="77"/>
  <c r="R183" i="77"/>
  <c r="S183" i="77"/>
  <c r="T183" i="77"/>
  <c r="U183" i="77"/>
  <c r="V183" i="77"/>
  <c r="E184" i="77"/>
  <c r="F184" i="77"/>
  <c r="G184" i="77"/>
  <c r="H184" i="77"/>
  <c r="I184" i="77"/>
  <c r="J184" i="77"/>
  <c r="K184" i="77"/>
  <c r="L184" i="77"/>
  <c r="M184" i="77"/>
  <c r="N184" i="77"/>
  <c r="O184" i="77"/>
  <c r="P184" i="77"/>
  <c r="Q184" i="77"/>
  <c r="R184" i="77"/>
  <c r="S184" i="77"/>
  <c r="T184" i="77"/>
  <c r="U184" i="77"/>
  <c r="V184" i="77"/>
  <c r="E185" i="77"/>
  <c r="F185" i="77"/>
  <c r="G185" i="77"/>
  <c r="H185" i="77"/>
  <c r="I185" i="77"/>
  <c r="J185" i="77"/>
  <c r="K185" i="77"/>
  <c r="L185" i="77"/>
  <c r="M185" i="77"/>
  <c r="N185" i="77"/>
  <c r="O185" i="77"/>
  <c r="P185" i="77"/>
  <c r="Q185" i="77"/>
  <c r="R185" i="77"/>
  <c r="S185" i="77"/>
  <c r="T185" i="77"/>
  <c r="U185" i="77"/>
  <c r="V185" i="77"/>
  <c r="E186" i="77"/>
  <c r="F186" i="77"/>
  <c r="G186" i="77"/>
  <c r="H186" i="77"/>
  <c r="I186" i="77"/>
  <c r="J186" i="77"/>
  <c r="K186" i="77"/>
  <c r="L186" i="77"/>
  <c r="M186" i="77"/>
  <c r="N186" i="77"/>
  <c r="O186" i="77"/>
  <c r="P186" i="77"/>
  <c r="Q186" i="77"/>
  <c r="R186" i="77"/>
  <c r="S186" i="77"/>
  <c r="T186" i="77"/>
  <c r="U186" i="77"/>
  <c r="V186" i="77"/>
  <c r="E187" i="77"/>
  <c r="F187" i="77"/>
  <c r="G187" i="77"/>
  <c r="H187" i="77"/>
  <c r="I187" i="77"/>
  <c r="J187" i="77"/>
  <c r="K187" i="77"/>
  <c r="L187" i="77"/>
  <c r="M187" i="77"/>
  <c r="N187" i="77"/>
  <c r="O187" i="77"/>
  <c r="P187" i="77"/>
  <c r="Q187" i="77"/>
  <c r="R187" i="77"/>
  <c r="S187" i="77"/>
  <c r="T187" i="77"/>
  <c r="U187" i="77"/>
  <c r="V187" i="77"/>
  <c r="E188" i="77"/>
  <c r="F188" i="77"/>
  <c r="G188" i="77"/>
  <c r="H188" i="77"/>
  <c r="I188" i="77"/>
  <c r="J188" i="77"/>
  <c r="K188" i="77"/>
  <c r="L188" i="77"/>
  <c r="M188" i="77"/>
  <c r="N188" i="77"/>
  <c r="O188" i="77"/>
  <c r="P188" i="77"/>
  <c r="Q188" i="77"/>
  <c r="R188" i="77"/>
  <c r="S188" i="77"/>
  <c r="T188" i="77"/>
  <c r="U188" i="77"/>
  <c r="V188" i="77"/>
  <c r="E189" i="77"/>
  <c r="F189" i="77"/>
  <c r="G189" i="77"/>
  <c r="H189" i="77"/>
  <c r="I189" i="77"/>
  <c r="J189" i="77"/>
  <c r="K189" i="77"/>
  <c r="L189" i="77"/>
  <c r="M189" i="77"/>
  <c r="N189" i="77"/>
  <c r="O189" i="77"/>
  <c r="P189" i="77"/>
  <c r="Q189" i="77"/>
  <c r="R189" i="77"/>
  <c r="S189" i="77"/>
  <c r="T189" i="77"/>
  <c r="U189" i="77"/>
  <c r="V189" i="77"/>
  <c r="E190" i="77"/>
  <c r="F190" i="77"/>
  <c r="G190" i="77"/>
  <c r="H190" i="77"/>
  <c r="I190" i="77"/>
  <c r="J190" i="77"/>
  <c r="K190" i="77"/>
  <c r="L190" i="77"/>
  <c r="M190" i="77"/>
  <c r="N190" i="77"/>
  <c r="O190" i="77"/>
  <c r="P190" i="77"/>
  <c r="Q190" i="77"/>
  <c r="R190" i="77"/>
  <c r="S190" i="77"/>
  <c r="T190" i="77"/>
  <c r="U190" i="77"/>
  <c r="V190" i="77"/>
  <c r="E191" i="77"/>
  <c r="F191" i="77"/>
  <c r="G191" i="77"/>
  <c r="H191" i="77"/>
  <c r="I191" i="77"/>
  <c r="J191" i="77"/>
  <c r="K191" i="77"/>
  <c r="L191" i="77"/>
  <c r="M191" i="77"/>
  <c r="N191" i="77"/>
  <c r="O191" i="77"/>
  <c r="P191" i="77"/>
  <c r="Q191" i="77"/>
  <c r="R191" i="77"/>
  <c r="S191" i="77"/>
  <c r="T191" i="77"/>
  <c r="U191" i="77"/>
  <c r="V191" i="77"/>
  <c r="E192" i="77"/>
  <c r="F192" i="77"/>
  <c r="G192" i="77"/>
  <c r="H192" i="77"/>
  <c r="I192" i="77"/>
  <c r="J192" i="77"/>
  <c r="K192" i="77"/>
  <c r="L192" i="77"/>
  <c r="M192" i="77"/>
  <c r="N192" i="77"/>
  <c r="O192" i="77"/>
  <c r="P192" i="77"/>
  <c r="Q192" i="77"/>
  <c r="R192" i="77"/>
  <c r="S192" i="77"/>
  <c r="T192" i="77"/>
  <c r="U192" i="77"/>
  <c r="V192" i="77"/>
  <c r="E193" i="77"/>
  <c r="F193" i="77"/>
  <c r="G193" i="77"/>
  <c r="H193" i="77"/>
  <c r="I193" i="77"/>
  <c r="J193" i="77"/>
  <c r="K193" i="77"/>
  <c r="L193" i="77"/>
  <c r="M193" i="77"/>
  <c r="N193" i="77"/>
  <c r="O193" i="77"/>
  <c r="P193" i="77"/>
  <c r="Q193" i="77"/>
  <c r="R193" i="77"/>
  <c r="S193" i="77"/>
  <c r="T193" i="77"/>
  <c r="U193" i="77"/>
  <c r="V193" i="77"/>
  <c r="E194" i="77"/>
  <c r="F194" i="77"/>
  <c r="G194" i="77"/>
  <c r="H194" i="77"/>
  <c r="I194" i="77"/>
  <c r="J194" i="77"/>
  <c r="K194" i="77"/>
  <c r="L194" i="77"/>
  <c r="M194" i="77"/>
  <c r="N194" i="77"/>
  <c r="O194" i="77"/>
  <c r="P194" i="77"/>
  <c r="Q194" i="77"/>
  <c r="R194" i="77"/>
  <c r="S194" i="77"/>
  <c r="T194" i="77"/>
  <c r="U194" i="77"/>
  <c r="V194" i="77"/>
  <c r="E195" i="77"/>
  <c r="F195" i="77"/>
  <c r="G195" i="77"/>
  <c r="H195" i="77"/>
  <c r="I195" i="77"/>
  <c r="J195" i="77"/>
  <c r="K195" i="77"/>
  <c r="L195" i="77"/>
  <c r="M195" i="77"/>
  <c r="N195" i="77"/>
  <c r="O195" i="77"/>
  <c r="P195" i="77"/>
  <c r="Q195" i="77"/>
  <c r="R195" i="77"/>
  <c r="S195" i="77"/>
  <c r="T195" i="77"/>
  <c r="U195" i="77"/>
  <c r="V195" i="77"/>
  <c r="E196" i="77"/>
  <c r="F196" i="77"/>
  <c r="G196" i="77"/>
  <c r="H196" i="77"/>
  <c r="I196" i="77"/>
  <c r="J196" i="77"/>
  <c r="K196" i="77"/>
  <c r="L196" i="77"/>
  <c r="M196" i="77"/>
  <c r="N196" i="77"/>
  <c r="O196" i="77"/>
  <c r="P196" i="77"/>
  <c r="Q196" i="77"/>
  <c r="R196" i="77"/>
  <c r="S196" i="77"/>
  <c r="T196" i="77"/>
  <c r="U196" i="77"/>
  <c r="V196" i="77"/>
  <c r="E197" i="77"/>
  <c r="F197" i="77"/>
  <c r="G197" i="77"/>
  <c r="H197" i="77"/>
  <c r="I197" i="77"/>
  <c r="J197" i="77"/>
  <c r="K197" i="77"/>
  <c r="L197" i="77"/>
  <c r="M197" i="77"/>
  <c r="N197" i="77"/>
  <c r="O197" i="77"/>
  <c r="P197" i="77"/>
  <c r="Q197" i="77"/>
  <c r="R197" i="77"/>
  <c r="S197" i="77"/>
  <c r="T197" i="77"/>
  <c r="U197" i="77"/>
  <c r="V197" i="77"/>
  <c r="E198" i="77"/>
  <c r="F198" i="77"/>
  <c r="G198" i="77"/>
  <c r="H198" i="77"/>
  <c r="I198" i="77"/>
  <c r="J198" i="77"/>
  <c r="K198" i="77"/>
  <c r="L198" i="77"/>
  <c r="M198" i="77"/>
  <c r="N198" i="77"/>
  <c r="O198" i="77"/>
  <c r="P198" i="77"/>
  <c r="Q198" i="77"/>
  <c r="R198" i="77"/>
  <c r="S198" i="77"/>
  <c r="T198" i="77"/>
  <c r="U198" i="77"/>
  <c r="V198" i="77"/>
  <c r="E199" i="77"/>
  <c r="F199" i="77"/>
  <c r="G199" i="77"/>
  <c r="H199" i="77"/>
  <c r="I199" i="77"/>
  <c r="J199" i="77"/>
  <c r="K199" i="77"/>
  <c r="L199" i="77"/>
  <c r="M199" i="77"/>
  <c r="N199" i="77"/>
  <c r="O199" i="77"/>
  <c r="P199" i="77"/>
  <c r="Q199" i="77"/>
  <c r="R199" i="77"/>
  <c r="S199" i="77"/>
  <c r="T199" i="77"/>
  <c r="U199" i="77"/>
  <c r="V199" i="77"/>
  <c r="E200" i="77"/>
  <c r="F200" i="77"/>
  <c r="G200" i="77"/>
  <c r="H200" i="77"/>
  <c r="I200" i="77"/>
  <c r="J200" i="77"/>
  <c r="K200" i="77"/>
  <c r="L200" i="77"/>
  <c r="M200" i="77"/>
  <c r="N200" i="77"/>
  <c r="O200" i="77"/>
  <c r="P200" i="77"/>
  <c r="Q200" i="77"/>
  <c r="R200" i="77"/>
  <c r="S200" i="77"/>
  <c r="T200" i="77"/>
  <c r="U200" i="77"/>
  <c r="V200" i="77"/>
  <c r="E201" i="77"/>
  <c r="F201" i="77"/>
  <c r="G201" i="77"/>
  <c r="H201" i="77"/>
  <c r="I201" i="77"/>
  <c r="J201" i="77"/>
  <c r="K201" i="77"/>
  <c r="L201" i="77"/>
  <c r="M201" i="77"/>
  <c r="N201" i="77"/>
  <c r="O201" i="77"/>
  <c r="P201" i="77"/>
  <c r="Q201" i="77"/>
  <c r="R201" i="77"/>
  <c r="S201" i="77"/>
  <c r="T201" i="77"/>
  <c r="U201" i="77"/>
  <c r="V201" i="77"/>
  <c r="E202" i="77"/>
  <c r="F202" i="77"/>
  <c r="G202" i="77"/>
  <c r="H202" i="77"/>
  <c r="I202" i="77"/>
  <c r="J202" i="77"/>
  <c r="K202" i="77"/>
  <c r="L202" i="77"/>
  <c r="M202" i="77"/>
  <c r="N202" i="77"/>
  <c r="O202" i="77"/>
  <c r="P202" i="77"/>
  <c r="Q202" i="77"/>
  <c r="R202" i="77"/>
  <c r="S202" i="77"/>
  <c r="T202" i="77"/>
  <c r="U202" i="77"/>
  <c r="V202" i="77"/>
  <c r="D167" i="77"/>
  <c r="D168" i="77"/>
  <c r="D169" i="77"/>
  <c r="D170" i="77"/>
  <c r="D171" i="77"/>
  <c r="D172" i="77"/>
  <c r="D173" i="77"/>
  <c r="D174" i="77"/>
  <c r="D175" i="77"/>
  <c r="D176" i="77"/>
  <c r="D177" i="77"/>
  <c r="D178" i="77"/>
  <c r="D179" i="77"/>
  <c r="D180" i="77"/>
  <c r="D181" i="77"/>
  <c r="D182" i="77"/>
  <c r="D183" i="77"/>
  <c r="D184" i="77"/>
  <c r="D185" i="77"/>
  <c r="D186" i="77"/>
  <c r="D187" i="77"/>
  <c r="D188" i="77"/>
  <c r="D189" i="77"/>
  <c r="D190" i="77"/>
  <c r="D191" i="77"/>
  <c r="D192" i="77"/>
  <c r="D193" i="77"/>
  <c r="D194" i="77"/>
  <c r="D195" i="77"/>
  <c r="D196" i="77"/>
  <c r="D197" i="77"/>
  <c r="D198" i="77"/>
  <c r="D199" i="77"/>
  <c r="D200" i="77"/>
  <c r="D201" i="77"/>
  <c r="D202" i="77"/>
  <c r="D166" i="77"/>
  <c r="E126" i="77"/>
  <c r="F126" i="77"/>
  <c r="G126" i="77"/>
  <c r="H126" i="77"/>
  <c r="I126" i="77"/>
  <c r="J126" i="77"/>
  <c r="K126" i="77"/>
  <c r="L126" i="77"/>
  <c r="M126" i="77"/>
  <c r="N126" i="77"/>
  <c r="O126" i="77"/>
  <c r="P126" i="77"/>
  <c r="Q126" i="77"/>
  <c r="R126" i="77"/>
  <c r="S126" i="77"/>
  <c r="T126" i="77"/>
  <c r="U126" i="77"/>
  <c r="V126" i="77"/>
  <c r="E127" i="77"/>
  <c r="F127" i="77"/>
  <c r="G127" i="77"/>
  <c r="H127" i="77"/>
  <c r="I127" i="77"/>
  <c r="J127" i="77"/>
  <c r="K127" i="77"/>
  <c r="L127" i="77"/>
  <c r="M127" i="77"/>
  <c r="N127" i="77"/>
  <c r="O127" i="77"/>
  <c r="P127" i="77"/>
  <c r="Q127" i="77"/>
  <c r="R127" i="77"/>
  <c r="S127" i="77"/>
  <c r="T127" i="77"/>
  <c r="U127" i="77"/>
  <c r="V127" i="77"/>
  <c r="E128" i="77"/>
  <c r="F128" i="77"/>
  <c r="G128" i="77"/>
  <c r="H128" i="77"/>
  <c r="I128" i="77"/>
  <c r="J128" i="77"/>
  <c r="K128" i="77"/>
  <c r="L128" i="77"/>
  <c r="M128" i="77"/>
  <c r="N128" i="77"/>
  <c r="O128" i="77"/>
  <c r="P128" i="77"/>
  <c r="Q128" i="77"/>
  <c r="R128" i="77"/>
  <c r="S128" i="77"/>
  <c r="T128" i="77"/>
  <c r="U128" i="77"/>
  <c r="V128" i="77"/>
  <c r="E129" i="77"/>
  <c r="F129" i="77"/>
  <c r="G129" i="77"/>
  <c r="H129" i="77"/>
  <c r="I129" i="77"/>
  <c r="J129" i="77"/>
  <c r="K129" i="77"/>
  <c r="L129" i="77"/>
  <c r="M129" i="77"/>
  <c r="N129" i="77"/>
  <c r="O129" i="77"/>
  <c r="P129" i="77"/>
  <c r="Q129" i="77"/>
  <c r="R129" i="77"/>
  <c r="S129" i="77"/>
  <c r="T129" i="77"/>
  <c r="U129" i="77"/>
  <c r="V129" i="77"/>
  <c r="E130" i="77"/>
  <c r="F130" i="77"/>
  <c r="G130" i="77"/>
  <c r="H130" i="77"/>
  <c r="I130" i="77"/>
  <c r="J130" i="77"/>
  <c r="K130" i="77"/>
  <c r="L130" i="77"/>
  <c r="M130" i="77"/>
  <c r="N130" i="77"/>
  <c r="O130" i="77"/>
  <c r="P130" i="77"/>
  <c r="Q130" i="77"/>
  <c r="R130" i="77"/>
  <c r="S130" i="77"/>
  <c r="T130" i="77"/>
  <c r="U130" i="77"/>
  <c r="V130" i="77"/>
  <c r="E131" i="77"/>
  <c r="F131" i="77"/>
  <c r="G131" i="77"/>
  <c r="H131" i="77"/>
  <c r="I131" i="77"/>
  <c r="J131" i="77"/>
  <c r="K131" i="77"/>
  <c r="L131" i="77"/>
  <c r="M131" i="77"/>
  <c r="N131" i="77"/>
  <c r="O131" i="77"/>
  <c r="P131" i="77"/>
  <c r="Q131" i="77"/>
  <c r="R131" i="77"/>
  <c r="S131" i="77"/>
  <c r="T131" i="77"/>
  <c r="U131" i="77"/>
  <c r="V131" i="77"/>
  <c r="E132" i="77"/>
  <c r="F132" i="77"/>
  <c r="G132" i="77"/>
  <c r="H132" i="77"/>
  <c r="I132" i="77"/>
  <c r="J132" i="77"/>
  <c r="K132" i="77"/>
  <c r="L132" i="77"/>
  <c r="M132" i="77"/>
  <c r="N132" i="77"/>
  <c r="O132" i="77"/>
  <c r="P132" i="77"/>
  <c r="Q132" i="77"/>
  <c r="R132" i="77"/>
  <c r="S132" i="77"/>
  <c r="T132" i="77"/>
  <c r="U132" i="77"/>
  <c r="V132" i="77"/>
  <c r="E133" i="77"/>
  <c r="F133" i="77"/>
  <c r="G133" i="77"/>
  <c r="H133" i="77"/>
  <c r="I133" i="77"/>
  <c r="J133" i="77"/>
  <c r="K133" i="77"/>
  <c r="L133" i="77"/>
  <c r="M133" i="77"/>
  <c r="N133" i="77"/>
  <c r="O133" i="77"/>
  <c r="P133" i="77"/>
  <c r="Q133" i="77"/>
  <c r="R133" i="77"/>
  <c r="S133" i="77"/>
  <c r="T133" i="77"/>
  <c r="U133" i="77"/>
  <c r="V133" i="77"/>
  <c r="E134" i="77"/>
  <c r="F134" i="77"/>
  <c r="G134" i="77"/>
  <c r="H134" i="77"/>
  <c r="I134" i="77"/>
  <c r="J134" i="77"/>
  <c r="K134" i="77"/>
  <c r="L134" i="77"/>
  <c r="M134" i="77"/>
  <c r="N134" i="77"/>
  <c r="O134" i="77"/>
  <c r="P134" i="77"/>
  <c r="Q134" i="77"/>
  <c r="R134" i="77"/>
  <c r="S134" i="77"/>
  <c r="T134" i="77"/>
  <c r="U134" i="77"/>
  <c r="V134" i="77"/>
  <c r="E135" i="77"/>
  <c r="F135" i="77"/>
  <c r="G135" i="77"/>
  <c r="H135" i="77"/>
  <c r="I135" i="77"/>
  <c r="J135" i="77"/>
  <c r="K135" i="77"/>
  <c r="L135" i="77"/>
  <c r="M135" i="77"/>
  <c r="N135" i="77"/>
  <c r="O135" i="77"/>
  <c r="P135" i="77"/>
  <c r="Q135" i="77"/>
  <c r="R135" i="77"/>
  <c r="S135" i="77"/>
  <c r="T135" i="77"/>
  <c r="U135" i="77"/>
  <c r="V135" i="77"/>
  <c r="E136" i="77"/>
  <c r="F136" i="77"/>
  <c r="G136" i="77"/>
  <c r="H136" i="77"/>
  <c r="I136" i="77"/>
  <c r="J136" i="77"/>
  <c r="K136" i="77"/>
  <c r="L136" i="77"/>
  <c r="M136" i="77"/>
  <c r="N136" i="77"/>
  <c r="O136" i="77"/>
  <c r="P136" i="77"/>
  <c r="Q136" i="77"/>
  <c r="R136" i="77"/>
  <c r="S136" i="77"/>
  <c r="T136" i="77"/>
  <c r="U136" i="77"/>
  <c r="V136" i="77"/>
  <c r="E137" i="77"/>
  <c r="F137" i="77"/>
  <c r="G137" i="77"/>
  <c r="H137" i="77"/>
  <c r="I137" i="77"/>
  <c r="J137" i="77"/>
  <c r="K137" i="77"/>
  <c r="L137" i="77"/>
  <c r="M137" i="77"/>
  <c r="N137" i="77"/>
  <c r="O137" i="77"/>
  <c r="P137" i="77"/>
  <c r="Q137" i="77"/>
  <c r="R137" i="77"/>
  <c r="S137" i="77"/>
  <c r="T137" i="77"/>
  <c r="U137" i="77"/>
  <c r="V137" i="77"/>
  <c r="E138" i="77"/>
  <c r="F138" i="77"/>
  <c r="G138" i="77"/>
  <c r="H138" i="77"/>
  <c r="I138" i="77"/>
  <c r="J138" i="77"/>
  <c r="K138" i="77"/>
  <c r="L138" i="77"/>
  <c r="M138" i="77"/>
  <c r="N138" i="77"/>
  <c r="O138" i="77"/>
  <c r="P138" i="77"/>
  <c r="Q138" i="77"/>
  <c r="R138" i="77"/>
  <c r="S138" i="77"/>
  <c r="T138" i="77"/>
  <c r="U138" i="77"/>
  <c r="V138" i="77"/>
  <c r="E139" i="77"/>
  <c r="F139" i="77"/>
  <c r="G139" i="77"/>
  <c r="H139" i="77"/>
  <c r="I139" i="77"/>
  <c r="J139" i="77"/>
  <c r="K139" i="77"/>
  <c r="L139" i="77"/>
  <c r="M139" i="77"/>
  <c r="N139" i="77"/>
  <c r="O139" i="77"/>
  <c r="P139" i="77"/>
  <c r="Q139" i="77"/>
  <c r="R139" i="77"/>
  <c r="S139" i="77"/>
  <c r="T139" i="77"/>
  <c r="U139" i="77"/>
  <c r="V139" i="77"/>
  <c r="E140" i="77"/>
  <c r="F140" i="77"/>
  <c r="G140" i="77"/>
  <c r="H140" i="77"/>
  <c r="I140" i="77"/>
  <c r="J140" i="77"/>
  <c r="K140" i="77"/>
  <c r="L140" i="77"/>
  <c r="M140" i="77"/>
  <c r="N140" i="77"/>
  <c r="O140" i="77"/>
  <c r="P140" i="77"/>
  <c r="Q140" i="77"/>
  <c r="R140" i="77"/>
  <c r="S140" i="77"/>
  <c r="T140" i="77"/>
  <c r="U140" i="77"/>
  <c r="V140" i="77"/>
  <c r="E141" i="77"/>
  <c r="F141" i="77"/>
  <c r="G141" i="77"/>
  <c r="H141" i="77"/>
  <c r="I141" i="77"/>
  <c r="J141" i="77"/>
  <c r="K141" i="77"/>
  <c r="L141" i="77"/>
  <c r="M141" i="77"/>
  <c r="N141" i="77"/>
  <c r="O141" i="77"/>
  <c r="P141" i="77"/>
  <c r="Q141" i="77"/>
  <c r="R141" i="77"/>
  <c r="S141" i="77"/>
  <c r="T141" i="77"/>
  <c r="U141" i="77"/>
  <c r="V141" i="77"/>
  <c r="E142" i="77"/>
  <c r="F142" i="77"/>
  <c r="G142" i="77"/>
  <c r="H142" i="77"/>
  <c r="I142" i="77"/>
  <c r="J142" i="77"/>
  <c r="K142" i="77"/>
  <c r="L142" i="77"/>
  <c r="M142" i="77"/>
  <c r="N142" i="77"/>
  <c r="O142" i="77"/>
  <c r="P142" i="77"/>
  <c r="Q142" i="77"/>
  <c r="R142" i="77"/>
  <c r="S142" i="77"/>
  <c r="T142" i="77"/>
  <c r="U142" i="77"/>
  <c r="V142" i="77"/>
  <c r="E143" i="77"/>
  <c r="F143" i="77"/>
  <c r="G143" i="77"/>
  <c r="H143" i="77"/>
  <c r="I143" i="77"/>
  <c r="J143" i="77"/>
  <c r="K143" i="77"/>
  <c r="L143" i="77"/>
  <c r="M143" i="77"/>
  <c r="N143" i="77"/>
  <c r="O143" i="77"/>
  <c r="P143" i="77"/>
  <c r="Q143" i="77"/>
  <c r="R143" i="77"/>
  <c r="S143" i="77"/>
  <c r="T143" i="77"/>
  <c r="U143" i="77"/>
  <c r="V143" i="77"/>
  <c r="E144" i="77"/>
  <c r="F144" i="77"/>
  <c r="G144" i="77"/>
  <c r="H144" i="77"/>
  <c r="I144" i="77"/>
  <c r="J144" i="77"/>
  <c r="K144" i="77"/>
  <c r="L144" i="77"/>
  <c r="M144" i="77"/>
  <c r="N144" i="77"/>
  <c r="O144" i="77"/>
  <c r="P144" i="77"/>
  <c r="Q144" i="77"/>
  <c r="R144" i="77"/>
  <c r="S144" i="77"/>
  <c r="T144" i="77"/>
  <c r="U144" i="77"/>
  <c r="V144" i="77"/>
  <c r="E145" i="77"/>
  <c r="F145" i="77"/>
  <c r="G145" i="77"/>
  <c r="H145" i="77"/>
  <c r="I145" i="77"/>
  <c r="J145" i="77"/>
  <c r="K145" i="77"/>
  <c r="L145" i="77"/>
  <c r="M145" i="77"/>
  <c r="N145" i="77"/>
  <c r="O145" i="77"/>
  <c r="P145" i="77"/>
  <c r="Q145" i="77"/>
  <c r="R145" i="77"/>
  <c r="S145" i="77"/>
  <c r="T145" i="77"/>
  <c r="U145" i="77"/>
  <c r="V145" i="77"/>
  <c r="E146" i="77"/>
  <c r="F146" i="77"/>
  <c r="G146" i="77"/>
  <c r="H146" i="77"/>
  <c r="I146" i="77"/>
  <c r="J146" i="77"/>
  <c r="K146" i="77"/>
  <c r="L146" i="77"/>
  <c r="M146" i="77"/>
  <c r="N146" i="77"/>
  <c r="O146" i="77"/>
  <c r="P146" i="77"/>
  <c r="Q146" i="77"/>
  <c r="R146" i="77"/>
  <c r="S146" i="77"/>
  <c r="T146" i="77"/>
  <c r="U146" i="77"/>
  <c r="V146" i="77"/>
  <c r="E147" i="77"/>
  <c r="F147" i="77"/>
  <c r="G147" i="77"/>
  <c r="H147" i="77"/>
  <c r="I147" i="77"/>
  <c r="J147" i="77"/>
  <c r="K147" i="77"/>
  <c r="L147" i="77"/>
  <c r="M147" i="77"/>
  <c r="N147" i="77"/>
  <c r="O147" i="77"/>
  <c r="P147" i="77"/>
  <c r="Q147" i="77"/>
  <c r="R147" i="77"/>
  <c r="S147" i="77"/>
  <c r="T147" i="77"/>
  <c r="U147" i="77"/>
  <c r="V147" i="77"/>
  <c r="E148" i="77"/>
  <c r="F148" i="77"/>
  <c r="G148" i="77"/>
  <c r="H148" i="77"/>
  <c r="I148" i="77"/>
  <c r="J148" i="77"/>
  <c r="K148" i="77"/>
  <c r="L148" i="77"/>
  <c r="M148" i="77"/>
  <c r="N148" i="77"/>
  <c r="O148" i="77"/>
  <c r="P148" i="77"/>
  <c r="Q148" i="77"/>
  <c r="R148" i="77"/>
  <c r="S148" i="77"/>
  <c r="T148" i="77"/>
  <c r="U148" i="77"/>
  <c r="V148" i="77"/>
  <c r="E149" i="77"/>
  <c r="F149" i="77"/>
  <c r="G149" i="77"/>
  <c r="H149" i="77"/>
  <c r="I149" i="77"/>
  <c r="J149" i="77"/>
  <c r="K149" i="77"/>
  <c r="L149" i="77"/>
  <c r="M149" i="77"/>
  <c r="N149" i="77"/>
  <c r="O149" i="77"/>
  <c r="P149" i="77"/>
  <c r="Q149" i="77"/>
  <c r="R149" i="77"/>
  <c r="S149" i="77"/>
  <c r="T149" i="77"/>
  <c r="U149" i="77"/>
  <c r="V149" i="77"/>
  <c r="E150" i="77"/>
  <c r="F150" i="77"/>
  <c r="G150" i="77"/>
  <c r="H150" i="77"/>
  <c r="I150" i="77"/>
  <c r="J150" i="77"/>
  <c r="K150" i="77"/>
  <c r="L150" i="77"/>
  <c r="M150" i="77"/>
  <c r="N150" i="77"/>
  <c r="O150" i="77"/>
  <c r="P150" i="77"/>
  <c r="Q150" i="77"/>
  <c r="R150" i="77"/>
  <c r="S150" i="77"/>
  <c r="T150" i="77"/>
  <c r="U150" i="77"/>
  <c r="V150" i="77"/>
  <c r="E151" i="77"/>
  <c r="F151" i="77"/>
  <c r="G151" i="77"/>
  <c r="H151" i="77"/>
  <c r="I151" i="77"/>
  <c r="J151" i="77"/>
  <c r="K151" i="77"/>
  <c r="L151" i="77"/>
  <c r="M151" i="77"/>
  <c r="N151" i="77"/>
  <c r="O151" i="77"/>
  <c r="P151" i="77"/>
  <c r="Q151" i="77"/>
  <c r="R151" i="77"/>
  <c r="S151" i="77"/>
  <c r="T151" i="77"/>
  <c r="U151" i="77"/>
  <c r="V151" i="77"/>
  <c r="E152" i="77"/>
  <c r="F152" i="77"/>
  <c r="G152" i="77"/>
  <c r="H152" i="77"/>
  <c r="I152" i="77"/>
  <c r="J152" i="77"/>
  <c r="K152" i="77"/>
  <c r="L152" i="77"/>
  <c r="M152" i="77"/>
  <c r="N152" i="77"/>
  <c r="O152" i="77"/>
  <c r="P152" i="77"/>
  <c r="Q152" i="77"/>
  <c r="R152" i="77"/>
  <c r="S152" i="77"/>
  <c r="T152" i="77"/>
  <c r="U152" i="77"/>
  <c r="V152" i="77"/>
  <c r="E153" i="77"/>
  <c r="F153" i="77"/>
  <c r="G153" i="77"/>
  <c r="H153" i="77"/>
  <c r="I153" i="77"/>
  <c r="J153" i="77"/>
  <c r="K153" i="77"/>
  <c r="L153" i="77"/>
  <c r="M153" i="77"/>
  <c r="N153" i="77"/>
  <c r="O153" i="77"/>
  <c r="P153" i="77"/>
  <c r="Q153" i="77"/>
  <c r="R153" i="77"/>
  <c r="S153" i="77"/>
  <c r="T153" i="77"/>
  <c r="U153" i="77"/>
  <c r="V153" i="77"/>
  <c r="E154" i="77"/>
  <c r="F154" i="77"/>
  <c r="G154" i="77"/>
  <c r="H154" i="77"/>
  <c r="I154" i="77"/>
  <c r="J154" i="77"/>
  <c r="K154" i="77"/>
  <c r="L154" i="77"/>
  <c r="M154" i="77"/>
  <c r="N154" i="77"/>
  <c r="O154" i="77"/>
  <c r="P154" i="77"/>
  <c r="Q154" i="77"/>
  <c r="R154" i="77"/>
  <c r="S154" i="77"/>
  <c r="T154" i="77"/>
  <c r="U154" i="77"/>
  <c r="V154" i="77"/>
  <c r="E155" i="77"/>
  <c r="F155" i="77"/>
  <c r="G155" i="77"/>
  <c r="H155" i="77"/>
  <c r="I155" i="77"/>
  <c r="J155" i="77"/>
  <c r="K155" i="77"/>
  <c r="L155" i="77"/>
  <c r="M155" i="77"/>
  <c r="N155" i="77"/>
  <c r="O155" i="77"/>
  <c r="P155" i="77"/>
  <c r="Q155" i="77"/>
  <c r="R155" i="77"/>
  <c r="S155" i="77"/>
  <c r="T155" i="77"/>
  <c r="U155" i="77"/>
  <c r="V155" i="77"/>
  <c r="E156" i="77"/>
  <c r="F156" i="77"/>
  <c r="G156" i="77"/>
  <c r="H156" i="77"/>
  <c r="I156" i="77"/>
  <c r="J156" i="77"/>
  <c r="K156" i="77"/>
  <c r="L156" i="77"/>
  <c r="M156" i="77"/>
  <c r="N156" i="77"/>
  <c r="O156" i="77"/>
  <c r="P156" i="77"/>
  <c r="Q156" i="77"/>
  <c r="R156" i="77"/>
  <c r="S156" i="77"/>
  <c r="T156" i="77"/>
  <c r="U156" i="77"/>
  <c r="V156" i="77"/>
  <c r="E157" i="77"/>
  <c r="F157" i="77"/>
  <c r="G157" i="77"/>
  <c r="H157" i="77"/>
  <c r="I157" i="77"/>
  <c r="J157" i="77"/>
  <c r="K157" i="77"/>
  <c r="L157" i="77"/>
  <c r="M157" i="77"/>
  <c r="N157" i="77"/>
  <c r="O157" i="77"/>
  <c r="P157" i="77"/>
  <c r="Q157" i="77"/>
  <c r="R157" i="77"/>
  <c r="S157" i="77"/>
  <c r="T157" i="77"/>
  <c r="U157" i="77"/>
  <c r="V157" i="77"/>
  <c r="E158" i="77"/>
  <c r="F158" i="77"/>
  <c r="G158" i="77"/>
  <c r="H158" i="77"/>
  <c r="I158" i="77"/>
  <c r="J158" i="77"/>
  <c r="K158" i="77"/>
  <c r="L158" i="77"/>
  <c r="M158" i="77"/>
  <c r="N158" i="77"/>
  <c r="O158" i="77"/>
  <c r="P158" i="77"/>
  <c r="Q158" i="77"/>
  <c r="R158" i="77"/>
  <c r="S158" i="77"/>
  <c r="T158" i="77"/>
  <c r="U158" i="77"/>
  <c r="V158" i="77"/>
  <c r="E159" i="77"/>
  <c r="F159" i="77"/>
  <c r="G159" i="77"/>
  <c r="H159" i="77"/>
  <c r="I159" i="77"/>
  <c r="J159" i="77"/>
  <c r="K159" i="77"/>
  <c r="L159" i="77"/>
  <c r="M159" i="77"/>
  <c r="N159" i="77"/>
  <c r="O159" i="77"/>
  <c r="P159" i="77"/>
  <c r="Q159" i="77"/>
  <c r="R159" i="77"/>
  <c r="S159" i="77"/>
  <c r="T159" i="77"/>
  <c r="U159" i="77"/>
  <c r="V159" i="77"/>
  <c r="E160" i="77"/>
  <c r="F160" i="77"/>
  <c r="G160" i="77"/>
  <c r="H160" i="77"/>
  <c r="I160" i="77"/>
  <c r="J160" i="77"/>
  <c r="K160" i="77"/>
  <c r="L160" i="77"/>
  <c r="M160" i="77"/>
  <c r="N160" i="77"/>
  <c r="O160" i="77"/>
  <c r="P160" i="77"/>
  <c r="Q160" i="77"/>
  <c r="R160" i="77"/>
  <c r="S160" i="77"/>
  <c r="T160" i="77"/>
  <c r="U160" i="77"/>
  <c r="V160" i="77"/>
  <c r="E161" i="77"/>
  <c r="F161" i="77"/>
  <c r="G161" i="77"/>
  <c r="H161" i="77"/>
  <c r="I161" i="77"/>
  <c r="J161" i="77"/>
  <c r="K161" i="77"/>
  <c r="L161" i="77"/>
  <c r="M161" i="77"/>
  <c r="N161" i="77"/>
  <c r="O161" i="77"/>
  <c r="P161" i="77"/>
  <c r="Q161" i="77"/>
  <c r="R161" i="77"/>
  <c r="S161" i="77"/>
  <c r="T161" i="77"/>
  <c r="U161" i="77"/>
  <c r="V161" i="77"/>
  <c r="E162" i="77"/>
  <c r="F162" i="77"/>
  <c r="G162" i="77"/>
  <c r="H162" i="77"/>
  <c r="I162" i="77"/>
  <c r="J162" i="77"/>
  <c r="K162" i="77"/>
  <c r="L162" i="77"/>
  <c r="M162" i="77"/>
  <c r="N162" i="77"/>
  <c r="O162" i="77"/>
  <c r="P162" i="77"/>
  <c r="Q162" i="77"/>
  <c r="R162" i="77"/>
  <c r="S162" i="77"/>
  <c r="T162" i="77"/>
  <c r="U162" i="77"/>
  <c r="V162" i="77"/>
  <c r="D127" i="77"/>
  <c r="D128" i="77"/>
  <c r="D129" i="77"/>
  <c r="D130" i="77"/>
  <c r="D131" i="77"/>
  <c r="D132" i="77"/>
  <c r="D133" i="77"/>
  <c r="D134" i="77"/>
  <c r="D135" i="77"/>
  <c r="D136" i="77"/>
  <c r="D137" i="77"/>
  <c r="D138" i="77"/>
  <c r="D139" i="77"/>
  <c r="D140" i="77"/>
  <c r="D141" i="77"/>
  <c r="D142" i="77"/>
  <c r="D143" i="77"/>
  <c r="D144" i="77"/>
  <c r="D145" i="77"/>
  <c r="D146" i="77"/>
  <c r="D147" i="77"/>
  <c r="D148" i="77"/>
  <c r="D149" i="77"/>
  <c r="D150" i="77"/>
  <c r="D151" i="77"/>
  <c r="D152" i="77"/>
  <c r="D153" i="77"/>
  <c r="D154" i="77"/>
  <c r="D155" i="77"/>
  <c r="D156" i="77"/>
  <c r="D157" i="77"/>
  <c r="D158" i="77"/>
  <c r="D159" i="77"/>
  <c r="D160" i="77"/>
  <c r="D161" i="77"/>
  <c r="D162" i="77"/>
  <c r="D126" i="77" l="1"/>
  <c r="V373" i="79" l="1"/>
  <c r="V374" i="79"/>
  <c r="V375" i="79"/>
  <c r="V376" i="79"/>
  <c r="V377" i="79"/>
  <c r="V378" i="79"/>
  <c r="V381" i="79"/>
  <c r="V382" i="79"/>
  <c r="V383" i="79"/>
  <c r="V384" i="79"/>
  <c r="V385" i="79"/>
  <c r="V386" i="79"/>
  <c r="V389" i="79"/>
  <c r="V390" i="79"/>
  <c r="V391" i="79"/>
  <c r="V392" i="79"/>
  <c r="V393" i="79"/>
  <c r="V394" i="79"/>
  <c r="V397" i="79"/>
  <c r="V398" i="79"/>
  <c r="V399" i="79"/>
  <c r="V400" i="79"/>
  <c r="V401" i="79"/>
  <c r="V402" i="79"/>
  <c r="V405" i="79"/>
  <c r="V406" i="79"/>
  <c r="V407" i="79"/>
  <c r="V408" i="79"/>
  <c r="V409" i="79"/>
  <c r="V410" i="79"/>
  <c r="V413" i="79"/>
  <c r="V414" i="79"/>
  <c r="V415" i="79"/>
  <c r="V416" i="79"/>
  <c r="V417" i="79"/>
  <c r="V418" i="79"/>
  <c r="V421" i="79"/>
  <c r="V422" i="79"/>
  <c r="V423" i="79"/>
  <c r="V424" i="79"/>
  <c r="V425" i="79"/>
  <c r="V426" i="79"/>
  <c r="C8" i="75"/>
  <c r="B182" i="81" l="1"/>
  <c r="C48" i="81"/>
  <c r="C41" i="81"/>
  <c r="L48" i="81"/>
  <c r="K48" i="81"/>
  <c r="J48" i="81"/>
  <c r="I48" i="81"/>
  <c r="H48" i="81"/>
  <c r="G48" i="81"/>
  <c r="F48" i="81"/>
  <c r="E48" i="81"/>
  <c r="D48" i="81"/>
  <c r="L41" i="81"/>
  <c r="K41" i="81"/>
  <c r="J41" i="81"/>
  <c r="I41" i="81"/>
  <c r="H41" i="81"/>
  <c r="G41" i="81"/>
  <c r="F41" i="81"/>
  <c r="E41" i="81"/>
  <c r="L182" i="81" l="1"/>
  <c r="D597" i="79" l="1"/>
  <c r="E597" i="79"/>
  <c r="F597" i="79"/>
  <c r="G597" i="79"/>
  <c r="H597" i="79"/>
  <c r="I597" i="79"/>
  <c r="D598" i="79"/>
  <c r="E598" i="79"/>
  <c r="F598" i="79"/>
  <c r="G598" i="79"/>
  <c r="H598" i="79"/>
  <c r="I598" i="79"/>
  <c r="D599" i="79"/>
  <c r="E599" i="79"/>
  <c r="F599" i="79"/>
  <c r="G599" i="79"/>
  <c r="H599" i="79"/>
  <c r="I599" i="79"/>
  <c r="D600" i="79"/>
  <c r="E600" i="79"/>
  <c r="F600" i="79"/>
  <c r="G600" i="79"/>
  <c r="H600" i="79"/>
  <c r="I600" i="79"/>
  <c r="D601" i="79"/>
  <c r="E601" i="79"/>
  <c r="F601" i="79"/>
  <c r="G601" i="79"/>
  <c r="H601" i="79"/>
  <c r="I601" i="79"/>
  <c r="D602" i="79"/>
  <c r="E602" i="79"/>
  <c r="F602" i="79"/>
  <c r="G602" i="79"/>
  <c r="H602" i="79"/>
  <c r="I602" i="79"/>
  <c r="D603" i="79"/>
  <c r="E603" i="79"/>
  <c r="F603" i="79"/>
  <c r="G603" i="79"/>
  <c r="H603" i="79"/>
  <c r="I603" i="79"/>
  <c r="D604" i="79"/>
  <c r="E604" i="79"/>
  <c r="F604" i="79"/>
  <c r="G604" i="79"/>
  <c r="H604" i="79"/>
  <c r="I604" i="79"/>
  <c r="D605" i="79"/>
  <c r="E605" i="79"/>
  <c r="F605" i="79"/>
  <c r="G605" i="79"/>
  <c r="H605" i="79"/>
  <c r="I605" i="79"/>
  <c r="D606" i="79"/>
  <c r="E606" i="79"/>
  <c r="F606" i="79"/>
  <c r="G606" i="79"/>
  <c r="H606" i="79"/>
  <c r="I606" i="79"/>
  <c r="D607" i="79"/>
  <c r="E607" i="79"/>
  <c r="F607" i="79"/>
  <c r="G607" i="79"/>
  <c r="H607" i="79"/>
  <c r="I607" i="79"/>
  <c r="D608" i="79"/>
  <c r="E608" i="79"/>
  <c r="F608" i="79"/>
  <c r="G608" i="79"/>
  <c r="H608" i="79"/>
  <c r="I608" i="79"/>
  <c r="D609" i="79"/>
  <c r="E609" i="79"/>
  <c r="F609" i="79"/>
  <c r="G609" i="79"/>
  <c r="H609" i="79"/>
  <c r="I609" i="79"/>
  <c r="D610" i="79"/>
  <c r="E610" i="79"/>
  <c r="F610" i="79"/>
  <c r="G610" i="79"/>
  <c r="H610" i="79"/>
  <c r="I610" i="79"/>
  <c r="D611" i="79"/>
  <c r="E611" i="79"/>
  <c r="F611" i="79"/>
  <c r="G611" i="79"/>
  <c r="H611" i="79"/>
  <c r="I611" i="79"/>
  <c r="D612" i="79"/>
  <c r="E612" i="79"/>
  <c r="F612" i="79"/>
  <c r="G612" i="79"/>
  <c r="H612" i="79"/>
  <c r="I612" i="79"/>
  <c r="D613" i="79"/>
  <c r="E613" i="79"/>
  <c r="F613" i="79"/>
  <c r="G613" i="79"/>
  <c r="H613" i="79"/>
  <c r="I613" i="79"/>
  <c r="D614" i="79"/>
  <c r="E614" i="79"/>
  <c r="F614" i="79"/>
  <c r="G614" i="79"/>
  <c r="H614" i="79"/>
  <c r="I614" i="79"/>
  <c r="D615" i="79"/>
  <c r="E615" i="79"/>
  <c r="F615" i="79"/>
  <c r="G615" i="79"/>
  <c r="H615" i="79"/>
  <c r="I615" i="79"/>
  <c r="D616" i="79"/>
  <c r="E616" i="79"/>
  <c r="F616" i="79"/>
  <c r="G616" i="79"/>
  <c r="H616" i="79"/>
  <c r="I616" i="79"/>
  <c r="D617" i="79"/>
  <c r="E617" i="79"/>
  <c r="F617" i="79"/>
  <c r="G617" i="79"/>
  <c r="H617" i="79"/>
  <c r="I617" i="79"/>
  <c r="D618" i="79"/>
  <c r="E618" i="79"/>
  <c r="F618" i="79"/>
  <c r="G618" i="79"/>
  <c r="H618" i="79"/>
  <c r="I618" i="79"/>
  <c r="D619" i="79"/>
  <c r="E619" i="79"/>
  <c r="F619" i="79"/>
  <c r="G619" i="79"/>
  <c r="H619" i="79"/>
  <c r="I619" i="79"/>
  <c r="D620" i="79"/>
  <c r="E620" i="79"/>
  <c r="F620" i="79"/>
  <c r="G620" i="79"/>
  <c r="H620" i="79"/>
  <c r="I620" i="79"/>
  <c r="D621" i="79"/>
  <c r="E621" i="79"/>
  <c r="F621" i="79"/>
  <c r="G621" i="79"/>
  <c r="H621" i="79"/>
  <c r="I621" i="79"/>
  <c r="D622" i="79"/>
  <c r="E622" i="79"/>
  <c r="F622" i="79"/>
  <c r="G622" i="79"/>
  <c r="H622" i="79"/>
  <c r="I622" i="79"/>
  <c r="D623" i="79"/>
  <c r="E623" i="79"/>
  <c r="F623" i="79"/>
  <c r="G623" i="79"/>
  <c r="H623" i="79"/>
  <c r="I623" i="79"/>
  <c r="D624" i="79"/>
  <c r="E624" i="79"/>
  <c r="F624" i="79"/>
  <c r="G624" i="79"/>
  <c r="H624" i="79"/>
  <c r="I624" i="79"/>
  <c r="D625" i="79"/>
  <c r="E625" i="79"/>
  <c r="F625" i="79"/>
  <c r="G625" i="79"/>
  <c r="H625" i="79"/>
  <c r="I625" i="79"/>
  <c r="D626" i="79"/>
  <c r="E626" i="79"/>
  <c r="F626" i="79"/>
  <c r="G626" i="79"/>
  <c r="H626" i="79"/>
  <c r="I626" i="79"/>
  <c r="D627" i="79"/>
  <c r="E627" i="79"/>
  <c r="F627" i="79"/>
  <c r="G627" i="79"/>
  <c r="H627" i="79"/>
  <c r="I627" i="79"/>
  <c r="E304" i="22" l="1"/>
  <c r="F304" i="22"/>
  <c r="G304" i="22"/>
  <c r="H304" i="22"/>
  <c r="I304" i="22"/>
  <c r="J304" i="22"/>
  <c r="K304" i="22"/>
  <c r="L304" i="22"/>
  <c r="M304" i="22"/>
  <c r="N304" i="22"/>
  <c r="O304" i="22"/>
  <c r="D304" i="22"/>
  <c r="I1" i="70" l="1"/>
  <c r="AA675" i="67" l="1"/>
  <c r="D258" i="22" s="1"/>
  <c r="AA671" i="67"/>
  <c r="D257" i="22" s="1"/>
  <c r="AA667" i="67"/>
  <c r="D256" i="22" s="1"/>
  <c r="AA663" i="67"/>
  <c r="D255" i="22" s="1"/>
  <c r="AA659" i="67"/>
  <c r="D254" i="22" s="1"/>
  <c r="D253" i="22"/>
  <c r="T675" i="67"/>
  <c r="D252" i="22" s="1"/>
  <c r="T671" i="67"/>
  <c r="D251" i="22" s="1"/>
  <c r="T667" i="67"/>
  <c r="D250" i="22" s="1"/>
  <c r="T663" i="67"/>
  <c r="D249" i="22" s="1"/>
  <c r="T659" i="67"/>
  <c r="D248" i="22" s="1"/>
  <c r="T711" i="67"/>
  <c r="D264" i="22" s="1"/>
  <c r="T707" i="67"/>
  <c r="D263" i="22" s="1"/>
  <c r="T703" i="67"/>
  <c r="D262" i="22" s="1"/>
  <c r="T699" i="67"/>
  <c r="D261" i="22" s="1"/>
  <c r="T695" i="67"/>
  <c r="D260" i="22" s="1"/>
  <c r="T691" i="67"/>
  <c r="D259" i="22" s="1"/>
  <c r="D82" i="81"/>
  <c r="E82" i="81"/>
  <c r="F82" i="81"/>
  <c r="G82" i="81"/>
  <c r="H82" i="81"/>
  <c r="I82" i="81"/>
  <c r="J82" i="81"/>
  <c r="K82" i="81"/>
  <c r="L82" i="81"/>
  <c r="M82" i="81"/>
  <c r="D88" i="81"/>
  <c r="E88" i="81"/>
  <c r="F88" i="81"/>
  <c r="G88" i="81"/>
  <c r="H88" i="81"/>
  <c r="I88" i="81"/>
  <c r="J88" i="81"/>
  <c r="K88" i="81"/>
  <c r="L88" i="81"/>
  <c r="D93" i="81"/>
  <c r="E93" i="81"/>
  <c r="F93" i="81"/>
  <c r="G93" i="81"/>
  <c r="H93" i="81"/>
  <c r="I93" i="81"/>
  <c r="J93" i="81"/>
  <c r="K93" i="81"/>
  <c r="L93" i="81"/>
  <c r="D97" i="81"/>
  <c r="E97" i="81"/>
  <c r="F97" i="81"/>
  <c r="G97" i="81"/>
  <c r="H97" i="81"/>
  <c r="I97" i="81"/>
  <c r="J97" i="81"/>
  <c r="K97" i="81"/>
  <c r="L97" i="81"/>
  <c r="D103" i="81"/>
  <c r="E103" i="81"/>
  <c r="F103" i="81"/>
  <c r="G103" i="81"/>
  <c r="H103" i="81"/>
  <c r="I103" i="81"/>
  <c r="J103" i="81"/>
  <c r="K103" i="81"/>
  <c r="L103" i="81"/>
  <c r="D108" i="81"/>
  <c r="E108" i="81"/>
  <c r="F108" i="81"/>
  <c r="G108" i="81"/>
  <c r="H108" i="81"/>
  <c r="I108" i="81"/>
  <c r="J108" i="81"/>
  <c r="K108" i="81"/>
  <c r="L108" i="81"/>
  <c r="D112" i="81"/>
  <c r="E112" i="81"/>
  <c r="F112" i="81"/>
  <c r="G112" i="81"/>
  <c r="H112" i="81"/>
  <c r="I112" i="81"/>
  <c r="J112" i="81"/>
  <c r="K112" i="81"/>
  <c r="L112" i="81"/>
  <c r="C627" i="79" l="1"/>
  <c r="C626" i="79"/>
  <c r="C625" i="79"/>
  <c r="C624" i="79"/>
  <c r="C623" i="79"/>
  <c r="C622" i="79"/>
  <c r="C621" i="79"/>
  <c r="C620" i="79"/>
  <c r="C619" i="79"/>
  <c r="C618" i="79"/>
  <c r="C617" i="79"/>
  <c r="C616" i="79"/>
  <c r="C615" i="79"/>
  <c r="C614" i="79"/>
  <c r="C613" i="79"/>
  <c r="C612" i="79"/>
  <c r="C611" i="79"/>
  <c r="C610" i="79"/>
  <c r="C609" i="79"/>
  <c r="C608" i="79"/>
  <c r="C607" i="79"/>
  <c r="C606" i="79"/>
  <c r="C605" i="79"/>
  <c r="C604" i="79"/>
  <c r="C603" i="79"/>
  <c r="C602" i="79"/>
  <c r="C601" i="79"/>
  <c r="C600" i="79"/>
  <c r="C599" i="79"/>
  <c r="C598" i="79"/>
  <c r="C597" i="79"/>
  <c r="W14" i="82" l="1"/>
  <c r="V14" i="82"/>
  <c r="W13" i="82"/>
  <c r="V13" i="82"/>
  <c r="W12" i="82"/>
  <c r="V12" i="82"/>
  <c r="W11" i="82"/>
  <c r="V11" i="82"/>
  <c r="W10" i="82"/>
  <c r="V10" i="82"/>
  <c r="W9" i="82"/>
  <c r="V9" i="82"/>
  <c r="C14" i="82"/>
  <c r="C596" i="79" s="1"/>
  <c r="C13" i="82"/>
  <c r="C595" i="79" s="1"/>
  <c r="C12" i="82"/>
  <c r="C594" i="79" s="1"/>
  <c r="C11" i="82"/>
  <c r="C593" i="79" s="1"/>
  <c r="C10" i="82"/>
  <c r="C592" i="79" s="1"/>
  <c r="C9" i="82"/>
  <c r="C591" i="79" s="1"/>
  <c r="M1" i="82"/>
  <c r="D247" i="22" l="1"/>
  <c r="C30" i="22"/>
  <c r="C29" i="22"/>
  <c r="C28" i="22"/>
  <c r="D97" i="22" l="1"/>
  <c r="F122" i="22"/>
  <c r="E122" i="22"/>
  <c r="D122" i="22"/>
  <c r="C122" i="22"/>
  <c r="F121" i="22"/>
  <c r="E121" i="22"/>
  <c r="D121" i="22"/>
  <c r="C121" i="22"/>
  <c r="F120" i="22"/>
  <c r="C120" i="22"/>
  <c r="F119" i="22"/>
  <c r="C119" i="22"/>
  <c r="F118" i="22"/>
  <c r="C118" i="22"/>
  <c r="F117" i="22"/>
  <c r="C117" i="22"/>
  <c r="F116" i="22"/>
  <c r="C116" i="22"/>
  <c r="C114" i="22"/>
  <c r="D113" i="22"/>
  <c r="C113" i="22"/>
  <c r="D112" i="22"/>
  <c r="C112" i="22"/>
  <c r="F111" i="22"/>
  <c r="C111" i="22"/>
  <c r="F110" i="22"/>
  <c r="C110" i="22"/>
  <c r="F109" i="22"/>
  <c r="C109" i="22"/>
  <c r="F107" i="22"/>
  <c r="C107" i="22"/>
  <c r="D106" i="22"/>
  <c r="C106" i="22"/>
  <c r="F105" i="22"/>
  <c r="E105" i="22"/>
  <c r="D105" i="22"/>
  <c r="C105" i="22"/>
  <c r="D104" i="22"/>
  <c r="C104" i="22"/>
  <c r="D103" i="22"/>
  <c r="C103" i="22"/>
  <c r="D102" i="22"/>
  <c r="C102" i="22"/>
  <c r="D101" i="22"/>
  <c r="C101" i="22"/>
  <c r="F100" i="22"/>
  <c r="E100" i="22"/>
  <c r="D100" i="22"/>
  <c r="C100" i="22"/>
  <c r="F99" i="22"/>
  <c r="E99" i="22"/>
  <c r="D99" i="22"/>
  <c r="C99" i="22"/>
  <c r="F98" i="22"/>
  <c r="E98" i="22"/>
  <c r="D98" i="22"/>
  <c r="C98" i="22"/>
  <c r="C97" i="22"/>
  <c r="D96" i="22"/>
  <c r="C96" i="22"/>
  <c r="D95" i="22"/>
  <c r="C95" i="22"/>
  <c r="D94" i="22"/>
  <c r="C94" i="22"/>
  <c r="P31" i="79" l="1"/>
  <c r="N458" i="79" l="1"/>
  <c r="N457" i="79"/>
  <c r="N456" i="79"/>
  <c r="N455" i="79"/>
  <c r="N454" i="79"/>
  <c r="N453" i="79"/>
  <c r="M458" i="79"/>
  <c r="M457" i="79"/>
  <c r="M456" i="79"/>
  <c r="M455" i="79"/>
  <c r="M454" i="79"/>
  <c r="M453" i="79"/>
  <c r="J141" i="32" l="1"/>
  <c r="J142" i="32"/>
  <c r="D571" i="79" l="1"/>
  <c r="F566" i="79"/>
  <c r="E566" i="79"/>
  <c r="F565" i="79"/>
  <c r="E565" i="79"/>
  <c r="I564" i="79"/>
  <c r="F564" i="79"/>
  <c r="E564" i="79"/>
  <c r="F563" i="79"/>
  <c r="E563" i="79"/>
  <c r="F562" i="79"/>
  <c r="E562" i="79"/>
  <c r="G561" i="79"/>
  <c r="F561" i="79"/>
  <c r="E561" i="79"/>
  <c r="D561" i="79"/>
  <c r="F560" i="79"/>
  <c r="E560" i="79"/>
  <c r="G559" i="79"/>
  <c r="F559" i="79"/>
  <c r="E559" i="79"/>
  <c r="F558" i="79"/>
  <c r="E558" i="79"/>
  <c r="F557" i="79"/>
  <c r="E557" i="79"/>
  <c r="I531" i="79"/>
  <c r="H531" i="79"/>
  <c r="G531" i="79"/>
  <c r="F531" i="79"/>
  <c r="E531" i="79"/>
  <c r="D531" i="79"/>
  <c r="I530" i="79"/>
  <c r="H530" i="79"/>
  <c r="G530" i="79"/>
  <c r="F530" i="79"/>
  <c r="E530" i="79"/>
  <c r="D530" i="79"/>
  <c r="I529" i="79"/>
  <c r="H529" i="79"/>
  <c r="G529" i="79"/>
  <c r="F529" i="79"/>
  <c r="E529" i="79"/>
  <c r="D529" i="79"/>
  <c r="I528" i="79"/>
  <c r="H528" i="79"/>
  <c r="G528" i="79"/>
  <c r="F528" i="79"/>
  <c r="E528" i="79"/>
  <c r="D528" i="79"/>
  <c r="I527" i="79"/>
  <c r="H527" i="79"/>
  <c r="G527" i="79"/>
  <c r="F527" i="79"/>
  <c r="E527" i="79"/>
  <c r="D527" i="79"/>
  <c r="I526" i="79"/>
  <c r="H526" i="79"/>
  <c r="G526" i="79"/>
  <c r="F526" i="79"/>
  <c r="E526" i="79"/>
  <c r="D526" i="79"/>
  <c r="I525" i="79"/>
  <c r="H525" i="79"/>
  <c r="G525" i="79"/>
  <c r="F525" i="79"/>
  <c r="E525" i="79"/>
  <c r="D525" i="79"/>
  <c r="I524" i="79"/>
  <c r="H524" i="79"/>
  <c r="G524" i="79"/>
  <c r="F524" i="79"/>
  <c r="E524" i="79"/>
  <c r="D524" i="79"/>
  <c r="I523" i="79"/>
  <c r="H523" i="79"/>
  <c r="G523" i="79"/>
  <c r="F523" i="79"/>
  <c r="E523" i="79"/>
  <c r="D523" i="79"/>
  <c r="I522" i="79"/>
  <c r="H522" i="79"/>
  <c r="G522" i="79"/>
  <c r="F522" i="79"/>
  <c r="E522" i="79"/>
  <c r="D522" i="79"/>
  <c r="G567" i="79" l="1"/>
  <c r="H567" i="79"/>
  <c r="E567" i="79"/>
  <c r="I567" i="79"/>
  <c r="D567" i="79"/>
  <c r="F567" i="79"/>
  <c r="D532" i="79"/>
  <c r="H532" i="79"/>
  <c r="L532" i="79"/>
  <c r="E532" i="79"/>
  <c r="I532" i="79"/>
  <c r="M532" i="79"/>
  <c r="F532" i="79"/>
  <c r="N532" i="79"/>
  <c r="G532" i="79"/>
  <c r="O532" i="79"/>
  <c r="J532" i="79"/>
  <c r="K532" i="79"/>
  <c r="X311" i="67" l="1"/>
  <c r="X304" i="67"/>
  <c r="X297" i="67"/>
  <c r="X290" i="67"/>
  <c r="X283" i="67"/>
  <c r="X276" i="67"/>
  <c r="X210" i="67"/>
  <c r="X203" i="67"/>
  <c r="X196" i="67"/>
  <c r="X189" i="67"/>
  <c r="X182" i="67"/>
  <c r="X175" i="67"/>
  <c r="X359" i="67" l="1"/>
  <c r="X352" i="67"/>
  <c r="X345" i="67"/>
  <c r="AA359" i="67"/>
  <c r="AA352" i="67"/>
  <c r="AA345" i="67"/>
  <c r="AA338" i="67"/>
  <c r="X338" i="67"/>
  <c r="AA331" i="67"/>
  <c r="X324" i="67"/>
  <c r="X331" i="67"/>
  <c r="X350" i="67" l="1"/>
  <c r="X356" i="67"/>
  <c r="T356" i="67" s="1"/>
  <c r="S287" i="79" s="1"/>
  <c r="X363" i="67"/>
  <c r="I363" i="67" s="1"/>
  <c r="H348" i="79" s="1"/>
  <c r="X341" i="67"/>
  <c r="U341" i="67" s="1"/>
  <c r="T157" i="79" s="1"/>
  <c r="X354" i="67"/>
  <c r="V354" i="67" s="1"/>
  <c r="U271" i="79" s="1"/>
  <c r="X336" i="67"/>
  <c r="X346" i="67"/>
  <c r="F346" i="67" s="1"/>
  <c r="E202" i="79" s="1"/>
  <c r="X364" i="67"/>
  <c r="N364" i="67" s="1"/>
  <c r="M356" i="79" s="1"/>
  <c r="X340" i="67"/>
  <c r="X344" i="67"/>
  <c r="X343" i="67"/>
  <c r="X339" i="67"/>
  <c r="X342" i="67"/>
  <c r="M363" i="67"/>
  <c r="L348" i="79" s="1"/>
  <c r="E363" i="67"/>
  <c r="D348" i="79" s="1"/>
  <c r="R363" i="67"/>
  <c r="Q348" i="79" s="1"/>
  <c r="K363" i="67"/>
  <c r="J348" i="79" s="1"/>
  <c r="X360" i="67"/>
  <c r="X358" i="67"/>
  <c r="V358" i="67" s="1"/>
  <c r="U303" i="79" s="1"/>
  <c r="X348" i="67"/>
  <c r="X361" i="67"/>
  <c r="X365" i="67"/>
  <c r="X357" i="67"/>
  <c r="I357" i="67" s="1"/>
  <c r="H295" i="79" s="1"/>
  <c r="X362" i="67"/>
  <c r="X335" i="67"/>
  <c r="X349" i="67"/>
  <c r="X355" i="67"/>
  <c r="T355" i="67" s="1"/>
  <c r="S279" i="79" s="1"/>
  <c r="L355" i="67"/>
  <c r="K279" i="79" s="1"/>
  <c r="X353" i="67"/>
  <c r="O355" i="67"/>
  <c r="N279" i="79" s="1"/>
  <c r="S346" i="67"/>
  <c r="R202" i="79" s="1"/>
  <c r="X347" i="67"/>
  <c r="X351" i="67"/>
  <c r="H346" i="67"/>
  <c r="G202" i="79" s="1"/>
  <c r="J346" i="67"/>
  <c r="I202" i="79" s="1"/>
  <c r="X333" i="67"/>
  <c r="X337" i="67"/>
  <c r="X334" i="67"/>
  <c r="C244" i="22"/>
  <c r="C243" i="22"/>
  <c r="C242" i="22"/>
  <c r="C241" i="22"/>
  <c r="C240" i="22"/>
  <c r="C239" i="22"/>
  <c r="N238" i="22"/>
  <c r="O238" i="22"/>
  <c r="P238" i="22"/>
  <c r="Q238" i="22"/>
  <c r="R238" i="22"/>
  <c r="S238" i="22"/>
  <c r="E238" i="22"/>
  <c r="F238" i="22"/>
  <c r="G238" i="22"/>
  <c r="H238" i="22"/>
  <c r="I238" i="22"/>
  <c r="J238" i="22"/>
  <c r="K238" i="22"/>
  <c r="L238" i="22"/>
  <c r="M238" i="22"/>
  <c r="D238" i="22"/>
  <c r="D126" i="22"/>
  <c r="D196" i="22"/>
  <c r="Y417" i="67"/>
  <c r="D197" i="22" s="1"/>
  <c r="Y418" i="67"/>
  <c r="D198" i="22" s="1"/>
  <c r="Y419" i="67"/>
  <c r="D199" i="22" s="1"/>
  <c r="Y420" i="67"/>
  <c r="D200" i="22" s="1"/>
  <c r="Y421" i="67"/>
  <c r="D201" i="22" s="1"/>
  <c r="E415" i="67"/>
  <c r="F415" i="67"/>
  <c r="G415" i="67"/>
  <c r="H415" i="67"/>
  <c r="I415" i="67"/>
  <c r="J415" i="67"/>
  <c r="K415" i="67"/>
  <c r="L415" i="67"/>
  <c r="M415" i="67"/>
  <c r="N415" i="67"/>
  <c r="O415" i="67"/>
  <c r="Q415" i="67"/>
  <c r="R415" i="67"/>
  <c r="S415" i="67"/>
  <c r="T415" i="67"/>
  <c r="V415" i="67"/>
  <c r="W415" i="67"/>
  <c r="U415" i="67"/>
  <c r="D194" i="22"/>
  <c r="F45" i="70"/>
  <c r="V282" i="77"/>
  <c r="U282" i="77"/>
  <c r="T282" i="77"/>
  <c r="S282" i="77"/>
  <c r="R282" i="77"/>
  <c r="Q282" i="77"/>
  <c r="P282" i="77"/>
  <c r="O282" i="77"/>
  <c r="N282" i="77"/>
  <c r="M282" i="77"/>
  <c r="L282" i="77"/>
  <c r="K282" i="77"/>
  <c r="J282" i="77"/>
  <c r="I282" i="77"/>
  <c r="H282" i="77"/>
  <c r="G282" i="77"/>
  <c r="F282" i="77"/>
  <c r="E282" i="77"/>
  <c r="D282" i="77"/>
  <c r="V281" i="77"/>
  <c r="U281" i="77"/>
  <c r="T281" i="77"/>
  <c r="S281" i="77"/>
  <c r="R281" i="77"/>
  <c r="Q281" i="77"/>
  <c r="P281" i="77"/>
  <c r="O281" i="77"/>
  <c r="N281" i="77"/>
  <c r="M281" i="77"/>
  <c r="L281" i="77"/>
  <c r="K281" i="77"/>
  <c r="J281" i="77"/>
  <c r="I281" i="77"/>
  <c r="H281" i="77"/>
  <c r="G281" i="77"/>
  <c r="F281" i="77"/>
  <c r="E281" i="77"/>
  <c r="D281" i="77"/>
  <c r="V280" i="77"/>
  <c r="U280" i="77"/>
  <c r="T280" i="77"/>
  <c r="S280" i="77"/>
  <c r="R280" i="77"/>
  <c r="Q280" i="77"/>
  <c r="P280" i="77"/>
  <c r="O280" i="77"/>
  <c r="N280" i="77"/>
  <c r="M280" i="77"/>
  <c r="L280" i="77"/>
  <c r="K280" i="77"/>
  <c r="J280" i="77"/>
  <c r="I280" i="77"/>
  <c r="H280" i="77"/>
  <c r="G280" i="77"/>
  <c r="F280" i="77"/>
  <c r="E280" i="77"/>
  <c r="D280" i="77"/>
  <c r="V279" i="77"/>
  <c r="U279" i="77"/>
  <c r="T279" i="77"/>
  <c r="S279" i="77"/>
  <c r="R279" i="77"/>
  <c r="Q279" i="77"/>
  <c r="P279" i="77"/>
  <c r="O279" i="77"/>
  <c r="N279" i="77"/>
  <c r="M279" i="77"/>
  <c r="L279" i="77"/>
  <c r="K279" i="77"/>
  <c r="J279" i="77"/>
  <c r="I279" i="77"/>
  <c r="H279" i="77"/>
  <c r="G279" i="77"/>
  <c r="F279" i="77"/>
  <c r="E279" i="77"/>
  <c r="D279" i="77"/>
  <c r="V278" i="77"/>
  <c r="U278" i="77"/>
  <c r="T278" i="77"/>
  <c r="S278" i="77"/>
  <c r="R278" i="77"/>
  <c r="Q278" i="77"/>
  <c r="P278" i="77"/>
  <c r="O278" i="77"/>
  <c r="N278" i="77"/>
  <c r="M278" i="77"/>
  <c r="L278" i="77"/>
  <c r="K278" i="77"/>
  <c r="J278" i="77"/>
  <c r="I278" i="77"/>
  <c r="H278" i="77"/>
  <c r="G278" i="77"/>
  <c r="F278" i="77"/>
  <c r="E278" i="77"/>
  <c r="D278" i="77"/>
  <c r="V277" i="77"/>
  <c r="U277" i="77"/>
  <c r="T277" i="77"/>
  <c r="S277" i="77"/>
  <c r="R277" i="77"/>
  <c r="Q277" i="77"/>
  <c r="P277" i="77"/>
  <c r="O277" i="77"/>
  <c r="N277" i="77"/>
  <c r="M277" i="77"/>
  <c r="L277" i="77"/>
  <c r="K277" i="77"/>
  <c r="J277" i="77"/>
  <c r="I277" i="77"/>
  <c r="H277" i="77"/>
  <c r="G277" i="77"/>
  <c r="F277" i="77"/>
  <c r="E277" i="77"/>
  <c r="D277" i="77"/>
  <c r="V276" i="77"/>
  <c r="U276" i="77"/>
  <c r="T276" i="77"/>
  <c r="S276" i="77"/>
  <c r="R276" i="77"/>
  <c r="Q276" i="77"/>
  <c r="P276" i="77"/>
  <c r="O276" i="77"/>
  <c r="N276" i="77"/>
  <c r="M276" i="77"/>
  <c r="L276" i="77"/>
  <c r="K276" i="77"/>
  <c r="J276" i="77"/>
  <c r="I276" i="77"/>
  <c r="H276" i="77"/>
  <c r="G276" i="77"/>
  <c r="F276" i="77"/>
  <c r="E276" i="77"/>
  <c r="D276" i="77"/>
  <c r="V275" i="77"/>
  <c r="U275" i="77"/>
  <c r="T275" i="77"/>
  <c r="S275" i="77"/>
  <c r="R275" i="77"/>
  <c r="Q275" i="77"/>
  <c r="P275" i="77"/>
  <c r="O275" i="77"/>
  <c r="N275" i="77"/>
  <c r="M275" i="77"/>
  <c r="L275" i="77"/>
  <c r="K275" i="77"/>
  <c r="J275" i="77"/>
  <c r="I275" i="77"/>
  <c r="H275" i="77"/>
  <c r="G275" i="77"/>
  <c r="F275" i="77"/>
  <c r="E275" i="77"/>
  <c r="D275" i="77"/>
  <c r="V274" i="77"/>
  <c r="U274" i="77"/>
  <c r="T274" i="77"/>
  <c r="S274" i="77"/>
  <c r="R274" i="77"/>
  <c r="Q274" i="77"/>
  <c r="P274" i="77"/>
  <c r="O274" i="77"/>
  <c r="N274" i="77"/>
  <c r="M274" i="77"/>
  <c r="L274" i="77"/>
  <c r="K274" i="77"/>
  <c r="J274" i="77"/>
  <c r="I274" i="77"/>
  <c r="H274" i="77"/>
  <c r="G274" i="77"/>
  <c r="F274" i="77"/>
  <c r="E274" i="77"/>
  <c r="D274" i="77"/>
  <c r="V273" i="77"/>
  <c r="U273" i="77"/>
  <c r="T273" i="77"/>
  <c r="S273" i="77"/>
  <c r="R273" i="77"/>
  <c r="Q273" i="77"/>
  <c r="P273" i="77"/>
  <c r="O273" i="77"/>
  <c r="N273" i="77"/>
  <c r="M273" i="77"/>
  <c r="L273" i="77"/>
  <c r="K273" i="77"/>
  <c r="J273" i="77"/>
  <c r="I273" i="77"/>
  <c r="H273" i="77"/>
  <c r="G273" i="77"/>
  <c r="F273" i="77"/>
  <c r="E273" i="77"/>
  <c r="D273" i="77"/>
  <c r="V272" i="77"/>
  <c r="U272" i="77"/>
  <c r="T272" i="77"/>
  <c r="S272" i="77"/>
  <c r="R272" i="77"/>
  <c r="Q272" i="77"/>
  <c r="P272" i="77"/>
  <c r="O272" i="77"/>
  <c r="N272" i="77"/>
  <c r="M272" i="77"/>
  <c r="L272" i="77"/>
  <c r="K272" i="77"/>
  <c r="J272" i="77"/>
  <c r="I272" i="77"/>
  <c r="H272" i="77"/>
  <c r="G272" i="77"/>
  <c r="F272" i="77"/>
  <c r="E272" i="77"/>
  <c r="D272" i="77"/>
  <c r="V271" i="77"/>
  <c r="U271" i="77"/>
  <c r="T271" i="77"/>
  <c r="S271" i="77"/>
  <c r="R271" i="77"/>
  <c r="Q271" i="77"/>
  <c r="P271" i="77"/>
  <c r="O271" i="77"/>
  <c r="N271" i="77"/>
  <c r="M271" i="77"/>
  <c r="L271" i="77"/>
  <c r="K271" i="77"/>
  <c r="J271" i="77"/>
  <c r="I271" i="77"/>
  <c r="H271" i="77"/>
  <c r="G271" i="77"/>
  <c r="F271" i="77"/>
  <c r="E271" i="77"/>
  <c r="D271" i="77"/>
  <c r="V270" i="77"/>
  <c r="U270" i="77"/>
  <c r="T270" i="77"/>
  <c r="S270" i="77"/>
  <c r="R270" i="77"/>
  <c r="Q270" i="77"/>
  <c r="P270" i="77"/>
  <c r="O270" i="77"/>
  <c r="N270" i="77"/>
  <c r="M270" i="77"/>
  <c r="L270" i="77"/>
  <c r="K270" i="77"/>
  <c r="J270" i="77"/>
  <c r="I270" i="77"/>
  <c r="H270" i="77"/>
  <c r="G270" i="77"/>
  <c r="F270" i="77"/>
  <c r="E270" i="77"/>
  <c r="D270" i="77"/>
  <c r="V269" i="77"/>
  <c r="U269" i="77"/>
  <c r="T269" i="77"/>
  <c r="S269" i="77"/>
  <c r="R269" i="77"/>
  <c r="Q269" i="77"/>
  <c r="P269" i="77"/>
  <c r="O269" i="77"/>
  <c r="N269" i="77"/>
  <c r="M269" i="77"/>
  <c r="L269" i="77"/>
  <c r="K269" i="77"/>
  <c r="J269" i="77"/>
  <c r="I269" i="77"/>
  <c r="H269" i="77"/>
  <c r="G269" i="77"/>
  <c r="F269" i="77"/>
  <c r="E269" i="77"/>
  <c r="D269" i="77"/>
  <c r="V268" i="77"/>
  <c r="U268" i="77"/>
  <c r="T268" i="77"/>
  <c r="S268" i="77"/>
  <c r="R268" i="77"/>
  <c r="Q268" i="77"/>
  <c r="P268" i="77"/>
  <c r="O268" i="77"/>
  <c r="N268" i="77"/>
  <c r="M268" i="77"/>
  <c r="L268" i="77"/>
  <c r="K268" i="77"/>
  <c r="J268" i="77"/>
  <c r="I268" i="77"/>
  <c r="H268" i="77"/>
  <c r="G268" i="77"/>
  <c r="F268" i="77"/>
  <c r="E268" i="77"/>
  <c r="D268" i="77"/>
  <c r="V267" i="77"/>
  <c r="U267" i="77"/>
  <c r="T267" i="77"/>
  <c r="S267" i="77"/>
  <c r="R267" i="77"/>
  <c r="Q267" i="77"/>
  <c r="P267" i="77"/>
  <c r="O267" i="77"/>
  <c r="N267" i="77"/>
  <c r="M267" i="77"/>
  <c r="L267" i="77"/>
  <c r="K267" i="77"/>
  <c r="J267" i="77"/>
  <c r="I267" i="77"/>
  <c r="H267" i="77"/>
  <c r="G267" i="77"/>
  <c r="F267" i="77"/>
  <c r="E267" i="77"/>
  <c r="D267" i="77"/>
  <c r="V266" i="77"/>
  <c r="U266" i="77"/>
  <c r="T266" i="77"/>
  <c r="S266" i="77"/>
  <c r="R266" i="77"/>
  <c r="Q266" i="77"/>
  <c r="P266" i="77"/>
  <c r="O266" i="77"/>
  <c r="N266" i="77"/>
  <c r="M266" i="77"/>
  <c r="L266" i="77"/>
  <c r="K266" i="77"/>
  <c r="J266" i="77"/>
  <c r="I266" i="77"/>
  <c r="H266" i="77"/>
  <c r="G266" i="77"/>
  <c r="F266" i="77"/>
  <c r="E266" i="77"/>
  <c r="D266" i="77"/>
  <c r="V265" i="77"/>
  <c r="U265" i="77"/>
  <c r="T265" i="77"/>
  <c r="S265" i="77"/>
  <c r="R265" i="77"/>
  <c r="Q265" i="77"/>
  <c r="P265" i="77"/>
  <c r="O265" i="77"/>
  <c r="N265" i="77"/>
  <c r="M265" i="77"/>
  <c r="L265" i="77"/>
  <c r="K265" i="77"/>
  <c r="J265" i="77"/>
  <c r="I265" i="77"/>
  <c r="H265" i="77"/>
  <c r="G265" i="77"/>
  <c r="F265" i="77"/>
  <c r="E265" i="77"/>
  <c r="D265" i="77"/>
  <c r="V264" i="77"/>
  <c r="U264" i="77"/>
  <c r="T264" i="77"/>
  <c r="S264" i="77"/>
  <c r="R264" i="77"/>
  <c r="Q264" i="77"/>
  <c r="P264" i="77"/>
  <c r="O264" i="77"/>
  <c r="N264" i="77"/>
  <c r="M264" i="77"/>
  <c r="L264" i="77"/>
  <c r="K264" i="77"/>
  <c r="J264" i="77"/>
  <c r="I264" i="77"/>
  <c r="H264" i="77"/>
  <c r="G264" i="77"/>
  <c r="F264" i="77"/>
  <c r="E264" i="77"/>
  <c r="D264" i="77"/>
  <c r="V263" i="77"/>
  <c r="U263" i="77"/>
  <c r="T263" i="77"/>
  <c r="S263" i="77"/>
  <c r="R263" i="77"/>
  <c r="Q263" i="77"/>
  <c r="P263" i="77"/>
  <c r="O263" i="77"/>
  <c r="N263" i="77"/>
  <c r="M263" i="77"/>
  <c r="L263" i="77"/>
  <c r="K263" i="77"/>
  <c r="J263" i="77"/>
  <c r="I263" i="77"/>
  <c r="H263" i="77"/>
  <c r="G263" i="77"/>
  <c r="F263" i="77"/>
  <c r="E263" i="77"/>
  <c r="D263" i="77"/>
  <c r="V262" i="77"/>
  <c r="U262" i="77"/>
  <c r="T262" i="77"/>
  <c r="S262" i="77"/>
  <c r="R262" i="77"/>
  <c r="Q262" i="77"/>
  <c r="P262" i="77"/>
  <c r="O262" i="77"/>
  <c r="N262" i="77"/>
  <c r="M262" i="77"/>
  <c r="L262" i="77"/>
  <c r="K262" i="77"/>
  <c r="J262" i="77"/>
  <c r="I262" i="77"/>
  <c r="H262" i="77"/>
  <c r="G262" i="77"/>
  <c r="F262" i="77"/>
  <c r="E262" i="77"/>
  <c r="D262" i="77"/>
  <c r="V261" i="77"/>
  <c r="U261" i="77"/>
  <c r="T261" i="77"/>
  <c r="S261" i="77"/>
  <c r="R261" i="77"/>
  <c r="Q261" i="77"/>
  <c r="P261" i="77"/>
  <c r="O261" i="77"/>
  <c r="N261" i="77"/>
  <c r="M261" i="77"/>
  <c r="L261" i="77"/>
  <c r="K261" i="77"/>
  <c r="J261" i="77"/>
  <c r="I261" i="77"/>
  <c r="H261" i="77"/>
  <c r="G261" i="77"/>
  <c r="F261" i="77"/>
  <c r="E261" i="77"/>
  <c r="D261" i="77"/>
  <c r="V260" i="77"/>
  <c r="U260" i="77"/>
  <c r="T260" i="77"/>
  <c r="S260" i="77"/>
  <c r="R260" i="77"/>
  <c r="Q260" i="77"/>
  <c r="P260" i="77"/>
  <c r="O260" i="77"/>
  <c r="N260" i="77"/>
  <c r="M260" i="77"/>
  <c r="L260" i="77"/>
  <c r="K260" i="77"/>
  <c r="J260" i="77"/>
  <c r="I260" i="77"/>
  <c r="H260" i="77"/>
  <c r="G260" i="77"/>
  <c r="F260" i="77"/>
  <c r="E260" i="77"/>
  <c r="D260" i="77"/>
  <c r="V259" i="77"/>
  <c r="U259" i="77"/>
  <c r="T259" i="77"/>
  <c r="S259" i="77"/>
  <c r="R259" i="77"/>
  <c r="Q259" i="77"/>
  <c r="P259" i="77"/>
  <c r="O259" i="77"/>
  <c r="N259" i="77"/>
  <c r="M259" i="77"/>
  <c r="L259" i="77"/>
  <c r="K259" i="77"/>
  <c r="J259" i="77"/>
  <c r="I259" i="77"/>
  <c r="H259" i="77"/>
  <c r="G259" i="77"/>
  <c r="F259" i="77"/>
  <c r="E259" i="77"/>
  <c r="D259" i="77"/>
  <c r="V258" i="77"/>
  <c r="U258" i="77"/>
  <c r="T258" i="77"/>
  <c r="S258" i="77"/>
  <c r="R258" i="77"/>
  <c r="Q258" i="77"/>
  <c r="P258" i="77"/>
  <c r="O258" i="77"/>
  <c r="N258" i="77"/>
  <c r="M258" i="77"/>
  <c r="L258" i="77"/>
  <c r="K258" i="77"/>
  <c r="J258" i="77"/>
  <c r="I258" i="77"/>
  <c r="H258" i="77"/>
  <c r="G258" i="77"/>
  <c r="F258" i="77"/>
  <c r="E258" i="77"/>
  <c r="D258" i="77"/>
  <c r="V257" i="77"/>
  <c r="U257" i="77"/>
  <c r="T257" i="77"/>
  <c r="S257" i="77"/>
  <c r="R257" i="77"/>
  <c r="Q257" i="77"/>
  <c r="P257" i="77"/>
  <c r="O257" i="77"/>
  <c r="N257" i="77"/>
  <c r="M257" i="77"/>
  <c r="L257" i="77"/>
  <c r="K257" i="77"/>
  <c r="J257" i="77"/>
  <c r="I257" i="77"/>
  <c r="H257" i="77"/>
  <c r="G257" i="77"/>
  <c r="F257" i="77"/>
  <c r="E257" i="77"/>
  <c r="D257" i="77"/>
  <c r="V256" i="77"/>
  <c r="U256" i="77"/>
  <c r="T256" i="77"/>
  <c r="S256" i="77"/>
  <c r="R256" i="77"/>
  <c r="Q256" i="77"/>
  <c r="P256" i="77"/>
  <c r="O256" i="77"/>
  <c r="N256" i="77"/>
  <c r="M256" i="77"/>
  <c r="L256" i="77"/>
  <c r="K256" i="77"/>
  <c r="J256" i="77"/>
  <c r="I256" i="77"/>
  <c r="H256" i="77"/>
  <c r="G256" i="77"/>
  <c r="F256" i="77"/>
  <c r="E256" i="77"/>
  <c r="D256" i="77"/>
  <c r="V255" i="77"/>
  <c r="U255" i="77"/>
  <c r="T255" i="77"/>
  <c r="S255" i="77"/>
  <c r="R255" i="77"/>
  <c r="Q255" i="77"/>
  <c r="P255" i="77"/>
  <c r="O255" i="77"/>
  <c r="N255" i="77"/>
  <c r="M255" i="77"/>
  <c r="L255" i="77"/>
  <c r="K255" i="77"/>
  <c r="J255" i="77"/>
  <c r="I255" i="77"/>
  <c r="H255" i="77"/>
  <c r="G255" i="77"/>
  <c r="F255" i="77"/>
  <c r="E255" i="77"/>
  <c r="D255" i="77"/>
  <c r="V254" i="77"/>
  <c r="U254" i="77"/>
  <c r="T254" i="77"/>
  <c r="S254" i="77"/>
  <c r="R254" i="77"/>
  <c r="Q254" i="77"/>
  <c r="P254" i="77"/>
  <c r="O254" i="77"/>
  <c r="N254" i="77"/>
  <c r="M254" i="77"/>
  <c r="L254" i="77"/>
  <c r="K254" i="77"/>
  <c r="J254" i="77"/>
  <c r="I254" i="77"/>
  <c r="H254" i="77"/>
  <c r="G254" i="77"/>
  <c r="F254" i="77"/>
  <c r="E254" i="77"/>
  <c r="D254" i="77"/>
  <c r="V253" i="77"/>
  <c r="U253" i="77"/>
  <c r="T253" i="77"/>
  <c r="S253" i="77"/>
  <c r="R253" i="77"/>
  <c r="Q253" i="77"/>
  <c r="P253" i="77"/>
  <c r="O253" i="77"/>
  <c r="N253" i="77"/>
  <c r="M253" i="77"/>
  <c r="L253" i="77"/>
  <c r="K253" i="77"/>
  <c r="J253" i="77"/>
  <c r="I253" i="77"/>
  <c r="H253" i="77"/>
  <c r="G253" i="77"/>
  <c r="F253" i="77"/>
  <c r="E253" i="77"/>
  <c r="D253" i="77"/>
  <c r="V252" i="77"/>
  <c r="U252" i="77"/>
  <c r="T252" i="77"/>
  <c r="S252" i="77"/>
  <c r="R252" i="77"/>
  <c r="Q252" i="77"/>
  <c r="P252" i="77"/>
  <c r="O252" i="77"/>
  <c r="N252" i="77"/>
  <c r="M252" i="77"/>
  <c r="L252" i="77"/>
  <c r="K252" i="77"/>
  <c r="J252" i="77"/>
  <c r="I252" i="77"/>
  <c r="H252" i="77"/>
  <c r="G252" i="77"/>
  <c r="F252" i="77"/>
  <c r="E252" i="77"/>
  <c r="D252" i="77"/>
  <c r="V251" i="77"/>
  <c r="U251" i="77"/>
  <c r="T251" i="77"/>
  <c r="S251" i="77"/>
  <c r="R251" i="77"/>
  <c r="Q251" i="77"/>
  <c r="P251" i="77"/>
  <c r="O251" i="77"/>
  <c r="N251" i="77"/>
  <c r="M251" i="77"/>
  <c r="L251" i="77"/>
  <c r="K251" i="77"/>
  <c r="J251" i="77"/>
  <c r="I251" i="77"/>
  <c r="H251" i="77"/>
  <c r="G251" i="77"/>
  <c r="F251" i="77"/>
  <c r="E251" i="77"/>
  <c r="D251" i="77"/>
  <c r="C251" i="77"/>
  <c r="V250" i="77"/>
  <c r="U250" i="77"/>
  <c r="T250" i="77"/>
  <c r="S250" i="77"/>
  <c r="R250" i="77"/>
  <c r="Q250" i="77"/>
  <c r="P250" i="77"/>
  <c r="O250" i="77"/>
  <c r="N250" i="77"/>
  <c r="M250" i="77"/>
  <c r="L250" i="77"/>
  <c r="K250" i="77"/>
  <c r="J250" i="77"/>
  <c r="I250" i="77"/>
  <c r="H250" i="77"/>
  <c r="G250" i="77"/>
  <c r="F250" i="77"/>
  <c r="E250" i="77"/>
  <c r="D250" i="77"/>
  <c r="C250" i="77"/>
  <c r="V249" i="77"/>
  <c r="U249" i="77"/>
  <c r="T249" i="77"/>
  <c r="S249" i="77"/>
  <c r="R249" i="77"/>
  <c r="Q249" i="77"/>
  <c r="P249" i="77"/>
  <c r="O249" i="77"/>
  <c r="N249" i="77"/>
  <c r="M249" i="77"/>
  <c r="L249" i="77"/>
  <c r="K249" i="77"/>
  <c r="J249" i="77"/>
  <c r="I249" i="77"/>
  <c r="H249" i="77"/>
  <c r="G249" i="77"/>
  <c r="F249" i="77"/>
  <c r="E249" i="77"/>
  <c r="D249" i="77"/>
  <c r="C249" i="77"/>
  <c r="V248" i="77"/>
  <c r="U248" i="77"/>
  <c r="T248" i="77"/>
  <c r="S248" i="77"/>
  <c r="R248" i="77"/>
  <c r="Q248" i="77"/>
  <c r="P248" i="77"/>
  <c r="O248" i="77"/>
  <c r="N248" i="77"/>
  <c r="M248" i="77"/>
  <c r="L248" i="77"/>
  <c r="K248" i="77"/>
  <c r="J248" i="77"/>
  <c r="I248" i="77"/>
  <c r="H248" i="77"/>
  <c r="G248" i="77"/>
  <c r="F248" i="77"/>
  <c r="E248" i="77"/>
  <c r="D248" i="77"/>
  <c r="C248" i="77"/>
  <c r="V247" i="77"/>
  <c r="U247" i="77"/>
  <c r="T247" i="77"/>
  <c r="S247" i="77"/>
  <c r="R247" i="77"/>
  <c r="Q247" i="77"/>
  <c r="P247" i="77"/>
  <c r="O247" i="77"/>
  <c r="N247" i="77"/>
  <c r="M247" i="77"/>
  <c r="L247" i="77"/>
  <c r="K247" i="77"/>
  <c r="J247" i="77"/>
  <c r="I247" i="77"/>
  <c r="H247" i="77"/>
  <c r="G247" i="77"/>
  <c r="F247" i="77"/>
  <c r="E247" i="77"/>
  <c r="D247" i="77"/>
  <c r="C247" i="77"/>
  <c r="V246" i="77"/>
  <c r="U246" i="77"/>
  <c r="T246" i="77"/>
  <c r="S246" i="77"/>
  <c r="R246" i="77"/>
  <c r="Q246" i="77"/>
  <c r="P246" i="77"/>
  <c r="O246" i="77"/>
  <c r="N246" i="77"/>
  <c r="M246" i="77"/>
  <c r="L246" i="77"/>
  <c r="K246" i="77"/>
  <c r="J246" i="77"/>
  <c r="I246" i="77"/>
  <c r="H246" i="77"/>
  <c r="G246" i="77"/>
  <c r="F246" i="77"/>
  <c r="E246" i="77"/>
  <c r="D246" i="77"/>
  <c r="C246" i="77"/>
  <c r="V242" i="77"/>
  <c r="U242" i="77"/>
  <c r="T242" i="77"/>
  <c r="S242" i="77"/>
  <c r="R242" i="77"/>
  <c r="Q242" i="77"/>
  <c r="P242" i="77"/>
  <c r="O242" i="77"/>
  <c r="N242" i="77"/>
  <c r="M242" i="77"/>
  <c r="L242" i="77"/>
  <c r="K242" i="77"/>
  <c r="J242" i="77"/>
  <c r="I242" i="77"/>
  <c r="H242" i="77"/>
  <c r="G242" i="77"/>
  <c r="F242" i="77"/>
  <c r="E242" i="77"/>
  <c r="D242" i="77"/>
  <c r="V241" i="77"/>
  <c r="U241" i="77"/>
  <c r="T241" i="77"/>
  <c r="S241" i="77"/>
  <c r="R241" i="77"/>
  <c r="Q241" i="77"/>
  <c r="P241" i="77"/>
  <c r="O241" i="77"/>
  <c r="N241" i="77"/>
  <c r="M241" i="77"/>
  <c r="L241" i="77"/>
  <c r="K241" i="77"/>
  <c r="J241" i="77"/>
  <c r="I241" i="77"/>
  <c r="H241" i="77"/>
  <c r="G241" i="77"/>
  <c r="F241" i="77"/>
  <c r="E241" i="77"/>
  <c r="D241" i="77"/>
  <c r="V240" i="77"/>
  <c r="U240" i="77"/>
  <c r="T240" i="77"/>
  <c r="S240" i="77"/>
  <c r="R240" i="77"/>
  <c r="Q240" i="77"/>
  <c r="P240" i="77"/>
  <c r="O240" i="77"/>
  <c r="N240" i="77"/>
  <c r="M240" i="77"/>
  <c r="L240" i="77"/>
  <c r="K240" i="77"/>
  <c r="J240" i="77"/>
  <c r="I240" i="77"/>
  <c r="H240" i="77"/>
  <c r="G240" i="77"/>
  <c r="F240" i="77"/>
  <c r="E240" i="77"/>
  <c r="D240" i="77"/>
  <c r="V239" i="77"/>
  <c r="U239" i="77"/>
  <c r="T239" i="77"/>
  <c r="S239" i="77"/>
  <c r="R239" i="77"/>
  <c r="Q239" i="77"/>
  <c r="P239" i="77"/>
  <c r="O239" i="77"/>
  <c r="N239" i="77"/>
  <c r="M239" i="77"/>
  <c r="L239" i="77"/>
  <c r="K239" i="77"/>
  <c r="J239" i="77"/>
  <c r="I239" i="77"/>
  <c r="H239" i="77"/>
  <c r="G239" i="77"/>
  <c r="F239" i="77"/>
  <c r="E239" i="77"/>
  <c r="D239" i="77"/>
  <c r="V238" i="77"/>
  <c r="U238" i="77"/>
  <c r="T238" i="77"/>
  <c r="S238" i="77"/>
  <c r="R238" i="77"/>
  <c r="Q238" i="77"/>
  <c r="P238" i="77"/>
  <c r="O238" i="77"/>
  <c r="N238" i="77"/>
  <c r="M238" i="77"/>
  <c r="L238" i="77"/>
  <c r="K238" i="77"/>
  <c r="J238" i="77"/>
  <c r="I238" i="77"/>
  <c r="H238" i="77"/>
  <c r="G238" i="77"/>
  <c r="F238" i="77"/>
  <c r="E238" i="77"/>
  <c r="D238" i="77"/>
  <c r="V237" i="77"/>
  <c r="U237" i="77"/>
  <c r="T237" i="77"/>
  <c r="S237" i="77"/>
  <c r="R237" i="77"/>
  <c r="Q237" i="77"/>
  <c r="P237" i="77"/>
  <c r="O237" i="77"/>
  <c r="N237" i="77"/>
  <c r="M237" i="77"/>
  <c r="L237" i="77"/>
  <c r="K237" i="77"/>
  <c r="J237" i="77"/>
  <c r="I237" i="77"/>
  <c r="H237" i="77"/>
  <c r="G237" i="77"/>
  <c r="F237" i="77"/>
  <c r="E237" i="77"/>
  <c r="D237" i="77"/>
  <c r="V236" i="77"/>
  <c r="U236" i="77"/>
  <c r="T236" i="77"/>
  <c r="S236" i="77"/>
  <c r="R236" i="77"/>
  <c r="Q236" i="77"/>
  <c r="P236" i="77"/>
  <c r="O236" i="77"/>
  <c r="N236" i="77"/>
  <c r="M236" i="77"/>
  <c r="L236" i="77"/>
  <c r="K236" i="77"/>
  <c r="J236" i="77"/>
  <c r="I236" i="77"/>
  <c r="H236" i="77"/>
  <c r="G236" i="77"/>
  <c r="F236" i="77"/>
  <c r="E236" i="77"/>
  <c r="D236" i="77"/>
  <c r="V235" i="77"/>
  <c r="U235" i="77"/>
  <c r="T235" i="77"/>
  <c r="S235" i="77"/>
  <c r="R235" i="77"/>
  <c r="Q235" i="77"/>
  <c r="P235" i="77"/>
  <c r="O235" i="77"/>
  <c r="N235" i="77"/>
  <c r="M235" i="77"/>
  <c r="L235" i="77"/>
  <c r="K235" i="77"/>
  <c r="J235" i="77"/>
  <c r="I235" i="77"/>
  <c r="H235" i="77"/>
  <c r="G235" i="77"/>
  <c r="F235" i="77"/>
  <c r="E235" i="77"/>
  <c r="D235" i="77"/>
  <c r="V234" i="77"/>
  <c r="U234" i="77"/>
  <c r="T234" i="77"/>
  <c r="S234" i="77"/>
  <c r="R234" i="77"/>
  <c r="Q234" i="77"/>
  <c r="P234" i="77"/>
  <c r="O234" i="77"/>
  <c r="N234" i="77"/>
  <c r="M234" i="77"/>
  <c r="L234" i="77"/>
  <c r="K234" i="77"/>
  <c r="J234" i="77"/>
  <c r="I234" i="77"/>
  <c r="H234" i="77"/>
  <c r="G234" i="77"/>
  <c r="F234" i="77"/>
  <c r="E234" i="77"/>
  <c r="D234" i="77"/>
  <c r="V233" i="77"/>
  <c r="U233" i="77"/>
  <c r="T233" i="77"/>
  <c r="S233" i="77"/>
  <c r="R233" i="77"/>
  <c r="Q233" i="77"/>
  <c r="P233" i="77"/>
  <c r="O233" i="77"/>
  <c r="N233" i="77"/>
  <c r="M233" i="77"/>
  <c r="L233" i="77"/>
  <c r="K233" i="77"/>
  <c r="J233" i="77"/>
  <c r="I233" i="77"/>
  <c r="H233" i="77"/>
  <c r="G233" i="77"/>
  <c r="F233" i="77"/>
  <c r="E233" i="77"/>
  <c r="D233" i="77"/>
  <c r="V232" i="77"/>
  <c r="U232" i="77"/>
  <c r="T232" i="77"/>
  <c r="S232" i="77"/>
  <c r="R232" i="77"/>
  <c r="Q232" i="77"/>
  <c r="P232" i="77"/>
  <c r="O232" i="77"/>
  <c r="N232" i="77"/>
  <c r="M232" i="77"/>
  <c r="L232" i="77"/>
  <c r="K232" i="77"/>
  <c r="J232" i="77"/>
  <c r="I232" i="77"/>
  <c r="H232" i="77"/>
  <c r="G232" i="77"/>
  <c r="F232" i="77"/>
  <c r="E232" i="77"/>
  <c r="D232" i="77"/>
  <c r="V231" i="77"/>
  <c r="U231" i="77"/>
  <c r="T231" i="77"/>
  <c r="S231" i="77"/>
  <c r="R231" i="77"/>
  <c r="Q231" i="77"/>
  <c r="P231" i="77"/>
  <c r="O231" i="77"/>
  <c r="N231" i="77"/>
  <c r="M231" i="77"/>
  <c r="L231" i="77"/>
  <c r="K231" i="77"/>
  <c r="J231" i="77"/>
  <c r="I231" i="77"/>
  <c r="H231" i="77"/>
  <c r="G231" i="77"/>
  <c r="F231" i="77"/>
  <c r="E231" i="77"/>
  <c r="D231" i="77"/>
  <c r="V230" i="77"/>
  <c r="U230" i="77"/>
  <c r="T230" i="77"/>
  <c r="S230" i="77"/>
  <c r="R230" i="77"/>
  <c r="Q230" i="77"/>
  <c r="P230" i="77"/>
  <c r="O230" i="77"/>
  <c r="N230" i="77"/>
  <c r="M230" i="77"/>
  <c r="L230" i="77"/>
  <c r="K230" i="77"/>
  <c r="J230" i="77"/>
  <c r="I230" i="77"/>
  <c r="H230" i="77"/>
  <c r="G230" i="77"/>
  <c r="F230" i="77"/>
  <c r="E230" i="77"/>
  <c r="D230" i="77"/>
  <c r="V229" i="77"/>
  <c r="U229" i="77"/>
  <c r="T229" i="77"/>
  <c r="S229" i="77"/>
  <c r="R229" i="77"/>
  <c r="Q229" i="77"/>
  <c r="P229" i="77"/>
  <c r="O229" i="77"/>
  <c r="N229" i="77"/>
  <c r="M229" i="77"/>
  <c r="L229" i="77"/>
  <c r="K229" i="77"/>
  <c r="J229" i="77"/>
  <c r="I229" i="77"/>
  <c r="H229" i="77"/>
  <c r="G229" i="77"/>
  <c r="F229" i="77"/>
  <c r="E229" i="77"/>
  <c r="D229" i="77"/>
  <c r="V228" i="77"/>
  <c r="U228" i="77"/>
  <c r="T228" i="77"/>
  <c r="S228" i="77"/>
  <c r="R228" i="77"/>
  <c r="Q228" i="77"/>
  <c r="P228" i="77"/>
  <c r="O228" i="77"/>
  <c r="N228" i="77"/>
  <c r="M228" i="77"/>
  <c r="L228" i="77"/>
  <c r="K228" i="77"/>
  <c r="J228" i="77"/>
  <c r="I228" i="77"/>
  <c r="H228" i="77"/>
  <c r="G228" i="77"/>
  <c r="F228" i="77"/>
  <c r="E228" i="77"/>
  <c r="D228" i="77"/>
  <c r="V227" i="77"/>
  <c r="U227" i="77"/>
  <c r="T227" i="77"/>
  <c r="S227" i="77"/>
  <c r="R227" i="77"/>
  <c r="Q227" i="77"/>
  <c r="P227" i="77"/>
  <c r="O227" i="77"/>
  <c r="N227" i="77"/>
  <c r="M227" i="77"/>
  <c r="L227" i="77"/>
  <c r="K227" i="77"/>
  <c r="J227" i="77"/>
  <c r="I227" i="77"/>
  <c r="H227" i="77"/>
  <c r="G227" i="77"/>
  <c r="F227" i="77"/>
  <c r="E227" i="77"/>
  <c r="D227" i="77"/>
  <c r="V226" i="77"/>
  <c r="U226" i="77"/>
  <c r="T226" i="77"/>
  <c r="S226" i="77"/>
  <c r="R226" i="77"/>
  <c r="Q226" i="77"/>
  <c r="P226" i="77"/>
  <c r="O226" i="77"/>
  <c r="N226" i="77"/>
  <c r="M226" i="77"/>
  <c r="L226" i="77"/>
  <c r="K226" i="77"/>
  <c r="J226" i="77"/>
  <c r="I226" i="77"/>
  <c r="H226" i="77"/>
  <c r="G226" i="77"/>
  <c r="F226" i="77"/>
  <c r="E226" i="77"/>
  <c r="D226" i="77"/>
  <c r="V225" i="77"/>
  <c r="U225" i="77"/>
  <c r="T225" i="77"/>
  <c r="S225" i="77"/>
  <c r="R225" i="77"/>
  <c r="Q225" i="77"/>
  <c r="P225" i="77"/>
  <c r="O225" i="77"/>
  <c r="N225" i="77"/>
  <c r="M225" i="77"/>
  <c r="L225" i="77"/>
  <c r="K225" i="77"/>
  <c r="J225" i="77"/>
  <c r="I225" i="77"/>
  <c r="H225" i="77"/>
  <c r="G225" i="77"/>
  <c r="F225" i="77"/>
  <c r="E225" i="77"/>
  <c r="D225" i="77"/>
  <c r="V224" i="77"/>
  <c r="U224" i="77"/>
  <c r="T224" i="77"/>
  <c r="S224" i="77"/>
  <c r="R224" i="77"/>
  <c r="Q224" i="77"/>
  <c r="P224" i="77"/>
  <c r="O224" i="77"/>
  <c r="N224" i="77"/>
  <c r="M224" i="77"/>
  <c r="L224" i="77"/>
  <c r="K224" i="77"/>
  <c r="J224" i="77"/>
  <c r="I224" i="77"/>
  <c r="H224" i="77"/>
  <c r="G224" i="77"/>
  <c r="F224" i="77"/>
  <c r="E224" i="77"/>
  <c r="D224" i="77"/>
  <c r="V223" i="77"/>
  <c r="U223" i="77"/>
  <c r="T223" i="77"/>
  <c r="S223" i="77"/>
  <c r="R223" i="77"/>
  <c r="Q223" i="77"/>
  <c r="P223" i="77"/>
  <c r="O223" i="77"/>
  <c r="N223" i="77"/>
  <c r="M223" i="77"/>
  <c r="L223" i="77"/>
  <c r="K223" i="77"/>
  <c r="J223" i="77"/>
  <c r="I223" i="77"/>
  <c r="H223" i="77"/>
  <c r="G223" i="77"/>
  <c r="F223" i="77"/>
  <c r="E223" i="77"/>
  <c r="D223" i="77"/>
  <c r="V222" i="77"/>
  <c r="U222" i="77"/>
  <c r="T222" i="77"/>
  <c r="S222" i="77"/>
  <c r="R222" i="77"/>
  <c r="Q222" i="77"/>
  <c r="P222" i="77"/>
  <c r="O222" i="77"/>
  <c r="N222" i="77"/>
  <c r="M222" i="77"/>
  <c r="L222" i="77"/>
  <c r="K222" i="77"/>
  <c r="J222" i="77"/>
  <c r="I222" i="77"/>
  <c r="H222" i="77"/>
  <c r="G222" i="77"/>
  <c r="F222" i="77"/>
  <c r="E222" i="77"/>
  <c r="D222" i="77"/>
  <c r="V221" i="77"/>
  <c r="U221" i="77"/>
  <c r="T221" i="77"/>
  <c r="S221" i="77"/>
  <c r="R221" i="77"/>
  <c r="Q221" i="77"/>
  <c r="P221" i="77"/>
  <c r="O221" i="77"/>
  <c r="N221" i="77"/>
  <c r="M221" i="77"/>
  <c r="L221" i="77"/>
  <c r="K221" i="77"/>
  <c r="J221" i="77"/>
  <c r="I221" i="77"/>
  <c r="H221" i="77"/>
  <c r="G221" i="77"/>
  <c r="F221" i="77"/>
  <c r="E221" i="77"/>
  <c r="D221" i="77"/>
  <c r="V220" i="77"/>
  <c r="U220" i="77"/>
  <c r="T220" i="77"/>
  <c r="S220" i="77"/>
  <c r="R220" i="77"/>
  <c r="Q220" i="77"/>
  <c r="P220" i="77"/>
  <c r="O220" i="77"/>
  <c r="N220" i="77"/>
  <c r="M220" i="77"/>
  <c r="L220" i="77"/>
  <c r="K220" i="77"/>
  <c r="J220" i="77"/>
  <c r="I220" i="77"/>
  <c r="H220" i="77"/>
  <c r="G220" i="77"/>
  <c r="F220" i="77"/>
  <c r="E220" i="77"/>
  <c r="D220" i="77"/>
  <c r="V219" i="77"/>
  <c r="U219" i="77"/>
  <c r="T219" i="77"/>
  <c r="S219" i="77"/>
  <c r="R219" i="77"/>
  <c r="Q219" i="77"/>
  <c r="P219" i="77"/>
  <c r="O219" i="77"/>
  <c r="N219" i="77"/>
  <c r="M219" i="77"/>
  <c r="L219" i="77"/>
  <c r="K219" i="77"/>
  <c r="J219" i="77"/>
  <c r="I219" i="77"/>
  <c r="H219" i="77"/>
  <c r="G219" i="77"/>
  <c r="F219" i="77"/>
  <c r="E219" i="77"/>
  <c r="D219" i="77"/>
  <c r="V218" i="77"/>
  <c r="U218" i="77"/>
  <c r="T218" i="77"/>
  <c r="S218" i="77"/>
  <c r="R218" i="77"/>
  <c r="Q218" i="77"/>
  <c r="P218" i="77"/>
  <c r="O218" i="77"/>
  <c r="N218" i="77"/>
  <c r="M218" i="77"/>
  <c r="L218" i="77"/>
  <c r="K218" i="77"/>
  <c r="J218" i="77"/>
  <c r="I218" i="77"/>
  <c r="H218" i="77"/>
  <c r="G218" i="77"/>
  <c r="F218" i="77"/>
  <c r="E218" i="77"/>
  <c r="D218" i="77"/>
  <c r="V217" i="77"/>
  <c r="U217" i="77"/>
  <c r="T217" i="77"/>
  <c r="S217" i="77"/>
  <c r="R217" i="77"/>
  <c r="Q217" i="77"/>
  <c r="P217" i="77"/>
  <c r="O217" i="77"/>
  <c r="N217" i="77"/>
  <c r="M217" i="77"/>
  <c r="L217" i="77"/>
  <c r="K217" i="77"/>
  <c r="J217" i="77"/>
  <c r="I217" i="77"/>
  <c r="H217" i="77"/>
  <c r="G217" i="77"/>
  <c r="F217" i="77"/>
  <c r="E217" i="77"/>
  <c r="D217" i="77"/>
  <c r="V216" i="77"/>
  <c r="U216" i="77"/>
  <c r="T216" i="77"/>
  <c r="S216" i="77"/>
  <c r="R216" i="77"/>
  <c r="Q216" i="77"/>
  <c r="P216" i="77"/>
  <c r="O216" i="77"/>
  <c r="N216" i="77"/>
  <c r="M216" i="77"/>
  <c r="L216" i="77"/>
  <c r="K216" i="77"/>
  <c r="J216" i="77"/>
  <c r="I216" i="77"/>
  <c r="H216" i="77"/>
  <c r="G216" i="77"/>
  <c r="F216" i="77"/>
  <c r="E216" i="77"/>
  <c r="D216" i="77"/>
  <c r="V215" i="77"/>
  <c r="U215" i="77"/>
  <c r="T215" i="77"/>
  <c r="S215" i="77"/>
  <c r="R215" i="77"/>
  <c r="Q215" i="77"/>
  <c r="P215" i="77"/>
  <c r="O215" i="77"/>
  <c r="N215" i="77"/>
  <c r="M215" i="77"/>
  <c r="L215" i="77"/>
  <c r="K215" i="77"/>
  <c r="J215" i="77"/>
  <c r="I215" i="77"/>
  <c r="H215" i="77"/>
  <c r="G215" i="77"/>
  <c r="F215" i="77"/>
  <c r="E215" i="77"/>
  <c r="D215" i="77"/>
  <c r="V214" i="77"/>
  <c r="U214" i="77"/>
  <c r="T214" i="77"/>
  <c r="S214" i="77"/>
  <c r="R214" i="77"/>
  <c r="Q214" i="77"/>
  <c r="P214" i="77"/>
  <c r="O214" i="77"/>
  <c r="N214" i="77"/>
  <c r="M214" i="77"/>
  <c r="L214" i="77"/>
  <c r="K214" i="77"/>
  <c r="J214" i="77"/>
  <c r="I214" i="77"/>
  <c r="H214" i="77"/>
  <c r="G214" i="77"/>
  <c r="F214" i="77"/>
  <c r="E214" i="77"/>
  <c r="D214" i="77"/>
  <c r="V213" i="77"/>
  <c r="U213" i="77"/>
  <c r="T213" i="77"/>
  <c r="S213" i="77"/>
  <c r="R213" i="77"/>
  <c r="Q213" i="77"/>
  <c r="P213" i="77"/>
  <c r="O213" i="77"/>
  <c r="N213" i="77"/>
  <c r="M213" i="77"/>
  <c r="L213" i="77"/>
  <c r="K213" i="77"/>
  <c r="J213" i="77"/>
  <c r="I213" i="77"/>
  <c r="H213" i="77"/>
  <c r="G213" i="77"/>
  <c r="F213" i="77"/>
  <c r="E213" i="77"/>
  <c r="D213" i="77"/>
  <c r="V212" i="77"/>
  <c r="U212" i="77"/>
  <c r="T212" i="77"/>
  <c r="S212" i="77"/>
  <c r="R212" i="77"/>
  <c r="Q212" i="77"/>
  <c r="P212" i="77"/>
  <c r="O212" i="77"/>
  <c r="N212" i="77"/>
  <c r="M212" i="77"/>
  <c r="L212" i="77"/>
  <c r="K212" i="77"/>
  <c r="J212" i="77"/>
  <c r="I212" i="77"/>
  <c r="H212" i="77"/>
  <c r="G212" i="77"/>
  <c r="F212" i="77"/>
  <c r="E212" i="77"/>
  <c r="D212" i="77"/>
  <c r="V211" i="77"/>
  <c r="U211" i="77"/>
  <c r="T211" i="77"/>
  <c r="S211" i="77"/>
  <c r="R211" i="77"/>
  <c r="Q211" i="77"/>
  <c r="P211" i="77"/>
  <c r="O211" i="77"/>
  <c r="N211" i="77"/>
  <c r="M211" i="77"/>
  <c r="L211" i="77"/>
  <c r="K211" i="77"/>
  <c r="J211" i="77"/>
  <c r="I211" i="77"/>
  <c r="H211" i="77"/>
  <c r="G211" i="77"/>
  <c r="F211" i="77"/>
  <c r="E211" i="77"/>
  <c r="D211" i="77"/>
  <c r="C211" i="77"/>
  <c r="V210" i="77"/>
  <c r="U210" i="77"/>
  <c r="T210" i="77"/>
  <c r="S210" i="77"/>
  <c r="R210" i="77"/>
  <c r="Q210" i="77"/>
  <c r="P210" i="77"/>
  <c r="O210" i="77"/>
  <c r="N210" i="77"/>
  <c r="M210" i="77"/>
  <c r="L210" i="77"/>
  <c r="K210" i="77"/>
  <c r="J210" i="77"/>
  <c r="I210" i="77"/>
  <c r="H210" i="77"/>
  <c r="G210" i="77"/>
  <c r="F210" i="77"/>
  <c r="E210" i="77"/>
  <c r="D210" i="77"/>
  <c r="C210" i="77"/>
  <c r="V209" i="77"/>
  <c r="U209" i="77"/>
  <c r="T209" i="77"/>
  <c r="S209" i="77"/>
  <c r="R209" i="77"/>
  <c r="Q209" i="77"/>
  <c r="P209" i="77"/>
  <c r="O209" i="77"/>
  <c r="N209" i="77"/>
  <c r="M209" i="77"/>
  <c r="L209" i="77"/>
  <c r="K209" i="77"/>
  <c r="J209" i="77"/>
  <c r="I209" i="77"/>
  <c r="H209" i="77"/>
  <c r="G209" i="77"/>
  <c r="F209" i="77"/>
  <c r="E209" i="77"/>
  <c r="D209" i="77"/>
  <c r="C209" i="77"/>
  <c r="V208" i="77"/>
  <c r="U208" i="77"/>
  <c r="T208" i="77"/>
  <c r="S208" i="77"/>
  <c r="R208" i="77"/>
  <c r="Q208" i="77"/>
  <c r="P208" i="77"/>
  <c r="O208" i="77"/>
  <c r="N208" i="77"/>
  <c r="M208" i="77"/>
  <c r="L208" i="77"/>
  <c r="K208" i="77"/>
  <c r="J208" i="77"/>
  <c r="I208" i="77"/>
  <c r="H208" i="77"/>
  <c r="G208" i="77"/>
  <c r="F208" i="77"/>
  <c r="E208" i="77"/>
  <c r="D208" i="77"/>
  <c r="C208" i="77"/>
  <c r="V207" i="77"/>
  <c r="U207" i="77"/>
  <c r="T207" i="77"/>
  <c r="S207" i="77"/>
  <c r="R207" i="77"/>
  <c r="Q207" i="77"/>
  <c r="P207" i="77"/>
  <c r="O207" i="77"/>
  <c r="N207" i="77"/>
  <c r="M207" i="77"/>
  <c r="L207" i="77"/>
  <c r="K207" i="77"/>
  <c r="J207" i="77"/>
  <c r="I207" i="77"/>
  <c r="H207" i="77"/>
  <c r="G207" i="77"/>
  <c r="F207" i="77"/>
  <c r="E207" i="77"/>
  <c r="D207" i="77"/>
  <c r="C207" i="77"/>
  <c r="V206" i="77"/>
  <c r="U206" i="77"/>
  <c r="T206" i="77"/>
  <c r="S206" i="77"/>
  <c r="R206" i="77"/>
  <c r="Q206" i="77"/>
  <c r="P206" i="77"/>
  <c r="O206" i="77"/>
  <c r="N206" i="77"/>
  <c r="M206" i="77"/>
  <c r="L206" i="77"/>
  <c r="K206" i="77"/>
  <c r="J206" i="77"/>
  <c r="I206" i="77"/>
  <c r="H206" i="77"/>
  <c r="G206" i="77"/>
  <c r="F206" i="77"/>
  <c r="E206" i="77"/>
  <c r="D206" i="77"/>
  <c r="C206" i="77"/>
  <c r="C171" i="77"/>
  <c r="C170" i="77"/>
  <c r="C169" i="77"/>
  <c r="C168" i="77"/>
  <c r="C167" i="77"/>
  <c r="C166" i="77"/>
  <c r="C131" i="77"/>
  <c r="C130" i="77"/>
  <c r="C129" i="77"/>
  <c r="C128" i="77"/>
  <c r="C127" i="77"/>
  <c r="C126" i="77"/>
  <c r="V122" i="77"/>
  <c r="U122" i="77"/>
  <c r="T122" i="77"/>
  <c r="S122" i="77"/>
  <c r="R122" i="77"/>
  <c r="Q122" i="77"/>
  <c r="P122" i="77"/>
  <c r="O122" i="77"/>
  <c r="N122" i="77"/>
  <c r="M122" i="77"/>
  <c r="L122" i="77"/>
  <c r="K122" i="77"/>
  <c r="J122" i="77"/>
  <c r="I122" i="77"/>
  <c r="H122" i="77"/>
  <c r="G122" i="77"/>
  <c r="F122" i="77"/>
  <c r="E122" i="77"/>
  <c r="D122" i="77"/>
  <c r="V121" i="77"/>
  <c r="U121" i="77"/>
  <c r="T121" i="77"/>
  <c r="S121" i="77"/>
  <c r="R121" i="77"/>
  <c r="Q121" i="77"/>
  <c r="P121" i="77"/>
  <c r="O121" i="77"/>
  <c r="N121" i="77"/>
  <c r="M121" i="77"/>
  <c r="L121" i="77"/>
  <c r="K121" i="77"/>
  <c r="J121" i="77"/>
  <c r="I121" i="77"/>
  <c r="H121" i="77"/>
  <c r="G121" i="77"/>
  <c r="F121" i="77"/>
  <c r="E121" i="77"/>
  <c r="D121" i="77"/>
  <c r="V120" i="77"/>
  <c r="U120" i="77"/>
  <c r="T120" i="77"/>
  <c r="S120" i="77"/>
  <c r="R120" i="77"/>
  <c r="Q120" i="77"/>
  <c r="P120" i="77"/>
  <c r="O120" i="77"/>
  <c r="N120" i="77"/>
  <c r="M120" i="77"/>
  <c r="L120" i="77"/>
  <c r="K120" i="77"/>
  <c r="J120" i="77"/>
  <c r="I120" i="77"/>
  <c r="H120" i="77"/>
  <c r="G120" i="77"/>
  <c r="F120" i="77"/>
  <c r="E120" i="77"/>
  <c r="D120" i="77"/>
  <c r="V119" i="77"/>
  <c r="U119" i="77"/>
  <c r="T119" i="77"/>
  <c r="S119" i="77"/>
  <c r="R119" i="77"/>
  <c r="Q119" i="77"/>
  <c r="P119" i="77"/>
  <c r="O119" i="77"/>
  <c r="N119" i="77"/>
  <c r="M119" i="77"/>
  <c r="L119" i="77"/>
  <c r="K119" i="77"/>
  <c r="J119" i="77"/>
  <c r="I119" i="77"/>
  <c r="H119" i="77"/>
  <c r="G119" i="77"/>
  <c r="F119" i="77"/>
  <c r="E119" i="77"/>
  <c r="D119" i="77"/>
  <c r="V118" i="77"/>
  <c r="U118" i="77"/>
  <c r="T118" i="77"/>
  <c r="S118" i="77"/>
  <c r="R118" i="77"/>
  <c r="Q118" i="77"/>
  <c r="P118" i="77"/>
  <c r="O118" i="77"/>
  <c r="N118" i="77"/>
  <c r="M118" i="77"/>
  <c r="L118" i="77"/>
  <c r="K118" i="77"/>
  <c r="J118" i="77"/>
  <c r="I118" i="77"/>
  <c r="H118" i="77"/>
  <c r="G118" i="77"/>
  <c r="F118" i="77"/>
  <c r="E118" i="77"/>
  <c r="D118" i="77"/>
  <c r="V117" i="77"/>
  <c r="U117" i="77"/>
  <c r="T117" i="77"/>
  <c r="S117" i="77"/>
  <c r="R117" i="77"/>
  <c r="Q117" i="77"/>
  <c r="P117" i="77"/>
  <c r="O117" i="77"/>
  <c r="N117" i="77"/>
  <c r="M117" i="77"/>
  <c r="L117" i="77"/>
  <c r="K117" i="77"/>
  <c r="J117" i="77"/>
  <c r="I117" i="77"/>
  <c r="H117" i="77"/>
  <c r="G117" i="77"/>
  <c r="F117" i="77"/>
  <c r="E117" i="77"/>
  <c r="D117" i="77"/>
  <c r="V116" i="77"/>
  <c r="U116" i="77"/>
  <c r="T116" i="77"/>
  <c r="S116" i="77"/>
  <c r="R116" i="77"/>
  <c r="Q116" i="77"/>
  <c r="P116" i="77"/>
  <c r="O116" i="77"/>
  <c r="N116" i="77"/>
  <c r="M116" i="77"/>
  <c r="L116" i="77"/>
  <c r="K116" i="77"/>
  <c r="J116" i="77"/>
  <c r="I116" i="77"/>
  <c r="H116" i="77"/>
  <c r="G116" i="77"/>
  <c r="F116" i="77"/>
  <c r="E116" i="77"/>
  <c r="D116" i="77"/>
  <c r="V115" i="77"/>
  <c r="U115" i="77"/>
  <c r="T115" i="77"/>
  <c r="S115" i="77"/>
  <c r="R115" i="77"/>
  <c r="Q115" i="77"/>
  <c r="P115" i="77"/>
  <c r="O115" i="77"/>
  <c r="N115" i="77"/>
  <c r="M115" i="77"/>
  <c r="L115" i="77"/>
  <c r="K115" i="77"/>
  <c r="J115" i="77"/>
  <c r="I115" i="77"/>
  <c r="H115" i="77"/>
  <c r="G115" i="77"/>
  <c r="F115" i="77"/>
  <c r="E115" i="77"/>
  <c r="D115" i="77"/>
  <c r="V114" i="77"/>
  <c r="U114" i="77"/>
  <c r="T114" i="77"/>
  <c r="S114" i="77"/>
  <c r="R114" i="77"/>
  <c r="Q114" i="77"/>
  <c r="P114" i="77"/>
  <c r="O114" i="77"/>
  <c r="N114" i="77"/>
  <c r="M114" i="77"/>
  <c r="L114" i="77"/>
  <c r="K114" i="77"/>
  <c r="J114" i="77"/>
  <c r="I114" i="77"/>
  <c r="H114" i="77"/>
  <c r="G114" i="77"/>
  <c r="F114" i="77"/>
  <c r="E114" i="77"/>
  <c r="D114" i="77"/>
  <c r="V113" i="77"/>
  <c r="U113" i="77"/>
  <c r="T113" i="77"/>
  <c r="S113" i="77"/>
  <c r="R113" i="77"/>
  <c r="Q113" i="77"/>
  <c r="P113" i="77"/>
  <c r="O113" i="77"/>
  <c r="N113" i="77"/>
  <c r="M113" i="77"/>
  <c r="L113" i="77"/>
  <c r="K113" i="77"/>
  <c r="J113" i="77"/>
  <c r="I113" i="77"/>
  <c r="H113" i="77"/>
  <c r="G113" i="77"/>
  <c r="F113" i="77"/>
  <c r="E113" i="77"/>
  <c r="D113" i="77"/>
  <c r="V112" i="77"/>
  <c r="U112" i="77"/>
  <c r="T112" i="77"/>
  <c r="S112" i="77"/>
  <c r="R112" i="77"/>
  <c r="Q112" i="77"/>
  <c r="P112" i="77"/>
  <c r="O112" i="77"/>
  <c r="N112" i="77"/>
  <c r="M112" i="77"/>
  <c r="L112" i="77"/>
  <c r="K112" i="77"/>
  <c r="J112" i="77"/>
  <c r="I112" i="77"/>
  <c r="H112" i="77"/>
  <c r="G112" i="77"/>
  <c r="F112" i="77"/>
  <c r="E112" i="77"/>
  <c r="D112" i="77"/>
  <c r="V111" i="77"/>
  <c r="U111" i="77"/>
  <c r="T111" i="77"/>
  <c r="S111" i="77"/>
  <c r="R111" i="77"/>
  <c r="Q111" i="77"/>
  <c r="P111" i="77"/>
  <c r="O111" i="77"/>
  <c r="N111" i="77"/>
  <c r="M111" i="77"/>
  <c r="L111" i="77"/>
  <c r="K111" i="77"/>
  <c r="J111" i="77"/>
  <c r="I111" i="77"/>
  <c r="H111" i="77"/>
  <c r="G111" i="77"/>
  <c r="F111" i="77"/>
  <c r="E111" i="77"/>
  <c r="D111" i="77"/>
  <c r="V110" i="77"/>
  <c r="U110" i="77"/>
  <c r="T110" i="77"/>
  <c r="S110" i="77"/>
  <c r="R110" i="77"/>
  <c r="Q110" i="77"/>
  <c r="P110" i="77"/>
  <c r="O110" i="77"/>
  <c r="N110" i="77"/>
  <c r="M110" i="77"/>
  <c r="L110" i="77"/>
  <c r="K110" i="77"/>
  <c r="J110" i="77"/>
  <c r="I110" i="77"/>
  <c r="H110" i="77"/>
  <c r="G110" i="77"/>
  <c r="F110" i="77"/>
  <c r="E110" i="77"/>
  <c r="D110" i="77"/>
  <c r="V109" i="77"/>
  <c r="U109" i="77"/>
  <c r="T109" i="77"/>
  <c r="S109" i="77"/>
  <c r="R109" i="77"/>
  <c r="Q109" i="77"/>
  <c r="P109" i="77"/>
  <c r="O109" i="77"/>
  <c r="N109" i="77"/>
  <c r="M109" i="77"/>
  <c r="L109" i="77"/>
  <c r="K109" i="77"/>
  <c r="J109" i="77"/>
  <c r="I109" i="77"/>
  <c r="H109" i="77"/>
  <c r="G109" i="77"/>
  <c r="F109" i="77"/>
  <c r="E109" i="77"/>
  <c r="D109" i="77"/>
  <c r="V108" i="77"/>
  <c r="U108" i="77"/>
  <c r="T108" i="77"/>
  <c r="S108" i="77"/>
  <c r="R108" i="77"/>
  <c r="Q108" i="77"/>
  <c r="P108" i="77"/>
  <c r="O108" i="77"/>
  <c r="N108" i="77"/>
  <c r="M108" i="77"/>
  <c r="L108" i="77"/>
  <c r="K108" i="77"/>
  <c r="J108" i="77"/>
  <c r="I108" i="77"/>
  <c r="H108" i="77"/>
  <c r="G108" i="77"/>
  <c r="F108" i="77"/>
  <c r="E108" i="77"/>
  <c r="D108" i="77"/>
  <c r="V107" i="77"/>
  <c r="U107" i="77"/>
  <c r="T107" i="77"/>
  <c r="S107" i="77"/>
  <c r="R107" i="77"/>
  <c r="Q107" i="77"/>
  <c r="P107" i="77"/>
  <c r="O107" i="77"/>
  <c r="N107" i="77"/>
  <c r="M107" i="77"/>
  <c r="L107" i="77"/>
  <c r="K107" i="77"/>
  <c r="J107" i="77"/>
  <c r="I107" i="77"/>
  <c r="H107" i="77"/>
  <c r="G107" i="77"/>
  <c r="F107" i="77"/>
  <c r="E107" i="77"/>
  <c r="D107" i="77"/>
  <c r="V106" i="77"/>
  <c r="U106" i="77"/>
  <c r="T106" i="77"/>
  <c r="S106" i="77"/>
  <c r="R106" i="77"/>
  <c r="Q106" i="77"/>
  <c r="P106" i="77"/>
  <c r="O106" i="77"/>
  <c r="N106" i="77"/>
  <c r="M106" i="77"/>
  <c r="L106" i="77"/>
  <c r="K106" i="77"/>
  <c r="J106" i="77"/>
  <c r="I106" i="77"/>
  <c r="H106" i="77"/>
  <c r="G106" i="77"/>
  <c r="F106" i="77"/>
  <c r="E106" i="77"/>
  <c r="D106" i="77"/>
  <c r="V105" i="77"/>
  <c r="U105" i="77"/>
  <c r="T105" i="77"/>
  <c r="S105" i="77"/>
  <c r="R105" i="77"/>
  <c r="Q105" i="77"/>
  <c r="P105" i="77"/>
  <c r="O105" i="77"/>
  <c r="N105" i="77"/>
  <c r="M105" i="77"/>
  <c r="L105" i="77"/>
  <c r="K105" i="77"/>
  <c r="J105" i="77"/>
  <c r="I105" i="77"/>
  <c r="H105" i="77"/>
  <c r="G105" i="77"/>
  <c r="F105" i="77"/>
  <c r="E105" i="77"/>
  <c r="D105" i="77"/>
  <c r="V104" i="77"/>
  <c r="U104" i="77"/>
  <c r="T104" i="77"/>
  <c r="S104" i="77"/>
  <c r="R104" i="77"/>
  <c r="Q104" i="77"/>
  <c r="P104" i="77"/>
  <c r="O104" i="77"/>
  <c r="N104" i="77"/>
  <c r="M104" i="77"/>
  <c r="L104" i="77"/>
  <c r="K104" i="77"/>
  <c r="J104" i="77"/>
  <c r="I104" i="77"/>
  <c r="H104" i="77"/>
  <c r="G104" i="77"/>
  <c r="F104" i="77"/>
  <c r="E104" i="77"/>
  <c r="D104" i="77"/>
  <c r="V103" i="77"/>
  <c r="U103" i="77"/>
  <c r="T103" i="77"/>
  <c r="S103" i="77"/>
  <c r="R103" i="77"/>
  <c r="Q103" i="77"/>
  <c r="P103" i="77"/>
  <c r="O103" i="77"/>
  <c r="N103" i="77"/>
  <c r="M103" i="77"/>
  <c r="L103" i="77"/>
  <c r="K103" i="77"/>
  <c r="J103" i="77"/>
  <c r="I103" i="77"/>
  <c r="H103" i="77"/>
  <c r="G103" i="77"/>
  <c r="F103" i="77"/>
  <c r="E103" i="77"/>
  <c r="D103" i="77"/>
  <c r="V102" i="77"/>
  <c r="U102" i="77"/>
  <c r="T102" i="77"/>
  <c r="S102" i="77"/>
  <c r="R102" i="77"/>
  <c r="Q102" i="77"/>
  <c r="P102" i="77"/>
  <c r="O102" i="77"/>
  <c r="N102" i="77"/>
  <c r="M102" i="77"/>
  <c r="L102" i="77"/>
  <c r="K102" i="77"/>
  <c r="J102" i="77"/>
  <c r="I102" i="77"/>
  <c r="H102" i="77"/>
  <c r="G102" i="77"/>
  <c r="F102" i="77"/>
  <c r="E102" i="77"/>
  <c r="D102" i="77"/>
  <c r="V101" i="77"/>
  <c r="U101" i="77"/>
  <c r="T101" i="77"/>
  <c r="S101" i="77"/>
  <c r="R101" i="77"/>
  <c r="Q101" i="77"/>
  <c r="P101" i="77"/>
  <c r="O101" i="77"/>
  <c r="N101" i="77"/>
  <c r="M101" i="77"/>
  <c r="L101" i="77"/>
  <c r="K101" i="77"/>
  <c r="J101" i="77"/>
  <c r="I101" i="77"/>
  <c r="H101" i="77"/>
  <c r="G101" i="77"/>
  <c r="F101" i="77"/>
  <c r="E101" i="77"/>
  <c r="D101" i="77"/>
  <c r="V100" i="77"/>
  <c r="U100" i="77"/>
  <c r="T100" i="77"/>
  <c r="S100" i="77"/>
  <c r="R100" i="77"/>
  <c r="Q100" i="77"/>
  <c r="P100" i="77"/>
  <c r="O100" i="77"/>
  <c r="N100" i="77"/>
  <c r="M100" i="77"/>
  <c r="L100" i="77"/>
  <c r="K100" i="77"/>
  <c r="J100" i="77"/>
  <c r="I100" i="77"/>
  <c r="H100" i="77"/>
  <c r="G100" i="77"/>
  <c r="F100" i="77"/>
  <c r="E100" i="77"/>
  <c r="D100" i="77"/>
  <c r="V99" i="77"/>
  <c r="U99" i="77"/>
  <c r="T99" i="77"/>
  <c r="S99" i="77"/>
  <c r="R99" i="77"/>
  <c r="Q99" i="77"/>
  <c r="P99" i="77"/>
  <c r="O99" i="77"/>
  <c r="N99" i="77"/>
  <c r="M99" i="77"/>
  <c r="L99" i="77"/>
  <c r="K99" i="77"/>
  <c r="J99" i="77"/>
  <c r="I99" i="77"/>
  <c r="H99" i="77"/>
  <c r="G99" i="77"/>
  <c r="F99" i="77"/>
  <c r="E99" i="77"/>
  <c r="D99" i="77"/>
  <c r="V98" i="77"/>
  <c r="U98" i="77"/>
  <c r="T98" i="77"/>
  <c r="S98" i="77"/>
  <c r="R98" i="77"/>
  <c r="Q98" i="77"/>
  <c r="P98" i="77"/>
  <c r="O98" i="77"/>
  <c r="N98" i="77"/>
  <c r="M98" i="77"/>
  <c r="L98" i="77"/>
  <c r="K98" i="77"/>
  <c r="J98" i="77"/>
  <c r="I98" i="77"/>
  <c r="H98" i="77"/>
  <c r="G98" i="77"/>
  <c r="F98" i="77"/>
  <c r="E98" i="77"/>
  <c r="D98" i="77"/>
  <c r="V97" i="77"/>
  <c r="U97" i="77"/>
  <c r="T97" i="77"/>
  <c r="S97" i="77"/>
  <c r="R97" i="77"/>
  <c r="Q97" i="77"/>
  <c r="P97" i="77"/>
  <c r="O97" i="77"/>
  <c r="N97" i="77"/>
  <c r="M97" i="77"/>
  <c r="L97" i="77"/>
  <c r="K97" i="77"/>
  <c r="J97" i="77"/>
  <c r="I97" i="77"/>
  <c r="H97" i="77"/>
  <c r="G97" i="77"/>
  <c r="F97" i="77"/>
  <c r="E97" i="77"/>
  <c r="D97" i="77"/>
  <c r="V96" i="77"/>
  <c r="U96" i="77"/>
  <c r="T96" i="77"/>
  <c r="S96" i="77"/>
  <c r="R96" i="77"/>
  <c r="Q96" i="77"/>
  <c r="P96" i="77"/>
  <c r="O96" i="77"/>
  <c r="N96" i="77"/>
  <c r="M96" i="77"/>
  <c r="L96" i="77"/>
  <c r="K96" i="77"/>
  <c r="J96" i="77"/>
  <c r="I96" i="77"/>
  <c r="H96" i="77"/>
  <c r="G96" i="77"/>
  <c r="F96" i="77"/>
  <c r="E96" i="77"/>
  <c r="D96" i="77"/>
  <c r="V95" i="77"/>
  <c r="U95" i="77"/>
  <c r="T95" i="77"/>
  <c r="S95" i="77"/>
  <c r="R95" i="77"/>
  <c r="Q95" i="77"/>
  <c r="P95" i="77"/>
  <c r="O95" i="77"/>
  <c r="N95" i="77"/>
  <c r="M95" i="77"/>
  <c r="L95" i="77"/>
  <c r="K95" i="77"/>
  <c r="J95" i="77"/>
  <c r="I95" i="77"/>
  <c r="H95" i="77"/>
  <c r="G95" i="77"/>
  <c r="F95" i="77"/>
  <c r="E95" i="77"/>
  <c r="D95" i="77"/>
  <c r="V94" i="77"/>
  <c r="U94" i="77"/>
  <c r="T94" i="77"/>
  <c r="S94" i="77"/>
  <c r="R94" i="77"/>
  <c r="Q94" i="77"/>
  <c r="P94" i="77"/>
  <c r="O94" i="77"/>
  <c r="N94" i="77"/>
  <c r="M94" i="77"/>
  <c r="L94" i="77"/>
  <c r="K94" i="77"/>
  <c r="J94" i="77"/>
  <c r="I94" i="77"/>
  <c r="H94" i="77"/>
  <c r="G94" i="77"/>
  <c r="F94" i="77"/>
  <c r="E94" i="77"/>
  <c r="D94" i="77"/>
  <c r="V93" i="77"/>
  <c r="U93" i="77"/>
  <c r="T93" i="77"/>
  <c r="S93" i="77"/>
  <c r="R93" i="77"/>
  <c r="Q93" i="77"/>
  <c r="P93" i="77"/>
  <c r="O93" i="77"/>
  <c r="N93" i="77"/>
  <c r="M93" i="77"/>
  <c r="L93" i="77"/>
  <c r="K93" i="77"/>
  <c r="J93" i="77"/>
  <c r="I93" i="77"/>
  <c r="H93" i="77"/>
  <c r="G93" i="77"/>
  <c r="F93" i="77"/>
  <c r="E93" i="77"/>
  <c r="D93" i="77"/>
  <c r="V92" i="77"/>
  <c r="U92" i="77"/>
  <c r="T92" i="77"/>
  <c r="S92" i="77"/>
  <c r="R92" i="77"/>
  <c r="Q92" i="77"/>
  <c r="P92" i="77"/>
  <c r="O92" i="77"/>
  <c r="N92" i="77"/>
  <c r="M92" i="77"/>
  <c r="L92" i="77"/>
  <c r="K92" i="77"/>
  <c r="J92" i="77"/>
  <c r="I92" i="77"/>
  <c r="H92" i="77"/>
  <c r="G92" i="77"/>
  <c r="F92" i="77"/>
  <c r="E92" i="77"/>
  <c r="D92" i="77"/>
  <c r="V91" i="77"/>
  <c r="U91" i="77"/>
  <c r="T91" i="77"/>
  <c r="S91" i="77"/>
  <c r="R91" i="77"/>
  <c r="Q91" i="77"/>
  <c r="P91" i="77"/>
  <c r="O91" i="77"/>
  <c r="N91" i="77"/>
  <c r="M91" i="77"/>
  <c r="L91" i="77"/>
  <c r="K91" i="77"/>
  <c r="J91" i="77"/>
  <c r="I91" i="77"/>
  <c r="H91" i="77"/>
  <c r="G91" i="77"/>
  <c r="F91" i="77"/>
  <c r="E91" i="77"/>
  <c r="D91" i="77"/>
  <c r="C91" i="77"/>
  <c r="V90" i="77"/>
  <c r="U90" i="77"/>
  <c r="T90" i="77"/>
  <c r="S90" i="77"/>
  <c r="R90" i="77"/>
  <c r="Q90" i="77"/>
  <c r="P90" i="77"/>
  <c r="O90" i="77"/>
  <c r="N90" i="77"/>
  <c r="M90" i="77"/>
  <c r="L90" i="77"/>
  <c r="K90" i="77"/>
  <c r="J90" i="77"/>
  <c r="I90" i="77"/>
  <c r="H90" i="77"/>
  <c r="G90" i="77"/>
  <c r="F90" i="77"/>
  <c r="E90" i="77"/>
  <c r="D90" i="77"/>
  <c r="C90" i="77"/>
  <c r="V89" i="77"/>
  <c r="U89" i="77"/>
  <c r="T89" i="77"/>
  <c r="S89" i="77"/>
  <c r="R89" i="77"/>
  <c r="Q89" i="77"/>
  <c r="P89" i="77"/>
  <c r="O89" i="77"/>
  <c r="N89" i="77"/>
  <c r="M89" i="77"/>
  <c r="L89" i="77"/>
  <c r="K89" i="77"/>
  <c r="J89" i="77"/>
  <c r="I89" i="77"/>
  <c r="H89" i="77"/>
  <c r="G89" i="77"/>
  <c r="F89" i="77"/>
  <c r="E89" i="77"/>
  <c r="D89" i="77"/>
  <c r="C89" i="77"/>
  <c r="V88" i="77"/>
  <c r="U88" i="77"/>
  <c r="T88" i="77"/>
  <c r="S88" i="77"/>
  <c r="R88" i="77"/>
  <c r="Q88" i="77"/>
  <c r="P88" i="77"/>
  <c r="O88" i="77"/>
  <c r="N88" i="77"/>
  <c r="M88" i="77"/>
  <c r="L88" i="77"/>
  <c r="K88" i="77"/>
  <c r="J88" i="77"/>
  <c r="I88" i="77"/>
  <c r="H88" i="77"/>
  <c r="G88" i="77"/>
  <c r="F88" i="77"/>
  <c r="E88" i="77"/>
  <c r="D88" i="77"/>
  <c r="C88" i="77"/>
  <c r="V87" i="77"/>
  <c r="U87" i="77"/>
  <c r="T87" i="77"/>
  <c r="S87" i="77"/>
  <c r="R87" i="77"/>
  <c r="Q87" i="77"/>
  <c r="P87" i="77"/>
  <c r="O87" i="77"/>
  <c r="N87" i="77"/>
  <c r="M87" i="77"/>
  <c r="L87" i="77"/>
  <c r="K87" i="77"/>
  <c r="J87" i="77"/>
  <c r="I87" i="77"/>
  <c r="H87" i="77"/>
  <c r="G87" i="77"/>
  <c r="F87" i="77"/>
  <c r="E87" i="77"/>
  <c r="D87" i="77"/>
  <c r="C87" i="77"/>
  <c r="V86" i="77"/>
  <c r="U86" i="77"/>
  <c r="T86" i="77"/>
  <c r="S86" i="77"/>
  <c r="R86" i="77"/>
  <c r="Q86" i="77"/>
  <c r="P86" i="77"/>
  <c r="O86" i="77"/>
  <c r="N86" i="77"/>
  <c r="M86" i="77"/>
  <c r="L86" i="77"/>
  <c r="K86" i="77"/>
  <c r="J86" i="77"/>
  <c r="I86" i="77"/>
  <c r="H86" i="77"/>
  <c r="G86" i="77"/>
  <c r="F86" i="77"/>
  <c r="E86" i="77"/>
  <c r="D86" i="77"/>
  <c r="C86" i="77"/>
  <c r="V82" i="77"/>
  <c r="U82" i="77"/>
  <c r="T82" i="77"/>
  <c r="S82" i="77"/>
  <c r="R82" i="77"/>
  <c r="Q82" i="77"/>
  <c r="P82" i="77"/>
  <c r="O82" i="77"/>
  <c r="N82" i="77"/>
  <c r="M82" i="77"/>
  <c r="L82" i="77"/>
  <c r="K82" i="77"/>
  <c r="J82" i="77"/>
  <c r="I82" i="77"/>
  <c r="H82" i="77"/>
  <c r="G82" i="77"/>
  <c r="F82" i="77"/>
  <c r="E82" i="77"/>
  <c r="D82" i="77"/>
  <c r="V81" i="77"/>
  <c r="U81" i="77"/>
  <c r="T81" i="77"/>
  <c r="S81" i="77"/>
  <c r="R81" i="77"/>
  <c r="Q81" i="77"/>
  <c r="P81" i="77"/>
  <c r="O81" i="77"/>
  <c r="N81" i="77"/>
  <c r="M81" i="77"/>
  <c r="L81" i="77"/>
  <c r="K81" i="77"/>
  <c r="J81" i="77"/>
  <c r="I81" i="77"/>
  <c r="H81" i="77"/>
  <c r="G81" i="77"/>
  <c r="F81" i="77"/>
  <c r="E81" i="77"/>
  <c r="D81" i="77"/>
  <c r="V80" i="77"/>
  <c r="U80" i="77"/>
  <c r="T80" i="77"/>
  <c r="S80" i="77"/>
  <c r="R80" i="77"/>
  <c r="Q80" i="77"/>
  <c r="P80" i="77"/>
  <c r="O80" i="77"/>
  <c r="N80" i="77"/>
  <c r="M80" i="77"/>
  <c r="L80" i="77"/>
  <c r="K80" i="77"/>
  <c r="J80" i="77"/>
  <c r="I80" i="77"/>
  <c r="H80" i="77"/>
  <c r="G80" i="77"/>
  <c r="F80" i="77"/>
  <c r="E80" i="77"/>
  <c r="D80" i="77"/>
  <c r="V79" i="77"/>
  <c r="U79" i="77"/>
  <c r="T79" i="77"/>
  <c r="S79" i="77"/>
  <c r="R79" i="77"/>
  <c r="Q79" i="77"/>
  <c r="P79" i="77"/>
  <c r="O79" i="77"/>
  <c r="N79" i="77"/>
  <c r="M79" i="77"/>
  <c r="L79" i="77"/>
  <c r="K79" i="77"/>
  <c r="J79" i="77"/>
  <c r="I79" i="77"/>
  <c r="H79" i="77"/>
  <c r="G79" i="77"/>
  <c r="F79" i="77"/>
  <c r="E79" i="77"/>
  <c r="D79" i="77"/>
  <c r="V78" i="77"/>
  <c r="U78" i="77"/>
  <c r="T78" i="77"/>
  <c r="S78" i="77"/>
  <c r="R78" i="77"/>
  <c r="Q78" i="77"/>
  <c r="P78" i="77"/>
  <c r="O78" i="77"/>
  <c r="N78" i="77"/>
  <c r="M78" i="77"/>
  <c r="L78" i="77"/>
  <c r="K78" i="77"/>
  <c r="J78" i="77"/>
  <c r="I78" i="77"/>
  <c r="H78" i="77"/>
  <c r="G78" i="77"/>
  <c r="F78" i="77"/>
  <c r="E78" i="77"/>
  <c r="D78" i="77"/>
  <c r="V77" i="77"/>
  <c r="U77" i="77"/>
  <c r="T77" i="77"/>
  <c r="S77" i="77"/>
  <c r="R77" i="77"/>
  <c r="Q77" i="77"/>
  <c r="P77" i="77"/>
  <c r="O77" i="77"/>
  <c r="N77" i="77"/>
  <c r="M77" i="77"/>
  <c r="L77" i="77"/>
  <c r="K77" i="77"/>
  <c r="J77" i="77"/>
  <c r="I77" i="77"/>
  <c r="H77" i="77"/>
  <c r="G77" i="77"/>
  <c r="F77" i="77"/>
  <c r="E77" i="77"/>
  <c r="D77" i="77"/>
  <c r="V76" i="77"/>
  <c r="U76" i="77"/>
  <c r="T76" i="77"/>
  <c r="S76" i="77"/>
  <c r="R76" i="77"/>
  <c r="Q76" i="77"/>
  <c r="P76" i="77"/>
  <c r="O76" i="77"/>
  <c r="N76" i="77"/>
  <c r="M76" i="77"/>
  <c r="L76" i="77"/>
  <c r="K76" i="77"/>
  <c r="J76" i="77"/>
  <c r="I76" i="77"/>
  <c r="H76" i="77"/>
  <c r="G76" i="77"/>
  <c r="F76" i="77"/>
  <c r="E76" i="77"/>
  <c r="D76" i="77"/>
  <c r="V75" i="77"/>
  <c r="U75" i="77"/>
  <c r="T75" i="77"/>
  <c r="S75" i="77"/>
  <c r="R75" i="77"/>
  <c r="Q75" i="77"/>
  <c r="P75" i="77"/>
  <c r="O75" i="77"/>
  <c r="N75" i="77"/>
  <c r="M75" i="77"/>
  <c r="L75" i="77"/>
  <c r="K75" i="77"/>
  <c r="J75" i="77"/>
  <c r="I75" i="77"/>
  <c r="H75" i="77"/>
  <c r="G75" i="77"/>
  <c r="F75" i="77"/>
  <c r="E75" i="77"/>
  <c r="D75" i="77"/>
  <c r="V74" i="77"/>
  <c r="U74" i="77"/>
  <c r="T74" i="77"/>
  <c r="S74" i="77"/>
  <c r="R74" i="77"/>
  <c r="Q74" i="77"/>
  <c r="P74" i="77"/>
  <c r="O74" i="77"/>
  <c r="N74" i="77"/>
  <c r="M74" i="77"/>
  <c r="L74" i="77"/>
  <c r="K74" i="77"/>
  <c r="J74" i="77"/>
  <c r="I74" i="77"/>
  <c r="H74" i="77"/>
  <c r="G74" i="77"/>
  <c r="F74" i="77"/>
  <c r="E74" i="77"/>
  <c r="D74" i="77"/>
  <c r="V73" i="77"/>
  <c r="U73" i="77"/>
  <c r="T73" i="77"/>
  <c r="S73" i="77"/>
  <c r="R73" i="77"/>
  <c r="Q73" i="77"/>
  <c r="P73" i="77"/>
  <c r="O73" i="77"/>
  <c r="N73" i="77"/>
  <c r="M73" i="77"/>
  <c r="L73" i="77"/>
  <c r="K73" i="77"/>
  <c r="J73" i="77"/>
  <c r="I73" i="77"/>
  <c r="H73" i="77"/>
  <c r="G73" i="77"/>
  <c r="F73" i="77"/>
  <c r="E73" i="77"/>
  <c r="D73" i="77"/>
  <c r="V72" i="77"/>
  <c r="U72" i="77"/>
  <c r="T72" i="77"/>
  <c r="S72" i="77"/>
  <c r="R72" i="77"/>
  <c r="Q72" i="77"/>
  <c r="P72" i="77"/>
  <c r="O72" i="77"/>
  <c r="N72" i="77"/>
  <c r="M72" i="77"/>
  <c r="L72" i="77"/>
  <c r="K72" i="77"/>
  <c r="J72" i="77"/>
  <c r="I72" i="77"/>
  <c r="H72" i="77"/>
  <c r="G72" i="77"/>
  <c r="F72" i="77"/>
  <c r="E72" i="77"/>
  <c r="D72" i="77"/>
  <c r="V71" i="77"/>
  <c r="U71" i="77"/>
  <c r="T71" i="77"/>
  <c r="S71" i="77"/>
  <c r="R71" i="77"/>
  <c r="Q71" i="77"/>
  <c r="P71" i="77"/>
  <c r="O71" i="77"/>
  <c r="N71" i="77"/>
  <c r="M71" i="77"/>
  <c r="L71" i="77"/>
  <c r="K71" i="77"/>
  <c r="J71" i="77"/>
  <c r="I71" i="77"/>
  <c r="H71" i="77"/>
  <c r="G71" i="77"/>
  <c r="F71" i="77"/>
  <c r="E71" i="77"/>
  <c r="D71" i="77"/>
  <c r="V70" i="77"/>
  <c r="U70" i="77"/>
  <c r="T70" i="77"/>
  <c r="S70" i="77"/>
  <c r="R70" i="77"/>
  <c r="Q70" i="77"/>
  <c r="P70" i="77"/>
  <c r="O70" i="77"/>
  <c r="N70" i="77"/>
  <c r="M70" i="77"/>
  <c r="L70" i="77"/>
  <c r="K70" i="77"/>
  <c r="J70" i="77"/>
  <c r="I70" i="77"/>
  <c r="H70" i="77"/>
  <c r="G70" i="77"/>
  <c r="F70" i="77"/>
  <c r="E70" i="77"/>
  <c r="D70" i="77"/>
  <c r="V69" i="77"/>
  <c r="U69" i="77"/>
  <c r="T69" i="77"/>
  <c r="S69" i="77"/>
  <c r="R69" i="77"/>
  <c r="Q69" i="77"/>
  <c r="P69" i="77"/>
  <c r="O69" i="77"/>
  <c r="N69" i="77"/>
  <c r="M69" i="77"/>
  <c r="L69" i="77"/>
  <c r="K69" i="77"/>
  <c r="J69" i="77"/>
  <c r="I69" i="77"/>
  <c r="H69" i="77"/>
  <c r="G69" i="77"/>
  <c r="F69" i="77"/>
  <c r="E69" i="77"/>
  <c r="D69" i="77"/>
  <c r="V68" i="77"/>
  <c r="U68" i="77"/>
  <c r="T68" i="77"/>
  <c r="S68" i="77"/>
  <c r="R68" i="77"/>
  <c r="Q68" i="77"/>
  <c r="P68" i="77"/>
  <c r="O68" i="77"/>
  <c r="N68" i="77"/>
  <c r="M68" i="77"/>
  <c r="L68" i="77"/>
  <c r="K68" i="77"/>
  <c r="J68" i="77"/>
  <c r="I68" i="77"/>
  <c r="H68" i="77"/>
  <c r="G68" i="77"/>
  <c r="F68" i="77"/>
  <c r="E68" i="77"/>
  <c r="D68" i="77"/>
  <c r="V67" i="77"/>
  <c r="U67" i="77"/>
  <c r="T67" i="77"/>
  <c r="S67" i="77"/>
  <c r="R67" i="77"/>
  <c r="Q67" i="77"/>
  <c r="P67" i="77"/>
  <c r="O67" i="77"/>
  <c r="N67" i="77"/>
  <c r="M67" i="77"/>
  <c r="L67" i="77"/>
  <c r="K67" i="77"/>
  <c r="J67" i="77"/>
  <c r="I67" i="77"/>
  <c r="H67" i="77"/>
  <c r="G67" i="77"/>
  <c r="F67" i="77"/>
  <c r="E67" i="77"/>
  <c r="D67" i="77"/>
  <c r="V66" i="77"/>
  <c r="U66" i="77"/>
  <c r="T66" i="77"/>
  <c r="S66" i="77"/>
  <c r="R66" i="77"/>
  <c r="Q66" i="77"/>
  <c r="P66" i="77"/>
  <c r="O66" i="77"/>
  <c r="N66" i="77"/>
  <c r="M66" i="77"/>
  <c r="L66" i="77"/>
  <c r="K66" i="77"/>
  <c r="J66" i="77"/>
  <c r="I66" i="77"/>
  <c r="H66" i="77"/>
  <c r="G66" i="77"/>
  <c r="F66" i="77"/>
  <c r="E66" i="77"/>
  <c r="D66" i="77"/>
  <c r="V65" i="77"/>
  <c r="U65" i="77"/>
  <c r="T65" i="77"/>
  <c r="S65" i="77"/>
  <c r="R65" i="77"/>
  <c r="Q65" i="77"/>
  <c r="P65" i="77"/>
  <c r="O65" i="77"/>
  <c r="N65" i="77"/>
  <c r="M65" i="77"/>
  <c r="L65" i="77"/>
  <c r="K65" i="77"/>
  <c r="J65" i="77"/>
  <c r="I65" i="77"/>
  <c r="H65" i="77"/>
  <c r="G65" i="77"/>
  <c r="F65" i="77"/>
  <c r="E65" i="77"/>
  <c r="D65" i="77"/>
  <c r="V64" i="77"/>
  <c r="U64" i="77"/>
  <c r="T64" i="77"/>
  <c r="S64" i="77"/>
  <c r="R64" i="77"/>
  <c r="Q64" i="77"/>
  <c r="P64" i="77"/>
  <c r="O64" i="77"/>
  <c r="N64" i="77"/>
  <c r="M64" i="77"/>
  <c r="L64" i="77"/>
  <c r="K64" i="77"/>
  <c r="J64" i="77"/>
  <c r="I64" i="77"/>
  <c r="H64" i="77"/>
  <c r="G64" i="77"/>
  <c r="F64" i="77"/>
  <c r="E64" i="77"/>
  <c r="D64" i="77"/>
  <c r="V63" i="77"/>
  <c r="U63" i="77"/>
  <c r="T63" i="77"/>
  <c r="S63" i="77"/>
  <c r="R63" i="77"/>
  <c r="Q63" i="77"/>
  <c r="P63" i="77"/>
  <c r="O63" i="77"/>
  <c r="N63" i="77"/>
  <c r="M63" i="77"/>
  <c r="L63" i="77"/>
  <c r="K63" i="77"/>
  <c r="J63" i="77"/>
  <c r="I63" i="77"/>
  <c r="H63" i="77"/>
  <c r="G63" i="77"/>
  <c r="F63" i="77"/>
  <c r="E63" i="77"/>
  <c r="D63" i="77"/>
  <c r="V62" i="77"/>
  <c r="U62" i="77"/>
  <c r="T62" i="77"/>
  <c r="S62" i="77"/>
  <c r="R62" i="77"/>
  <c r="Q62" i="77"/>
  <c r="P62" i="77"/>
  <c r="O62" i="77"/>
  <c r="N62" i="77"/>
  <c r="M62" i="77"/>
  <c r="L62" i="77"/>
  <c r="K62" i="77"/>
  <c r="J62" i="77"/>
  <c r="I62" i="77"/>
  <c r="H62" i="77"/>
  <c r="G62" i="77"/>
  <c r="F62" i="77"/>
  <c r="E62" i="77"/>
  <c r="D62" i="77"/>
  <c r="V61" i="77"/>
  <c r="U61" i="77"/>
  <c r="T61" i="77"/>
  <c r="S61" i="77"/>
  <c r="R61" i="77"/>
  <c r="Q61" i="77"/>
  <c r="P61" i="77"/>
  <c r="O61" i="77"/>
  <c r="N61" i="77"/>
  <c r="M61" i="77"/>
  <c r="L61" i="77"/>
  <c r="K61" i="77"/>
  <c r="J61" i="77"/>
  <c r="I61" i="77"/>
  <c r="H61" i="77"/>
  <c r="G61" i="77"/>
  <c r="F61" i="77"/>
  <c r="E61" i="77"/>
  <c r="D61" i="77"/>
  <c r="V60" i="77"/>
  <c r="U60" i="77"/>
  <c r="T60" i="77"/>
  <c r="S60" i="77"/>
  <c r="R60" i="77"/>
  <c r="Q60" i="77"/>
  <c r="P60" i="77"/>
  <c r="O60" i="77"/>
  <c r="N60" i="77"/>
  <c r="M60" i="77"/>
  <c r="L60" i="77"/>
  <c r="K60" i="77"/>
  <c r="J60" i="77"/>
  <c r="I60" i="77"/>
  <c r="H60" i="77"/>
  <c r="G60" i="77"/>
  <c r="F60" i="77"/>
  <c r="E60" i="77"/>
  <c r="D60" i="77"/>
  <c r="V59" i="77"/>
  <c r="U59" i="77"/>
  <c r="T59" i="77"/>
  <c r="S59" i="77"/>
  <c r="R59" i="77"/>
  <c r="Q59" i="77"/>
  <c r="P59" i="77"/>
  <c r="O59" i="77"/>
  <c r="N59" i="77"/>
  <c r="M59" i="77"/>
  <c r="L59" i="77"/>
  <c r="K59" i="77"/>
  <c r="J59" i="77"/>
  <c r="I59" i="77"/>
  <c r="H59" i="77"/>
  <c r="G59" i="77"/>
  <c r="F59" i="77"/>
  <c r="E59" i="77"/>
  <c r="D59" i="77"/>
  <c r="V58" i="77"/>
  <c r="U58" i="77"/>
  <c r="T58" i="77"/>
  <c r="S58" i="77"/>
  <c r="R58" i="77"/>
  <c r="Q58" i="77"/>
  <c r="P58" i="77"/>
  <c r="O58" i="77"/>
  <c r="N58" i="77"/>
  <c r="M58" i="77"/>
  <c r="L58" i="77"/>
  <c r="K58" i="77"/>
  <c r="J58" i="77"/>
  <c r="I58" i="77"/>
  <c r="H58" i="77"/>
  <c r="G58" i="77"/>
  <c r="F58" i="77"/>
  <c r="E58" i="77"/>
  <c r="D58" i="77"/>
  <c r="V57" i="77"/>
  <c r="U57" i="77"/>
  <c r="T57" i="77"/>
  <c r="S57" i="77"/>
  <c r="R57" i="77"/>
  <c r="Q57" i="77"/>
  <c r="P57" i="77"/>
  <c r="O57" i="77"/>
  <c r="N57" i="77"/>
  <c r="M57" i="77"/>
  <c r="L57" i="77"/>
  <c r="K57" i="77"/>
  <c r="J57" i="77"/>
  <c r="I57" i="77"/>
  <c r="H57" i="77"/>
  <c r="G57" i="77"/>
  <c r="F57" i="77"/>
  <c r="E57" i="77"/>
  <c r="D57" i="77"/>
  <c r="V56" i="77"/>
  <c r="U56" i="77"/>
  <c r="T56" i="77"/>
  <c r="S56" i="77"/>
  <c r="R56" i="77"/>
  <c r="Q56" i="77"/>
  <c r="P56" i="77"/>
  <c r="O56" i="77"/>
  <c r="N56" i="77"/>
  <c r="M56" i="77"/>
  <c r="L56" i="77"/>
  <c r="K56" i="77"/>
  <c r="J56" i="77"/>
  <c r="I56" i="77"/>
  <c r="H56" i="77"/>
  <c r="G56" i="77"/>
  <c r="F56" i="77"/>
  <c r="E56" i="77"/>
  <c r="D56" i="77"/>
  <c r="V55" i="77"/>
  <c r="U55" i="77"/>
  <c r="T55" i="77"/>
  <c r="S55" i="77"/>
  <c r="R55" i="77"/>
  <c r="Q55" i="77"/>
  <c r="P55" i="77"/>
  <c r="O55" i="77"/>
  <c r="N55" i="77"/>
  <c r="M55" i="77"/>
  <c r="L55" i="77"/>
  <c r="K55" i="77"/>
  <c r="J55" i="77"/>
  <c r="I55" i="77"/>
  <c r="H55" i="77"/>
  <c r="G55" i="77"/>
  <c r="F55" i="77"/>
  <c r="E55" i="77"/>
  <c r="D55" i="77"/>
  <c r="V54" i="77"/>
  <c r="U54" i="77"/>
  <c r="T54" i="77"/>
  <c r="S54" i="77"/>
  <c r="R54" i="77"/>
  <c r="Q54" i="77"/>
  <c r="P54" i="77"/>
  <c r="O54" i="77"/>
  <c r="N54" i="77"/>
  <c r="M54" i="77"/>
  <c r="L54" i="77"/>
  <c r="K54" i="77"/>
  <c r="J54" i="77"/>
  <c r="I54" i="77"/>
  <c r="H54" i="77"/>
  <c r="G54" i="77"/>
  <c r="F54" i="77"/>
  <c r="E54" i="77"/>
  <c r="D54" i="77"/>
  <c r="V53" i="77"/>
  <c r="U53" i="77"/>
  <c r="T53" i="77"/>
  <c r="S53" i="77"/>
  <c r="R53" i="77"/>
  <c r="Q53" i="77"/>
  <c r="P53" i="77"/>
  <c r="O53" i="77"/>
  <c r="N53" i="77"/>
  <c r="M53" i="77"/>
  <c r="L53" i="77"/>
  <c r="K53" i="77"/>
  <c r="J53" i="77"/>
  <c r="I53" i="77"/>
  <c r="H53" i="77"/>
  <c r="G53" i="77"/>
  <c r="F53" i="77"/>
  <c r="E53" i="77"/>
  <c r="D53" i="77"/>
  <c r="V52" i="77"/>
  <c r="U52" i="77"/>
  <c r="T52" i="77"/>
  <c r="S52" i="77"/>
  <c r="R52" i="77"/>
  <c r="Q52" i="77"/>
  <c r="P52" i="77"/>
  <c r="O52" i="77"/>
  <c r="N52" i="77"/>
  <c r="M52" i="77"/>
  <c r="L52" i="77"/>
  <c r="K52" i="77"/>
  <c r="J52" i="77"/>
  <c r="I52" i="77"/>
  <c r="H52" i="77"/>
  <c r="G52" i="77"/>
  <c r="F52" i="77"/>
  <c r="E52" i="77"/>
  <c r="D52" i="77"/>
  <c r="V51" i="77"/>
  <c r="U51" i="77"/>
  <c r="T51" i="77"/>
  <c r="S51" i="77"/>
  <c r="R51" i="77"/>
  <c r="Q51" i="77"/>
  <c r="P51" i="77"/>
  <c r="O51" i="77"/>
  <c r="N51" i="77"/>
  <c r="M51" i="77"/>
  <c r="L51" i="77"/>
  <c r="K51" i="77"/>
  <c r="J51" i="77"/>
  <c r="I51" i="77"/>
  <c r="H51" i="77"/>
  <c r="G51" i="77"/>
  <c r="F51" i="77"/>
  <c r="E51" i="77"/>
  <c r="D51" i="77"/>
  <c r="C51" i="77"/>
  <c r="V50" i="77"/>
  <c r="U50" i="77"/>
  <c r="T50" i="77"/>
  <c r="S50" i="77"/>
  <c r="R50" i="77"/>
  <c r="Q50" i="77"/>
  <c r="P50" i="77"/>
  <c r="O50" i="77"/>
  <c r="N50" i="77"/>
  <c r="M50" i="77"/>
  <c r="L50" i="77"/>
  <c r="K50" i="77"/>
  <c r="J50" i="77"/>
  <c r="I50" i="77"/>
  <c r="H50" i="77"/>
  <c r="G50" i="77"/>
  <c r="F50" i="77"/>
  <c r="E50" i="77"/>
  <c r="D50" i="77"/>
  <c r="C50" i="77"/>
  <c r="V49" i="77"/>
  <c r="U49" i="77"/>
  <c r="T49" i="77"/>
  <c r="S49" i="77"/>
  <c r="R49" i="77"/>
  <c r="Q49" i="77"/>
  <c r="P49" i="77"/>
  <c r="O49" i="77"/>
  <c r="N49" i="77"/>
  <c r="M49" i="77"/>
  <c r="L49" i="77"/>
  <c r="K49" i="77"/>
  <c r="J49" i="77"/>
  <c r="I49" i="77"/>
  <c r="H49" i="77"/>
  <c r="G49" i="77"/>
  <c r="F49" i="77"/>
  <c r="E49" i="77"/>
  <c r="D49" i="77"/>
  <c r="C49" i="77"/>
  <c r="V48" i="77"/>
  <c r="U48" i="77"/>
  <c r="T48" i="77"/>
  <c r="S48" i="77"/>
  <c r="R48" i="77"/>
  <c r="Q48" i="77"/>
  <c r="P48" i="77"/>
  <c r="O48" i="77"/>
  <c r="N48" i="77"/>
  <c r="M48" i="77"/>
  <c r="L48" i="77"/>
  <c r="K48" i="77"/>
  <c r="J48" i="77"/>
  <c r="I48" i="77"/>
  <c r="H48" i="77"/>
  <c r="G48" i="77"/>
  <c r="F48" i="77"/>
  <c r="E48" i="77"/>
  <c r="D48" i="77"/>
  <c r="C48" i="77"/>
  <c r="V47" i="77"/>
  <c r="U47" i="77"/>
  <c r="T47" i="77"/>
  <c r="S47" i="77"/>
  <c r="R47" i="77"/>
  <c r="Q47" i="77"/>
  <c r="P47" i="77"/>
  <c r="O47" i="77"/>
  <c r="N47" i="77"/>
  <c r="M47" i="77"/>
  <c r="L47" i="77"/>
  <c r="K47" i="77"/>
  <c r="J47" i="77"/>
  <c r="I47" i="77"/>
  <c r="H47" i="77"/>
  <c r="G47" i="77"/>
  <c r="F47" i="77"/>
  <c r="E47" i="77"/>
  <c r="D47" i="77"/>
  <c r="C47" i="77"/>
  <c r="V46" i="77"/>
  <c r="U46" i="77"/>
  <c r="T46" i="77"/>
  <c r="S46" i="77"/>
  <c r="R46" i="77"/>
  <c r="Q46" i="77"/>
  <c r="P46" i="77"/>
  <c r="O46" i="77"/>
  <c r="N46" i="77"/>
  <c r="M46" i="77"/>
  <c r="L46" i="77"/>
  <c r="K46" i="77"/>
  <c r="J46" i="77"/>
  <c r="I46" i="77"/>
  <c r="H46" i="77"/>
  <c r="G46" i="77"/>
  <c r="F46" i="77"/>
  <c r="E46" i="77"/>
  <c r="D46" i="77"/>
  <c r="C46" i="77"/>
  <c r="C82" i="77"/>
  <c r="C122" i="77" s="1"/>
  <c r="C162" i="77" s="1"/>
  <c r="C202" i="77" s="1"/>
  <c r="C242" i="77" s="1"/>
  <c r="C282" i="77" s="1"/>
  <c r="B247" i="77"/>
  <c r="B248" i="77"/>
  <c r="B249" i="77"/>
  <c r="B250" i="77"/>
  <c r="B251" i="77"/>
  <c r="B252" i="77"/>
  <c r="B253" i="77"/>
  <c r="B254" i="77"/>
  <c r="B255" i="77"/>
  <c r="B256" i="77"/>
  <c r="B257" i="77"/>
  <c r="B258" i="77"/>
  <c r="B259" i="77"/>
  <c r="B260" i="77"/>
  <c r="B261" i="77"/>
  <c r="B262" i="77"/>
  <c r="B263" i="77"/>
  <c r="B264" i="77"/>
  <c r="B265" i="77"/>
  <c r="B266" i="77"/>
  <c r="B267" i="77"/>
  <c r="B268" i="77"/>
  <c r="B269" i="77"/>
  <c r="B270" i="77"/>
  <c r="B271" i="77"/>
  <c r="B272" i="77"/>
  <c r="B273" i="77"/>
  <c r="B274" i="77"/>
  <c r="B275" i="77"/>
  <c r="B276" i="77"/>
  <c r="B277" i="77"/>
  <c r="B278" i="77"/>
  <c r="B279" i="77"/>
  <c r="B280" i="77"/>
  <c r="B281" i="77"/>
  <c r="B282" i="77"/>
  <c r="C81" i="77"/>
  <c r="C121" i="77" s="1"/>
  <c r="C161" i="77" s="1"/>
  <c r="C201" i="77" s="1"/>
  <c r="C241" i="77" s="1"/>
  <c r="C281" i="77" s="1"/>
  <c r="C80" i="77"/>
  <c r="C120" i="77" s="1"/>
  <c r="C160" i="77" s="1"/>
  <c r="C200" i="77" s="1"/>
  <c r="C240" i="77" s="1"/>
  <c r="C280" i="77" s="1"/>
  <c r="C79" i="77"/>
  <c r="C119" i="77" s="1"/>
  <c r="C159" i="77" s="1"/>
  <c r="C199" i="77" s="1"/>
  <c r="C239" i="77" s="1"/>
  <c r="C279" i="77" s="1"/>
  <c r="C78" i="77"/>
  <c r="C118" i="77" s="1"/>
  <c r="C158" i="77" s="1"/>
  <c r="C198" i="77" s="1"/>
  <c r="C238" i="77" s="1"/>
  <c r="C278" i="77" s="1"/>
  <c r="C77" i="77"/>
  <c r="C117" i="77" s="1"/>
  <c r="C157" i="77" s="1"/>
  <c r="C197" i="77" s="1"/>
  <c r="C237" i="77" s="1"/>
  <c r="C277" i="77" s="1"/>
  <c r="C76" i="77"/>
  <c r="C116" i="77" s="1"/>
  <c r="C156" i="77" s="1"/>
  <c r="C196" i="77" s="1"/>
  <c r="C236" i="77" s="1"/>
  <c r="C276" i="77" s="1"/>
  <c r="C75" i="77"/>
  <c r="C115" i="77" s="1"/>
  <c r="C155" i="77" s="1"/>
  <c r="C195" i="77" s="1"/>
  <c r="C235" i="77" s="1"/>
  <c r="C275" i="77" s="1"/>
  <c r="C74" i="77"/>
  <c r="C114" i="77" s="1"/>
  <c r="C154" i="77" s="1"/>
  <c r="C194" i="77" s="1"/>
  <c r="C234" i="77" s="1"/>
  <c r="C274" i="77" s="1"/>
  <c r="C73" i="77"/>
  <c r="C113" i="77" s="1"/>
  <c r="C153" i="77" s="1"/>
  <c r="C193" i="77" s="1"/>
  <c r="C233" i="77" s="1"/>
  <c r="C273" i="77" s="1"/>
  <c r="C72" i="77"/>
  <c r="C112" i="77" s="1"/>
  <c r="C152" i="77" s="1"/>
  <c r="C192" i="77" s="1"/>
  <c r="C232" i="77" s="1"/>
  <c r="C272" i="77" s="1"/>
  <c r="C71" i="77"/>
  <c r="C111" i="77" s="1"/>
  <c r="C151" i="77" s="1"/>
  <c r="C191" i="77" s="1"/>
  <c r="C231" i="77" s="1"/>
  <c r="C271" i="77" s="1"/>
  <c r="C70" i="77"/>
  <c r="C110" i="77" s="1"/>
  <c r="C150" i="77" s="1"/>
  <c r="C190" i="77" s="1"/>
  <c r="C230" i="77" s="1"/>
  <c r="C270" i="77" s="1"/>
  <c r="C69" i="77"/>
  <c r="C109" i="77" s="1"/>
  <c r="C149" i="77" s="1"/>
  <c r="C189" i="77" s="1"/>
  <c r="C229" i="77" s="1"/>
  <c r="C269" i="77" s="1"/>
  <c r="C68" i="77"/>
  <c r="C108" i="77" s="1"/>
  <c r="C148" i="77" s="1"/>
  <c r="C188" i="77" s="1"/>
  <c r="C228" i="77" s="1"/>
  <c r="C268" i="77" s="1"/>
  <c r="C67" i="77"/>
  <c r="C107" i="77" s="1"/>
  <c r="C147" i="77" s="1"/>
  <c r="C187" i="77" s="1"/>
  <c r="C227" i="77" s="1"/>
  <c r="C267" i="77" s="1"/>
  <c r="C66" i="77"/>
  <c r="C106" i="77" s="1"/>
  <c r="C146" i="77" s="1"/>
  <c r="C186" i="77" s="1"/>
  <c r="C226" i="77" s="1"/>
  <c r="C266" i="77" s="1"/>
  <c r="C65" i="77"/>
  <c r="C105" i="77" s="1"/>
  <c r="C145" i="77" s="1"/>
  <c r="C185" i="77" s="1"/>
  <c r="C225" i="77" s="1"/>
  <c r="C265" i="77" s="1"/>
  <c r="C64" i="77"/>
  <c r="C104" i="77" s="1"/>
  <c r="C144" i="77" s="1"/>
  <c r="C184" i="77" s="1"/>
  <c r="C224" i="77" s="1"/>
  <c r="C264" i="77" s="1"/>
  <c r="C63" i="77"/>
  <c r="C103" i="77" s="1"/>
  <c r="C143" i="77" s="1"/>
  <c r="C183" i="77" s="1"/>
  <c r="C223" i="77" s="1"/>
  <c r="C263" i="77" s="1"/>
  <c r="C62" i="77"/>
  <c r="C102" i="77" s="1"/>
  <c r="C142" i="77" s="1"/>
  <c r="C182" i="77" s="1"/>
  <c r="C222" i="77" s="1"/>
  <c r="C262" i="77" s="1"/>
  <c r="C61" i="77"/>
  <c r="C101" i="77" s="1"/>
  <c r="C141" i="77" s="1"/>
  <c r="C181" i="77" s="1"/>
  <c r="C221" i="77" s="1"/>
  <c r="C261" i="77" s="1"/>
  <c r="C60" i="77"/>
  <c r="C100" i="77" s="1"/>
  <c r="C140" i="77" s="1"/>
  <c r="C180" i="77" s="1"/>
  <c r="C220" i="77" s="1"/>
  <c r="C260" i="77" s="1"/>
  <c r="C59" i="77"/>
  <c r="C99" i="77" s="1"/>
  <c r="C139" i="77" s="1"/>
  <c r="C179" i="77" s="1"/>
  <c r="C219" i="77" s="1"/>
  <c r="C259" i="77" s="1"/>
  <c r="C58" i="77"/>
  <c r="C98" i="77" s="1"/>
  <c r="C138" i="77" s="1"/>
  <c r="C178" i="77" s="1"/>
  <c r="C218" i="77" s="1"/>
  <c r="C258" i="77" s="1"/>
  <c r="C57" i="77"/>
  <c r="C97" i="77" s="1"/>
  <c r="C137" i="77" s="1"/>
  <c r="C177" i="77" s="1"/>
  <c r="C217" i="77" s="1"/>
  <c r="C257" i="77" s="1"/>
  <c r="C56" i="77"/>
  <c r="C96" i="77" s="1"/>
  <c r="C136" i="77" s="1"/>
  <c r="C176" i="77" s="1"/>
  <c r="C216" i="77" s="1"/>
  <c r="C256" i="77" s="1"/>
  <c r="C55" i="77"/>
  <c r="C95" i="77" s="1"/>
  <c r="C135" i="77" s="1"/>
  <c r="C175" i="77" s="1"/>
  <c r="C215" i="77" s="1"/>
  <c r="C255" i="77" s="1"/>
  <c r="C54" i="77"/>
  <c r="C94" i="77" s="1"/>
  <c r="C134" i="77" s="1"/>
  <c r="C174" i="77" s="1"/>
  <c r="C214" i="77" s="1"/>
  <c r="C254" i="77" s="1"/>
  <c r="C53" i="77"/>
  <c r="C93" i="77" s="1"/>
  <c r="C133" i="77" s="1"/>
  <c r="C173" i="77" s="1"/>
  <c r="C213" i="77" s="1"/>
  <c r="C253" i="77" s="1"/>
  <c r="C52" i="77"/>
  <c r="C92" i="77" s="1"/>
  <c r="C132" i="77" s="1"/>
  <c r="C172" i="77" s="1"/>
  <c r="C212" i="77" s="1"/>
  <c r="C252" i="77" s="1"/>
  <c r="B207" i="77"/>
  <c r="B208" i="77"/>
  <c r="B209" i="77"/>
  <c r="B210" i="77"/>
  <c r="B211" i="77"/>
  <c r="B212" i="77"/>
  <c r="B213" i="77"/>
  <c r="B214" i="77"/>
  <c r="B215" i="77"/>
  <c r="B216" i="77"/>
  <c r="B217" i="77"/>
  <c r="B218" i="77"/>
  <c r="B219" i="77"/>
  <c r="B220" i="77"/>
  <c r="B221" i="77"/>
  <c r="B222" i="77"/>
  <c r="B223" i="77"/>
  <c r="B224" i="77"/>
  <c r="B225" i="77"/>
  <c r="B226" i="77"/>
  <c r="B227" i="77"/>
  <c r="B228" i="77"/>
  <c r="B229" i="77"/>
  <c r="B230" i="77"/>
  <c r="B231" i="77"/>
  <c r="B232" i="77"/>
  <c r="B233" i="77"/>
  <c r="B234" i="77"/>
  <c r="B235" i="77"/>
  <c r="B236" i="77"/>
  <c r="B237" i="77"/>
  <c r="B238" i="77"/>
  <c r="B239" i="77"/>
  <c r="B240" i="77"/>
  <c r="B241" i="77"/>
  <c r="B242" i="77"/>
  <c r="B167" i="77"/>
  <c r="B168" i="77"/>
  <c r="B169" i="77"/>
  <c r="B170" i="77"/>
  <c r="B171" i="77"/>
  <c r="B172" i="77"/>
  <c r="B173" i="77"/>
  <c r="B174" i="77"/>
  <c r="B175" i="77"/>
  <c r="B176" i="77"/>
  <c r="B177" i="77"/>
  <c r="B178" i="77"/>
  <c r="B179" i="77"/>
  <c r="B180" i="77"/>
  <c r="B181" i="77"/>
  <c r="B182" i="77"/>
  <c r="B183" i="77"/>
  <c r="B184" i="77"/>
  <c r="B185" i="77"/>
  <c r="B186" i="77"/>
  <c r="B187" i="77"/>
  <c r="B188" i="77"/>
  <c r="B189" i="77"/>
  <c r="B190" i="77"/>
  <c r="B191" i="77"/>
  <c r="B192" i="77"/>
  <c r="B193" i="77"/>
  <c r="B194" i="77"/>
  <c r="B195" i="77"/>
  <c r="B196" i="77"/>
  <c r="B197" i="77"/>
  <c r="B198" i="77"/>
  <c r="B199" i="77"/>
  <c r="B200" i="77"/>
  <c r="B201" i="77"/>
  <c r="B202" i="77"/>
  <c r="B127" i="77"/>
  <c r="B128" i="77"/>
  <c r="B129" i="77"/>
  <c r="B130" i="77"/>
  <c r="B131" i="77"/>
  <c r="B132" i="77"/>
  <c r="B133" i="77"/>
  <c r="B134" i="77"/>
  <c r="B135" i="77"/>
  <c r="B136" i="77"/>
  <c r="B137" i="77"/>
  <c r="B138" i="77"/>
  <c r="B139" i="77"/>
  <c r="B140" i="77"/>
  <c r="B141" i="77"/>
  <c r="B142" i="77"/>
  <c r="B143" i="77"/>
  <c r="B144" i="77"/>
  <c r="B145" i="77"/>
  <c r="B146" i="77"/>
  <c r="B147" i="77"/>
  <c r="B148" i="77"/>
  <c r="B149" i="77"/>
  <c r="B150" i="77"/>
  <c r="B151" i="77"/>
  <c r="B152" i="77"/>
  <c r="B153" i="77"/>
  <c r="B154" i="77"/>
  <c r="B155" i="77"/>
  <c r="B156" i="77"/>
  <c r="B157" i="77"/>
  <c r="B158" i="77"/>
  <c r="B159" i="77"/>
  <c r="B160" i="77"/>
  <c r="B161" i="77"/>
  <c r="B162" i="77"/>
  <c r="B87" i="77"/>
  <c r="B88" i="77"/>
  <c r="B89" i="77"/>
  <c r="B90" i="77"/>
  <c r="B91" i="77"/>
  <c r="B92" i="77"/>
  <c r="B93" i="77"/>
  <c r="B94" i="77"/>
  <c r="B95" i="77"/>
  <c r="B96" i="77"/>
  <c r="B97" i="77"/>
  <c r="B98" i="77"/>
  <c r="B99" i="77"/>
  <c r="B100" i="77"/>
  <c r="B101" i="77"/>
  <c r="B102" i="77"/>
  <c r="B103" i="77"/>
  <c r="B104" i="77"/>
  <c r="B105" i="77"/>
  <c r="B106" i="77"/>
  <c r="B107" i="77"/>
  <c r="B108" i="77"/>
  <c r="B109" i="77"/>
  <c r="B110" i="77"/>
  <c r="B111" i="77"/>
  <c r="B112" i="77"/>
  <c r="B113" i="77"/>
  <c r="B114" i="77"/>
  <c r="B115" i="77"/>
  <c r="B116" i="77"/>
  <c r="B117" i="77"/>
  <c r="B118" i="77"/>
  <c r="B119" i="77"/>
  <c r="B120" i="77"/>
  <c r="B121" i="77"/>
  <c r="B122" i="77"/>
  <c r="B47" i="77"/>
  <c r="B48" i="77"/>
  <c r="B49" i="77"/>
  <c r="B50" i="77"/>
  <c r="B51" i="77"/>
  <c r="B52" i="77"/>
  <c r="B53" i="77"/>
  <c r="B54" i="77"/>
  <c r="B55" i="77"/>
  <c r="B56" i="77"/>
  <c r="B57" i="77"/>
  <c r="B58" i="77"/>
  <c r="B59" i="77"/>
  <c r="B60" i="77"/>
  <c r="B61" i="77"/>
  <c r="B62" i="77"/>
  <c r="B63" i="77"/>
  <c r="B64" i="77"/>
  <c r="B65" i="77"/>
  <c r="B66" i="77"/>
  <c r="B67" i="77"/>
  <c r="B68" i="77"/>
  <c r="B69" i="77"/>
  <c r="B70" i="77"/>
  <c r="B71" i="77"/>
  <c r="B72" i="77"/>
  <c r="B73" i="77"/>
  <c r="B74" i="77"/>
  <c r="B75" i="77"/>
  <c r="B76" i="77"/>
  <c r="B77" i="77"/>
  <c r="B78" i="77"/>
  <c r="B79" i="77"/>
  <c r="B80" i="77"/>
  <c r="B81" i="77"/>
  <c r="B82" i="77"/>
  <c r="D6" i="79"/>
  <c r="D7" i="79"/>
  <c r="D9" i="79"/>
  <c r="D15" i="79"/>
  <c r="D16" i="79"/>
  <c r="D17" i="79"/>
  <c r="D18" i="79"/>
  <c r="D20" i="79"/>
  <c r="D21" i="79"/>
  <c r="E6" i="79"/>
  <c r="E7" i="79"/>
  <c r="E9" i="79"/>
  <c r="E15" i="79"/>
  <c r="E16" i="79"/>
  <c r="E17" i="79"/>
  <c r="E18" i="79"/>
  <c r="E20" i="79"/>
  <c r="E21" i="79"/>
  <c r="F6" i="79"/>
  <c r="F7" i="79"/>
  <c r="F8" i="79"/>
  <c r="F9" i="79"/>
  <c r="F15" i="79"/>
  <c r="F16" i="79"/>
  <c r="F17" i="79"/>
  <c r="F18" i="79"/>
  <c r="F20" i="79"/>
  <c r="F21" i="79"/>
  <c r="G6" i="79"/>
  <c r="G7" i="79"/>
  <c r="G8" i="79"/>
  <c r="G9" i="79"/>
  <c r="G15" i="79"/>
  <c r="G16" i="79"/>
  <c r="G17" i="79"/>
  <c r="G18" i="79"/>
  <c r="G20" i="79"/>
  <c r="G21" i="79"/>
  <c r="H6" i="79"/>
  <c r="H7" i="79"/>
  <c r="H8" i="79"/>
  <c r="H9" i="79"/>
  <c r="H15" i="79"/>
  <c r="H16" i="79"/>
  <c r="H17" i="79"/>
  <c r="H18" i="79"/>
  <c r="H20" i="79"/>
  <c r="H21" i="79"/>
  <c r="I6" i="79"/>
  <c r="I7" i="79"/>
  <c r="I8" i="79"/>
  <c r="I9" i="79"/>
  <c r="I15" i="79"/>
  <c r="I16" i="79"/>
  <c r="I17" i="79"/>
  <c r="I18" i="79"/>
  <c r="I20" i="79"/>
  <c r="I21" i="79"/>
  <c r="J6" i="79"/>
  <c r="J7" i="79"/>
  <c r="J8" i="79"/>
  <c r="J9" i="79"/>
  <c r="J15" i="79"/>
  <c r="J16" i="79"/>
  <c r="J17" i="79"/>
  <c r="J18" i="79"/>
  <c r="J20" i="79"/>
  <c r="J21" i="79"/>
  <c r="K6" i="79"/>
  <c r="K7" i="79"/>
  <c r="K8" i="79"/>
  <c r="K9" i="79"/>
  <c r="K15" i="79"/>
  <c r="K16" i="79"/>
  <c r="K17" i="79"/>
  <c r="K18" i="79"/>
  <c r="K20" i="79"/>
  <c r="K21" i="79"/>
  <c r="L6" i="79"/>
  <c r="L7" i="79"/>
  <c r="L8" i="79"/>
  <c r="L9" i="79"/>
  <c r="L15" i="79"/>
  <c r="L16" i="79"/>
  <c r="L17" i="79"/>
  <c r="L18" i="79"/>
  <c r="L20" i="79"/>
  <c r="L21" i="79"/>
  <c r="M6" i="79"/>
  <c r="M7" i="79"/>
  <c r="M8" i="79"/>
  <c r="M9" i="79"/>
  <c r="M15" i="79"/>
  <c r="M16" i="79"/>
  <c r="M17" i="79"/>
  <c r="M18" i="79"/>
  <c r="M20" i="79"/>
  <c r="M21" i="79"/>
  <c r="N6" i="79"/>
  <c r="N7" i="79"/>
  <c r="N8" i="79"/>
  <c r="N9" i="79"/>
  <c r="N15" i="79"/>
  <c r="N16" i="79"/>
  <c r="N17" i="79"/>
  <c r="N18" i="79"/>
  <c r="N20" i="79"/>
  <c r="N21" i="79"/>
  <c r="O6" i="79"/>
  <c r="O7" i="79"/>
  <c r="O8" i="79"/>
  <c r="O9" i="79"/>
  <c r="O15" i="79"/>
  <c r="O16" i="79"/>
  <c r="O17" i="79"/>
  <c r="O18" i="79"/>
  <c r="O20" i="79"/>
  <c r="O21" i="79"/>
  <c r="P6" i="79"/>
  <c r="P15" i="79"/>
  <c r="P16" i="79"/>
  <c r="P17" i="79"/>
  <c r="P18" i="79"/>
  <c r="P20" i="79"/>
  <c r="P21" i="79"/>
  <c r="Q6" i="79"/>
  <c r="Q15" i="79"/>
  <c r="Q16" i="79"/>
  <c r="Q17" i="79"/>
  <c r="Q18" i="79"/>
  <c r="Q20" i="79"/>
  <c r="Q21" i="79"/>
  <c r="R6" i="79"/>
  <c r="R15" i="79"/>
  <c r="R16" i="79"/>
  <c r="R17" i="79"/>
  <c r="R18" i="79"/>
  <c r="R20" i="79"/>
  <c r="R21" i="79"/>
  <c r="S6" i="79"/>
  <c r="S15" i="79"/>
  <c r="S16" i="79"/>
  <c r="S17" i="79"/>
  <c r="S18" i="79"/>
  <c r="S20" i="79"/>
  <c r="S21" i="79"/>
  <c r="T6" i="79"/>
  <c r="T15" i="79"/>
  <c r="T16" i="79"/>
  <c r="T17" i="79"/>
  <c r="T18" i="79"/>
  <c r="T20" i="79"/>
  <c r="T21" i="79"/>
  <c r="U6" i="79"/>
  <c r="U15" i="79"/>
  <c r="U16" i="79"/>
  <c r="U17" i="79"/>
  <c r="U18" i="79"/>
  <c r="U20" i="79"/>
  <c r="U21" i="79"/>
  <c r="V6" i="79"/>
  <c r="V15" i="79"/>
  <c r="V16" i="79"/>
  <c r="V17" i="79"/>
  <c r="V18" i="79"/>
  <c r="V20" i="79"/>
  <c r="V21" i="79"/>
  <c r="D381" i="79"/>
  <c r="E381" i="79"/>
  <c r="F381" i="79"/>
  <c r="G381" i="79"/>
  <c r="H381" i="79"/>
  <c r="I381" i="79"/>
  <c r="J381" i="79"/>
  <c r="K381" i="79"/>
  <c r="L381" i="79"/>
  <c r="M381" i="79"/>
  <c r="N381" i="79"/>
  <c r="O381" i="79"/>
  <c r="P381" i="79"/>
  <c r="Q381" i="79"/>
  <c r="R381" i="79"/>
  <c r="S381" i="79"/>
  <c r="T381" i="79"/>
  <c r="U381" i="79"/>
  <c r="D10" i="79"/>
  <c r="D11" i="79"/>
  <c r="D12" i="79"/>
  <c r="D13" i="79"/>
  <c r="E10" i="79"/>
  <c r="E11" i="79"/>
  <c r="E12" i="79"/>
  <c r="E13" i="79"/>
  <c r="F10" i="79"/>
  <c r="F11" i="79"/>
  <c r="F12" i="79"/>
  <c r="F13" i="79"/>
  <c r="G10" i="79"/>
  <c r="G11" i="79"/>
  <c r="G12" i="79"/>
  <c r="G13" i="79"/>
  <c r="H10" i="79"/>
  <c r="H11" i="79"/>
  <c r="H12" i="79"/>
  <c r="H13" i="79"/>
  <c r="I10" i="79"/>
  <c r="I11" i="79"/>
  <c r="I12" i="79"/>
  <c r="I13" i="79"/>
  <c r="J10" i="79"/>
  <c r="J11" i="79"/>
  <c r="J12" i="79"/>
  <c r="J13" i="79"/>
  <c r="K10" i="79"/>
  <c r="K11" i="79"/>
  <c r="K12" i="79"/>
  <c r="K13" i="79"/>
  <c r="L10" i="79"/>
  <c r="L11" i="79"/>
  <c r="L12" i="79"/>
  <c r="L13" i="79"/>
  <c r="M10" i="79"/>
  <c r="M11" i="79"/>
  <c r="M12" i="79"/>
  <c r="M13" i="79"/>
  <c r="N10" i="79"/>
  <c r="N11" i="79"/>
  <c r="N12" i="79"/>
  <c r="N13" i="79"/>
  <c r="O10" i="79"/>
  <c r="O11" i="79"/>
  <c r="O12" i="79"/>
  <c r="O13" i="79"/>
  <c r="P10" i="79"/>
  <c r="P11" i="79"/>
  <c r="P12" i="79"/>
  <c r="P13" i="79"/>
  <c r="Q10" i="79"/>
  <c r="Q11" i="79"/>
  <c r="Q12" i="79"/>
  <c r="Q13" i="79"/>
  <c r="R10" i="79"/>
  <c r="R11" i="79"/>
  <c r="R12" i="79"/>
  <c r="R13" i="79"/>
  <c r="S10" i="79"/>
  <c r="S11" i="79"/>
  <c r="S12" i="79"/>
  <c r="S13" i="79"/>
  <c r="T10" i="79"/>
  <c r="T11" i="79"/>
  <c r="T12" i="79"/>
  <c r="T13" i="79"/>
  <c r="U10" i="79"/>
  <c r="U11" i="79"/>
  <c r="U12" i="79"/>
  <c r="U13" i="79"/>
  <c r="V10" i="79"/>
  <c r="V11" i="79"/>
  <c r="V12" i="79"/>
  <c r="V13" i="79"/>
  <c r="D373" i="79"/>
  <c r="E373" i="79"/>
  <c r="F373" i="79"/>
  <c r="G373" i="79"/>
  <c r="H373" i="79"/>
  <c r="I373" i="79"/>
  <c r="J373" i="79"/>
  <c r="K373" i="79"/>
  <c r="L373" i="79"/>
  <c r="M373" i="79"/>
  <c r="N373" i="79"/>
  <c r="O373" i="79"/>
  <c r="P373" i="79"/>
  <c r="Q373" i="79"/>
  <c r="R373" i="79"/>
  <c r="S373" i="79"/>
  <c r="T373" i="79"/>
  <c r="U373" i="79"/>
  <c r="D443" i="79"/>
  <c r="D453" i="79"/>
  <c r="F503" i="79"/>
  <c r="G503" i="79"/>
  <c r="H503" i="79"/>
  <c r="I503" i="79"/>
  <c r="J503" i="79"/>
  <c r="D572" i="79"/>
  <c r="D573" i="79"/>
  <c r="D574" i="79"/>
  <c r="D575" i="79"/>
  <c r="D576" i="79"/>
  <c r="D577" i="79"/>
  <c r="D578" i="79"/>
  <c r="D579" i="79"/>
  <c r="D580" i="79"/>
  <c r="D23" i="79"/>
  <c r="D24" i="79"/>
  <c r="D25" i="79"/>
  <c r="D26" i="79"/>
  <c r="D28" i="79"/>
  <c r="D29" i="79"/>
  <c r="W29" i="79"/>
  <c r="W37" i="79" s="1"/>
  <c r="W45" i="79" s="1"/>
  <c r="W53" i="79" s="1"/>
  <c r="W61" i="79" s="1"/>
  <c r="E23" i="79"/>
  <c r="E24" i="79"/>
  <c r="E25" i="79"/>
  <c r="E26" i="79"/>
  <c r="E28" i="79"/>
  <c r="E29" i="79"/>
  <c r="F23" i="79"/>
  <c r="F24" i="79"/>
  <c r="F25" i="79"/>
  <c r="F26" i="79"/>
  <c r="F28" i="79"/>
  <c r="F29" i="79"/>
  <c r="G23" i="79"/>
  <c r="G24" i="79"/>
  <c r="G25" i="79"/>
  <c r="G26" i="79"/>
  <c r="G28" i="79"/>
  <c r="G29" i="79"/>
  <c r="H23" i="79"/>
  <c r="H24" i="79"/>
  <c r="H25" i="79"/>
  <c r="H26" i="79"/>
  <c r="H28" i="79"/>
  <c r="H29" i="79"/>
  <c r="I23" i="79"/>
  <c r="I24" i="79"/>
  <c r="I25" i="79"/>
  <c r="I26" i="79"/>
  <c r="I28" i="79"/>
  <c r="I29" i="79"/>
  <c r="J23" i="79"/>
  <c r="J24" i="79"/>
  <c r="J25" i="79"/>
  <c r="J26" i="79"/>
  <c r="J28" i="79"/>
  <c r="J29" i="79"/>
  <c r="K23" i="79"/>
  <c r="K24" i="79"/>
  <c r="K25" i="79"/>
  <c r="K26" i="79"/>
  <c r="K28" i="79"/>
  <c r="K29" i="79"/>
  <c r="L23" i="79"/>
  <c r="L24" i="79"/>
  <c r="L25" i="79"/>
  <c r="L26" i="79"/>
  <c r="L28" i="79"/>
  <c r="L29" i="79"/>
  <c r="M23" i="79"/>
  <c r="M24" i="79"/>
  <c r="M25" i="79"/>
  <c r="M26" i="79"/>
  <c r="M28" i="79"/>
  <c r="M29" i="79"/>
  <c r="N23" i="79"/>
  <c r="N24" i="79"/>
  <c r="N25" i="79"/>
  <c r="N26" i="79"/>
  <c r="N28" i="79"/>
  <c r="N29" i="79"/>
  <c r="O23" i="79"/>
  <c r="O24" i="79"/>
  <c r="O25" i="79"/>
  <c r="O26" i="79"/>
  <c r="O28" i="79"/>
  <c r="O29" i="79"/>
  <c r="P23" i="79"/>
  <c r="P24" i="79"/>
  <c r="P25" i="79"/>
  <c r="P26" i="79"/>
  <c r="P28" i="79"/>
  <c r="P29" i="79"/>
  <c r="Q23" i="79"/>
  <c r="Q24" i="79"/>
  <c r="Q25" i="79"/>
  <c r="Q26" i="79"/>
  <c r="Q28" i="79"/>
  <c r="Q29" i="79"/>
  <c r="R23" i="79"/>
  <c r="R24" i="79"/>
  <c r="R25" i="79"/>
  <c r="R26" i="79"/>
  <c r="R28" i="79"/>
  <c r="R29" i="79"/>
  <c r="S23" i="79"/>
  <c r="S24" i="79"/>
  <c r="S25" i="79"/>
  <c r="S26" i="79"/>
  <c r="S28" i="79"/>
  <c r="S29" i="79"/>
  <c r="T23" i="79"/>
  <c r="T24" i="79"/>
  <c r="T25" i="79"/>
  <c r="T26" i="79"/>
  <c r="T28" i="79"/>
  <c r="T29" i="79"/>
  <c r="U23" i="79"/>
  <c r="U24" i="79"/>
  <c r="U25" i="79"/>
  <c r="U26" i="79"/>
  <c r="U28" i="79"/>
  <c r="U29" i="79"/>
  <c r="V23" i="79"/>
  <c r="V24" i="79"/>
  <c r="V25" i="79"/>
  <c r="V26" i="79"/>
  <c r="V28" i="79"/>
  <c r="V29" i="79"/>
  <c r="D389" i="79"/>
  <c r="E389" i="79"/>
  <c r="F389" i="79"/>
  <c r="G389" i="79"/>
  <c r="H389" i="79"/>
  <c r="I389" i="79"/>
  <c r="J389" i="79"/>
  <c r="K389" i="79"/>
  <c r="L389" i="79"/>
  <c r="M389" i="79"/>
  <c r="N389" i="79"/>
  <c r="O389" i="79"/>
  <c r="P389" i="79"/>
  <c r="Q389" i="79"/>
  <c r="R389" i="79"/>
  <c r="S389" i="79"/>
  <c r="T389" i="79"/>
  <c r="U389" i="79"/>
  <c r="E443" i="79"/>
  <c r="E453" i="79"/>
  <c r="E509" i="79"/>
  <c r="F509" i="79"/>
  <c r="G509" i="79"/>
  <c r="H509" i="79"/>
  <c r="I509" i="79"/>
  <c r="J509" i="79"/>
  <c r="D538" i="79"/>
  <c r="D539" i="79"/>
  <c r="D540" i="79"/>
  <c r="D541" i="79"/>
  <c r="D542" i="79"/>
  <c r="D543" i="79"/>
  <c r="D544" i="79"/>
  <c r="D545" i="79"/>
  <c r="D546" i="79"/>
  <c r="D537" i="79"/>
  <c r="J538" i="79"/>
  <c r="J539" i="79"/>
  <c r="J540" i="79"/>
  <c r="J541" i="79"/>
  <c r="J542" i="79"/>
  <c r="J543" i="79"/>
  <c r="J544" i="79"/>
  <c r="J545" i="79"/>
  <c r="J546" i="79"/>
  <c r="J548" i="79"/>
  <c r="J537" i="79"/>
  <c r="D31" i="79"/>
  <c r="D32" i="79"/>
  <c r="D33" i="79"/>
  <c r="D34" i="79"/>
  <c r="D36" i="79"/>
  <c r="D37" i="79"/>
  <c r="E31" i="79"/>
  <c r="E32" i="79"/>
  <c r="E33" i="79"/>
  <c r="E34" i="79"/>
  <c r="E36" i="79"/>
  <c r="E37" i="79"/>
  <c r="F31" i="79"/>
  <c r="F32" i="79"/>
  <c r="F33" i="79"/>
  <c r="F34" i="79"/>
  <c r="F36" i="79"/>
  <c r="F37" i="79"/>
  <c r="G31" i="79"/>
  <c r="G32" i="79"/>
  <c r="G33" i="79"/>
  <c r="G34" i="79"/>
  <c r="G36" i="79"/>
  <c r="G37" i="79"/>
  <c r="H31" i="79"/>
  <c r="H32" i="79"/>
  <c r="H33" i="79"/>
  <c r="H34" i="79"/>
  <c r="H36" i="79"/>
  <c r="H37" i="79"/>
  <c r="I31" i="79"/>
  <c r="I32" i="79"/>
  <c r="I33" i="79"/>
  <c r="I34" i="79"/>
  <c r="I36" i="79"/>
  <c r="I37" i="79"/>
  <c r="J31" i="79"/>
  <c r="J32" i="79"/>
  <c r="J33" i="79"/>
  <c r="J34" i="79"/>
  <c r="J36" i="79"/>
  <c r="J37" i="79"/>
  <c r="K31" i="79"/>
  <c r="K32" i="79"/>
  <c r="K33" i="79"/>
  <c r="K34" i="79"/>
  <c r="K36" i="79"/>
  <c r="K37" i="79"/>
  <c r="L31" i="79"/>
  <c r="L32" i="79"/>
  <c r="L33" i="79"/>
  <c r="L34" i="79"/>
  <c r="L36" i="79"/>
  <c r="L37" i="79"/>
  <c r="M31" i="79"/>
  <c r="M32" i="79"/>
  <c r="M33" i="79"/>
  <c r="M34" i="79"/>
  <c r="M36" i="79"/>
  <c r="M37" i="79"/>
  <c r="N31" i="79"/>
  <c r="N32" i="79"/>
  <c r="N33" i="79"/>
  <c r="N34" i="79"/>
  <c r="N36" i="79"/>
  <c r="N37" i="79"/>
  <c r="O31" i="79"/>
  <c r="O32" i="79"/>
  <c r="O33" i="79"/>
  <c r="O34" i="79"/>
  <c r="O36" i="79"/>
  <c r="O37" i="79"/>
  <c r="P32" i="79"/>
  <c r="P33" i="79"/>
  <c r="P34" i="79"/>
  <c r="P36" i="79"/>
  <c r="P37" i="79"/>
  <c r="Q31" i="79"/>
  <c r="Q32" i="79"/>
  <c r="Q33" i="79"/>
  <c r="Q34" i="79"/>
  <c r="Q36" i="79"/>
  <c r="Q37" i="79"/>
  <c r="R31" i="79"/>
  <c r="R32" i="79"/>
  <c r="R33" i="79"/>
  <c r="R34" i="79"/>
  <c r="R36" i="79"/>
  <c r="R37" i="79"/>
  <c r="S31" i="79"/>
  <c r="S32" i="79"/>
  <c r="S33" i="79"/>
  <c r="S34" i="79"/>
  <c r="S36" i="79"/>
  <c r="S37" i="79"/>
  <c r="T31" i="79"/>
  <c r="T32" i="79"/>
  <c r="T33" i="79"/>
  <c r="T34" i="79"/>
  <c r="T36" i="79"/>
  <c r="T37" i="79"/>
  <c r="U31" i="79"/>
  <c r="U32" i="79"/>
  <c r="U33" i="79"/>
  <c r="U34" i="79"/>
  <c r="U36" i="79"/>
  <c r="U37" i="79"/>
  <c r="V31" i="79"/>
  <c r="V32" i="79"/>
  <c r="V33" i="79"/>
  <c r="V34" i="79"/>
  <c r="V36" i="79"/>
  <c r="V37" i="79"/>
  <c r="D397" i="79"/>
  <c r="E397" i="79"/>
  <c r="F397" i="79"/>
  <c r="G397" i="79"/>
  <c r="H397" i="79"/>
  <c r="I397" i="79"/>
  <c r="J397" i="79"/>
  <c r="K397" i="79"/>
  <c r="L397" i="79"/>
  <c r="M397" i="79"/>
  <c r="N397" i="79"/>
  <c r="O397" i="79"/>
  <c r="P397" i="79"/>
  <c r="Q397" i="79"/>
  <c r="R397" i="79"/>
  <c r="S397" i="79"/>
  <c r="T397" i="79"/>
  <c r="U397" i="79"/>
  <c r="F443" i="79"/>
  <c r="F453" i="79"/>
  <c r="D39" i="79"/>
  <c r="D40" i="79"/>
  <c r="D41" i="79"/>
  <c r="D42" i="79"/>
  <c r="D44" i="79"/>
  <c r="D45" i="79"/>
  <c r="E39" i="79"/>
  <c r="E40" i="79"/>
  <c r="E41" i="79"/>
  <c r="E42" i="79"/>
  <c r="E44" i="79"/>
  <c r="E45" i="79"/>
  <c r="F39" i="79"/>
  <c r="F40" i="79"/>
  <c r="F41" i="79"/>
  <c r="F42" i="79"/>
  <c r="F44" i="79"/>
  <c r="F45" i="79"/>
  <c r="G39" i="79"/>
  <c r="G40" i="79"/>
  <c r="G41" i="79"/>
  <c r="G42" i="79"/>
  <c r="G44" i="79"/>
  <c r="G45" i="79"/>
  <c r="H39" i="79"/>
  <c r="H40" i="79"/>
  <c r="H41" i="79"/>
  <c r="H42" i="79"/>
  <c r="H44" i="79"/>
  <c r="H45" i="79"/>
  <c r="I39" i="79"/>
  <c r="I40" i="79"/>
  <c r="I41" i="79"/>
  <c r="I42" i="79"/>
  <c r="I44" i="79"/>
  <c r="I45" i="79"/>
  <c r="J39" i="79"/>
  <c r="J40" i="79"/>
  <c r="J41" i="79"/>
  <c r="J42" i="79"/>
  <c r="J44" i="79"/>
  <c r="J45" i="79"/>
  <c r="K39" i="79"/>
  <c r="K40" i="79"/>
  <c r="K41" i="79"/>
  <c r="K42" i="79"/>
  <c r="K44" i="79"/>
  <c r="K45" i="79"/>
  <c r="L39" i="79"/>
  <c r="L40" i="79"/>
  <c r="L41" i="79"/>
  <c r="L42" i="79"/>
  <c r="L44" i="79"/>
  <c r="L45" i="79"/>
  <c r="M39" i="79"/>
  <c r="M40" i="79"/>
  <c r="M41" i="79"/>
  <c r="M42" i="79"/>
  <c r="M44" i="79"/>
  <c r="M45" i="79"/>
  <c r="N39" i="79"/>
  <c r="N40" i="79"/>
  <c r="N41" i="79"/>
  <c r="N42" i="79"/>
  <c r="N44" i="79"/>
  <c r="N45" i="79"/>
  <c r="O39" i="79"/>
  <c r="O40" i="79"/>
  <c r="O41" i="79"/>
  <c r="O42" i="79"/>
  <c r="O44" i="79"/>
  <c r="O45" i="79"/>
  <c r="P39" i="79"/>
  <c r="P40" i="79"/>
  <c r="P41" i="79"/>
  <c r="P42" i="79"/>
  <c r="P44" i="79"/>
  <c r="P45" i="79"/>
  <c r="Q39" i="79"/>
  <c r="Q40" i="79"/>
  <c r="Q41" i="79"/>
  <c r="Q42" i="79"/>
  <c r="Q44" i="79"/>
  <c r="Q45" i="79"/>
  <c r="R39" i="79"/>
  <c r="R40" i="79"/>
  <c r="R41" i="79"/>
  <c r="R42" i="79"/>
  <c r="R44" i="79"/>
  <c r="R45" i="79"/>
  <c r="S39" i="79"/>
  <c r="S40" i="79"/>
  <c r="S41" i="79"/>
  <c r="S42" i="79"/>
  <c r="S44" i="79"/>
  <c r="S45" i="79"/>
  <c r="T39" i="79"/>
  <c r="T40" i="79"/>
  <c r="T41" i="79"/>
  <c r="T42" i="79"/>
  <c r="T44" i="79"/>
  <c r="T45" i="79"/>
  <c r="U39" i="79"/>
  <c r="U40" i="79"/>
  <c r="U41" i="79"/>
  <c r="U42" i="79"/>
  <c r="U44" i="79"/>
  <c r="U45" i="79"/>
  <c r="V39" i="79"/>
  <c r="V40" i="79"/>
  <c r="V41" i="79"/>
  <c r="V42" i="79"/>
  <c r="V44" i="79"/>
  <c r="V45" i="79"/>
  <c r="D405" i="79"/>
  <c r="E405" i="79"/>
  <c r="F405" i="79"/>
  <c r="G405" i="79"/>
  <c r="H405" i="79"/>
  <c r="I405" i="79"/>
  <c r="J405" i="79"/>
  <c r="K405" i="79"/>
  <c r="L405" i="79"/>
  <c r="M405" i="79"/>
  <c r="N405" i="79"/>
  <c r="O405" i="79"/>
  <c r="P405" i="79"/>
  <c r="Q405" i="79"/>
  <c r="R405" i="79"/>
  <c r="S405" i="79"/>
  <c r="T405" i="79"/>
  <c r="U405" i="79"/>
  <c r="G443" i="79"/>
  <c r="G453" i="79"/>
  <c r="D47" i="79"/>
  <c r="D48" i="79"/>
  <c r="D49" i="79"/>
  <c r="D50" i="79"/>
  <c r="D52" i="79"/>
  <c r="D53" i="79"/>
  <c r="E47" i="79"/>
  <c r="E48" i="79"/>
  <c r="E49" i="79"/>
  <c r="E50" i="79"/>
  <c r="E52" i="79"/>
  <c r="E53" i="79"/>
  <c r="F47" i="79"/>
  <c r="F48" i="79"/>
  <c r="F49" i="79"/>
  <c r="F50" i="79"/>
  <c r="F52" i="79"/>
  <c r="F53" i="79"/>
  <c r="G47" i="79"/>
  <c r="G48" i="79"/>
  <c r="G49" i="79"/>
  <c r="G50" i="79"/>
  <c r="G52" i="79"/>
  <c r="G53" i="79"/>
  <c r="H47" i="79"/>
  <c r="H48" i="79"/>
  <c r="H49" i="79"/>
  <c r="H50" i="79"/>
  <c r="H52" i="79"/>
  <c r="H53" i="79"/>
  <c r="I47" i="79"/>
  <c r="I48" i="79"/>
  <c r="I49" i="79"/>
  <c r="I50" i="79"/>
  <c r="I52" i="79"/>
  <c r="I53" i="79"/>
  <c r="J47" i="79"/>
  <c r="J48" i="79"/>
  <c r="J49" i="79"/>
  <c r="J50" i="79"/>
  <c r="J52" i="79"/>
  <c r="J53" i="79"/>
  <c r="K47" i="79"/>
  <c r="K48" i="79"/>
  <c r="K49" i="79"/>
  <c r="K50" i="79"/>
  <c r="K52" i="79"/>
  <c r="K53" i="79"/>
  <c r="L47" i="79"/>
  <c r="L48" i="79"/>
  <c r="L49" i="79"/>
  <c r="L50" i="79"/>
  <c r="L52" i="79"/>
  <c r="L53" i="79"/>
  <c r="M47" i="79"/>
  <c r="M48" i="79"/>
  <c r="M49" i="79"/>
  <c r="M50" i="79"/>
  <c r="M52" i="79"/>
  <c r="M53" i="79"/>
  <c r="N47" i="79"/>
  <c r="N48" i="79"/>
  <c r="N49" i="79"/>
  <c r="N50" i="79"/>
  <c r="N52" i="79"/>
  <c r="N53" i="79"/>
  <c r="O47" i="79"/>
  <c r="O48" i="79"/>
  <c r="O49" i="79"/>
  <c r="O50" i="79"/>
  <c r="O52" i="79"/>
  <c r="O53" i="79"/>
  <c r="P47" i="79"/>
  <c r="P48" i="79"/>
  <c r="P49" i="79"/>
  <c r="P50" i="79"/>
  <c r="P52" i="79"/>
  <c r="P53" i="79"/>
  <c r="Q47" i="79"/>
  <c r="Q48" i="79"/>
  <c r="Q49" i="79"/>
  <c r="Q50" i="79"/>
  <c r="Q52" i="79"/>
  <c r="Q53" i="79"/>
  <c r="R47" i="79"/>
  <c r="R48" i="79"/>
  <c r="R49" i="79"/>
  <c r="R50" i="79"/>
  <c r="R52" i="79"/>
  <c r="R53" i="79"/>
  <c r="S47" i="79"/>
  <c r="S48" i="79"/>
  <c r="S49" i="79"/>
  <c r="S50" i="79"/>
  <c r="S52" i="79"/>
  <c r="S53" i="79"/>
  <c r="T47" i="79"/>
  <c r="T48" i="79"/>
  <c r="T49" i="79"/>
  <c r="T50" i="79"/>
  <c r="T52" i="79"/>
  <c r="T53" i="79"/>
  <c r="U47" i="79"/>
  <c r="U48" i="79"/>
  <c r="U49" i="79"/>
  <c r="U50" i="79"/>
  <c r="U52" i="79"/>
  <c r="U53" i="79"/>
  <c r="V47" i="79"/>
  <c r="V48" i="79"/>
  <c r="V49" i="79"/>
  <c r="V50" i="79"/>
  <c r="V52" i="79"/>
  <c r="V53" i="79"/>
  <c r="D413" i="79"/>
  <c r="E413" i="79"/>
  <c r="F413" i="79"/>
  <c r="G413" i="79"/>
  <c r="H413" i="79"/>
  <c r="I413" i="79"/>
  <c r="J413" i="79"/>
  <c r="K413" i="79"/>
  <c r="L413" i="79"/>
  <c r="M413" i="79"/>
  <c r="N413" i="79"/>
  <c r="O413" i="79"/>
  <c r="P413" i="79"/>
  <c r="Q413" i="79"/>
  <c r="R413" i="79"/>
  <c r="S413" i="79"/>
  <c r="T413" i="79"/>
  <c r="U413" i="79"/>
  <c r="H443" i="79"/>
  <c r="H453" i="79"/>
  <c r="D55" i="79"/>
  <c r="D56" i="79"/>
  <c r="D57" i="79"/>
  <c r="D58" i="79"/>
  <c r="D60" i="79"/>
  <c r="D61" i="79"/>
  <c r="E55" i="79"/>
  <c r="E56" i="79"/>
  <c r="E57" i="79"/>
  <c r="E58" i="79"/>
  <c r="E60" i="79"/>
  <c r="E61" i="79"/>
  <c r="F55" i="79"/>
  <c r="F56" i="79"/>
  <c r="F57" i="79"/>
  <c r="F58" i="79"/>
  <c r="F60" i="79"/>
  <c r="F61" i="79"/>
  <c r="G55" i="79"/>
  <c r="G56" i="79"/>
  <c r="G57" i="79"/>
  <c r="G58" i="79"/>
  <c r="G60" i="79"/>
  <c r="G61" i="79"/>
  <c r="H55" i="79"/>
  <c r="H56" i="79"/>
  <c r="H57" i="79"/>
  <c r="H58" i="79"/>
  <c r="H60" i="79"/>
  <c r="H61" i="79"/>
  <c r="I55" i="79"/>
  <c r="I56" i="79"/>
  <c r="I57" i="79"/>
  <c r="I58" i="79"/>
  <c r="I60" i="79"/>
  <c r="I61" i="79"/>
  <c r="J55" i="79"/>
  <c r="J56" i="79"/>
  <c r="J57" i="79"/>
  <c r="J58" i="79"/>
  <c r="J60" i="79"/>
  <c r="J61" i="79"/>
  <c r="K55" i="79"/>
  <c r="K56" i="79"/>
  <c r="K57" i="79"/>
  <c r="K58" i="79"/>
  <c r="K60" i="79"/>
  <c r="K61" i="79"/>
  <c r="L55" i="79"/>
  <c r="L56" i="79"/>
  <c r="L57" i="79"/>
  <c r="L58" i="79"/>
  <c r="L60" i="79"/>
  <c r="L61" i="79"/>
  <c r="M55" i="79"/>
  <c r="M56" i="79"/>
  <c r="M57" i="79"/>
  <c r="M58" i="79"/>
  <c r="M60" i="79"/>
  <c r="M61" i="79"/>
  <c r="N55" i="79"/>
  <c r="N56" i="79"/>
  <c r="N57" i="79"/>
  <c r="N58" i="79"/>
  <c r="N60" i="79"/>
  <c r="N61" i="79"/>
  <c r="O55" i="79"/>
  <c r="O56" i="79"/>
  <c r="O57" i="79"/>
  <c r="O58" i="79"/>
  <c r="O60" i="79"/>
  <c r="O61" i="79"/>
  <c r="P55" i="79"/>
  <c r="P56" i="79"/>
  <c r="P57" i="79"/>
  <c r="P58" i="79"/>
  <c r="P60" i="79"/>
  <c r="P61" i="79"/>
  <c r="Q55" i="79"/>
  <c r="Q56" i="79"/>
  <c r="Q57" i="79"/>
  <c r="Q58" i="79"/>
  <c r="Q60" i="79"/>
  <c r="Q61" i="79"/>
  <c r="R55" i="79"/>
  <c r="R56" i="79"/>
  <c r="R57" i="79"/>
  <c r="R58" i="79"/>
  <c r="R60" i="79"/>
  <c r="R61" i="79"/>
  <c r="S55" i="79"/>
  <c r="S56" i="79"/>
  <c r="S57" i="79"/>
  <c r="S58" i="79"/>
  <c r="S60" i="79"/>
  <c r="S61" i="79"/>
  <c r="T55" i="79"/>
  <c r="T56" i="79"/>
  <c r="T57" i="79"/>
  <c r="T58" i="79"/>
  <c r="T60" i="79"/>
  <c r="T61" i="79"/>
  <c r="U55" i="79"/>
  <c r="U56" i="79"/>
  <c r="U57" i="79"/>
  <c r="U58" i="79"/>
  <c r="U60" i="79"/>
  <c r="U61" i="79"/>
  <c r="V55" i="79"/>
  <c r="V56" i="79"/>
  <c r="V57" i="79"/>
  <c r="V58" i="79"/>
  <c r="V60" i="79"/>
  <c r="V61" i="79"/>
  <c r="D421" i="79"/>
  <c r="E421" i="79"/>
  <c r="F421" i="79"/>
  <c r="G421" i="79"/>
  <c r="H421" i="79"/>
  <c r="I421" i="79"/>
  <c r="J421" i="79"/>
  <c r="K421" i="79"/>
  <c r="L421" i="79"/>
  <c r="M421" i="79"/>
  <c r="N421" i="79"/>
  <c r="O421" i="79"/>
  <c r="P421" i="79"/>
  <c r="Q421" i="79"/>
  <c r="R421" i="79"/>
  <c r="S421" i="79"/>
  <c r="T421" i="79"/>
  <c r="U421" i="79"/>
  <c r="I443" i="79"/>
  <c r="I453" i="79"/>
  <c r="D311" i="79"/>
  <c r="D312" i="79"/>
  <c r="D313" i="79"/>
  <c r="D314" i="79"/>
  <c r="D360" i="79"/>
  <c r="D361" i="79"/>
  <c r="D362" i="79"/>
  <c r="D363" i="79"/>
  <c r="D365" i="79"/>
  <c r="D366" i="79"/>
  <c r="W334" i="79"/>
  <c r="W342" i="79" s="1"/>
  <c r="W350" i="79" s="1"/>
  <c r="W358" i="79" s="1"/>
  <c r="W366" i="79" s="1"/>
  <c r="E311" i="79"/>
  <c r="E312" i="79"/>
  <c r="E313" i="79"/>
  <c r="E314" i="79"/>
  <c r="E360" i="79"/>
  <c r="E361" i="79"/>
  <c r="E362" i="79"/>
  <c r="E363" i="79"/>
  <c r="E365" i="79"/>
  <c r="E366" i="79"/>
  <c r="F311" i="79"/>
  <c r="F312" i="79"/>
  <c r="F313" i="79"/>
  <c r="F314" i="79"/>
  <c r="F360" i="79"/>
  <c r="F361" i="79"/>
  <c r="F362" i="79"/>
  <c r="F363" i="79"/>
  <c r="F365" i="79"/>
  <c r="F366" i="79"/>
  <c r="G311" i="79"/>
  <c r="G312" i="79"/>
  <c r="G313" i="79"/>
  <c r="G314" i="79"/>
  <c r="G360" i="79"/>
  <c r="G361" i="79"/>
  <c r="G362" i="79"/>
  <c r="G363" i="79"/>
  <c r="G365" i="79"/>
  <c r="G366" i="79"/>
  <c r="H311" i="79"/>
  <c r="H312" i="79"/>
  <c r="H313" i="79"/>
  <c r="H314" i="79"/>
  <c r="H360" i="79"/>
  <c r="H361" i="79"/>
  <c r="H362" i="79"/>
  <c r="H363" i="79"/>
  <c r="H365" i="79"/>
  <c r="H366" i="79"/>
  <c r="I311" i="79"/>
  <c r="I312" i="79"/>
  <c r="I313" i="79"/>
  <c r="I314" i="79"/>
  <c r="I360" i="79"/>
  <c r="I361" i="79"/>
  <c r="I362" i="79"/>
  <c r="I363" i="79"/>
  <c r="I365" i="79"/>
  <c r="I366" i="79"/>
  <c r="J311" i="79"/>
  <c r="J312" i="79"/>
  <c r="J313" i="79"/>
  <c r="J314" i="79"/>
  <c r="J360" i="79"/>
  <c r="J361" i="79"/>
  <c r="J362" i="79"/>
  <c r="J363" i="79"/>
  <c r="J365" i="79"/>
  <c r="J366" i="79"/>
  <c r="K311" i="79"/>
  <c r="K312" i="79"/>
  <c r="K313" i="79"/>
  <c r="K314" i="79"/>
  <c r="K360" i="79"/>
  <c r="K361" i="79"/>
  <c r="K362" i="79"/>
  <c r="K363" i="79"/>
  <c r="K365" i="79"/>
  <c r="K366" i="79"/>
  <c r="L311" i="79"/>
  <c r="L312" i="79"/>
  <c r="L313" i="79"/>
  <c r="L314" i="79"/>
  <c r="L360" i="79"/>
  <c r="L361" i="79"/>
  <c r="L362" i="79"/>
  <c r="L363" i="79"/>
  <c r="L365" i="79"/>
  <c r="L366" i="79"/>
  <c r="M311" i="79"/>
  <c r="M312" i="79"/>
  <c r="M313" i="79"/>
  <c r="M314" i="79"/>
  <c r="M360" i="79"/>
  <c r="M361" i="79"/>
  <c r="M362" i="79"/>
  <c r="M363" i="79"/>
  <c r="M365" i="79"/>
  <c r="M366" i="79"/>
  <c r="N311" i="79"/>
  <c r="N312" i="79"/>
  <c r="N313" i="79"/>
  <c r="N314" i="79"/>
  <c r="N360" i="79"/>
  <c r="N361" i="79"/>
  <c r="N362" i="79"/>
  <c r="N363" i="79"/>
  <c r="N365" i="79"/>
  <c r="N366" i="79"/>
  <c r="O311" i="79"/>
  <c r="O312" i="79"/>
  <c r="O313" i="79"/>
  <c r="O314" i="79"/>
  <c r="O360" i="79"/>
  <c r="O361" i="79"/>
  <c r="O362" i="79"/>
  <c r="O363" i="79"/>
  <c r="O365" i="79"/>
  <c r="O366" i="79"/>
  <c r="P311" i="79"/>
  <c r="P360" i="79"/>
  <c r="P361" i="79"/>
  <c r="P362" i="79"/>
  <c r="P363" i="79"/>
  <c r="P365" i="79"/>
  <c r="P366" i="79"/>
  <c r="Q311" i="79"/>
  <c r="Q360" i="79"/>
  <c r="Q361" i="79"/>
  <c r="Q362" i="79"/>
  <c r="Q363" i="79"/>
  <c r="Q365" i="79"/>
  <c r="Q366" i="79"/>
  <c r="R311" i="79"/>
  <c r="R360" i="79"/>
  <c r="R361" i="79"/>
  <c r="R362" i="79"/>
  <c r="R363" i="79"/>
  <c r="R365" i="79"/>
  <c r="R366" i="79"/>
  <c r="S311" i="79"/>
  <c r="S360" i="79"/>
  <c r="S361" i="79"/>
  <c r="S362" i="79"/>
  <c r="S363" i="79"/>
  <c r="S365" i="79"/>
  <c r="S366" i="79"/>
  <c r="T311" i="79"/>
  <c r="T360" i="79"/>
  <c r="T361" i="79"/>
  <c r="T362" i="79"/>
  <c r="T363" i="79"/>
  <c r="T365" i="79"/>
  <c r="T366" i="79"/>
  <c r="U311" i="79"/>
  <c r="U360" i="79"/>
  <c r="U361" i="79"/>
  <c r="U362" i="79"/>
  <c r="U363" i="79"/>
  <c r="U365" i="79"/>
  <c r="U366" i="79"/>
  <c r="V311" i="79"/>
  <c r="V360" i="79"/>
  <c r="V361" i="79"/>
  <c r="V362" i="79"/>
  <c r="V363" i="79"/>
  <c r="V365" i="79"/>
  <c r="V366" i="79"/>
  <c r="D426" i="79"/>
  <c r="E426" i="79"/>
  <c r="F426" i="79"/>
  <c r="G426" i="79"/>
  <c r="H426" i="79"/>
  <c r="I426" i="79"/>
  <c r="J426" i="79"/>
  <c r="K426" i="79"/>
  <c r="L426" i="79"/>
  <c r="M426" i="79"/>
  <c r="N426" i="79"/>
  <c r="O426" i="79"/>
  <c r="P426" i="79"/>
  <c r="Q426" i="79"/>
  <c r="R426" i="79"/>
  <c r="S426" i="79"/>
  <c r="T426" i="79"/>
  <c r="U426" i="79"/>
  <c r="D315" i="79"/>
  <c r="D316" i="79"/>
  <c r="D317" i="79"/>
  <c r="D318" i="79"/>
  <c r="E315" i="79"/>
  <c r="E316" i="79"/>
  <c r="E317" i="79"/>
  <c r="E318" i="79"/>
  <c r="F315" i="79"/>
  <c r="F316" i="79"/>
  <c r="F317" i="79"/>
  <c r="F318" i="79"/>
  <c r="G315" i="79"/>
  <c r="G316" i="79"/>
  <c r="G317" i="79"/>
  <c r="G318" i="79"/>
  <c r="H315" i="79"/>
  <c r="H316" i="79"/>
  <c r="H317" i="79"/>
  <c r="H318" i="79"/>
  <c r="I315" i="79"/>
  <c r="I316" i="79"/>
  <c r="I317" i="79"/>
  <c r="I318" i="79"/>
  <c r="J315" i="79"/>
  <c r="J316" i="79"/>
  <c r="J317" i="79"/>
  <c r="J318" i="79"/>
  <c r="K315" i="79"/>
  <c r="K316" i="79"/>
  <c r="K317" i="79"/>
  <c r="K318" i="79"/>
  <c r="L315" i="79"/>
  <c r="L316" i="79"/>
  <c r="L317" i="79"/>
  <c r="L318" i="79"/>
  <c r="M315" i="79"/>
  <c r="M316" i="79"/>
  <c r="M317" i="79"/>
  <c r="M318" i="79"/>
  <c r="N315" i="79"/>
  <c r="N316" i="79"/>
  <c r="N317" i="79"/>
  <c r="N318" i="79"/>
  <c r="O315" i="79"/>
  <c r="O316" i="79"/>
  <c r="O317" i="79"/>
  <c r="O318" i="79"/>
  <c r="P315" i="79"/>
  <c r="P316" i="79"/>
  <c r="P317" i="79"/>
  <c r="P318" i="79"/>
  <c r="Q315" i="79"/>
  <c r="Q316" i="79"/>
  <c r="Q317" i="79"/>
  <c r="Q318" i="79"/>
  <c r="R315" i="79"/>
  <c r="R316" i="79"/>
  <c r="R317" i="79"/>
  <c r="R318" i="79"/>
  <c r="S315" i="79"/>
  <c r="S316" i="79"/>
  <c r="S317" i="79"/>
  <c r="S318" i="79"/>
  <c r="T315" i="79"/>
  <c r="T316" i="79"/>
  <c r="T317" i="79"/>
  <c r="T318" i="79"/>
  <c r="U315" i="79"/>
  <c r="U316" i="79"/>
  <c r="U317" i="79"/>
  <c r="U318" i="79"/>
  <c r="V315" i="79"/>
  <c r="V316" i="79"/>
  <c r="V317" i="79"/>
  <c r="V318" i="79"/>
  <c r="D378" i="79"/>
  <c r="E378" i="79"/>
  <c r="F378" i="79"/>
  <c r="G378" i="79"/>
  <c r="H378" i="79"/>
  <c r="I378" i="79"/>
  <c r="J378" i="79"/>
  <c r="K378" i="79"/>
  <c r="L378" i="79"/>
  <c r="M378" i="79"/>
  <c r="N378" i="79"/>
  <c r="O378" i="79"/>
  <c r="P378" i="79"/>
  <c r="Q378" i="79"/>
  <c r="R378" i="79"/>
  <c r="S378" i="79"/>
  <c r="T378" i="79"/>
  <c r="U378" i="79"/>
  <c r="I448" i="79"/>
  <c r="I458" i="79"/>
  <c r="E328" i="79"/>
  <c r="E329" i="79"/>
  <c r="E330" i="79"/>
  <c r="E331" i="79"/>
  <c r="E333" i="79"/>
  <c r="E334" i="79"/>
  <c r="F328" i="79"/>
  <c r="F329" i="79"/>
  <c r="F330" i="79"/>
  <c r="F331" i="79"/>
  <c r="F333" i="79"/>
  <c r="F334" i="79"/>
  <c r="G328" i="79"/>
  <c r="G329" i="79"/>
  <c r="G330" i="79"/>
  <c r="G331" i="79"/>
  <c r="G333" i="79"/>
  <c r="G334" i="79"/>
  <c r="H328" i="79"/>
  <c r="H329" i="79"/>
  <c r="H330" i="79"/>
  <c r="H331" i="79"/>
  <c r="H333" i="79"/>
  <c r="H334" i="79"/>
  <c r="I328" i="79"/>
  <c r="I329" i="79"/>
  <c r="I330" i="79"/>
  <c r="I331" i="79"/>
  <c r="I333" i="79"/>
  <c r="I334" i="79"/>
  <c r="D328" i="79"/>
  <c r="D329" i="79"/>
  <c r="D330" i="79"/>
  <c r="D331" i="79"/>
  <c r="D333" i="79"/>
  <c r="D334" i="79"/>
  <c r="E514" i="79"/>
  <c r="F514" i="79"/>
  <c r="G514" i="79"/>
  <c r="H514" i="79"/>
  <c r="I514" i="79"/>
  <c r="J514" i="79"/>
  <c r="I538" i="79"/>
  <c r="I539" i="79"/>
  <c r="I540" i="79"/>
  <c r="I541" i="79"/>
  <c r="I542" i="79"/>
  <c r="I543" i="79"/>
  <c r="I544" i="79"/>
  <c r="I545" i="79"/>
  <c r="I546" i="79"/>
  <c r="I548" i="79"/>
  <c r="I537" i="79"/>
  <c r="O538" i="79"/>
  <c r="O539" i="79"/>
  <c r="O540" i="79"/>
  <c r="O541" i="79"/>
  <c r="O542" i="79"/>
  <c r="O543" i="79"/>
  <c r="O544" i="79"/>
  <c r="O545" i="79"/>
  <c r="O546" i="79"/>
  <c r="O548" i="79"/>
  <c r="O537" i="79"/>
  <c r="D352" i="79"/>
  <c r="D353" i="79"/>
  <c r="D354" i="79"/>
  <c r="D355" i="79"/>
  <c r="D357" i="79"/>
  <c r="D358" i="79"/>
  <c r="E352" i="79"/>
  <c r="E353" i="79"/>
  <c r="E354" i="79"/>
  <c r="E355" i="79"/>
  <c r="E357" i="79"/>
  <c r="E358" i="79"/>
  <c r="F352" i="79"/>
  <c r="F353" i="79"/>
  <c r="F354" i="79"/>
  <c r="F355" i="79"/>
  <c r="F357" i="79"/>
  <c r="F358" i="79"/>
  <c r="G352" i="79"/>
  <c r="G353" i="79"/>
  <c r="G354" i="79"/>
  <c r="G355" i="79"/>
  <c r="G357" i="79"/>
  <c r="G358" i="79"/>
  <c r="H352" i="79"/>
  <c r="H353" i="79"/>
  <c r="H354" i="79"/>
  <c r="H355" i="79"/>
  <c r="H357" i="79"/>
  <c r="H358" i="79"/>
  <c r="I352" i="79"/>
  <c r="I353" i="79"/>
  <c r="I354" i="79"/>
  <c r="I355" i="79"/>
  <c r="I357" i="79"/>
  <c r="I358" i="79"/>
  <c r="J352" i="79"/>
  <c r="J353" i="79"/>
  <c r="J354" i="79"/>
  <c r="J355" i="79"/>
  <c r="J357" i="79"/>
  <c r="J358" i="79"/>
  <c r="K352" i="79"/>
  <c r="K353" i="79"/>
  <c r="K354" i="79"/>
  <c r="K355" i="79"/>
  <c r="K357" i="79"/>
  <c r="K358" i="79"/>
  <c r="L352" i="79"/>
  <c r="L353" i="79"/>
  <c r="L354" i="79"/>
  <c r="L355" i="79"/>
  <c r="L357" i="79"/>
  <c r="L358" i="79"/>
  <c r="M352" i="79"/>
  <c r="M353" i="79"/>
  <c r="M354" i="79"/>
  <c r="M355" i="79"/>
  <c r="M357" i="79"/>
  <c r="M358" i="79"/>
  <c r="N352" i="79"/>
  <c r="N353" i="79"/>
  <c r="N354" i="79"/>
  <c r="N355" i="79"/>
  <c r="N357" i="79"/>
  <c r="N358" i="79"/>
  <c r="O352" i="79"/>
  <c r="O353" i="79"/>
  <c r="O354" i="79"/>
  <c r="O355" i="79"/>
  <c r="O357" i="79"/>
  <c r="O358" i="79"/>
  <c r="P352" i="79"/>
  <c r="P353" i="79"/>
  <c r="P354" i="79"/>
  <c r="P355" i="79"/>
  <c r="P357" i="79"/>
  <c r="P358" i="79"/>
  <c r="Q352" i="79"/>
  <c r="Q353" i="79"/>
  <c r="Q354" i="79"/>
  <c r="Q355" i="79"/>
  <c r="Q357" i="79"/>
  <c r="Q358" i="79"/>
  <c r="R352" i="79"/>
  <c r="R353" i="79"/>
  <c r="R354" i="79"/>
  <c r="R355" i="79"/>
  <c r="R357" i="79"/>
  <c r="R358" i="79"/>
  <c r="S352" i="79"/>
  <c r="S353" i="79"/>
  <c r="S354" i="79"/>
  <c r="S355" i="79"/>
  <c r="S357" i="79"/>
  <c r="S358" i="79"/>
  <c r="T352" i="79"/>
  <c r="T353" i="79"/>
  <c r="T354" i="79"/>
  <c r="T355" i="79"/>
  <c r="T357" i="79"/>
  <c r="T358" i="79"/>
  <c r="U352" i="79"/>
  <c r="U353" i="79"/>
  <c r="U354" i="79"/>
  <c r="U355" i="79"/>
  <c r="U357" i="79"/>
  <c r="U358" i="79"/>
  <c r="V352" i="79"/>
  <c r="V353" i="79"/>
  <c r="V354" i="79"/>
  <c r="V355" i="79"/>
  <c r="V357" i="79"/>
  <c r="V358" i="79"/>
  <c r="D418" i="79"/>
  <c r="E418" i="79"/>
  <c r="F418" i="79"/>
  <c r="G418" i="79"/>
  <c r="H418" i="79"/>
  <c r="I418" i="79"/>
  <c r="J418" i="79"/>
  <c r="K418" i="79"/>
  <c r="L418" i="79"/>
  <c r="M418" i="79"/>
  <c r="N418" i="79"/>
  <c r="O418" i="79"/>
  <c r="P418" i="79"/>
  <c r="Q418" i="79"/>
  <c r="R418" i="79"/>
  <c r="S418" i="79"/>
  <c r="T418" i="79"/>
  <c r="U418" i="79"/>
  <c r="H448" i="79"/>
  <c r="H458" i="79"/>
  <c r="E320" i="79"/>
  <c r="E321" i="79"/>
  <c r="E322" i="79"/>
  <c r="E323" i="79"/>
  <c r="E325" i="79"/>
  <c r="E326" i="79"/>
  <c r="F320" i="79"/>
  <c r="F321" i="79"/>
  <c r="F322" i="79"/>
  <c r="F323" i="79"/>
  <c r="F325" i="79"/>
  <c r="F326" i="79"/>
  <c r="G320" i="79"/>
  <c r="G321" i="79"/>
  <c r="G322" i="79"/>
  <c r="G323" i="79"/>
  <c r="G325" i="79"/>
  <c r="G326" i="79"/>
  <c r="H320" i="79"/>
  <c r="H321" i="79"/>
  <c r="H322" i="79"/>
  <c r="H323" i="79"/>
  <c r="H325" i="79"/>
  <c r="H326" i="79"/>
  <c r="I320" i="79"/>
  <c r="I321" i="79"/>
  <c r="I322" i="79"/>
  <c r="I323" i="79"/>
  <c r="I325" i="79"/>
  <c r="I326" i="79"/>
  <c r="D320" i="79"/>
  <c r="D321" i="79"/>
  <c r="D322" i="79"/>
  <c r="D323" i="79"/>
  <c r="D325" i="79"/>
  <c r="D326" i="79"/>
  <c r="E508" i="79"/>
  <c r="F508" i="79"/>
  <c r="G508" i="79"/>
  <c r="H508" i="79"/>
  <c r="I508" i="79"/>
  <c r="J508" i="79"/>
  <c r="I572" i="79"/>
  <c r="I573" i="79"/>
  <c r="I574" i="79"/>
  <c r="I575" i="79"/>
  <c r="I576" i="79"/>
  <c r="I577" i="79"/>
  <c r="I578" i="79"/>
  <c r="I579" i="79"/>
  <c r="I580" i="79"/>
  <c r="I582" i="79"/>
  <c r="I571" i="79"/>
  <c r="D344" i="79"/>
  <c r="D345" i="79"/>
  <c r="D346" i="79"/>
  <c r="D347" i="79"/>
  <c r="D349" i="79"/>
  <c r="D350" i="79"/>
  <c r="E344" i="79"/>
  <c r="E345" i="79"/>
  <c r="E346" i="79"/>
  <c r="E347" i="79"/>
  <c r="E349" i="79"/>
  <c r="E350" i="79"/>
  <c r="F344" i="79"/>
  <c r="F345" i="79"/>
  <c r="F346" i="79"/>
  <c r="F347" i="79"/>
  <c r="F349" i="79"/>
  <c r="F350" i="79"/>
  <c r="G344" i="79"/>
  <c r="G345" i="79"/>
  <c r="G346" i="79"/>
  <c r="G347" i="79"/>
  <c r="G349" i="79"/>
  <c r="G350" i="79"/>
  <c r="H344" i="79"/>
  <c r="H345" i="79"/>
  <c r="H346" i="79"/>
  <c r="H347" i="79"/>
  <c r="H349" i="79"/>
  <c r="H350" i="79"/>
  <c r="I344" i="79"/>
  <c r="I345" i="79"/>
  <c r="I346" i="79"/>
  <c r="I347" i="79"/>
  <c r="I349" i="79"/>
  <c r="I350" i="79"/>
  <c r="J344" i="79"/>
  <c r="J345" i="79"/>
  <c r="J346" i="79"/>
  <c r="J347" i="79"/>
  <c r="J349" i="79"/>
  <c r="J350" i="79"/>
  <c r="K344" i="79"/>
  <c r="K345" i="79"/>
  <c r="K346" i="79"/>
  <c r="K347" i="79"/>
  <c r="K349" i="79"/>
  <c r="K350" i="79"/>
  <c r="L344" i="79"/>
  <c r="L345" i="79"/>
  <c r="L346" i="79"/>
  <c r="L347" i="79"/>
  <c r="L349" i="79"/>
  <c r="L350" i="79"/>
  <c r="M344" i="79"/>
  <c r="M345" i="79"/>
  <c r="M346" i="79"/>
  <c r="M347" i="79"/>
  <c r="M349" i="79"/>
  <c r="M350" i="79"/>
  <c r="N344" i="79"/>
  <c r="N345" i="79"/>
  <c r="N346" i="79"/>
  <c r="N347" i="79"/>
  <c r="N349" i="79"/>
  <c r="N350" i="79"/>
  <c r="O344" i="79"/>
  <c r="O345" i="79"/>
  <c r="O346" i="79"/>
  <c r="O347" i="79"/>
  <c r="O349" i="79"/>
  <c r="O350" i="79"/>
  <c r="P344" i="79"/>
  <c r="P345" i="79"/>
  <c r="P346" i="79"/>
  <c r="P347" i="79"/>
  <c r="P349" i="79"/>
  <c r="P350" i="79"/>
  <c r="Q344" i="79"/>
  <c r="Q345" i="79"/>
  <c r="Q346" i="79"/>
  <c r="Q347" i="79"/>
  <c r="Q349" i="79"/>
  <c r="Q350" i="79"/>
  <c r="R344" i="79"/>
  <c r="R345" i="79"/>
  <c r="R346" i="79"/>
  <c r="R347" i="79"/>
  <c r="R349" i="79"/>
  <c r="R350" i="79"/>
  <c r="S344" i="79"/>
  <c r="S345" i="79"/>
  <c r="S346" i="79"/>
  <c r="S347" i="79"/>
  <c r="S349" i="79"/>
  <c r="S350" i="79"/>
  <c r="T344" i="79"/>
  <c r="T345" i="79"/>
  <c r="T346" i="79"/>
  <c r="T347" i="79"/>
  <c r="T349" i="79"/>
  <c r="T350" i="79"/>
  <c r="U344" i="79"/>
  <c r="U345" i="79"/>
  <c r="U346" i="79"/>
  <c r="U347" i="79"/>
  <c r="U349" i="79"/>
  <c r="U350" i="79"/>
  <c r="V344" i="79"/>
  <c r="V345" i="79"/>
  <c r="V346" i="79"/>
  <c r="V347" i="79"/>
  <c r="V349" i="79"/>
  <c r="V350" i="79"/>
  <c r="D410" i="79"/>
  <c r="E410" i="79"/>
  <c r="F410" i="79"/>
  <c r="G410" i="79"/>
  <c r="H410" i="79"/>
  <c r="I410" i="79"/>
  <c r="J410" i="79"/>
  <c r="K410" i="79"/>
  <c r="L410" i="79"/>
  <c r="M410" i="79"/>
  <c r="N410" i="79"/>
  <c r="O410" i="79"/>
  <c r="P410" i="79"/>
  <c r="Q410" i="79"/>
  <c r="R410" i="79"/>
  <c r="S410" i="79"/>
  <c r="T410" i="79"/>
  <c r="U410" i="79"/>
  <c r="G448" i="79"/>
  <c r="G458" i="79"/>
  <c r="D336" i="79"/>
  <c r="D337" i="79"/>
  <c r="D338" i="79"/>
  <c r="D339" i="79"/>
  <c r="D341" i="79"/>
  <c r="D342" i="79"/>
  <c r="E336" i="79"/>
  <c r="E337" i="79"/>
  <c r="E338" i="79"/>
  <c r="E339" i="79"/>
  <c r="E341" i="79"/>
  <c r="E342" i="79"/>
  <c r="F336" i="79"/>
  <c r="F337" i="79"/>
  <c r="F338" i="79"/>
  <c r="F339" i="79"/>
  <c r="F341" i="79"/>
  <c r="F342" i="79"/>
  <c r="G336" i="79"/>
  <c r="G337" i="79"/>
  <c r="G338" i="79"/>
  <c r="G339" i="79"/>
  <c r="G341" i="79"/>
  <c r="G342" i="79"/>
  <c r="H336" i="79"/>
  <c r="H337" i="79"/>
  <c r="H338" i="79"/>
  <c r="H339" i="79"/>
  <c r="H341" i="79"/>
  <c r="H342" i="79"/>
  <c r="I336" i="79"/>
  <c r="I337" i="79"/>
  <c r="I338" i="79"/>
  <c r="I339" i="79"/>
  <c r="I341" i="79"/>
  <c r="I342" i="79"/>
  <c r="J336" i="79"/>
  <c r="J337" i="79"/>
  <c r="J338" i="79"/>
  <c r="J339" i="79"/>
  <c r="J341" i="79"/>
  <c r="J342" i="79"/>
  <c r="K336" i="79"/>
  <c r="K337" i="79"/>
  <c r="K338" i="79"/>
  <c r="K339" i="79"/>
  <c r="K341" i="79"/>
  <c r="K342" i="79"/>
  <c r="L336" i="79"/>
  <c r="L337" i="79"/>
  <c r="L338" i="79"/>
  <c r="L339" i="79"/>
  <c r="L341" i="79"/>
  <c r="L342" i="79"/>
  <c r="M336" i="79"/>
  <c r="M337" i="79"/>
  <c r="M338" i="79"/>
  <c r="M339" i="79"/>
  <c r="M341" i="79"/>
  <c r="M342" i="79"/>
  <c r="N336" i="79"/>
  <c r="N337" i="79"/>
  <c r="N338" i="79"/>
  <c r="N339" i="79"/>
  <c r="N341" i="79"/>
  <c r="N342" i="79"/>
  <c r="O336" i="79"/>
  <c r="O337" i="79"/>
  <c r="O338" i="79"/>
  <c r="O339" i="79"/>
  <c r="O341" i="79"/>
  <c r="O342" i="79"/>
  <c r="P336" i="79"/>
  <c r="P337" i="79"/>
  <c r="P338" i="79"/>
  <c r="P339" i="79"/>
  <c r="P341" i="79"/>
  <c r="P342" i="79"/>
  <c r="Q336" i="79"/>
  <c r="Q337" i="79"/>
  <c r="Q338" i="79"/>
  <c r="Q339" i="79"/>
  <c r="Q341" i="79"/>
  <c r="Q342" i="79"/>
  <c r="R336" i="79"/>
  <c r="R337" i="79"/>
  <c r="R338" i="79"/>
  <c r="R339" i="79"/>
  <c r="R341" i="79"/>
  <c r="R342" i="79"/>
  <c r="S336" i="79"/>
  <c r="S337" i="79"/>
  <c r="S338" i="79"/>
  <c r="S339" i="79"/>
  <c r="S341" i="79"/>
  <c r="S342" i="79"/>
  <c r="T336" i="79"/>
  <c r="T337" i="79"/>
  <c r="T338" i="79"/>
  <c r="T339" i="79"/>
  <c r="T341" i="79"/>
  <c r="T342" i="79"/>
  <c r="U336" i="79"/>
  <c r="U337" i="79"/>
  <c r="U338" i="79"/>
  <c r="U339" i="79"/>
  <c r="U341" i="79"/>
  <c r="U342" i="79"/>
  <c r="V336" i="79"/>
  <c r="V337" i="79"/>
  <c r="V338" i="79"/>
  <c r="V339" i="79"/>
  <c r="V341" i="79"/>
  <c r="V342" i="79"/>
  <c r="D402" i="79"/>
  <c r="E402" i="79"/>
  <c r="F402" i="79"/>
  <c r="G402" i="79"/>
  <c r="H402" i="79"/>
  <c r="I402" i="79"/>
  <c r="J402" i="79"/>
  <c r="K402" i="79"/>
  <c r="L402" i="79"/>
  <c r="M402" i="79"/>
  <c r="N402" i="79"/>
  <c r="O402" i="79"/>
  <c r="P402" i="79"/>
  <c r="Q402" i="79"/>
  <c r="R402" i="79"/>
  <c r="S402" i="79"/>
  <c r="T402" i="79"/>
  <c r="U402" i="79"/>
  <c r="F448" i="79"/>
  <c r="F458" i="79"/>
  <c r="J328" i="79"/>
  <c r="J329" i="79"/>
  <c r="J330" i="79"/>
  <c r="J331" i="79"/>
  <c r="J333" i="79"/>
  <c r="J334" i="79"/>
  <c r="K328" i="79"/>
  <c r="K329" i="79"/>
  <c r="K330" i="79"/>
  <c r="K331" i="79"/>
  <c r="K333" i="79"/>
  <c r="K334" i="79"/>
  <c r="L328" i="79"/>
  <c r="L329" i="79"/>
  <c r="L330" i="79"/>
  <c r="L331" i="79"/>
  <c r="L333" i="79"/>
  <c r="L334" i="79"/>
  <c r="M328" i="79"/>
  <c r="M329" i="79"/>
  <c r="M330" i="79"/>
  <c r="M331" i="79"/>
  <c r="M333" i="79"/>
  <c r="M334" i="79"/>
  <c r="N328" i="79"/>
  <c r="N329" i="79"/>
  <c r="N330" i="79"/>
  <c r="N331" i="79"/>
  <c r="N333" i="79"/>
  <c r="N334" i="79"/>
  <c r="O328" i="79"/>
  <c r="O329" i="79"/>
  <c r="O330" i="79"/>
  <c r="O331" i="79"/>
  <c r="O333" i="79"/>
  <c r="O334" i="79"/>
  <c r="P328" i="79"/>
  <c r="P329" i="79"/>
  <c r="P330" i="79"/>
  <c r="P331" i="79"/>
  <c r="P333" i="79"/>
  <c r="P334" i="79"/>
  <c r="Q328" i="79"/>
  <c r="Q329" i="79"/>
  <c r="Q330" i="79"/>
  <c r="Q331" i="79"/>
  <c r="Q333" i="79"/>
  <c r="Q334" i="79"/>
  <c r="R328" i="79"/>
  <c r="R329" i="79"/>
  <c r="R330" i="79"/>
  <c r="R331" i="79"/>
  <c r="R333" i="79"/>
  <c r="R334" i="79"/>
  <c r="S328" i="79"/>
  <c r="S329" i="79"/>
  <c r="S330" i="79"/>
  <c r="S331" i="79"/>
  <c r="S333" i="79"/>
  <c r="S334" i="79"/>
  <c r="T328" i="79"/>
  <c r="T329" i="79"/>
  <c r="T330" i="79"/>
  <c r="T331" i="79"/>
  <c r="T333" i="79"/>
  <c r="T334" i="79"/>
  <c r="U328" i="79"/>
  <c r="U329" i="79"/>
  <c r="U330" i="79"/>
  <c r="U331" i="79"/>
  <c r="U333" i="79"/>
  <c r="U334" i="79"/>
  <c r="V328" i="79"/>
  <c r="V329" i="79"/>
  <c r="V330" i="79"/>
  <c r="V331" i="79"/>
  <c r="V333" i="79"/>
  <c r="V334" i="79"/>
  <c r="D394" i="79"/>
  <c r="E394" i="79"/>
  <c r="F394" i="79"/>
  <c r="G394" i="79"/>
  <c r="H394" i="79"/>
  <c r="I394" i="79"/>
  <c r="J394" i="79"/>
  <c r="K394" i="79"/>
  <c r="L394" i="79"/>
  <c r="M394" i="79"/>
  <c r="N394" i="79"/>
  <c r="O394" i="79"/>
  <c r="P394" i="79"/>
  <c r="Q394" i="79"/>
  <c r="R394" i="79"/>
  <c r="S394" i="79"/>
  <c r="T394" i="79"/>
  <c r="U394" i="79"/>
  <c r="E448" i="79"/>
  <c r="E458" i="79"/>
  <c r="J320" i="79"/>
  <c r="J321" i="79"/>
  <c r="J322" i="79"/>
  <c r="J323" i="79"/>
  <c r="J325" i="79"/>
  <c r="J326" i="79"/>
  <c r="K320" i="79"/>
  <c r="K321" i="79"/>
  <c r="K322" i="79"/>
  <c r="K323" i="79"/>
  <c r="K325" i="79"/>
  <c r="K326" i="79"/>
  <c r="L320" i="79"/>
  <c r="L321" i="79"/>
  <c r="L322" i="79"/>
  <c r="L323" i="79"/>
  <c r="L325" i="79"/>
  <c r="L326" i="79"/>
  <c r="M320" i="79"/>
  <c r="M321" i="79"/>
  <c r="M322" i="79"/>
  <c r="M323" i="79"/>
  <c r="M325" i="79"/>
  <c r="M326" i="79"/>
  <c r="N320" i="79"/>
  <c r="N321" i="79"/>
  <c r="N322" i="79"/>
  <c r="N323" i="79"/>
  <c r="N325" i="79"/>
  <c r="N326" i="79"/>
  <c r="O320" i="79"/>
  <c r="O321" i="79"/>
  <c r="O322" i="79"/>
  <c r="O323" i="79"/>
  <c r="O325" i="79"/>
  <c r="O326" i="79"/>
  <c r="P320" i="79"/>
  <c r="P321" i="79"/>
  <c r="P322" i="79"/>
  <c r="P323" i="79"/>
  <c r="P325" i="79"/>
  <c r="P326" i="79"/>
  <c r="Q320" i="79"/>
  <c r="Q321" i="79"/>
  <c r="Q322" i="79"/>
  <c r="Q323" i="79"/>
  <c r="Q325" i="79"/>
  <c r="Q326" i="79"/>
  <c r="R320" i="79"/>
  <c r="R321" i="79"/>
  <c r="R322" i="79"/>
  <c r="R323" i="79"/>
  <c r="R325" i="79"/>
  <c r="R326" i="79"/>
  <c r="S320" i="79"/>
  <c r="S321" i="79"/>
  <c r="S322" i="79"/>
  <c r="S323" i="79"/>
  <c r="S325" i="79"/>
  <c r="S326" i="79"/>
  <c r="T320" i="79"/>
  <c r="T321" i="79"/>
  <c r="T322" i="79"/>
  <c r="T323" i="79"/>
  <c r="T325" i="79"/>
  <c r="T326" i="79"/>
  <c r="U320" i="79"/>
  <c r="U321" i="79"/>
  <c r="U322" i="79"/>
  <c r="U323" i="79"/>
  <c r="U325" i="79"/>
  <c r="U326" i="79"/>
  <c r="V320" i="79"/>
  <c r="V321" i="79"/>
  <c r="V322" i="79"/>
  <c r="V323" i="79"/>
  <c r="V325" i="79"/>
  <c r="V326" i="79"/>
  <c r="D386" i="79"/>
  <c r="E386" i="79"/>
  <c r="F386" i="79"/>
  <c r="G386" i="79"/>
  <c r="H386" i="79"/>
  <c r="I386" i="79"/>
  <c r="J386" i="79"/>
  <c r="K386" i="79"/>
  <c r="L386" i="79"/>
  <c r="M386" i="79"/>
  <c r="N386" i="79"/>
  <c r="O386" i="79"/>
  <c r="P386" i="79"/>
  <c r="Q386" i="79"/>
  <c r="R386" i="79"/>
  <c r="S386" i="79"/>
  <c r="T386" i="79"/>
  <c r="U386" i="79"/>
  <c r="D448" i="79"/>
  <c r="D458" i="79"/>
  <c r="D250" i="79"/>
  <c r="D251" i="79"/>
  <c r="D252" i="79"/>
  <c r="D253" i="79"/>
  <c r="D299" i="79"/>
  <c r="D300" i="79"/>
  <c r="D301" i="79"/>
  <c r="D302" i="79"/>
  <c r="D304" i="79"/>
  <c r="D305" i="79"/>
  <c r="W273" i="79"/>
  <c r="W281" i="79" s="1"/>
  <c r="W289" i="79" s="1"/>
  <c r="W297" i="79" s="1"/>
  <c r="W305" i="79" s="1"/>
  <c r="E250" i="79"/>
  <c r="E251" i="79"/>
  <c r="E252" i="79"/>
  <c r="E253" i="79"/>
  <c r="E299" i="79"/>
  <c r="E300" i="79"/>
  <c r="E301" i="79"/>
  <c r="E302" i="79"/>
  <c r="E304" i="79"/>
  <c r="E305" i="79"/>
  <c r="F250" i="79"/>
  <c r="F251" i="79"/>
  <c r="F252" i="79"/>
  <c r="F253" i="79"/>
  <c r="F299" i="79"/>
  <c r="F300" i="79"/>
  <c r="F301" i="79"/>
  <c r="F302" i="79"/>
  <c r="F304" i="79"/>
  <c r="F305" i="79"/>
  <c r="G250" i="79"/>
  <c r="G251" i="79"/>
  <c r="G252" i="79"/>
  <c r="G253" i="79"/>
  <c r="G299" i="79"/>
  <c r="G300" i="79"/>
  <c r="G301" i="79"/>
  <c r="G302" i="79"/>
  <c r="G304" i="79"/>
  <c r="G305" i="79"/>
  <c r="H250" i="79"/>
  <c r="H251" i="79"/>
  <c r="H252" i="79"/>
  <c r="H253" i="79"/>
  <c r="H299" i="79"/>
  <c r="H300" i="79"/>
  <c r="H301" i="79"/>
  <c r="H302" i="79"/>
  <c r="H304" i="79"/>
  <c r="H305" i="79"/>
  <c r="I250" i="79"/>
  <c r="I251" i="79"/>
  <c r="I252" i="79"/>
  <c r="I253" i="79"/>
  <c r="I299" i="79"/>
  <c r="I300" i="79"/>
  <c r="I301" i="79"/>
  <c r="I302" i="79"/>
  <c r="I304" i="79"/>
  <c r="I305" i="79"/>
  <c r="J250" i="79"/>
  <c r="J251" i="79"/>
  <c r="J252" i="79"/>
  <c r="J253" i="79"/>
  <c r="J299" i="79"/>
  <c r="J300" i="79"/>
  <c r="J301" i="79"/>
  <c r="J302" i="79"/>
  <c r="J304" i="79"/>
  <c r="J305" i="79"/>
  <c r="K250" i="79"/>
  <c r="K251" i="79"/>
  <c r="K252" i="79"/>
  <c r="K253" i="79"/>
  <c r="K299" i="79"/>
  <c r="K300" i="79"/>
  <c r="K301" i="79"/>
  <c r="K302" i="79"/>
  <c r="K304" i="79"/>
  <c r="K305" i="79"/>
  <c r="L250" i="79"/>
  <c r="L251" i="79"/>
  <c r="L252" i="79"/>
  <c r="L253" i="79"/>
  <c r="L299" i="79"/>
  <c r="L300" i="79"/>
  <c r="L301" i="79"/>
  <c r="L302" i="79"/>
  <c r="L304" i="79"/>
  <c r="L305" i="79"/>
  <c r="M250" i="79"/>
  <c r="M251" i="79"/>
  <c r="M252" i="79"/>
  <c r="M253" i="79"/>
  <c r="M299" i="79"/>
  <c r="M300" i="79"/>
  <c r="M301" i="79"/>
  <c r="M302" i="79"/>
  <c r="M304" i="79"/>
  <c r="M305" i="79"/>
  <c r="N250" i="79"/>
  <c r="N251" i="79"/>
  <c r="N252" i="79"/>
  <c r="N253" i="79"/>
  <c r="N299" i="79"/>
  <c r="N300" i="79"/>
  <c r="N301" i="79"/>
  <c r="N302" i="79"/>
  <c r="N304" i="79"/>
  <c r="N305" i="79"/>
  <c r="O250" i="79"/>
  <c r="O251" i="79"/>
  <c r="O252" i="79"/>
  <c r="O253" i="79"/>
  <c r="O299" i="79"/>
  <c r="O300" i="79"/>
  <c r="O301" i="79"/>
  <c r="O302" i="79"/>
  <c r="O304" i="79"/>
  <c r="O305" i="79"/>
  <c r="P250" i="79"/>
  <c r="P299" i="79"/>
  <c r="P300" i="79"/>
  <c r="P301" i="79"/>
  <c r="P302" i="79"/>
  <c r="P304" i="79"/>
  <c r="P305" i="79"/>
  <c r="Q250" i="79"/>
  <c r="Q299" i="79"/>
  <c r="Q300" i="79"/>
  <c r="Q301" i="79"/>
  <c r="Q302" i="79"/>
  <c r="Q304" i="79"/>
  <c r="Q305" i="79"/>
  <c r="R250" i="79"/>
  <c r="R299" i="79"/>
  <c r="R300" i="79"/>
  <c r="R301" i="79"/>
  <c r="R302" i="79"/>
  <c r="R304" i="79"/>
  <c r="R305" i="79"/>
  <c r="S250" i="79"/>
  <c r="S299" i="79"/>
  <c r="S300" i="79"/>
  <c r="S301" i="79"/>
  <c r="S302" i="79"/>
  <c r="S304" i="79"/>
  <c r="S305" i="79"/>
  <c r="T250" i="79"/>
  <c r="T299" i="79"/>
  <c r="T300" i="79"/>
  <c r="T301" i="79"/>
  <c r="T302" i="79"/>
  <c r="T304" i="79"/>
  <c r="T305" i="79"/>
  <c r="U250" i="79"/>
  <c r="U299" i="79"/>
  <c r="U300" i="79"/>
  <c r="U301" i="79"/>
  <c r="U302" i="79"/>
  <c r="U304" i="79"/>
  <c r="U305" i="79"/>
  <c r="V250" i="79"/>
  <c r="V299" i="79"/>
  <c r="V300" i="79"/>
  <c r="V301" i="79"/>
  <c r="V302" i="79"/>
  <c r="V304" i="79"/>
  <c r="V305" i="79"/>
  <c r="D425" i="79"/>
  <c r="E425" i="79"/>
  <c r="F425" i="79"/>
  <c r="G425" i="79"/>
  <c r="H425" i="79"/>
  <c r="I425" i="79"/>
  <c r="J425" i="79"/>
  <c r="K425" i="79"/>
  <c r="L425" i="79"/>
  <c r="M425" i="79"/>
  <c r="N425" i="79"/>
  <c r="O425" i="79"/>
  <c r="P425" i="79"/>
  <c r="Q425" i="79"/>
  <c r="R425" i="79"/>
  <c r="S425" i="79"/>
  <c r="T425" i="79"/>
  <c r="U425" i="79"/>
  <c r="D254" i="79"/>
  <c r="D255" i="79"/>
  <c r="D256" i="79"/>
  <c r="D257" i="79"/>
  <c r="E254" i="79"/>
  <c r="E255" i="79"/>
  <c r="E256" i="79"/>
  <c r="E257" i="79"/>
  <c r="F254" i="79"/>
  <c r="F255" i="79"/>
  <c r="F256" i="79"/>
  <c r="F257" i="79"/>
  <c r="G254" i="79"/>
  <c r="G255" i="79"/>
  <c r="G256" i="79"/>
  <c r="G257" i="79"/>
  <c r="H254" i="79"/>
  <c r="H255" i="79"/>
  <c r="H256" i="79"/>
  <c r="H257" i="79"/>
  <c r="I254" i="79"/>
  <c r="I255" i="79"/>
  <c r="I256" i="79"/>
  <c r="I257" i="79"/>
  <c r="J254" i="79"/>
  <c r="J255" i="79"/>
  <c r="J256" i="79"/>
  <c r="J257" i="79"/>
  <c r="K254" i="79"/>
  <c r="K255" i="79"/>
  <c r="K256" i="79"/>
  <c r="K257" i="79"/>
  <c r="L254" i="79"/>
  <c r="L255" i="79"/>
  <c r="L256" i="79"/>
  <c r="L257" i="79"/>
  <c r="M254" i="79"/>
  <c r="M255" i="79"/>
  <c r="M256" i="79"/>
  <c r="M257" i="79"/>
  <c r="N254" i="79"/>
  <c r="N255" i="79"/>
  <c r="N256" i="79"/>
  <c r="N257" i="79"/>
  <c r="O254" i="79"/>
  <c r="O255" i="79"/>
  <c r="O256" i="79"/>
  <c r="O257" i="79"/>
  <c r="P254" i="79"/>
  <c r="P255" i="79"/>
  <c r="P256" i="79"/>
  <c r="P257" i="79"/>
  <c r="Q254" i="79"/>
  <c r="Q255" i="79"/>
  <c r="Q256" i="79"/>
  <c r="Q257" i="79"/>
  <c r="R254" i="79"/>
  <c r="R255" i="79"/>
  <c r="R256" i="79"/>
  <c r="R257" i="79"/>
  <c r="S254" i="79"/>
  <c r="S255" i="79"/>
  <c r="S256" i="79"/>
  <c r="S257" i="79"/>
  <c r="T254" i="79"/>
  <c r="T255" i="79"/>
  <c r="T256" i="79"/>
  <c r="T257" i="79"/>
  <c r="U254" i="79"/>
  <c r="U255" i="79"/>
  <c r="U256" i="79"/>
  <c r="U257" i="79"/>
  <c r="V254" i="79"/>
  <c r="V255" i="79"/>
  <c r="V256" i="79"/>
  <c r="V257" i="79"/>
  <c r="D377" i="79"/>
  <c r="E377" i="79"/>
  <c r="F377" i="79"/>
  <c r="G377" i="79"/>
  <c r="H377" i="79"/>
  <c r="I377" i="79"/>
  <c r="J377" i="79"/>
  <c r="K377" i="79"/>
  <c r="L377" i="79"/>
  <c r="M377" i="79"/>
  <c r="N377" i="79"/>
  <c r="O377" i="79"/>
  <c r="P377" i="79"/>
  <c r="Q377" i="79"/>
  <c r="R377" i="79"/>
  <c r="S377" i="79"/>
  <c r="T377" i="79"/>
  <c r="U377" i="79"/>
  <c r="I447" i="79"/>
  <c r="I457" i="79"/>
  <c r="E267" i="79"/>
  <c r="E268" i="79"/>
  <c r="E269" i="79"/>
  <c r="E270" i="79"/>
  <c r="E272" i="79"/>
  <c r="E273" i="79"/>
  <c r="F267" i="79"/>
  <c r="F268" i="79"/>
  <c r="F269" i="79"/>
  <c r="F270" i="79"/>
  <c r="F272" i="79"/>
  <c r="F273" i="79"/>
  <c r="G267" i="79"/>
  <c r="G268" i="79"/>
  <c r="G269" i="79"/>
  <c r="G270" i="79"/>
  <c r="G272" i="79"/>
  <c r="G273" i="79"/>
  <c r="H267" i="79"/>
  <c r="H268" i="79"/>
  <c r="H269" i="79"/>
  <c r="H270" i="79"/>
  <c r="H272" i="79"/>
  <c r="H273" i="79"/>
  <c r="I267" i="79"/>
  <c r="I268" i="79"/>
  <c r="I269" i="79"/>
  <c r="I270" i="79"/>
  <c r="I272" i="79"/>
  <c r="I273" i="79"/>
  <c r="D267" i="79"/>
  <c r="D268" i="79"/>
  <c r="D269" i="79"/>
  <c r="D270" i="79"/>
  <c r="D272" i="79"/>
  <c r="D273" i="79"/>
  <c r="E513" i="79"/>
  <c r="F513" i="79"/>
  <c r="G513" i="79"/>
  <c r="H513" i="79"/>
  <c r="I513" i="79"/>
  <c r="J513" i="79"/>
  <c r="H538" i="79"/>
  <c r="H539" i="79"/>
  <c r="H540" i="79"/>
  <c r="H541" i="79"/>
  <c r="H542" i="79"/>
  <c r="H543" i="79"/>
  <c r="H544" i="79"/>
  <c r="H545" i="79"/>
  <c r="H546" i="79"/>
  <c r="H548" i="79"/>
  <c r="H537" i="79"/>
  <c r="N538" i="79"/>
  <c r="N539" i="79"/>
  <c r="N540" i="79"/>
  <c r="N541" i="79"/>
  <c r="N542" i="79"/>
  <c r="N543" i="79"/>
  <c r="N544" i="79"/>
  <c r="N545" i="79"/>
  <c r="N546" i="79"/>
  <c r="N548" i="79"/>
  <c r="N537" i="79"/>
  <c r="D291" i="79"/>
  <c r="D292" i="79"/>
  <c r="D293" i="79"/>
  <c r="D294" i="79"/>
  <c r="D296" i="79"/>
  <c r="D297" i="79"/>
  <c r="E291" i="79"/>
  <c r="E292" i="79"/>
  <c r="E293" i="79"/>
  <c r="E294" i="79"/>
  <c r="E296" i="79"/>
  <c r="E297" i="79"/>
  <c r="F291" i="79"/>
  <c r="F292" i="79"/>
  <c r="F293" i="79"/>
  <c r="F294" i="79"/>
  <c r="F296" i="79"/>
  <c r="F297" i="79"/>
  <c r="G291" i="79"/>
  <c r="G292" i="79"/>
  <c r="G293" i="79"/>
  <c r="G294" i="79"/>
  <c r="G296" i="79"/>
  <c r="G297" i="79"/>
  <c r="H291" i="79"/>
  <c r="H292" i="79"/>
  <c r="H293" i="79"/>
  <c r="H294" i="79"/>
  <c r="H296" i="79"/>
  <c r="H297" i="79"/>
  <c r="I291" i="79"/>
  <c r="I292" i="79"/>
  <c r="I293" i="79"/>
  <c r="I294" i="79"/>
  <c r="I296" i="79"/>
  <c r="I297" i="79"/>
  <c r="J291" i="79"/>
  <c r="J292" i="79"/>
  <c r="J293" i="79"/>
  <c r="J294" i="79"/>
  <c r="J296" i="79"/>
  <c r="J297" i="79"/>
  <c r="K291" i="79"/>
  <c r="K292" i="79"/>
  <c r="K293" i="79"/>
  <c r="K294" i="79"/>
  <c r="K296" i="79"/>
  <c r="K297" i="79"/>
  <c r="L291" i="79"/>
  <c r="L292" i="79"/>
  <c r="L293" i="79"/>
  <c r="L294" i="79"/>
  <c r="L296" i="79"/>
  <c r="L297" i="79"/>
  <c r="M291" i="79"/>
  <c r="M292" i="79"/>
  <c r="M293" i="79"/>
  <c r="M294" i="79"/>
  <c r="M296" i="79"/>
  <c r="M297" i="79"/>
  <c r="N291" i="79"/>
  <c r="N292" i="79"/>
  <c r="N293" i="79"/>
  <c r="N294" i="79"/>
  <c r="N296" i="79"/>
  <c r="N297" i="79"/>
  <c r="O291" i="79"/>
  <c r="O292" i="79"/>
  <c r="O293" i="79"/>
  <c r="O294" i="79"/>
  <c r="O296" i="79"/>
  <c r="O297" i="79"/>
  <c r="P291" i="79"/>
  <c r="P292" i="79"/>
  <c r="P293" i="79"/>
  <c r="P294" i="79"/>
  <c r="P296" i="79"/>
  <c r="P297" i="79"/>
  <c r="Q291" i="79"/>
  <c r="Q292" i="79"/>
  <c r="Q293" i="79"/>
  <c r="Q294" i="79"/>
  <c r="Q296" i="79"/>
  <c r="Q297" i="79"/>
  <c r="R291" i="79"/>
  <c r="R292" i="79"/>
  <c r="R293" i="79"/>
  <c r="R294" i="79"/>
  <c r="R296" i="79"/>
  <c r="R297" i="79"/>
  <c r="S291" i="79"/>
  <c r="S292" i="79"/>
  <c r="S293" i="79"/>
  <c r="S294" i="79"/>
  <c r="S296" i="79"/>
  <c r="S297" i="79"/>
  <c r="T291" i="79"/>
  <c r="T292" i="79"/>
  <c r="T293" i="79"/>
  <c r="T294" i="79"/>
  <c r="T296" i="79"/>
  <c r="T297" i="79"/>
  <c r="U291" i="79"/>
  <c r="U292" i="79"/>
  <c r="U293" i="79"/>
  <c r="U294" i="79"/>
  <c r="U296" i="79"/>
  <c r="U297" i="79"/>
  <c r="V291" i="79"/>
  <c r="V292" i="79"/>
  <c r="V293" i="79"/>
  <c r="V294" i="79"/>
  <c r="V296" i="79"/>
  <c r="V297" i="79"/>
  <c r="D417" i="79"/>
  <c r="E417" i="79"/>
  <c r="F417" i="79"/>
  <c r="G417" i="79"/>
  <c r="H417" i="79"/>
  <c r="I417" i="79"/>
  <c r="J417" i="79"/>
  <c r="K417" i="79"/>
  <c r="L417" i="79"/>
  <c r="M417" i="79"/>
  <c r="N417" i="79"/>
  <c r="O417" i="79"/>
  <c r="P417" i="79"/>
  <c r="Q417" i="79"/>
  <c r="R417" i="79"/>
  <c r="S417" i="79"/>
  <c r="T417" i="79"/>
  <c r="U417" i="79"/>
  <c r="H447" i="79"/>
  <c r="H457" i="79"/>
  <c r="E259" i="79"/>
  <c r="E260" i="79"/>
  <c r="E261" i="79"/>
  <c r="E262" i="79"/>
  <c r="E264" i="79"/>
  <c r="E265" i="79"/>
  <c r="F259" i="79"/>
  <c r="F260" i="79"/>
  <c r="F261" i="79"/>
  <c r="F262" i="79"/>
  <c r="F264" i="79"/>
  <c r="F265" i="79"/>
  <c r="G259" i="79"/>
  <c r="G260" i="79"/>
  <c r="G261" i="79"/>
  <c r="G262" i="79"/>
  <c r="G264" i="79"/>
  <c r="G265" i="79"/>
  <c r="H259" i="79"/>
  <c r="H260" i="79"/>
  <c r="H261" i="79"/>
  <c r="H262" i="79"/>
  <c r="H264" i="79"/>
  <c r="H265" i="79"/>
  <c r="I259" i="79"/>
  <c r="I260" i="79"/>
  <c r="I261" i="79"/>
  <c r="I262" i="79"/>
  <c r="I264" i="79"/>
  <c r="I265" i="79"/>
  <c r="D259" i="79"/>
  <c r="D260" i="79"/>
  <c r="D261" i="79"/>
  <c r="D262" i="79"/>
  <c r="D264" i="79"/>
  <c r="D265" i="79"/>
  <c r="E507" i="79"/>
  <c r="F507" i="79"/>
  <c r="G507" i="79"/>
  <c r="H507" i="79"/>
  <c r="I507" i="79"/>
  <c r="J507" i="79"/>
  <c r="H572" i="79"/>
  <c r="H573" i="79"/>
  <c r="H574" i="79"/>
  <c r="H575" i="79"/>
  <c r="H576" i="79"/>
  <c r="H577" i="79"/>
  <c r="H578" i="79"/>
  <c r="H579" i="79"/>
  <c r="H580" i="79"/>
  <c r="H582" i="79"/>
  <c r="H571" i="79"/>
  <c r="D283" i="79"/>
  <c r="D284" i="79"/>
  <c r="D285" i="79"/>
  <c r="D286" i="79"/>
  <c r="D288" i="79"/>
  <c r="D289" i="79"/>
  <c r="E283" i="79"/>
  <c r="E284" i="79"/>
  <c r="E285" i="79"/>
  <c r="E286" i="79"/>
  <c r="E288" i="79"/>
  <c r="E289" i="79"/>
  <c r="F283" i="79"/>
  <c r="F284" i="79"/>
  <c r="F285" i="79"/>
  <c r="F286" i="79"/>
  <c r="F288" i="79"/>
  <c r="F289" i="79"/>
  <c r="G283" i="79"/>
  <c r="G284" i="79"/>
  <c r="G285" i="79"/>
  <c r="G286" i="79"/>
  <c r="G288" i="79"/>
  <c r="G289" i="79"/>
  <c r="H283" i="79"/>
  <c r="H284" i="79"/>
  <c r="H285" i="79"/>
  <c r="H286" i="79"/>
  <c r="H288" i="79"/>
  <c r="H289" i="79"/>
  <c r="I283" i="79"/>
  <c r="I284" i="79"/>
  <c r="I285" i="79"/>
  <c r="I286" i="79"/>
  <c r="I288" i="79"/>
  <c r="I289" i="79"/>
  <c r="J283" i="79"/>
  <c r="J284" i="79"/>
  <c r="J285" i="79"/>
  <c r="J286" i="79"/>
  <c r="J288" i="79"/>
  <c r="J289" i="79"/>
  <c r="K283" i="79"/>
  <c r="K284" i="79"/>
  <c r="K285" i="79"/>
  <c r="K286" i="79"/>
  <c r="K288" i="79"/>
  <c r="K289" i="79"/>
  <c r="L283" i="79"/>
  <c r="L284" i="79"/>
  <c r="L285" i="79"/>
  <c r="L286" i="79"/>
  <c r="L288" i="79"/>
  <c r="L289" i="79"/>
  <c r="M283" i="79"/>
  <c r="M284" i="79"/>
  <c r="M285" i="79"/>
  <c r="M286" i="79"/>
  <c r="M288" i="79"/>
  <c r="M289" i="79"/>
  <c r="N283" i="79"/>
  <c r="N284" i="79"/>
  <c r="N285" i="79"/>
  <c r="N286" i="79"/>
  <c r="N288" i="79"/>
  <c r="N289" i="79"/>
  <c r="O283" i="79"/>
  <c r="O284" i="79"/>
  <c r="O285" i="79"/>
  <c r="O286" i="79"/>
  <c r="O288" i="79"/>
  <c r="O289" i="79"/>
  <c r="P283" i="79"/>
  <c r="P284" i="79"/>
  <c r="P285" i="79"/>
  <c r="P286" i="79"/>
  <c r="P288" i="79"/>
  <c r="P289" i="79"/>
  <c r="Q283" i="79"/>
  <c r="Q284" i="79"/>
  <c r="Q285" i="79"/>
  <c r="Q286" i="79"/>
  <c r="Q288" i="79"/>
  <c r="Q289" i="79"/>
  <c r="R283" i="79"/>
  <c r="R284" i="79"/>
  <c r="R285" i="79"/>
  <c r="R286" i="79"/>
  <c r="R288" i="79"/>
  <c r="R289" i="79"/>
  <c r="S283" i="79"/>
  <c r="S284" i="79"/>
  <c r="S285" i="79"/>
  <c r="S286" i="79"/>
  <c r="S288" i="79"/>
  <c r="S289" i="79"/>
  <c r="T283" i="79"/>
  <c r="T284" i="79"/>
  <c r="T285" i="79"/>
  <c r="T286" i="79"/>
  <c r="T288" i="79"/>
  <c r="T289" i="79"/>
  <c r="U283" i="79"/>
  <c r="U284" i="79"/>
  <c r="U285" i="79"/>
  <c r="U286" i="79"/>
  <c r="U288" i="79"/>
  <c r="U289" i="79"/>
  <c r="V283" i="79"/>
  <c r="V284" i="79"/>
  <c r="V285" i="79"/>
  <c r="V286" i="79"/>
  <c r="V288" i="79"/>
  <c r="V289" i="79"/>
  <c r="D409" i="79"/>
  <c r="E409" i="79"/>
  <c r="F409" i="79"/>
  <c r="G409" i="79"/>
  <c r="H409" i="79"/>
  <c r="I409" i="79"/>
  <c r="J409" i="79"/>
  <c r="K409" i="79"/>
  <c r="L409" i="79"/>
  <c r="M409" i="79"/>
  <c r="N409" i="79"/>
  <c r="O409" i="79"/>
  <c r="P409" i="79"/>
  <c r="Q409" i="79"/>
  <c r="R409" i="79"/>
  <c r="S409" i="79"/>
  <c r="T409" i="79"/>
  <c r="U409" i="79"/>
  <c r="G447" i="79"/>
  <c r="G457" i="79"/>
  <c r="D275" i="79"/>
  <c r="D276" i="79"/>
  <c r="D277" i="79"/>
  <c r="D278" i="79"/>
  <c r="D280" i="79"/>
  <c r="D281" i="79"/>
  <c r="E275" i="79"/>
  <c r="E276" i="79"/>
  <c r="E277" i="79"/>
  <c r="E278" i="79"/>
  <c r="E280" i="79"/>
  <c r="E281" i="79"/>
  <c r="F275" i="79"/>
  <c r="F276" i="79"/>
  <c r="F277" i="79"/>
  <c r="F278" i="79"/>
  <c r="F280" i="79"/>
  <c r="F281" i="79"/>
  <c r="G275" i="79"/>
  <c r="G276" i="79"/>
  <c r="G277" i="79"/>
  <c r="G278" i="79"/>
  <c r="G280" i="79"/>
  <c r="G281" i="79"/>
  <c r="H275" i="79"/>
  <c r="H276" i="79"/>
  <c r="H277" i="79"/>
  <c r="H278" i="79"/>
  <c r="H280" i="79"/>
  <c r="H281" i="79"/>
  <c r="I275" i="79"/>
  <c r="I276" i="79"/>
  <c r="I277" i="79"/>
  <c r="I278" i="79"/>
  <c r="I280" i="79"/>
  <c r="I281" i="79"/>
  <c r="J275" i="79"/>
  <c r="J276" i="79"/>
  <c r="J277" i="79"/>
  <c r="J278" i="79"/>
  <c r="J280" i="79"/>
  <c r="J281" i="79"/>
  <c r="K275" i="79"/>
  <c r="K276" i="79"/>
  <c r="K277" i="79"/>
  <c r="K278" i="79"/>
  <c r="K280" i="79"/>
  <c r="K281" i="79"/>
  <c r="L275" i="79"/>
  <c r="L276" i="79"/>
  <c r="L277" i="79"/>
  <c r="L278" i="79"/>
  <c r="L280" i="79"/>
  <c r="L281" i="79"/>
  <c r="M275" i="79"/>
  <c r="M276" i="79"/>
  <c r="M277" i="79"/>
  <c r="M278" i="79"/>
  <c r="M280" i="79"/>
  <c r="M281" i="79"/>
  <c r="N275" i="79"/>
  <c r="N276" i="79"/>
  <c r="N277" i="79"/>
  <c r="N278" i="79"/>
  <c r="N280" i="79"/>
  <c r="N281" i="79"/>
  <c r="O275" i="79"/>
  <c r="O276" i="79"/>
  <c r="O277" i="79"/>
  <c r="O278" i="79"/>
  <c r="O280" i="79"/>
  <c r="O281" i="79"/>
  <c r="P275" i="79"/>
  <c r="P276" i="79"/>
  <c r="P277" i="79"/>
  <c r="P278" i="79"/>
  <c r="P280" i="79"/>
  <c r="P281" i="79"/>
  <c r="Q275" i="79"/>
  <c r="Q276" i="79"/>
  <c r="Q277" i="79"/>
  <c r="Q278" i="79"/>
  <c r="Q280" i="79"/>
  <c r="Q281" i="79"/>
  <c r="R275" i="79"/>
  <c r="R276" i="79"/>
  <c r="R277" i="79"/>
  <c r="R278" i="79"/>
  <c r="R280" i="79"/>
  <c r="R281" i="79"/>
  <c r="S275" i="79"/>
  <c r="S276" i="79"/>
  <c r="S277" i="79"/>
  <c r="S278" i="79"/>
  <c r="S280" i="79"/>
  <c r="S281" i="79"/>
  <c r="T275" i="79"/>
  <c r="T276" i="79"/>
  <c r="T277" i="79"/>
  <c r="T278" i="79"/>
  <c r="T280" i="79"/>
  <c r="T281" i="79"/>
  <c r="U275" i="79"/>
  <c r="U276" i="79"/>
  <c r="U277" i="79"/>
  <c r="U278" i="79"/>
  <c r="U280" i="79"/>
  <c r="U281" i="79"/>
  <c r="V275" i="79"/>
  <c r="V276" i="79"/>
  <c r="V277" i="79"/>
  <c r="V278" i="79"/>
  <c r="V280" i="79"/>
  <c r="V281" i="79"/>
  <c r="D401" i="79"/>
  <c r="E401" i="79"/>
  <c r="F401" i="79"/>
  <c r="G401" i="79"/>
  <c r="H401" i="79"/>
  <c r="I401" i="79"/>
  <c r="J401" i="79"/>
  <c r="K401" i="79"/>
  <c r="L401" i="79"/>
  <c r="M401" i="79"/>
  <c r="N401" i="79"/>
  <c r="O401" i="79"/>
  <c r="P401" i="79"/>
  <c r="Q401" i="79"/>
  <c r="R401" i="79"/>
  <c r="S401" i="79"/>
  <c r="T401" i="79"/>
  <c r="U401" i="79"/>
  <c r="F447" i="79"/>
  <c r="F457" i="79"/>
  <c r="J267" i="79"/>
  <c r="J268" i="79"/>
  <c r="J269" i="79"/>
  <c r="J270" i="79"/>
  <c r="J272" i="79"/>
  <c r="J273" i="79"/>
  <c r="K267" i="79"/>
  <c r="K268" i="79"/>
  <c r="K269" i="79"/>
  <c r="K270" i="79"/>
  <c r="K272" i="79"/>
  <c r="K273" i="79"/>
  <c r="L267" i="79"/>
  <c r="L268" i="79"/>
  <c r="L269" i="79"/>
  <c r="L270" i="79"/>
  <c r="L272" i="79"/>
  <c r="L273" i="79"/>
  <c r="M267" i="79"/>
  <c r="M268" i="79"/>
  <c r="M269" i="79"/>
  <c r="M270" i="79"/>
  <c r="M272" i="79"/>
  <c r="M273" i="79"/>
  <c r="N267" i="79"/>
  <c r="N268" i="79"/>
  <c r="N269" i="79"/>
  <c r="N270" i="79"/>
  <c r="N272" i="79"/>
  <c r="N273" i="79"/>
  <c r="O267" i="79"/>
  <c r="O268" i="79"/>
  <c r="O269" i="79"/>
  <c r="O270" i="79"/>
  <c r="O272" i="79"/>
  <c r="O273" i="79"/>
  <c r="P267" i="79"/>
  <c r="P268" i="79"/>
  <c r="P269" i="79"/>
  <c r="P270" i="79"/>
  <c r="P272" i="79"/>
  <c r="P273" i="79"/>
  <c r="Q267" i="79"/>
  <c r="Q268" i="79"/>
  <c r="Q269" i="79"/>
  <c r="Q270" i="79"/>
  <c r="Q272" i="79"/>
  <c r="Q273" i="79"/>
  <c r="R267" i="79"/>
  <c r="R268" i="79"/>
  <c r="R269" i="79"/>
  <c r="R270" i="79"/>
  <c r="R272" i="79"/>
  <c r="R273" i="79"/>
  <c r="S267" i="79"/>
  <c r="S268" i="79"/>
  <c r="S269" i="79"/>
  <c r="S270" i="79"/>
  <c r="S272" i="79"/>
  <c r="S273" i="79"/>
  <c r="T267" i="79"/>
  <c r="T268" i="79"/>
  <c r="T269" i="79"/>
  <c r="T270" i="79"/>
  <c r="T272" i="79"/>
  <c r="T273" i="79"/>
  <c r="U267" i="79"/>
  <c r="U268" i="79"/>
  <c r="U269" i="79"/>
  <c r="U270" i="79"/>
  <c r="U272" i="79"/>
  <c r="U273" i="79"/>
  <c r="V267" i="79"/>
  <c r="V268" i="79"/>
  <c r="V269" i="79"/>
  <c r="V270" i="79"/>
  <c r="V272" i="79"/>
  <c r="V273" i="79"/>
  <c r="D393" i="79"/>
  <c r="E393" i="79"/>
  <c r="F393" i="79"/>
  <c r="G393" i="79"/>
  <c r="H393" i="79"/>
  <c r="I393" i="79"/>
  <c r="J393" i="79"/>
  <c r="K393" i="79"/>
  <c r="L393" i="79"/>
  <c r="M393" i="79"/>
  <c r="N393" i="79"/>
  <c r="O393" i="79"/>
  <c r="P393" i="79"/>
  <c r="Q393" i="79"/>
  <c r="R393" i="79"/>
  <c r="S393" i="79"/>
  <c r="T393" i="79"/>
  <c r="U393" i="79"/>
  <c r="E447" i="79"/>
  <c r="E457" i="79"/>
  <c r="J259" i="79"/>
  <c r="J260" i="79"/>
  <c r="J261" i="79"/>
  <c r="J262" i="79"/>
  <c r="J264" i="79"/>
  <c r="J265" i="79"/>
  <c r="K259" i="79"/>
  <c r="K260" i="79"/>
  <c r="K261" i="79"/>
  <c r="K262" i="79"/>
  <c r="K264" i="79"/>
  <c r="K265" i="79"/>
  <c r="L259" i="79"/>
  <c r="L260" i="79"/>
  <c r="L261" i="79"/>
  <c r="L262" i="79"/>
  <c r="L264" i="79"/>
  <c r="L265" i="79"/>
  <c r="M259" i="79"/>
  <c r="M260" i="79"/>
  <c r="M261" i="79"/>
  <c r="M262" i="79"/>
  <c r="M264" i="79"/>
  <c r="M265" i="79"/>
  <c r="N259" i="79"/>
  <c r="N260" i="79"/>
  <c r="N261" i="79"/>
  <c r="N262" i="79"/>
  <c r="N264" i="79"/>
  <c r="N265" i="79"/>
  <c r="O259" i="79"/>
  <c r="O260" i="79"/>
  <c r="O261" i="79"/>
  <c r="O262" i="79"/>
  <c r="O264" i="79"/>
  <c r="O265" i="79"/>
  <c r="P259" i="79"/>
  <c r="P260" i="79"/>
  <c r="P261" i="79"/>
  <c r="P262" i="79"/>
  <c r="P264" i="79"/>
  <c r="P265" i="79"/>
  <c r="Q259" i="79"/>
  <c r="Q260" i="79"/>
  <c r="Q261" i="79"/>
  <c r="Q262" i="79"/>
  <c r="Q264" i="79"/>
  <c r="Q265" i="79"/>
  <c r="R259" i="79"/>
  <c r="R260" i="79"/>
  <c r="R261" i="79"/>
  <c r="R262" i="79"/>
  <c r="R264" i="79"/>
  <c r="R265" i="79"/>
  <c r="S259" i="79"/>
  <c r="S260" i="79"/>
  <c r="S261" i="79"/>
  <c r="S262" i="79"/>
  <c r="S264" i="79"/>
  <c r="S265" i="79"/>
  <c r="T259" i="79"/>
  <c r="T260" i="79"/>
  <c r="T261" i="79"/>
  <c r="T262" i="79"/>
  <c r="T264" i="79"/>
  <c r="T265" i="79"/>
  <c r="U259" i="79"/>
  <c r="U260" i="79"/>
  <c r="U261" i="79"/>
  <c r="U262" i="79"/>
  <c r="U264" i="79"/>
  <c r="U265" i="79"/>
  <c r="V259" i="79"/>
  <c r="V260" i="79"/>
  <c r="V261" i="79"/>
  <c r="V262" i="79"/>
  <c r="V264" i="79"/>
  <c r="V265" i="79"/>
  <c r="D385" i="79"/>
  <c r="E385" i="79"/>
  <c r="F385" i="79"/>
  <c r="G385" i="79"/>
  <c r="H385" i="79"/>
  <c r="I385" i="79"/>
  <c r="J385" i="79"/>
  <c r="K385" i="79"/>
  <c r="L385" i="79"/>
  <c r="M385" i="79"/>
  <c r="N385" i="79"/>
  <c r="O385" i="79"/>
  <c r="P385" i="79"/>
  <c r="Q385" i="79"/>
  <c r="R385" i="79"/>
  <c r="S385" i="79"/>
  <c r="T385" i="79"/>
  <c r="U385" i="79"/>
  <c r="D447" i="79"/>
  <c r="D457" i="79"/>
  <c r="D189" i="79"/>
  <c r="D190" i="79"/>
  <c r="D191" i="79"/>
  <c r="D192" i="79"/>
  <c r="D238" i="79"/>
  <c r="D239" i="79"/>
  <c r="D240" i="79"/>
  <c r="D241" i="79"/>
  <c r="D243" i="79"/>
  <c r="D244" i="79"/>
  <c r="W212" i="79"/>
  <c r="W220" i="79" s="1"/>
  <c r="W228" i="79" s="1"/>
  <c r="W236" i="79" s="1"/>
  <c r="W244" i="79" s="1"/>
  <c r="E189" i="79"/>
  <c r="E190" i="79"/>
  <c r="E191" i="79"/>
  <c r="E192" i="79"/>
  <c r="E238" i="79"/>
  <c r="E239" i="79"/>
  <c r="E240" i="79"/>
  <c r="E241" i="79"/>
  <c r="E243" i="79"/>
  <c r="E244" i="79"/>
  <c r="F189" i="79"/>
  <c r="F190" i="79"/>
  <c r="F191" i="79"/>
  <c r="F192" i="79"/>
  <c r="F238" i="79"/>
  <c r="F239" i="79"/>
  <c r="F240" i="79"/>
  <c r="F241" i="79"/>
  <c r="F243" i="79"/>
  <c r="F244" i="79"/>
  <c r="G189" i="79"/>
  <c r="G190" i="79"/>
  <c r="G191" i="79"/>
  <c r="G192" i="79"/>
  <c r="G238" i="79"/>
  <c r="G239" i="79"/>
  <c r="G240" i="79"/>
  <c r="G241" i="79"/>
  <c r="G243" i="79"/>
  <c r="G244" i="79"/>
  <c r="H189" i="79"/>
  <c r="H190" i="79"/>
  <c r="H191" i="79"/>
  <c r="H192" i="79"/>
  <c r="H238" i="79"/>
  <c r="H239" i="79"/>
  <c r="H240" i="79"/>
  <c r="H241" i="79"/>
  <c r="H243" i="79"/>
  <c r="H244" i="79"/>
  <c r="I189" i="79"/>
  <c r="I190" i="79"/>
  <c r="I191" i="79"/>
  <c r="I192" i="79"/>
  <c r="I238" i="79"/>
  <c r="I239" i="79"/>
  <c r="I240" i="79"/>
  <c r="I241" i="79"/>
  <c r="I243" i="79"/>
  <c r="I244" i="79"/>
  <c r="J189" i="79"/>
  <c r="J190" i="79"/>
  <c r="J191" i="79"/>
  <c r="J192" i="79"/>
  <c r="J238" i="79"/>
  <c r="J239" i="79"/>
  <c r="J240" i="79"/>
  <c r="J241" i="79"/>
  <c r="J243" i="79"/>
  <c r="J244" i="79"/>
  <c r="K189" i="79"/>
  <c r="K190" i="79"/>
  <c r="K191" i="79"/>
  <c r="K192" i="79"/>
  <c r="K238" i="79"/>
  <c r="K239" i="79"/>
  <c r="K240" i="79"/>
  <c r="K241" i="79"/>
  <c r="K243" i="79"/>
  <c r="K244" i="79"/>
  <c r="L189" i="79"/>
  <c r="L190" i="79"/>
  <c r="L191" i="79"/>
  <c r="L192" i="79"/>
  <c r="L238" i="79"/>
  <c r="L239" i="79"/>
  <c r="L240" i="79"/>
  <c r="L241" i="79"/>
  <c r="L243" i="79"/>
  <c r="L244" i="79"/>
  <c r="M189" i="79"/>
  <c r="M190" i="79"/>
  <c r="M191" i="79"/>
  <c r="M192" i="79"/>
  <c r="M238" i="79"/>
  <c r="M239" i="79"/>
  <c r="M240" i="79"/>
  <c r="M241" i="79"/>
  <c r="M243" i="79"/>
  <c r="M244" i="79"/>
  <c r="N189" i="79"/>
  <c r="N190" i="79"/>
  <c r="N191" i="79"/>
  <c r="N192" i="79"/>
  <c r="N238" i="79"/>
  <c r="N239" i="79"/>
  <c r="N240" i="79"/>
  <c r="N241" i="79"/>
  <c r="N243" i="79"/>
  <c r="N244" i="79"/>
  <c r="O189" i="79"/>
  <c r="O190" i="79"/>
  <c r="O191" i="79"/>
  <c r="O192" i="79"/>
  <c r="O238" i="79"/>
  <c r="O239" i="79"/>
  <c r="O240" i="79"/>
  <c r="O241" i="79"/>
  <c r="O243" i="79"/>
  <c r="O244" i="79"/>
  <c r="P189" i="79"/>
  <c r="P238" i="79"/>
  <c r="P239" i="79"/>
  <c r="P240" i="79"/>
  <c r="P241" i="79"/>
  <c r="P243" i="79"/>
  <c r="P244" i="79"/>
  <c r="Q189" i="79"/>
  <c r="Q238" i="79"/>
  <c r="Q239" i="79"/>
  <c r="Q240" i="79"/>
  <c r="Q241" i="79"/>
  <c r="Q243" i="79"/>
  <c r="Q244" i="79"/>
  <c r="R189" i="79"/>
  <c r="R238" i="79"/>
  <c r="R239" i="79"/>
  <c r="R240" i="79"/>
  <c r="R241" i="79"/>
  <c r="R243" i="79"/>
  <c r="R244" i="79"/>
  <c r="S189" i="79"/>
  <c r="S238" i="79"/>
  <c r="S239" i="79"/>
  <c r="S240" i="79"/>
  <c r="S241" i="79"/>
  <c r="S243" i="79"/>
  <c r="S244" i="79"/>
  <c r="T189" i="79"/>
  <c r="T238" i="79"/>
  <c r="T239" i="79"/>
  <c r="T240" i="79"/>
  <c r="T241" i="79"/>
  <c r="T243" i="79"/>
  <c r="T244" i="79"/>
  <c r="U189" i="79"/>
  <c r="U238" i="79"/>
  <c r="U239" i="79"/>
  <c r="U240" i="79"/>
  <c r="U241" i="79"/>
  <c r="U243" i="79"/>
  <c r="U244" i="79"/>
  <c r="V189" i="79"/>
  <c r="V238" i="79"/>
  <c r="V239" i="79"/>
  <c r="V240" i="79"/>
  <c r="V241" i="79"/>
  <c r="V243" i="79"/>
  <c r="V244" i="79"/>
  <c r="D424" i="79"/>
  <c r="E424" i="79"/>
  <c r="F424" i="79"/>
  <c r="G424" i="79"/>
  <c r="H424" i="79"/>
  <c r="I424" i="79"/>
  <c r="J424" i="79"/>
  <c r="K424" i="79"/>
  <c r="L424" i="79"/>
  <c r="M424" i="79"/>
  <c r="N424" i="79"/>
  <c r="O424" i="79"/>
  <c r="P424" i="79"/>
  <c r="Q424" i="79"/>
  <c r="R424" i="79"/>
  <c r="S424" i="79"/>
  <c r="T424" i="79"/>
  <c r="U424" i="79"/>
  <c r="D193" i="79"/>
  <c r="D194" i="79"/>
  <c r="D195" i="79"/>
  <c r="D196" i="79"/>
  <c r="E193" i="79"/>
  <c r="E194" i="79"/>
  <c r="E195" i="79"/>
  <c r="E196" i="79"/>
  <c r="F193" i="79"/>
  <c r="F194" i="79"/>
  <c r="F195" i="79"/>
  <c r="F196" i="79"/>
  <c r="G193" i="79"/>
  <c r="G194" i="79"/>
  <c r="G195" i="79"/>
  <c r="G196" i="79"/>
  <c r="H193" i="79"/>
  <c r="H194" i="79"/>
  <c r="H195" i="79"/>
  <c r="H196" i="79"/>
  <c r="I193" i="79"/>
  <c r="I194" i="79"/>
  <c r="I195" i="79"/>
  <c r="I196" i="79"/>
  <c r="J193" i="79"/>
  <c r="J194" i="79"/>
  <c r="J195" i="79"/>
  <c r="J196" i="79"/>
  <c r="K193" i="79"/>
  <c r="K194" i="79"/>
  <c r="K195" i="79"/>
  <c r="K196" i="79"/>
  <c r="L193" i="79"/>
  <c r="L194" i="79"/>
  <c r="L195" i="79"/>
  <c r="L196" i="79"/>
  <c r="M193" i="79"/>
  <c r="M194" i="79"/>
  <c r="M195" i="79"/>
  <c r="M196" i="79"/>
  <c r="N193" i="79"/>
  <c r="N194" i="79"/>
  <c r="N195" i="79"/>
  <c r="N196" i="79"/>
  <c r="O193" i="79"/>
  <c r="O194" i="79"/>
  <c r="O195" i="79"/>
  <c r="O196" i="79"/>
  <c r="P193" i="79"/>
  <c r="P194" i="79"/>
  <c r="P195" i="79"/>
  <c r="P196" i="79"/>
  <c r="Q193" i="79"/>
  <c r="Q194" i="79"/>
  <c r="Q195" i="79"/>
  <c r="Q196" i="79"/>
  <c r="R193" i="79"/>
  <c r="R194" i="79"/>
  <c r="R195" i="79"/>
  <c r="R196" i="79"/>
  <c r="S193" i="79"/>
  <c r="S194" i="79"/>
  <c r="S195" i="79"/>
  <c r="S196" i="79"/>
  <c r="T193" i="79"/>
  <c r="T194" i="79"/>
  <c r="T195" i="79"/>
  <c r="T196" i="79"/>
  <c r="U193" i="79"/>
  <c r="U194" i="79"/>
  <c r="U195" i="79"/>
  <c r="U196" i="79"/>
  <c r="V193" i="79"/>
  <c r="V194" i="79"/>
  <c r="V195" i="79"/>
  <c r="V196" i="79"/>
  <c r="D376" i="79"/>
  <c r="E376" i="79"/>
  <c r="F376" i="79"/>
  <c r="G376" i="79"/>
  <c r="H376" i="79"/>
  <c r="I376" i="79"/>
  <c r="J376" i="79"/>
  <c r="K376" i="79"/>
  <c r="L376" i="79"/>
  <c r="M376" i="79"/>
  <c r="N376" i="79"/>
  <c r="O376" i="79"/>
  <c r="P376" i="79"/>
  <c r="Q376" i="79"/>
  <c r="R376" i="79"/>
  <c r="S376" i="79"/>
  <c r="T376" i="79"/>
  <c r="U376" i="79"/>
  <c r="I446" i="79"/>
  <c r="I456" i="79"/>
  <c r="E206" i="79"/>
  <c r="E207" i="79"/>
  <c r="E208" i="79"/>
  <c r="E209" i="79"/>
  <c r="E211" i="79"/>
  <c r="E212" i="79"/>
  <c r="F206" i="79"/>
  <c r="F207" i="79"/>
  <c r="F208" i="79"/>
  <c r="F209" i="79"/>
  <c r="F211" i="79"/>
  <c r="F212" i="79"/>
  <c r="G206" i="79"/>
  <c r="G207" i="79"/>
  <c r="G208" i="79"/>
  <c r="G209" i="79"/>
  <c r="G211" i="79"/>
  <c r="G212" i="79"/>
  <c r="H206" i="79"/>
  <c r="H207" i="79"/>
  <c r="H208" i="79"/>
  <c r="H209" i="79"/>
  <c r="H211" i="79"/>
  <c r="H212" i="79"/>
  <c r="I206" i="79"/>
  <c r="I207" i="79"/>
  <c r="I208" i="79"/>
  <c r="I209" i="79"/>
  <c r="I211" i="79"/>
  <c r="I212" i="79"/>
  <c r="D206" i="79"/>
  <c r="D207" i="79"/>
  <c r="D208" i="79"/>
  <c r="D209" i="79"/>
  <c r="D211" i="79"/>
  <c r="D212" i="79"/>
  <c r="E512" i="79"/>
  <c r="F512" i="79"/>
  <c r="G512" i="79"/>
  <c r="H512" i="79"/>
  <c r="I512" i="79"/>
  <c r="J512" i="79"/>
  <c r="G538" i="79"/>
  <c r="G539" i="79"/>
  <c r="G540" i="79"/>
  <c r="G541" i="79"/>
  <c r="G542" i="79"/>
  <c r="G543" i="79"/>
  <c r="G544" i="79"/>
  <c r="G545" i="79"/>
  <c r="G546" i="79"/>
  <c r="G548" i="79"/>
  <c r="G537" i="79"/>
  <c r="M538" i="79"/>
  <c r="M539" i="79"/>
  <c r="M540" i="79"/>
  <c r="M541" i="79"/>
  <c r="M542" i="79"/>
  <c r="M543" i="79"/>
  <c r="M544" i="79"/>
  <c r="M545" i="79"/>
  <c r="M546" i="79"/>
  <c r="M548" i="79"/>
  <c r="M537" i="79"/>
  <c r="D230" i="79"/>
  <c r="D231" i="79"/>
  <c r="D232" i="79"/>
  <c r="D233" i="79"/>
  <c r="D235" i="79"/>
  <c r="D236" i="79"/>
  <c r="E230" i="79"/>
  <c r="E231" i="79"/>
  <c r="E232" i="79"/>
  <c r="E233" i="79"/>
  <c r="E235" i="79"/>
  <c r="E236" i="79"/>
  <c r="F230" i="79"/>
  <c r="F231" i="79"/>
  <c r="F232" i="79"/>
  <c r="F233" i="79"/>
  <c r="F235" i="79"/>
  <c r="F236" i="79"/>
  <c r="G230" i="79"/>
  <c r="G231" i="79"/>
  <c r="G232" i="79"/>
  <c r="G233" i="79"/>
  <c r="G235" i="79"/>
  <c r="G236" i="79"/>
  <c r="H230" i="79"/>
  <c r="H231" i="79"/>
  <c r="H232" i="79"/>
  <c r="H233" i="79"/>
  <c r="H235" i="79"/>
  <c r="H236" i="79"/>
  <c r="I230" i="79"/>
  <c r="I231" i="79"/>
  <c r="I232" i="79"/>
  <c r="I233" i="79"/>
  <c r="I235" i="79"/>
  <c r="I236" i="79"/>
  <c r="J230" i="79"/>
  <c r="J231" i="79"/>
  <c r="J232" i="79"/>
  <c r="J233" i="79"/>
  <c r="J235" i="79"/>
  <c r="J236" i="79"/>
  <c r="K230" i="79"/>
  <c r="K231" i="79"/>
  <c r="K232" i="79"/>
  <c r="K233" i="79"/>
  <c r="K235" i="79"/>
  <c r="K236" i="79"/>
  <c r="L230" i="79"/>
  <c r="L231" i="79"/>
  <c r="L232" i="79"/>
  <c r="L233" i="79"/>
  <c r="L235" i="79"/>
  <c r="L236" i="79"/>
  <c r="M230" i="79"/>
  <c r="M231" i="79"/>
  <c r="M232" i="79"/>
  <c r="M233" i="79"/>
  <c r="M235" i="79"/>
  <c r="M236" i="79"/>
  <c r="N230" i="79"/>
  <c r="N231" i="79"/>
  <c r="N232" i="79"/>
  <c r="N233" i="79"/>
  <c r="N235" i="79"/>
  <c r="N236" i="79"/>
  <c r="O230" i="79"/>
  <c r="O231" i="79"/>
  <c r="O232" i="79"/>
  <c r="O233" i="79"/>
  <c r="O235" i="79"/>
  <c r="O236" i="79"/>
  <c r="P230" i="79"/>
  <c r="P231" i="79"/>
  <c r="P232" i="79"/>
  <c r="P233" i="79"/>
  <c r="P235" i="79"/>
  <c r="P236" i="79"/>
  <c r="Q230" i="79"/>
  <c r="Q231" i="79"/>
  <c r="Q232" i="79"/>
  <c r="Q233" i="79"/>
  <c r="Q235" i="79"/>
  <c r="Q236" i="79"/>
  <c r="R230" i="79"/>
  <c r="R231" i="79"/>
  <c r="R232" i="79"/>
  <c r="R233" i="79"/>
  <c r="R235" i="79"/>
  <c r="R236" i="79"/>
  <c r="S230" i="79"/>
  <c r="S231" i="79"/>
  <c r="S232" i="79"/>
  <c r="S233" i="79"/>
  <c r="S235" i="79"/>
  <c r="S236" i="79"/>
  <c r="T230" i="79"/>
  <c r="T231" i="79"/>
  <c r="T232" i="79"/>
  <c r="T233" i="79"/>
  <c r="T235" i="79"/>
  <c r="T236" i="79"/>
  <c r="U230" i="79"/>
  <c r="U231" i="79"/>
  <c r="U232" i="79"/>
  <c r="U233" i="79"/>
  <c r="U235" i="79"/>
  <c r="U236" i="79"/>
  <c r="V230" i="79"/>
  <c r="V231" i="79"/>
  <c r="V232" i="79"/>
  <c r="V233" i="79"/>
  <c r="V235" i="79"/>
  <c r="V236" i="79"/>
  <c r="D416" i="79"/>
  <c r="E416" i="79"/>
  <c r="F416" i="79"/>
  <c r="G416" i="79"/>
  <c r="H416" i="79"/>
  <c r="I416" i="79"/>
  <c r="J416" i="79"/>
  <c r="K416" i="79"/>
  <c r="L416" i="79"/>
  <c r="M416" i="79"/>
  <c r="N416" i="79"/>
  <c r="O416" i="79"/>
  <c r="P416" i="79"/>
  <c r="Q416" i="79"/>
  <c r="R416" i="79"/>
  <c r="S416" i="79"/>
  <c r="T416" i="79"/>
  <c r="U416" i="79"/>
  <c r="H446" i="79"/>
  <c r="H456" i="79"/>
  <c r="E198" i="79"/>
  <c r="E199" i="79"/>
  <c r="E200" i="79"/>
  <c r="E201" i="79"/>
  <c r="E203" i="79"/>
  <c r="E204" i="79"/>
  <c r="F198" i="79"/>
  <c r="F199" i="79"/>
  <c r="F200" i="79"/>
  <c r="F201" i="79"/>
  <c r="F203" i="79"/>
  <c r="F204" i="79"/>
  <c r="G198" i="79"/>
  <c r="G199" i="79"/>
  <c r="G200" i="79"/>
  <c r="G201" i="79"/>
  <c r="G203" i="79"/>
  <c r="G204" i="79"/>
  <c r="H198" i="79"/>
  <c r="H199" i="79"/>
  <c r="H200" i="79"/>
  <c r="H201" i="79"/>
  <c r="H203" i="79"/>
  <c r="H204" i="79"/>
  <c r="I198" i="79"/>
  <c r="I199" i="79"/>
  <c r="I200" i="79"/>
  <c r="I201" i="79"/>
  <c r="I203" i="79"/>
  <c r="I204" i="79"/>
  <c r="D198" i="79"/>
  <c r="D199" i="79"/>
  <c r="D200" i="79"/>
  <c r="D201" i="79"/>
  <c r="D203" i="79"/>
  <c r="D204" i="79"/>
  <c r="E506" i="79"/>
  <c r="F506" i="79"/>
  <c r="G506" i="79"/>
  <c r="H506" i="79"/>
  <c r="I506" i="79"/>
  <c r="J506" i="79"/>
  <c r="G572" i="79"/>
  <c r="G573" i="79"/>
  <c r="G574" i="79"/>
  <c r="G575" i="79"/>
  <c r="G576" i="79"/>
  <c r="G577" i="79"/>
  <c r="G578" i="79"/>
  <c r="G579" i="79"/>
  <c r="G580" i="79"/>
  <c r="G582" i="79"/>
  <c r="G571" i="79"/>
  <c r="D222" i="79"/>
  <c r="D223" i="79"/>
  <c r="D224" i="79"/>
  <c r="D225" i="79"/>
  <c r="D227" i="79"/>
  <c r="D228" i="79"/>
  <c r="E222" i="79"/>
  <c r="E223" i="79"/>
  <c r="E224" i="79"/>
  <c r="E225" i="79"/>
  <c r="E227" i="79"/>
  <c r="E228" i="79"/>
  <c r="F222" i="79"/>
  <c r="F223" i="79"/>
  <c r="F224" i="79"/>
  <c r="F225" i="79"/>
  <c r="F227" i="79"/>
  <c r="F228" i="79"/>
  <c r="G222" i="79"/>
  <c r="G223" i="79"/>
  <c r="G224" i="79"/>
  <c r="G225" i="79"/>
  <c r="G227" i="79"/>
  <c r="G228" i="79"/>
  <c r="H222" i="79"/>
  <c r="H223" i="79"/>
  <c r="H224" i="79"/>
  <c r="H225" i="79"/>
  <c r="H227" i="79"/>
  <c r="H228" i="79"/>
  <c r="I222" i="79"/>
  <c r="I223" i="79"/>
  <c r="I224" i="79"/>
  <c r="I225" i="79"/>
  <c r="I227" i="79"/>
  <c r="I228" i="79"/>
  <c r="J222" i="79"/>
  <c r="J223" i="79"/>
  <c r="J224" i="79"/>
  <c r="J225" i="79"/>
  <c r="J227" i="79"/>
  <c r="J228" i="79"/>
  <c r="K222" i="79"/>
  <c r="K223" i="79"/>
  <c r="K224" i="79"/>
  <c r="K225" i="79"/>
  <c r="K227" i="79"/>
  <c r="K228" i="79"/>
  <c r="L222" i="79"/>
  <c r="L223" i="79"/>
  <c r="L224" i="79"/>
  <c r="L225" i="79"/>
  <c r="L227" i="79"/>
  <c r="L228" i="79"/>
  <c r="M222" i="79"/>
  <c r="M223" i="79"/>
  <c r="M224" i="79"/>
  <c r="M225" i="79"/>
  <c r="M227" i="79"/>
  <c r="M228" i="79"/>
  <c r="N222" i="79"/>
  <c r="N223" i="79"/>
  <c r="N224" i="79"/>
  <c r="N225" i="79"/>
  <c r="N227" i="79"/>
  <c r="N228" i="79"/>
  <c r="O222" i="79"/>
  <c r="O223" i="79"/>
  <c r="O224" i="79"/>
  <c r="O225" i="79"/>
  <c r="O227" i="79"/>
  <c r="O228" i="79"/>
  <c r="P222" i="79"/>
  <c r="P223" i="79"/>
  <c r="P224" i="79"/>
  <c r="P225" i="79"/>
  <c r="P227" i="79"/>
  <c r="P228" i="79"/>
  <c r="Q222" i="79"/>
  <c r="Q223" i="79"/>
  <c r="Q224" i="79"/>
  <c r="Q225" i="79"/>
  <c r="Q227" i="79"/>
  <c r="Q228" i="79"/>
  <c r="R222" i="79"/>
  <c r="R223" i="79"/>
  <c r="R224" i="79"/>
  <c r="R225" i="79"/>
  <c r="R227" i="79"/>
  <c r="R228" i="79"/>
  <c r="S222" i="79"/>
  <c r="S223" i="79"/>
  <c r="S224" i="79"/>
  <c r="S225" i="79"/>
  <c r="S227" i="79"/>
  <c r="S228" i="79"/>
  <c r="T222" i="79"/>
  <c r="T223" i="79"/>
  <c r="T224" i="79"/>
  <c r="T225" i="79"/>
  <c r="T227" i="79"/>
  <c r="T228" i="79"/>
  <c r="U222" i="79"/>
  <c r="U223" i="79"/>
  <c r="U224" i="79"/>
  <c r="U225" i="79"/>
  <c r="U227" i="79"/>
  <c r="U228" i="79"/>
  <c r="V222" i="79"/>
  <c r="V223" i="79"/>
  <c r="V224" i="79"/>
  <c r="V225" i="79"/>
  <c r="V227" i="79"/>
  <c r="V228" i="79"/>
  <c r="D408" i="79"/>
  <c r="E408" i="79"/>
  <c r="F408" i="79"/>
  <c r="G408" i="79"/>
  <c r="H408" i="79"/>
  <c r="I408" i="79"/>
  <c r="J408" i="79"/>
  <c r="K408" i="79"/>
  <c r="L408" i="79"/>
  <c r="M408" i="79"/>
  <c r="N408" i="79"/>
  <c r="O408" i="79"/>
  <c r="P408" i="79"/>
  <c r="Q408" i="79"/>
  <c r="R408" i="79"/>
  <c r="S408" i="79"/>
  <c r="T408" i="79"/>
  <c r="U408" i="79"/>
  <c r="G446" i="79"/>
  <c r="G456" i="79"/>
  <c r="D214" i="79"/>
  <c r="D215" i="79"/>
  <c r="D216" i="79"/>
  <c r="D217" i="79"/>
  <c r="D219" i="79"/>
  <c r="D220" i="79"/>
  <c r="E214" i="79"/>
  <c r="E215" i="79"/>
  <c r="E216" i="79"/>
  <c r="E217" i="79"/>
  <c r="E219" i="79"/>
  <c r="E220" i="79"/>
  <c r="F214" i="79"/>
  <c r="F215" i="79"/>
  <c r="F216" i="79"/>
  <c r="F217" i="79"/>
  <c r="F219" i="79"/>
  <c r="F220" i="79"/>
  <c r="G214" i="79"/>
  <c r="G215" i="79"/>
  <c r="G216" i="79"/>
  <c r="G217" i="79"/>
  <c r="G219" i="79"/>
  <c r="G220" i="79"/>
  <c r="H214" i="79"/>
  <c r="H215" i="79"/>
  <c r="H216" i="79"/>
  <c r="H217" i="79"/>
  <c r="H219" i="79"/>
  <c r="H220" i="79"/>
  <c r="I214" i="79"/>
  <c r="I215" i="79"/>
  <c r="I216" i="79"/>
  <c r="I217" i="79"/>
  <c r="I219" i="79"/>
  <c r="I220" i="79"/>
  <c r="J214" i="79"/>
  <c r="J215" i="79"/>
  <c r="J216" i="79"/>
  <c r="J217" i="79"/>
  <c r="J219" i="79"/>
  <c r="J220" i="79"/>
  <c r="K214" i="79"/>
  <c r="K215" i="79"/>
  <c r="K216" i="79"/>
  <c r="K217" i="79"/>
  <c r="K219" i="79"/>
  <c r="K220" i="79"/>
  <c r="L214" i="79"/>
  <c r="L215" i="79"/>
  <c r="L216" i="79"/>
  <c r="L217" i="79"/>
  <c r="L219" i="79"/>
  <c r="L220" i="79"/>
  <c r="M214" i="79"/>
  <c r="M215" i="79"/>
  <c r="M216" i="79"/>
  <c r="M217" i="79"/>
  <c r="M219" i="79"/>
  <c r="M220" i="79"/>
  <c r="N214" i="79"/>
  <c r="N215" i="79"/>
  <c r="N216" i="79"/>
  <c r="N217" i="79"/>
  <c r="N219" i="79"/>
  <c r="N220" i="79"/>
  <c r="O214" i="79"/>
  <c r="O215" i="79"/>
  <c r="O216" i="79"/>
  <c r="O217" i="79"/>
  <c r="O219" i="79"/>
  <c r="O220" i="79"/>
  <c r="P214" i="79"/>
  <c r="P215" i="79"/>
  <c r="P216" i="79"/>
  <c r="P217" i="79"/>
  <c r="P219" i="79"/>
  <c r="P220" i="79"/>
  <c r="Q214" i="79"/>
  <c r="Q215" i="79"/>
  <c r="Q216" i="79"/>
  <c r="Q217" i="79"/>
  <c r="Q219" i="79"/>
  <c r="Q220" i="79"/>
  <c r="R214" i="79"/>
  <c r="R215" i="79"/>
  <c r="R216" i="79"/>
  <c r="R217" i="79"/>
  <c r="R219" i="79"/>
  <c r="R220" i="79"/>
  <c r="S214" i="79"/>
  <c r="S215" i="79"/>
  <c r="S216" i="79"/>
  <c r="S217" i="79"/>
  <c r="S219" i="79"/>
  <c r="S220" i="79"/>
  <c r="T214" i="79"/>
  <c r="T215" i="79"/>
  <c r="T216" i="79"/>
  <c r="T217" i="79"/>
  <c r="T219" i="79"/>
  <c r="T220" i="79"/>
  <c r="U214" i="79"/>
  <c r="U215" i="79"/>
  <c r="U216" i="79"/>
  <c r="U217" i="79"/>
  <c r="U219" i="79"/>
  <c r="U220" i="79"/>
  <c r="V214" i="79"/>
  <c r="V215" i="79"/>
  <c r="V216" i="79"/>
  <c r="V217" i="79"/>
  <c r="V219" i="79"/>
  <c r="V220" i="79"/>
  <c r="D400" i="79"/>
  <c r="E400" i="79"/>
  <c r="F400" i="79"/>
  <c r="G400" i="79"/>
  <c r="H400" i="79"/>
  <c r="I400" i="79"/>
  <c r="J400" i="79"/>
  <c r="K400" i="79"/>
  <c r="L400" i="79"/>
  <c r="M400" i="79"/>
  <c r="N400" i="79"/>
  <c r="O400" i="79"/>
  <c r="P400" i="79"/>
  <c r="Q400" i="79"/>
  <c r="R400" i="79"/>
  <c r="S400" i="79"/>
  <c r="T400" i="79"/>
  <c r="U400" i="79"/>
  <c r="F446" i="79"/>
  <c r="F456" i="79"/>
  <c r="J206" i="79"/>
  <c r="J207" i="79"/>
  <c r="J208" i="79"/>
  <c r="J209" i="79"/>
  <c r="J211" i="79"/>
  <c r="J212" i="79"/>
  <c r="K206" i="79"/>
  <c r="K207" i="79"/>
  <c r="K208" i="79"/>
  <c r="K209" i="79"/>
  <c r="K211" i="79"/>
  <c r="K212" i="79"/>
  <c r="L206" i="79"/>
  <c r="L207" i="79"/>
  <c r="L208" i="79"/>
  <c r="L209" i="79"/>
  <c r="L211" i="79"/>
  <c r="L212" i="79"/>
  <c r="M206" i="79"/>
  <c r="M207" i="79"/>
  <c r="M208" i="79"/>
  <c r="M209" i="79"/>
  <c r="M211" i="79"/>
  <c r="M212" i="79"/>
  <c r="N206" i="79"/>
  <c r="N207" i="79"/>
  <c r="N208" i="79"/>
  <c r="N209" i="79"/>
  <c r="N211" i="79"/>
  <c r="N212" i="79"/>
  <c r="O206" i="79"/>
  <c r="O207" i="79"/>
  <c r="O208" i="79"/>
  <c r="O209" i="79"/>
  <c r="O211" i="79"/>
  <c r="O212" i="79"/>
  <c r="P206" i="79"/>
  <c r="P207" i="79"/>
  <c r="P208" i="79"/>
  <c r="P209" i="79"/>
  <c r="P211" i="79"/>
  <c r="P212" i="79"/>
  <c r="Q206" i="79"/>
  <c r="Q207" i="79"/>
  <c r="Q208" i="79"/>
  <c r="Q209" i="79"/>
  <c r="Q211" i="79"/>
  <c r="Q212" i="79"/>
  <c r="R206" i="79"/>
  <c r="R207" i="79"/>
  <c r="R208" i="79"/>
  <c r="R209" i="79"/>
  <c r="R211" i="79"/>
  <c r="R212" i="79"/>
  <c r="S206" i="79"/>
  <c r="S207" i="79"/>
  <c r="S208" i="79"/>
  <c r="S209" i="79"/>
  <c r="S211" i="79"/>
  <c r="S212" i="79"/>
  <c r="T206" i="79"/>
  <c r="T207" i="79"/>
  <c r="T208" i="79"/>
  <c r="T209" i="79"/>
  <c r="T211" i="79"/>
  <c r="T212" i="79"/>
  <c r="U206" i="79"/>
  <c r="U207" i="79"/>
  <c r="U208" i="79"/>
  <c r="U209" i="79"/>
  <c r="U211" i="79"/>
  <c r="U212" i="79"/>
  <c r="V206" i="79"/>
  <c r="V207" i="79"/>
  <c r="V208" i="79"/>
  <c r="V209" i="79"/>
  <c r="V211" i="79"/>
  <c r="V212" i="79"/>
  <c r="D392" i="79"/>
  <c r="E392" i="79"/>
  <c r="F392" i="79"/>
  <c r="G392" i="79"/>
  <c r="H392" i="79"/>
  <c r="I392" i="79"/>
  <c r="J392" i="79"/>
  <c r="K392" i="79"/>
  <c r="L392" i="79"/>
  <c r="M392" i="79"/>
  <c r="N392" i="79"/>
  <c r="O392" i="79"/>
  <c r="P392" i="79"/>
  <c r="Q392" i="79"/>
  <c r="R392" i="79"/>
  <c r="S392" i="79"/>
  <c r="T392" i="79"/>
  <c r="U392" i="79"/>
  <c r="E446" i="79"/>
  <c r="E456" i="79"/>
  <c r="J198" i="79"/>
  <c r="J199" i="79"/>
  <c r="J200" i="79"/>
  <c r="J201" i="79"/>
  <c r="J203" i="79"/>
  <c r="J204" i="79"/>
  <c r="K198" i="79"/>
  <c r="K199" i="79"/>
  <c r="K200" i="79"/>
  <c r="K201" i="79"/>
  <c r="K203" i="79"/>
  <c r="K204" i="79"/>
  <c r="L198" i="79"/>
  <c r="L199" i="79"/>
  <c r="L200" i="79"/>
  <c r="L201" i="79"/>
  <c r="L203" i="79"/>
  <c r="L204" i="79"/>
  <c r="M198" i="79"/>
  <c r="M199" i="79"/>
  <c r="M200" i="79"/>
  <c r="M201" i="79"/>
  <c r="M203" i="79"/>
  <c r="M204" i="79"/>
  <c r="N198" i="79"/>
  <c r="N199" i="79"/>
  <c r="N200" i="79"/>
  <c r="N201" i="79"/>
  <c r="N203" i="79"/>
  <c r="N204" i="79"/>
  <c r="O198" i="79"/>
  <c r="O199" i="79"/>
  <c r="O200" i="79"/>
  <c r="O201" i="79"/>
  <c r="O203" i="79"/>
  <c r="O204" i="79"/>
  <c r="P198" i="79"/>
  <c r="P199" i="79"/>
  <c r="P200" i="79"/>
  <c r="P201" i="79"/>
  <c r="P203" i="79"/>
  <c r="P204" i="79"/>
  <c r="Q198" i="79"/>
  <c r="Q199" i="79"/>
  <c r="Q200" i="79"/>
  <c r="Q201" i="79"/>
  <c r="Q203" i="79"/>
  <c r="Q204" i="79"/>
  <c r="R198" i="79"/>
  <c r="R199" i="79"/>
  <c r="R200" i="79"/>
  <c r="R201" i="79"/>
  <c r="R203" i="79"/>
  <c r="R204" i="79"/>
  <c r="S198" i="79"/>
  <c r="S199" i="79"/>
  <c r="S200" i="79"/>
  <c r="S201" i="79"/>
  <c r="S203" i="79"/>
  <c r="S204" i="79"/>
  <c r="T198" i="79"/>
  <c r="T199" i="79"/>
  <c r="T200" i="79"/>
  <c r="T201" i="79"/>
  <c r="T203" i="79"/>
  <c r="T204" i="79"/>
  <c r="U198" i="79"/>
  <c r="U199" i="79"/>
  <c r="U200" i="79"/>
  <c r="U201" i="79"/>
  <c r="U203" i="79"/>
  <c r="U204" i="79"/>
  <c r="V198" i="79"/>
  <c r="V199" i="79"/>
  <c r="V200" i="79"/>
  <c r="V201" i="79"/>
  <c r="V203" i="79"/>
  <c r="V204" i="79"/>
  <c r="D384" i="79"/>
  <c r="E384" i="79"/>
  <c r="F384" i="79"/>
  <c r="G384" i="79"/>
  <c r="H384" i="79"/>
  <c r="I384" i="79"/>
  <c r="J384" i="79"/>
  <c r="K384" i="79"/>
  <c r="L384" i="79"/>
  <c r="M384" i="79"/>
  <c r="N384" i="79"/>
  <c r="O384" i="79"/>
  <c r="P384" i="79"/>
  <c r="Q384" i="79"/>
  <c r="R384" i="79"/>
  <c r="S384" i="79"/>
  <c r="T384" i="79"/>
  <c r="U384" i="79"/>
  <c r="D446" i="79"/>
  <c r="D456" i="79"/>
  <c r="D128" i="79"/>
  <c r="D129" i="79"/>
  <c r="D130" i="79"/>
  <c r="D131" i="79"/>
  <c r="D177" i="79"/>
  <c r="D178" i="79"/>
  <c r="D179" i="79"/>
  <c r="D180" i="79"/>
  <c r="D182" i="79"/>
  <c r="D183" i="79"/>
  <c r="W151" i="79"/>
  <c r="W159" i="79" s="1"/>
  <c r="W167" i="79" s="1"/>
  <c r="W175" i="79" s="1"/>
  <c r="W183" i="79" s="1"/>
  <c r="E128" i="79"/>
  <c r="E129" i="79"/>
  <c r="E130" i="79"/>
  <c r="E131" i="79"/>
  <c r="E177" i="79"/>
  <c r="E178" i="79"/>
  <c r="E179" i="79"/>
  <c r="E180" i="79"/>
  <c r="E182" i="79"/>
  <c r="E183" i="79"/>
  <c r="F128" i="79"/>
  <c r="F129" i="79"/>
  <c r="F130" i="79"/>
  <c r="F131" i="79"/>
  <c r="F177" i="79"/>
  <c r="F178" i="79"/>
  <c r="F179" i="79"/>
  <c r="F180" i="79"/>
  <c r="F182" i="79"/>
  <c r="F183" i="79"/>
  <c r="G128" i="79"/>
  <c r="G129" i="79"/>
  <c r="G130" i="79"/>
  <c r="G131" i="79"/>
  <c r="G177" i="79"/>
  <c r="G178" i="79"/>
  <c r="G179" i="79"/>
  <c r="G180" i="79"/>
  <c r="G182" i="79"/>
  <c r="G183" i="79"/>
  <c r="H128" i="79"/>
  <c r="H129" i="79"/>
  <c r="H130" i="79"/>
  <c r="H131" i="79"/>
  <c r="H177" i="79"/>
  <c r="H178" i="79"/>
  <c r="H179" i="79"/>
  <c r="H180" i="79"/>
  <c r="H182" i="79"/>
  <c r="H183" i="79"/>
  <c r="I128" i="79"/>
  <c r="I129" i="79"/>
  <c r="I130" i="79"/>
  <c r="I131" i="79"/>
  <c r="I177" i="79"/>
  <c r="I178" i="79"/>
  <c r="I179" i="79"/>
  <c r="I180" i="79"/>
  <c r="I182" i="79"/>
  <c r="I183" i="79"/>
  <c r="J128" i="79"/>
  <c r="J129" i="79"/>
  <c r="J130" i="79"/>
  <c r="J131" i="79"/>
  <c r="J177" i="79"/>
  <c r="J178" i="79"/>
  <c r="J179" i="79"/>
  <c r="J180" i="79"/>
  <c r="J182" i="79"/>
  <c r="J183" i="79"/>
  <c r="K128" i="79"/>
  <c r="K129" i="79"/>
  <c r="K130" i="79"/>
  <c r="K131" i="79"/>
  <c r="K177" i="79"/>
  <c r="K178" i="79"/>
  <c r="K179" i="79"/>
  <c r="K180" i="79"/>
  <c r="K182" i="79"/>
  <c r="K183" i="79"/>
  <c r="L128" i="79"/>
  <c r="L129" i="79"/>
  <c r="L130" i="79"/>
  <c r="L131" i="79"/>
  <c r="L177" i="79"/>
  <c r="L178" i="79"/>
  <c r="L179" i="79"/>
  <c r="L180" i="79"/>
  <c r="L182" i="79"/>
  <c r="L183" i="79"/>
  <c r="M128" i="79"/>
  <c r="M129" i="79"/>
  <c r="M130" i="79"/>
  <c r="M131" i="79"/>
  <c r="M177" i="79"/>
  <c r="M178" i="79"/>
  <c r="M179" i="79"/>
  <c r="M180" i="79"/>
  <c r="M182" i="79"/>
  <c r="M183" i="79"/>
  <c r="N128" i="79"/>
  <c r="N129" i="79"/>
  <c r="N130" i="79"/>
  <c r="N131" i="79"/>
  <c r="N177" i="79"/>
  <c r="N178" i="79"/>
  <c r="N179" i="79"/>
  <c r="N180" i="79"/>
  <c r="N182" i="79"/>
  <c r="N183" i="79"/>
  <c r="O128" i="79"/>
  <c r="O129" i="79"/>
  <c r="O130" i="79"/>
  <c r="O131" i="79"/>
  <c r="O177" i="79"/>
  <c r="O178" i="79"/>
  <c r="O179" i="79"/>
  <c r="O180" i="79"/>
  <c r="O182" i="79"/>
  <c r="O183" i="79"/>
  <c r="P128" i="79"/>
  <c r="P177" i="79"/>
  <c r="P178" i="79"/>
  <c r="P179" i="79"/>
  <c r="P180" i="79"/>
  <c r="P182" i="79"/>
  <c r="P183" i="79"/>
  <c r="Q128" i="79"/>
  <c r="Q177" i="79"/>
  <c r="Q178" i="79"/>
  <c r="Q179" i="79"/>
  <c r="Q180" i="79"/>
  <c r="Q182" i="79"/>
  <c r="Q183" i="79"/>
  <c r="R128" i="79"/>
  <c r="R177" i="79"/>
  <c r="R178" i="79"/>
  <c r="R179" i="79"/>
  <c r="R180" i="79"/>
  <c r="R182" i="79"/>
  <c r="R183" i="79"/>
  <c r="S128" i="79"/>
  <c r="S177" i="79"/>
  <c r="S178" i="79"/>
  <c r="S179" i="79"/>
  <c r="S180" i="79"/>
  <c r="S182" i="79"/>
  <c r="S183" i="79"/>
  <c r="T128" i="79"/>
  <c r="T177" i="79"/>
  <c r="T178" i="79"/>
  <c r="T179" i="79"/>
  <c r="T180" i="79"/>
  <c r="T182" i="79"/>
  <c r="T183" i="79"/>
  <c r="U128" i="79"/>
  <c r="U177" i="79"/>
  <c r="U178" i="79"/>
  <c r="U179" i="79"/>
  <c r="U180" i="79"/>
  <c r="U182" i="79"/>
  <c r="U183" i="79"/>
  <c r="V128" i="79"/>
  <c r="V177" i="79"/>
  <c r="V178" i="79"/>
  <c r="V179" i="79"/>
  <c r="V180" i="79"/>
  <c r="V182" i="79"/>
  <c r="V183" i="79"/>
  <c r="D423" i="79"/>
  <c r="E423" i="79"/>
  <c r="F423" i="79"/>
  <c r="G423" i="79"/>
  <c r="H423" i="79"/>
  <c r="I423" i="79"/>
  <c r="J423" i="79"/>
  <c r="K423" i="79"/>
  <c r="L423" i="79"/>
  <c r="M423" i="79"/>
  <c r="N423" i="79"/>
  <c r="O423" i="79"/>
  <c r="P423" i="79"/>
  <c r="Q423" i="79"/>
  <c r="R423" i="79"/>
  <c r="S423" i="79"/>
  <c r="T423" i="79"/>
  <c r="U423" i="79"/>
  <c r="D132" i="79"/>
  <c r="D133" i="79"/>
  <c r="D134" i="79"/>
  <c r="D135" i="79"/>
  <c r="E132" i="79"/>
  <c r="E133" i="79"/>
  <c r="E134" i="79"/>
  <c r="E135" i="79"/>
  <c r="F132" i="79"/>
  <c r="F133" i="79"/>
  <c r="F134" i="79"/>
  <c r="F135" i="79"/>
  <c r="G132" i="79"/>
  <c r="G133" i="79"/>
  <c r="G134" i="79"/>
  <c r="G135" i="79"/>
  <c r="H132" i="79"/>
  <c r="H133" i="79"/>
  <c r="H134" i="79"/>
  <c r="H135" i="79"/>
  <c r="I132" i="79"/>
  <c r="I133" i="79"/>
  <c r="I134" i="79"/>
  <c r="I135" i="79"/>
  <c r="J132" i="79"/>
  <c r="J133" i="79"/>
  <c r="J134" i="79"/>
  <c r="J135" i="79"/>
  <c r="K132" i="79"/>
  <c r="K133" i="79"/>
  <c r="K134" i="79"/>
  <c r="K135" i="79"/>
  <c r="L132" i="79"/>
  <c r="L133" i="79"/>
  <c r="L134" i="79"/>
  <c r="L135" i="79"/>
  <c r="M132" i="79"/>
  <c r="M133" i="79"/>
  <c r="M134" i="79"/>
  <c r="M135" i="79"/>
  <c r="N132" i="79"/>
  <c r="N133" i="79"/>
  <c r="N134" i="79"/>
  <c r="N135" i="79"/>
  <c r="O132" i="79"/>
  <c r="O133" i="79"/>
  <c r="O134" i="79"/>
  <c r="O135" i="79"/>
  <c r="P132" i="79"/>
  <c r="P133" i="79"/>
  <c r="P134" i="79"/>
  <c r="P135" i="79"/>
  <c r="Q132" i="79"/>
  <c r="Q133" i="79"/>
  <c r="Q134" i="79"/>
  <c r="Q135" i="79"/>
  <c r="R132" i="79"/>
  <c r="R133" i="79"/>
  <c r="R134" i="79"/>
  <c r="R135" i="79"/>
  <c r="S132" i="79"/>
  <c r="S133" i="79"/>
  <c r="S134" i="79"/>
  <c r="S135" i="79"/>
  <c r="T132" i="79"/>
  <c r="T133" i="79"/>
  <c r="T134" i="79"/>
  <c r="T135" i="79"/>
  <c r="U132" i="79"/>
  <c r="U133" i="79"/>
  <c r="U134" i="79"/>
  <c r="U135" i="79"/>
  <c r="V132" i="79"/>
  <c r="V133" i="79"/>
  <c r="V134" i="79"/>
  <c r="V135" i="79"/>
  <c r="D375" i="79"/>
  <c r="E375" i="79"/>
  <c r="F375" i="79"/>
  <c r="G375" i="79"/>
  <c r="H375" i="79"/>
  <c r="I375" i="79"/>
  <c r="J375" i="79"/>
  <c r="K375" i="79"/>
  <c r="L375" i="79"/>
  <c r="M375" i="79"/>
  <c r="N375" i="79"/>
  <c r="O375" i="79"/>
  <c r="P375" i="79"/>
  <c r="Q375" i="79"/>
  <c r="R375" i="79"/>
  <c r="S375" i="79"/>
  <c r="T375" i="79"/>
  <c r="U375" i="79"/>
  <c r="I445" i="79"/>
  <c r="I455" i="79"/>
  <c r="E145" i="79"/>
  <c r="E146" i="79"/>
  <c r="E147" i="79"/>
  <c r="E148" i="79"/>
  <c r="E150" i="79"/>
  <c r="E151" i="79"/>
  <c r="F145" i="79"/>
  <c r="F146" i="79"/>
  <c r="F147" i="79"/>
  <c r="F148" i="79"/>
  <c r="F150" i="79"/>
  <c r="F151" i="79"/>
  <c r="G145" i="79"/>
  <c r="G146" i="79"/>
  <c r="G147" i="79"/>
  <c r="G148" i="79"/>
  <c r="G150" i="79"/>
  <c r="G151" i="79"/>
  <c r="H145" i="79"/>
  <c r="H146" i="79"/>
  <c r="H147" i="79"/>
  <c r="H148" i="79"/>
  <c r="H150" i="79"/>
  <c r="H151" i="79"/>
  <c r="I145" i="79"/>
  <c r="I146" i="79"/>
  <c r="I147" i="79"/>
  <c r="I148" i="79"/>
  <c r="I150" i="79"/>
  <c r="I151" i="79"/>
  <c r="D145" i="79"/>
  <c r="D146" i="79"/>
  <c r="D147" i="79"/>
  <c r="D148" i="79"/>
  <c r="D150" i="79"/>
  <c r="D151" i="79"/>
  <c r="E511" i="79"/>
  <c r="F511" i="79"/>
  <c r="G511" i="79"/>
  <c r="H511" i="79"/>
  <c r="I511" i="79"/>
  <c r="J511" i="79"/>
  <c r="F538" i="79"/>
  <c r="F539" i="79"/>
  <c r="F540" i="79"/>
  <c r="F541" i="79"/>
  <c r="F542" i="79"/>
  <c r="F543" i="79"/>
  <c r="F544" i="79"/>
  <c r="F545" i="79"/>
  <c r="F546" i="79"/>
  <c r="F548" i="79"/>
  <c r="F537" i="79"/>
  <c r="L538" i="79"/>
  <c r="L539" i="79"/>
  <c r="L540" i="79"/>
  <c r="L541" i="79"/>
  <c r="L542" i="79"/>
  <c r="L543" i="79"/>
  <c r="L544" i="79"/>
  <c r="L545" i="79"/>
  <c r="L546" i="79"/>
  <c r="L548" i="79"/>
  <c r="L537" i="79"/>
  <c r="D169" i="79"/>
  <c r="D170" i="79"/>
  <c r="D171" i="79"/>
  <c r="D172" i="79"/>
  <c r="D174" i="79"/>
  <c r="D175" i="79"/>
  <c r="E169" i="79"/>
  <c r="E170" i="79"/>
  <c r="E171" i="79"/>
  <c r="E172" i="79"/>
  <c r="E174" i="79"/>
  <c r="E175" i="79"/>
  <c r="F169" i="79"/>
  <c r="F170" i="79"/>
  <c r="F171" i="79"/>
  <c r="F172" i="79"/>
  <c r="F174" i="79"/>
  <c r="F175" i="79"/>
  <c r="G169" i="79"/>
  <c r="G170" i="79"/>
  <c r="G171" i="79"/>
  <c r="G172" i="79"/>
  <c r="G174" i="79"/>
  <c r="G175" i="79"/>
  <c r="H169" i="79"/>
  <c r="H170" i="79"/>
  <c r="H171" i="79"/>
  <c r="H172" i="79"/>
  <c r="H174" i="79"/>
  <c r="H175" i="79"/>
  <c r="I169" i="79"/>
  <c r="I170" i="79"/>
  <c r="I171" i="79"/>
  <c r="I172" i="79"/>
  <c r="I174" i="79"/>
  <c r="I175" i="79"/>
  <c r="J169" i="79"/>
  <c r="J170" i="79"/>
  <c r="J171" i="79"/>
  <c r="J172" i="79"/>
  <c r="J174" i="79"/>
  <c r="J175" i="79"/>
  <c r="K169" i="79"/>
  <c r="K170" i="79"/>
  <c r="K171" i="79"/>
  <c r="K172" i="79"/>
  <c r="K174" i="79"/>
  <c r="K175" i="79"/>
  <c r="L169" i="79"/>
  <c r="L170" i="79"/>
  <c r="L171" i="79"/>
  <c r="L172" i="79"/>
  <c r="L174" i="79"/>
  <c r="L175" i="79"/>
  <c r="M169" i="79"/>
  <c r="M170" i="79"/>
  <c r="M171" i="79"/>
  <c r="M172" i="79"/>
  <c r="M174" i="79"/>
  <c r="M175" i="79"/>
  <c r="N169" i="79"/>
  <c r="N170" i="79"/>
  <c r="N171" i="79"/>
  <c r="N172" i="79"/>
  <c r="N174" i="79"/>
  <c r="N175" i="79"/>
  <c r="O169" i="79"/>
  <c r="O170" i="79"/>
  <c r="O171" i="79"/>
  <c r="O172" i="79"/>
  <c r="O174" i="79"/>
  <c r="O175" i="79"/>
  <c r="P169" i="79"/>
  <c r="P170" i="79"/>
  <c r="P171" i="79"/>
  <c r="P172" i="79"/>
  <c r="P174" i="79"/>
  <c r="P175" i="79"/>
  <c r="Q169" i="79"/>
  <c r="Q170" i="79"/>
  <c r="Q171" i="79"/>
  <c r="Q172" i="79"/>
  <c r="Q174" i="79"/>
  <c r="Q175" i="79"/>
  <c r="R169" i="79"/>
  <c r="R170" i="79"/>
  <c r="R171" i="79"/>
  <c r="R172" i="79"/>
  <c r="R174" i="79"/>
  <c r="R175" i="79"/>
  <c r="S169" i="79"/>
  <c r="S170" i="79"/>
  <c r="S171" i="79"/>
  <c r="S172" i="79"/>
  <c r="S174" i="79"/>
  <c r="S175" i="79"/>
  <c r="T169" i="79"/>
  <c r="T170" i="79"/>
  <c r="T171" i="79"/>
  <c r="T172" i="79"/>
  <c r="T174" i="79"/>
  <c r="T175" i="79"/>
  <c r="U169" i="79"/>
  <c r="U170" i="79"/>
  <c r="U171" i="79"/>
  <c r="U172" i="79"/>
  <c r="U174" i="79"/>
  <c r="U175" i="79"/>
  <c r="V169" i="79"/>
  <c r="V170" i="79"/>
  <c r="V171" i="79"/>
  <c r="V172" i="79"/>
  <c r="V174" i="79"/>
  <c r="V175" i="79"/>
  <c r="D415" i="79"/>
  <c r="E415" i="79"/>
  <c r="F415" i="79"/>
  <c r="G415" i="79"/>
  <c r="H415" i="79"/>
  <c r="I415" i="79"/>
  <c r="J415" i="79"/>
  <c r="K415" i="79"/>
  <c r="L415" i="79"/>
  <c r="M415" i="79"/>
  <c r="N415" i="79"/>
  <c r="O415" i="79"/>
  <c r="P415" i="79"/>
  <c r="Q415" i="79"/>
  <c r="R415" i="79"/>
  <c r="S415" i="79"/>
  <c r="T415" i="79"/>
  <c r="U415" i="79"/>
  <c r="H445" i="79"/>
  <c r="H455" i="79"/>
  <c r="E137" i="79"/>
  <c r="E138" i="79"/>
  <c r="E139" i="79"/>
  <c r="E140" i="79"/>
  <c r="E142" i="79"/>
  <c r="E143" i="79"/>
  <c r="F137" i="79"/>
  <c r="F138" i="79"/>
  <c r="F139" i="79"/>
  <c r="F140" i="79"/>
  <c r="F142" i="79"/>
  <c r="F143" i="79"/>
  <c r="G137" i="79"/>
  <c r="G138" i="79"/>
  <c r="G139" i="79"/>
  <c r="G140" i="79"/>
  <c r="G142" i="79"/>
  <c r="G143" i="79"/>
  <c r="H137" i="79"/>
  <c r="H138" i="79"/>
  <c r="H139" i="79"/>
  <c r="H140" i="79"/>
  <c r="H142" i="79"/>
  <c r="H143" i="79"/>
  <c r="I137" i="79"/>
  <c r="I138" i="79"/>
  <c r="I139" i="79"/>
  <c r="I140" i="79"/>
  <c r="I142" i="79"/>
  <c r="I143" i="79"/>
  <c r="D137" i="79"/>
  <c r="D138" i="79"/>
  <c r="D139" i="79"/>
  <c r="D140" i="79"/>
  <c r="D142" i="79"/>
  <c r="D143" i="79"/>
  <c r="E505" i="79"/>
  <c r="F505" i="79"/>
  <c r="G505" i="79"/>
  <c r="H505" i="79"/>
  <c r="I505" i="79"/>
  <c r="J505" i="79"/>
  <c r="F572" i="79"/>
  <c r="F573" i="79"/>
  <c r="F574" i="79"/>
  <c r="F575" i="79"/>
  <c r="F576" i="79"/>
  <c r="F577" i="79"/>
  <c r="F578" i="79"/>
  <c r="F579" i="79"/>
  <c r="F580" i="79"/>
  <c r="F582" i="79"/>
  <c r="F571" i="79"/>
  <c r="D161" i="79"/>
  <c r="D162" i="79"/>
  <c r="D163" i="79"/>
  <c r="D164" i="79"/>
  <c r="D166" i="79"/>
  <c r="D167" i="79"/>
  <c r="E161" i="79"/>
  <c r="E162" i="79"/>
  <c r="E163" i="79"/>
  <c r="E164" i="79"/>
  <c r="E166" i="79"/>
  <c r="E167" i="79"/>
  <c r="F161" i="79"/>
  <c r="F162" i="79"/>
  <c r="F163" i="79"/>
  <c r="F164" i="79"/>
  <c r="F166" i="79"/>
  <c r="F167" i="79"/>
  <c r="G161" i="79"/>
  <c r="G162" i="79"/>
  <c r="G163" i="79"/>
  <c r="G164" i="79"/>
  <c r="G166" i="79"/>
  <c r="G167" i="79"/>
  <c r="H161" i="79"/>
  <c r="H162" i="79"/>
  <c r="H163" i="79"/>
  <c r="H164" i="79"/>
  <c r="H166" i="79"/>
  <c r="H167" i="79"/>
  <c r="I161" i="79"/>
  <c r="I162" i="79"/>
  <c r="I163" i="79"/>
  <c r="I164" i="79"/>
  <c r="I166" i="79"/>
  <c r="I167" i="79"/>
  <c r="J161" i="79"/>
  <c r="J162" i="79"/>
  <c r="J163" i="79"/>
  <c r="J164" i="79"/>
  <c r="J166" i="79"/>
  <c r="J167" i="79"/>
  <c r="K161" i="79"/>
  <c r="K162" i="79"/>
  <c r="K163" i="79"/>
  <c r="K164" i="79"/>
  <c r="K166" i="79"/>
  <c r="K167" i="79"/>
  <c r="L161" i="79"/>
  <c r="L162" i="79"/>
  <c r="L163" i="79"/>
  <c r="L164" i="79"/>
  <c r="L166" i="79"/>
  <c r="L167" i="79"/>
  <c r="M161" i="79"/>
  <c r="M162" i="79"/>
  <c r="M163" i="79"/>
  <c r="M164" i="79"/>
  <c r="M166" i="79"/>
  <c r="M167" i="79"/>
  <c r="N161" i="79"/>
  <c r="N162" i="79"/>
  <c r="N163" i="79"/>
  <c r="N164" i="79"/>
  <c r="N166" i="79"/>
  <c r="N167" i="79"/>
  <c r="O161" i="79"/>
  <c r="O162" i="79"/>
  <c r="O163" i="79"/>
  <c r="O164" i="79"/>
  <c r="O166" i="79"/>
  <c r="O167" i="79"/>
  <c r="P161" i="79"/>
  <c r="P162" i="79"/>
  <c r="P163" i="79"/>
  <c r="P164" i="79"/>
  <c r="P166" i="79"/>
  <c r="P167" i="79"/>
  <c r="Q161" i="79"/>
  <c r="Q162" i="79"/>
  <c r="Q163" i="79"/>
  <c r="Q164" i="79"/>
  <c r="Q166" i="79"/>
  <c r="Q167" i="79"/>
  <c r="R161" i="79"/>
  <c r="R162" i="79"/>
  <c r="R163" i="79"/>
  <c r="R164" i="79"/>
  <c r="R166" i="79"/>
  <c r="R167" i="79"/>
  <c r="S161" i="79"/>
  <c r="S162" i="79"/>
  <c r="S163" i="79"/>
  <c r="S164" i="79"/>
  <c r="S166" i="79"/>
  <c r="S167" i="79"/>
  <c r="T161" i="79"/>
  <c r="T162" i="79"/>
  <c r="T163" i="79"/>
  <c r="T164" i="79"/>
  <c r="T166" i="79"/>
  <c r="T167" i="79"/>
  <c r="U161" i="79"/>
  <c r="U162" i="79"/>
  <c r="U163" i="79"/>
  <c r="U164" i="79"/>
  <c r="U166" i="79"/>
  <c r="U167" i="79"/>
  <c r="V161" i="79"/>
  <c r="V162" i="79"/>
  <c r="V163" i="79"/>
  <c r="V164" i="79"/>
  <c r="V166" i="79"/>
  <c r="V167" i="79"/>
  <c r="D407" i="79"/>
  <c r="E407" i="79"/>
  <c r="F407" i="79"/>
  <c r="G407" i="79"/>
  <c r="H407" i="79"/>
  <c r="I407" i="79"/>
  <c r="J407" i="79"/>
  <c r="K407" i="79"/>
  <c r="L407" i="79"/>
  <c r="M407" i="79"/>
  <c r="N407" i="79"/>
  <c r="O407" i="79"/>
  <c r="P407" i="79"/>
  <c r="Q407" i="79"/>
  <c r="R407" i="79"/>
  <c r="S407" i="79"/>
  <c r="T407" i="79"/>
  <c r="U407" i="79"/>
  <c r="G445" i="79"/>
  <c r="G455" i="79"/>
  <c r="D153" i="79"/>
  <c r="D154" i="79"/>
  <c r="D155" i="79"/>
  <c r="D156" i="79"/>
  <c r="D158" i="79"/>
  <c r="D159" i="79"/>
  <c r="E153" i="79"/>
  <c r="E154" i="79"/>
  <c r="E155" i="79"/>
  <c r="E156" i="79"/>
  <c r="E158" i="79"/>
  <c r="E159" i="79"/>
  <c r="F153" i="79"/>
  <c r="F154" i="79"/>
  <c r="F155" i="79"/>
  <c r="F156" i="79"/>
  <c r="F158" i="79"/>
  <c r="F159" i="79"/>
  <c r="G153" i="79"/>
  <c r="G154" i="79"/>
  <c r="G155" i="79"/>
  <c r="G156" i="79"/>
  <c r="G158" i="79"/>
  <c r="G159" i="79"/>
  <c r="H153" i="79"/>
  <c r="H154" i="79"/>
  <c r="H155" i="79"/>
  <c r="H156" i="79"/>
  <c r="H158" i="79"/>
  <c r="H159" i="79"/>
  <c r="I153" i="79"/>
  <c r="I154" i="79"/>
  <c r="I155" i="79"/>
  <c r="I156" i="79"/>
  <c r="I158" i="79"/>
  <c r="I159" i="79"/>
  <c r="J153" i="79"/>
  <c r="J154" i="79"/>
  <c r="J155" i="79"/>
  <c r="J156" i="79"/>
  <c r="J158" i="79"/>
  <c r="J159" i="79"/>
  <c r="K153" i="79"/>
  <c r="K154" i="79"/>
  <c r="K155" i="79"/>
  <c r="K156" i="79"/>
  <c r="K158" i="79"/>
  <c r="K159" i="79"/>
  <c r="L153" i="79"/>
  <c r="L154" i="79"/>
  <c r="L155" i="79"/>
  <c r="L156" i="79"/>
  <c r="L158" i="79"/>
  <c r="L159" i="79"/>
  <c r="M153" i="79"/>
  <c r="M154" i="79"/>
  <c r="M155" i="79"/>
  <c r="M156" i="79"/>
  <c r="M158" i="79"/>
  <c r="M159" i="79"/>
  <c r="N153" i="79"/>
  <c r="N154" i="79"/>
  <c r="N155" i="79"/>
  <c r="N156" i="79"/>
  <c r="N158" i="79"/>
  <c r="N159" i="79"/>
  <c r="O153" i="79"/>
  <c r="O154" i="79"/>
  <c r="O155" i="79"/>
  <c r="O156" i="79"/>
  <c r="O158" i="79"/>
  <c r="O159" i="79"/>
  <c r="P153" i="79"/>
  <c r="P154" i="79"/>
  <c r="P155" i="79"/>
  <c r="P156" i="79"/>
  <c r="P158" i="79"/>
  <c r="P159" i="79"/>
  <c r="Q153" i="79"/>
  <c r="Q154" i="79"/>
  <c r="Q155" i="79"/>
  <c r="Q156" i="79"/>
  <c r="Q158" i="79"/>
  <c r="Q159" i="79"/>
  <c r="R153" i="79"/>
  <c r="R154" i="79"/>
  <c r="R155" i="79"/>
  <c r="R156" i="79"/>
  <c r="R158" i="79"/>
  <c r="R159" i="79"/>
  <c r="S153" i="79"/>
  <c r="S154" i="79"/>
  <c r="S155" i="79"/>
  <c r="S156" i="79"/>
  <c r="S158" i="79"/>
  <c r="S159" i="79"/>
  <c r="T153" i="79"/>
  <c r="T154" i="79"/>
  <c r="T155" i="79"/>
  <c r="T156" i="79"/>
  <c r="T158" i="79"/>
  <c r="T159" i="79"/>
  <c r="U153" i="79"/>
  <c r="U154" i="79"/>
  <c r="U155" i="79"/>
  <c r="U156" i="79"/>
  <c r="U158" i="79"/>
  <c r="U159" i="79"/>
  <c r="V153" i="79"/>
  <c r="V154" i="79"/>
  <c r="V155" i="79"/>
  <c r="V156" i="79"/>
  <c r="V158" i="79"/>
  <c r="V159" i="79"/>
  <c r="D399" i="79"/>
  <c r="E399" i="79"/>
  <c r="F399" i="79"/>
  <c r="G399" i="79"/>
  <c r="H399" i="79"/>
  <c r="I399" i="79"/>
  <c r="J399" i="79"/>
  <c r="K399" i="79"/>
  <c r="L399" i="79"/>
  <c r="M399" i="79"/>
  <c r="N399" i="79"/>
  <c r="O399" i="79"/>
  <c r="P399" i="79"/>
  <c r="Q399" i="79"/>
  <c r="R399" i="79"/>
  <c r="S399" i="79"/>
  <c r="T399" i="79"/>
  <c r="U399" i="79"/>
  <c r="F445" i="79"/>
  <c r="F455" i="79"/>
  <c r="J145" i="79"/>
  <c r="J146" i="79"/>
  <c r="J147" i="79"/>
  <c r="J148" i="79"/>
  <c r="J150" i="79"/>
  <c r="J151" i="79"/>
  <c r="K145" i="79"/>
  <c r="K146" i="79"/>
  <c r="K147" i="79"/>
  <c r="K148" i="79"/>
  <c r="K150" i="79"/>
  <c r="K151" i="79"/>
  <c r="L145" i="79"/>
  <c r="L146" i="79"/>
  <c r="L147" i="79"/>
  <c r="L148" i="79"/>
  <c r="L150" i="79"/>
  <c r="L151" i="79"/>
  <c r="M145" i="79"/>
  <c r="M146" i="79"/>
  <c r="M147" i="79"/>
  <c r="M148" i="79"/>
  <c r="M150" i="79"/>
  <c r="M151" i="79"/>
  <c r="N145" i="79"/>
  <c r="N146" i="79"/>
  <c r="N147" i="79"/>
  <c r="N148" i="79"/>
  <c r="N150" i="79"/>
  <c r="N151" i="79"/>
  <c r="O145" i="79"/>
  <c r="O146" i="79"/>
  <c r="O147" i="79"/>
  <c r="O148" i="79"/>
  <c r="O150" i="79"/>
  <c r="O151" i="79"/>
  <c r="P145" i="79"/>
  <c r="P146" i="79"/>
  <c r="P147" i="79"/>
  <c r="P148" i="79"/>
  <c r="P150" i="79"/>
  <c r="P151" i="79"/>
  <c r="Q145" i="79"/>
  <c r="Q146" i="79"/>
  <c r="Q147" i="79"/>
  <c r="Q148" i="79"/>
  <c r="Q150" i="79"/>
  <c r="Q151" i="79"/>
  <c r="R145" i="79"/>
  <c r="R146" i="79"/>
  <c r="R147" i="79"/>
  <c r="R148" i="79"/>
  <c r="R150" i="79"/>
  <c r="R151" i="79"/>
  <c r="S145" i="79"/>
  <c r="S146" i="79"/>
  <c r="S147" i="79"/>
  <c r="S148" i="79"/>
  <c r="S150" i="79"/>
  <c r="S151" i="79"/>
  <c r="T145" i="79"/>
  <c r="T146" i="79"/>
  <c r="T147" i="79"/>
  <c r="T148" i="79"/>
  <c r="T150" i="79"/>
  <c r="T151" i="79"/>
  <c r="U145" i="79"/>
  <c r="U146" i="79"/>
  <c r="U147" i="79"/>
  <c r="U148" i="79"/>
  <c r="U150" i="79"/>
  <c r="U151" i="79"/>
  <c r="V145" i="79"/>
  <c r="V146" i="79"/>
  <c r="V147" i="79"/>
  <c r="V148" i="79"/>
  <c r="V150" i="79"/>
  <c r="V151" i="79"/>
  <c r="D391" i="79"/>
  <c r="E391" i="79"/>
  <c r="F391" i="79"/>
  <c r="G391" i="79"/>
  <c r="H391" i="79"/>
  <c r="I391" i="79"/>
  <c r="J391" i="79"/>
  <c r="K391" i="79"/>
  <c r="L391" i="79"/>
  <c r="M391" i="79"/>
  <c r="N391" i="79"/>
  <c r="O391" i="79"/>
  <c r="P391" i="79"/>
  <c r="Q391" i="79"/>
  <c r="R391" i="79"/>
  <c r="S391" i="79"/>
  <c r="T391" i="79"/>
  <c r="U391" i="79"/>
  <c r="E445" i="79"/>
  <c r="E455" i="79"/>
  <c r="J137" i="79"/>
  <c r="J138" i="79"/>
  <c r="J139" i="79"/>
  <c r="J140" i="79"/>
  <c r="J142" i="79"/>
  <c r="J143" i="79"/>
  <c r="K137" i="79"/>
  <c r="K138" i="79"/>
  <c r="K139" i="79"/>
  <c r="K140" i="79"/>
  <c r="K142" i="79"/>
  <c r="K143" i="79"/>
  <c r="L137" i="79"/>
  <c r="L138" i="79"/>
  <c r="L139" i="79"/>
  <c r="L140" i="79"/>
  <c r="L142" i="79"/>
  <c r="L143" i="79"/>
  <c r="M137" i="79"/>
  <c r="M138" i="79"/>
  <c r="M139" i="79"/>
  <c r="M140" i="79"/>
  <c r="M142" i="79"/>
  <c r="M143" i="79"/>
  <c r="N137" i="79"/>
  <c r="N138" i="79"/>
  <c r="N139" i="79"/>
  <c r="N140" i="79"/>
  <c r="N142" i="79"/>
  <c r="N143" i="79"/>
  <c r="O137" i="79"/>
  <c r="O138" i="79"/>
  <c r="O139" i="79"/>
  <c r="O140" i="79"/>
  <c r="O142" i="79"/>
  <c r="O143" i="79"/>
  <c r="P137" i="79"/>
  <c r="P138" i="79"/>
  <c r="P139" i="79"/>
  <c r="P140" i="79"/>
  <c r="P142" i="79"/>
  <c r="P143" i="79"/>
  <c r="Q137" i="79"/>
  <c r="Q138" i="79"/>
  <c r="Q139" i="79"/>
  <c r="Q140" i="79"/>
  <c r="Q142" i="79"/>
  <c r="Q143" i="79"/>
  <c r="R137" i="79"/>
  <c r="R138" i="79"/>
  <c r="R139" i="79"/>
  <c r="R140" i="79"/>
  <c r="R142" i="79"/>
  <c r="R143" i="79"/>
  <c r="S137" i="79"/>
  <c r="S138" i="79"/>
  <c r="S139" i="79"/>
  <c r="S140" i="79"/>
  <c r="S142" i="79"/>
  <c r="S143" i="79"/>
  <c r="T137" i="79"/>
  <c r="T138" i="79"/>
  <c r="T139" i="79"/>
  <c r="T140" i="79"/>
  <c r="T142" i="79"/>
  <c r="T143" i="79"/>
  <c r="U137" i="79"/>
  <c r="U138" i="79"/>
  <c r="U139" i="79"/>
  <c r="U140" i="79"/>
  <c r="U142" i="79"/>
  <c r="U143" i="79"/>
  <c r="V137" i="79"/>
  <c r="V138" i="79"/>
  <c r="V139" i="79"/>
  <c r="V140" i="79"/>
  <c r="V142" i="79"/>
  <c r="V143" i="79"/>
  <c r="D383" i="79"/>
  <c r="E383" i="79"/>
  <c r="F383" i="79"/>
  <c r="G383" i="79"/>
  <c r="H383" i="79"/>
  <c r="I383" i="79"/>
  <c r="J383" i="79"/>
  <c r="K383" i="79"/>
  <c r="L383" i="79"/>
  <c r="M383" i="79"/>
  <c r="N383" i="79"/>
  <c r="O383" i="79"/>
  <c r="P383" i="79"/>
  <c r="Q383" i="79"/>
  <c r="R383" i="79"/>
  <c r="S383" i="79"/>
  <c r="T383" i="79"/>
  <c r="U383" i="79"/>
  <c r="D445" i="79"/>
  <c r="D455" i="79"/>
  <c r="D67" i="79"/>
  <c r="D68" i="79"/>
  <c r="D69" i="79"/>
  <c r="D70" i="79"/>
  <c r="D116" i="79"/>
  <c r="D117" i="79"/>
  <c r="D118" i="79"/>
  <c r="D119" i="79"/>
  <c r="D121" i="79"/>
  <c r="D122" i="79"/>
  <c r="W90" i="79"/>
  <c r="W98" i="79" s="1"/>
  <c r="W106" i="79" s="1"/>
  <c r="W114" i="79" s="1"/>
  <c r="W122" i="79" s="1"/>
  <c r="E67" i="79"/>
  <c r="E68" i="79"/>
  <c r="E69" i="79"/>
  <c r="E70" i="79"/>
  <c r="E116" i="79"/>
  <c r="E117" i="79"/>
  <c r="E118" i="79"/>
  <c r="E119" i="79"/>
  <c r="E121" i="79"/>
  <c r="E122" i="79"/>
  <c r="F67" i="79"/>
  <c r="F68" i="79"/>
  <c r="F69" i="79"/>
  <c r="F70" i="79"/>
  <c r="F116" i="79"/>
  <c r="F117" i="79"/>
  <c r="F118" i="79"/>
  <c r="F119" i="79"/>
  <c r="F121" i="79"/>
  <c r="F122" i="79"/>
  <c r="G67" i="79"/>
  <c r="G68" i="79"/>
  <c r="G69" i="79"/>
  <c r="G70" i="79"/>
  <c r="G116" i="79"/>
  <c r="G117" i="79"/>
  <c r="G118" i="79"/>
  <c r="G119" i="79"/>
  <c r="G121" i="79"/>
  <c r="G122" i="79"/>
  <c r="H67" i="79"/>
  <c r="H68" i="79"/>
  <c r="H69" i="79"/>
  <c r="H70" i="79"/>
  <c r="H116" i="79"/>
  <c r="H117" i="79"/>
  <c r="H118" i="79"/>
  <c r="H119" i="79"/>
  <c r="H121" i="79"/>
  <c r="H122" i="79"/>
  <c r="I67" i="79"/>
  <c r="I68" i="79"/>
  <c r="I69" i="79"/>
  <c r="I70" i="79"/>
  <c r="I116" i="79"/>
  <c r="I117" i="79"/>
  <c r="I118" i="79"/>
  <c r="I119" i="79"/>
  <c r="I121" i="79"/>
  <c r="I122" i="79"/>
  <c r="J67" i="79"/>
  <c r="J68" i="79"/>
  <c r="J69" i="79"/>
  <c r="J70" i="79"/>
  <c r="J116" i="79"/>
  <c r="J117" i="79"/>
  <c r="J118" i="79"/>
  <c r="J119" i="79"/>
  <c r="J121" i="79"/>
  <c r="J122" i="79"/>
  <c r="K67" i="79"/>
  <c r="K68" i="79"/>
  <c r="K69" i="79"/>
  <c r="K70" i="79"/>
  <c r="K116" i="79"/>
  <c r="K117" i="79"/>
  <c r="K118" i="79"/>
  <c r="K119" i="79"/>
  <c r="K121" i="79"/>
  <c r="K122" i="79"/>
  <c r="L67" i="79"/>
  <c r="L68" i="79"/>
  <c r="L69" i="79"/>
  <c r="L70" i="79"/>
  <c r="L116" i="79"/>
  <c r="L117" i="79"/>
  <c r="L118" i="79"/>
  <c r="L119" i="79"/>
  <c r="L121" i="79"/>
  <c r="L122" i="79"/>
  <c r="M67" i="79"/>
  <c r="M68" i="79"/>
  <c r="M69" i="79"/>
  <c r="M70" i="79"/>
  <c r="M116" i="79"/>
  <c r="M117" i="79"/>
  <c r="M118" i="79"/>
  <c r="M119" i="79"/>
  <c r="M121" i="79"/>
  <c r="M122" i="79"/>
  <c r="N67" i="79"/>
  <c r="N68" i="79"/>
  <c r="N69" i="79"/>
  <c r="N70" i="79"/>
  <c r="N116" i="79"/>
  <c r="N117" i="79"/>
  <c r="N118" i="79"/>
  <c r="N119" i="79"/>
  <c r="N121" i="79"/>
  <c r="N122" i="79"/>
  <c r="O67" i="79"/>
  <c r="O68" i="79"/>
  <c r="O69" i="79"/>
  <c r="O70" i="79"/>
  <c r="O116" i="79"/>
  <c r="O117" i="79"/>
  <c r="O118" i="79"/>
  <c r="O119" i="79"/>
  <c r="O121" i="79"/>
  <c r="O122" i="79"/>
  <c r="P67" i="79"/>
  <c r="P116" i="79"/>
  <c r="P117" i="79"/>
  <c r="P118" i="79"/>
  <c r="P119" i="79"/>
  <c r="P121" i="79"/>
  <c r="P122" i="79"/>
  <c r="Q67" i="79"/>
  <c r="Q116" i="79"/>
  <c r="Q117" i="79"/>
  <c r="Q118" i="79"/>
  <c r="Q119" i="79"/>
  <c r="Q121" i="79"/>
  <c r="Q122" i="79"/>
  <c r="R67" i="79"/>
  <c r="R116" i="79"/>
  <c r="R117" i="79"/>
  <c r="R118" i="79"/>
  <c r="R119" i="79"/>
  <c r="R121" i="79"/>
  <c r="R122" i="79"/>
  <c r="S67" i="79"/>
  <c r="S116" i="79"/>
  <c r="S117" i="79"/>
  <c r="S118" i="79"/>
  <c r="S119" i="79"/>
  <c r="S121" i="79"/>
  <c r="S122" i="79"/>
  <c r="T67" i="79"/>
  <c r="T116" i="79"/>
  <c r="T117" i="79"/>
  <c r="T118" i="79"/>
  <c r="T119" i="79"/>
  <c r="T121" i="79"/>
  <c r="T122" i="79"/>
  <c r="U67" i="79"/>
  <c r="U116" i="79"/>
  <c r="U117" i="79"/>
  <c r="U118" i="79"/>
  <c r="U119" i="79"/>
  <c r="U121" i="79"/>
  <c r="U122" i="79"/>
  <c r="V67" i="79"/>
  <c r="V116" i="79"/>
  <c r="V117" i="79"/>
  <c r="V118" i="79"/>
  <c r="V119" i="79"/>
  <c r="V121" i="79"/>
  <c r="V122" i="79"/>
  <c r="D422" i="79"/>
  <c r="E422" i="79"/>
  <c r="F422" i="79"/>
  <c r="G422" i="79"/>
  <c r="H422" i="79"/>
  <c r="I422" i="79"/>
  <c r="J422" i="79"/>
  <c r="K422" i="79"/>
  <c r="L422" i="79"/>
  <c r="M422" i="79"/>
  <c r="N422" i="79"/>
  <c r="O422" i="79"/>
  <c r="P422" i="79"/>
  <c r="Q422" i="79"/>
  <c r="R422" i="79"/>
  <c r="S422" i="79"/>
  <c r="T422" i="79"/>
  <c r="U422" i="79"/>
  <c r="D71" i="79"/>
  <c r="D72" i="79"/>
  <c r="D73" i="79"/>
  <c r="D74" i="79"/>
  <c r="E71" i="79"/>
  <c r="E72" i="79"/>
  <c r="E73" i="79"/>
  <c r="E74" i="79"/>
  <c r="F71" i="79"/>
  <c r="F72" i="79"/>
  <c r="F73" i="79"/>
  <c r="F74" i="79"/>
  <c r="G71" i="79"/>
  <c r="G72" i="79"/>
  <c r="G73" i="79"/>
  <c r="G74" i="79"/>
  <c r="H71" i="79"/>
  <c r="H72" i="79"/>
  <c r="H73" i="79"/>
  <c r="H74" i="79"/>
  <c r="I71" i="79"/>
  <c r="I72" i="79"/>
  <c r="I73" i="79"/>
  <c r="I74" i="79"/>
  <c r="J71" i="79"/>
  <c r="J72" i="79"/>
  <c r="J73" i="79"/>
  <c r="J74" i="79"/>
  <c r="K71" i="79"/>
  <c r="K72" i="79"/>
  <c r="K73" i="79"/>
  <c r="K74" i="79"/>
  <c r="L71" i="79"/>
  <c r="L72" i="79"/>
  <c r="L73" i="79"/>
  <c r="L74" i="79"/>
  <c r="M71" i="79"/>
  <c r="M72" i="79"/>
  <c r="M73" i="79"/>
  <c r="M74" i="79"/>
  <c r="N71" i="79"/>
  <c r="N72" i="79"/>
  <c r="N73" i="79"/>
  <c r="N74" i="79"/>
  <c r="O71" i="79"/>
  <c r="O72" i="79"/>
  <c r="O73" i="79"/>
  <c r="O74" i="79"/>
  <c r="P71" i="79"/>
  <c r="P72" i="79"/>
  <c r="P73" i="79"/>
  <c r="P74" i="79"/>
  <c r="Q71" i="79"/>
  <c r="Q72" i="79"/>
  <c r="Q73" i="79"/>
  <c r="Q74" i="79"/>
  <c r="R71" i="79"/>
  <c r="R72" i="79"/>
  <c r="R73" i="79"/>
  <c r="R74" i="79"/>
  <c r="S71" i="79"/>
  <c r="S72" i="79"/>
  <c r="S73" i="79"/>
  <c r="S74" i="79"/>
  <c r="T71" i="79"/>
  <c r="T72" i="79"/>
  <c r="T73" i="79"/>
  <c r="T74" i="79"/>
  <c r="U71" i="79"/>
  <c r="U72" i="79"/>
  <c r="U73" i="79"/>
  <c r="U74" i="79"/>
  <c r="V71" i="79"/>
  <c r="V72" i="79"/>
  <c r="V73" i="79"/>
  <c r="V74" i="79"/>
  <c r="D374" i="79"/>
  <c r="E374" i="79"/>
  <c r="F374" i="79"/>
  <c r="G374" i="79"/>
  <c r="H374" i="79"/>
  <c r="I374" i="79"/>
  <c r="J374" i="79"/>
  <c r="K374" i="79"/>
  <c r="L374" i="79"/>
  <c r="M374" i="79"/>
  <c r="N374" i="79"/>
  <c r="O374" i="79"/>
  <c r="P374" i="79"/>
  <c r="Q374" i="79"/>
  <c r="R374" i="79"/>
  <c r="S374" i="79"/>
  <c r="T374" i="79"/>
  <c r="U374" i="79"/>
  <c r="I444" i="79"/>
  <c r="I454" i="79"/>
  <c r="E84" i="79"/>
  <c r="E85" i="79"/>
  <c r="E86" i="79"/>
  <c r="E87" i="79"/>
  <c r="E89" i="79"/>
  <c r="E90" i="79"/>
  <c r="F84" i="79"/>
  <c r="F85" i="79"/>
  <c r="F86" i="79"/>
  <c r="F87" i="79"/>
  <c r="F89" i="79"/>
  <c r="F90" i="79"/>
  <c r="G84" i="79"/>
  <c r="G85" i="79"/>
  <c r="G86" i="79"/>
  <c r="G87" i="79"/>
  <c r="G89" i="79"/>
  <c r="G90" i="79"/>
  <c r="H84" i="79"/>
  <c r="H85" i="79"/>
  <c r="H86" i="79"/>
  <c r="H87" i="79"/>
  <c r="H89" i="79"/>
  <c r="H90" i="79"/>
  <c r="I84" i="79"/>
  <c r="I85" i="79"/>
  <c r="I86" i="79"/>
  <c r="I87" i="79"/>
  <c r="I89" i="79"/>
  <c r="I90" i="79"/>
  <c r="D84" i="79"/>
  <c r="D85" i="79"/>
  <c r="D86" i="79"/>
  <c r="D87" i="79"/>
  <c r="D89" i="79"/>
  <c r="D90" i="79"/>
  <c r="E510" i="79"/>
  <c r="F510" i="79"/>
  <c r="G510" i="79"/>
  <c r="H510" i="79"/>
  <c r="I510" i="79"/>
  <c r="J510" i="79"/>
  <c r="E538" i="79"/>
  <c r="E539" i="79"/>
  <c r="E540" i="79"/>
  <c r="E541" i="79"/>
  <c r="E542" i="79"/>
  <c r="E543" i="79"/>
  <c r="E544" i="79"/>
  <c r="E545" i="79"/>
  <c r="E546" i="79"/>
  <c r="E548" i="79"/>
  <c r="E537" i="79"/>
  <c r="K538" i="79"/>
  <c r="K539" i="79"/>
  <c r="K540" i="79"/>
  <c r="K541" i="79"/>
  <c r="K542" i="79"/>
  <c r="K543" i="79"/>
  <c r="K544" i="79"/>
  <c r="K545" i="79"/>
  <c r="K546" i="79"/>
  <c r="K548" i="79"/>
  <c r="K537" i="79"/>
  <c r="D108" i="79"/>
  <c r="D109" i="79"/>
  <c r="D110" i="79"/>
  <c r="D111" i="79"/>
  <c r="D113" i="79"/>
  <c r="D114" i="79"/>
  <c r="E108" i="79"/>
  <c r="E109" i="79"/>
  <c r="E110" i="79"/>
  <c r="E111" i="79"/>
  <c r="E113" i="79"/>
  <c r="E114" i="79"/>
  <c r="F108" i="79"/>
  <c r="F109" i="79"/>
  <c r="F110" i="79"/>
  <c r="F111" i="79"/>
  <c r="F113" i="79"/>
  <c r="F114" i="79"/>
  <c r="G108" i="79"/>
  <c r="G109" i="79"/>
  <c r="G110" i="79"/>
  <c r="G111" i="79"/>
  <c r="G113" i="79"/>
  <c r="G114" i="79"/>
  <c r="H108" i="79"/>
  <c r="H109" i="79"/>
  <c r="H110" i="79"/>
  <c r="H111" i="79"/>
  <c r="H113" i="79"/>
  <c r="H114" i="79"/>
  <c r="I108" i="79"/>
  <c r="I109" i="79"/>
  <c r="I110" i="79"/>
  <c r="I111" i="79"/>
  <c r="I113" i="79"/>
  <c r="I114" i="79"/>
  <c r="J108" i="79"/>
  <c r="J109" i="79"/>
  <c r="J110" i="79"/>
  <c r="J111" i="79"/>
  <c r="J113" i="79"/>
  <c r="J114" i="79"/>
  <c r="K108" i="79"/>
  <c r="K109" i="79"/>
  <c r="K110" i="79"/>
  <c r="K111" i="79"/>
  <c r="K113" i="79"/>
  <c r="K114" i="79"/>
  <c r="L108" i="79"/>
  <c r="L109" i="79"/>
  <c r="L110" i="79"/>
  <c r="L111" i="79"/>
  <c r="L113" i="79"/>
  <c r="L114" i="79"/>
  <c r="M108" i="79"/>
  <c r="M109" i="79"/>
  <c r="M110" i="79"/>
  <c r="M111" i="79"/>
  <c r="M113" i="79"/>
  <c r="M114" i="79"/>
  <c r="N108" i="79"/>
  <c r="N109" i="79"/>
  <c r="N110" i="79"/>
  <c r="N111" i="79"/>
  <c r="N113" i="79"/>
  <c r="N114" i="79"/>
  <c r="O108" i="79"/>
  <c r="O109" i="79"/>
  <c r="O110" i="79"/>
  <c r="O111" i="79"/>
  <c r="O113" i="79"/>
  <c r="O114" i="79"/>
  <c r="P108" i="79"/>
  <c r="P109" i="79"/>
  <c r="P110" i="79"/>
  <c r="P111" i="79"/>
  <c r="P113" i="79"/>
  <c r="P114" i="79"/>
  <c r="Q108" i="79"/>
  <c r="Q109" i="79"/>
  <c r="Q110" i="79"/>
  <c r="Q111" i="79"/>
  <c r="Q113" i="79"/>
  <c r="Q114" i="79"/>
  <c r="R108" i="79"/>
  <c r="R109" i="79"/>
  <c r="R110" i="79"/>
  <c r="R111" i="79"/>
  <c r="R113" i="79"/>
  <c r="R114" i="79"/>
  <c r="S108" i="79"/>
  <c r="S109" i="79"/>
  <c r="S110" i="79"/>
  <c r="S111" i="79"/>
  <c r="S113" i="79"/>
  <c r="S114" i="79"/>
  <c r="T108" i="79"/>
  <c r="T109" i="79"/>
  <c r="T110" i="79"/>
  <c r="T111" i="79"/>
  <c r="T113" i="79"/>
  <c r="T114" i="79"/>
  <c r="U108" i="79"/>
  <c r="U109" i="79"/>
  <c r="U110" i="79"/>
  <c r="U111" i="79"/>
  <c r="U113" i="79"/>
  <c r="U114" i="79"/>
  <c r="V108" i="79"/>
  <c r="V109" i="79"/>
  <c r="V110" i="79"/>
  <c r="V111" i="79"/>
  <c r="V113" i="79"/>
  <c r="V114" i="79"/>
  <c r="D414" i="79"/>
  <c r="E414" i="79"/>
  <c r="F414" i="79"/>
  <c r="G414" i="79"/>
  <c r="H414" i="79"/>
  <c r="I414" i="79"/>
  <c r="J414" i="79"/>
  <c r="K414" i="79"/>
  <c r="L414" i="79"/>
  <c r="M414" i="79"/>
  <c r="N414" i="79"/>
  <c r="O414" i="79"/>
  <c r="P414" i="79"/>
  <c r="Q414" i="79"/>
  <c r="R414" i="79"/>
  <c r="S414" i="79"/>
  <c r="T414" i="79"/>
  <c r="U414" i="79"/>
  <c r="H444" i="79"/>
  <c r="H454" i="79"/>
  <c r="E76" i="79"/>
  <c r="E77" i="79"/>
  <c r="E78" i="79"/>
  <c r="E79" i="79"/>
  <c r="E81" i="79"/>
  <c r="E82" i="79"/>
  <c r="F76" i="79"/>
  <c r="F77" i="79"/>
  <c r="F78" i="79"/>
  <c r="F79" i="79"/>
  <c r="F81" i="79"/>
  <c r="F82" i="79"/>
  <c r="G76" i="79"/>
  <c r="G77" i="79"/>
  <c r="G78" i="79"/>
  <c r="G79" i="79"/>
  <c r="G81" i="79"/>
  <c r="G82" i="79"/>
  <c r="H76" i="79"/>
  <c r="H77" i="79"/>
  <c r="H78" i="79"/>
  <c r="H79" i="79"/>
  <c r="H81" i="79"/>
  <c r="H82" i="79"/>
  <c r="I76" i="79"/>
  <c r="I77" i="79"/>
  <c r="I78" i="79"/>
  <c r="I79" i="79"/>
  <c r="I81" i="79"/>
  <c r="I82" i="79"/>
  <c r="D76" i="79"/>
  <c r="D77" i="79"/>
  <c r="D78" i="79"/>
  <c r="D79" i="79"/>
  <c r="D81" i="79"/>
  <c r="D82" i="79"/>
  <c r="E504" i="79"/>
  <c r="F504" i="79"/>
  <c r="G504" i="79"/>
  <c r="H504" i="79"/>
  <c r="I504" i="79"/>
  <c r="J504" i="79"/>
  <c r="E572" i="79"/>
  <c r="E573" i="79"/>
  <c r="E574" i="79"/>
  <c r="E575" i="79"/>
  <c r="E576" i="79"/>
  <c r="E577" i="79"/>
  <c r="E578" i="79"/>
  <c r="E579" i="79"/>
  <c r="E580" i="79"/>
  <c r="E582" i="79"/>
  <c r="E584" i="79" s="1"/>
  <c r="E571" i="79"/>
  <c r="D100" i="79"/>
  <c r="D101" i="79"/>
  <c r="D102" i="79"/>
  <c r="D103" i="79"/>
  <c r="D105" i="79"/>
  <c r="D106" i="79"/>
  <c r="E100" i="79"/>
  <c r="E101" i="79"/>
  <c r="E102" i="79"/>
  <c r="E103" i="79"/>
  <c r="E105" i="79"/>
  <c r="E106" i="79"/>
  <c r="F100" i="79"/>
  <c r="F101" i="79"/>
  <c r="F102" i="79"/>
  <c r="F103" i="79"/>
  <c r="F105" i="79"/>
  <c r="F106" i="79"/>
  <c r="G100" i="79"/>
  <c r="G101" i="79"/>
  <c r="G102" i="79"/>
  <c r="G103" i="79"/>
  <c r="G105" i="79"/>
  <c r="G106" i="79"/>
  <c r="H100" i="79"/>
  <c r="H101" i="79"/>
  <c r="H102" i="79"/>
  <c r="H103" i="79"/>
  <c r="H105" i="79"/>
  <c r="H106" i="79"/>
  <c r="I100" i="79"/>
  <c r="I101" i="79"/>
  <c r="I102" i="79"/>
  <c r="I103" i="79"/>
  <c r="I105" i="79"/>
  <c r="I106" i="79"/>
  <c r="J100" i="79"/>
  <c r="J101" i="79"/>
  <c r="J102" i="79"/>
  <c r="J103" i="79"/>
  <c r="J105" i="79"/>
  <c r="J106" i="79"/>
  <c r="K100" i="79"/>
  <c r="K101" i="79"/>
  <c r="K102" i="79"/>
  <c r="K103" i="79"/>
  <c r="K105" i="79"/>
  <c r="K106" i="79"/>
  <c r="L100" i="79"/>
  <c r="L101" i="79"/>
  <c r="L102" i="79"/>
  <c r="L103" i="79"/>
  <c r="L105" i="79"/>
  <c r="L106" i="79"/>
  <c r="M100" i="79"/>
  <c r="M101" i="79"/>
  <c r="M102" i="79"/>
  <c r="M103" i="79"/>
  <c r="M105" i="79"/>
  <c r="M106" i="79"/>
  <c r="N100" i="79"/>
  <c r="N101" i="79"/>
  <c r="N102" i="79"/>
  <c r="N103" i="79"/>
  <c r="N105" i="79"/>
  <c r="N106" i="79"/>
  <c r="O100" i="79"/>
  <c r="O101" i="79"/>
  <c r="O102" i="79"/>
  <c r="O103" i="79"/>
  <c r="O105" i="79"/>
  <c r="O106" i="79"/>
  <c r="P100" i="79"/>
  <c r="P101" i="79"/>
  <c r="P102" i="79"/>
  <c r="P103" i="79"/>
  <c r="P105" i="79"/>
  <c r="P106" i="79"/>
  <c r="Q100" i="79"/>
  <c r="Q101" i="79"/>
  <c r="Q102" i="79"/>
  <c r="Q103" i="79"/>
  <c r="Q105" i="79"/>
  <c r="Q106" i="79"/>
  <c r="R100" i="79"/>
  <c r="R101" i="79"/>
  <c r="R102" i="79"/>
  <c r="R103" i="79"/>
  <c r="R105" i="79"/>
  <c r="R106" i="79"/>
  <c r="S100" i="79"/>
  <c r="S101" i="79"/>
  <c r="S102" i="79"/>
  <c r="S103" i="79"/>
  <c r="S105" i="79"/>
  <c r="S106" i="79"/>
  <c r="T100" i="79"/>
  <c r="T101" i="79"/>
  <c r="T102" i="79"/>
  <c r="T103" i="79"/>
  <c r="T105" i="79"/>
  <c r="T106" i="79"/>
  <c r="U100" i="79"/>
  <c r="U101" i="79"/>
  <c r="U102" i="79"/>
  <c r="U103" i="79"/>
  <c r="U105" i="79"/>
  <c r="U106" i="79"/>
  <c r="V100" i="79"/>
  <c r="V101" i="79"/>
  <c r="V102" i="79"/>
  <c r="V103" i="79"/>
  <c r="V105" i="79"/>
  <c r="V106" i="79"/>
  <c r="D406" i="79"/>
  <c r="E406" i="79"/>
  <c r="F406" i="79"/>
  <c r="G406" i="79"/>
  <c r="H406" i="79"/>
  <c r="I406" i="79"/>
  <c r="J406" i="79"/>
  <c r="K406" i="79"/>
  <c r="L406" i="79"/>
  <c r="M406" i="79"/>
  <c r="N406" i="79"/>
  <c r="O406" i="79"/>
  <c r="P406" i="79"/>
  <c r="Q406" i="79"/>
  <c r="R406" i="79"/>
  <c r="S406" i="79"/>
  <c r="T406" i="79"/>
  <c r="U406" i="79"/>
  <c r="G444" i="79"/>
  <c r="G454" i="79"/>
  <c r="D92" i="79"/>
  <c r="D93" i="79"/>
  <c r="D94" i="79"/>
  <c r="D95" i="79"/>
  <c r="D97" i="79"/>
  <c r="D98" i="79"/>
  <c r="E92" i="79"/>
  <c r="E93" i="79"/>
  <c r="E94" i="79"/>
  <c r="E95" i="79"/>
  <c r="E97" i="79"/>
  <c r="E98" i="79"/>
  <c r="F92" i="79"/>
  <c r="F93" i="79"/>
  <c r="F94" i="79"/>
  <c r="F95" i="79"/>
  <c r="F97" i="79"/>
  <c r="F98" i="79"/>
  <c r="G92" i="79"/>
  <c r="G93" i="79"/>
  <c r="G94" i="79"/>
  <c r="G95" i="79"/>
  <c r="G97" i="79"/>
  <c r="G98" i="79"/>
  <c r="H92" i="79"/>
  <c r="H93" i="79"/>
  <c r="H94" i="79"/>
  <c r="H95" i="79"/>
  <c r="H97" i="79"/>
  <c r="H98" i="79"/>
  <c r="I92" i="79"/>
  <c r="I93" i="79"/>
  <c r="I94" i="79"/>
  <c r="I95" i="79"/>
  <c r="I97" i="79"/>
  <c r="I98" i="79"/>
  <c r="J92" i="79"/>
  <c r="J93" i="79"/>
  <c r="J94" i="79"/>
  <c r="J95" i="79"/>
  <c r="J97" i="79"/>
  <c r="J98" i="79"/>
  <c r="K92" i="79"/>
  <c r="K93" i="79"/>
  <c r="K94" i="79"/>
  <c r="K95" i="79"/>
  <c r="K97" i="79"/>
  <c r="K98" i="79"/>
  <c r="L92" i="79"/>
  <c r="L93" i="79"/>
  <c r="L94" i="79"/>
  <c r="L95" i="79"/>
  <c r="L97" i="79"/>
  <c r="L98" i="79"/>
  <c r="M92" i="79"/>
  <c r="M93" i="79"/>
  <c r="M94" i="79"/>
  <c r="M95" i="79"/>
  <c r="M97" i="79"/>
  <c r="M98" i="79"/>
  <c r="N92" i="79"/>
  <c r="N93" i="79"/>
  <c r="N94" i="79"/>
  <c r="N95" i="79"/>
  <c r="N97" i="79"/>
  <c r="N98" i="79"/>
  <c r="O92" i="79"/>
  <c r="O93" i="79"/>
  <c r="O94" i="79"/>
  <c r="O95" i="79"/>
  <c r="O97" i="79"/>
  <c r="O98" i="79"/>
  <c r="P92" i="79"/>
  <c r="P93" i="79"/>
  <c r="P94" i="79"/>
  <c r="P95" i="79"/>
  <c r="P97" i="79"/>
  <c r="P98" i="79"/>
  <c r="Q92" i="79"/>
  <c r="Q93" i="79"/>
  <c r="Q94" i="79"/>
  <c r="Q95" i="79"/>
  <c r="Q97" i="79"/>
  <c r="Q98" i="79"/>
  <c r="R92" i="79"/>
  <c r="R93" i="79"/>
  <c r="R94" i="79"/>
  <c r="R95" i="79"/>
  <c r="R97" i="79"/>
  <c r="R98" i="79"/>
  <c r="S92" i="79"/>
  <c r="S93" i="79"/>
  <c r="S94" i="79"/>
  <c r="S95" i="79"/>
  <c r="S97" i="79"/>
  <c r="S98" i="79"/>
  <c r="T92" i="79"/>
  <c r="T93" i="79"/>
  <c r="T94" i="79"/>
  <c r="T95" i="79"/>
  <c r="T97" i="79"/>
  <c r="T98" i="79"/>
  <c r="U92" i="79"/>
  <c r="U93" i="79"/>
  <c r="U94" i="79"/>
  <c r="U95" i="79"/>
  <c r="U97" i="79"/>
  <c r="U98" i="79"/>
  <c r="V92" i="79"/>
  <c r="V93" i="79"/>
  <c r="V94" i="79"/>
  <c r="V95" i="79"/>
  <c r="V97" i="79"/>
  <c r="V98" i="79"/>
  <c r="D398" i="79"/>
  <c r="E398" i="79"/>
  <c r="F398" i="79"/>
  <c r="G398" i="79"/>
  <c r="H398" i="79"/>
  <c r="I398" i="79"/>
  <c r="J398" i="79"/>
  <c r="K398" i="79"/>
  <c r="L398" i="79"/>
  <c r="M398" i="79"/>
  <c r="N398" i="79"/>
  <c r="O398" i="79"/>
  <c r="P398" i="79"/>
  <c r="Q398" i="79"/>
  <c r="R398" i="79"/>
  <c r="S398" i="79"/>
  <c r="T398" i="79"/>
  <c r="U398" i="79"/>
  <c r="F444" i="79"/>
  <c r="F454" i="79"/>
  <c r="J84" i="79"/>
  <c r="J85" i="79"/>
  <c r="J86" i="79"/>
  <c r="J87" i="79"/>
  <c r="J89" i="79"/>
  <c r="J90" i="79"/>
  <c r="K84" i="79"/>
  <c r="K85" i="79"/>
  <c r="K86" i="79"/>
  <c r="K87" i="79"/>
  <c r="K89" i="79"/>
  <c r="K90" i="79"/>
  <c r="L84" i="79"/>
  <c r="L85" i="79"/>
  <c r="L86" i="79"/>
  <c r="L87" i="79"/>
  <c r="L89" i="79"/>
  <c r="L90" i="79"/>
  <c r="M84" i="79"/>
  <c r="M85" i="79"/>
  <c r="M86" i="79"/>
  <c r="M87" i="79"/>
  <c r="M89" i="79"/>
  <c r="M90" i="79"/>
  <c r="N84" i="79"/>
  <c r="N85" i="79"/>
  <c r="N86" i="79"/>
  <c r="N87" i="79"/>
  <c r="N89" i="79"/>
  <c r="N90" i="79"/>
  <c r="O84" i="79"/>
  <c r="O85" i="79"/>
  <c r="O86" i="79"/>
  <c r="O87" i="79"/>
  <c r="O89" i="79"/>
  <c r="O90" i="79"/>
  <c r="P84" i="79"/>
  <c r="P85" i="79"/>
  <c r="P86" i="79"/>
  <c r="P87" i="79"/>
  <c r="P89" i="79"/>
  <c r="P90" i="79"/>
  <c r="Q84" i="79"/>
  <c r="Q85" i="79"/>
  <c r="Q86" i="79"/>
  <c r="Q87" i="79"/>
  <c r="Q89" i="79"/>
  <c r="Q90" i="79"/>
  <c r="R84" i="79"/>
  <c r="R85" i="79"/>
  <c r="R86" i="79"/>
  <c r="R87" i="79"/>
  <c r="R89" i="79"/>
  <c r="R90" i="79"/>
  <c r="S84" i="79"/>
  <c r="S85" i="79"/>
  <c r="S86" i="79"/>
  <c r="S87" i="79"/>
  <c r="S89" i="79"/>
  <c r="S90" i="79"/>
  <c r="T84" i="79"/>
  <c r="T85" i="79"/>
  <c r="T86" i="79"/>
  <c r="T87" i="79"/>
  <c r="T89" i="79"/>
  <c r="T90" i="79"/>
  <c r="U84" i="79"/>
  <c r="U85" i="79"/>
  <c r="U86" i="79"/>
  <c r="U87" i="79"/>
  <c r="U89" i="79"/>
  <c r="U90" i="79"/>
  <c r="V84" i="79"/>
  <c r="V85" i="79"/>
  <c r="V86" i="79"/>
  <c r="V87" i="79"/>
  <c r="V89" i="79"/>
  <c r="V90" i="79"/>
  <c r="D390" i="79"/>
  <c r="E390" i="79"/>
  <c r="F390" i="79"/>
  <c r="G390" i="79"/>
  <c r="H390" i="79"/>
  <c r="I390" i="79"/>
  <c r="J390" i="79"/>
  <c r="K390" i="79"/>
  <c r="L390" i="79"/>
  <c r="M390" i="79"/>
  <c r="N390" i="79"/>
  <c r="O390" i="79"/>
  <c r="P390" i="79"/>
  <c r="Q390" i="79"/>
  <c r="R390" i="79"/>
  <c r="S390" i="79"/>
  <c r="T390" i="79"/>
  <c r="U390" i="79"/>
  <c r="E444" i="79"/>
  <c r="E454" i="79"/>
  <c r="J76" i="79"/>
  <c r="J77" i="79"/>
  <c r="J78" i="79"/>
  <c r="J79" i="79"/>
  <c r="J81" i="79"/>
  <c r="J82" i="79"/>
  <c r="K76" i="79"/>
  <c r="K77" i="79"/>
  <c r="K78" i="79"/>
  <c r="K79" i="79"/>
  <c r="K81" i="79"/>
  <c r="K82" i="79"/>
  <c r="L76" i="79"/>
  <c r="L77" i="79"/>
  <c r="L78" i="79"/>
  <c r="L79" i="79"/>
  <c r="L81" i="79"/>
  <c r="L82" i="79"/>
  <c r="M76" i="79"/>
  <c r="M77" i="79"/>
  <c r="M78" i="79"/>
  <c r="M79" i="79"/>
  <c r="M81" i="79"/>
  <c r="M82" i="79"/>
  <c r="N76" i="79"/>
  <c r="N77" i="79"/>
  <c r="N78" i="79"/>
  <c r="N79" i="79"/>
  <c r="N81" i="79"/>
  <c r="N82" i="79"/>
  <c r="O76" i="79"/>
  <c r="O77" i="79"/>
  <c r="O78" i="79"/>
  <c r="O79" i="79"/>
  <c r="O81" i="79"/>
  <c r="O82" i="79"/>
  <c r="P76" i="79"/>
  <c r="P77" i="79"/>
  <c r="P78" i="79"/>
  <c r="P79" i="79"/>
  <c r="P81" i="79"/>
  <c r="P82" i="79"/>
  <c r="Q76" i="79"/>
  <c r="Q77" i="79"/>
  <c r="Q78" i="79"/>
  <c r="Q79" i="79"/>
  <c r="Q81" i="79"/>
  <c r="Q82" i="79"/>
  <c r="R76" i="79"/>
  <c r="R77" i="79"/>
  <c r="R78" i="79"/>
  <c r="R79" i="79"/>
  <c r="R81" i="79"/>
  <c r="R82" i="79"/>
  <c r="S76" i="79"/>
  <c r="S77" i="79"/>
  <c r="S78" i="79"/>
  <c r="S79" i="79"/>
  <c r="S81" i="79"/>
  <c r="S82" i="79"/>
  <c r="T76" i="79"/>
  <c r="T77" i="79"/>
  <c r="T78" i="79"/>
  <c r="T79" i="79"/>
  <c r="T81" i="79"/>
  <c r="T82" i="79"/>
  <c r="U76" i="79"/>
  <c r="U77" i="79"/>
  <c r="U78" i="79"/>
  <c r="U79" i="79"/>
  <c r="U81" i="79"/>
  <c r="U82" i="79"/>
  <c r="V76" i="79"/>
  <c r="V77" i="79"/>
  <c r="V78" i="79"/>
  <c r="V79" i="79"/>
  <c r="V81" i="79"/>
  <c r="V82" i="79"/>
  <c r="D382" i="79"/>
  <c r="E382" i="79"/>
  <c r="F382" i="79"/>
  <c r="G382" i="79"/>
  <c r="H382" i="79"/>
  <c r="I382" i="79"/>
  <c r="J382" i="79"/>
  <c r="K382" i="79"/>
  <c r="L382" i="79"/>
  <c r="M382" i="79"/>
  <c r="N382" i="79"/>
  <c r="O382" i="79"/>
  <c r="P382" i="79"/>
  <c r="Q382" i="79"/>
  <c r="R382" i="79"/>
  <c r="S382" i="79"/>
  <c r="T382" i="79"/>
  <c r="U382" i="79"/>
  <c r="D444" i="79"/>
  <c r="D454" i="79"/>
  <c r="C580" i="79"/>
  <c r="C579" i="79"/>
  <c r="C578" i="79"/>
  <c r="C577" i="79"/>
  <c r="C576" i="79"/>
  <c r="C575" i="79"/>
  <c r="C574" i="79"/>
  <c r="C573" i="79"/>
  <c r="C572" i="79"/>
  <c r="C571" i="79"/>
  <c r="I570" i="79"/>
  <c r="H570" i="79"/>
  <c r="G570" i="79"/>
  <c r="F570" i="79"/>
  <c r="C566" i="79"/>
  <c r="C565" i="79"/>
  <c r="C564" i="79"/>
  <c r="C563" i="79"/>
  <c r="C562" i="79"/>
  <c r="C561" i="79"/>
  <c r="C560" i="79"/>
  <c r="C559" i="79"/>
  <c r="C558" i="79"/>
  <c r="C557" i="79"/>
  <c r="I556" i="79"/>
  <c r="I584" i="79" s="1"/>
  <c r="H556" i="79"/>
  <c r="H584" i="79" s="1"/>
  <c r="G556" i="79"/>
  <c r="G584" i="79" s="1"/>
  <c r="F556" i="79"/>
  <c r="F584" i="79" s="1"/>
  <c r="D556" i="79"/>
  <c r="D584" i="79" s="1"/>
  <c r="C546" i="79"/>
  <c r="C545" i="79"/>
  <c r="C544" i="79"/>
  <c r="C543" i="79"/>
  <c r="C542" i="79"/>
  <c r="C541" i="79"/>
  <c r="C540" i="79"/>
  <c r="C539" i="79"/>
  <c r="C538" i="79"/>
  <c r="C537" i="79"/>
  <c r="O536" i="79"/>
  <c r="N536" i="79"/>
  <c r="M536" i="79"/>
  <c r="L536" i="79"/>
  <c r="K536" i="79"/>
  <c r="J536" i="79"/>
  <c r="I536" i="79"/>
  <c r="H536" i="79"/>
  <c r="G536" i="79"/>
  <c r="F536" i="79"/>
  <c r="E536" i="79"/>
  <c r="D536" i="79"/>
  <c r="C531" i="79"/>
  <c r="C530" i="79"/>
  <c r="C529" i="79"/>
  <c r="C528" i="79"/>
  <c r="C527" i="79"/>
  <c r="C526" i="79"/>
  <c r="C525" i="79"/>
  <c r="C524" i="79"/>
  <c r="C523" i="79"/>
  <c r="C522" i="79"/>
  <c r="O521" i="79"/>
  <c r="O550" i="79" s="1"/>
  <c r="N521" i="79"/>
  <c r="M521" i="79"/>
  <c r="M550" i="79" s="1"/>
  <c r="L521" i="79"/>
  <c r="L550" i="79" s="1"/>
  <c r="K521" i="79"/>
  <c r="K550" i="79" s="1"/>
  <c r="J521" i="79"/>
  <c r="I521" i="79"/>
  <c r="H521" i="79"/>
  <c r="G521" i="79"/>
  <c r="G550" i="79" s="1"/>
  <c r="F521" i="79"/>
  <c r="E521" i="79"/>
  <c r="E550" i="79" s="1"/>
  <c r="D521" i="79"/>
  <c r="C716" i="67"/>
  <c r="M711" i="67"/>
  <c r="C264" i="22" s="1"/>
  <c r="C711" i="67"/>
  <c r="M707" i="67"/>
  <c r="C263" i="22" s="1"/>
  <c r="C706" i="67"/>
  <c r="C18" i="67"/>
  <c r="M703" i="67" s="1"/>
  <c r="C262" i="22" s="1"/>
  <c r="C701" i="67"/>
  <c r="M699" i="67"/>
  <c r="C261" i="22" s="1"/>
  <c r="C696" i="67"/>
  <c r="M695" i="67"/>
  <c r="C260" i="22" s="1"/>
  <c r="M691" i="67"/>
  <c r="C259" i="22" s="1"/>
  <c r="C691" i="67"/>
  <c r="C680" i="67"/>
  <c r="M675" i="67"/>
  <c r="C675" i="67"/>
  <c r="M671" i="67"/>
  <c r="C670" i="67"/>
  <c r="M667" i="67"/>
  <c r="C665" i="67"/>
  <c r="M663" i="67"/>
  <c r="C660" i="67"/>
  <c r="M659" i="67"/>
  <c r="M655" i="67"/>
  <c r="C655" i="67"/>
  <c r="C649" i="67"/>
  <c r="C648" i="67"/>
  <c r="C647" i="67"/>
  <c r="C646" i="67"/>
  <c r="C645" i="67"/>
  <c r="C644" i="67"/>
  <c r="D142" i="32"/>
  <c r="D141" i="32"/>
  <c r="D35" i="22" s="1"/>
  <c r="K125" i="32"/>
  <c r="J30" i="22" s="1"/>
  <c r="E125" i="32"/>
  <c r="E30" i="22" s="1"/>
  <c r="K122" i="32"/>
  <c r="J29" i="22" s="1"/>
  <c r="E122" i="32"/>
  <c r="E29" i="22" s="1"/>
  <c r="J119" i="32"/>
  <c r="I28" i="22" s="1"/>
  <c r="D119" i="32"/>
  <c r="D28" i="22" s="1"/>
  <c r="M141" i="22"/>
  <c r="M140" i="22"/>
  <c r="M139" i="22"/>
  <c r="M138" i="22"/>
  <c r="M137" i="22"/>
  <c r="M136" i="22"/>
  <c r="M135" i="22"/>
  <c r="L141" i="22"/>
  <c r="L140" i="22"/>
  <c r="L139" i="22"/>
  <c r="L138" i="22"/>
  <c r="L137" i="22"/>
  <c r="L136" i="22"/>
  <c r="L135" i="22"/>
  <c r="K141" i="22"/>
  <c r="K140" i="22"/>
  <c r="K139" i="22"/>
  <c r="K138" i="22"/>
  <c r="K137" i="22"/>
  <c r="K136" i="22"/>
  <c r="K135" i="22"/>
  <c r="J141" i="22"/>
  <c r="J140" i="22"/>
  <c r="J139" i="22"/>
  <c r="J138" i="22"/>
  <c r="J137" i="22"/>
  <c r="J136" i="22"/>
  <c r="J135" i="22"/>
  <c r="I141" i="22"/>
  <c r="I140" i="22"/>
  <c r="I139" i="22"/>
  <c r="I138" i="22"/>
  <c r="I137" i="22"/>
  <c r="I136" i="22"/>
  <c r="I135" i="22"/>
  <c r="H141" i="22"/>
  <c r="H140" i="22"/>
  <c r="H139" i="22"/>
  <c r="H138" i="22"/>
  <c r="H137" i="22"/>
  <c r="H136" i="22"/>
  <c r="H135" i="22"/>
  <c r="G141" i="22"/>
  <c r="G140" i="22"/>
  <c r="G139" i="22"/>
  <c r="G138" i="22"/>
  <c r="G137" i="22"/>
  <c r="G136" i="22"/>
  <c r="G135" i="22"/>
  <c r="F141" i="22"/>
  <c r="F140" i="22"/>
  <c r="F139" i="22"/>
  <c r="F138" i="22"/>
  <c r="F137" i="22"/>
  <c r="F136" i="22"/>
  <c r="F135" i="22"/>
  <c r="E141" i="22"/>
  <c r="E140" i="22"/>
  <c r="E139" i="22"/>
  <c r="E138" i="22"/>
  <c r="E137" i="22"/>
  <c r="E136" i="22"/>
  <c r="E135" i="22"/>
  <c r="D141" i="22"/>
  <c r="D140" i="22"/>
  <c r="D139" i="22"/>
  <c r="D138" i="22"/>
  <c r="D137" i="22"/>
  <c r="D136" i="22"/>
  <c r="D135" i="22"/>
  <c r="M126" i="22"/>
  <c r="L126" i="22"/>
  <c r="K126" i="22"/>
  <c r="J126" i="22"/>
  <c r="I126" i="22"/>
  <c r="H126" i="22"/>
  <c r="G126" i="22"/>
  <c r="F126" i="22"/>
  <c r="E126" i="22"/>
  <c r="M153" i="22"/>
  <c r="L187" i="81"/>
  <c r="L153" i="22" s="1"/>
  <c r="B187" i="81"/>
  <c r="C153" i="22" s="1"/>
  <c r="M152" i="22"/>
  <c r="L152" i="22"/>
  <c r="C152" i="22"/>
  <c r="M151" i="22"/>
  <c r="L151" i="22"/>
  <c r="K151" i="22"/>
  <c r="B170" i="81"/>
  <c r="C151" i="22" s="1"/>
  <c r="M150" i="22"/>
  <c r="L157" i="81"/>
  <c r="L150" i="22" s="1"/>
  <c r="K157" i="81"/>
  <c r="K150" i="22" s="1"/>
  <c r="J157" i="81"/>
  <c r="J150" i="22" s="1"/>
  <c r="I157" i="81"/>
  <c r="I150" i="22" s="1"/>
  <c r="H157" i="81"/>
  <c r="H150" i="22" s="1"/>
  <c r="G157" i="81"/>
  <c r="G150" i="22" s="1"/>
  <c r="F157" i="81"/>
  <c r="F150" i="22" s="1"/>
  <c r="E157" i="81"/>
  <c r="E150" i="22" s="1"/>
  <c r="D157" i="81"/>
  <c r="D150" i="22" s="1"/>
  <c r="C157" i="81"/>
  <c r="C150" i="22" s="1"/>
  <c r="M149" i="22"/>
  <c r="L153" i="81"/>
  <c r="L149" i="22" s="1"/>
  <c r="K153" i="81"/>
  <c r="K149" i="22" s="1"/>
  <c r="J153" i="81"/>
  <c r="J149" i="22" s="1"/>
  <c r="I153" i="81"/>
  <c r="I149" i="22" s="1"/>
  <c r="H153" i="81"/>
  <c r="H149" i="22" s="1"/>
  <c r="G153" i="81"/>
  <c r="G149" i="22" s="1"/>
  <c r="F153" i="81"/>
  <c r="F149" i="22" s="1"/>
  <c r="E153" i="81"/>
  <c r="E149" i="22" s="1"/>
  <c r="D153" i="81"/>
  <c r="D149" i="22" s="1"/>
  <c r="C153" i="81"/>
  <c r="C149" i="22" s="1"/>
  <c r="M148" i="22"/>
  <c r="L148" i="81"/>
  <c r="L148" i="22" s="1"/>
  <c r="K148" i="81"/>
  <c r="K148" i="22" s="1"/>
  <c r="J148" i="81"/>
  <c r="J148" i="22" s="1"/>
  <c r="I148" i="81"/>
  <c r="I148" i="22" s="1"/>
  <c r="H148" i="81"/>
  <c r="H148" i="22" s="1"/>
  <c r="G148" i="81"/>
  <c r="G148" i="22" s="1"/>
  <c r="F148" i="81"/>
  <c r="F148" i="22" s="1"/>
  <c r="E148" i="81"/>
  <c r="E148" i="22" s="1"/>
  <c r="D148" i="81"/>
  <c r="D148" i="22" s="1"/>
  <c r="C148" i="81"/>
  <c r="C148" i="22" s="1"/>
  <c r="M147" i="22"/>
  <c r="L142" i="81"/>
  <c r="L147" i="22" s="1"/>
  <c r="K142" i="81"/>
  <c r="K147" i="22" s="1"/>
  <c r="J142" i="81"/>
  <c r="J147" i="22" s="1"/>
  <c r="I142" i="81"/>
  <c r="I147" i="22" s="1"/>
  <c r="H142" i="81"/>
  <c r="H147" i="22" s="1"/>
  <c r="G142" i="81"/>
  <c r="G147" i="22" s="1"/>
  <c r="F142" i="81"/>
  <c r="F147" i="22" s="1"/>
  <c r="E142" i="81"/>
  <c r="E147" i="22" s="1"/>
  <c r="D142" i="81"/>
  <c r="D147" i="22" s="1"/>
  <c r="C142" i="81"/>
  <c r="C147" i="22" s="1"/>
  <c r="M146" i="22"/>
  <c r="L138" i="81"/>
  <c r="L146" i="22" s="1"/>
  <c r="K138" i="81"/>
  <c r="K146" i="22" s="1"/>
  <c r="J138" i="81"/>
  <c r="J146" i="22" s="1"/>
  <c r="I138" i="81"/>
  <c r="I146" i="22" s="1"/>
  <c r="H138" i="81"/>
  <c r="H146" i="22" s="1"/>
  <c r="G138" i="81"/>
  <c r="G146" i="22" s="1"/>
  <c r="F138" i="81"/>
  <c r="F146" i="22" s="1"/>
  <c r="E138" i="81"/>
  <c r="E146" i="22" s="1"/>
  <c r="D138" i="81"/>
  <c r="D146" i="22" s="1"/>
  <c r="C138" i="81"/>
  <c r="C146" i="22" s="1"/>
  <c r="M145" i="22"/>
  <c r="L133" i="81"/>
  <c r="L145" i="22" s="1"/>
  <c r="K133" i="81"/>
  <c r="K145" i="22" s="1"/>
  <c r="J133" i="81"/>
  <c r="J145" i="22" s="1"/>
  <c r="I133" i="81"/>
  <c r="I145" i="22" s="1"/>
  <c r="H133" i="81"/>
  <c r="H145" i="22" s="1"/>
  <c r="G133" i="81"/>
  <c r="G145" i="22" s="1"/>
  <c r="F133" i="81"/>
  <c r="F145" i="22" s="1"/>
  <c r="E133" i="81"/>
  <c r="E145" i="22" s="1"/>
  <c r="D133" i="81"/>
  <c r="D145" i="22" s="1"/>
  <c r="C133" i="81"/>
  <c r="C145" i="22" s="1"/>
  <c r="M144" i="22"/>
  <c r="L127" i="81"/>
  <c r="L144" i="22" s="1"/>
  <c r="K127" i="81"/>
  <c r="K144" i="22" s="1"/>
  <c r="J127" i="81"/>
  <c r="J144" i="22" s="1"/>
  <c r="I127" i="81"/>
  <c r="I144" i="22" s="1"/>
  <c r="H127" i="81"/>
  <c r="H144" i="22" s="1"/>
  <c r="G127" i="81"/>
  <c r="G144" i="22" s="1"/>
  <c r="F127" i="81"/>
  <c r="F144" i="22" s="1"/>
  <c r="E127" i="81"/>
  <c r="E144" i="22" s="1"/>
  <c r="D127" i="81"/>
  <c r="D144" i="22" s="1"/>
  <c r="C127" i="81"/>
  <c r="C144" i="22" s="1"/>
  <c r="M143" i="22"/>
  <c r="L123" i="81"/>
  <c r="L143" i="22" s="1"/>
  <c r="K123" i="81"/>
  <c r="K143" i="22" s="1"/>
  <c r="J123" i="81"/>
  <c r="J143" i="22" s="1"/>
  <c r="I123" i="81"/>
  <c r="I143" i="22" s="1"/>
  <c r="H123" i="81"/>
  <c r="H143" i="22" s="1"/>
  <c r="G123" i="81"/>
  <c r="G143" i="22" s="1"/>
  <c r="F123" i="81"/>
  <c r="F143" i="22" s="1"/>
  <c r="E123" i="81"/>
  <c r="E143" i="22" s="1"/>
  <c r="D123" i="81"/>
  <c r="D143" i="22" s="1"/>
  <c r="C123" i="81"/>
  <c r="C143" i="22" s="1"/>
  <c r="M142" i="22"/>
  <c r="L118" i="81"/>
  <c r="L142" i="22" s="1"/>
  <c r="K118" i="81"/>
  <c r="K142" i="22" s="1"/>
  <c r="J118" i="81"/>
  <c r="J142" i="22" s="1"/>
  <c r="I118" i="81"/>
  <c r="I142" i="22" s="1"/>
  <c r="H118" i="81"/>
  <c r="H142" i="22" s="1"/>
  <c r="G118" i="81"/>
  <c r="G142" i="22" s="1"/>
  <c r="F118" i="81"/>
  <c r="F142" i="22" s="1"/>
  <c r="E118" i="81"/>
  <c r="E142" i="22" s="1"/>
  <c r="D118" i="81"/>
  <c r="D142" i="22" s="1"/>
  <c r="C118" i="81"/>
  <c r="C142" i="22" s="1"/>
  <c r="C112" i="81"/>
  <c r="C141" i="22" s="1"/>
  <c r="C108" i="81"/>
  <c r="C140" i="22" s="1"/>
  <c r="C103" i="81"/>
  <c r="C139" i="22" s="1"/>
  <c r="C97" i="81"/>
  <c r="C138" i="22" s="1"/>
  <c r="C93" i="81"/>
  <c r="C137" i="22" s="1"/>
  <c r="C88" i="81"/>
  <c r="C136" i="22" s="1"/>
  <c r="C82" i="81"/>
  <c r="C135" i="22" s="1"/>
  <c r="M78" i="81"/>
  <c r="M134" i="22" s="1"/>
  <c r="L78" i="81"/>
  <c r="L134" i="22" s="1"/>
  <c r="K78" i="81"/>
  <c r="K134" i="22" s="1"/>
  <c r="J78" i="81"/>
  <c r="J134" i="22" s="1"/>
  <c r="I78" i="81"/>
  <c r="I134" i="22" s="1"/>
  <c r="H78" i="81"/>
  <c r="H134" i="22" s="1"/>
  <c r="G78" i="81"/>
  <c r="G134" i="22" s="1"/>
  <c r="F78" i="81"/>
  <c r="F134" i="22" s="1"/>
  <c r="E78" i="81"/>
  <c r="E134" i="22" s="1"/>
  <c r="D78" i="81"/>
  <c r="D134" i="22" s="1"/>
  <c r="C78" i="81"/>
  <c r="C134" i="22" s="1"/>
  <c r="M133" i="22"/>
  <c r="L73" i="81"/>
  <c r="L133" i="22" s="1"/>
  <c r="K73" i="81"/>
  <c r="K133" i="22" s="1"/>
  <c r="J73" i="81"/>
  <c r="J133" i="22" s="1"/>
  <c r="I73" i="81"/>
  <c r="I133" i="22" s="1"/>
  <c r="H73" i="81"/>
  <c r="H133" i="22" s="1"/>
  <c r="G73" i="81"/>
  <c r="G133" i="22" s="1"/>
  <c r="F73" i="81"/>
  <c r="F133" i="22" s="1"/>
  <c r="E73" i="81"/>
  <c r="E133" i="22" s="1"/>
  <c r="D73" i="81"/>
  <c r="D133" i="22" s="1"/>
  <c r="C73" i="81"/>
  <c r="C133" i="22" s="1"/>
  <c r="M132" i="22"/>
  <c r="L67" i="81"/>
  <c r="L132" i="22" s="1"/>
  <c r="K67" i="81"/>
  <c r="K132" i="22" s="1"/>
  <c r="J67" i="81"/>
  <c r="J132" i="22" s="1"/>
  <c r="I67" i="81"/>
  <c r="I132" i="22" s="1"/>
  <c r="H67" i="81"/>
  <c r="H132" i="22" s="1"/>
  <c r="G67" i="81"/>
  <c r="G132" i="22" s="1"/>
  <c r="F67" i="81"/>
  <c r="F132" i="22" s="1"/>
  <c r="E67" i="81"/>
  <c r="E132" i="22" s="1"/>
  <c r="D67" i="81"/>
  <c r="D132" i="22" s="1"/>
  <c r="C67" i="81"/>
  <c r="C132" i="22" s="1"/>
  <c r="M131" i="22"/>
  <c r="L63" i="81"/>
  <c r="L131" i="22" s="1"/>
  <c r="K63" i="81"/>
  <c r="K131" i="22" s="1"/>
  <c r="J63" i="81"/>
  <c r="J131" i="22" s="1"/>
  <c r="I63" i="81"/>
  <c r="I131" i="22" s="1"/>
  <c r="H63" i="81"/>
  <c r="H131" i="22" s="1"/>
  <c r="G63" i="81"/>
  <c r="G131" i="22" s="1"/>
  <c r="F63" i="81"/>
  <c r="F131" i="22" s="1"/>
  <c r="E63" i="81"/>
  <c r="E131" i="22" s="1"/>
  <c r="D63" i="81"/>
  <c r="D131" i="22" s="1"/>
  <c r="C63" i="81"/>
  <c r="C131" i="22" s="1"/>
  <c r="M130" i="22"/>
  <c r="L58" i="81"/>
  <c r="L130" i="22" s="1"/>
  <c r="K58" i="81"/>
  <c r="K130" i="22" s="1"/>
  <c r="J58" i="81"/>
  <c r="J130" i="22" s="1"/>
  <c r="I58" i="81"/>
  <c r="I130" i="22" s="1"/>
  <c r="H58" i="81"/>
  <c r="H130" i="22" s="1"/>
  <c r="G58" i="81"/>
  <c r="G130" i="22" s="1"/>
  <c r="F58" i="81"/>
  <c r="F130" i="22" s="1"/>
  <c r="E58" i="81"/>
  <c r="E130" i="22" s="1"/>
  <c r="D58" i="81"/>
  <c r="D130" i="22" s="1"/>
  <c r="C58" i="81"/>
  <c r="C130" i="22" s="1"/>
  <c r="M129" i="22"/>
  <c r="L52" i="81"/>
  <c r="L129" i="22" s="1"/>
  <c r="K52" i="81"/>
  <c r="K129" i="22" s="1"/>
  <c r="J52" i="81"/>
  <c r="J129" i="22" s="1"/>
  <c r="I52" i="81"/>
  <c r="I129" i="22" s="1"/>
  <c r="H52" i="81"/>
  <c r="H129" i="22" s="1"/>
  <c r="G52" i="81"/>
  <c r="G129" i="22" s="1"/>
  <c r="F52" i="81"/>
  <c r="F129" i="22" s="1"/>
  <c r="E52" i="81"/>
  <c r="E129" i="22" s="1"/>
  <c r="D52" i="81"/>
  <c r="D129" i="22" s="1"/>
  <c r="C52" i="81"/>
  <c r="C129" i="22" s="1"/>
  <c r="M128" i="22"/>
  <c r="L128" i="22"/>
  <c r="K128" i="22"/>
  <c r="J128" i="22"/>
  <c r="I128" i="22"/>
  <c r="H128" i="22"/>
  <c r="G128" i="22"/>
  <c r="F128" i="22"/>
  <c r="E128" i="22"/>
  <c r="D128" i="22"/>
  <c r="C128" i="22"/>
  <c r="M127" i="22"/>
  <c r="L127" i="22"/>
  <c r="K127" i="22"/>
  <c r="J127" i="22"/>
  <c r="I127" i="22"/>
  <c r="H127" i="22"/>
  <c r="G127" i="22"/>
  <c r="F127" i="22"/>
  <c r="E127" i="22"/>
  <c r="D127" i="22"/>
  <c r="C127" i="22"/>
  <c r="E34" i="81"/>
  <c r="F34" i="81"/>
  <c r="G34" i="81"/>
  <c r="H34" i="81" s="1"/>
  <c r="I34" i="81" s="1"/>
  <c r="J34" i="81" s="1"/>
  <c r="K34" i="81" s="1"/>
  <c r="L34" i="81" s="1"/>
  <c r="M34" i="81" s="1"/>
  <c r="E3" i="81"/>
  <c r="F3" i="81"/>
  <c r="G3" i="81" s="1"/>
  <c r="H3" i="81" s="1"/>
  <c r="I3" i="81" s="1"/>
  <c r="J3" i="81" s="1"/>
  <c r="K3" i="81" s="1"/>
  <c r="L3" i="81" s="1"/>
  <c r="M3" i="81" s="1"/>
  <c r="C1" i="80"/>
  <c r="D239" i="22"/>
  <c r="V637" i="67"/>
  <c r="S244" i="22" s="1"/>
  <c r="U637" i="67"/>
  <c r="R244" i="22" s="1"/>
  <c r="T637" i="67"/>
  <c r="Q244" i="22" s="1"/>
  <c r="S637" i="67"/>
  <c r="P244" i="22" s="1"/>
  <c r="R637" i="67"/>
  <c r="O244" i="22" s="1"/>
  <c r="Q637" i="67"/>
  <c r="N244" i="22" s="1"/>
  <c r="P637" i="67"/>
  <c r="M244" i="22" s="1"/>
  <c r="O637" i="67"/>
  <c r="L244" i="22" s="1"/>
  <c r="N637" i="67"/>
  <c r="K244" i="22" s="1"/>
  <c r="M637" i="67"/>
  <c r="J244" i="22" s="1"/>
  <c r="L637" i="67"/>
  <c r="I244" i="22" s="1"/>
  <c r="K637" i="67"/>
  <c r="H244" i="22" s="1"/>
  <c r="I637" i="67"/>
  <c r="F244" i="22" s="1"/>
  <c r="H637" i="67"/>
  <c r="E244" i="22" s="1"/>
  <c r="G637" i="67"/>
  <c r="D244" i="22" s="1"/>
  <c r="V631" i="67"/>
  <c r="S243" i="22" s="1"/>
  <c r="U631" i="67"/>
  <c r="R243" i="22" s="1"/>
  <c r="T631" i="67"/>
  <c r="Q243" i="22" s="1"/>
  <c r="S631" i="67"/>
  <c r="P243" i="22" s="1"/>
  <c r="R631" i="67"/>
  <c r="O243" i="22" s="1"/>
  <c r="Q631" i="67"/>
  <c r="N243" i="22" s="1"/>
  <c r="P631" i="67"/>
  <c r="M243" i="22" s="1"/>
  <c r="O631" i="67"/>
  <c r="L243" i="22" s="1"/>
  <c r="N631" i="67"/>
  <c r="K243" i="22" s="1"/>
  <c r="M631" i="67"/>
  <c r="J243" i="22" s="1"/>
  <c r="L631" i="67"/>
  <c r="I243" i="22" s="1"/>
  <c r="K631" i="67"/>
  <c r="H243" i="22" s="1"/>
  <c r="I631" i="67"/>
  <c r="F243" i="22" s="1"/>
  <c r="H631" i="67"/>
  <c r="E243" i="22" s="1"/>
  <c r="G631" i="67"/>
  <c r="D243" i="22" s="1"/>
  <c r="V625" i="67"/>
  <c r="S242" i="22" s="1"/>
  <c r="U625" i="67"/>
  <c r="R242" i="22" s="1"/>
  <c r="T625" i="67"/>
  <c r="Q242" i="22" s="1"/>
  <c r="S625" i="67"/>
  <c r="P242" i="22" s="1"/>
  <c r="R625" i="67"/>
  <c r="O242" i="22" s="1"/>
  <c r="Q625" i="67"/>
  <c r="N242" i="22" s="1"/>
  <c r="P625" i="67"/>
  <c r="M242" i="22" s="1"/>
  <c r="O625" i="67"/>
  <c r="L242" i="22" s="1"/>
  <c r="N625" i="67"/>
  <c r="K242" i="22" s="1"/>
  <c r="M625" i="67"/>
  <c r="J242" i="22" s="1"/>
  <c r="L625" i="67"/>
  <c r="I242" i="22" s="1"/>
  <c r="K625" i="67"/>
  <c r="H242" i="22" s="1"/>
  <c r="I625" i="67"/>
  <c r="F242" i="22" s="1"/>
  <c r="H625" i="67"/>
  <c r="E242" i="22" s="1"/>
  <c r="G625" i="67"/>
  <c r="D242" i="22" s="1"/>
  <c r="V619" i="67"/>
  <c r="S241" i="22" s="1"/>
  <c r="U619" i="67"/>
  <c r="R241" i="22" s="1"/>
  <c r="T619" i="67"/>
  <c r="Q241" i="22" s="1"/>
  <c r="S619" i="67"/>
  <c r="P241" i="22" s="1"/>
  <c r="R619" i="67"/>
  <c r="O241" i="22" s="1"/>
  <c r="Q619" i="67"/>
  <c r="N241" i="22" s="1"/>
  <c r="P619" i="67"/>
  <c r="M241" i="22" s="1"/>
  <c r="O619" i="67"/>
  <c r="L241" i="22" s="1"/>
  <c r="N619" i="67"/>
  <c r="K241" i="22" s="1"/>
  <c r="M619" i="67"/>
  <c r="J241" i="22" s="1"/>
  <c r="L619" i="67"/>
  <c r="I241" i="22" s="1"/>
  <c r="K619" i="67"/>
  <c r="H241" i="22" s="1"/>
  <c r="I619" i="67"/>
  <c r="F241" i="22" s="1"/>
  <c r="H619" i="67"/>
  <c r="E241" i="22" s="1"/>
  <c r="G619" i="67"/>
  <c r="D241" i="22" s="1"/>
  <c r="V613" i="67"/>
  <c r="S240" i="22" s="1"/>
  <c r="U613" i="67"/>
  <c r="R240" i="22" s="1"/>
  <c r="T613" i="67"/>
  <c r="Q240" i="22" s="1"/>
  <c r="S613" i="67"/>
  <c r="P240" i="22" s="1"/>
  <c r="R613" i="67"/>
  <c r="O240" i="22" s="1"/>
  <c r="Q613" i="67"/>
  <c r="N240" i="22" s="1"/>
  <c r="P613" i="67"/>
  <c r="M240" i="22" s="1"/>
  <c r="O613" i="67"/>
  <c r="L240" i="22" s="1"/>
  <c r="N613" i="67"/>
  <c r="K240" i="22" s="1"/>
  <c r="M613" i="67"/>
  <c r="J240" i="22" s="1"/>
  <c r="L613" i="67"/>
  <c r="I240" i="22" s="1"/>
  <c r="K613" i="67"/>
  <c r="H240" i="22" s="1"/>
  <c r="I613" i="67"/>
  <c r="F240" i="22" s="1"/>
  <c r="H613" i="67"/>
  <c r="E240" i="22" s="1"/>
  <c r="G613" i="67"/>
  <c r="D240" i="22" s="1"/>
  <c r="V607" i="67"/>
  <c r="S239" i="22" s="1"/>
  <c r="U607" i="67"/>
  <c r="R239" i="22" s="1"/>
  <c r="T607" i="67"/>
  <c r="Q239" i="22" s="1"/>
  <c r="S607" i="67"/>
  <c r="P239" i="22" s="1"/>
  <c r="R607" i="67"/>
  <c r="O239" i="22" s="1"/>
  <c r="Q607" i="67"/>
  <c r="N239" i="22" s="1"/>
  <c r="O607" i="67"/>
  <c r="L239" i="22" s="1"/>
  <c r="N607" i="67"/>
  <c r="K239" i="22" s="1"/>
  <c r="P607" i="67"/>
  <c r="M239" i="22" s="1"/>
  <c r="M607" i="67"/>
  <c r="J239" i="22" s="1"/>
  <c r="L607" i="67"/>
  <c r="I239" i="22" s="1"/>
  <c r="K607" i="67"/>
  <c r="H239" i="22" s="1"/>
  <c r="H607" i="67"/>
  <c r="E239" i="22" s="1"/>
  <c r="I607" i="67"/>
  <c r="F239" i="22" s="1"/>
  <c r="D126" i="32"/>
  <c r="D31" i="22" s="1"/>
  <c r="C25" i="67"/>
  <c r="F25" i="67" s="1"/>
  <c r="C30" i="67"/>
  <c r="C29" i="67"/>
  <c r="C28" i="67"/>
  <c r="C27" i="67"/>
  <c r="C26" i="67"/>
  <c r="D514" i="79"/>
  <c r="L514" i="79" s="1"/>
  <c r="D513" i="79"/>
  <c r="L513" i="79" s="1"/>
  <c r="D512" i="79"/>
  <c r="L512" i="79" s="1"/>
  <c r="D511" i="79"/>
  <c r="L511" i="79" s="1"/>
  <c r="D509" i="79"/>
  <c r="D508" i="79"/>
  <c r="D507" i="79"/>
  <c r="D506" i="79"/>
  <c r="D505" i="79"/>
  <c r="D503" i="79"/>
  <c r="C498" i="79"/>
  <c r="C497" i="79"/>
  <c r="C496" i="79"/>
  <c r="C495" i="79"/>
  <c r="C493" i="79"/>
  <c r="C489" i="79"/>
  <c r="C488" i="79"/>
  <c r="C487" i="79"/>
  <c r="C486" i="79"/>
  <c r="C484" i="79"/>
  <c r="C479" i="79"/>
  <c r="C478" i="79"/>
  <c r="C477" i="79"/>
  <c r="C476" i="79"/>
  <c r="C474" i="79"/>
  <c r="C468" i="79"/>
  <c r="C467" i="79"/>
  <c r="C465" i="79"/>
  <c r="C464" i="79"/>
  <c r="C463" i="79"/>
  <c r="C458" i="79"/>
  <c r="C457" i="79"/>
  <c r="C455" i="79"/>
  <c r="C454" i="79"/>
  <c r="C453" i="79"/>
  <c r="C448" i="79"/>
  <c r="C447" i="79"/>
  <c r="C445" i="79"/>
  <c r="C444" i="79"/>
  <c r="C443" i="79"/>
  <c r="C437" i="79"/>
  <c r="C436" i="79"/>
  <c r="C434" i="79"/>
  <c r="C433" i="79"/>
  <c r="L433" i="79" s="1"/>
  <c r="C432" i="79"/>
  <c r="C426" i="79"/>
  <c r="C425" i="79"/>
  <c r="C424" i="79"/>
  <c r="C423" i="79"/>
  <c r="C421" i="79"/>
  <c r="C418" i="79"/>
  <c r="C417" i="79"/>
  <c r="C416" i="79"/>
  <c r="C415" i="79"/>
  <c r="C413" i="79"/>
  <c r="C410" i="79"/>
  <c r="C409" i="79"/>
  <c r="C408" i="79"/>
  <c r="C407" i="79"/>
  <c r="C405" i="79"/>
  <c r="C402" i="79"/>
  <c r="C401" i="79"/>
  <c r="C400" i="79"/>
  <c r="C399" i="79"/>
  <c r="C397" i="79"/>
  <c r="C394" i="79"/>
  <c r="C393" i="79"/>
  <c r="C392" i="79"/>
  <c r="C391" i="79"/>
  <c r="C389" i="79"/>
  <c r="C386" i="79"/>
  <c r="C385" i="79"/>
  <c r="C384" i="79"/>
  <c r="C383" i="79"/>
  <c r="C381" i="79"/>
  <c r="C378" i="79"/>
  <c r="C377" i="79"/>
  <c r="C376" i="79"/>
  <c r="C375" i="79"/>
  <c r="C373" i="79"/>
  <c r="A308" i="79"/>
  <c r="A247" i="79"/>
  <c r="A186" i="79"/>
  <c r="A125" i="79"/>
  <c r="A64" i="79"/>
  <c r="A3" i="79"/>
  <c r="F52" i="70"/>
  <c r="F59" i="70"/>
  <c r="E175" i="67"/>
  <c r="X456" i="67"/>
  <c r="X455" i="67"/>
  <c r="X454" i="67"/>
  <c r="X453" i="67"/>
  <c r="X452" i="67"/>
  <c r="X451" i="67"/>
  <c r="X449" i="67"/>
  <c r="X448" i="67"/>
  <c r="X447" i="67"/>
  <c r="X446" i="67"/>
  <c r="X445" i="67"/>
  <c r="X444" i="67"/>
  <c r="X442" i="67"/>
  <c r="X441" i="67"/>
  <c r="X440" i="67"/>
  <c r="X439" i="67"/>
  <c r="X438" i="67"/>
  <c r="X437" i="67"/>
  <c r="X435" i="67"/>
  <c r="X434" i="67"/>
  <c r="X433" i="67"/>
  <c r="X432" i="67"/>
  <c r="X431" i="67"/>
  <c r="X430" i="67"/>
  <c r="X428" i="67"/>
  <c r="X427" i="67"/>
  <c r="X426" i="67"/>
  <c r="X425" i="67"/>
  <c r="X424" i="67"/>
  <c r="X423" i="67"/>
  <c r="X421" i="67"/>
  <c r="X420" i="67"/>
  <c r="X419" i="67"/>
  <c r="X418" i="67"/>
  <c r="X417" i="67"/>
  <c r="X416" i="67"/>
  <c r="Y456" i="67"/>
  <c r="D236" i="22" s="1"/>
  <c r="Y455" i="67"/>
  <c r="D235" i="22" s="1"/>
  <c r="Y454" i="67"/>
  <c r="D234" i="22" s="1"/>
  <c r="Y453" i="67"/>
  <c r="D233" i="22" s="1"/>
  <c r="Y452" i="67"/>
  <c r="D232" i="22" s="1"/>
  <c r="Y451" i="67"/>
  <c r="D231" i="22" s="1"/>
  <c r="Y449" i="67"/>
  <c r="D229" i="22" s="1"/>
  <c r="Y448" i="67"/>
  <c r="D228" i="22" s="1"/>
  <c r="Y447" i="67"/>
  <c r="D227" i="22" s="1"/>
  <c r="Y446" i="67"/>
  <c r="D226" i="22" s="1"/>
  <c r="Y445" i="67"/>
  <c r="D225" i="22" s="1"/>
  <c r="Y444" i="67"/>
  <c r="D224" i="22" s="1"/>
  <c r="Y442" i="67"/>
  <c r="D222" i="22" s="1"/>
  <c r="Y441" i="67"/>
  <c r="D221" i="22" s="1"/>
  <c r="Y440" i="67"/>
  <c r="D220" i="22" s="1"/>
  <c r="Y439" i="67"/>
  <c r="D219" i="22" s="1"/>
  <c r="Y438" i="67"/>
  <c r="D218" i="22" s="1"/>
  <c r="Y437" i="67"/>
  <c r="D217" i="22" s="1"/>
  <c r="Y435" i="67"/>
  <c r="D215" i="22" s="1"/>
  <c r="Y434" i="67"/>
  <c r="D214" i="22" s="1"/>
  <c r="Y433" i="67"/>
  <c r="D213" i="22" s="1"/>
  <c r="Y432" i="67"/>
  <c r="D212" i="22" s="1"/>
  <c r="Y431" i="67"/>
  <c r="D211" i="22" s="1"/>
  <c r="Y430" i="67"/>
  <c r="D210" i="22" s="1"/>
  <c r="Y428" i="67"/>
  <c r="D208" i="22" s="1"/>
  <c r="Y427" i="67"/>
  <c r="D207" i="22" s="1"/>
  <c r="Y426" i="67"/>
  <c r="D206" i="22" s="1"/>
  <c r="Y425" i="67"/>
  <c r="D205" i="22" s="1"/>
  <c r="Y424" i="67"/>
  <c r="D204" i="22" s="1"/>
  <c r="Y423" i="67"/>
  <c r="D203" i="22" s="1"/>
  <c r="D193" i="22"/>
  <c r="D192" i="22"/>
  <c r="D191" i="22"/>
  <c r="D46" i="75"/>
  <c r="E46" i="75"/>
  <c r="F46" i="75"/>
  <c r="G46" i="75"/>
  <c r="H46" i="75"/>
  <c r="I46" i="75"/>
  <c r="J46" i="75"/>
  <c r="K46" i="75"/>
  <c r="L46" i="75"/>
  <c r="M46" i="75"/>
  <c r="N46" i="75"/>
  <c r="O46" i="75"/>
  <c r="P46" i="75"/>
  <c r="Q46" i="75"/>
  <c r="R46" i="75"/>
  <c r="S46" i="75"/>
  <c r="T46" i="75"/>
  <c r="U46" i="75"/>
  <c r="V46" i="75"/>
  <c r="W46" i="75"/>
  <c r="X46" i="75"/>
  <c r="Y46" i="75"/>
  <c r="Z46" i="75"/>
  <c r="AA46" i="75"/>
  <c r="AB46" i="75"/>
  <c r="AC46" i="75"/>
  <c r="AD46" i="75"/>
  <c r="AE46" i="75"/>
  <c r="AF46" i="75"/>
  <c r="AG46" i="75"/>
  <c r="AH46" i="75"/>
  <c r="AI46" i="75"/>
  <c r="AJ46" i="75"/>
  <c r="AK46" i="75"/>
  <c r="AL46" i="75"/>
  <c r="AM46" i="75"/>
  <c r="AN46" i="75"/>
  <c r="AO46" i="75"/>
  <c r="AP46" i="75"/>
  <c r="AQ46" i="75"/>
  <c r="AR46" i="75"/>
  <c r="AS46" i="75"/>
  <c r="AT46" i="75"/>
  <c r="AU46" i="75"/>
  <c r="AV46" i="75"/>
  <c r="AW46" i="75"/>
  <c r="AX46" i="75"/>
  <c r="AY46" i="75"/>
  <c r="AZ46" i="75"/>
  <c r="BA46" i="75"/>
  <c r="BB46" i="75"/>
  <c r="BC46" i="75"/>
  <c r="BD46" i="75"/>
  <c r="BE46" i="75"/>
  <c r="BF46" i="75"/>
  <c r="BG46" i="75"/>
  <c r="BH46" i="75"/>
  <c r="BI46" i="75"/>
  <c r="BJ46" i="75"/>
  <c r="BK46" i="75"/>
  <c r="BL46" i="75"/>
  <c r="BM46" i="75"/>
  <c r="BN46" i="75"/>
  <c r="BO46" i="75"/>
  <c r="BP46" i="75"/>
  <c r="BQ46" i="75"/>
  <c r="BR46" i="75"/>
  <c r="BS46" i="75"/>
  <c r="BT46" i="75"/>
  <c r="BU46" i="75"/>
  <c r="BV46" i="75"/>
  <c r="BW46" i="75"/>
  <c r="BX46" i="75"/>
  <c r="BY46" i="75"/>
  <c r="BZ46" i="75"/>
  <c r="CA46" i="75"/>
  <c r="CB46" i="75"/>
  <c r="CC46" i="75"/>
  <c r="CD46" i="75"/>
  <c r="CE46" i="75"/>
  <c r="CF46" i="75"/>
  <c r="CG46" i="75"/>
  <c r="CH46" i="75"/>
  <c r="CI46" i="75"/>
  <c r="CJ46" i="75"/>
  <c r="CK46" i="75"/>
  <c r="CL46" i="75"/>
  <c r="CM46" i="75"/>
  <c r="CN46" i="75"/>
  <c r="CO46" i="75"/>
  <c r="CP46" i="75"/>
  <c r="CQ46" i="75"/>
  <c r="CR46" i="75"/>
  <c r="CS46" i="75"/>
  <c r="CT46" i="75"/>
  <c r="CU46" i="75"/>
  <c r="CV46" i="75"/>
  <c r="CW46" i="75"/>
  <c r="CX46" i="75"/>
  <c r="C46" i="75"/>
  <c r="W495" i="67"/>
  <c r="V495" i="67"/>
  <c r="U495" i="67"/>
  <c r="T495" i="67"/>
  <c r="S495" i="67"/>
  <c r="R495" i="67"/>
  <c r="Q495" i="67"/>
  <c r="P495" i="67"/>
  <c r="O495" i="67"/>
  <c r="N495" i="67"/>
  <c r="M495" i="67"/>
  <c r="L495" i="67"/>
  <c r="K495" i="67"/>
  <c r="J495" i="67"/>
  <c r="I495" i="67"/>
  <c r="H495" i="67"/>
  <c r="G495" i="67"/>
  <c r="F495" i="67"/>
  <c r="E495" i="67"/>
  <c r="W488" i="67"/>
  <c r="V488" i="67"/>
  <c r="U488" i="67"/>
  <c r="T488" i="67"/>
  <c r="S488" i="67"/>
  <c r="R488" i="67"/>
  <c r="Q488" i="67"/>
  <c r="P488" i="67"/>
  <c r="O488" i="67"/>
  <c r="N488" i="67"/>
  <c r="M488" i="67"/>
  <c r="L488" i="67"/>
  <c r="K488" i="67"/>
  <c r="J488" i="67"/>
  <c r="I488" i="67"/>
  <c r="H488" i="67"/>
  <c r="G488" i="67"/>
  <c r="F488" i="67"/>
  <c r="E488" i="67"/>
  <c r="W481" i="67"/>
  <c r="V481" i="67"/>
  <c r="U481" i="67"/>
  <c r="T481" i="67"/>
  <c r="S481" i="67"/>
  <c r="R481" i="67"/>
  <c r="Q481" i="67"/>
  <c r="P481" i="67"/>
  <c r="O481" i="67"/>
  <c r="N481" i="67"/>
  <c r="M481" i="67"/>
  <c r="L481" i="67"/>
  <c r="K481" i="67"/>
  <c r="J481" i="67"/>
  <c r="I481" i="67"/>
  <c r="H481" i="67"/>
  <c r="G481" i="67"/>
  <c r="F481" i="67"/>
  <c r="E481" i="67"/>
  <c r="W474" i="67"/>
  <c r="V474" i="67"/>
  <c r="U474" i="67"/>
  <c r="T474" i="67"/>
  <c r="S474" i="67"/>
  <c r="R474" i="67"/>
  <c r="Q474" i="67"/>
  <c r="P474" i="67"/>
  <c r="O474" i="67"/>
  <c r="N474" i="67"/>
  <c r="M474" i="67"/>
  <c r="L474" i="67"/>
  <c r="K474" i="67"/>
  <c r="J474" i="67"/>
  <c r="I474" i="67"/>
  <c r="H474" i="67"/>
  <c r="G474" i="67"/>
  <c r="F474" i="67"/>
  <c r="E474" i="67"/>
  <c r="W467" i="67"/>
  <c r="V467" i="67"/>
  <c r="U467" i="67"/>
  <c r="T467" i="67"/>
  <c r="S467" i="67"/>
  <c r="R467" i="67"/>
  <c r="Q467" i="67"/>
  <c r="P467" i="67"/>
  <c r="O467" i="67"/>
  <c r="N467" i="67"/>
  <c r="M467" i="67"/>
  <c r="L467" i="67"/>
  <c r="K467" i="67"/>
  <c r="J467" i="67"/>
  <c r="I467" i="67"/>
  <c r="H467" i="67"/>
  <c r="G467" i="67"/>
  <c r="F467" i="67"/>
  <c r="E467" i="67"/>
  <c r="W460" i="67"/>
  <c r="V460" i="67"/>
  <c r="U460" i="67"/>
  <c r="T460" i="67"/>
  <c r="S460" i="67"/>
  <c r="R460" i="67"/>
  <c r="Q460" i="67"/>
  <c r="P460" i="67"/>
  <c r="O460" i="67"/>
  <c r="N460" i="67"/>
  <c r="M460" i="67"/>
  <c r="L460" i="67"/>
  <c r="K460" i="67"/>
  <c r="J460" i="67"/>
  <c r="I460" i="67"/>
  <c r="H460" i="67"/>
  <c r="G460" i="67"/>
  <c r="F460" i="67"/>
  <c r="E460" i="67"/>
  <c r="W450" i="67"/>
  <c r="V450" i="67"/>
  <c r="U450" i="67"/>
  <c r="T450" i="67"/>
  <c r="S450" i="67"/>
  <c r="R450" i="67"/>
  <c r="Q450" i="67"/>
  <c r="P450" i="67"/>
  <c r="O450" i="67"/>
  <c r="N450" i="67"/>
  <c r="M450" i="67"/>
  <c r="L450" i="67"/>
  <c r="K450" i="67"/>
  <c r="J450" i="67"/>
  <c r="I450" i="67"/>
  <c r="H450" i="67"/>
  <c r="G450" i="67"/>
  <c r="F450" i="67"/>
  <c r="E450" i="67"/>
  <c r="W443" i="67"/>
  <c r="V443" i="67"/>
  <c r="U443" i="67"/>
  <c r="T443" i="67"/>
  <c r="S443" i="67"/>
  <c r="R443" i="67"/>
  <c r="Q443" i="67"/>
  <c r="P443" i="67"/>
  <c r="O443" i="67"/>
  <c r="N443" i="67"/>
  <c r="M443" i="67"/>
  <c r="L443" i="67"/>
  <c r="K443" i="67"/>
  <c r="J443" i="67"/>
  <c r="I443" i="67"/>
  <c r="H443" i="67"/>
  <c r="G443" i="67"/>
  <c r="F443" i="67"/>
  <c r="E443" i="67"/>
  <c r="W436" i="67"/>
  <c r="V436" i="67"/>
  <c r="U436" i="67"/>
  <c r="T436" i="67"/>
  <c r="S436" i="67"/>
  <c r="R436" i="67"/>
  <c r="Q436" i="67"/>
  <c r="P436" i="67"/>
  <c r="O436" i="67"/>
  <c r="N436" i="67"/>
  <c r="M436" i="67"/>
  <c r="L436" i="67"/>
  <c r="K436" i="67"/>
  <c r="J436" i="67"/>
  <c r="I436" i="67"/>
  <c r="H436" i="67"/>
  <c r="G436" i="67"/>
  <c r="F436" i="67"/>
  <c r="E436" i="67"/>
  <c r="W429" i="67"/>
  <c r="V429" i="67"/>
  <c r="U429" i="67"/>
  <c r="T429" i="67"/>
  <c r="S429" i="67"/>
  <c r="R429" i="67"/>
  <c r="Q429" i="67"/>
  <c r="P429" i="67"/>
  <c r="O429" i="67"/>
  <c r="N429" i="67"/>
  <c r="M429" i="67"/>
  <c r="L429" i="67"/>
  <c r="K429" i="67"/>
  <c r="J429" i="67"/>
  <c r="I429" i="67"/>
  <c r="H429" i="67"/>
  <c r="G429" i="67"/>
  <c r="F429" i="67"/>
  <c r="E429" i="67"/>
  <c r="W422" i="67"/>
  <c r="V422" i="67"/>
  <c r="U422" i="67"/>
  <c r="T422" i="67"/>
  <c r="S422" i="67"/>
  <c r="R422" i="67"/>
  <c r="Q422" i="67"/>
  <c r="P422" i="67"/>
  <c r="O422" i="67"/>
  <c r="N422" i="67"/>
  <c r="M422" i="67"/>
  <c r="L422" i="67"/>
  <c r="K422" i="67"/>
  <c r="J422" i="67"/>
  <c r="I422" i="67"/>
  <c r="H422" i="67"/>
  <c r="G422" i="67"/>
  <c r="F422" i="67"/>
  <c r="E422" i="67"/>
  <c r="P415" i="67"/>
  <c r="W311" i="67"/>
  <c r="V311" i="67"/>
  <c r="U311" i="67"/>
  <c r="T311" i="67"/>
  <c r="S311" i="67"/>
  <c r="R311" i="67"/>
  <c r="Q311" i="67"/>
  <c r="P311" i="67"/>
  <c r="O311" i="67"/>
  <c r="N311" i="67"/>
  <c r="M311" i="67"/>
  <c r="L311" i="67"/>
  <c r="K311" i="67"/>
  <c r="J311" i="67"/>
  <c r="I311" i="67"/>
  <c r="H311" i="67"/>
  <c r="G311" i="67"/>
  <c r="F311" i="67"/>
  <c r="E311" i="67"/>
  <c r="W304" i="67"/>
  <c r="V304" i="67"/>
  <c r="U304" i="67"/>
  <c r="T304" i="67"/>
  <c r="S304" i="67"/>
  <c r="R304" i="67"/>
  <c r="Q304" i="67"/>
  <c r="P304" i="67"/>
  <c r="O304" i="67"/>
  <c r="N304" i="67"/>
  <c r="M304" i="67"/>
  <c r="L304" i="67"/>
  <c r="K304" i="67"/>
  <c r="J304" i="67"/>
  <c r="I304" i="67"/>
  <c r="H304" i="67"/>
  <c r="G304" i="67"/>
  <c r="F304" i="67"/>
  <c r="E304" i="67"/>
  <c r="W297" i="67"/>
  <c r="V297" i="67"/>
  <c r="U297" i="67"/>
  <c r="T297" i="67"/>
  <c r="S297" i="67"/>
  <c r="R297" i="67"/>
  <c r="Q297" i="67"/>
  <c r="P297" i="67"/>
  <c r="O297" i="67"/>
  <c r="N297" i="67"/>
  <c r="M297" i="67"/>
  <c r="L297" i="67"/>
  <c r="K297" i="67"/>
  <c r="J297" i="67"/>
  <c r="I297" i="67"/>
  <c r="H297" i="67"/>
  <c r="G297" i="67"/>
  <c r="F297" i="67"/>
  <c r="E297" i="67"/>
  <c r="W290" i="67"/>
  <c r="V290" i="67"/>
  <c r="U290" i="67"/>
  <c r="T290" i="67"/>
  <c r="S290" i="67"/>
  <c r="R290" i="67"/>
  <c r="Q290" i="67"/>
  <c r="P290" i="67"/>
  <c r="O290" i="67"/>
  <c r="N290" i="67"/>
  <c r="M290" i="67"/>
  <c r="L290" i="67"/>
  <c r="K290" i="67"/>
  <c r="J290" i="67"/>
  <c r="I290" i="67"/>
  <c r="H290" i="67"/>
  <c r="G290" i="67"/>
  <c r="F290" i="67"/>
  <c r="E290" i="67"/>
  <c r="W283" i="67"/>
  <c r="V283" i="67"/>
  <c r="U283" i="67"/>
  <c r="T283" i="67"/>
  <c r="S283" i="67"/>
  <c r="R283" i="67"/>
  <c r="Q283" i="67"/>
  <c r="P283" i="67"/>
  <c r="O283" i="67"/>
  <c r="N283" i="67"/>
  <c r="M283" i="67"/>
  <c r="L283" i="67"/>
  <c r="K283" i="67"/>
  <c r="J283" i="67"/>
  <c r="I283" i="67"/>
  <c r="H283" i="67"/>
  <c r="G283" i="67"/>
  <c r="F283" i="67"/>
  <c r="E283" i="67"/>
  <c r="W276" i="67"/>
  <c r="V276" i="67"/>
  <c r="U276" i="67"/>
  <c r="T276" i="67"/>
  <c r="S276" i="67"/>
  <c r="R276" i="67"/>
  <c r="Q276" i="67"/>
  <c r="P276" i="67"/>
  <c r="O276" i="67"/>
  <c r="N276" i="67"/>
  <c r="M276" i="67"/>
  <c r="L276" i="67"/>
  <c r="K276" i="67"/>
  <c r="J276" i="67"/>
  <c r="I276" i="67"/>
  <c r="H276" i="67"/>
  <c r="G276" i="67"/>
  <c r="F276" i="67"/>
  <c r="E276" i="67"/>
  <c r="W210" i="67"/>
  <c r="V210" i="67"/>
  <c r="U210" i="67"/>
  <c r="T210" i="67"/>
  <c r="S210" i="67"/>
  <c r="R210" i="67"/>
  <c r="Q210" i="67"/>
  <c r="P210" i="67"/>
  <c r="O210" i="67"/>
  <c r="N210" i="67"/>
  <c r="M210" i="67"/>
  <c r="L210" i="67"/>
  <c r="K210" i="67"/>
  <c r="J210" i="67"/>
  <c r="I210" i="67"/>
  <c r="H210" i="67"/>
  <c r="G210" i="67"/>
  <c r="F210" i="67"/>
  <c r="E210" i="67"/>
  <c r="W203" i="67"/>
  <c r="V203" i="67"/>
  <c r="U203" i="67"/>
  <c r="T203" i="67"/>
  <c r="S203" i="67"/>
  <c r="R203" i="67"/>
  <c r="Q203" i="67"/>
  <c r="P203" i="67"/>
  <c r="O203" i="67"/>
  <c r="N203" i="67"/>
  <c r="M203" i="67"/>
  <c r="L203" i="67"/>
  <c r="K203" i="67"/>
  <c r="J203" i="67"/>
  <c r="I203" i="67"/>
  <c r="H203" i="67"/>
  <c r="G203" i="67"/>
  <c r="F203" i="67"/>
  <c r="E203" i="67"/>
  <c r="W196" i="67"/>
  <c r="V196" i="67"/>
  <c r="U196" i="67"/>
  <c r="T196" i="67"/>
  <c r="S196" i="67"/>
  <c r="R196" i="67"/>
  <c r="Q196" i="67"/>
  <c r="P196" i="67"/>
  <c r="O196" i="67"/>
  <c r="N196" i="67"/>
  <c r="M196" i="67"/>
  <c r="L196" i="67"/>
  <c r="K196" i="67"/>
  <c r="J196" i="67"/>
  <c r="I196" i="67"/>
  <c r="H196" i="67"/>
  <c r="G196" i="67"/>
  <c r="F196" i="67"/>
  <c r="E196" i="67"/>
  <c r="W189" i="67"/>
  <c r="V189" i="67"/>
  <c r="U189" i="67"/>
  <c r="T189" i="67"/>
  <c r="S189" i="67"/>
  <c r="R189" i="67"/>
  <c r="Q189" i="67"/>
  <c r="P189" i="67"/>
  <c r="O189" i="67"/>
  <c r="N189" i="67"/>
  <c r="M189" i="67"/>
  <c r="L189" i="67"/>
  <c r="K189" i="67"/>
  <c r="J189" i="67"/>
  <c r="I189" i="67"/>
  <c r="H189" i="67"/>
  <c r="G189" i="67"/>
  <c r="F189" i="67"/>
  <c r="E189" i="67"/>
  <c r="W182" i="67"/>
  <c r="V182" i="67"/>
  <c r="U182" i="67"/>
  <c r="T182" i="67"/>
  <c r="S182" i="67"/>
  <c r="R182" i="67"/>
  <c r="Q182" i="67"/>
  <c r="P182" i="67"/>
  <c r="O182" i="67"/>
  <c r="N182" i="67"/>
  <c r="M182" i="67"/>
  <c r="L182" i="67"/>
  <c r="K182" i="67"/>
  <c r="J182" i="67"/>
  <c r="I182" i="67"/>
  <c r="H182" i="67"/>
  <c r="G182" i="67"/>
  <c r="F182" i="67"/>
  <c r="E182" i="67"/>
  <c r="F175" i="67"/>
  <c r="G175" i="67"/>
  <c r="H175" i="67"/>
  <c r="I175" i="67"/>
  <c r="J175" i="67"/>
  <c r="K175" i="67"/>
  <c r="L175" i="67"/>
  <c r="M175" i="67"/>
  <c r="N175" i="67"/>
  <c r="O175" i="67"/>
  <c r="P175" i="67"/>
  <c r="Q175" i="67"/>
  <c r="R175" i="67"/>
  <c r="S175" i="67"/>
  <c r="T175" i="67"/>
  <c r="U175" i="67"/>
  <c r="V175" i="67"/>
  <c r="W175" i="67"/>
  <c r="E39" i="75"/>
  <c r="E8" i="75" s="1"/>
  <c r="C12" i="75"/>
  <c r="C40" i="75"/>
  <c r="C39" i="75" s="1"/>
  <c r="G52" i="70"/>
  <c r="H52" i="70"/>
  <c r="G45" i="70"/>
  <c r="H45" i="70"/>
  <c r="H59" i="70" s="1"/>
  <c r="G59" i="70"/>
  <c r="C588" i="67"/>
  <c r="C581" i="67"/>
  <c r="C574" i="67"/>
  <c r="C567" i="67"/>
  <c r="C560" i="67"/>
  <c r="C553" i="67"/>
  <c r="C542" i="67"/>
  <c r="C535" i="67"/>
  <c r="C528" i="67"/>
  <c r="C521" i="67"/>
  <c r="C514" i="67"/>
  <c r="C507" i="67"/>
  <c r="C279" i="22"/>
  <c r="C278" i="22"/>
  <c r="C277" i="22"/>
  <c r="C274" i="22"/>
  <c r="C276" i="22"/>
  <c r="C275" i="22"/>
  <c r="C270" i="22"/>
  <c r="C273" i="22"/>
  <c r="C272" i="22"/>
  <c r="C271" i="22"/>
  <c r="C269" i="22"/>
  <c r="F295" i="30"/>
  <c r="E295" i="30"/>
  <c r="D295" i="30"/>
  <c r="C10" i="77"/>
  <c r="C9" i="77"/>
  <c r="C8" i="77"/>
  <c r="C7" i="77"/>
  <c r="C6" i="77"/>
  <c r="F1" i="77"/>
  <c r="K38" i="78"/>
  <c r="J38" i="78"/>
  <c r="I38" i="78"/>
  <c r="H38" i="78"/>
  <c r="G38" i="78"/>
  <c r="F38" i="78"/>
  <c r="E38" i="78"/>
  <c r="D38" i="78"/>
  <c r="C38" i="78"/>
  <c r="J56" i="70"/>
  <c r="D279" i="22"/>
  <c r="J55" i="70"/>
  <c r="D278" i="22"/>
  <c r="J54" i="70"/>
  <c r="D277" i="22"/>
  <c r="J53" i="70"/>
  <c r="D276" i="22"/>
  <c r="D274" i="22"/>
  <c r="D273" i="22"/>
  <c r="D272" i="22"/>
  <c r="D271" i="22"/>
  <c r="D20" i="75"/>
  <c r="D12" i="75"/>
  <c r="E12" i="75"/>
  <c r="F12" i="75"/>
  <c r="G12" i="75"/>
  <c r="H12" i="75"/>
  <c r="I12" i="75"/>
  <c r="J12" i="75"/>
  <c r="K12" i="75"/>
  <c r="L12" i="75"/>
  <c r="M12" i="75"/>
  <c r="N12" i="75"/>
  <c r="O12" i="75"/>
  <c r="P12" i="75"/>
  <c r="Q12" i="75"/>
  <c r="R12" i="75"/>
  <c r="S12" i="75"/>
  <c r="T12" i="75"/>
  <c r="U12" i="75"/>
  <c r="V12" i="75"/>
  <c r="W12" i="75"/>
  <c r="X12" i="75"/>
  <c r="Y12" i="75"/>
  <c r="Z12" i="75"/>
  <c r="AA12" i="75"/>
  <c r="AB12" i="75"/>
  <c r="AC12" i="75"/>
  <c r="AD12" i="75"/>
  <c r="AE12" i="75"/>
  <c r="AF12" i="75"/>
  <c r="AG12" i="75"/>
  <c r="AH12" i="75"/>
  <c r="AI12" i="75"/>
  <c r="AJ12" i="75"/>
  <c r="AK12" i="75"/>
  <c r="AL12" i="75"/>
  <c r="AM12" i="75"/>
  <c r="AN12" i="75"/>
  <c r="AO12" i="75"/>
  <c r="AP12" i="75"/>
  <c r="AQ12" i="75"/>
  <c r="AR12" i="75"/>
  <c r="AS12" i="75"/>
  <c r="AT12" i="75"/>
  <c r="AU12" i="75"/>
  <c r="AV12" i="75"/>
  <c r="AW12" i="75"/>
  <c r="AX12" i="75"/>
  <c r="AY12" i="75"/>
  <c r="AZ12" i="75"/>
  <c r="BA12" i="75"/>
  <c r="BB12" i="75"/>
  <c r="BC12" i="75"/>
  <c r="BD12" i="75"/>
  <c r="BE12" i="75"/>
  <c r="BF12" i="75"/>
  <c r="BG12" i="75"/>
  <c r="BH12" i="75"/>
  <c r="BI12" i="75"/>
  <c r="BJ12" i="75"/>
  <c r="BK12" i="75"/>
  <c r="BL12" i="75"/>
  <c r="BM12" i="75"/>
  <c r="BN12" i="75"/>
  <c r="BO12" i="75"/>
  <c r="BP12" i="75"/>
  <c r="BQ12" i="75"/>
  <c r="BR12" i="75"/>
  <c r="BS12" i="75"/>
  <c r="BT12" i="75"/>
  <c r="BU12" i="75"/>
  <c r="BV12" i="75"/>
  <c r="BW12" i="75"/>
  <c r="BX12" i="75"/>
  <c r="BY12" i="75"/>
  <c r="BZ12" i="75"/>
  <c r="CA12" i="75"/>
  <c r="CB12" i="75"/>
  <c r="CC12" i="75"/>
  <c r="CD12" i="75"/>
  <c r="CE12" i="75"/>
  <c r="CF12" i="75"/>
  <c r="CG12" i="75"/>
  <c r="CH12" i="75"/>
  <c r="CI12" i="75"/>
  <c r="CJ12" i="75"/>
  <c r="CK12" i="75"/>
  <c r="CL12" i="75"/>
  <c r="CM12" i="75"/>
  <c r="CN12" i="75"/>
  <c r="CO12" i="75"/>
  <c r="CP12" i="75"/>
  <c r="CQ12" i="75"/>
  <c r="CR12" i="75"/>
  <c r="CS12" i="75"/>
  <c r="CT12" i="75"/>
  <c r="CU12" i="75"/>
  <c r="CV12" i="75"/>
  <c r="CW12" i="75"/>
  <c r="CX12" i="75"/>
  <c r="CX65" i="75"/>
  <c r="CW65" i="75"/>
  <c r="CV65" i="75"/>
  <c r="CU65" i="75"/>
  <c r="CT65" i="75"/>
  <c r="CS65" i="75"/>
  <c r="CR65" i="75"/>
  <c r="CQ65" i="75"/>
  <c r="CP65" i="75"/>
  <c r="CO65" i="75"/>
  <c r="CN65" i="75"/>
  <c r="CM65" i="75"/>
  <c r="CL65" i="75"/>
  <c r="CK65" i="75"/>
  <c r="CJ65" i="75"/>
  <c r="CI65" i="75"/>
  <c r="CH65" i="75"/>
  <c r="CG65" i="75"/>
  <c r="CF65" i="75"/>
  <c r="CE65" i="75"/>
  <c r="CD65" i="75"/>
  <c r="CC65" i="75"/>
  <c r="CB65" i="75"/>
  <c r="CA65" i="75"/>
  <c r="BZ65" i="75"/>
  <c r="BY65" i="75"/>
  <c r="BX65" i="75"/>
  <c r="BW65" i="75"/>
  <c r="BV65" i="75"/>
  <c r="BU65" i="75"/>
  <c r="BT65" i="75"/>
  <c r="BS65" i="75"/>
  <c r="BR65" i="75"/>
  <c r="BQ65" i="75"/>
  <c r="BP65" i="75"/>
  <c r="BO65" i="75"/>
  <c r="BN65" i="75"/>
  <c r="BM65" i="75"/>
  <c r="BL65" i="75"/>
  <c r="BK65" i="75"/>
  <c r="BJ65" i="75"/>
  <c r="BI65" i="75"/>
  <c r="BH65" i="75"/>
  <c r="BG65" i="75"/>
  <c r="BF65" i="75"/>
  <c r="BE65" i="75"/>
  <c r="BD65" i="75"/>
  <c r="BC65" i="75"/>
  <c r="BB65" i="75"/>
  <c r="BA65" i="75"/>
  <c r="AZ65" i="75"/>
  <c r="AY65" i="75"/>
  <c r="AX65" i="75"/>
  <c r="AW65" i="75"/>
  <c r="AV65" i="75"/>
  <c r="AU65" i="75"/>
  <c r="AU61" i="75" s="1"/>
  <c r="AT65" i="75"/>
  <c r="AS65" i="75"/>
  <c r="AR65" i="75"/>
  <c r="AQ65" i="75"/>
  <c r="AP65" i="75"/>
  <c r="AO65" i="75"/>
  <c r="AN65" i="75"/>
  <c r="AM65" i="75"/>
  <c r="AL65" i="75"/>
  <c r="AK65" i="75"/>
  <c r="AJ65" i="75"/>
  <c r="AI65" i="75"/>
  <c r="AH65" i="75"/>
  <c r="AG65" i="75"/>
  <c r="AF65" i="75"/>
  <c r="AE65" i="75"/>
  <c r="AD65" i="75"/>
  <c r="AC65" i="75"/>
  <c r="AB65" i="75"/>
  <c r="AA65" i="75"/>
  <c r="Z65" i="75"/>
  <c r="Y65" i="75"/>
  <c r="X65" i="75"/>
  <c r="W65" i="75"/>
  <c r="V65" i="75"/>
  <c r="U65" i="75"/>
  <c r="T65" i="75"/>
  <c r="S65" i="75"/>
  <c r="R65" i="75"/>
  <c r="Q65" i="75"/>
  <c r="P65" i="75"/>
  <c r="O65" i="75"/>
  <c r="N65" i="75"/>
  <c r="M65" i="75"/>
  <c r="L65" i="75"/>
  <c r="K65" i="75"/>
  <c r="J65" i="75"/>
  <c r="I65" i="75"/>
  <c r="H65" i="75"/>
  <c r="G65" i="75"/>
  <c r="F65" i="75"/>
  <c r="E65" i="75"/>
  <c r="D65" i="75"/>
  <c r="C65" i="75"/>
  <c r="CX62" i="75"/>
  <c r="CW62" i="75"/>
  <c r="CV62" i="75"/>
  <c r="CU62" i="75"/>
  <c r="CT62" i="75"/>
  <c r="CS62" i="75"/>
  <c r="CR62" i="75"/>
  <c r="CQ62" i="75"/>
  <c r="CP62" i="75"/>
  <c r="CO62" i="75"/>
  <c r="CN62" i="75"/>
  <c r="CM62" i="75"/>
  <c r="CL62" i="75"/>
  <c r="CK62" i="75"/>
  <c r="CJ62" i="75"/>
  <c r="CI62" i="75"/>
  <c r="CH62" i="75"/>
  <c r="CG62" i="75"/>
  <c r="CF62" i="75"/>
  <c r="CE62" i="75"/>
  <c r="CD62" i="75"/>
  <c r="CC62" i="75"/>
  <c r="CB62" i="75"/>
  <c r="CA62" i="75"/>
  <c r="BZ62" i="75"/>
  <c r="BY62" i="75"/>
  <c r="BX62" i="75"/>
  <c r="BW62" i="75"/>
  <c r="BV62" i="75"/>
  <c r="BU62" i="75"/>
  <c r="BT62" i="75"/>
  <c r="BS62" i="75"/>
  <c r="BR62" i="75"/>
  <c r="BQ62" i="75"/>
  <c r="BP62" i="75"/>
  <c r="BO62" i="75"/>
  <c r="BN62" i="75"/>
  <c r="BM62" i="75"/>
  <c r="BL62" i="75"/>
  <c r="BK62" i="75"/>
  <c r="BJ62" i="75"/>
  <c r="BI62" i="75"/>
  <c r="BH62" i="75"/>
  <c r="BG62" i="75"/>
  <c r="BF62" i="75"/>
  <c r="BE62" i="75"/>
  <c r="BD62" i="75"/>
  <c r="BC62" i="75"/>
  <c r="BB62" i="75"/>
  <c r="BA62" i="75"/>
  <c r="AZ62" i="75"/>
  <c r="AY62" i="75"/>
  <c r="AX62" i="75"/>
  <c r="AW62" i="75"/>
  <c r="AV62" i="75"/>
  <c r="AU62" i="75"/>
  <c r="AT62" i="75"/>
  <c r="AS62" i="75"/>
  <c r="AR62" i="75"/>
  <c r="AQ62" i="75"/>
  <c r="AP62" i="75"/>
  <c r="AO62" i="75"/>
  <c r="AN62" i="75"/>
  <c r="AM62" i="75"/>
  <c r="AL62" i="75"/>
  <c r="AK62" i="75"/>
  <c r="AJ62" i="75"/>
  <c r="AI62" i="75"/>
  <c r="AH62" i="75"/>
  <c r="AG62" i="75"/>
  <c r="AF62" i="75"/>
  <c r="AE62" i="75"/>
  <c r="AD62" i="75"/>
  <c r="AC62" i="75"/>
  <c r="AC61" i="75" s="1"/>
  <c r="AB62" i="75"/>
  <c r="AB61" i="75" s="1"/>
  <c r="AA62" i="75"/>
  <c r="AA61" i="75" s="1"/>
  <c r="Z62" i="75"/>
  <c r="Y62" i="75"/>
  <c r="X62" i="75"/>
  <c r="X61" i="75" s="1"/>
  <c r="W62" i="75"/>
  <c r="W61" i="75" s="1"/>
  <c r="V62" i="75"/>
  <c r="U62" i="75"/>
  <c r="T62" i="75"/>
  <c r="T61" i="75" s="1"/>
  <c r="S62" i="75"/>
  <c r="S61" i="75" s="1"/>
  <c r="R62" i="75"/>
  <c r="Q62" i="75"/>
  <c r="P62" i="75"/>
  <c r="P61" i="75" s="1"/>
  <c r="O62" i="75"/>
  <c r="O61" i="75" s="1"/>
  <c r="N62" i="75"/>
  <c r="M62" i="75"/>
  <c r="L62" i="75"/>
  <c r="L61" i="75" s="1"/>
  <c r="K62" i="75"/>
  <c r="K61" i="75" s="1"/>
  <c r="J62" i="75"/>
  <c r="I62" i="75"/>
  <c r="H62" i="75"/>
  <c r="H61" i="75" s="1"/>
  <c r="G62" i="75"/>
  <c r="G61" i="75" s="1"/>
  <c r="F62" i="75"/>
  <c r="E62" i="75"/>
  <c r="D62" i="75"/>
  <c r="D61" i="75" s="1"/>
  <c r="C62" i="75"/>
  <c r="C61" i="75" s="1"/>
  <c r="CX61" i="75"/>
  <c r="CW61" i="75"/>
  <c r="CV61" i="75"/>
  <c r="CU61" i="75"/>
  <c r="CT61" i="75"/>
  <c r="CS61" i="75"/>
  <c r="CR61" i="75"/>
  <c r="CQ61" i="75"/>
  <c r="CP61" i="75"/>
  <c r="CO61" i="75"/>
  <c r="CN61" i="75"/>
  <c r="CM61" i="75"/>
  <c r="CL61" i="75"/>
  <c r="CK61" i="75"/>
  <c r="CJ61" i="75"/>
  <c r="CI61" i="75"/>
  <c r="CH61" i="75"/>
  <c r="CG61" i="75"/>
  <c r="CF61" i="75"/>
  <c r="CE61" i="75"/>
  <c r="CD61" i="75"/>
  <c r="CC61" i="75"/>
  <c r="CB61" i="75"/>
  <c r="CA61" i="75"/>
  <c r="BZ61" i="75"/>
  <c r="BY61" i="75"/>
  <c r="BX61" i="75"/>
  <c r="BW61" i="75"/>
  <c r="BV61" i="75"/>
  <c r="BU61" i="75"/>
  <c r="BT61" i="75"/>
  <c r="BS61" i="75"/>
  <c r="BR61" i="75"/>
  <c r="BQ61" i="75"/>
  <c r="BP61" i="75"/>
  <c r="BO61" i="75"/>
  <c r="BN61" i="75"/>
  <c r="BM61" i="75"/>
  <c r="BL61" i="75"/>
  <c r="BK61" i="75"/>
  <c r="BJ61" i="75"/>
  <c r="BI61" i="75"/>
  <c r="BH61" i="75"/>
  <c r="BG61" i="75"/>
  <c r="BF61" i="75"/>
  <c r="BE61" i="75"/>
  <c r="BD61" i="75"/>
  <c r="BC61" i="75"/>
  <c r="BB61" i="75"/>
  <c r="BA61" i="75"/>
  <c r="AZ61" i="75"/>
  <c r="AY61" i="75"/>
  <c r="AX61" i="75"/>
  <c r="AW61" i="75"/>
  <c r="AV61" i="75"/>
  <c r="AT61" i="75"/>
  <c r="AS61" i="75"/>
  <c r="AR61" i="75"/>
  <c r="AQ61" i="75"/>
  <c r="AP61" i="75"/>
  <c r="AO61" i="75"/>
  <c r="AN61" i="75"/>
  <c r="AM61" i="75"/>
  <c r="AL61" i="75"/>
  <c r="AK61" i="75"/>
  <c r="AJ61" i="75"/>
  <c r="AI61" i="75"/>
  <c r="AH61" i="75"/>
  <c r="AG61" i="75"/>
  <c r="AF61" i="75"/>
  <c r="AE61" i="75"/>
  <c r="AD61" i="75"/>
  <c r="Z61" i="75"/>
  <c r="Y61" i="75"/>
  <c r="V61" i="75"/>
  <c r="U61" i="75"/>
  <c r="R61" i="75"/>
  <c r="Q61" i="75"/>
  <c r="N61" i="75"/>
  <c r="M61" i="75"/>
  <c r="J61" i="75"/>
  <c r="I61" i="75"/>
  <c r="F61" i="75"/>
  <c r="E61" i="75"/>
  <c r="CX57" i="75"/>
  <c r="CW57" i="75"/>
  <c r="CV57" i="75"/>
  <c r="CU57" i="75"/>
  <c r="CT57" i="75"/>
  <c r="CS57" i="75"/>
  <c r="CR57" i="75"/>
  <c r="CQ57" i="75"/>
  <c r="CP57" i="75"/>
  <c r="CO57" i="75"/>
  <c r="CN57" i="75"/>
  <c r="CM57" i="75"/>
  <c r="CL57" i="75"/>
  <c r="CK57" i="75"/>
  <c r="CJ57" i="75"/>
  <c r="CI57" i="75"/>
  <c r="CH57" i="75"/>
  <c r="CG57" i="75"/>
  <c r="CF57" i="75"/>
  <c r="CE57" i="75"/>
  <c r="CD57" i="75"/>
  <c r="CC57" i="75"/>
  <c r="CB57" i="75"/>
  <c r="CA57" i="75"/>
  <c r="BZ57" i="75"/>
  <c r="BY57" i="75"/>
  <c r="BX57" i="75"/>
  <c r="BW57" i="75"/>
  <c r="BV57" i="75"/>
  <c r="BU57" i="75"/>
  <c r="BT57" i="75"/>
  <c r="BS57" i="75"/>
  <c r="BR57" i="75"/>
  <c r="BQ57" i="75"/>
  <c r="BP57" i="75"/>
  <c r="BO57" i="75"/>
  <c r="BN57" i="75"/>
  <c r="BM57" i="75"/>
  <c r="BL57" i="75"/>
  <c r="BK57" i="75"/>
  <c r="BJ57" i="75"/>
  <c r="BI57" i="75"/>
  <c r="BH57" i="75"/>
  <c r="BG57" i="75"/>
  <c r="BF57" i="75"/>
  <c r="BE57" i="75"/>
  <c r="BD57" i="75"/>
  <c r="BC57" i="75"/>
  <c r="BB57" i="75"/>
  <c r="BA57" i="75"/>
  <c r="AZ57" i="75"/>
  <c r="AY57" i="75"/>
  <c r="AX57" i="75"/>
  <c r="AW57" i="75"/>
  <c r="AV57" i="75"/>
  <c r="AU57" i="75"/>
  <c r="AT57" i="75"/>
  <c r="AS57" i="75"/>
  <c r="AR57" i="75"/>
  <c r="AQ57" i="75"/>
  <c r="AP57" i="75"/>
  <c r="AO57" i="75"/>
  <c r="AN57" i="75"/>
  <c r="AM57" i="75"/>
  <c r="AL57" i="75"/>
  <c r="AK57" i="75"/>
  <c r="AJ57" i="75"/>
  <c r="AI57" i="75"/>
  <c r="AH57" i="75"/>
  <c r="AG57" i="75"/>
  <c r="AF57" i="75"/>
  <c r="AE57" i="75"/>
  <c r="AD57" i="75"/>
  <c r="AC57" i="75"/>
  <c r="AB57" i="75"/>
  <c r="AA57" i="75"/>
  <c r="Z57" i="75"/>
  <c r="Y57" i="75"/>
  <c r="X57" i="75"/>
  <c r="W57" i="75"/>
  <c r="V57" i="75"/>
  <c r="U57" i="75"/>
  <c r="T57" i="75"/>
  <c r="S57" i="75"/>
  <c r="R57" i="75"/>
  <c r="R53" i="75" s="1"/>
  <c r="Q57" i="75"/>
  <c r="P57" i="75"/>
  <c r="O57" i="75"/>
  <c r="O53" i="75" s="1"/>
  <c r="N57" i="75"/>
  <c r="M57" i="75"/>
  <c r="L57" i="75"/>
  <c r="K57" i="75"/>
  <c r="K53" i="75" s="1"/>
  <c r="J57" i="75"/>
  <c r="I57" i="75"/>
  <c r="H57" i="75"/>
  <c r="G57" i="75"/>
  <c r="G53" i="75" s="1"/>
  <c r="F57" i="75"/>
  <c r="E57" i="75"/>
  <c r="D57" i="75"/>
  <c r="C57" i="75"/>
  <c r="CX54" i="75"/>
  <c r="CX53" i="75" s="1"/>
  <c r="CW54" i="75"/>
  <c r="CV54" i="75"/>
  <c r="CV53" i="75" s="1"/>
  <c r="CU54" i="75"/>
  <c r="CT54" i="75"/>
  <c r="CT53" i="75" s="1"/>
  <c r="CS54" i="75"/>
  <c r="CS53" i="75" s="1"/>
  <c r="CR54" i="75"/>
  <c r="CR53" i="75" s="1"/>
  <c r="CQ54" i="75"/>
  <c r="CQ53" i="75" s="1"/>
  <c r="CP54" i="75"/>
  <c r="CP53" i="75" s="1"/>
  <c r="CO54" i="75"/>
  <c r="CO53" i="75" s="1"/>
  <c r="CN54" i="75"/>
  <c r="CN53" i="75" s="1"/>
  <c r="CM54" i="75"/>
  <c r="CM53" i="75" s="1"/>
  <c r="CL54" i="75"/>
  <c r="CL53" i="75" s="1"/>
  <c r="CK54" i="75"/>
  <c r="CJ54" i="75"/>
  <c r="CJ53" i="75" s="1"/>
  <c r="CI54" i="75"/>
  <c r="CI53" i="75" s="1"/>
  <c r="CH54" i="75"/>
  <c r="CH53" i="75" s="1"/>
  <c r="CG54" i="75"/>
  <c r="CF54" i="75"/>
  <c r="CF53" i="75" s="1"/>
  <c r="CE54" i="75"/>
  <c r="CE53" i="75" s="1"/>
  <c r="CD54" i="75"/>
  <c r="CD53" i="75" s="1"/>
  <c r="CC54" i="75"/>
  <c r="CC53" i="75" s="1"/>
  <c r="CB54" i="75"/>
  <c r="CB53" i="75" s="1"/>
  <c r="CA54" i="75"/>
  <c r="CA53" i="75" s="1"/>
  <c r="BZ54" i="75"/>
  <c r="BZ53" i="75" s="1"/>
  <c r="BY54" i="75"/>
  <c r="BY53" i="75" s="1"/>
  <c r="BX54" i="75"/>
  <c r="BX53" i="75" s="1"/>
  <c r="BW54" i="75"/>
  <c r="BW53" i="75" s="1"/>
  <c r="BV54" i="75"/>
  <c r="BU54" i="75"/>
  <c r="BU53" i="75" s="1"/>
  <c r="BT54" i="75"/>
  <c r="BT53" i="75" s="1"/>
  <c r="BS54" i="75"/>
  <c r="BS53" i="75" s="1"/>
  <c r="BR54" i="75"/>
  <c r="BR53" i="75" s="1"/>
  <c r="BQ54" i="75"/>
  <c r="BQ53" i="75" s="1"/>
  <c r="BP54" i="75"/>
  <c r="BP53" i="75" s="1"/>
  <c r="BO54" i="75"/>
  <c r="BO53" i="75" s="1"/>
  <c r="BN54" i="75"/>
  <c r="BN53" i="75" s="1"/>
  <c r="BM54" i="75"/>
  <c r="BL54" i="75"/>
  <c r="BK54" i="75"/>
  <c r="BK53" i="75" s="1"/>
  <c r="BJ54" i="75"/>
  <c r="BJ53" i="75" s="1"/>
  <c r="BI54" i="75"/>
  <c r="BI53" i="75" s="1"/>
  <c r="BH54" i="75"/>
  <c r="BG54" i="75"/>
  <c r="BG53" i="75" s="1"/>
  <c r="BF54" i="75"/>
  <c r="BF53" i="75" s="1"/>
  <c r="BE54" i="75"/>
  <c r="BD54" i="75"/>
  <c r="BC54" i="75"/>
  <c r="BB54" i="75"/>
  <c r="BB53" i="75" s="1"/>
  <c r="BA54" i="75"/>
  <c r="AZ54" i="75"/>
  <c r="AY54" i="75"/>
  <c r="AY53" i="75" s="1"/>
  <c r="AX54" i="75"/>
  <c r="AX53" i="75" s="1"/>
  <c r="AW54" i="75"/>
  <c r="AV54" i="75"/>
  <c r="AU54" i="75"/>
  <c r="AU53" i="75" s="1"/>
  <c r="AT54" i="75"/>
  <c r="AT53" i="75" s="1"/>
  <c r="AS54" i="75"/>
  <c r="AR54" i="75"/>
  <c r="AQ54" i="75"/>
  <c r="AQ53" i="75" s="1"/>
  <c r="AP54" i="75"/>
  <c r="AP53" i="75" s="1"/>
  <c r="AO54" i="75"/>
  <c r="AN54" i="75"/>
  <c r="AM54" i="75"/>
  <c r="AM53" i="75" s="1"/>
  <c r="AL54" i="75"/>
  <c r="AL53" i="75" s="1"/>
  <c r="AK54" i="75"/>
  <c r="AJ54" i="75"/>
  <c r="AI54" i="75"/>
  <c r="AH54" i="75"/>
  <c r="AH53" i="75" s="1"/>
  <c r="AG54" i="75"/>
  <c r="AF54" i="75"/>
  <c r="AE54" i="75"/>
  <c r="AE53" i="75" s="1"/>
  <c r="AD54" i="75"/>
  <c r="AD53" i="75" s="1"/>
  <c r="AC54" i="75"/>
  <c r="AB54" i="75"/>
  <c r="AB53" i="75" s="1"/>
  <c r="AA54" i="75"/>
  <c r="AA53" i="75" s="1"/>
  <c r="Z54" i="75"/>
  <c r="Z53" i="75" s="1"/>
  <c r="Y54" i="75"/>
  <c r="X54" i="75"/>
  <c r="W54" i="75"/>
  <c r="V54" i="75"/>
  <c r="V53" i="75" s="1"/>
  <c r="U54" i="75"/>
  <c r="U53" i="75"/>
  <c r="T54" i="75"/>
  <c r="S54" i="75"/>
  <c r="R54" i="75"/>
  <c r="Q54" i="75"/>
  <c r="P54" i="75"/>
  <c r="O54" i="75"/>
  <c r="N54" i="75"/>
  <c r="M54" i="75"/>
  <c r="L54" i="75"/>
  <c r="K54" i="75"/>
  <c r="J54" i="75"/>
  <c r="I54" i="75"/>
  <c r="H54" i="75"/>
  <c r="G54" i="75"/>
  <c r="F54" i="75"/>
  <c r="E54" i="75"/>
  <c r="E53" i="75" s="1"/>
  <c r="D54" i="75"/>
  <c r="C54" i="75"/>
  <c r="CW53" i="75"/>
  <c r="CU53" i="75"/>
  <c r="CK53" i="75"/>
  <c r="CG53" i="75"/>
  <c r="CV39" i="75"/>
  <c r="CV8" i="75" s="1"/>
  <c r="CR39" i="75"/>
  <c r="CR8" i="75" s="1"/>
  <c r="CN39" i="75"/>
  <c r="CN8" i="75" s="1"/>
  <c r="CJ39" i="75"/>
  <c r="CJ8" i="75" s="1"/>
  <c r="CF39" i="75"/>
  <c r="CF8" i="75" s="1"/>
  <c r="CB39" i="75"/>
  <c r="CB8" i="75" s="1"/>
  <c r="BX39" i="75"/>
  <c r="BX8" i="75" s="1"/>
  <c r="BT39" i="75"/>
  <c r="BT8" i="75" s="1"/>
  <c r="BP39" i="75"/>
  <c r="BP8" i="75" s="1"/>
  <c r="BL39" i="75"/>
  <c r="BL8" i="75" s="1"/>
  <c r="BH39" i="75"/>
  <c r="BH8" i="75" s="1"/>
  <c r="BD39" i="75"/>
  <c r="BD8" i="75" s="1"/>
  <c r="AZ39" i="75"/>
  <c r="AZ8" i="75" s="1"/>
  <c r="AV39" i="75"/>
  <c r="AV8" i="75" s="1"/>
  <c r="AR39" i="75"/>
  <c r="AR8" i="75" s="1"/>
  <c r="AN39" i="75"/>
  <c r="AN8" i="75" s="1"/>
  <c r="AJ39" i="75"/>
  <c r="AJ8" i="75" s="1"/>
  <c r="AF39" i="75"/>
  <c r="AF8" i="75" s="1"/>
  <c r="AB39" i="75"/>
  <c r="AB8" i="75" s="1"/>
  <c r="X39" i="75"/>
  <c r="X8" i="75" s="1"/>
  <c r="T39" i="75"/>
  <c r="T8" i="75" s="1"/>
  <c r="P39" i="75"/>
  <c r="P8" i="75" s="1"/>
  <c r="L39" i="75"/>
  <c r="L8" i="75" s="1"/>
  <c r="H39" i="75"/>
  <c r="H8" i="75" s="1"/>
  <c r="D39" i="75"/>
  <c r="D8" i="75" s="1"/>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V32" i="75"/>
  <c r="U32" i="75"/>
  <c r="T32" i="75"/>
  <c r="S32" i="75"/>
  <c r="R32" i="75"/>
  <c r="Q32" i="75"/>
  <c r="P32" i="75"/>
  <c r="O32" i="75"/>
  <c r="N32" i="75"/>
  <c r="M32" i="75"/>
  <c r="L32" i="75"/>
  <c r="K32" i="75"/>
  <c r="J32" i="75"/>
  <c r="I32" i="75"/>
  <c r="H32" i="75"/>
  <c r="G32" i="75"/>
  <c r="F32" i="75"/>
  <c r="E32" i="75"/>
  <c r="D32" i="75"/>
  <c r="C32"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V20" i="75"/>
  <c r="U20" i="75"/>
  <c r="T20" i="75"/>
  <c r="S20" i="75"/>
  <c r="R20" i="75"/>
  <c r="Q20" i="75"/>
  <c r="P20" i="75"/>
  <c r="O20" i="75"/>
  <c r="N20" i="75"/>
  <c r="M20" i="75"/>
  <c r="L20" i="75"/>
  <c r="K20" i="75"/>
  <c r="J20" i="75"/>
  <c r="I20" i="75"/>
  <c r="H20" i="75"/>
  <c r="G20" i="75"/>
  <c r="F20" i="75"/>
  <c r="E20" i="75"/>
  <c r="C20" i="75"/>
  <c r="C1" i="75"/>
  <c r="C54" i="1"/>
  <c r="BV53" i="75"/>
  <c r="B5" i="73"/>
  <c r="B4" i="73"/>
  <c r="C632" i="67"/>
  <c r="C626" i="67"/>
  <c r="C620" i="67"/>
  <c r="C614" i="67"/>
  <c r="C608" i="67"/>
  <c r="C602" i="67"/>
  <c r="C110" i="67"/>
  <c r="C495" i="67"/>
  <c r="C488" i="67"/>
  <c r="C481" i="67"/>
  <c r="C474" i="67"/>
  <c r="C467" i="67"/>
  <c r="C460" i="67"/>
  <c r="C450" i="67"/>
  <c r="C443" i="67"/>
  <c r="C436" i="67"/>
  <c r="C429" i="67"/>
  <c r="C422" i="67"/>
  <c r="C415" i="67"/>
  <c r="C404" i="67"/>
  <c r="C397" i="67"/>
  <c r="C390" i="67"/>
  <c r="C383" i="67"/>
  <c r="C376" i="67"/>
  <c r="C369" i="67"/>
  <c r="C359" i="67"/>
  <c r="C352" i="67"/>
  <c r="C345" i="67"/>
  <c r="C338" i="67"/>
  <c r="C331" i="67"/>
  <c r="C324" i="67"/>
  <c r="C311" i="67"/>
  <c r="C304" i="67"/>
  <c r="C297" i="67"/>
  <c r="C290" i="67"/>
  <c r="C283" i="67"/>
  <c r="C276" i="67"/>
  <c r="C266" i="67"/>
  <c r="C259" i="67"/>
  <c r="C252" i="67"/>
  <c r="C245" i="67"/>
  <c r="C238" i="67"/>
  <c r="C231" i="67"/>
  <c r="C227" i="67"/>
  <c r="C226" i="67"/>
  <c r="C225" i="67"/>
  <c r="C224" i="67"/>
  <c r="C223" i="67"/>
  <c r="C222" i="67"/>
  <c r="C210" i="67"/>
  <c r="C203" i="67"/>
  <c r="C196" i="67"/>
  <c r="C189" i="67"/>
  <c r="C182" i="67"/>
  <c r="C175" i="67"/>
  <c r="C165" i="67"/>
  <c r="C158" i="67"/>
  <c r="C151" i="67"/>
  <c r="C144" i="67"/>
  <c r="C137" i="67"/>
  <c r="C130" i="67"/>
  <c r="C126" i="67"/>
  <c r="C125" i="67"/>
  <c r="C124" i="67"/>
  <c r="C123" i="67"/>
  <c r="C122" i="67"/>
  <c r="C121" i="67"/>
  <c r="B608" i="67"/>
  <c r="B614" i="67" s="1"/>
  <c r="B620" i="67" s="1"/>
  <c r="B626" i="67" s="1"/>
  <c r="B632" i="67" s="1"/>
  <c r="C115" i="67"/>
  <c r="C114" i="67"/>
  <c r="C113" i="67"/>
  <c r="C112" i="67"/>
  <c r="C111" i="67"/>
  <c r="C20" i="67"/>
  <c r="C19" i="67"/>
  <c r="C17" i="67"/>
  <c r="C16" i="67"/>
  <c r="C15" i="67"/>
  <c r="D105" i="67"/>
  <c r="D104" i="67"/>
  <c r="D103" i="67"/>
  <c r="D102" i="67"/>
  <c r="D101" i="67"/>
  <c r="D100" i="67"/>
  <c r="D99" i="67"/>
  <c r="D98" i="67"/>
  <c r="D97" i="67"/>
  <c r="D96" i="67"/>
  <c r="D95" i="67"/>
  <c r="D94" i="67"/>
  <c r="D90" i="67"/>
  <c r="D89" i="67"/>
  <c r="D88" i="67"/>
  <c r="D87" i="67"/>
  <c r="D86" i="67"/>
  <c r="D85" i="67"/>
  <c r="D81" i="67"/>
  <c r="D80" i="67"/>
  <c r="D79" i="67"/>
  <c r="D78" i="67"/>
  <c r="D77" i="67"/>
  <c r="D76" i="67"/>
  <c r="D75" i="67"/>
  <c r="D74" i="67"/>
  <c r="D73" i="67"/>
  <c r="D72" i="67"/>
  <c r="D71" i="67"/>
  <c r="D70" i="67"/>
  <c r="D66" i="67"/>
  <c r="D65" i="67"/>
  <c r="D64" i="67"/>
  <c r="D63" i="67"/>
  <c r="D62" i="67"/>
  <c r="D61" i="67"/>
  <c r="D53" i="67"/>
  <c r="D54" i="67"/>
  <c r="D55" i="67"/>
  <c r="D56" i="67"/>
  <c r="D57" i="67"/>
  <c r="D52" i="67"/>
  <c r="D45" i="67"/>
  <c r="D50" i="67"/>
  <c r="D49" i="67"/>
  <c r="D48" i="67"/>
  <c r="D47" i="67"/>
  <c r="D46" i="67"/>
  <c r="D40" i="67"/>
  <c r="D39" i="67"/>
  <c r="D38" i="67"/>
  <c r="D37" i="67"/>
  <c r="D36" i="67"/>
  <c r="D35" i="67"/>
  <c r="M1" i="67"/>
  <c r="F52" i="56"/>
  <c r="E52" i="56"/>
  <c r="D52" i="56"/>
  <c r="F50" i="56"/>
  <c r="F49" i="56"/>
  <c r="F48" i="56"/>
  <c r="F47" i="56"/>
  <c r="O247" i="30"/>
  <c r="O305" i="30"/>
  <c r="O304" i="30"/>
  <c r="O251" i="30"/>
  <c r="O249" i="30"/>
  <c r="O211" i="30"/>
  <c r="O198" i="30"/>
  <c r="O197" i="30"/>
  <c r="O196" i="30"/>
  <c r="O194" i="30"/>
  <c r="O186" i="30"/>
  <c r="O185" i="30"/>
  <c r="O184" i="30"/>
  <c r="O182" i="30"/>
  <c r="O168" i="30"/>
  <c r="O167" i="30"/>
  <c r="O166" i="30"/>
  <c r="O164" i="30"/>
  <c r="O144" i="30"/>
  <c r="O143" i="30"/>
  <c r="O142" i="30"/>
  <c r="O140" i="30"/>
  <c r="O138" i="30"/>
  <c r="O137" i="30"/>
  <c r="O136" i="30"/>
  <c r="O134" i="30"/>
  <c r="O132" i="30"/>
  <c r="O131" i="30"/>
  <c r="O130" i="30"/>
  <c r="O128" i="30"/>
  <c r="O126" i="30"/>
  <c r="O125" i="30"/>
  <c r="O124" i="30"/>
  <c r="O122" i="30"/>
  <c r="O120" i="30"/>
  <c r="O119" i="30"/>
  <c r="O118" i="30"/>
  <c r="O116" i="30"/>
  <c r="O114" i="30"/>
  <c r="O113" i="30"/>
  <c r="O112" i="30"/>
  <c r="O110" i="30"/>
  <c r="O108" i="30"/>
  <c r="O107" i="30"/>
  <c r="O106" i="30"/>
  <c r="O104" i="30"/>
  <c r="O6" i="30"/>
  <c r="D137" i="32"/>
  <c r="J86" i="30"/>
  <c r="I86" i="30"/>
  <c r="M86" i="30" s="1"/>
  <c r="H86" i="30"/>
  <c r="O248" i="30"/>
  <c r="E91" i="56"/>
  <c r="D91" i="56"/>
  <c r="N293" i="30"/>
  <c r="C1" i="30"/>
  <c r="C1" i="8"/>
  <c r="D1" i="32"/>
  <c r="D1" i="66"/>
  <c r="D1" i="56"/>
  <c r="F1" i="39"/>
  <c r="F3" i="56"/>
  <c r="E3" i="56"/>
  <c r="D3" i="56"/>
  <c r="E41" i="56"/>
  <c r="D41" i="56"/>
  <c r="F80" i="56"/>
  <c r="L248" i="30"/>
  <c r="F61" i="56"/>
  <c r="B240" i="30"/>
  <c r="F99" i="56"/>
  <c r="AF28" i="66"/>
  <c r="AB28" i="66"/>
  <c r="X28" i="66"/>
  <c r="T28" i="66"/>
  <c r="P28" i="66"/>
  <c r="L28" i="66"/>
  <c r="H28" i="66"/>
  <c r="AH27" i="66"/>
  <c r="AH28" i="66"/>
  <c r="AG27" i="66"/>
  <c r="AG28" i="66"/>
  <c r="AF27" i="66"/>
  <c r="AE27" i="66"/>
  <c r="AE28" i="66"/>
  <c r="AD27" i="66"/>
  <c r="AD28" i="66"/>
  <c r="AC27" i="66"/>
  <c r="AC28" i="66"/>
  <c r="AB27" i="66"/>
  <c r="AA27" i="66"/>
  <c r="AA28" i="66"/>
  <c r="Z27" i="66"/>
  <c r="Z28" i="66"/>
  <c r="Y27" i="66"/>
  <c r="Y28" i="66"/>
  <c r="X27" i="66"/>
  <c r="W27" i="66"/>
  <c r="W28" i="66"/>
  <c r="V27" i="66"/>
  <c r="V28" i="66"/>
  <c r="U27" i="66"/>
  <c r="U28" i="66"/>
  <c r="T27" i="66"/>
  <c r="S27" i="66"/>
  <c r="S28" i="66"/>
  <c r="R27" i="66"/>
  <c r="R28" i="66"/>
  <c r="Q27" i="66"/>
  <c r="Q28" i="66"/>
  <c r="P27" i="66"/>
  <c r="O27" i="66"/>
  <c r="O28" i="66"/>
  <c r="N27" i="66"/>
  <c r="N28" i="66"/>
  <c r="M27" i="66"/>
  <c r="M28" i="66"/>
  <c r="L27" i="66"/>
  <c r="K27" i="66"/>
  <c r="K28" i="66"/>
  <c r="J27" i="66"/>
  <c r="J28" i="66"/>
  <c r="I27" i="66"/>
  <c r="I28" i="66"/>
  <c r="H27" i="66"/>
  <c r="G27" i="66"/>
  <c r="G28" i="66"/>
  <c r="F27" i="66"/>
  <c r="F28" i="66"/>
  <c r="AH24" i="66"/>
  <c r="AD24" i="66"/>
  <c r="Z24" i="66"/>
  <c r="V24" i="66"/>
  <c r="R24" i="66"/>
  <c r="N24" i="66"/>
  <c r="J24" i="66"/>
  <c r="F24" i="66"/>
  <c r="AH23" i="66"/>
  <c r="AG23" i="66"/>
  <c r="AG24" i="66"/>
  <c r="AF23" i="66"/>
  <c r="AF24" i="66"/>
  <c r="AE23" i="66"/>
  <c r="AE24" i="66"/>
  <c r="AD23" i="66"/>
  <c r="AC23" i="66"/>
  <c r="AC24" i="66"/>
  <c r="AB23" i="66"/>
  <c r="AB24" i="66"/>
  <c r="AA23" i="66"/>
  <c r="AA24" i="66"/>
  <c r="AA30" i="66"/>
  <c r="Z23" i="66"/>
  <c r="Y23" i="66"/>
  <c r="Y24" i="66"/>
  <c r="X23" i="66"/>
  <c r="X24" i="66"/>
  <c r="X30" i="66"/>
  <c r="W23" i="66"/>
  <c r="W24" i="66"/>
  <c r="V23" i="66"/>
  <c r="U23" i="66"/>
  <c r="U24" i="66"/>
  <c r="T23" i="66"/>
  <c r="T24" i="66"/>
  <c r="S23" i="66"/>
  <c r="S24" i="66"/>
  <c r="S30" i="66"/>
  <c r="R23" i="66"/>
  <c r="Q23" i="66"/>
  <c r="Q24" i="66"/>
  <c r="P23" i="66"/>
  <c r="P24" i="66"/>
  <c r="O23" i="66"/>
  <c r="O24" i="66"/>
  <c r="N23" i="66"/>
  <c r="M23" i="66"/>
  <c r="M24" i="66"/>
  <c r="L23" i="66"/>
  <c r="L24" i="66"/>
  <c r="K23" i="66"/>
  <c r="K24" i="66"/>
  <c r="K30" i="66"/>
  <c r="J23" i="66"/>
  <c r="I23" i="66"/>
  <c r="I24" i="66"/>
  <c r="H23" i="66"/>
  <c r="H24" i="66"/>
  <c r="G23" i="66"/>
  <c r="G24" i="66"/>
  <c r="F23" i="66"/>
  <c r="AF20" i="66"/>
  <c r="AF29" i="66"/>
  <c r="AE20" i="66"/>
  <c r="AE29" i="66"/>
  <c r="AB20" i="66"/>
  <c r="AB29" i="66"/>
  <c r="AA20" i="66"/>
  <c r="AA29" i="66"/>
  <c r="X20" i="66"/>
  <c r="X29" i="66"/>
  <c r="W20" i="66"/>
  <c r="W29" i="66"/>
  <c r="T20" i="66"/>
  <c r="T29" i="66"/>
  <c r="S20" i="66"/>
  <c r="S29" i="66"/>
  <c r="P20" i="66"/>
  <c r="P29" i="66"/>
  <c r="O20" i="66"/>
  <c r="O29" i="66"/>
  <c r="L20" i="66"/>
  <c r="L29" i="66"/>
  <c r="K20" i="66"/>
  <c r="K29" i="66"/>
  <c r="H20" i="66"/>
  <c r="H29" i="66"/>
  <c r="G20" i="66"/>
  <c r="G29" i="66"/>
  <c r="AH19" i="66"/>
  <c r="AH20" i="66"/>
  <c r="AH29" i="66"/>
  <c r="AG19" i="66"/>
  <c r="AG20" i="66"/>
  <c r="AG29" i="66"/>
  <c r="AF19" i="66"/>
  <c r="AE19" i="66"/>
  <c r="AD19" i="66"/>
  <c r="AD20" i="66"/>
  <c r="AD29" i="66"/>
  <c r="AC19" i="66"/>
  <c r="AC20" i="66"/>
  <c r="AC29" i="66"/>
  <c r="AB19" i="66"/>
  <c r="AA19" i="66"/>
  <c r="Z19" i="66"/>
  <c r="Z20" i="66"/>
  <c r="Z29" i="66"/>
  <c r="Y19" i="66"/>
  <c r="Y20" i="66"/>
  <c r="Y29" i="66"/>
  <c r="X19" i="66"/>
  <c r="W19" i="66"/>
  <c r="V19" i="66"/>
  <c r="V20" i="66"/>
  <c r="V29" i="66"/>
  <c r="U19" i="66"/>
  <c r="U20" i="66"/>
  <c r="U29" i="66"/>
  <c r="T19" i="66"/>
  <c r="S19" i="66"/>
  <c r="R19" i="66"/>
  <c r="R20" i="66"/>
  <c r="R29" i="66"/>
  <c r="Q19" i="66"/>
  <c r="Q20" i="66"/>
  <c r="Q29" i="66"/>
  <c r="P19" i="66"/>
  <c r="O19" i="66"/>
  <c r="N19" i="66"/>
  <c r="N20" i="66"/>
  <c r="N29" i="66"/>
  <c r="M19" i="66"/>
  <c r="M20" i="66"/>
  <c r="M29" i="66"/>
  <c r="L19" i="66"/>
  <c r="K19" i="66"/>
  <c r="J19" i="66"/>
  <c r="J20" i="66"/>
  <c r="J29" i="66"/>
  <c r="I19" i="66"/>
  <c r="I20" i="66"/>
  <c r="I29" i="66"/>
  <c r="H19" i="66"/>
  <c r="G19" i="66"/>
  <c r="F19" i="66"/>
  <c r="F20" i="66"/>
  <c r="F29" i="66"/>
  <c r="AF18" i="66"/>
  <c r="AE18" i="66"/>
  <c r="AB18" i="66"/>
  <c r="AA18" i="66"/>
  <c r="X18" i="66"/>
  <c r="W18" i="66"/>
  <c r="T18" i="66"/>
  <c r="S18" i="66"/>
  <c r="P18" i="66"/>
  <c r="O18" i="66"/>
  <c r="L18" i="66"/>
  <c r="K18" i="66"/>
  <c r="H18" i="66"/>
  <c r="G18" i="66"/>
  <c r="AH16" i="66"/>
  <c r="AH26" i="66"/>
  <c r="AG16" i="66"/>
  <c r="AG22" i="66"/>
  <c r="AF16" i="66"/>
  <c r="AF22" i="66"/>
  <c r="AE16" i="66"/>
  <c r="AE26" i="66"/>
  <c r="AD16" i="66"/>
  <c r="AD26" i="66"/>
  <c r="AC16" i="66"/>
  <c r="AC22" i="66"/>
  <c r="AB16" i="66"/>
  <c r="AB22" i="66"/>
  <c r="AA16" i="66"/>
  <c r="AA26" i="66"/>
  <c r="Z16" i="66"/>
  <c r="Z26" i="66"/>
  <c r="Y16" i="66"/>
  <c r="Y22" i="66"/>
  <c r="X16" i="66"/>
  <c r="X22" i="66"/>
  <c r="W16" i="66"/>
  <c r="W26" i="66"/>
  <c r="V16" i="66"/>
  <c r="V26" i="66"/>
  <c r="U16" i="66"/>
  <c r="U22" i="66"/>
  <c r="T16" i="66"/>
  <c r="T22" i="66"/>
  <c r="S16" i="66"/>
  <c r="S26" i="66"/>
  <c r="R16" i="66"/>
  <c r="R26" i="66"/>
  <c r="Q16" i="66"/>
  <c r="Q22" i="66"/>
  <c r="P16" i="66"/>
  <c r="P22" i="66"/>
  <c r="O16" i="66"/>
  <c r="O26" i="66"/>
  <c r="N16" i="66"/>
  <c r="N26" i="66"/>
  <c r="M16" i="66"/>
  <c r="M22" i="66"/>
  <c r="L16" i="66"/>
  <c r="L22" i="66"/>
  <c r="K16" i="66"/>
  <c r="K26" i="66"/>
  <c r="J16" i="66"/>
  <c r="J26" i="66"/>
  <c r="I16" i="66"/>
  <c r="I22" i="66"/>
  <c r="H16" i="66"/>
  <c r="H22" i="66"/>
  <c r="G16" i="66"/>
  <c r="G26" i="66"/>
  <c r="F16" i="66"/>
  <c r="F26" i="66"/>
  <c r="E16" i="66"/>
  <c r="E18" i="66" s="1"/>
  <c r="E19" i="66" s="1"/>
  <c r="E20" i="66" s="1"/>
  <c r="E29" i="66" s="1"/>
  <c r="D29" i="66" s="1"/>
  <c r="E22" i="66"/>
  <c r="E23" i="66" s="1"/>
  <c r="E24" i="66" s="1"/>
  <c r="G30" i="66"/>
  <c r="G31" i="66"/>
  <c r="O30" i="66"/>
  <c r="W30" i="66"/>
  <c r="AE30" i="66"/>
  <c r="H30" i="66"/>
  <c r="H31" i="66"/>
  <c r="L30" i="66"/>
  <c r="L31" i="66"/>
  <c r="P30" i="66"/>
  <c r="P31" i="66"/>
  <c r="T30" i="66"/>
  <c r="AB30" i="66"/>
  <c r="AF30" i="66"/>
  <c r="J30" i="66"/>
  <c r="J31" i="66"/>
  <c r="Z30" i="66"/>
  <c r="Z31" i="66"/>
  <c r="AD31" i="66"/>
  <c r="T31" i="66"/>
  <c r="I30" i="66"/>
  <c r="M30" i="66"/>
  <c r="M31" i="66"/>
  <c r="Q30" i="66"/>
  <c r="Q31" i="66"/>
  <c r="U30" i="66"/>
  <c r="U31" i="66"/>
  <c r="Y30" i="66"/>
  <c r="AC30" i="66"/>
  <c r="AG30" i="66"/>
  <c r="AG31" i="66"/>
  <c r="N30" i="66"/>
  <c r="N31" i="66"/>
  <c r="AD30" i="66"/>
  <c r="K31" i="66"/>
  <c r="O31" i="66"/>
  <c r="S31" i="66"/>
  <c r="W31" i="66"/>
  <c r="AA31" i="66"/>
  <c r="AE31" i="66"/>
  <c r="X31" i="66"/>
  <c r="R30" i="66"/>
  <c r="R31" i="66"/>
  <c r="AH30" i="66"/>
  <c r="AH31" i="66"/>
  <c r="AB31" i="66"/>
  <c r="F30" i="66"/>
  <c r="F31" i="66"/>
  <c r="V30" i="66"/>
  <c r="V31" i="66"/>
  <c r="I31" i="66"/>
  <c r="Y31" i="66"/>
  <c r="AC31" i="66"/>
  <c r="AF31" i="66"/>
  <c r="F22" i="66"/>
  <c r="J22" i="66"/>
  <c r="N22" i="66"/>
  <c r="R22" i="66"/>
  <c r="V22" i="66"/>
  <c r="Z22" i="66"/>
  <c r="AD22" i="66"/>
  <c r="AH22" i="66"/>
  <c r="H26" i="66"/>
  <c r="L26" i="66"/>
  <c r="P26" i="66"/>
  <c r="T26" i="66"/>
  <c r="X26" i="66"/>
  <c r="AB26" i="66"/>
  <c r="AF26" i="66"/>
  <c r="M18" i="66"/>
  <c r="Y18" i="66"/>
  <c r="AG18" i="66"/>
  <c r="K22" i="66"/>
  <c r="S22" i="66"/>
  <c r="AA22" i="66"/>
  <c r="AE22" i="66"/>
  <c r="I26" i="66"/>
  <c r="M26" i="66"/>
  <c r="Q26" i="66"/>
  <c r="U26" i="66"/>
  <c r="Y26" i="66"/>
  <c r="AC26" i="66"/>
  <c r="AG26" i="66"/>
  <c r="I18" i="66"/>
  <c r="Q18" i="66"/>
  <c r="U18" i="66"/>
  <c r="AC18" i="66"/>
  <c r="G22" i="66"/>
  <c r="O22" i="66"/>
  <c r="W22" i="66"/>
  <c r="F18" i="66"/>
  <c r="J18" i="66"/>
  <c r="N18" i="66"/>
  <c r="R18" i="66"/>
  <c r="V18" i="66"/>
  <c r="Z18" i="66"/>
  <c r="AD18" i="66"/>
  <c r="AH18" i="66"/>
  <c r="F54" i="56"/>
  <c r="F58" i="56"/>
  <c r="F63" i="56"/>
  <c r="C112" i="32"/>
  <c r="D71" i="56"/>
  <c r="J159" i="32"/>
  <c r="D159" i="32"/>
  <c r="J156" i="32"/>
  <c r="D156" i="32"/>
  <c r="K117" i="32"/>
  <c r="K119" i="32" s="1"/>
  <c r="J28" i="22" s="1"/>
  <c r="E117" i="32"/>
  <c r="E119" i="32" s="1"/>
  <c r="E28" i="22" s="1"/>
  <c r="E126" i="32"/>
  <c r="E31" i="22" s="1"/>
  <c r="B250" i="30"/>
  <c r="F244" i="30"/>
  <c r="B244" i="30"/>
  <c r="F240" i="30"/>
  <c r="F59" i="30"/>
  <c r="N59" i="30" s="1"/>
  <c r="O59" i="30" s="1"/>
  <c r="O77" i="30" s="1"/>
  <c r="I378" i="30"/>
  <c r="H378" i="30"/>
  <c r="I377" i="30"/>
  <c r="H377" i="30"/>
  <c r="J374" i="30"/>
  <c r="J373" i="30"/>
  <c r="N373" i="30" s="1"/>
  <c r="O373" i="30" s="1"/>
  <c r="J370" i="30"/>
  <c r="N370" i="30" s="1"/>
  <c r="I370" i="30"/>
  <c r="H370" i="30"/>
  <c r="L370" i="30" s="1"/>
  <c r="J369" i="30"/>
  <c r="N369" i="30" s="1"/>
  <c r="I369" i="30"/>
  <c r="M369" i="30" s="1"/>
  <c r="H369" i="30"/>
  <c r="J366" i="30"/>
  <c r="N366" i="30" s="1"/>
  <c r="O366" i="30" s="1"/>
  <c r="J365" i="30"/>
  <c r="N365" i="30" s="1"/>
  <c r="O365" i="30" s="1"/>
  <c r="J362" i="30"/>
  <c r="N362" i="30" s="1"/>
  <c r="I362" i="30"/>
  <c r="H362" i="30"/>
  <c r="L362" i="30" s="1"/>
  <c r="J361" i="30"/>
  <c r="N361" i="30" s="1"/>
  <c r="I361" i="30"/>
  <c r="H361" i="30"/>
  <c r="I358" i="30"/>
  <c r="M358" i="30" s="1"/>
  <c r="H358" i="30"/>
  <c r="I357" i="30"/>
  <c r="M357" i="30" s="1"/>
  <c r="H357" i="30"/>
  <c r="J354" i="30"/>
  <c r="N354" i="30" s="1"/>
  <c r="O354" i="30" s="1"/>
  <c r="J353" i="30"/>
  <c r="N353" i="30" s="1"/>
  <c r="O353" i="30" s="1"/>
  <c r="J350" i="30"/>
  <c r="I350" i="30"/>
  <c r="H350" i="30"/>
  <c r="L350" i="30" s="1"/>
  <c r="J349" i="30"/>
  <c r="N349" i="30" s="1"/>
  <c r="I349" i="30"/>
  <c r="M349" i="30" s="1"/>
  <c r="H349" i="30"/>
  <c r="I346" i="30"/>
  <c r="M346" i="30" s="1"/>
  <c r="H346" i="30"/>
  <c r="I345" i="30"/>
  <c r="M345" i="30" s="1"/>
  <c r="H345" i="30"/>
  <c r="I342" i="30"/>
  <c r="M342" i="30" s="1"/>
  <c r="I341" i="30"/>
  <c r="M341" i="30" s="1"/>
  <c r="H342" i="30"/>
  <c r="L342" i="30" s="1"/>
  <c r="H341" i="30"/>
  <c r="I338" i="30"/>
  <c r="M338" i="30" s="1"/>
  <c r="H338" i="30"/>
  <c r="I337" i="30"/>
  <c r="M337" i="30" s="1"/>
  <c r="H337" i="30"/>
  <c r="J334" i="30"/>
  <c r="I334" i="30"/>
  <c r="M334" i="30" s="1"/>
  <c r="H334" i="30"/>
  <c r="L334" i="30" s="1"/>
  <c r="J333" i="30"/>
  <c r="I333" i="30"/>
  <c r="M333" i="30" s="1"/>
  <c r="H333" i="30"/>
  <c r="L333" i="30" s="1"/>
  <c r="J330" i="30"/>
  <c r="N330" i="30" s="1"/>
  <c r="I330" i="30"/>
  <c r="H330" i="30"/>
  <c r="J329" i="30"/>
  <c r="N329" i="30" s="1"/>
  <c r="I329" i="30"/>
  <c r="M329" i="30" s="1"/>
  <c r="H329" i="30"/>
  <c r="J326" i="30"/>
  <c r="I326" i="30"/>
  <c r="M326" i="30" s="1"/>
  <c r="H326" i="30"/>
  <c r="L326" i="30" s="1"/>
  <c r="J325" i="30"/>
  <c r="I325" i="30"/>
  <c r="H325" i="30"/>
  <c r="L325" i="30" s="1"/>
  <c r="J322" i="30"/>
  <c r="N322" i="30" s="1"/>
  <c r="I322" i="30"/>
  <c r="H322" i="30"/>
  <c r="L322" i="30" s="1"/>
  <c r="J321" i="30"/>
  <c r="N321" i="30" s="1"/>
  <c r="I321" i="30"/>
  <c r="M321" i="30" s="1"/>
  <c r="H321" i="30"/>
  <c r="J310" i="30"/>
  <c r="I310" i="30"/>
  <c r="M310" i="30" s="1"/>
  <c r="H310" i="30"/>
  <c r="L310" i="30" s="1"/>
  <c r="J309" i="30"/>
  <c r="I309" i="30"/>
  <c r="H309" i="30"/>
  <c r="L309" i="30" s="1"/>
  <c r="J314" i="30"/>
  <c r="N314" i="30" s="1"/>
  <c r="I314" i="30"/>
  <c r="H314" i="30"/>
  <c r="J313" i="30"/>
  <c r="N313" i="30" s="1"/>
  <c r="I313" i="30"/>
  <c r="M313" i="30" s="1"/>
  <c r="H313" i="30"/>
  <c r="J318" i="30"/>
  <c r="I318" i="30"/>
  <c r="M318" i="30" s="1"/>
  <c r="H318" i="30"/>
  <c r="L318" i="30" s="1"/>
  <c r="J317" i="30"/>
  <c r="I317" i="30"/>
  <c r="M317" i="30" s="1"/>
  <c r="H317" i="30"/>
  <c r="L317" i="30" s="1"/>
  <c r="B161" i="20"/>
  <c r="B160" i="20"/>
  <c r="B159" i="20"/>
  <c r="B158" i="20"/>
  <c r="B157" i="20"/>
  <c r="B156" i="20"/>
  <c r="B155" i="20"/>
  <c r="B154" i="20"/>
  <c r="B153" i="20"/>
  <c r="B152" i="20"/>
  <c r="B151" i="20"/>
  <c r="B150" i="20"/>
  <c r="B149" i="20"/>
  <c r="B148" i="20"/>
  <c r="B147" i="20"/>
  <c r="B146" i="20"/>
  <c r="B145" i="20"/>
  <c r="B144" i="20"/>
  <c r="B143" i="20"/>
  <c r="B142" i="20"/>
  <c r="B141" i="20"/>
  <c r="B140" i="20"/>
  <c r="B139" i="20"/>
  <c r="B138" i="20"/>
  <c r="B137" i="20"/>
  <c r="B136" i="20"/>
  <c r="B135" i="20"/>
  <c r="B134" i="20"/>
  <c r="B133" i="20"/>
  <c r="B132" i="20"/>
  <c r="B131" i="20"/>
  <c r="B130" i="20"/>
  <c r="B129" i="20"/>
  <c r="B128" i="20"/>
  <c r="B127" i="20"/>
  <c r="B126" i="20"/>
  <c r="B125" i="20"/>
  <c r="B124" i="20"/>
  <c r="B123" i="20"/>
  <c r="B122" i="20"/>
  <c r="B121" i="20"/>
  <c r="B120" i="20"/>
  <c r="B119" i="20"/>
  <c r="B118" i="20"/>
  <c r="B117" i="20"/>
  <c r="B116" i="20"/>
  <c r="B115" i="20"/>
  <c r="B114" i="20"/>
  <c r="B113" i="20"/>
  <c r="B112" i="20"/>
  <c r="B111" i="20"/>
  <c r="B110" i="20"/>
  <c r="B109" i="20"/>
  <c r="B108" i="20"/>
  <c r="B107" i="20"/>
  <c r="B106" i="20"/>
  <c r="B105" i="20"/>
  <c r="B104" i="20"/>
  <c r="B103" i="20"/>
  <c r="B102" i="20"/>
  <c r="B101" i="20"/>
  <c r="B100" i="20"/>
  <c r="B99" i="20"/>
  <c r="B98" i="20"/>
  <c r="B97" i="20"/>
  <c r="B96" i="20"/>
  <c r="B95" i="20"/>
  <c r="B94" i="20"/>
  <c r="B93" i="20"/>
  <c r="B92" i="20"/>
  <c r="B91" i="20"/>
  <c r="B90" i="20"/>
  <c r="B89" i="20"/>
  <c r="L86" i="30"/>
  <c r="M378" i="30"/>
  <c r="L378" i="30"/>
  <c r="M377" i="30"/>
  <c r="O377" i="30" s="1"/>
  <c r="L377" i="30"/>
  <c r="F229" i="30"/>
  <c r="B229" i="30"/>
  <c r="F224" i="30"/>
  <c r="B224" i="30"/>
  <c r="B217" i="30"/>
  <c r="F217" i="30"/>
  <c r="F114" i="22" s="1"/>
  <c r="B95" i="30"/>
  <c r="D87" i="30"/>
  <c r="F70" i="30"/>
  <c r="B70" i="30"/>
  <c r="F66" i="30"/>
  <c r="B66" i="30"/>
  <c r="F64" i="30"/>
  <c r="B64" i="30"/>
  <c r="B58" i="30"/>
  <c r="C108" i="22" s="1"/>
  <c r="B53" i="30"/>
  <c r="N75" i="30"/>
  <c r="F58" i="30"/>
  <c r="F108" i="22" s="1"/>
  <c r="F53" i="30"/>
  <c r="N86" i="30"/>
  <c r="N101" i="30"/>
  <c r="M101" i="30"/>
  <c r="L101" i="30"/>
  <c r="N100" i="30"/>
  <c r="M100" i="30"/>
  <c r="L100" i="30"/>
  <c r="N99" i="30"/>
  <c r="M99" i="30"/>
  <c r="L99" i="30"/>
  <c r="N97" i="30"/>
  <c r="M97" i="30"/>
  <c r="L97" i="30"/>
  <c r="N94" i="30"/>
  <c r="O94" i="30"/>
  <c r="Q94" i="30"/>
  <c r="L84" i="30"/>
  <c r="O84" i="30"/>
  <c r="M91" i="30"/>
  <c r="L91" i="30"/>
  <c r="M89" i="30"/>
  <c r="L89" i="30"/>
  <c r="M85" i="30"/>
  <c r="L85" i="30"/>
  <c r="M76" i="30"/>
  <c r="L76" i="30"/>
  <c r="M75" i="30"/>
  <c r="L75" i="30"/>
  <c r="L74" i="30"/>
  <c r="O74" i="30"/>
  <c r="M73" i="30"/>
  <c r="L73" i="30"/>
  <c r="M72" i="30"/>
  <c r="L72" i="30"/>
  <c r="M47" i="30"/>
  <c r="L47" i="30"/>
  <c r="M46" i="30"/>
  <c r="L46" i="30"/>
  <c r="M45" i="30"/>
  <c r="L45" i="30"/>
  <c r="M44" i="30"/>
  <c r="L44" i="30"/>
  <c r="M43" i="30"/>
  <c r="L43" i="30"/>
  <c r="M41" i="30"/>
  <c r="L41" i="30"/>
  <c r="M35" i="30"/>
  <c r="L35" i="30"/>
  <c r="M34" i="30"/>
  <c r="L34" i="30"/>
  <c r="M33" i="30"/>
  <c r="L33" i="30"/>
  <c r="M28" i="30"/>
  <c r="L28" i="30"/>
  <c r="M27" i="30"/>
  <c r="L27" i="30"/>
  <c r="M26" i="30"/>
  <c r="L26" i="30"/>
  <c r="M23" i="30"/>
  <c r="L23" i="30"/>
  <c r="M22" i="30"/>
  <c r="L22" i="30"/>
  <c r="M21" i="30"/>
  <c r="L21" i="30"/>
  <c r="M16" i="30"/>
  <c r="L16" i="30"/>
  <c r="M15" i="30"/>
  <c r="L15" i="30"/>
  <c r="M14" i="30"/>
  <c r="L14" i="30"/>
  <c r="M11" i="30"/>
  <c r="L11" i="30"/>
  <c r="M9" i="30"/>
  <c r="L9" i="30"/>
  <c r="M370" i="30"/>
  <c r="L369" i="30"/>
  <c r="M362" i="30"/>
  <c r="M361" i="30"/>
  <c r="L361" i="30"/>
  <c r="L358" i="30"/>
  <c r="L357" i="30"/>
  <c r="M350" i="30"/>
  <c r="L349" i="30"/>
  <c r="L346" i="30"/>
  <c r="L345" i="30"/>
  <c r="L341" i="30"/>
  <c r="L338" i="30"/>
  <c r="L337" i="30"/>
  <c r="M330" i="30"/>
  <c r="L330" i="30"/>
  <c r="L329" i="30"/>
  <c r="M325" i="30"/>
  <c r="M322" i="30"/>
  <c r="L321" i="30"/>
  <c r="M314" i="30"/>
  <c r="L314" i="30"/>
  <c r="L313" i="30"/>
  <c r="M309" i="30"/>
  <c r="M305" i="30"/>
  <c r="L305" i="30"/>
  <c r="M304" i="30"/>
  <c r="L304" i="30"/>
  <c r="M294" i="30"/>
  <c r="L294" i="30"/>
  <c r="M292" i="30"/>
  <c r="L292" i="30"/>
  <c r="M291" i="30"/>
  <c r="L291" i="30"/>
  <c r="M290" i="30"/>
  <c r="L290" i="30"/>
  <c r="M289" i="30"/>
  <c r="L289" i="30"/>
  <c r="M288" i="30"/>
  <c r="L288" i="30"/>
  <c r="M284" i="30"/>
  <c r="L284" i="30"/>
  <c r="M283" i="30"/>
  <c r="L283" i="30"/>
  <c r="M282" i="30"/>
  <c r="L282" i="30"/>
  <c r="M281" i="30"/>
  <c r="L281" i="30"/>
  <c r="M280" i="30"/>
  <c r="L280" i="30"/>
  <c r="M279" i="30"/>
  <c r="L279" i="30"/>
  <c r="M251" i="30"/>
  <c r="L251" i="30"/>
  <c r="M249" i="30"/>
  <c r="L249" i="30"/>
  <c r="M247" i="30"/>
  <c r="L247" i="30"/>
  <c r="M211" i="30"/>
  <c r="L211" i="30"/>
  <c r="M210" i="30"/>
  <c r="L210" i="30"/>
  <c r="M209" i="30"/>
  <c r="L209" i="30"/>
  <c r="M208" i="30"/>
  <c r="L208" i="30"/>
  <c r="O208" i="30"/>
  <c r="Q208" i="30"/>
  <c r="M206" i="30"/>
  <c r="L206" i="30"/>
  <c r="M198" i="30"/>
  <c r="L198" i="30"/>
  <c r="M197" i="30"/>
  <c r="L197" i="30"/>
  <c r="M196" i="30"/>
  <c r="L196" i="30"/>
  <c r="M194" i="30"/>
  <c r="L194" i="30"/>
  <c r="M186" i="30"/>
  <c r="L186" i="30"/>
  <c r="M185" i="30"/>
  <c r="L185" i="30"/>
  <c r="M184" i="30"/>
  <c r="L184" i="30"/>
  <c r="M182" i="30"/>
  <c r="L182" i="30"/>
  <c r="M180" i="30"/>
  <c r="L180" i="30"/>
  <c r="M179" i="30"/>
  <c r="L179" i="30"/>
  <c r="M178" i="30"/>
  <c r="L178" i="30"/>
  <c r="M176" i="30"/>
  <c r="L176" i="30"/>
  <c r="M168" i="30"/>
  <c r="L168" i="30"/>
  <c r="M167" i="30"/>
  <c r="L167" i="30"/>
  <c r="M166" i="30"/>
  <c r="L166" i="30"/>
  <c r="M164" i="30"/>
  <c r="L164" i="30"/>
  <c r="M162" i="30"/>
  <c r="L162" i="30"/>
  <c r="M161" i="30"/>
  <c r="L161" i="30"/>
  <c r="M160" i="30"/>
  <c r="L160" i="30"/>
  <c r="M158" i="30"/>
  <c r="L158" i="30"/>
  <c r="M156" i="30"/>
  <c r="L156" i="30"/>
  <c r="M155" i="30"/>
  <c r="L155" i="30"/>
  <c r="M154" i="30"/>
  <c r="L154" i="30"/>
  <c r="M152" i="30"/>
  <c r="L152" i="30"/>
  <c r="M150" i="30"/>
  <c r="L150" i="30"/>
  <c r="M149" i="30"/>
  <c r="L149" i="30"/>
  <c r="M148" i="30"/>
  <c r="L148" i="30"/>
  <c r="M146" i="30"/>
  <c r="L146" i="30"/>
  <c r="M144" i="30"/>
  <c r="L144" i="30"/>
  <c r="M143" i="30"/>
  <c r="L143" i="30"/>
  <c r="M142" i="30"/>
  <c r="L142" i="30"/>
  <c r="M140" i="30"/>
  <c r="L140" i="30"/>
  <c r="M138" i="30"/>
  <c r="L138" i="30"/>
  <c r="M137" i="30"/>
  <c r="L137" i="30"/>
  <c r="M136" i="30"/>
  <c r="L136" i="30"/>
  <c r="M134" i="30"/>
  <c r="L134" i="30"/>
  <c r="M132" i="30"/>
  <c r="L132" i="30"/>
  <c r="M131" i="30"/>
  <c r="L131" i="30"/>
  <c r="M130" i="30"/>
  <c r="L130" i="30"/>
  <c r="M128" i="30"/>
  <c r="L128" i="30"/>
  <c r="M126" i="30"/>
  <c r="L126" i="30"/>
  <c r="M125" i="30"/>
  <c r="L125" i="30"/>
  <c r="M124" i="30"/>
  <c r="L124" i="30"/>
  <c r="M122" i="30"/>
  <c r="L122" i="30"/>
  <c r="M120" i="30"/>
  <c r="L120" i="30"/>
  <c r="M119" i="30"/>
  <c r="L119" i="30"/>
  <c r="M118" i="30"/>
  <c r="L118" i="30"/>
  <c r="M116" i="30"/>
  <c r="L116" i="30"/>
  <c r="M114" i="30"/>
  <c r="L114" i="30"/>
  <c r="M113" i="30"/>
  <c r="L113" i="30"/>
  <c r="M112" i="30"/>
  <c r="L112" i="30"/>
  <c r="M110" i="30"/>
  <c r="L110" i="30"/>
  <c r="M108" i="30"/>
  <c r="L108" i="30"/>
  <c r="M107" i="30"/>
  <c r="L107" i="30"/>
  <c r="M106" i="30"/>
  <c r="L106" i="30"/>
  <c r="M104" i="30"/>
  <c r="L104" i="30"/>
  <c r="M93" i="30"/>
  <c r="L93" i="30"/>
  <c r="M92" i="30"/>
  <c r="L92" i="30"/>
  <c r="N108" i="30"/>
  <c r="N107" i="30"/>
  <c r="N106" i="30"/>
  <c r="N104" i="30"/>
  <c r="D95" i="30"/>
  <c r="Q107" i="30"/>
  <c r="Q106" i="30"/>
  <c r="O75" i="30"/>
  <c r="O99" i="30"/>
  <c r="Q99" i="30"/>
  <c r="O206" i="30"/>
  <c r="Q206" i="30"/>
  <c r="O209" i="30"/>
  <c r="Q209" i="30"/>
  <c r="O101" i="30"/>
  <c r="Q101" i="30"/>
  <c r="O100" i="30"/>
  <c r="Q100" i="30"/>
  <c r="O97" i="30"/>
  <c r="Q97" i="30"/>
  <c r="Q108" i="30"/>
  <c r="O210" i="30"/>
  <c r="Q210" i="30"/>
  <c r="Q104" i="30"/>
  <c r="C111" i="32"/>
  <c r="C114" i="32"/>
  <c r="F250" i="30"/>
  <c r="E250" i="30"/>
  <c r="D250" i="30"/>
  <c r="F246" i="30"/>
  <c r="B220" i="30"/>
  <c r="C115" i="22" s="1"/>
  <c r="B238" i="30"/>
  <c r="F238" i="30"/>
  <c r="F231" i="30"/>
  <c r="F230" i="30"/>
  <c r="F220" i="30"/>
  <c r="F115" i="22" s="1"/>
  <c r="N374" i="30"/>
  <c r="O374" i="30" s="1"/>
  <c r="N350" i="30"/>
  <c r="N334" i="30"/>
  <c r="N333" i="30"/>
  <c r="N326" i="30"/>
  <c r="N325" i="30"/>
  <c r="N318" i="30"/>
  <c r="N317" i="30"/>
  <c r="N310" i="30"/>
  <c r="N309" i="30"/>
  <c r="N305" i="30"/>
  <c r="N304" i="30"/>
  <c r="N247" i="30"/>
  <c r="Q247" i="30"/>
  <c r="N246" i="30"/>
  <c r="O246" i="30"/>
  <c r="Q246" i="30"/>
  <c r="N231" i="30"/>
  <c r="O231" i="30"/>
  <c r="Q231" i="30"/>
  <c r="N116" i="30"/>
  <c r="N120" i="30"/>
  <c r="N119" i="30"/>
  <c r="N118" i="30"/>
  <c r="N114" i="30"/>
  <c r="N113" i="30"/>
  <c r="N112" i="30"/>
  <c r="N110" i="30"/>
  <c r="C37" i="22"/>
  <c r="C36" i="22"/>
  <c r="C35" i="22"/>
  <c r="C34" i="22"/>
  <c r="C33" i="22"/>
  <c r="C32" i="22"/>
  <c r="C31" i="22"/>
  <c r="J143" i="32"/>
  <c r="I37" i="22" s="1"/>
  <c r="I36" i="22"/>
  <c r="I35" i="22"/>
  <c r="J137" i="32"/>
  <c r="I34" i="22" s="1"/>
  <c r="J136" i="32"/>
  <c r="I33" i="22"/>
  <c r="J135" i="32"/>
  <c r="I32" i="22" s="1"/>
  <c r="D34" i="22"/>
  <c r="D136" i="32"/>
  <c r="D33" i="22" s="1"/>
  <c r="D143" i="32"/>
  <c r="D37" i="22"/>
  <c r="D36" i="22"/>
  <c r="D135" i="32"/>
  <c r="D32" i="22"/>
  <c r="I31" i="22"/>
  <c r="Q114" i="30"/>
  <c r="Q110" i="30"/>
  <c r="Q118" i="30"/>
  <c r="Q119" i="30"/>
  <c r="Q120" i="30"/>
  <c r="Q116" i="30"/>
  <c r="Q113" i="30"/>
  <c r="Q112" i="30"/>
  <c r="C15" i="39"/>
  <c r="C12" i="39"/>
  <c r="D31" i="56"/>
  <c r="E31" i="56"/>
  <c r="D23" i="56"/>
  <c r="D28" i="39"/>
  <c r="E71" i="56"/>
  <c r="E33" i="56"/>
  <c r="D33" i="56"/>
  <c r="E99" i="56"/>
  <c r="D99" i="56"/>
  <c r="D58" i="1"/>
  <c r="E58" i="1"/>
  <c r="D55" i="1"/>
  <c r="E55" i="1"/>
  <c r="E89" i="56"/>
  <c r="E100" i="56"/>
  <c r="D89" i="56"/>
  <c r="D100" i="56"/>
  <c r="D54" i="56"/>
  <c r="D58" i="56"/>
  <c r="D101" i="56"/>
  <c r="D79" i="56"/>
  <c r="D80" i="56"/>
  <c r="E101" i="56"/>
  <c r="E62" i="1"/>
  <c r="E79" i="56"/>
  <c r="E80" i="56"/>
  <c r="D63" i="1"/>
  <c r="E63" i="1"/>
  <c r="E64" i="1"/>
  <c r="D64" i="1"/>
  <c r="E54" i="56"/>
  <c r="E58" i="56"/>
  <c r="E64" i="56"/>
  <c r="D62" i="1"/>
  <c r="E81" i="56"/>
  <c r="E59" i="56"/>
  <c r="D81" i="56"/>
  <c r="D59" i="56"/>
  <c r="D64" i="56"/>
  <c r="D54" i="1"/>
  <c r="J102" i="32"/>
  <c r="D102" i="32"/>
  <c r="D63" i="56"/>
  <c r="D56" i="1"/>
  <c r="D82" i="56"/>
  <c r="D59" i="1"/>
  <c r="E82" i="56"/>
  <c r="E57" i="1"/>
  <c r="E59" i="1"/>
  <c r="C41" i="22"/>
  <c r="E63" i="56"/>
  <c r="E54" i="1"/>
  <c r="E53" i="1" s="1"/>
  <c r="D57" i="1"/>
  <c r="E56" i="1"/>
  <c r="D20" i="1"/>
  <c r="D44" i="8"/>
  <c r="H40" i="8"/>
  <c r="D40" i="1"/>
  <c r="H266" i="30"/>
  <c r="H265" i="30"/>
  <c r="O265" i="30" s="1"/>
  <c r="Q265" i="30" s="1"/>
  <c r="H264" i="30"/>
  <c r="O264" i="30" s="1"/>
  <c r="Q264" i="30" s="1"/>
  <c r="H263" i="30"/>
  <c r="O263" i="30" s="1"/>
  <c r="Q263" i="30" s="1"/>
  <c r="H262" i="30"/>
  <c r="H260" i="30"/>
  <c r="O260" i="30" s="1"/>
  <c r="Q260" i="30" s="1"/>
  <c r="H259" i="30"/>
  <c r="O259" i="30" s="1"/>
  <c r="Q259" i="30" s="1"/>
  <c r="H258" i="30"/>
  <c r="O258" i="30" s="1"/>
  <c r="Q258" i="30" s="1"/>
  <c r="H257" i="30"/>
  <c r="C196" i="32"/>
  <c r="B38" i="30"/>
  <c r="B29" i="30"/>
  <c r="B24" i="30"/>
  <c r="B7" i="30"/>
  <c r="C93" i="22" s="1"/>
  <c r="J74" i="32"/>
  <c r="C16" i="22"/>
  <c r="C15" i="22"/>
  <c r="C14" i="22"/>
  <c r="F38" i="30"/>
  <c r="E38" i="30"/>
  <c r="D38" i="30"/>
  <c r="F29" i="30"/>
  <c r="E29" i="30"/>
  <c r="D29" i="30"/>
  <c r="F24" i="30"/>
  <c r="E24" i="30"/>
  <c r="D24" i="30"/>
  <c r="F19" i="30"/>
  <c r="E19" i="30"/>
  <c r="D19" i="30"/>
  <c r="N35" i="30"/>
  <c r="O35" i="30"/>
  <c r="N192" i="30"/>
  <c r="O192" i="30"/>
  <c r="Q192" i="30"/>
  <c r="N191" i="30"/>
  <c r="O191" i="30"/>
  <c r="Q191" i="30"/>
  <c r="N190" i="30"/>
  <c r="O190" i="30"/>
  <c r="Q190" i="30"/>
  <c r="N188" i="30"/>
  <c r="O188" i="30"/>
  <c r="Q188" i="30"/>
  <c r="N164" i="30"/>
  <c r="N168" i="30"/>
  <c r="N167" i="30"/>
  <c r="N166" i="30"/>
  <c r="N126" i="30"/>
  <c r="N125" i="30"/>
  <c r="N124" i="30"/>
  <c r="N122" i="30"/>
  <c r="N93" i="30"/>
  <c r="O93" i="30"/>
  <c r="N92" i="30"/>
  <c r="O92" i="30"/>
  <c r="N91" i="30"/>
  <c r="O91" i="30"/>
  <c r="N89" i="30"/>
  <c r="O89" i="30"/>
  <c r="Q248" i="30"/>
  <c r="N23" i="30"/>
  <c r="O23" i="30"/>
  <c r="N28" i="30"/>
  <c r="O28" i="30"/>
  <c r="D31" i="30"/>
  <c r="D30" i="30"/>
  <c r="B31" i="30"/>
  <c r="B30" i="30"/>
  <c r="B19" i="30"/>
  <c r="N16" i="30"/>
  <c r="O16" i="30"/>
  <c r="K38" i="32"/>
  <c r="E38" i="32"/>
  <c r="K31" i="32"/>
  <c r="E31" i="32"/>
  <c r="K20" i="32"/>
  <c r="E20" i="32"/>
  <c r="K18" i="32"/>
  <c r="E18" i="32"/>
  <c r="E27" i="32" s="1"/>
  <c r="D81" i="32" s="1"/>
  <c r="D23" i="22" s="1"/>
  <c r="N19" i="32"/>
  <c r="M16" i="22"/>
  <c r="N17" i="32"/>
  <c r="M15" i="22"/>
  <c r="N16" i="32"/>
  <c r="M14" i="22"/>
  <c r="H19" i="32"/>
  <c r="H16" i="22"/>
  <c r="H17" i="32"/>
  <c r="H15" i="22"/>
  <c r="H16" i="32"/>
  <c r="H14" i="22"/>
  <c r="M15" i="32"/>
  <c r="L15" i="32"/>
  <c r="K15" i="32"/>
  <c r="J15" i="32"/>
  <c r="G15" i="32"/>
  <c r="F15" i="32"/>
  <c r="E15" i="32"/>
  <c r="D15" i="32"/>
  <c r="D27" i="32" s="1"/>
  <c r="D75" i="32" s="1"/>
  <c r="D22" i="22" s="1"/>
  <c r="D8" i="32"/>
  <c r="E8" i="32"/>
  <c r="F8" i="32"/>
  <c r="E101" i="32" s="1"/>
  <c r="E110" i="32"/>
  <c r="H11" i="32"/>
  <c r="H12" i="32"/>
  <c r="L8" i="32"/>
  <c r="K101" i="32" s="1"/>
  <c r="D40" i="30"/>
  <c r="D37" i="30"/>
  <c r="D36" i="30"/>
  <c r="D18" i="30"/>
  <c r="D17" i="30"/>
  <c r="D12" i="30"/>
  <c r="D10" i="30"/>
  <c r="L90" i="32"/>
  <c r="F90" i="32"/>
  <c r="K90" i="32"/>
  <c r="E90" i="32"/>
  <c r="M27" i="32"/>
  <c r="G27" i="32"/>
  <c r="N8" i="30"/>
  <c r="O8" i="30"/>
  <c r="B295" i="30"/>
  <c r="N294" i="30"/>
  <c r="O293" i="30"/>
  <c r="N292" i="30"/>
  <c r="N291" i="30"/>
  <c r="N290" i="30"/>
  <c r="N289" i="30"/>
  <c r="N288" i="30"/>
  <c r="N284" i="30"/>
  <c r="N283" i="30"/>
  <c r="N282" i="30"/>
  <c r="N281" i="30"/>
  <c r="N280" i="30"/>
  <c r="N279" i="30"/>
  <c r="N278" i="30"/>
  <c r="O278" i="30"/>
  <c r="N277" i="30"/>
  <c r="O277" i="30"/>
  <c r="O266" i="30"/>
  <c r="Q266" i="30" s="1"/>
  <c r="O262" i="30"/>
  <c r="Q262" i="30" s="1"/>
  <c r="O257" i="30"/>
  <c r="Q257" i="30" s="1"/>
  <c r="O256" i="30"/>
  <c r="Q256" i="30"/>
  <c r="O255" i="30"/>
  <c r="Q255" i="30"/>
  <c r="N251" i="30"/>
  <c r="Q251" i="30"/>
  <c r="N249" i="30"/>
  <c r="Q249" i="30"/>
  <c r="N211" i="30"/>
  <c r="Q211" i="30"/>
  <c r="N204" i="30"/>
  <c r="O204" i="30"/>
  <c r="Q204" i="30"/>
  <c r="N203" i="30"/>
  <c r="O203" i="30"/>
  <c r="Q203" i="30"/>
  <c r="N202" i="30"/>
  <c r="O202" i="30"/>
  <c r="Q202" i="30"/>
  <c r="N200" i="30"/>
  <c r="O200" i="30"/>
  <c r="Q200" i="30"/>
  <c r="N198" i="30"/>
  <c r="N197" i="30"/>
  <c r="N196" i="30"/>
  <c r="N194" i="30"/>
  <c r="N186" i="30"/>
  <c r="Q186" i="30"/>
  <c r="N185" i="30"/>
  <c r="Q185" i="30"/>
  <c r="N184" i="30"/>
  <c r="Q184" i="30"/>
  <c r="N182" i="30"/>
  <c r="Q182" i="30"/>
  <c r="N174" i="30"/>
  <c r="O174" i="30"/>
  <c r="Q174" i="30"/>
  <c r="N173" i="30"/>
  <c r="O173" i="30"/>
  <c r="Q173" i="30"/>
  <c r="N172" i="30"/>
  <c r="O172" i="30"/>
  <c r="Q172" i="30"/>
  <c r="N170" i="30"/>
  <c r="O170" i="30"/>
  <c r="Q170" i="30"/>
  <c r="Q168" i="30"/>
  <c r="Q167" i="30"/>
  <c r="Q166" i="30"/>
  <c r="Q164" i="30"/>
  <c r="N144" i="30"/>
  <c r="N143" i="30"/>
  <c r="N142" i="30"/>
  <c r="N140" i="30"/>
  <c r="N138" i="30"/>
  <c r="N137" i="30"/>
  <c r="N136" i="30"/>
  <c r="N134" i="30"/>
  <c r="N132" i="30"/>
  <c r="N131" i="30"/>
  <c r="N130" i="30"/>
  <c r="N128" i="30"/>
  <c r="Q126" i="30"/>
  <c r="Q125" i="30"/>
  <c r="Q124" i="30"/>
  <c r="Q122" i="30"/>
  <c r="Q93" i="30"/>
  <c r="Q92" i="30"/>
  <c r="Q91" i="30"/>
  <c r="Q89" i="30"/>
  <c r="B87" i="30"/>
  <c r="N85" i="30"/>
  <c r="O85" i="30"/>
  <c r="Q84" i="30"/>
  <c r="N76" i="30"/>
  <c r="O76" i="30"/>
  <c r="N73" i="30"/>
  <c r="O73" i="30"/>
  <c r="N72" i="30"/>
  <c r="O72" i="30"/>
  <c r="N47" i="30"/>
  <c r="O47" i="30"/>
  <c r="N46" i="30"/>
  <c r="O46" i="30"/>
  <c r="N45" i="30"/>
  <c r="O45" i="30"/>
  <c r="N44" i="30"/>
  <c r="O44" i="30"/>
  <c r="N43" i="30"/>
  <c r="O43" i="30"/>
  <c r="N41" i="30"/>
  <c r="O41" i="30"/>
  <c r="B40" i="30"/>
  <c r="N39" i="30"/>
  <c r="O39" i="30"/>
  <c r="B37" i="30"/>
  <c r="B36" i="30"/>
  <c r="N34" i="30"/>
  <c r="O34" i="30"/>
  <c r="N33" i="30"/>
  <c r="O33" i="30"/>
  <c r="N27" i="30"/>
  <c r="O27" i="30"/>
  <c r="N26" i="30"/>
  <c r="O26" i="30"/>
  <c r="N22" i="30"/>
  <c r="O22" i="30"/>
  <c r="N21" i="30"/>
  <c r="O21" i="30"/>
  <c r="B18" i="30"/>
  <c r="B17" i="30"/>
  <c r="N15" i="30"/>
  <c r="O15" i="30"/>
  <c r="N14" i="30"/>
  <c r="O14" i="30"/>
  <c r="B12" i="30"/>
  <c r="N11" i="30"/>
  <c r="O11" i="30"/>
  <c r="B10" i="30"/>
  <c r="N9" i="30"/>
  <c r="O9" i="30"/>
  <c r="N6" i="30"/>
  <c r="Q130" i="30"/>
  <c r="Q137" i="30"/>
  <c r="Q144" i="30"/>
  <c r="O146" i="30"/>
  <c r="Q146" i="30"/>
  <c r="O149" i="30"/>
  <c r="Q149" i="30"/>
  <c r="O152" i="30"/>
  <c r="Q152" i="30"/>
  <c r="O155" i="30"/>
  <c r="Q155" i="30"/>
  <c r="O158" i="30"/>
  <c r="Q158" i="30"/>
  <c r="O161" i="30"/>
  <c r="Q161" i="30"/>
  <c r="Q131" i="30"/>
  <c r="Q138" i="30"/>
  <c r="Q140" i="30"/>
  <c r="Q132" i="30"/>
  <c r="Q134" i="30"/>
  <c r="Q142" i="30"/>
  <c r="O148" i="30"/>
  <c r="Q148" i="30"/>
  <c r="O150" i="30"/>
  <c r="Q150" i="30"/>
  <c r="O154" i="30"/>
  <c r="Q154" i="30"/>
  <c r="O156" i="30"/>
  <c r="Q156" i="30"/>
  <c r="O160" i="30"/>
  <c r="Q160" i="30"/>
  <c r="O162" i="30"/>
  <c r="Q162" i="30"/>
  <c r="Q128" i="30"/>
  <c r="Q136" i="30"/>
  <c r="Q143" i="30"/>
  <c r="Q196" i="30"/>
  <c r="Q198" i="30"/>
  <c r="O178" i="30"/>
  <c r="Q178" i="30"/>
  <c r="Q85" i="30"/>
  <c r="O176" i="30"/>
  <c r="Q176" i="30"/>
  <c r="O179" i="30"/>
  <c r="Q179" i="30"/>
  <c r="O279" i="30"/>
  <c r="O288" i="30"/>
  <c r="O291" i="30"/>
  <c r="O281" i="30"/>
  <c r="O284" i="30"/>
  <c r="O280" i="30"/>
  <c r="O282" i="30"/>
  <c r="O289" i="30"/>
  <c r="O292" i="30"/>
  <c r="O294" i="30"/>
  <c r="O283" i="30"/>
  <c r="O290" i="30"/>
  <c r="Q197" i="30"/>
  <c r="Q194" i="30"/>
  <c r="O180" i="30"/>
  <c r="Q180" i="30"/>
  <c r="J93" i="32"/>
  <c r="J92" i="32"/>
  <c r="D93" i="32"/>
  <c r="D92" i="32"/>
  <c r="C20" i="22"/>
  <c r="C19" i="22"/>
  <c r="C18" i="22"/>
  <c r="C13" i="22"/>
  <c r="C12" i="22"/>
  <c r="C11" i="22"/>
  <c r="L94" i="32"/>
  <c r="K94" i="32"/>
  <c r="J94" i="32"/>
  <c r="I26" i="22" s="1"/>
  <c r="J87" i="32"/>
  <c r="K59" i="32"/>
  <c r="J59" i="32"/>
  <c r="L51" i="32"/>
  <c r="M42" i="32"/>
  <c r="L20" i="22"/>
  <c r="M41" i="32"/>
  <c r="L19" i="22"/>
  <c r="L18" i="22"/>
  <c r="L39" i="32"/>
  <c r="I41" i="22" s="1"/>
  <c r="J39" i="32"/>
  <c r="N12" i="32"/>
  <c r="N11" i="32"/>
  <c r="N10" i="32"/>
  <c r="M11" i="22" s="1"/>
  <c r="K8" i="32"/>
  <c r="K27" i="32"/>
  <c r="J8" i="32"/>
  <c r="J27" i="32"/>
  <c r="K21" i="22"/>
  <c r="F94" i="32"/>
  <c r="F39" i="32"/>
  <c r="D39" i="32"/>
  <c r="E437" i="8"/>
  <c r="D437" i="8"/>
  <c r="E436" i="8"/>
  <c r="D436" i="8"/>
  <c r="E435" i="8"/>
  <c r="D435" i="8"/>
  <c r="E434" i="8"/>
  <c r="D434" i="8"/>
  <c r="J188" i="32"/>
  <c r="J186" i="32"/>
  <c r="J181" i="32"/>
  <c r="J173" i="32"/>
  <c r="J172" i="32" s="1"/>
  <c r="J169" i="32" s="1"/>
  <c r="J165" i="32" s="1"/>
  <c r="J196" i="32" s="1"/>
  <c r="I40" i="22" s="1"/>
  <c r="J166" i="32"/>
  <c r="D80" i="32"/>
  <c r="E59" i="32"/>
  <c r="D59" i="32"/>
  <c r="D87" i="32"/>
  <c r="H418" i="8"/>
  <c r="H424" i="8"/>
  <c r="D20" i="8"/>
  <c r="G68" i="8"/>
  <c r="H68" i="8" s="1"/>
  <c r="H152" i="8"/>
  <c r="H148" i="8"/>
  <c r="H144" i="8"/>
  <c r="H140" i="8"/>
  <c r="G45" i="22"/>
  <c r="F45" i="22"/>
  <c r="B403" i="8"/>
  <c r="C88" i="22"/>
  <c r="B400" i="8"/>
  <c r="C87" i="22"/>
  <c r="B397" i="8"/>
  <c r="C86" i="22"/>
  <c r="B394" i="8"/>
  <c r="C85" i="22"/>
  <c r="B391" i="8"/>
  <c r="C84" i="22"/>
  <c r="B388" i="8"/>
  <c r="C83" i="22"/>
  <c r="B385" i="8"/>
  <c r="C82" i="22"/>
  <c r="B382" i="8"/>
  <c r="C81" i="22"/>
  <c r="B379" i="8"/>
  <c r="B376" i="8"/>
  <c r="C79" i="22"/>
  <c r="B373" i="8"/>
  <c r="C78" i="22"/>
  <c r="B370" i="8"/>
  <c r="C77" i="22"/>
  <c r="B367" i="8"/>
  <c r="C76" i="22"/>
  <c r="B364" i="8"/>
  <c r="C75" i="22"/>
  <c r="B361" i="8"/>
  <c r="C74" i="22"/>
  <c r="B358" i="8"/>
  <c r="C73" i="22"/>
  <c r="B355" i="8"/>
  <c r="C72" i="22"/>
  <c r="B352" i="8"/>
  <c r="C71" i="22"/>
  <c r="B349" i="8"/>
  <c r="C70" i="22"/>
  <c r="B346" i="8"/>
  <c r="C69" i="22"/>
  <c r="B343" i="8"/>
  <c r="C68" i="22"/>
  <c r="B340" i="8"/>
  <c r="C67" i="22"/>
  <c r="B337" i="8"/>
  <c r="C66" i="22"/>
  <c r="B334" i="8"/>
  <c r="C65" i="22"/>
  <c r="B287" i="8"/>
  <c r="B284" i="8"/>
  <c r="C63" i="22"/>
  <c r="B281" i="8"/>
  <c r="C62" i="22"/>
  <c r="B278" i="8"/>
  <c r="C61" i="22"/>
  <c r="B207" i="8"/>
  <c r="C60" i="22"/>
  <c r="B204" i="8"/>
  <c r="C59" i="22"/>
  <c r="B200" i="8"/>
  <c r="C58" i="22"/>
  <c r="B197" i="8"/>
  <c r="C57" i="22"/>
  <c r="B194" i="8"/>
  <c r="C56" i="22"/>
  <c r="B190" i="8"/>
  <c r="C55" i="22"/>
  <c r="B187" i="8"/>
  <c r="C54" i="22"/>
  <c r="B184" i="8"/>
  <c r="C53" i="22"/>
  <c r="B181" i="8"/>
  <c r="C52" i="22"/>
  <c r="G318" i="8"/>
  <c r="H318" i="8" s="1"/>
  <c r="H319" i="8" s="1"/>
  <c r="H323" i="8" s="1"/>
  <c r="G264" i="8"/>
  <c r="H264" i="8" s="1"/>
  <c r="G263" i="8"/>
  <c r="H263" i="8" s="1"/>
  <c r="G262" i="8"/>
  <c r="H262" i="8" s="1"/>
  <c r="G261" i="8"/>
  <c r="H261" i="8" s="1"/>
  <c r="G260" i="8"/>
  <c r="H260" i="8" s="1"/>
  <c r="G259" i="8"/>
  <c r="H259" i="8" s="1"/>
  <c r="G257" i="8"/>
  <c r="H257" i="8" s="1"/>
  <c r="G256" i="8"/>
  <c r="H256" i="8" s="1"/>
  <c r="G255" i="8"/>
  <c r="H255" i="8" s="1"/>
  <c r="G254" i="8"/>
  <c r="H254" i="8" s="1"/>
  <c r="G136" i="8"/>
  <c r="H136" i="8" s="1"/>
  <c r="G134" i="8"/>
  <c r="H134" i="8" s="1"/>
  <c r="B134" i="8"/>
  <c r="G133" i="8"/>
  <c r="H133" i="8" s="1"/>
  <c r="B133" i="8"/>
  <c r="G132" i="8"/>
  <c r="H132" i="8" s="1"/>
  <c r="B132" i="8"/>
  <c r="G107" i="8"/>
  <c r="H107" i="8" s="1"/>
  <c r="G105" i="8"/>
  <c r="H105" i="8" s="1"/>
  <c r="B105" i="8"/>
  <c r="G104" i="8"/>
  <c r="H104" i="8" s="1"/>
  <c r="B104" i="8"/>
  <c r="G103" i="8"/>
  <c r="H103" i="8" s="1"/>
  <c r="B103" i="8"/>
  <c r="G72" i="8"/>
  <c r="H72" i="8" s="1"/>
  <c r="G71" i="8"/>
  <c r="H71" i="8" s="1"/>
  <c r="G70" i="8"/>
  <c r="H70" i="8" s="1"/>
  <c r="C65" i="8"/>
  <c r="G46" i="8"/>
  <c r="H46" i="8" s="1"/>
  <c r="G43" i="8"/>
  <c r="G39" i="8"/>
  <c r="H39" i="8" s="1"/>
  <c r="G38" i="8"/>
  <c r="H38" i="8" s="1"/>
  <c r="G37" i="8"/>
  <c r="H37" i="8" s="1"/>
  <c r="H41" i="8" s="1"/>
  <c r="G34" i="8"/>
  <c r="G31" i="8"/>
  <c r="H31" i="8" s="1"/>
  <c r="G30" i="8"/>
  <c r="H30" i="8" s="1"/>
  <c r="G29" i="8"/>
  <c r="H29" i="8" s="1"/>
  <c r="G28" i="8"/>
  <c r="H28" i="8" s="1"/>
  <c r="G27" i="8"/>
  <c r="H27" i="8" s="1"/>
  <c r="G26" i="8"/>
  <c r="H26" i="8" s="1"/>
  <c r="G25" i="8"/>
  <c r="H25" i="8" s="1"/>
  <c r="G18" i="8"/>
  <c r="H18" i="8" s="1"/>
  <c r="G17" i="8"/>
  <c r="H17" i="8" s="1"/>
  <c r="G15" i="8"/>
  <c r="H15" i="8" s="1"/>
  <c r="G14" i="8"/>
  <c r="H14" i="8" s="1"/>
  <c r="G13" i="8"/>
  <c r="H13" i="8" s="1"/>
  <c r="G12" i="8"/>
  <c r="H12" i="8" s="1"/>
  <c r="G11" i="8"/>
  <c r="H11" i="8" s="1"/>
  <c r="E403" i="8"/>
  <c r="E88" i="22"/>
  <c r="D88" i="22"/>
  <c r="C80" i="22"/>
  <c r="C64" i="22"/>
  <c r="J430" i="8"/>
  <c r="H430" i="8"/>
  <c r="H429" i="8"/>
  <c r="H428" i="8"/>
  <c r="H427" i="8"/>
  <c r="H426" i="8"/>
  <c r="J425" i="8"/>
  <c r="J424" i="8"/>
  <c r="H423" i="8"/>
  <c r="H422" i="8"/>
  <c r="H421" i="8"/>
  <c r="J420" i="8"/>
  <c r="J419" i="8"/>
  <c r="J418" i="8"/>
  <c r="H417" i="8"/>
  <c r="H416" i="8"/>
  <c r="J415" i="8"/>
  <c r="J414" i="8"/>
  <c r="J413" i="8"/>
  <c r="J412" i="8"/>
  <c r="H412" i="8"/>
  <c r="H411" i="8"/>
  <c r="J410" i="8"/>
  <c r="J409" i="8"/>
  <c r="J408" i="8"/>
  <c r="J407" i="8"/>
  <c r="J406" i="8"/>
  <c r="H406" i="8"/>
  <c r="J404" i="8"/>
  <c r="H404" i="8"/>
  <c r="H401" i="8"/>
  <c r="E400" i="8"/>
  <c r="E87" i="22"/>
  <c r="D87" i="22"/>
  <c r="H398" i="8"/>
  <c r="E397" i="8"/>
  <c r="E86" i="22"/>
  <c r="D86" i="22"/>
  <c r="H395" i="8"/>
  <c r="E394" i="8"/>
  <c r="E85" i="22"/>
  <c r="D85" i="22"/>
  <c r="H392" i="8"/>
  <c r="E391" i="8"/>
  <c r="E84" i="22"/>
  <c r="D84" i="22"/>
  <c r="J389" i="8"/>
  <c r="E388" i="8"/>
  <c r="E83" i="22"/>
  <c r="D83" i="22"/>
  <c r="J386" i="8"/>
  <c r="H386" i="8"/>
  <c r="E385" i="8"/>
  <c r="E82" i="22"/>
  <c r="D82" i="22"/>
  <c r="H383" i="8"/>
  <c r="E382" i="8"/>
  <c r="E81" i="22"/>
  <c r="D81" i="22"/>
  <c r="H380" i="8"/>
  <c r="E379" i="8"/>
  <c r="E80" i="22"/>
  <c r="D80" i="22"/>
  <c r="H377" i="8"/>
  <c r="E376" i="8"/>
  <c r="E79" i="22"/>
  <c r="D79" i="22"/>
  <c r="J374" i="8"/>
  <c r="E373" i="8"/>
  <c r="E78" i="22"/>
  <c r="D78" i="22"/>
  <c r="J371" i="8"/>
  <c r="E370" i="8"/>
  <c r="E77" i="22"/>
  <c r="D77" i="22"/>
  <c r="J368" i="8"/>
  <c r="H368" i="8"/>
  <c r="E367" i="8"/>
  <c r="E76" i="22"/>
  <c r="D76" i="22"/>
  <c r="H365" i="8"/>
  <c r="E364" i="8"/>
  <c r="E75" i="22"/>
  <c r="D75" i="22"/>
  <c r="H362" i="8"/>
  <c r="E361" i="8"/>
  <c r="E74" i="22"/>
  <c r="D74" i="22"/>
  <c r="J359" i="8"/>
  <c r="E358" i="8"/>
  <c r="E73" i="22"/>
  <c r="D73" i="22"/>
  <c r="J356" i="8"/>
  <c r="E355" i="8"/>
  <c r="E72" i="22"/>
  <c r="D72" i="22"/>
  <c r="J353" i="8"/>
  <c r="E352" i="8"/>
  <c r="E71" i="22"/>
  <c r="D71" i="22"/>
  <c r="J350" i="8"/>
  <c r="H350" i="8"/>
  <c r="E349" i="8"/>
  <c r="E70" i="22"/>
  <c r="D70" i="22"/>
  <c r="H347" i="8"/>
  <c r="E346" i="8"/>
  <c r="E69" i="22"/>
  <c r="D69" i="22"/>
  <c r="J344" i="8"/>
  <c r="E343" i="8"/>
  <c r="E68" i="22"/>
  <c r="D68" i="22"/>
  <c r="J341" i="8"/>
  <c r="E340" i="8"/>
  <c r="E67" i="22"/>
  <c r="D67" i="22"/>
  <c r="J338" i="8"/>
  <c r="E337" i="8"/>
  <c r="E66" i="22"/>
  <c r="D66" i="22"/>
  <c r="J335" i="8"/>
  <c r="E334" i="8"/>
  <c r="D65" i="22"/>
  <c r="J332" i="8"/>
  <c r="J431" i="8"/>
  <c r="H332" i="8"/>
  <c r="H317" i="8"/>
  <c r="H316" i="8"/>
  <c r="H310" i="8"/>
  <c r="H309" i="8"/>
  <c r="H308" i="8"/>
  <c r="H307" i="8"/>
  <c r="H305" i="8"/>
  <c r="E246" i="8"/>
  <c r="H304" i="8"/>
  <c r="E245" i="8"/>
  <c r="H303" i="8"/>
  <c r="E244" i="8"/>
  <c r="H302" i="8"/>
  <c r="H311" i="8"/>
  <c r="B301" i="8"/>
  <c r="H296" i="8"/>
  <c r="H295" i="8"/>
  <c r="H294" i="8"/>
  <c r="H293" i="8"/>
  <c r="H292" i="8"/>
  <c r="H291" i="8"/>
  <c r="H289" i="8"/>
  <c r="H288" i="8"/>
  <c r="E287" i="8"/>
  <c r="E64" i="22"/>
  <c r="D64" i="22"/>
  <c r="H285" i="8"/>
  <c r="E284" i="8"/>
  <c r="E63" i="22"/>
  <c r="D63" i="22"/>
  <c r="H282" i="8"/>
  <c r="E281" i="8"/>
  <c r="E62" i="22"/>
  <c r="H279" i="8"/>
  <c r="E278" i="8"/>
  <c r="E61" i="22"/>
  <c r="D61" i="22"/>
  <c r="H276" i="8"/>
  <c r="H266" i="8"/>
  <c r="H265" i="8"/>
  <c r="D247" i="8"/>
  <c r="H242" i="8"/>
  <c r="H239" i="8"/>
  <c r="H238" i="8"/>
  <c r="H237" i="8"/>
  <c r="H236" i="8"/>
  <c r="H235" i="8"/>
  <c r="H234" i="8"/>
  <c r="H232" i="8"/>
  <c r="H231" i="8"/>
  <c r="H229" i="8"/>
  <c r="H228" i="8"/>
  <c r="H227" i="8"/>
  <c r="H226" i="8"/>
  <c r="H225" i="8"/>
  <c r="H223" i="8"/>
  <c r="H222" i="8"/>
  <c r="H221" i="8"/>
  <c r="H220" i="8"/>
  <c r="H219" i="8"/>
  <c r="H218" i="8"/>
  <c r="H217" i="8"/>
  <c r="H215" i="8"/>
  <c r="H214" i="8"/>
  <c r="H210" i="8"/>
  <c r="H209" i="8"/>
  <c r="E207" i="8"/>
  <c r="E60" i="22"/>
  <c r="D207" i="8"/>
  <c r="D60" i="22"/>
  <c r="H205" i="8"/>
  <c r="E204" i="8"/>
  <c r="E59" i="22"/>
  <c r="D59" i="22"/>
  <c r="H202" i="8"/>
  <c r="E200" i="8"/>
  <c r="E58" i="22"/>
  <c r="D58" i="22"/>
  <c r="H198" i="8"/>
  <c r="E197" i="8"/>
  <c r="D57" i="22"/>
  <c r="H195" i="8"/>
  <c r="E194" i="8"/>
  <c r="E56" i="22"/>
  <c r="D56" i="22"/>
  <c r="H192" i="8"/>
  <c r="H191" i="8"/>
  <c r="E190" i="8"/>
  <c r="E55" i="22"/>
  <c r="D55" i="22"/>
  <c r="H188" i="8"/>
  <c r="E187" i="8"/>
  <c r="E54" i="22"/>
  <c r="D54" i="22"/>
  <c r="H185" i="8"/>
  <c r="E184" i="8"/>
  <c r="E53" i="22"/>
  <c r="D53" i="22"/>
  <c r="H182" i="8"/>
  <c r="E52" i="22"/>
  <c r="D52" i="22"/>
  <c r="H179" i="8"/>
  <c r="B175" i="8"/>
  <c r="C51" i="22"/>
  <c r="D50" i="22"/>
  <c r="B173" i="8"/>
  <c r="C50" i="22"/>
  <c r="D49" i="22"/>
  <c r="B171" i="8"/>
  <c r="C49" i="22"/>
  <c r="H166" i="8"/>
  <c r="H165" i="8"/>
  <c r="H164" i="8"/>
  <c r="H163" i="8"/>
  <c r="H162" i="8"/>
  <c r="H161" i="8"/>
  <c r="H160" i="8"/>
  <c r="H158" i="8"/>
  <c r="H157" i="8"/>
  <c r="H154" i="8"/>
  <c r="H153" i="8"/>
  <c r="H150" i="8"/>
  <c r="H149" i="8"/>
  <c r="H146" i="8"/>
  <c r="H145" i="8"/>
  <c r="H142" i="8"/>
  <c r="H141" i="8"/>
  <c r="H137" i="8"/>
  <c r="H130" i="8"/>
  <c r="H129" i="8"/>
  <c r="H128" i="8"/>
  <c r="H127" i="8"/>
  <c r="H125" i="8"/>
  <c r="H124" i="8"/>
  <c r="H121" i="8"/>
  <c r="H120" i="8"/>
  <c r="H118" i="8"/>
  <c r="H117" i="8"/>
  <c r="H108" i="8"/>
  <c r="H101" i="8"/>
  <c r="H100" i="8"/>
  <c r="H99" i="8"/>
  <c r="H98" i="8"/>
  <c r="H96" i="8"/>
  <c r="H95" i="8"/>
  <c r="H92" i="8"/>
  <c r="H91" i="8"/>
  <c r="H89" i="8"/>
  <c r="H88" i="8"/>
  <c r="G62" i="8"/>
  <c r="G48" i="22"/>
  <c r="F62" i="8"/>
  <c r="F48" i="22"/>
  <c r="E62" i="8"/>
  <c r="E48" i="22"/>
  <c r="D48" i="22"/>
  <c r="B62" i="8"/>
  <c r="C48" i="22"/>
  <c r="G59" i="8"/>
  <c r="G47" i="22"/>
  <c r="F59" i="8"/>
  <c r="F47" i="22"/>
  <c r="E47" i="22"/>
  <c r="D47" i="22"/>
  <c r="B59" i="8"/>
  <c r="C47" i="22"/>
  <c r="D41" i="8"/>
  <c r="D32" i="8"/>
  <c r="D46" i="22"/>
  <c r="B9" i="8"/>
  <c r="C46" i="22"/>
  <c r="H8" i="8"/>
  <c r="H6" i="8"/>
  <c r="B51" i="1"/>
  <c r="F26" i="22"/>
  <c r="C17" i="22"/>
  <c r="J17" i="22"/>
  <c r="E17" i="22"/>
  <c r="E65" i="22"/>
  <c r="D62" i="22"/>
  <c r="E57" i="22"/>
  <c r="D51" i="22"/>
  <c r="F53" i="32"/>
  <c r="F21" i="22"/>
  <c r="L10" i="22"/>
  <c r="G10" i="22"/>
  <c r="D25" i="22"/>
  <c r="D24" i="22"/>
  <c r="G42" i="32"/>
  <c r="G20" i="22" s="1"/>
  <c r="G41" i="32"/>
  <c r="G19" i="22"/>
  <c r="F51" i="32"/>
  <c r="M13" i="22"/>
  <c r="M12" i="22"/>
  <c r="H13" i="22"/>
  <c r="H12" i="22"/>
  <c r="H11" i="22"/>
  <c r="C65" i="1"/>
  <c r="D6" i="22"/>
  <c r="C6" i="22"/>
  <c r="D4" i="22"/>
  <c r="C60" i="1"/>
  <c r="D5" i="22"/>
  <c r="C5" i="22"/>
  <c r="M10" i="22"/>
  <c r="K10" i="22"/>
  <c r="J10" i="22"/>
  <c r="I10" i="22"/>
  <c r="H10" i="22"/>
  <c r="F10" i="22"/>
  <c r="E10" i="22"/>
  <c r="D10" i="22"/>
  <c r="E45" i="22"/>
  <c r="D45" i="22"/>
  <c r="C40" i="22"/>
  <c r="C177" i="32"/>
  <c r="C38" i="22" s="1"/>
  <c r="J177" i="32"/>
  <c r="I38" i="22"/>
  <c r="J194" i="32"/>
  <c r="I39" i="22" s="1"/>
  <c r="C39" i="22"/>
  <c r="C57" i="1"/>
  <c r="C53" i="1" s="1"/>
  <c r="C62" i="1"/>
  <c r="K26" i="22"/>
  <c r="J26" i="22"/>
  <c r="E94" i="32"/>
  <c r="E26" i="22"/>
  <c r="D94" i="32"/>
  <c r="D26" i="22" s="1"/>
  <c r="I25" i="22"/>
  <c r="C26" i="22"/>
  <c r="C25" i="22"/>
  <c r="C24" i="22"/>
  <c r="C23" i="22"/>
  <c r="C22" i="22"/>
  <c r="C21" i="22"/>
  <c r="F27" i="32"/>
  <c r="C1" i="1"/>
  <c r="I24" i="22"/>
  <c r="G18" i="22"/>
  <c r="E243" i="8"/>
  <c r="D45" i="8"/>
  <c r="D46" i="8"/>
  <c r="D42" i="8"/>
  <c r="D43" i="8"/>
  <c r="D33" i="8"/>
  <c r="E247" i="8"/>
  <c r="F247" i="8"/>
  <c r="H247" i="8"/>
  <c r="H248" i="8"/>
  <c r="H251" i="8"/>
  <c r="H297" i="8"/>
  <c r="D34" i="8"/>
  <c r="H167" i="8"/>
  <c r="H211" i="8"/>
  <c r="H431" i="8"/>
  <c r="H109" i="8"/>
  <c r="H34" i="8"/>
  <c r="H43" i="8"/>
  <c r="D47" i="8"/>
  <c r="F7" i="30"/>
  <c r="F93" i="22" s="1"/>
  <c r="E61" i="1"/>
  <c r="D100" i="32" s="1"/>
  <c r="J80" i="32"/>
  <c r="J81" i="32" s="1"/>
  <c r="I23" i="22" s="1"/>
  <c r="D61" i="1" l="1"/>
  <c r="D53" i="1"/>
  <c r="Z146" i="67"/>
  <c r="Z150" i="67"/>
  <c r="Z147" i="67"/>
  <c r="F167" i="22" s="1"/>
  <c r="Z145" i="67"/>
  <c r="Z149" i="67"/>
  <c r="Z148" i="67"/>
  <c r="Z236" i="67"/>
  <c r="Z232" i="67"/>
  <c r="Z233" i="67"/>
  <c r="Z237" i="67"/>
  <c r="Z234" i="67"/>
  <c r="Z235" i="67"/>
  <c r="AB355" i="67"/>
  <c r="AB353" i="67"/>
  <c r="AB357" i="67"/>
  <c r="AB356" i="67"/>
  <c r="AB358" i="67"/>
  <c r="AB354" i="67"/>
  <c r="H180" i="22"/>
  <c r="D161" i="22"/>
  <c r="F29" i="67"/>
  <c r="Z155" i="67"/>
  <c r="Z156" i="67"/>
  <c r="Z152" i="67"/>
  <c r="Z154" i="67"/>
  <c r="Z153" i="67"/>
  <c r="Z157" i="67"/>
  <c r="Z241" i="67"/>
  <c r="Z239" i="67"/>
  <c r="Z242" i="67"/>
  <c r="Z240" i="67"/>
  <c r="Z244" i="67"/>
  <c r="Z243" i="67"/>
  <c r="AB364" i="67"/>
  <c r="AB360" i="67"/>
  <c r="AB361" i="67"/>
  <c r="AB365" i="67"/>
  <c r="AB362" i="67"/>
  <c r="AB363" i="67"/>
  <c r="I180" i="22"/>
  <c r="H550" i="79"/>
  <c r="Z132" i="67"/>
  <c r="Z131" i="67"/>
  <c r="Z135" i="67"/>
  <c r="Z160" i="67"/>
  <c r="Z164" i="67"/>
  <c r="Z161" i="67"/>
  <c r="H167" i="22" s="1"/>
  <c r="Z159" i="67"/>
  <c r="Z163" i="67"/>
  <c r="Z162" i="67"/>
  <c r="Z250" i="67"/>
  <c r="Z247" i="67"/>
  <c r="Z251" i="67"/>
  <c r="Z249" i="67"/>
  <c r="Z248" i="67"/>
  <c r="Z246" i="67"/>
  <c r="AB341" i="67"/>
  <c r="AB339" i="67"/>
  <c r="AB343" i="67"/>
  <c r="AB342" i="67"/>
  <c r="AB340" i="67"/>
  <c r="AB344" i="67"/>
  <c r="F27" i="67"/>
  <c r="I550" i="79"/>
  <c r="P346" i="67"/>
  <c r="O202" i="79" s="1"/>
  <c r="M346" i="67"/>
  <c r="L202" i="79" s="1"/>
  <c r="M355" i="67"/>
  <c r="L279" i="79" s="1"/>
  <c r="L363" i="67"/>
  <c r="K348" i="79" s="1"/>
  <c r="U363" i="67"/>
  <c r="T348" i="79" s="1"/>
  <c r="Z264" i="67"/>
  <c r="Z262" i="67"/>
  <c r="Z260" i="67"/>
  <c r="Z261" i="67"/>
  <c r="Z265" i="67"/>
  <c r="Z263" i="67"/>
  <c r="AB327" i="67"/>
  <c r="AB325" i="67"/>
  <c r="AB328" i="67"/>
  <c r="AB330" i="67"/>
  <c r="AB326" i="67"/>
  <c r="AB329" i="67"/>
  <c r="Z269" i="67"/>
  <c r="Z267" i="67"/>
  <c r="Z271" i="67"/>
  <c r="Z270" i="67"/>
  <c r="Z272" i="67"/>
  <c r="Z268" i="67"/>
  <c r="AB336" i="67"/>
  <c r="AB334" i="67"/>
  <c r="AB332" i="67"/>
  <c r="AB333" i="67"/>
  <c r="AB337" i="67"/>
  <c r="AB335" i="67"/>
  <c r="F26" i="67"/>
  <c r="F30" i="67"/>
  <c r="Z140" i="67"/>
  <c r="Z141" i="67"/>
  <c r="Z139" i="67"/>
  <c r="Z143" i="67"/>
  <c r="Z142" i="67"/>
  <c r="Z138" i="67"/>
  <c r="Z169" i="67"/>
  <c r="Z170" i="67"/>
  <c r="Z168" i="67"/>
  <c r="Z166" i="67"/>
  <c r="Z167" i="67"/>
  <c r="Z171" i="67"/>
  <c r="Z255" i="67"/>
  <c r="Z253" i="67"/>
  <c r="Z256" i="67"/>
  <c r="Z258" i="67"/>
  <c r="Z254" i="67"/>
  <c r="Z257" i="67"/>
  <c r="AB350" i="67"/>
  <c r="AB348" i="67"/>
  <c r="AB346" i="67"/>
  <c r="G181" i="22" s="1"/>
  <c r="AB347" i="67"/>
  <c r="AB351" i="67"/>
  <c r="AB349" i="67"/>
  <c r="F28" i="67"/>
  <c r="F550" i="79"/>
  <c r="J550" i="79"/>
  <c r="N550" i="79"/>
  <c r="Y415" i="67"/>
  <c r="D195" i="22" s="1"/>
  <c r="E346" i="67"/>
  <c r="U346" i="67"/>
  <c r="T202" i="79" s="1"/>
  <c r="J363" i="67"/>
  <c r="I348" i="79" s="1"/>
  <c r="T363" i="67"/>
  <c r="S348" i="79" s="1"/>
  <c r="W8" i="79"/>
  <c r="W7" i="79"/>
  <c r="W9" i="79"/>
  <c r="D166" i="22"/>
  <c r="Z134" i="67"/>
  <c r="Z136" i="67"/>
  <c r="Z133" i="67"/>
  <c r="D157" i="22"/>
  <c r="D550" i="79"/>
  <c r="D551" i="79" s="1"/>
  <c r="H174" i="22"/>
  <c r="H178" i="22"/>
  <c r="H173" i="22"/>
  <c r="H177" i="22"/>
  <c r="H172" i="22"/>
  <c r="C189" i="22"/>
  <c r="D182" i="22"/>
  <c r="D183" i="22"/>
  <c r="D181" i="22"/>
  <c r="D184" i="22"/>
  <c r="D185" i="22"/>
  <c r="D180" i="22"/>
  <c r="C287" i="22"/>
  <c r="Q436" i="79"/>
  <c r="M436" i="79"/>
  <c r="O436" i="79"/>
  <c r="L436" i="79"/>
  <c r="R436" i="79"/>
  <c r="P436" i="79"/>
  <c r="N436" i="79"/>
  <c r="I551" i="79"/>
  <c r="M551" i="79"/>
  <c r="I585" i="79"/>
  <c r="G167" i="22"/>
  <c r="G169" i="22"/>
  <c r="G165" i="22"/>
  <c r="G168" i="22"/>
  <c r="G166" i="22"/>
  <c r="G164" i="22"/>
  <c r="E176" i="22"/>
  <c r="E173" i="22"/>
  <c r="E177" i="22"/>
  <c r="E178" i="22"/>
  <c r="E172" i="22"/>
  <c r="C194" i="22"/>
  <c r="I184" i="22"/>
  <c r="I186" i="22"/>
  <c r="I183" i="22"/>
  <c r="I185" i="22"/>
  <c r="I182" i="22"/>
  <c r="C284" i="22"/>
  <c r="R433" i="79"/>
  <c r="N433" i="79"/>
  <c r="P433" i="79"/>
  <c r="Q433" i="79"/>
  <c r="O433" i="79"/>
  <c r="M433" i="79"/>
  <c r="C298" i="22"/>
  <c r="C302" i="22"/>
  <c r="F551" i="79"/>
  <c r="D170" i="22"/>
  <c r="D168" i="22"/>
  <c r="D164" i="22"/>
  <c r="H166" i="22"/>
  <c r="H165" i="22"/>
  <c r="H169" i="22"/>
  <c r="H164" i="22"/>
  <c r="F174" i="22"/>
  <c r="F178" i="22"/>
  <c r="F176" i="22"/>
  <c r="F175" i="22"/>
  <c r="F173" i="22"/>
  <c r="F172" i="22"/>
  <c r="C191" i="22"/>
  <c r="F182" i="22"/>
  <c r="F186" i="22"/>
  <c r="F183" i="22"/>
  <c r="F181" i="22"/>
  <c r="F180" i="22"/>
  <c r="C285" i="22"/>
  <c r="O434" i="79"/>
  <c r="Q434" i="79"/>
  <c r="M434" i="79"/>
  <c r="R434" i="79"/>
  <c r="P434" i="79"/>
  <c r="N434" i="79"/>
  <c r="L434" i="79"/>
  <c r="C291" i="22"/>
  <c r="C295" i="22"/>
  <c r="L507" i="79"/>
  <c r="C299" i="22"/>
  <c r="G551" i="79"/>
  <c r="K551" i="79"/>
  <c r="O551" i="79"/>
  <c r="G585" i="79"/>
  <c r="R356" i="67"/>
  <c r="Q287" i="79" s="1"/>
  <c r="K354" i="67"/>
  <c r="J271" i="79" s="1"/>
  <c r="F170" i="22"/>
  <c r="F169" i="22"/>
  <c r="F168" i="22"/>
  <c r="F164" i="22"/>
  <c r="D174" i="22"/>
  <c r="D175" i="22"/>
  <c r="D177" i="22"/>
  <c r="D172" i="22"/>
  <c r="C193" i="22"/>
  <c r="H182" i="22"/>
  <c r="H186" i="22"/>
  <c r="H183" i="22"/>
  <c r="H181" i="22"/>
  <c r="H184" i="22"/>
  <c r="C283" i="22"/>
  <c r="C293" i="22"/>
  <c r="L505" i="79"/>
  <c r="C297" i="22"/>
  <c r="C301" i="22"/>
  <c r="E551" i="79"/>
  <c r="E585" i="79"/>
  <c r="I176" i="22"/>
  <c r="I178" i="22"/>
  <c r="I177" i="22"/>
  <c r="I175" i="22"/>
  <c r="I172" i="22"/>
  <c r="C190" i="22"/>
  <c r="E184" i="22"/>
  <c r="E186" i="22"/>
  <c r="E183" i="22"/>
  <c r="E185" i="22"/>
  <c r="E180" i="22"/>
  <c r="C288" i="22"/>
  <c r="R437" i="79"/>
  <c r="N437" i="79"/>
  <c r="P437" i="79"/>
  <c r="L437" i="79"/>
  <c r="M437" i="79"/>
  <c r="O437" i="79"/>
  <c r="Q437" i="79"/>
  <c r="C294" i="22"/>
  <c r="L506" i="79"/>
  <c r="J551" i="79"/>
  <c r="N551" i="79"/>
  <c r="F585" i="79"/>
  <c r="F307" i="22"/>
  <c r="E170" i="22"/>
  <c r="E164" i="22"/>
  <c r="I166" i="22"/>
  <c r="I164" i="22"/>
  <c r="G176" i="22"/>
  <c r="G177" i="22"/>
  <c r="G178" i="22"/>
  <c r="G172" i="22"/>
  <c r="C192" i="22"/>
  <c r="G184" i="22"/>
  <c r="G186" i="22"/>
  <c r="G183" i="22"/>
  <c r="G180" i="22"/>
  <c r="C286" i="22"/>
  <c r="P435" i="79"/>
  <c r="L435" i="79"/>
  <c r="R435" i="79"/>
  <c r="N435" i="79"/>
  <c r="Q435" i="79"/>
  <c r="M435" i="79"/>
  <c r="O435" i="79"/>
  <c r="C292" i="22"/>
  <c r="C296" i="22"/>
  <c r="L508" i="79"/>
  <c r="C300" i="22"/>
  <c r="H551" i="79"/>
  <c r="L551" i="79"/>
  <c r="D585" i="79"/>
  <c r="H307" i="22"/>
  <c r="H585" i="79"/>
  <c r="T354" i="67"/>
  <c r="S271" i="79" s="1"/>
  <c r="N230" i="30"/>
  <c r="O230" i="30" s="1"/>
  <c r="Q230" i="30" s="1"/>
  <c r="E30" i="66"/>
  <c r="D30" i="66" s="1"/>
  <c r="E26" i="66"/>
  <c r="E27" i="66" s="1"/>
  <c r="E28" i="66" s="1"/>
  <c r="E31" i="66"/>
  <c r="D31" i="66" s="1"/>
  <c r="J101" i="32"/>
  <c r="J103" i="32" s="1"/>
  <c r="J27" i="22"/>
  <c r="D101" i="32"/>
  <c r="D103" i="32" s="1"/>
  <c r="D104" i="32" s="1"/>
  <c r="E27" i="22"/>
  <c r="L27" i="32"/>
  <c r="K110" i="32"/>
  <c r="J75" i="32"/>
  <c r="I22" i="22" s="1"/>
  <c r="K126" i="32"/>
  <c r="J31" i="22" s="1"/>
  <c r="H44" i="8"/>
  <c r="O345" i="30"/>
  <c r="O357" i="30"/>
  <c r="H47" i="8"/>
  <c r="O314" i="30"/>
  <c r="O337" i="30"/>
  <c r="O330" i="30"/>
  <c r="H19" i="8"/>
  <c r="O322" i="30"/>
  <c r="O350" i="30"/>
  <c r="O358" i="30"/>
  <c r="O362" i="30"/>
  <c r="O370" i="30"/>
  <c r="C213" i="22"/>
  <c r="C214" i="22"/>
  <c r="C211" i="22"/>
  <c r="C212" i="22"/>
  <c r="C209" i="22"/>
  <c r="C210" i="22"/>
  <c r="C215" i="22"/>
  <c r="C247" i="22"/>
  <c r="C253" i="22"/>
  <c r="C219" i="22"/>
  <c r="C216" i="22"/>
  <c r="C220" i="22"/>
  <c r="C221" i="22"/>
  <c r="C218" i="22"/>
  <c r="C222" i="22"/>
  <c r="C217" i="22"/>
  <c r="C248" i="22"/>
  <c r="C254" i="22"/>
  <c r="C197" i="22"/>
  <c r="C201" i="22"/>
  <c r="C195" i="22"/>
  <c r="C199" i="22"/>
  <c r="C196" i="22"/>
  <c r="C200" i="22"/>
  <c r="C198" i="22"/>
  <c r="C225" i="22"/>
  <c r="C229" i="22"/>
  <c r="C226" i="22"/>
  <c r="C227" i="22"/>
  <c r="C224" i="22"/>
  <c r="C228" i="22"/>
  <c r="C223" i="22"/>
  <c r="C203" i="22"/>
  <c r="C207" i="22"/>
  <c r="C208" i="22"/>
  <c r="C205" i="22"/>
  <c r="C206" i="22"/>
  <c r="C204" i="22"/>
  <c r="C202" i="22"/>
  <c r="C231" i="22"/>
  <c r="C235" i="22"/>
  <c r="C232" i="22"/>
  <c r="C233" i="22"/>
  <c r="C234" i="22"/>
  <c r="C236" i="22"/>
  <c r="C230" i="22"/>
  <c r="C249" i="22"/>
  <c r="C255" i="22"/>
  <c r="C257" i="22"/>
  <c r="C251" i="22"/>
  <c r="C250" i="22"/>
  <c r="C256" i="22"/>
  <c r="C252" i="22"/>
  <c r="C258" i="22"/>
  <c r="O342" i="30"/>
  <c r="H32" i="8"/>
  <c r="O346" i="30"/>
  <c r="O86" i="30"/>
  <c r="Q86" i="30" s="1"/>
  <c r="O267" i="30" s="1"/>
  <c r="O271" i="30" s="1"/>
  <c r="O338" i="30"/>
  <c r="O378" i="30"/>
  <c r="O317" i="30"/>
  <c r="O318" i="30"/>
  <c r="O313" i="30"/>
  <c r="O309" i="30"/>
  <c r="O310" i="30"/>
  <c r="O321" i="30"/>
  <c r="O325" i="30"/>
  <c r="O326" i="30"/>
  <c r="O329" i="30"/>
  <c r="O333" i="30"/>
  <c r="O334" i="30"/>
  <c r="O341" i="30"/>
  <c r="O349" i="30"/>
  <c r="O361" i="30"/>
  <c r="O369" i="30"/>
  <c r="E479" i="79"/>
  <c r="G479" i="79"/>
  <c r="S355" i="67"/>
  <c r="R279" i="79" s="1"/>
  <c r="Q355" i="67"/>
  <c r="P279" i="79" s="1"/>
  <c r="I356" i="67"/>
  <c r="H287" i="79" s="1"/>
  <c r="G356" i="67"/>
  <c r="F287" i="79" s="1"/>
  <c r="K356" i="67"/>
  <c r="J287" i="79" s="1"/>
  <c r="R346" i="67"/>
  <c r="Q202" i="79" s="1"/>
  <c r="K346" i="67"/>
  <c r="J202" i="79" s="1"/>
  <c r="K355" i="67"/>
  <c r="J279" i="79" s="1"/>
  <c r="H355" i="67"/>
  <c r="G279" i="79" s="1"/>
  <c r="S363" i="67"/>
  <c r="R348" i="79" s="1"/>
  <c r="N363" i="67"/>
  <c r="M348" i="79" s="1"/>
  <c r="F341" i="67"/>
  <c r="E157" i="79" s="1"/>
  <c r="P356" i="67"/>
  <c r="O287" i="79" s="1"/>
  <c r="G355" i="67"/>
  <c r="F279" i="79" s="1"/>
  <c r="I355" i="67"/>
  <c r="H279" i="79" s="1"/>
  <c r="P355" i="67"/>
  <c r="O279" i="79" s="1"/>
  <c r="U357" i="67"/>
  <c r="T295" i="79" s="1"/>
  <c r="H356" i="67"/>
  <c r="G287" i="79" s="1"/>
  <c r="J356" i="67"/>
  <c r="I287" i="79" s="1"/>
  <c r="Q356" i="67"/>
  <c r="P287" i="79" s="1"/>
  <c r="V356" i="67"/>
  <c r="U287" i="79" s="1"/>
  <c r="F356" i="67"/>
  <c r="E287" i="79" s="1"/>
  <c r="M356" i="67"/>
  <c r="L287" i="79" s="1"/>
  <c r="W356" i="67"/>
  <c r="V287" i="79" s="1"/>
  <c r="S356" i="67"/>
  <c r="R287" i="79" s="1"/>
  <c r="O356" i="67"/>
  <c r="N287" i="79" s="1"/>
  <c r="L356" i="67"/>
  <c r="K287" i="79" s="1"/>
  <c r="N356" i="67"/>
  <c r="M287" i="79" s="1"/>
  <c r="U356" i="67"/>
  <c r="T287" i="79" s="1"/>
  <c r="E356" i="67"/>
  <c r="D287" i="79" s="1"/>
  <c r="V346" i="67"/>
  <c r="U202" i="79" s="1"/>
  <c r="T346" i="67"/>
  <c r="S202" i="79" s="1"/>
  <c r="I346" i="67"/>
  <c r="H202" i="79" s="1"/>
  <c r="G346" i="67"/>
  <c r="F202" i="79" s="1"/>
  <c r="W346" i="67"/>
  <c r="V202" i="79" s="1"/>
  <c r="F354" i="67"/>
  <c r="E271" i="79" s="1"/>
  <c r="W354" i="67"/>
  <c r="V271" i="79" s="1"/>
  <c r="G363" i="67"/>
  <c r="F348" i="79" s="1"/>
  <c r="W363" i="67"/>
  <c r="V348" i="79" s="1"/>
  <c r="P363" i="67"/>
  <c r="O348" i="79" s="1"/>
  <c r="V363" i="67"/>
  <c r="U348" i="79" s="1"/>
  <c r="Q363" i="67"/>
  <c r="P348" i="79" s="1"/>
  <c r="N346" i="67"/>
  <c r="M202" i="79" s="1"/>
  <c r="L346" i="67"/>
  <c r="K202" i="79" s="1"/>
  <c r="Q346" i="67"/>
  <c r="P202" i="79" s="1"/>
  <c r="O346" i="67"/>
  <c r="N202" i="79" s="1"/>
  <c r="L354" i="67"/>
  <c r="K271" i="79" s="1"/>
  <c r="Q354" i="67"/>
  <c r="P271" i="79" s="1"/>
  <c r="O363" i="67"/>
  <c r="N348" i="79" s="1"/>
  <c r="H363" i="67"/>
  <c r="G348" i="79" s="1"/>
  <c r="F363" i="67"/>
  <c r="E348" i="79" s="1"/>
  <c r="I468" i="79"/>
  <c r="O14" i="82" s="1"/>
  <c r="J354" i="67"/>
  <c r="I271" i="79" s="1"/>
  <c r="I354" i="67"/>
  <c r="H271" i="79" s="1"/>
  <c r="V341" i="67"/>
  <c r="U157" i="79" s="1"/>
  <c r="I463" i="79"/>
  <c r="O9" i="82" s="1"/>
  <c r="G463" i="79"/>
  <c r="M9" i="82" s="1"/>
  <c r="N354" i="67"/>
  <c r="M271" i="79" s="1"/>
  <c r="P354" i="67"/>
  <c r="O271" i="79" s="1"/>
  <c r="S354" i="67"/>
  <c r="R271" i="79" s="1"/>
  <c r="F357" i="67"/>
  <c r="E295" i="79" s="1"/>
  <c r="L364" i="67"/>
  <c r="K356" i="79" s="1"/>
  <c r="S364" i="67"/>
  <c r="R356" i="79" s="1"/>
  <c r="F364" i="67"/>
  <c r="E356" i="79" s="1"/>
  <c r="V364" i="67"/>
  <c r="U356" i="79" s="1"/>
  <c r="X443" i="67"/>
  <c r="R354" i="67"/>
  <c r="Q271" i="79" s="1"/>
  <c r="M354" i="67"/>
  <c r="L271" i="79" s="1"/>
  <c r="G354" i="67"/>
  <c r="F271" i="79" s="1"/>
  <c r="O357" i="67"/>
  <c r="N295" i="79" s="1"/>
  <c r="J341" i="67"/>
  <c r="I157" i="79" s="1"/>
  <c r="O341" i="67"/>
  <c r="N157" i="79" s="1"/>
  <c r="L341" i="67"/>
  <c r="K157" i="79" s="1"/>
  <c r="I341" i="67"/>
  <c r="H157" i="79" s="1"/>
  <c r="N341" i="67"/>
  <c r="M157" i="79" s="1"/>
  <c r="R341" i="67"/>
  <c r="Q157" i="79" s="1"/>
  <c r="S341" i="67"/>
  <c r="R157" i="79" s="1"/>
  <c r="P341" i="67"/>
  <c r="O157" i="79" s="1"/>
  <c r="M341" i="67"/>
  <c r="L157" i="79" s="1"/>
  <c r="G341" i="67"/>
  <c r="F157" i="79" s="1"/>
  <c r="W341" i="67"/>
  <c r="V157" i="79" s="1"/>
  <c r="T341" i="67"/>
  <c r="S157" i="79" s="1"/>
  <c r="Q341" i="67"/>
  <c r="P157" i="79" s="1"/>
  <c r="K341" i="67"/>
  <c r="J157" i="79" s="1"/>
  <c r="H341" i="67"/>
  <c r="G157" i="79" s="1"/>
  <c r="E341" i="67"/>
  <c r="D157" i="79" s="1"/>
  <c r="P357" i="67"/>
  <c r="O295" i="79" s="1"/>
  <c r="E358" i="67"/>
  <c r="D303" i="79" s="1"/>
  <c r="K357" i="67"/>
  <c r="J295" i="79" s="1"/>
  <c r="E354" i="67"/>
  <c r="D271" i="79" s="1"/>
  <c r="H354" i="67"/>
  <c r="G271" i="79" s="1"/>
  <c r="O354" i="67"/>
  <c r="N271" i="79" s="1"/>
  <c r="U354" i="67"/>
  <c r="T271" i="79" s="1"/>
  <c r="N357" i="67"/>
  <c r="M295" i="79" s="1"/>
  <c r="E357" i="67"/>
  <c r="D295" i="79" s="1"/>
  <c r="T357" i="67"/>
  <c r="S295" i="79" s="1"/>
  <c r="V357" i="67"/>
  <c r="U295" i="79" s="1"/>
  <c r="H357" i="67"/>
  <c r="G295" i="79" s="1"/>
  <c r="Q357" i="67"/>
  <c r="P295" i="79" s="1"/>
  <c r="F477" i="79"/>
  <c r="I479" i="79"/>
  <c r="L357" i="67"/>
  <c r="K295" i="79" s="1"/>
  <c r="R357" i="67"/>
  <c r="Q295" i="79" s="1"/>
  <c r="S357" i="67"/>
  <c r="R295" i="79" s="1"/>
  <c r="M357" i="67"/>
  <c r="L295" i="79" s="1"/>
  <c r="M364" i="67"/>
  <c r="L356" i="79" s="1"/>
  <c r="C61" i="1"/>
  <c r="J100" i="32"/>
  <c r="J104" i="32" s="1"/>
  <c r="S53" i="75"/>
  <c r="J53" i="75"/>
  <c r="N53" i="75"/>
  <c r="L53" i="75"/>
  <c r="AR53" i="75"/>
  <c r="I39" i="75"/>
  <c r="I8" i="75" s="1"/>
  <c r="M39" i="75"/>
  <c r="M8" i="75" s="1"/>
  <c r="Q39" i="75"/>
  <c r="Q8" i="75" s="1"/>
  <c r="U39" i="75"/>
  <c r="U8" i="75" s="1"/>
  <c r="Y39" i="75"/>
  <c r="Y8" i="75" s="1"/>
  <c r="AC39" i="75"/>
  <c r="AC8" i="75" s="1"/>
  <c r="AG39" i="75"/>
  <c r="AG8" i="75" s="1"/>
  <c r="AK39" i="75"/>
  <c r="AK8" i="75" s="1"/>
  <c r="AO39" i="75"/>
  <c r="AO8" i="75" s="1"/>
  <c r="AS39" i="75"/>
  <c r="AS8" i="75" s="1"/>
  <c r="AW39" i="75"/>
  <c r="AW8" i="75" s="1"/>
  <c r="BA39" i="75"/>
  <c r="BA8" i="75" s="1"/>
  <c r="BE39" i="75"/>
  <c r="BE8" i="75" s="1"/>
  <c r="BI39" i="75"/>
  <c r="BI8" i="75" s="1"/>
  <c r="BM39" i="75"/>
  <c r="BM8" i="75" s="1"/>
  <c r="BQ39" i="75"/>
  <c r="BQ8" i="75" s="1"/>
  <c r="BU39" i="75"/>
  <c r="BU8" i="75" s="1"/>
  <c r="BY39" i="75"/>
  <c r="BY8" i="75" s="1"/>
  <c r="CC39" i="75"/>
  <c r="CC8" i="75" s="1"/>
  <c r="CG39" i="75"/>
  <c r="CG8" i="75" s="1"/>
  <c r="CK39" i="75"/>
  <c r="CK8" i="75" s="1"/>
  <c r="CO39" i="75"/>
  <c r="CO8" i="75" s="1"/>
  <c r="CS39" i="75"/>
  <c r="CS8" i="75" s="1"/>
  <c r="CW39" i="75"/>
  <c r="CW8" i="75" s="1"/>
  <c r="T53" i="75"/>
  <c r="AZ53" i="75"/>
  <c r="BD53" i="75"/>
  <c r="E9" i="75"/>
  <c r="G39" i="75"/>
  <c r="G8" i="75" s="1"/>
  <c r="K39" i="75"/>
  <c r="O39" i="75"/>
  <c r="S39" i="75"/>
  <c r="S8" i="75" s="1"/>
  <c r="W39" i="75"/>
  <c r="AA39" i="75"/>
  <c r="AA8" i="75" s="1"/>
  <c r="AE39" i="75"/>
  <c r="AI39" i="75"/>
  <c r="AM39" i="75"/>
  <c r="AM8" i="75" s="1"/>
  <c r="AQ39" i="75"/>
  <c r="AQ8" i="75" s="1"/>
  <c r="AU39" i="75"/>
  <c r="AU8" i="75" s="1"/>
  <c r="AY39" i="75"/>
  <c r="AY8" i="75" s="1"/>
  <c r="BC39" i="75"/>
  <c r="BG39" i="75"/>
  <c r="BG8" i="75" s="1"/>
  <c r="BK39" i="75"/>
  <c r="BK8" i="75" s="1"/>
  <c r="BO39" i="75"/>
  <c r="BO8" i="75" s="1"/>
  <c r="BS39" i="75"/>
  <c r="BS8" i="75" s="1"/>
  <c r="BW39" i="75"/>
  <c r="BW8" i="75" s="1"/>
  <c r="CA39" i="75"/>
  <c r="CA8" i="75" s="1"/>
  <c r="CE39" i="75"/>
  <c r="CE8" i="75" s="1"/>
  <c r="CI39" i="75"/>
  <c r="CI8" i="75" s="1"/>
  <c r="CM39" i="75"/>
  <c r="CM8" i="75" s="1"/>
  <c r="CQ39" i="75"/>
  <c r="CQ8" i="75" s="1"/>
  <c r="CU39" i="75"/>
  <c r="CU8" i="75" s="1"/>
  <c r="G9" i="75"/>
  <c r="D53" i="75"/>
  <c r="H53" i="75"/>
  <c r="P53" i="75"/>
  <c r="BL53" i="75"/>
  <c r="W53" i="75"/>
  <c r="AI53" i="75"/>
  <c r="BC53" i="75"/>
  <c r="X53" i="75"/>
  <c r="X9" i="75" s="1"/>
  <c r="AF53" i="75"/>
  <c r="AJ53" i="75"/>
  <c r="AN53" i="75"/>
  <c r="AV53" i="75"/>
  <c r="M53" i="75"/>
  <c r="C18" i="75"/>
  <c r="H18" i="75"/>
  <c r="L9" i="75"/>
  <c r="P18" i="75"/>
  <c r="X18" i="75"/>
  <c r="AB18" i="75"/>
  <c r="AN18" i="75"/>
  <c r="AV18" i="75"/>
  <c r="F39" i="75"/>
  <c r="F8" i="75" s="1"/>
  <c r="J39" i="75"/>
  <c r="J8" i="75" s="1"/>
  <c r="N39" i="75"/>
  <c r="R39" i="75"/>
  <c r="R8" i="75" s="1"/>
  <c r="V39" i="75"/>
  <c r="V8" i="75" s="1"/>
  <c r="Z39" i="75"/>
  <c r="Z8" i="75" s="1"/>
  <c r="AD39" i="75"/>
  <c r="AD8" i="75" s="1"/>
  <c r="AH39" i="75"/>
  <c r="AH8" i="75" s="1"/>
  <c r="AL39" i="75"/>
  <c r="AL8" i="75" s="1"/>
  <c r="AP39" i="75"/>
  <c r="AP8" i="75" s="1"/>
  <c r="AT39" i="75"/>
  <c r="AT8" i="75" s="1"/>
  <c r="AX39" i="75"/>
  <c r="AX8" i="75" s="1"/>
  <c r="BB39" i="75"/>
  <c r="BB8" i="75" s="1"/>
  <c r="BF39" i="75"/>
  <c r="BF8" i="75" s="1"/>
  <c r="BJ39" i="75"/>
  <c r="BJ8" i="75" s="1"/>
  <c r="BN39" i="75"/>
  <c r="BN8" i="75" s="1"/>
  <c r="BR39" i="75"/>
  <c r="BV39" i="75"/>
  <c r="BV8" i="75" s="1"/>
  <c r="BZ39" i="75"/>
  <c r="BZ8" i="75" s="1"/>
  <c r="CD39" i="75"/>
  <c r="CD8" i="75" s="1"/>
  <c r="CH39" i="75"/>
  <c r="CH8" i="75" s="1"/>
  <c r="CL39" i="75"/>
  <c r="CL8" i="75" s="1"/>
  <c r="CP39" i="75"/>
  <c r="CP8" i="75" s="1"/>
  <c r="CT39" i="75"/>
  <c r="CT8" i="75" s="1"/>
  <c r="CX39" i="75"/>
  <c r="CX8" i="75" s="1"/>
  <c r="C53" i="75"/>
  <c r="Y53" i="75"/>
  <c r="AC53" i="75"/>
  <c r="AG53" i="75"/>
  <c r="AK53" i="75"/>
  <c r="AO53" i="75"/>
  <c r="AS53" i="75"/>
  <c r="AW53" i="75"/>
  <c r="BA53" i="75"/>
  <c r="BE53" i="75"/>
  <c r="BH53" i="75"/>
  <c r="H267" i="8"/>
  <c r="H270" i="8" s="1"/>
  <c r="H21" i="8"/>
  <c r="H49" i="8" s="1"/>
  <c r="H50" i="8" s="1"/>
  <c r="H73" i="8"/>
  <c r="H75" i="8" s="1"/>
  <c r="F53" i="75"/>
  <c r="I53" i="75"/>
  <c r="Q53" i="75"/>
  <c r="BM53" i="75"/>
  <c r="C22" i="39"/>
  <c r="D35" i="39" s="1"/>
  <c r="G468" i="79"/>
  <c r="M14" i="82" s="1"/>
  <c r="G476" i="79"/>
  <c r="G475" i="79"/>
  <c r="E478" i="79"/>
  <c r="H475" i="79"/>
  <c r="E475" i="79"/>
  <c r="G465" i="79"/>
  <c r="M11" i="82" s="1"/>
  <c r="D477" i="79"/>
  <c r="F467" i="79"/>
  <c r="L13" i="82" s="1"/>
  <c r="H467" i="79"/>
  <c r="N13" i="82" s="1"/>
  <c r="H478" i="79"/>
  <c r="D478" i="79"/>
  <c r="D468" i="79"/>
  <c r="J14" i="82" s="1"/>
  <c r="F468" i="79"/>
  <c r="L14" i="82" s="1"/>
  <c r="F474" i="79"/>
  <c r="H464" i="79"/>
  <c r="N10" i="82" s="1"/>
  <c r="D464" i="79"/>
  <c r="J10" i="82" s="1"/>
  <c r="F464" i="79"/>
  <c r="L10" i="82" s="1"/>
  <c r="I464" i="79"/>
  <c r="O10" i="82" s="1"/>
  <c r="D465" i="79"/>
  <c r="J11" i="82" s="1"/>
  <c r="F465" i="79"/>
  <c r="L11" i="82" s="1"/>
  <c r="H465" i="79"/>
  <c r="N11" i="82" s="1"/>
  <c r="H476" i="79"/>
  <c r="E476" i="79"/>
  <c r="E466" i="79"/>
  <c r="K12" i="82" s="1"/>
  <c r="G466" i="79"/>
  <c r="M12" i="82" s="1"/>
  <c r="H466" i="79"/>
  <c r="N12" i="82" s="1"/>
  <c r="I466" i="79"/>
  <c r="O12" i="82" s="1"/>
  <c r="G477" i="79"/>
  <c r="D467" i="79"/>
  <c r="J13" i="82" s="1"/>
  <c r="F479" i="79"/>
  <c r="E464" i="79"/>
  <c r="K10" i="82" s="1"/>
  <c r="G464" i="79"/>
  <c r="M10" i="82" s="1"/>
  <c r="E465" i="79"/>
  <c r="K11" i="82" s="1"/>
  <c r="F466" i="79"/>
  <c r="L12" i="82" s="1"/>
  <c r="E467" i="79"/>
  <c r="K13" i="82" s="1"/>
  <c r="G478" i="79"/>
  <c r="H468" i="79"/>
  <c r="N14" i="82" s="1"/>
  <c r="I465" i="79"/>
  <c r="O11" i="82" s="1"/>
  <c r="D466" i="79"/>
  <c r="J12" i="82" s="1"/>
  <c r="G467" i="79"/>
  <c r="M13" i="82" s="1"/>
  <c r="I467" i="79"/>
  <c r="O13" i="82" s="1"/>
  <c r="F478" i="79"/>
  <c r="E468" i="79"/>
  <c r="K14" i="82" s="1"/>
  <c r="F463" i="79"/>
  <c r="L9" i="82" s="1"/>
  <c r="D463" i="79"/>
  <c r="J9" i="82" s="1"/>
  <c r="G474" i="79"/>
  <c r="H463" i="79"/>
  <c r="N9" i="82" s="1"/>
  <c r="E463" i="79"/>
  <c r="K9" i="82" s="1"/>
  <c r="D474" i="79"/>
  <c r="I475" i="79"/>
  <c r="I476" i="79"/>
  <c r="H477" i="79"/>
  <c r="D475" i="79"/>
  <c r="F475" i="79"/>
  <c r="D476" i="79"/>
  <c r="F476" i="79"/>
  <c r="I477" i="79"/>
  <c r="E477" i="79"/>
  <c r="I478" i="79"/>
  <c r="H479" i="79"/>
  <c r="I474" i="79"/>
  <c r="E474" i="79"/>
  <c r="H474" i="79"/>
  <c r="D479" i="79"/>
  <c r="U355" i="67"/>
  <c r="T279" i="79" s="1"/>
  <c r="E355" i="67"/>
  <c r="D279" i="79" s="1"/>
  <c r="J357" i="67"/>
  <c r="I295" i="79" s="1"/>
  <c r="G357" i="67"/>
  <c r="F295" i="79" s="1"/>
  <c r="W357" i="67"/>
  <c r="V295" i="79" s="1"/>
  <c r="H364" i="67"/>
  <c r="G356" i="79" s="1"/>
  <c r="K364" i="67"/>
  <c r="J356" i="79" s="1"/>
  <c r="I364" i="67"/>
  <c r="H356" i="79" s="1"/>
  <c r="O364" i="67"/>
  <c r="N356" i="79" s="1"/>
  <c r="R364" i="67"/>
  <c r="Q356" i="79" s="1"/>
  <c r="E307" i="22"/>
  <c r="X436" i="67"/>
  <c r="P358" i="67"/>
  <c r="O303" i="79" s="1"/>
  <c r="O358" i="67"/>
  <c r="N303" i="79" s="1"/>
  <c r="P364" i="67"/>
  <c r="O356" i="79" s="1"/>
  <c r="W364" i="67"/>
  <c r="V356" i="79" s="1"/>
  <c r="Q364" i="67"/>
  <c r="P356" i="79" s="1"/>
  <c r="J364" i="67"/>
  <c r="I356" i="79" s="1"/>
  <c r="F358" i="67"/>
  <c r="E303" i="79" s="1"/>
  <c r="U358" i="67"/>
  <c r="T303" i="79" s="1"/>
  <c r="G364" i="67"/>
  <c r="F356" i="79" s="1"/>
  <c r="T364" i="67"/>
  <c r="S356" i="79" s="1"/>
  <c r="E364" i="67"/>
  <c r="D356" i="79" s="1"/>
  <c r="U364" i="67"/>
  <c r="T356" i="79" s="1"/>
  <c r="Y436" i="67"/>
  <c r="D216" i="22" s="1"/>
  <c r="X429" i="67"/>
  <c r="X450" i="67"/>
  <c r="I307" i="22"/>
  <c r="G305" i="22"/>
  <c r="W365" i="67"/>
  <c r="V364" i="79" s="1"/>
  <c r="S365" i="67"/>
  <c r="R364" i="79" s="1"/>
  <c r="O365" i="67"/>
  <c r="N364" i="79" s="1"/>
  <c r="K365" i="67"/>
  <c r="J364" i="79" s="1"/>
  <c r="G365" i="67"/>
  <c r="F364" i="79" s="1"/>
  <c r="P365" i="67"/>
  <c r="O364" i="79" s="1"/>
  <c r="V365" i="67"/>
  <c r="U364" i="79" s="1"/>
  <c r="R365" i="67"/>
  <c r="Q364" i="79" s="1"/>
  <c r="N365" i="67"/>
  <c r="M364" i="79" s="1"/>
  <c r="J365" i="67"/>
  <c r="I364" i="79" s="1"/>
  <c r="F365" i="67"/>
  <c r="E364" i="79" s="1"/>
  <c r="T365" i="67"/>
  <c r="S364" i="79" s="1"/>
  <c r="L365" i="67"/>
  <c r="K364" i="79" s="1"/>
  <c r="H365" i="67"/>
  <c r="G364" i="79" s="1"/>
  <c r="U365" i="67"/>
  <c r="T364" i="79" s="1"/>
  <c r="Q365" i="67"/>
  <c r="P364" i="79" s="1"/>
  <c r="M365" i="67"/>
  <c r="L364" i="79" s="1"/>
  <c r="I365" i="67"/>
  <c r="H364" i="79" s="1"/>
  <c r="E365" i="67"/>
  <c r="D364" i="79" s="1"/>
  <c r="T344" i="67"/>
  <c r="S181" i="79" s="1"/>
  <c r="P344" i="67"/>
  <c r="O181" i="79" s="1"/>
  <c r="L344" i="67"/>
  <c r="K181" i="79" s="1"/>
  <c r="H344" i="67"/>
  <c r="G181" i="79" s="1"/>
  <c r="W344" i="67"/>
  <c r="V181" i="79" s="1"/>
  <c r="S344" i="67"/>
  <c r="R181" i="79" s="1"/>
  <c r="O344" i="67"/>
  <c r="N181" i="79" s="1"/>
  <c r="K344" i="67"/>
  <c r="J181" i="79" s="1"/>
  <c r="G344" i="67"/>
  <c r="F181" i="79" s="1"/>
  <c r="U344" i="67"/>
  <c r="T181" i="79" s="1"/>
  <c r="Q344" i="67"/>
  <c r="P181" i="79" s="1"/>
  <c r="M344" i="67"/>
  <c r="L181" i="79" s="1"/>
  <c r="I344" i="67"/>
  <c r="H181" i="79" s="1"/>
  <c r="E344" i="67"/>
  <c r="D181" i="79" s="1"/>
  <c r="V344" i="67"/>
  <c r="U181" i="79" s="1"/>
  <c r="R344" i="67"/>
  <c r="Q181" i="79" s="1"/>
  <c r="N344" i="67"/>
  <c r="M181" i="79" s="1"/>
  <c r="J344" i="67"/>
  <c r="I181" i="79" s="1"/>
  <c r="F344" i="67"/>
  <c r="E181" i="79" s="1"/>
  <c r="R358" i="67"/>
  <c r="Q303" i="79" s="1"/>
  <c r="L358" i="67"/>
  <c r="K303" i="79" s="1"/>
  <c r="K358" i="67"/>
  <c r="J303" i="79" s="1"/>
  <c r="Q358" i="67"/>
  <c r="P303" i="79" s="1"/>
  <c r="W355" i="67"/>
  <c r="V279" i="79" s="1"/>
  <c r="J355" i="67"/>
  <c r="I279" i="79" s="1"/>
  <c r="V355" i="67"/>
  <c r="U279" i="79" s="1"/>
  <c r="F355" i="67"/>
  <c r="E279" i="79" s="1"/>
  <c r="R355" i="67"/>
  <c r="Q279" i="79" s="1"/>
  <c r="N355" i="67"/>
  <c r="M279" i="79" s="1"/>
  <c r="T362" i="67"/>
  <c r="S340" i="79" s="1"/>
  <c r="P362" i="67"/>
  <c r="O340" i="79" s="1"/>
  <c r="L362" i="67"/>
  <c r="K340" i="79" s="1"/>
  <c r="H362" i="67"/>
  <c r="G340" i="79" s="1"/>
  <c r="M362" i="67"/>
  <c r="L340" i="79" s="1"/>
  <c r="W362" i="67"/>
  <c r="V340" i="79" s="1"/>
  <c r="S362" i="67"/>
  <c r="R340" i="79" s="1"/>
  <c r="O362" i="67"/>
  <c r="N340" i="79" s="1"/>
  <c r="K362" i="67"/>
  <c r="J340" i="79" s="1"/>
  <c r="G362" i="67"/>
  <c r="F340" i="79" s="1"/>
  <c r="U362" i="67"/>
  <c r="T340" i="79" s="1"/>
  <c r="E362" i="67"/>
  <c r="D340" i="79" s="1"/>
  <c r="V362" i="67"/>
  <c r="U340" i="79" s="1"/>
  <c r="R362" i="67"/>
  <c r="Q340" i="79" s="1"/>
  <c r="N362" i="67"/>
  <c r="M340" i="79" s="1"/>
  <c r="J362" i="67"/>
  <c r="I340" i="79" s="1"/>
  <c r="F362" i="67"/>
  <c r="E340" i="79" s="1"/>
  <c r="Q362" i="67"/>
  <c r="P340" i="79" s="1"/>
  <c r="I362" i="67"/>
  <c r="H340" i="79" s="1"/>
  <c r="W361" i="67"/>
  <c r="V332" i="79" s="1"/>
  <c r="S361" i="67"/>
  <c r="R332" i="79" s="1"/>
  <c r="O361" i="67"/>
  <c r="N332" i="79" s="1"/>
  <c r="K361" i="67"/>
  <c r="J332" i="79" s="1"/>
  <c r="G361" i="67"/>
  <c r="F332" i="79" s="1"/>
  <c r="T361" i="67"/>
  <c r="S332" i="79" s="1"/>
  <c r="L361" i="67"/>
  <c r="K332" i="79" s="1"/>
  <c r="V361" i="67"/>
  <c r="U332" i="79" s="1"/>
  <c r="R361" i="67"/>
  <c r="Q332" i="79" s="1"/>
  <c r="N361" i="67"/>
  <c r="M332" i="79" s="1"/>
  <c r="J361" i="67"/>
  <c r="I332" i="79" s="1"/>
  <c r="F361" i="67"/>
  <c r="E332" i="79" s="1"/>
  <c r="H361" i="67"/>
  <c r="G332" i="79" s="1"/>
  <c r="U361" i="67"/>
  <c r="T332" i="79" s="1"/>
  <c r="Q361" i="67"/>
  <c r="P332" i="79" s="1"/>
  <c r="M361" i="67"/>
  <c r="L332" i="79" s="1"/>
  <c r="I361" i="67"/>
  <c r="H332" i="79" s="1"/>
  <c r="E361" i="67"/>
  <c r="D332" i="79" s="1"/>
  <c r="P361" i="67"/>
  <c r="O332" i="79" s="1"/>
  <c r="V360" i="67"/>
  <c r="U324" i="79" s="1"/>
  <c r="R360" i="67"/>
  <c r="Q324" i="79" s="1"/>
  <c r="N360" i="67"/>
  <c r="M324" i="79" s="1"/>
  <c r="J360" i="67"/>
  <c r="I324" i="79" s="1"/>
  <c r="F360" i="67"/>
  <c r="E324" i="79" s="1"/>
  <c r="W360" i="67"/>
  <c r="V324" i="79" s="1"/>
  <c r="O360" i="67"/>
  <c r="N324" i="79" s="1"/>
  <c r="U360" i="67"/>
  <c r="T324" i="79" s="1"/>
  <c r="Q360" i="67"/>
  <c r="P324" i="79" s="1"/>
  <c r="M360" i="67"/>
  <c r="L324" i="79" s="1"/>
  <c r="I360" i="67"/>
  <c r="H324" i="79" s="1"/>
  <c r="E360" i="67"/>
  <c r="K360" i="67"/>
  <c r="J324" i="79" s="1"/>
  <c r="T360" i="67"/>
  <c r="S324" i="79" s="1"/>
  <c r="P360" i="67"/>
  <c r="O324" i="79" s="1"/>
  <c r="L360" i="67"/>
  <c r="K324" i="79" s="1"/>
  <c r="H360" i="67"/>
  <c r="G324" i="79" s="1"/>
  <c r="S360" i="67"/>
  <c r="R324" i="79" s="1"/>
  <c r="G360" i="67"/>
  <c r="F324" i="79" s="1"/>
  <c r="V342" i="67"/>
  <c r="U165" i="79" s="1"/>
  <c r="R342" i="67"/>
  <c r="Q165" i="79" s="1"/>
  <c r="N342" i="67"/>
  <c r="M165" i="79" s="1"/>
  <c r="J342" i="67"/>
  <c r="I165" i="79" s="1"/>
  <c r="F342" i="67"/>
  <c r="E165" i="79" s="1"/>
  <c r="W342" i="67"/>
  <c r="V165" i="79" s="1"/>
  <c r="U342" i="67"/>
  <c r="T165" i="79" s="1"/>
  <c r="Q342" i="67"/>
  <c r="P165" i="79" s="1"/>
  <c r="M342" i="67"/>
  <c r="L165" i="79" s="1"/>
  <c r="I342" i="67"/>
  <c r="H165" i="79" s="1"/>
  <c r="E342" i="67"/>
  <c r="D165" i="79" s="1"/>
  <c r="S342" i="67"/>
  <c r="R165" i="79" s="1"/>
  <c r="T342" i="67"/>
  <c r="S165" i="79" s="1"/>
  <c r="P342" i="67"/>
  <c r="O165" i="79" s="1"/>
  <c r="L342" i="67"/>
  <c r="K165" i="79" s="1"/>
  <c r="H342" i="67"/>
  <c r="G165" i="79" s="1"/>
  <c r="G342" i="67"/>
  <c r="F165" i="79" s="1"/>
  <c r="K342" i="67"/>
  <c r="J165" i="79" s="1"/>
  <c r="O342" i="67"/>
  <c r="N165" i="79" s="1"/>
  <c r="T340" i="67"/>
  <c r="S149" i="79" s="1"/>
  <c r="P340" i="67"/>
  <c r="O149" i="79" s="1"/>
  <c r="L340" i="67"/>
  <c r="K149" i="79" s="1"/>
  <c r="H340" i="67"/>
  <c r="G149" i="79" s="1"/>
  <c r="K340" i="67"/>
  <c r="J149" i="79" s="1"/>
  <c r="W340" i="67"/>
  <c r="V149" i="79" s="1"/>
  <c r="S340" i="67"/>
  <c r="R149" i="79" s="1"/>
  <c r="O340" i="67"/>
  <c r="N149" i="79" s="1"/>
  <c r="G340" i="67"/>
  <c r="F149" i="79" s="1"/>
  <c r="F340" i="67"/>
  <c r="E149" i="79" s="1"/>
  <c r="V340" i="67"/>
  <c r="U149" i="79" s="1"/>
  <c r="R340" i="67"/>
  <c r="Q149" i="79" s="1"/>
  <c r="N340" i="67"/>
  <c r="M149" i="79" s="1"/>
  <c r="J340" i="67"/>
  <c r="I149" i="79" s="1"/>
  <c r="M340" i="67"/>
  <c r="L149" i="79" s="1"/>
  <c r="Q340" i="67"/>
  <c r="P149" i="79" s="1"/>
  <c r="I340" i="67"/>
  <c r="H149" i="79" s="1"/>
  <c r="U340" i="67"/>
  <c r="T149" i="79" s="1"/>
  <c r="E340" i="67"/>
  <c r="D149" i="79" s="1"/>
  <c r="N358" i="67"/>
  <c r="M303" i="79" s="1"/>
  <c r="H358" i="67"/>
  <c r="G303" i="79" s="1"/>
  <c r="W358" i="67"/>
  <c r="V303" i="79" s="1"/>
  <c r="G358" i="67"/>
  <c r="F303" i="79" s="1"/>
  <c r="M358" i="67"/>
  <c r="L303" i="79" s="1"/>
  <c r="W339" i="67"/>
  <c r="V141" i="79" s="1"/>
  <c r="S339" i="67"/>
  <c r="R141" i="79" s="1"/>
  <c r="O339" i="67"/>
  <c r="N141" i="79" s="1"/>
  <c r="K339" i="67"/>
  <c r="J141" i="79" s="1"/>
  <c r="G339" i="67"/>
  <c r="F141" i="79" s="1"/>
  <c r="V339" i="67"/>
  <c r="U141" i="79" s="1"/>
  <c r="R339" i="67"/>
  <c r="Q141" i="79" s="1"/>
  <c r="J339" i="67"/>
  <c r="I141" i="79" s="1"/>
  <c r="F339" i="67"/>
  <c r="E141" i="79" s="1"/>
  <c r="N339" i="67"/>
  <c r="M141" i="79" s="1"/>
  <c r="Q339" i="67"/>
  <c r="P141" i="79" s="1"/>
  <c r="I339" i="67"/>
  <c r="H141" i="79" s="1"/>
  <c r="U339" i="67"/>
  <c r="T141" i="79" s="1"/>
  <c r="M339" i="67"/>
  <c r="L141" i="79" s="1"/>
  <c r="E339" i="67"/>
  <c r="D141" i="79" s="1"/>
  <c r="P339" i="67"/>
  <c r="O141" i="79" s="1"/>
  <c r="T339" i="67"/>
  <c r="S141" i="79" s="1"/>
  <c r="L339" i="67"/>
  <c r="K141" i="79" s="1"/>
  <c r="H339" i="67"/>
  <c r="G141" i="79" s="1"/>
  <c r="J358" i="67"/>
  <c r="I303" i="79" s="1"/>
  <c r="T358" i="67"/>
  <c r="S303" i="79" s="1"/>
  <c r="S358" i="67"/>
  <c r="R303" i="79" s="1"/>
  <c r="I358" i="67"/>
  <c r="H303" i="79" s="1"/>
  <c r="W343" i="67"/>
  <c r="V173" i="79" s="1"/>
  <c r="S343" i="67"/>
  <c r="R173" i="79" s="1"/>
  <c r="O343" i="67"/>
  <c r="N173" i="79" s="1"/>
  <c r="K343" i="67"/>
  <c r="J173" i="79" s="1"/>
  <c r="G343" i="67"/>
  <c r="F173" i="79" s="1"/>
  <c r="L343" i="67"/>
  <c r="K173" i="79" s="1"/>
  <c r="V343" i="67"/>
  <c r="U173" i="79" s="1"/>
  <c r="R343" i="67"/>
  <c r="Q173" i="79" s="1"/>
  <c r="N343" i="67"/>
  <c r="M173" i="79" s="1"/>
  <c r="J343" i="67"/>
  <c r="I173" i="79" s="1"/>
  <c r="F343" i="67"/>
  <c r="E173" i="79" s="1"/>
  <c r="T343" i="67"/>
  <c r="S173" i="79" s="1"/>
  <c r="P343" i="67"/>
  <c r="O173" i="79" s="1"/>
  <c r="H343" i="67"/>
  <c r="G173" i="79" s="1"/>
  <c r="U343" i="67"/>
  <c r="T173" i="79" s="1"/>
  <c r="Q343" i="67"/>
  <c r="P173" i="79" s="1"/>
  <c r="M343" i="67"/>
  <c r="L173" i="79" s="1"/>
  <c r="I343" i="67"/>
  <c r="H173" i="79" s="1"/>
  <c r="E343" i="67"/>
  <c r="D173" i="79" s="1"/>
  <c r="Y450" i="67"/>
  <c r="D230" i="22" s="1"/>
  <c r="I353" i="67"/>
  <c r="H263" i="79" s="1"/>
  <c r="M353" i="67"/>
  <c r="L263" i="79" s="1"/>
  <c r="Q353" i="67"/>
  <c r="P263" i="79" s="1"/>
  <c r="U353" i="67"/>
  <c r="T263" i="79" s="1"/>
  <c r="E353" i="67"/>
  <c r="N353" i="67"/>
  <c r="M263" i="79" s="1"/>
  <c r="V353" i="67"/>
  <c r="U263" i="79" s="1"/>
  <c r="G353" i="67"/>
  <c r="F263" i="79" s="1"/>
  <c r="K353" i="67"/>
  <c r="J263" i="79" s="1"/>
  <c r="O353" i="67"/>
  <c r="N263" i="79" s="1"/>
  <c r="S353" i="67"/>
  <c r="R263" i="79" s="1"/>
  <c r="W353" i="67"/>
  <c r="V263" i="79" s="1"/>
  <c r="H353" i="67"/>
  <c r="G263" i="79" s="1"/>
  <c r="L353" i="67"/>
  <c r="K263" i="79" s="1"/>
  <c r="P353" i="67"/>
  <c r="O263" i="79" s="1"/>
  <c r="T353" i="67"/>
  <c r="S263" i="79" s="1"/>
  <c r="F353" i="67"/>
  <c r="E263" i="79" s="1"/>
  <c r="J353" i="67"/>
  <c r="I263" i="79" s="1"/>
  <c r="R353" i="67"/>
  <c r="Q263" i="79" s="1"/>
  <c r="Y443" i="67"/>
  <c r="D223" i="22" s="1"/>
  <c r="Y429" i="67"/>
  <c r="D209" i="22" s="1"/>
  <c r="X422" i="67"/>
  <c r="U335" i="67"/>
  <c r="T104" i="79" s="1"/>
  <c r="Q335" i="67"/>
  <c r="P104" i="79" s="1"/>
  <c r="M335" i="67"/>
  <c r="L104" i="79" s="1"/>
  <c r="I335" i="67"/>
  <c r="H104" i="79" s="1"/>
  <c r="E335" i="67"/>
  <c r="D104" i="79" s="1"/>
  <c r="P335" i="67"/>
  <c r="O104" i="79" s="1"/>
  <c r="L335" i="67"/>
  <c r="K104" i="79" s="1"/>
  <c r="W335" i="67"/>
  <c r="V104" i="79" s="1"/>
  <c r="S335" i="67"/>
  <c r="R104" i="79" s="1"/>
  <c r="O335" i="67"/>
  <c r="N104" i="79" s="1"/>
  <c r="K335" i="67"/>
  <c r="J104" i="79" s="1"/>
  <c r="G335" i="67"/>
  <c r="F104" i="79" s="1"/>
  <c r="V335" i="67"/>
  <c r="U104" i="79" s="1"/>
  <c r="R335" i="67"/>
  <c r="Q104" i="79" s="1"/>
  <c r="N335" i="67"/>
  <c r="M104" i="79" s="1"/>
  <c r="J335" i="67"/>
  <c r="I104" i="79" s="1"/>
  <c r="F335" i="67"/>
  <c r="E104" i="79" s="1"/>
  <c r="T335" i="67"/>
  <c r="S104" i="79" s="1"/>
  <c r="H335" i="67"/>
  <c r="G104" i="79" s="1"/>
  <c r="X415" i="67"/>
  <c r="X332" i="67"/>
  <c r="D190" i="22"/>
  <c r="Y422" i="67"/>
  <c r="D202" i="22" s="1"/>
  <c r="W192" i="79" l="1"/>
  <c r="W190" i="79"/>
  <c r="W191" i="79"/>
  <c r="F197" i="79" s="1"/>
  <c r="J197" i="79"/>
  <c r="P197" i="79"/>
  <c r="T197" i="79"/>
  <c r="D160" i="22"/>
  <c r="Q197" i="79"/>
  <c r="W165" i="79"/>
  <c r="W166" i="79"/>
  <c r="F184" i="22"/>
  <c r="D167" i="22"/>
  <c r="W31" i="79"/>
  <c r="W32" i="79"/>
  <c r="W88" i="79"/>
  <c r="W89" i="79"/>
  <c r="E182" i="22"/>
  <c r="W330" i="79"/>
  <c r="W331" i="79"/>
  <c r="I174" i="22"/>
  <c r="W323" i="79"/>
  <c r="W322" i="79"/>
  <c r="W60" i="79"/>
  <c r="S62" i="79" s="1"/>
  <c r="W59" i="79"/>
  <c r="W285" i="79"/>
  <c r="W286" i="79"/>
  <c r="H176" i="22"/>
  <c r="W277" i="79"/>
  <c r="W278" i="79"/>
  <c r="H175" i="22"/>
  <c r="W131" i="79"/>
  <c r="W130" i="79"/>
  <c r="W129" i="79"/>
  <c r="D159" i="22"/>
  <c r="O136" i="79"/>
  <c r="W69" i="79"/>
  <c r="W68" i="79"/>
  <c r="N75" i="79" s="1"/>
  <c r="W70" i="79"/>
  <c r="S75" i="79"/>
  <c r="O75" i="79"/>
  <c r="D158" i="22"/>
  <c r="N136" i="79"/>
  <c r="D186" i="22"/>
  <c r="W211" i="79"/>
  <c r="W210" i="79"/>
  <c r="G182" i="22"/>
  <c r="W232" i="79"/>
  <c r="W233" i="79"/>
  <c r="W201" i="79"/>
  <c r="W200" i="79"/>
  <c r="W320" i="79"/>
  <c r="W321" i="79"/>
  <c r="I165" i="22"/>
  <c r="W76" i="79"/>
  <c r="W77" i="79"/>
  <c r="E165" i="22"/>
  <c r="W100" i="79"/>
  <c r="W101" i="79"/>
  <c r="W148" i="79"/>
  <c r="W147" i="79"/>
  <c r="W48" i="79"/>
  <c r="W47" i="79"/>
  <c r="W333" i="79"/>
  <c r="W332" i="79"/>
  <c r="W94" i="79"/>
  <c r="W95" i="79"/>
  <c r="W288" i="79"/>
  <c r="W287" i="79"/>
  <c r="W41" i="79"/>
  <c r="W42" i="79"/>
  <c r="W137" i="79"/>
  <c r="W138" i="79"/>
  <c r="W209" i="79"/>
  <c r="W208" i="79"/>
  <c r="W337" i="79"/>
  <c r="W336" i="79"/>
  <c r="W93" i="79"/>
  <c r="W92" i="79"/>
  <c r="W363" i="79"/>
  <c r="W362" i="79"/>
  <c r="W43" i="79"/>
  <c r="W44" i="79"/>
  <c r="W302" i="79"/>
  <c r="W301" i="79"/>
  <c r="W293" i="79"/>
  <c r="W294" i="79"/>
  <c r="W174" i="79"/>
  <c r="W173" i="79"/>
  <c r="W172" i="79"/>
  <c r="W171" i="79"/>
  <c r="W16" i="79"/>
  <c r="W15" i="79"/>
  <c r="W50" i="79"/>
  <c r="W49" i="79"/>
  <c r="P343" i="79"/>
  <c r="G174" i="22"/>
  <c r="I167" i="22"/>
  <c r="D169" i="22"/>
  <c r="W226" i="79"/>
  <c r="W227" i="79"/>
  <c r="W219" i="79"/>
  <c r="W218" i="79"/>
  <c r="W240" i="79"/>
  <c r="W241" i="79"/>
  <c r="W360" i="79"/>
  <c r="W361" i="79"/>
  <c r="W352" i="79"/>
  <c r="W353" i="79"/>
  <c r="W116" i="79"/>
  <c r="W117" i="79"/>
  <c r="W313" i="79"/>
  <c r="W312" i="79"/>
  <c r="W314" i="79"/>
  <c r="W104" i="79"/>
  <c r="W105" i="79"/>
  <c r="W96" i="79"/>
  <c r="W97" i="79"/>
  <c r="W346" i="79"/>
  <c r="W347" i="79"/>
  <c r="W52" i="79"/>
  <c r="W51" i="79"/>
  <c r="W20" i="79"/>
  <c r="W19" i="79"/>
  <c r="W270" i="79"/>
  <c r="W269" i="79"/>
  <c r="W182" i="79"/>
  <c r="W181" i="79"/>
  <c r="W141" i="79"/>
  <c r="W142" i="79"/>
  <c r="W163" i="79"/>
  <c r="W164" i="79"/>
  <c r="W284" i="79"/>
  <c r="W283" i="79"/>
  <c r="W300" i="79"/>
  <c r="W299" i="79"/>
  <c r="W23" i="79"/>
  <c r="W24" i="79"/>
  <c r="W341" i="79"/>
  <c r="W340" i="79"/>
  <c r="W356" i="79"/>
  <c r="W357" i="79"/>
  <c r="W102" i="79"/>
  <c r="W103" i="79"/>
  <c r="W206" i="79"/>
  <c r="W207" i="79"/>
  <c r="W222" i="79"/>
  <c r="W223" i="79"/>
  <c r="T229" i="79" s="1"/>
  <c r="W271" i="79"/>
  <c r="W272" i="79"/>
  <c r="W263" i="79"/>
  <c r="W264" i="79"/>
  <c r="W58" i="79"/>
  <c r="W57" i="79"/>
  <c r="W162" i="79"/>
  <c r="W161" i="79"/>
  <c r="W177" i="79"/>
  <c r="W178" i="79"/>
  <c r="W139" i="79"/>
  <c r="W140" i="79"/>
  <c r="W260" i="79"/>
  <c r="W259" i="79"/>
  <c r="W119" i="79"/>
  <c r="W118" i="79"/>
  <c r="W198" i="79"/>
  <c r="W199" i="79"/>
  <c r="W18" i="79"/>
  <c r="W17" i="79"/>
  <c r="W55" i="79"/>
  <c r="W56" i="79"/>
  <c r="W202" i="79"/>
  <c r="W203" i="79"/>
  <c r="W217" i="79"/>
  <c r="W216" i="79"/>
  <c r="W108" i="79"/>
  <c r="W109" i="79"/>
  <c r="W81" i="79"/>
  <c r="W80" i="79"/>
  <c r="W338" i="79"/>
  <c r="W339" i="79"/>
  <c r="W155" i="79"/>
  <c r="W156" i="79"/>
  <c r="W275" i="79"/>
  <c r="W276" i="79"/>
  <c r="W349" i="79"/>
  <c r="W348" i="79"/>
  <c r="W325" i="79"/>
  <c r="W324" i="79"/>
  <c r="W87" i="79"/>
  <c r="W86" i="79"/>
  <c r="W238" i="79"/>
  <c r="W239" i="79"/>
  <c r="W231" i="79"/>
  <c r="P237" i="79" s="1"/>
  <c r="W230" i="79"/>
  <c r="W295" i="79"/>
  <c r="W296" i="79"/>
  <c r="W33" i="79"/>
  <c r="W34" i="79"/>
  <c r="W154" i="79"/>
  <c r="W153" i="79"/>
  <c r="N343" i="79"/>
  <c r="E181" i="22"/>
  <c r="H185" i="22"/>
  <c r="D173" i="22"/>
  <c r="F185" i="22"/>
  <c r="F177" i="22"/>
  <c r="I181" i="22"/>
  <c r="E175" i="22"/>
  <c r="E174" i="22"/>
  <c r="W40" i="79"/>
  <c r="W39" i="79"/>
  <c r="W242" i="79"/>
  <c r="W243" i="79"/>
  <c r="Q245" i="79" s="1"/>
  <c r="W234" i="79"/>
  <c r="L237" i="79" s="1"/>
  <c r="W235" i="79"/>
  <c r="W224" i="79"/>
  <c r="W225" i="79"/>
  <c r="L229" i="79" s="1"/>
  <c r="W328" i="79"/>
  <c r="Q335" i="79" s="1"/>
  <c r="W329" i="79"/>
  <c r="W345" i="79"/>
  <c r="W344" i="79"/>
  <c r="E351" i="79" s="1"/>
  <c r="W85" i="79"/>
  <c r="H91" i="79" s="1"/>
  <c r="W84" i="79"/>
  <c r="D162" i="22"/>
  <c r="W121" i="79"/>
  <c r="W120" i="79"/>
  <c r="V123" i="79" s="1"/>
  <c r="W112" i="79"/>
  <c r="W113" i="79"/>
  <c r="W355" i="79"/>
  <c r="W354" i="79"/>
  <c r="M359" i="79" s="1"/>
  <c r="W27" i="79"/>
  <c r="W28" i="79"/>
  <c r="W35" i="79"/>
  <c r="U38" i="79" s="1"/>
  <c r="W36" i="79"/>
  <c r="R38" i="79" s="1"/>
  <c r="W262" i="79"/>
  <c r="W261" i="79"/>
  <c r="W149" i="79"/>
  <c r="W150" i="79"/>
  <c r="W158" i="79"/>
  <c r="W157" i="79"/>
  <c r="W180" i="79"/>
  <c r="W179" i="79"/>
  <c r="W291" i="79"/>
  <c r="W292" i="79"/>
  <c r="W267" i="79"/>
  <c r="W268" i="79"/>
  <c r="O274" i="79" s="1"/>
  <c r="W364" i="79"/>
  <c r="W365" i="79"/>
  <c r="W110" i="79"/>
  <c r="J115" i="79" s="1"/>
  <c r="W111" i="79"/>
  <c r="V115" i="79" s="1"/>
  <c r="W79" i="79"/>
  <c r="W78" i="79"/>
  <c r="W215" i="79"/>
  <c r="W214" i="79"/>
  <c r="M221" i="79" s="1"/>
  <c r="W251" i="79"/>
  <c r="W252" i="79"/>
  <c r="W253" i="79"/>
  <c r="W303" i="79"/>
  <c r="W304" i="79"/>
  <c r="W279" i="79"/>
  <c r="W280" i="79"/>
  <c r="W26" i="79"/>
  <c r="M30" i="79" s="1"/>
  <c r="W25" i="79"/>
  <c r="W169" i="79"/>
  <c r="W170" i="79"/>
  <c r="W146" i="79"/>
  <c r="R152" i="79" s="1"/>
  <c r="W145" i="79"/>
  <c r="N14" i="79"/>
  <c r="K14" i="79"/>
  <c r="J14" i="79"/>
  <c r="F14" i="79"/>
  <c r="R14" i="79"/>
  <c r="G14" i="79"/>
  <c r="Q14" i="79"/>
  <c r="D14" i="79"/>
  <c r="T14" i="79"/>
  <c r="M14" i="79"/>
  <c r="U14" i="79"/>
  <c r="V14" i="79"/>
  <c r="L14" i="79"/>
  <c r="E14" i="79"/>
  <c r="O14" i="79"/>
  <c r="H14" i="79"/>
  <c r="P14" i="79"/>
  <c r="S14" i="79"/>
  <c r="I14" i="79"/>
  <c r="R282" i="79"/>
  <c r="L144" i="79"/>
  <c r="M213" i="79"/>
  <c r="R123" i="79"/>
  <c r="J335" i="79"/>
  <c r="L107" i="79"/>
  <c r="N83" i="79"/>
  <c r="F327" i="79"/>
  <c r="F489" i="79" s="1"/>
  <c r="D327" i="79"/>
  <c r="S343" i="79"/>
  <c r="I351" i="79"/>
  <c r="U83" i="79"/>
  <c r="F91" i="79"/>
  <c r="T213" i="79"/>
  <c r="N327" i="79"/>
  <c r="T327" i="79"/>
  <c r="S213" i="79"/>
  <c r="O99" i="79"/>
  <c r="G91" i="79"/>
  <c r="U30" i="79"/>
  <c r="U22" i="79"/>
  <c r="O22" i="79"/>
  <c r="I30" i="79"/>
  <c r="L432" i="79"/>
  <c r="O38" i="79"/>
  <c r="H22" i="79"/>
  <c r="L30" i="79"/>
  <c r="V54" i="79"/>
  <c r="E54" i="79"/>
  <c r="D54" i="79"/>
  <c r="L62" i="79"/>
  <c r="G175" i="22"/>
  <c r="I221" i="79"/>
  <c r="V221" i="79"/>
  <c r="I169" i="22"/>
  <c r="T359" i="79"/>
  <c r="I170" i="22"/>
  <c r="V367" i="79"/>
  <c r="R367" i="79"/>
  <c r="P367" i="79"/>
  <c r="E169" i="22"/>
  <c r="R115" i="79"/>
  <c r="E168" i="22"/>
  <c r="V107" i="79"/>
  <c r="M107" i="79"/>
  <c r="U107" i="79"/>
  <c r="K107" i="79"/>
  <c r="P245" i="79"/>
  <c r="N367" i="79"/>
  <c r="T91" i="79"/>
  <c r="U367" i="79"/>
  <c r="U290" i="79"/>
  <c r="E205" i="79"/>
  <c r="E487" i="79" s="1"/>
  <c r="G170" i="22"/>
  <c r="V245" i="79"/>
  <c r="K245" i="79"/>
  <c r="G185" i="22"/>
  <c r="D237" i="79"/>
  <c r="G173" i="22"/>
  <c r="L205" i="79"/>
  <c r="H205" i="79"/>
  <c r="H487" i="79" s="1"/>
  <c r="D205" i="79"/>
  <c r="F205" i="79"/>
  <c r="F487" i="79" s="1"/>
  <c r="I205" i="79"/>
  <c r="I487" i="79" s="1"/>
  <c r="V205" i="79"/>
  <c r="I168" i="22"/>
  <c r="Q351" i="79"/>
  <c r="U351" i="79"/>
  <c r="D351" i="79"/>
  <c r="E167" i="22"/>
  <c r="V99" i="79"/>
  <c r="R99" i="79"/>
  <c r="D99" i="79"/>
  <c r="T99" i="79"/>
  <c r="E166" i="22"/>
  <c r="K91" i="79"/>
  <c r="G351" i="79"/>
  <c r="G367" i="79"/>
  <c r="I173" i="22"/>
  <c r="U327" i="79"/>
  <c r="D178" i="22"/>
  <c r="D62" i="79"/>
  <c r="U62" i="79"/>
  <c r="D176" i="22"/>
  <c r="H46" i="79"/>
  <c r="F165" i="22"/>
  <c r="M144" i="79"/>
  <c r="N144" i="79"/>
  <c r="F166" i="22"/>
  <c r="N152" i="79"/>
  <c r="D152" i="79"/>
  <c r="D495" i="79" s="1"/>
  <c r="H170" i="22"/>
  <c r="H168" i="22"/>
  <c r="N290" i="79"/>
  <c r="L290" i="79"/>
  <c r="D165" i="22"/>
  <c r="M22" i="79"/>
  <c r="P22" i="79"/>
  <c r="N22" i="79"/>
  <c r="E22" i="79"/>
  <c r="J22" i="79"/>
  <c r="T22" i="79"/>
  <c r="F22" i="79"/>
  <c r="S22" i="79"/>
  <c r="M367" i="79"/>
  <c r="F237" i="79"/>
  <c r="N54" i="79"/>
  <c r="D298" i="79"/>
  <c r="D274" i="79"/>
  <c r="D497" i="79" s="1"/>
  <c r="G335" i="79"/>
  <c r="G498" i="79" s="1"/>
  <c r="V343" i="79"/>
  <c r="H213" i="79"/>
  <c r="L213" i="79"/>
  <c r="G237" i="79"/>
  <c r="R213" i="79"/>
  <c r="V213" i="79"/>
  <c r="F266" i="79"/>
  <c r="F488" i="79" s="1"/>
  <c r="F274" i="79"/>
  <c r="F497" i="79" s="1"/>
  <c r="R83" i="79"/>
  <c r="G38" i="79"/>
  <c r="J213" i="79"/>
  <c r="J229" i="79"/>
  <c r="F54" i="79"/>
  <c r="H54" i="79"/>
  <c r="J343" i="79"/>
  <c r="N335" i="79"/>
  <c r="O298" i="79"/>
  <c r="K343" i="79"/>
  <c r="O335" i="79"/>
  <c r="Q229" i="79"/>
  <c r="U229" i="79"/>
  <c r="K54" i="79"/>
  <c r="O54" i="79"/>
  <c r="F30" i="79"/>
  <c r="T54" i="79"/>
  <c r="T38" i="79"/>
  <c r="D213" i="79"/>
  <c r="E213" i="79"/>
  <c r="O237" i="79"/>
  <c r="I343" i="79"/>
  <c r="M335" i="79"/>
  <c r="G54" i="79"/>
  <c r="Q343" i="79"/>
  <c r="P229" i="79"/>
  <c r="P205" i="79"/>
  <c r="I327" i="79"/>
  <c r="I489" i="79" s="1"/>
  <c r="M327" i="79"/>
  <c r="L282" i="79"/>
  <c r="N266" i="79"/>
  <c r="Q327" i="79"/>
  <c r="S266" i="79"/>
  <c r="N205" i="79"/>
  <c r="K160" i="79"/>
  <c r="V160" i="79"/>
  <c r="J160" i="79"/>
  <c r="G307" i="22"/>
  <c r="N8" i="75"/>
  <c r="N18" i="75" s="1"/>
  <c r="BC8" i="75"/>
  <c r="BC9" i="75" s="1"/>
  <c r="AI8" i="75"/>
  <c r="AI18" i="75" s="1"/>
  <c r="BR8" i="75"/>
  <c r="BR9" i="75" s="1"/>
  <c r="AE8" i="75"/>
  <c r="AE9" i="75" s="1"/>
  <c r="O8" i="75"/>
  <c r="O18" i="75" s="1"/>
  <c r="W8" i="75"/>
  <c r="W18" i="75" s="1"/>
  <c r="K8" i="75"/>
  <c r="K18" i="75" s="1"/>
  <c r="H53" i="8"/>
  <c r="H78" i="8" s="1"/>
  <c r="H441" i="8" s="1"/>
  <c r="F306" i="22"/>
  <c r="F305" i="22"/>
  <c r="D307" i="22"/>
  <c r="L306" i="22"/>
  <c r="L305" i="22"/>
  <c r="E306" i="22"/>
  <c r="E305" i="22"/>
  <c r="H306" i="22"/>
  <c r="H305" i="22"/>
  <c r="I306" i="22"/>
  <c r="I305" i="22"/>
  <c r="N306" i="22"/>
  <c r="N305" i="22"/>
  <c r="O306" i="22"/>
  <c r="O305" i="22"/>
  <c r="M306" i="22"/>
  <c r="M305" i="22"/>
  <c r="K306" i="22"/>
  <c r="K305" i="22"/>
  <c r="D306" i="22"/>
  <c r="D305" i="22"/>
  <c r="S13" i="82"/>
  <c r="AN9" i="75"/>
  <c r="H9" i="75"/>
  <c r="BS18" i="75"/>
  <c r="BS9" i="75"/>
  <c r="W9" i="75"/>
  <c r="L18" i="75"/>
  <c r="P9" i="75"/>
  <c r="BK9" i="75"/>
  <c r="BK18" i="75"/>
  <c r="CI18" i="75"/>
  <c r="CI9" i="75"/>
  <c r="CQ9" i="75"/>
  <c r="CQ18" i="75"/>
  <c r="CU18" i="75"/>
  <c r="CU9" i="75"/>
  <c r="CE9" i="75"/>
  <c r="CE18" i="75"/>
  <c r="BO9" i="75"/>
  <c r="BO18" i="75"/>
  <c r="S9" i="75"/>
  <c r="S18" i="75"/>
  <c r="E18" i="75"/>
  <c r="BW9" i="75"/>
  <c r="BW18" i="75"/>
  <c r="AE18" i="75"/>
  <c r="AB9" i="75"/>
  <c r="G18" i="75"/>
  <c r="CA9" i="75"/>
  <c r="CA18" i="75"/>
  <c r="N9" i="75"/>
  <c r="AV9" i="75"/>
  <c r="CM18" i="75"/>
  <c r="CM9" i="75"/>
  <c r="BG9" i="75"/>
  <c r="BG18" i="75"/>
  <c r="BF18" i="75"/>
  <c r="BF9" i="75"/>
  <c r="J18" i="75"/>
  <c r="J9" i="75"/>
  <c r="R18" i="75"/>
  <c r="R9" i="75"/>
  <c r="AP18" i="75"/>
  <c r="AP9" i="75"/>
  <c r="CX18" i="75"/>
  <c r="CX9" i="75"/>
  <c r="CH18" i="75"/>
  <c r="CH9" i="75"/>
  <c r="AL18" i="75"/>
  <c r="AL9" i="75"/>
  <c r="Z18" i="75"/>
  <c r="Z9" i="75"/>
  <c r="AX18" i="75"/>
  <c r="AX9" i="75"/>
  <c r="AH9" i="75"/>
  <c r="AH18" i="75"/>
  <c r="CV18" i="75"/>
  <c r="CV9" i="75"/>
  <c r="AZ9" i="75"/>
  <c r="AZ18" i="75"/>
  <c r="T9" i="75"/>
  <c r="T18" i="75"/>
  <c r="C9" i="75"/>
  <c r="AI9" i="75"/>
  <c r="BB9" i="75"/>
  <c r="BB18" i="75"/>
  <c r="CJ9" i="75"/>
  <c r="CJ18" i="75"/>
  <c r="BT9" i="75"/>
  <c r="BT18" i="75"/>
  <c r="BD9" i="75"/>
  <c r="BD18" i="75"/>
  <c r="D9" i="75"/>
  <c r="D18" i="75"/>
  <c r="AM18" i="75"/>
  <c r="AM9" i="75"/>
  <c r="AA9" i="75"/>
  <c r="AA18" i="75"/>
  <c r="CF18" i="75"/>
  <c r="CF9" i="75"/>
  <c r="AY9" i="75"/>
  <c r="AY18" i="75"/>
  <c r="O9" i="75"/>
  <c r="CR9" i="75"/>
  <c r="CR18" i="75"/>
  <c r="CB18" i="75"/>
  <c r="CB9" i="75"/>
  <c r="BL9" i="75"/>
  <c r="BL18" i="75"/>
  <c r="AF18" i="75"/>
  <c r="AF9" i="75"/>
  <c r="AU18" i="75"/>
  <c r="AU9" i="75"/>
  <c r="BP9" i="75"/>
  <c r="BP18" i="75"/>
  <c r="AJ9" i="75"/>
  <c r="AJ18" i="75"/>
  <c r="CN9" i="75"/>
  <c r="CN18" i="75"/>
  <c r="BX18" i="75"/>
  <c r="BX9" i="75"/>
  <c r="BH9" i="75"/>
  <c r="BH18" i="75"/>
  <c r="AR18" i="75"/>
  <c r="AR9" i="75"/>
  <c r="AQ9" i="75"/>
  <c r="AQ18" i="75"/>
  <c r="D324" i="8"/>
  <c r="H324" i="8" s="1"/>
  <c r="H325" i="8" s="1"/>
  <c r="H442" i="8" s="1"/>
  <c r="H443" i="8" s="1"/>
  <c r="CP9" i="75"/>
  <c r="CP18" i="75"/>
  <c r="BV9" i="75"/>
  <c r="BV18" i="75"/>
  <c r="AD9" i="75"/>
  <c r="AD18" i="75"/>
  <c r="CL18" i="75"/>
  <c r="CL9" i="75"/>
  <c r="BN18" i="75"/>
  <c r="BN9" i="75"/>
  <c r="V9" i="75"/>
  <c r="V18" i="75"/>
  <c r="CD9" i="75"/>
  <c r="CD18" i="75"/>
  <c r="BJ18" i="75"/>
  <c r="BJ9" i="75"/>
  <c r="CT18" i="75"/>
  <c r="CT9" i="75"/>
  <c r="BZ9" i="75"/>
  <c r="BZ18" i="75"/>
  <c r="AT9" i="75"/>
  <c r="AT18" i="75"/>
  <c r="F9" i="75"/>
  <c r="F18" i="75"/>
  <c r="CC18" i="75"/>
  <c r="CC9" i="75"/>
  <c r="BM9" i="75"/>
  <c r="BM18" i="75"/>
  <c r="AW9" i="75"/>
  <c r="AW18" i="75"/>
  <c r="Q9" i="75"/>
  <c r="Q18" i="75"/>
  <c r="CO9" i="75"/>
  <c r="CO18" i="75"/>
  <c r="BY9" i="75"/>
  <c r="BY18" i="75"/>
  <c r="BI9" i="75"/>
  <c r="BI18" i="75"/>
  <c r="AS18" i="75"/>
  <c r="AS9" i="75"/>
  <c r="AC18" i="75"/>
  <c r="AC9" i="75"/>
  <c r="M9" i="75"/>
  <c r="M18" i="75"/>
  <c r="CK18" i="75"/>
  <c r="CK9" i="75"/>
  <c r="BU9" i="75"/>
  <c r="BU18" i="75"/>
  <c r="BE9" i="75"/>
  <c r="BE18" i="75"/>
  <c r="AO9" i="75"/>
  <c r="AO18" i="75"/>
  <c r="Y18" i="75"/>
  <c r="Y9" i="75"/>
  <c r="I18" i="75"/>
  <c r="I9" i="75"/>
  <c r="CW9" i="75"/>
  <c r="CW18" i="75"/>
  <c r="CG9" i="75"/>
  <c r="CG18" i="75"/>
  <c r="BQ9" i="75"/>
  <c r="BQ18" i="75"/>
  <c r="BA9" i="75"/>
  <c r="BA18" i="75"/>
  <c r="AK9" i="75"/>
  <c r="AK18" i="75"/>
  <c r="U18" i="75"/>
  <c r="U9" i="75"/>
  <c r="CS9" i="75"/>
  <c r="CS18" i="75"/>
  <c r="AG9" i="75"/>
  <c r="AG18" i="75"/>
  <c r="E35" i="39"/>
  <c r="C35" i="39"/>
  <c r="E41" i="39"/>
  <c r="E40" i="39"/>
  <c r="E42" i="39"/>
  <c r="C42" i="39"/>
  <c r="C41" i="39"/>
  <c r="C40" i="39"/>
  <c r="D40" i="39"/>
  <c r="D41" i="39"/>
  <c r="D42" i="39"/>
  <c r="V336" i="67"/>
  <c r="U112" i="79" s="1"/>
  <c r="R336" i="67"/>
  <c r="Q112" i="79" s="1"/>
  <c r="N336" i="67"/>
  <c r="M112" i="79" s="1"/>
  <c r="J336" i="67"/>
  <c r="I112" i="79" s="1"/>
  <c r="F336" i="67"/>
  <c r="E112" i="79" s="1"/>
  <c r="U336" i="67"/>
  <c r="T112" i="79" s="1"/>
  <c r="Q336" i="67"/>
  <c r="P112" i="79" s="1"/>
  <c r="M336" i="67"/>
  <c r="L112" i="79" s="1"/>
  <c r="I336" i="67"/>
  <c r="H112" i="79" s="1"/>
  <c r="E336" i="67"/>
  <c r="D112" i="79" s="1"/>
  <c r="T336" i="67"/>
  <c r="S112" i="79" s="1"/>
  <c r="P336" i="67"/>
  <c r="O112" i="79" s="1"/>
  <c r="L336" i="67"/>
  <c r="K112" i="79" s="1"/>
  <c r="H336" i="67"/>
  <c r="G112" i="79" s="1"/>
  <c r="W336" i="67"/>
  <c r="V112" i="79" s="1"/>
  <c r="S336" i="67"/>
  <c r="R112" i="79" s="1"/>
  <c r="O336" i="67"/>
  <c r="N112" i="79" s="1"/>
  <c r="K336" i="67"/>
  <c r="J112" i="79" s="1"/>
  <c r="G336" i="67"/>
  <c r="F112" i="79" s="1"/>
  <c r="T334" i="67"/>
  <c r="S96" i="79" s="1"/>
  <c r="P334" i="67"/>
  <c r="O96" i="79" s="1"/>
  <c r="L334" i="67"/>
  <c r="K96" i="79" s="1"/>
  <c r="H334" i="67"/>
  <c r="G96" i="79" s="1"/>
  <c r="W334" i="67"/>
  <c r="V96" i="79" s="1"/>
  <c r="O334" i="67"/>
  <c r="N96" i="79" s="1"/>
  <c r="G334" i="67"/>
  <c r="F96" i="79" s="1"/>
  <c r="V334" i="67"/>
  <c r="U96" i="79" s="1"/>
  <c r="R334" i="67"/>
  <c r="Q96" i="79" s="1"/>
  <c r="N334" i="67"/>
  <c r="M96" i="79" s="1"/>
  <c r="J334" i="67"/>
  <c r="I96" i="79" s="1"/>
  <c r="F334" i="67"/>
  <c r="E96" i="79" s="1"/>
  <c r="U334" i="67"/>
  <c r="T96" i="79" s="1"/>
  <c r="Q334" i="67"/>
  <c r="P96" i="79" s="1"/>
  <c r="M334" i="67"/>
  <c r="L96" i="79" s="1"/>
  <c r="I334" i="67"/>
  <c r="H96" i="79" s="1"/>
  <c r="E334" i="67"/>
  <c r="D96" i="79" s="1"/>
  <c r="S334" i="67"/>
  <c r="R96" i="79" s="1"/>
  <c r="K334" i="67"/>
  <c r="J96" i="79" s="1"/>
  <c r="W337" i="67"/>
  <c r="V120" i="79" s="1"/>
  <c r="S337" i="67"/>
  <c r="R120" i="79" s="1"/>
  <c r="O337" i="67"/>
  <c r="N120" i="79" s="1"/>
  <c r="K337" i="67"/>
  <c r="J120" i="79" s="1"/>
  <c r="G337" i="67"/>
  <c r="F120" i="79" s="1"/>
  <c r="V337" i="67"/>
  <c r="U120" i="79" s="1"/>
  <c r="R337" i="67"/>
  <c r="Q120" i="79" s="1"/>
  <c r="N337" i="67"/>
  <c r="M120" i="79" s="1"/>
  <c r="J337" i="67"/>
  <c r="I120" i="79" s="1"/>
  <c r="F337" i="67"/>
  <c r="E120" i="79" s="1"/>
  <c r="U337" i="67"/>
  <c r="T120" i="79" s="1"/>
  <c r="Q337" i="67"/>
  <c r="P120" i="79" s="1"/>
  <c r="M337" i="67"/>
  <c r="L120" i="79" s="1"/>
  <c r="I337" i="67"/>
  <c r="H120" i="79" s="1"/>
  <c r="E337" i="67"/>
  <c r="D120" i="79" s="1"/>
  <c r="T337" i="67"/>
  <c r="S120" i="79" s="1"/>
  <c r="P337" i="67"/>
  <c r="O120" i="79" s="1"/>
  <c r="L337" i="67"/>
  <c r="K120" i="79" s="1"/>
  <c r="H337" i="67"/>
  <c r="G120" i="79" s="1"/>
  <c r="W333" i="67"/>
  <c r="V88" i="79" s="1"/>
  <c r="S333" i="67"/>
  <c r="R88" i="79" s="1"/>
  <c r="O333" i="67"/>
  <c r="N88" i="79" s="1"/>
  <c r="K333" i="67"/>
  <c r="J88" i="79" s="1"/>
  <c r="G333" i="67"/>
  <c r="F88" i="79" s="1"/>
  <c r="R333" i="67"/>
  <c r="Q88" i="79" s="1"/>
  <c r="J333" i="67"/>
  <c r="I88" i="79" s="1"/>
  <c r="U333" i="67"/>
  <c r="T88" i="79" s="1"/>
  <c r="Q333" i="67"/>
  <c r="P88" i="79" s="1"/>
  <c r="M333" i="67"/>
  <c r="L88" i="79" s="1"/>
  <c r="I333" i="67"/>
  <c r="H88" i="79" s="1"/>
  <c r="E333" i="67"/>
  <c r="D88" i="79" s="1"/>
  <c r="T333" i="67"/>
  <c r="S88" i="79" s="1"/>
  <c r="P333" i="67"/>
  <c r="O88" i="79" s="1"/>
  <c r="L333" i="67"/>
  <c r="K88" i="79" s="1"/>
  <c r="H333" i="67"/>
  <c r="G88" i="79" s="1"/>
  <c r="V333" i="67"/>
  <c r="U88" i="79" s="1"/>
  <c r="N333" i="67"/>
  <c r="M88" i="79" s="1"/>
  <c r="F333" i="67"/>
  <c r="E88" i="79" s="1"/>
  <c r="W332" i="67"/>
  <c r="S332" i="67"/>
  <c r="O332" i="67"/>
  <c r="K332" i="67"/>
  <c r="G332" i="67"/>
  <c r="V332" i="67"/>
  <c r="R332" i="67"/>
  <c r="N332" i="67"/>
  <c r="J332" i="67"/>
  <c r="F332" i="67"/>
  <c r="T332" i="67"/>
  <c r="P332" i="67"/>
  <c r="L332" i="67"/>
  <c r="U332" i="67"/>
  <c r="Q332" i="67"/>
  <c r="M332" i="67"/>
  <c r="I332" i="67"/>
  <c r="E332" i="67"/>
  <c r="D80" i="79" s="1"/>
  <c r="H332" i="67"/>
  <c r="O80" i="79"/>
  <c r="V46" i="79" l="1"/>
  <c r="R46" i="79"/>
  <c r="F46" i="79"/>
  <c r="L46" i="79"/>
  <c r="I46" i="79"/>
  <c r="J46" i="79"/>
  <c r="O46" i="79"/>
  <c r="S46" i="79"/>
  <c r="Q46" i="79"/>
  <c r="M46" i="79"/>
  <c r="U144" i="79"/>
  <c r="D144" i="79"/>
  <c r="D486" i="79" s="1"/>
  <c r="Q152" i="79"/>
  <c r="V144" i="79"/>
  <c r="Q144" i="79"/>
  <c r="F144" i="79"/>
  <c r="F486" i="79" s="1"/>
  <c r="E152" i="79"/>
  <c r="E495" i="79" s="1"/>
  <c r="V152" i="79"/>
  <c r="S144" i="79"/>
  <c r="K144" i="79"/>
  <c r="O160" i="79"/>
  <c r="Q160" i="79"/>
  <c r="H160" i="79"/>
  <c r="E160" i="79"/>
  <c r="R160" i="79"/>
  <c r="G136" i="79"/>
  <c r="H136" i="79"/>
  <c r="T152" i="79"/>
  <c r="L136" i="79"/>
  <c r="M136" i="79"/>
  <c r="D136" i="79"/>
  <c r="J136" i="79"/>
  <c r="P144" i="79"/>
  <c r="G152" i="79"/>
  <c r="G495" i="79" s="1"/>
  <c r="F152" i="79"/>
  <c r="F495" i="79" s="1"/>
  <c r="I144" i="79"/>
  <c r="I486" i="79" s="1"/>
  <c r="T144" i="79"/>
  <c r="U152" i="79"/>
  <c r="I152" i="79"/>
  <c r="I495" i="79" s="1"/>
  <c r="S160" i="79"/>
  <c r="F160" i="79"/>
  <c r="L160" i="79"/>
  <c r="M160" i="79"/>
  <c r="F136" i="79"/>
  <c r="U136" i="79"/>
  <c r="M152" i="79"/>
  <c r="U160" i="79"/>
  <c r="N160" i="79"/>
  <c r="G160" i="79"/>
  <c r="M237" i="79"/>
  <c r="F38" i="79"/>
  <c r="E335" i="79"/>
  <c r="E498" i="79" s="1"/>
  <c r="J152" i="79"/>
  <c r="L152" i="79"/>
  <c r="G144" i="79"/>
  <c r="G486" i="79" s="1"/>
  <c r="P46" i="79"/>
  <c r="D91" i="79"/>
  <c r="V91" i="79"/>
  <c r="S359" i="79"/>
  <c r="N46" i="79"/>
  <c r="K237" i="79"/>
  <c r="P123" i="79"/>
  <c r="G123" i="79"/>
  <c r="F335" i="79"/>
  <c r="F498" i="79" s="1"/>
  <c r="M282" i="79"/>
  <c r="V290" i="79"/>
  <c r="Q274" i="79"/>
  <c r="H290" i="79"/>
  <c r="G274" i="79"/>
  <c r="G497" i="79" s="1"/>
  <c r="U298" i="79"/>
  <c r="F290" i="79"/>
  <c r="J290" i="79"/>
  <c r="T290" i="79"/>
  <c r="K266" i="79"/>
  <c r="U274" i="79"/>
  <c r="H274" i="79"/>
  <c r="H497" i="79" s="1"/>
  <c r="S274" i="79"/>
  <c r="I298" i="79"/>
  <c r="V266" i="79"/>
  <c r="T298" i="79"/>
  <c r="H298" i="79"/>
  <c r="P298" i="79"/>
  <c r="F282" i="79"/>
  <c r="P266" i="79"/>
  <c r="M290" i="79"/>
  <c r="E282" i="79"/>
  <c r="V282" i="79"/>
  <c r="I274" i="79"/>
  <c r="I497" i="79" s="1"/>
  <c r="N274" i="79"/>
  <c r="S290" i="79"/>
  <c r="K298" i="79"/>
  <c r="K290" i="79"/>
  <c r="L274" i="79"/>
  <c r="F298" i="79"/>
  <c r="E298" i="79"/>
  <c r="Q290" i="79"/>
  <c r="P290" i="79"/>
  <c r="R290" i="79"/>
  <c r="M298" i="79"/>
  <c r="N298" i="79"/>
  <c r="M274" i="79"/>
  <c r="T274" i="79"/>
  <c r="U266" i="79"/>
  <c r="L266" i="79"/>
  <c r="H266" i="79"/>
  <c r="H488" i="79" s="1"/>
  <c r="L306" i="79"/>
  <c r="U282" i="79"/>
  <c r="E266" i="79"/>
  <c r="E488" i="79" s="1"/>
  <c r="V83" i="79"/>
  <c r="S298" i="79"/>
  <c r="P282" i="79"/>
  <c r="V229" i="79"/>
  <c r="J30" i="79"/>
  <c r="J298" i="79"/>
  <c r="D335" i="79"/>
  <c r="D498" i="79" s="1"/>
  <c r="G298" i="79"/>
  <c r="M38" i="79"/>
  <c r="G83" i="79"/>
  <c r="Q298" i="79"/>
  <c r="T266" i="79"/>
  <c r="F123" i="79"/>
  <c r="Q266" i="79"/>
  <c r="E290" i="79"/>
  <c r="R221" i="79"/>
  <c r="P152" i="79"/>
  <c r="O144" i="79"/>
  <c r="T46" i="79"/>
  <c r="U46" i="79"/>
  <c r="H62" i="79"/>
  <c r="H245" i="79"/>
  <c r="V359" i="79"/>
  <c r="J91" i="79"/>
  <c r="M99" i="79"/>
  <c r="H99" i="79"/>
  <c r="N351" i="79"/>
  <c r="Q237" i="79"/>
  <c r="G245" i="79"/>
  <c r="S221" i="79"/>
  <c r="U245" i="79"/>
  <c r="D107" i="79"/>
  <c r="S115" i="79"/>
  <c r="D115" i="79"/>
  <c r="R359" i="79"/>
  <c r="I359" i="79"/>
  <c r="E221" i="79"/>
  <c r="V298" i="79"/>
  <c r="K38" i="79"/>
  <c r="K30" i="79"/>
  <c r="R62" i="79"/>
  <c r="O229" i="79"/>
  <c r="L91" i="79"/>
  <c r="Q91" i="79"/>
  <c r="R107" i="79"/>
  <c r="R274" i="79"/>
  <c r="Q282" i="79"/>
  <c r="K274" i="79"/>
  <c r="J282" i="79"/>
  <c r="H152" i="79"/>
  <c r="H495" i="79" s="1"/>
  <c r="M62" i="79"/>
  <c r="E62" i="79"/>
  <c r="Q62" i="79"/>
  <c r="P62" i="79"/>
  <c r="J62" i="79"/>
  <c r="O62" i="79"/>
  <c r="F62" i="79"/>
  <c r="I62" i="79"/>
  <c r="G62" i="79"/>
  <c r="V62" i="79"/>
  <c r="T62" i="79"/>
  <c r="K62" i="79"/>
  <c r="T30" i="79"/>
  <c r="E30" i="79"/>
  <c r="V30" i="79"/>
  <c r="R30" i="79"/>
  <c r="O30" i="79"/>
  <c r="N30" i="79"/>
  <c r="D30" i="79"/>
  <c r="Q30" i="79"/>
  <c r="H30" i="79"/>
  <c r="P30" i="79"/>
  <c r="S30" i="79"/>
  <c r="Q319" i="79"/>
  <c r="S319" i="79"/>
  <c r="U319" i="79"/>
  <c r="R319" i="79"/>
  <c r="G319" i="79"/>
  <c r="D319" i="79"/>
  <c r="J319" i="79"/>
  <c r="H359" i="79"/>
  <c r="F319" i="79"/>
  <c r="I319" i="79"/>
  <c r="K351" i="79"/>
  <c r="H367" i="79"/>
  <c r="M319" i="79"/>
  <c r="K319" i="79"/>
  <c r="N319" i="79"/>
  <c r="H319" i="79"/>
  <c r="O319" i="79"/>
  <c r="E319" i="79"/>
  <c r="T351" i="79"/>
  <c r="F367" i="79"/>
  <c r="E343" i="79"/>
  <c r="T319" i="79"/>
  <c r="F343" i="79"/>
  <c r="V319" i="79"/>
  <c r="P319" i="79"/>
  <c r="O327" i="79"/>
  <c r="O343" i="79"/>
  <c r="L319" i="79"/>
  <c r="G343" i="79"/>
  <c r="H335" i="79"/>
  <c r="H498" i="79" s="1"/>
  <c r="R335" i="79"/>
  <c r="E367" i="79"/>
  <c r="T367" i="79"/>
  <c r="L335" i="79"/>
  <c r="L351" i="79"/>
  <c r="R351" i="79"/>
  <c r="N359" i="79"/>
  <c r="U359" i="79"/>
  <c r="P359" i="79"/>
  <c r="O359" i="79"/>
  <c r="I367" i="79"/>
  <c r="Q367" i="79"/>
  <c r="J359" i="79"/>
  <c r="M351" i="79"/>
  <c r="F351" i="79"/>
  <c r="P351" i="79"/>
  <c r="K367" i="79"/>
  <c r="L343" i="79"/>
  <c r="K327" i="79"/>
  <c r="H343" i="79"/>
  <c r="P327" i="79"/>
  <c r="E327" i="79"/>
  <c r="E489" i="79" s="1"/>
  <c r="R327" i="79"/>
  <c r="U335" i="79"/>
  <c r="S327" i="79"/>
  <c r="K335" i="79"/>
  <c r="J367" i="79"/>
  <c r="U343" i="79"/>
  <c r="I335" i="79"/>
  <c r="I498" i="79" s="1"/>
  <c r="V335" i="79"/>
  <c r="M343" i="79"/>
  <c r="S335" i="79"/>
  <c r="K359" i="79"/>
  <c r="F359" i="79"/>
  <c r="E359" i="79"/>
  <c r="L367" i="79"/>
  <c r="S367" i="79"/>
  <c r="L359" i="79"/>
  <c r="O351" i="79"/>
  <c r="V351" i="79"/>
  <c r="J351" i="79"/>
  <c r="D367" i="79"/>
  <c r="O367" i="79"/>
  <c r="H327" i="79"/>
  <c r="H489" i="79" s="1"/>
  <c r="S351" i="79"/>
  <c r="T343" i="79"/>
  <c r="D343" i="79"/>
  <c r="V327" i="79"/>
  <c r="J327" i="79"/>
  <c r="T335" i="79"/>
  <c r="G327" i="79"/>
  <c r="G489" i="79" s="1"/>
  <c r="R343" i="79"/>
  <c r="P335" i="79"/>
  <c r="Q54" i="79"/>
  <c r="J54" i="79"/>
  <c r="I54" i="79"/>
  <c r="P54" i="79"/>
  <c r="U54" i="79"/>
  <c r="L54" i="79"/>
  <c r="R54" i="79"/>
  <c r="S54" i="79"/>
  <c r="M54" i="79"/>
  <c r="K152" i="79"/>
  <c r="E237" i="79"/>
  <c r="G46" i="79"/>
  <c r="I237" i="79"/>
  <c r="D359" i="79"/>
  <c r="Q221" i="79"/>
  <c r="G30" i="79"/>
  <c r="P83" i="79"/>
  <c r="Q75" i="79"/>
  <c r="L115" i="79"/>
  <c r="V75" i="79"/>
  <c r="E75" i="79"/>
  <c r="H107" i="79"/>
  <c r="I75" i="79"/>
  <c r="T123" i="79"/>
  <c r="F115" i="79"/>
  <c r="Q83" i="79"/>
  <c r="J83" i="79"/>
  <c r="M75" i="79"/>
  <c r="T83" i="79"/>
  <c r="F83" i="79"/>
  <c r="E83" i="79"/>
  <c r="N99" i="79"/>
  <c r="S123" i="79"/>
  <c r="U115" i="79"/>
  <c r="T115" i="79"/>
  <c r="K115" i="79"/>
  <c r="M115" i="79"/>
  <c r="I107" i="79"/>
  <c r="T107" i="79"/>
  <c r="Q107" i="79"/>
  <c r="P115" i="79"/>
  <c r="K99" i="79"/>
  <c r="I99" i="79"/>
  <c r="U99" i="79"/>
  <c r="L99" i="79"/>
  <c r="O91" i="79"/>
  <c r="I91" i="79"/>
  <c r="I494" i="79" s="1"/>
  <c r="N123" i="79"/>
  <c r="M123" i="79"/>
  <c r="K123" i="79"/>
  <c r="E123" i="79"/>
  <c r="S83" i="79"/>
  <c r="U123" i="79"/>
  <c r="K75" i="79"/>
  <c r="J75" i="79"/>
  <c r="U75" i="79"/>
  <c r="D75" i="79"/>
  <c r="H75" i="79"/>
  <c r="L75" i="79"/>
  <c r="N115" i="79"/>
  <c r="P75" i="79"/>
  <c r="H123" i="79"/>
  <c r="N91" i="79"/>
  <c r="D123" i="79"/>
  <c r="E91" i="79"/>
  <c r="P107" i="79"/>
  <c r="O115" i="79"/>
  <c r="H115" i="79"/>
  <c r="I115" i="79"/>
  <c r="E115" i="79"/>
  <c r="G107" i="79"/>
  <c r="J107" i="79"/>
  <c r="N107" i="79"/>
  <c r="F107" i="79"/>
  <c r="E107" i="79"/>
  <c r="G99" i="79"/>
  <c r="E99" i="79"/>
  <c r="S99" i="79"/>
  <c r="J99" i="79"/>
  <c r="U91" i="79"/>
  <c r="P91" i="79"/>
  <c r="Q99" i="79"/>
  <c r="S91" i="79"/>
  <c r="O107" i="79"/>
  <c r="O83" i="79"/>
  <c r="L83" i="79"/>
  <c r="M83" i="79"/>
  <c r="Q123" i="79"/>
  <c r="I83" i="79"/>
  <c r="I123" i="79"/>
  <c r="R75" i="79"/>
  <c r="T75" i="79"/>
  <c r="F75" i="79"/>
  <c r="V136" i="79"/>
  <c r="E136" i="79"/>
  <c r="D290" i="79"/>
  <c r="J266" i="79"/>
  <c r="S237" i="79"/>
  <c r="T160" i="79"/>
  <c r="I160" i="79"/>
  <c r="P160" i="79"/>
  <c r="D160" i="79"/>
  <c r="J237" i="79"/>
  <c r="O123" i="79"/>
  <c r="L298" i="79"/>
  <c r="R229" i="79"/>
  <c r="J38" i="79"/>
  <c r="J274" i="79"/>
  <c r="L123" i="79"/>
  <c r="E274" i="79"/>
  <c r="E497" i="79" s="1"/>
  <c r="P274" i="79"/>
  <c r="P38" i="79"/>
  <c r="R266" i="79"/>
  <c r="G290" i="79"/>
  <c r="O221" i="79"/>
  <c r="O152" i="79"/>
  <c r="J144" i="79"/>
  <c r="E144" i="79"/>
  <c r="E486" i="79" s="1"/>
  <c r="E46" i="79"/>
  <c r="D46" i="79"/>
  <c r="N62" i="79"/>
  <c r="R91" i="79"/>
  <c r="F99" i="79"/>
  <c r="P99" i="79"/>
  <c r="H351" i="79"/>
  <c r="Q359" i="79"/>
  <c r="M91" i="79"/>
  <c r="G359" i="79"/>
  <c r="S107" i="79"/>
  <c r="G115" i="79"/>
  <c r="Q115" i="79"/>
  <c r="R298" i="79"/>
  <c r="D38" i="79"/>
  <c r="K46" i="79"/>
  <c r="E229" i="79"/>
  <c r="R144" i="79"/>
  <c r="O290" i="79"/>
  <c r="D83" i="79"/>
  <c r="I290" i="79"/>
  <c r="K83" i="79"/>
  <c r="J123" i="79"/>
  <c r="S152" i="79"/>
  <c r="I282" i="79"/>
  <c r="D266" i="79"/>
  <c r="G22" i="79"/>
  <c r="L22" i="79"/>
  <c r="R22" i="79"/>
  <c r="V22" i="79"/>
  <c r="I22" i="79"/>
  <c r="K22" i="79"/>
  <c r="Q22" i="79"/>
  <c r="D22" i="79"/>
  <c r="G266" i="79"/>
  <c r="G488" i="79" s="1"/>
  <c r="L327" i="79"/>
  <c r="K136" i="79"/>
  <c r="H83" i="79"/>
  <c r="G75" i="79"/>
  <c r="H144" i="79"/>
  <c r="H486" i="79" s="1"/>
  <c r="N38" i="79"/>
  <c r="P221" i="79"/>
  <c r="J221" i="79"/>
  <c r="S38" i="79"/>
  <c r="N213" i="79"/>
  <c r="R237" i="79"/>
  <c r="I229" i="79"/>
  <c r="N221" i="79"/>
  <c r="F229" i="79"/>
  <c r="I38" i="79"/>
  <c r="M229" i="79"/>
  <c r="D229" i="79"/>
  <c r="L38" i="79"/>
  <c r="T205" i="79"/>
  <c r="K205" i="79"/>
  <c r="S205" i="79"/>
  <c r="H237" i="79"/>
  <c r="M245" i="79"/>
  <c r="F245" i="79"/>
  <c r="R205" i="79"/>
  <c r="T245" i="79"/>
  <c r="I245" i="79"/>
  <c r="H221" i="79"/>
  <c r="U221" i="79"/>
  <c r="T221" i="79"/>
  <c r="Q38" i="79"/>
  <c r="V38" i="79"/>
  <c r="E38" i="79"/>
  <c r="G213" i="79"/>
  <c r="D282" i="79"/>
  <c r="O282" i="79"/>
  <c r="E197" i="79"/>
  <c r="N197" i="79"/>
  <c r="S136" i="79"/>
  <c r="Q136" i="79"/>
  <c r="I136" i="79"/>
  <c r="L197" i="79"/>
  <c r="S197" i="79"/>
  <c r="R197" i="79"/>
  <c r="J205" i="79"/>
  <c r="K197" i="79"/>
  <c r="M197" i="79"/>
  <c r="H197" i="79"/>
  <c r="I197" i="79"/>
  <c r="N237" i="79"/>
  <c r="D197" i="79"/>
  <c r="P213" i="79"/>
  <c r="F213" i="79"/>
  <c r="F221" i="79"/>
  <c r="O213" i="79"/>
  <c r="G229" i="79"/>
  <c r="H38" i="79"/>
  <c r="N229" i="79"/>
  <c r="V237" i="79"/>
  <c r="K213" i="79"/>
  <c r="N245" i="79"/>
  <c r="L245" i="79"/>
  <c r="G205" i="79"/>
  <c r="G487" i="79" s="1"/>
  <c r="O205" i="79"/>
  <c r="Q205" i="79"/>
  <c r="U237" i="79"/>
  <c r="T237" i="79"/>
  <c r="R245" i="79"/>
  <c r="J245" i="79"/>
  <c r="M205" i="79"/>
  <c r="L221" i="79"/>
  <c r="U205" i="79"/>
  <c r="S245" i="79"/>
  <c r="E245" i="79"/>
  <c r="K221" i="79"/>
  <c r="D221" i="79"/>
  <c r="G221" i="79"/>
  <c r="H229" i="79"/>
  <c r="D245" i="79"/>
  <c r="Q213" i="79"/>
  <c r="O245" i="79"/>
  <c r="U213" i="79"/>
  <c r="K229" i="79"/>
  <c r="I213" i="79"/>
  <c r="N258" i="79"/>
  <c r="F258" i="79"/>
  <c r="T258" i="79"/>
  <c r="V258" i="79"/>
  <c r="O258" i="79"/>
  <c r="K258" i="79"/>
  <c r="I258" i="79"/>
  <c r="P258" i="79"/>
  <c r="J258" i="79"/>
  <c r="R258" i="79"/>
  <c r="L258" i="79"/>
  <c r="U258" i="79"/>
  <c r="V274" i="79"/>
  <c r="G258" i="79"/>
  <c r="E258" i="79"/>
  <c r="H258" i="79"/>
  <c r="M258" i="79"/>
  <c r="M266" i="79"/>
  <c r="Q258" i="79"/>
  <c r="I266" i="79"/>
  <c r="I488" i="79" s="1"/>
  <c r="S258" i="79"/>
  <c r="H282" i="79"/>
  <c r="G282" i="79"/>
  <c r="O266" i="79"/>
  <c r="D258" i="79"/>
  <c r="K282" i="79"/>
  <c r="T282" i="79"/>
  <c r="N282" i="79"/>
  <c r="P136" i="79"/>
  <c r="R136" i="79"/>
  <c r="T136" i="79"/>
  <c r="S282" i="79"/>
  <c r="S229" i="79"/>
  <c r="O197" i="79"/>
  <c r="U197" i="79"/>
  <c r="G197" i="79"/>
  <c r="V197" i="79"/>
  <c r="M432" i="79"/>
  <c r="N432" i="79"/>
  <c r="R432" i="79"/>
  <c r="P432" i="79"/>
  <c r="Q432" i="79"/>
  <c r="O432" i="79"/>
  <c r="P306" i="79"/>
  <c r="J306" i="79"/>
  <c r="N306" i="79"/>
  <c r="T306" i="79"/>
  <c r="S306" i="79"/>
  <c r="E306" i="79"/>
  <c r="R306" i="79"/>
  <c r="O306" i="79"/>
  <c r="U306" i="79"/>
  <c r="G306" i="79"/>
  <c r="H306" i="79"/>
  <c r="Q306" i="79"/>
  <c r="M306" i="79"/>
  <c r="K306" i="79"/>
  <c r="D306" i="79"/>
  <c r="V306" i="79"/>
  <c r="I306" i="79"/>
  <c r="F306" i="79"/>
  <c r="Q168" i="79"/>
  <c r="J168" i="79"/>
  <c r="I168" i="79"/>
  <c r="R168" i="79"/>
  <c r="N168" i="79"/>
  <c r="M168" i="79"/>
  <c r="T168" i="79"/>
  <c r="D168" i="79"/>
  <c r="L168" i="79"/>
  <c r="U168" i="79"/>
  <c r="H168" i="79"/>
  <c r="F168" i="79"/>
  <c r="E168" i="79"/>
  <c r="P168" i="79"/>
  <c r="S168" i="79"/>
  <c r="G168" i="79"/>
  <c r="O168" i="79"/>
  <c r="V168" i="79"/>
  <c r="K168" i="79"/>
  <c r="F437" i="79"/>
  <c r="G494" i="79"/>
  <c r="D485" i="79"/>
  <c r="F494" i="79"/>
  <c r="E494" i="79"/>
  <c r="H494" i="79"/>
  <c r="K9" i="75"/>
  <c r="BC18" i="75"/>
  <c r="BR18" i="75"/>
  <c r="S11" i="82"/>
  <c r="S10" i="82"/>
  <c r="R11" i="82"/>
  <c r="F308" i="22"/>
  <c r="R9" i="82"/>
  <c r="D308" i="22"/>
  <c r="J305" i="22"/>
  <c r="S12" i="82"/>
  <c r="G306" i="22"/>
  <c r="R10" i="82"/>
  <c r="E308" i="22"/>
  <c r="R12" i="82"/>
  <c r="G308" i="22"/>
  <c r="R14" i="82"/>
  <c r="I308" i="22"/>
  <c r="R13" i="82"/>
  <c r="H308" i="22"/>
  <c r="S14" i="82"/>
  <c r="H436" i="79"/>
  <c r="H287" i="22"/>
  <c r="D437" i="79"/>
  <c r="D288" i="22"/>
  <c r="G434" i="79"/>
  <c r="G285" i="22"/>
  <c r="F436" i="79"/>
  <c r="F287" i="22"/>
  <c r="D433" i="79"/>
  <c r="D284" i="22"/>
  <c r="H433" i="79"/>
  <c r="H284" i="22"/>
  <c r="G437" i="79"/>
  <c r="G288" i="22"/>
  <c r="J437" i="79"/>
  <c r="J288" i="22"/>
  <c r="F434" i="79"/>
  <c r="F285" i="22"/>
  <c r="D432" i="79"/>
  <c r="D283" i="22"/>
  <c r="H437" i="79"/>
  <c r="H288" i="22"/>
  <c r="D436" i="79"/>
  <c r="D287" i="22"/>
  <c r="I437" i="79"/>
  <c r="I288" i="22"/>
  <c r="D434" i="79"/>
  <c r="D285" i="22"/>
  <c r="G436" i="79"/>
  <c r="G287" i="22"/>
  <c r="D435" i="79"/>
  <c r="D286" i="22"/>
  <c r="E434" i="79"/>
  <c r="E285" i="22"/>
  <c r="D299" i="22"/>
  <c r="D494" i="79"/>
  <c r="L510" i="79" l="1"/>
  <c r="D298" i="22" s="1"/>
  <c r="H434" i="79"/>
  <c r="G11" i="82" s="1"/>
  <c r="G593" i="79" s="1"/>
  <c r="E176" i="79"/>
  <c r="U176" i="79"/>
  <c r="F176" i="79"/>
  <c r="D176" i="79"/>
  <c r="G176" i="79"/>
  <c r="V176" i="79"/>
  <c r="M176" i="79"/>
  <c r="L176" i="79"/>
  <c r="N176" i="79"/>
  <c r="H176" i="79"/>
  <c r="Q176" i="79"/>
  <c r="S176" i="79"/>
  <c r="P176" i="79"/>
  <c r="R176" i="79"/>
  <c r="I176" i="79"/>
  <c r="O176" i="79"/>
  <c r="T176" i="79"/>
  <c r="K176" i="79"/>
  <c r="J176" i="79"/>
  <c r="F288" i="22"/>
  <c r="H14" i="82"/>
  <c r="H596" i="79" s="1"/>
  <c r="F284" i="22"/>
  <c r="F11" i="82"/>
  <c r="F593" i="79" s="1"/>
  <c r="G14" i="82"/>
  <c r="G596" i="79" s="1"/>
  <c r="I14" i="82"/>
  <c r="I596" i="79" s="1"/>
  <c r="Q13" i="82"/>
  <c r="U13" i="82" s="1"/>
  <c r="D301" i="22"/>
  <c r="Q14" i="82"/>
  <c r="U14" i="82" s="1"/>
  <c r="D302" i="22"/>
  <c r="P11" i="82"/>
  <c r="T11" i="82" s="1"/>
  <c r="D293" i="22"/>
  <c r="S9" i="82"/>
  <c r="J306" i="22"/>
  <c r="E11" i="82"/>
  <c r="E593" i="79" s="1"/>
  <c r="D11" i="82"/>
  <c r="D593" i="79" s="1"/>
  <c r="F13" i="82"/>
  <c r="F595" i="79" s="1"/>
  <c r="G10" i="82"/>
  <c r="G592" i="79" s="1"/>
  <c r="E13" i="82"/>
  <c r="E595" i="79" s="1"/>
  <c r="K595" i="79" s="1"/>
  <c r="F14" i="82"/>
  <c r="F596" i="79" s="1"/>
  <c r="G433" i="79"/>
  <c r="F10" i="82" s="1"/>
  <c r="F592" i="79" s="1"/>
  <c r="G284" i="22"/>
  <c r="J433" i="79"/>
  <c r="I10" i="82" s="1"/>
  <c r="I592" i="79" s="1"/>
  <c r="J284" i="22"/>
  <c r="I436" i="79"/>
  <c r="H13" i="82" s="1"/>
  <c r="H595" i="79" s="1"/>
  <c r="I287" i="22"/>
  <c r="I433" i="79"/>
  <c r="H10" i="82" s="1"/>
  <c r="H592" i="79" s="1"/>
  <c r="I284" i="22"/>
  <c r="E14" i="82"/>
  <c r="E596" i="79" s="1"/>
  <c r="G13" i="82"/>
  <c r="G595" i="79" s="1"/>
  <c r="Q11" i="82"/>
  <c r="U11" i="82" s="1"/>
  <c r="K596" i="79" l="1"/>
  <c r="O596" i="79"/>
  <c r="L596" i="79"/>
  <c r="J593" i="79"/>
  <c r="L593" i="79"/>
  <c r="L595" i="79"/>
  <c r="K593" i="79"/>
  <c r="M593" i="79"/>
  <c r="H285" i="22"/>
  <c r="E184" i="79"/>
  <c r="I184" i="79"/>
  <c r="M184" i="79"/>
  <c r="Q184" i="79"/>
  <c r="U184" i="79"/>
  <c r="G184" i="79"/>
  <c r="K184" i="79"/>
  <c r="O184" i="79"/>
  <c r="D184" i="79"/>
  <c r="H184" i="79"/>
  <c r="L184" i="79"/>
  <c r="P184" i="79"/>
  <c r="F184" i="79"/>
  <c r="J184" i="79"/>
  <c r="N184" i="79"/>
  <c r="R184" i="79"/>
  <c r="V184" i="79"/>
  <c r="S184" i="79"/>
  <c r="T184" i="79"/>
  <c r="Q10" i="82"/>
  <c r="U10" i="82" s="1"/>
  <c r="F433" i="79"/>
  <c r="E10" i="82" s="1"/>
  <c r="E592" i="79" s="1"/>
  <c r="J436" i="79"/>
  <c r="I13" i="82" s="1"/>
  <c r="I595" i="79" s="1"/>
  <c r="O595" i="79" s="1"/>
  <c r="J287" i="22"/>
  <c r="Q80" i="79"/>
  <c r="L80" i="79"/>
  <c r="I80" i="79"/>
  <c r="T80" i="79"/>
  <c r="J80" i="79"/>
  <c r="R80" i="79"/>
  <c r="N80" i="79"/>
  <c r="V80" i="79"/>
  <c r="K80" i="79"/>
  <c r="F80" i="79"/>
  <c r="M80" i="79"/>
  <c r="G80" i="79"/>
  <c r="U80" i="79"/>
  <c r="E80" i="79"/>
  <c r="P80" i="79"/>
  <c r="S80" i="79"/>
  <c r="H80" i="79"/>
  <c r="L592" i="79" l="1"/>
  <c r="O592" i="79"/>
  <c r="K592" i="79"/>
  <c r="I434" i="79"/>
  <c r="H11" i="82" s="1"/>
  <c r="H593" i="79" s="1"/>
  <c r="N593" i="79" s="1"/>
  <c r="I285" i="22"/>
  <c r="H485" i="79"/>
  <c r="G485" i="79"/>
  <c r="I485" i="79"/>
  <c r="E485" i="79"/>
  <c r="F485" i="79"/>
  <c r="X325" i="67"/>
  <c r="E325" i="67" s="1"/>
  <c r="X329" i="67"/>
  <c r="D189" i="22"/>
  <c r="X327" i="67"/>
  <c r="X326" i="67"/>
  <c r="X328" i="67"/>
  <c r="X330" i="67"/>
  <c r="L504" i="79" l="1"/>
  <c r="P10" i="82" s="1"/>
  <c r="T10" i="82" s="1"/>
  <c r="J434" i="79"/>
  <c r="I11" i="82" s="1"/>
  <c r="I593" i="79" s="1"/>
  <c r="O593" i="79" s="1"/>
  <c r="J285" i="22"/>
  <c r="E284" i="22"/>
  <c r="T327" i="67"/>
  <c r="S35" i="79" s="1"/>
  <c r="P327" i="67"/>
  <c r="O35" i="79" s="1"/>
  <c r="L327" i="67"/>
  <c r="K35" i="79" s="1"/>
  <c r="H327" i="67"/>
  <c r="G35" i="79" s="1"/>
  <c r="U327" i="67"/>
  <c r="T35" i="79" s="1"/>
  <c r="I327" i="67"/>
  <c r="H35" i="79" s="1"/>
  <c r="W327" i="67"/>
  <c r="V35" i="79" s="1"/>
  <c r="S327" i="67"/>
  <c r="R35" i="79" s="1"/>
  <c r="O327" i="67"/>
  <c r="N35" i="79" s="1"/>
  <c r="K327" i="67"/>
  <c r="J35" i="79" s="1"/>
  <c r="G327" i="67"/>
  <c r="F35" i="79" s="1"/>
  <c r="V327" i="67"/>
  <c r="U35" i="79" s="1"/>
  <c r="R327" i="67"/>
  <c r="N327" i="67"/>
  <c r="M35" i="79" s="1"/>
  <c r="J327" i="67"/>
  <c r="I35" i="79" s="1"/>
  <c r="F327" i="67"/>
  <c r="E35" i="79" s="1"/>
  <c r="Q327" i="67"/>
  <c r="P35" i="79" s="1"/>
  <c r="M327" i="67"/>
  <c r="L35" i="79" s="1"/>
  <c r="E327" i="67"/>
  <c r="D35" i="79" s="1"/>
  <c r="W330" i="67"/>
  <c r="V59" i="79" s="1"/>
  <c r="S330" i="67"/>
  <c r="R59" i="79" s="1"/>
  <c r="O330" i="67"/>
  <c r="N59" i="79" s="1"/>
  <c r="K330" i="67"/>
  <c r="J59" i="79" s="1"/>
  <c r="G330" i="67"/>
  <c r="F59" i="79" s="1"/>
  <c r="V330" i="67"/>
  <c r="U59" i="79" s="1"/>
  <c r="R330" i="67"/>
  <c r="Q59" i="79" s="1"/>
  <c r="N330" i="67"/>
  <c r="M59" i="79" s="1"/>
  <c r="J330" i="67"/>
  <c r="I59" i="79" s="1"/>
  <c r="F330" i="67"/>
  <c r="E59" i="79" s="1"/>
  <c r="U330" i="67"/>
  <c r="T59" i="79" s="1"/>
  <c r="Q330" i="67"/>
  <c r="P59" i="79" s="1"/>
  <c r="M330" i="67"/>
  <c r="L59" i="79" s="1"/>
  <c r="I330" i="67"/>
  <c r="H59" i="79" s="1"/>
  <c r="E330" i="67"/>
  <c r="D59" i="79" s="1"/>
  <c r="T330" i="67"/>
  <c r="S59" i="79" s="1"/>
  <c r="P330" i="67"/>
  <c r="O59" i="79" s="1"/>
  <c r="L330" i="67"/>
  <c r="K59" i="79" s="1"/>
  <c r="H330" i="67"/>
  <c r="G59" i="79" s="1"/>
  <c r="U328" i="67"/>
  <c r="T43" i="79" s="1"/>
  <c r="Q328" i="67"/>
  <c r="P43" i="79" s="1"/>
  <c r="M328" i="67"/>
  <c r="L43" i="79" s="1"/>
  <c r="I328" i="67"/>
  <c r="H43" i="79" s="1"/>
  <c r="E328" i="67"/>
  <c r="D43" i="79" s="1"/>
  <c r="T328" i="67"/>
  <c r="S43" i="79" s="1"/>
  <c r="P328" i="67"/>
  <c r="O43" i="79" s="1"/>
  <c r="L328" i="67"/>
  <c r="K43" i="79" s="1"/>
  <c r="H328" i="67"/>
  <c r="W328" i="67"/>
  <c r="V43" i="79" s="1"/>
  <c r="S328" i="67"/>
  <c r="R43" i="79" s="1"/>
  <c r="O328" i="67"/>
  <c r="N43" i="79" s="1"/>
  <c r="K328" i="67"/>
  <c r="J43" i="79" s="1"/>
  <c r="G328" i="67"/>
  <c r="F43" i="79" s="1"/>
  <c r="V328" i="67"/>
  <c r="U43" i="79" s="1"/>
  <c r="R328" i="67"/>
  <c r="Q43" i="79" s="1"/>
  <c r="N328" i="67"/>
  <c r="M43" i="79" s="1"/>
  <c r="J328" i="67"/>
  <c r="I43" i="79" s="1"/>
  <c r="F328" i="67"/>
  <c r="E43" i="79" s="1"/>
  <c r="V329" i="67"/>
  <c r="U51" i="79" s="1"/>
  <c r="R329" i="67"/>
  <c r="Q51" i="79" s="1"/>
  <c r="N329" i="67"/>
  <c r="M51" i="79" s="1"/>
  <c r="J329" i="67"/>
  <c r="I51" i="79" s="1"/>
  <c r="F329" i="67"/>
  <c r="E51" i="79" s="1"/>
  <c r="U329" i="67"/>
  <c r="T51" i="79" s="1"/>
  <c r="Q329" i="67"/>
  <c r="P51" i="79" s="1"/>
  <c r="M329" i="67"/>
  <c r="L51" i="79" s="1"/>
  <c r="I329" i="67"/>
  <c r="H51" i="79" s="1"/>
  <c r="E329" i="67"/>
  <c r="D51" i="79" s="1"/>
  <c r="T329" i="67"/>
  <c r="S51" i="79" s="1"/>
  <c r="P329" i="67"/>
  <c r="O51" i="79" s="1"/>
  <c r="L329" i="67"/>
  <c r="K51" i="79" s="1"/>
  <c r="H329" i="67"/>
  <c r="G51" i="79" s="1"/>
  <c r="W329" i="67"/>
  <c r="V51" i="79" s="1"/>
  <c r="S329" i="67"/>
  <c r="R51" i="79" s="1"/>
  <c r="O329" i="67"/>
  <c r="N51" i="79" s="1"/>
  <c r="K329" i="67"/>
  <c r="J51" i="79" s="1"/>
  <c r="G329" i="67"/>
  <c r="W326" i="67"/>
  <c r="V27" i="79" s="1"/>
  <c r="S326" i="67"/>
  <c r="R27" i="79" s="1"/>
  <c r="O326" i="67"/>
  <c r="N27" i="79" s="1"/>
  <c r="K326" i="67"/>
  <c r="J27" i="79" s="1"/>
  <c r="G326" i="67"/>
  <c r="F27" i="79" s="1"/>
  <c r="T326" i="67"/>
  <c r="S27" i="79" s="1"/>
  <c r="L326" i="67"/>
  <c r="K27" i="79" s="1"/>
  <c r="V326" i="67"/>
  <c r="U27" i="79" s="1"/>
  <c r="R326" i="67"/>
  <c r="Q27" i="79" s="1"/>
  <c r="N326" i="67"/>
  <c r="M27" i="79" s="1"/>
  <c r="J326" i="67"/>
  <c r="I27" i="79" s="1"/>
  <c r="F326" i="67"/>
  <c r="E27" i="79" s="1"/>
  <c r="U326" i="67"/>
  <c r="T27" i="79" s="1"/>
  <c r="Q326" i="67"/>
  <c r="P27" i="79" s="1"/>
  <c r="M326" i="67"/>
  <c r="L27" i="79" s="1"/>
  <c r="I326" i="67"/>
  <c r="H27" i="79" s="1"/>
  <c r="E326" i="67"/>
  <c r="D27" i="79" s="1"/>
  <c r="P326" i="67"/>
  <c r="O27" i="79" s="1"/>
  <c r="H326" i="67"/>
  <c r="G27" i="79" s="1"/>
  <c r="W325" i="67"/>
  <c r="V19" i="79" s="1"/>
  <c r="S325" i="67"/>
  <c r="R19" i="79" s="1"/>
  <c r="O325" i="67"/>
  <c r="N19" i="79" s="1"/>
  <c r="V325" i="67"/>
  <c r="U19" i="79" s="1"/>
  <c r="R325" i="67"/>
  <c r="Q19" i="79" s="1"/>
  <c r="N325" i="67"/>
  <c r="M19" i="79" s="1"/>
  <c r="J325" i="67"/>
  <c r="I19" i="79" s="1"/>
  <c r="F325" i="67"/>
  <c r="E19" i="79" s="1"/>
  <c r="U325" i="67"/>
  <c r="T19" i="79" s="1"/>
  <c r="Q325" i="67"/>
  <c r="P19" i="79" s="1"/>
  <c r="M325" i="67"/>
  <c r="L19" i="79" s="1"/>
  <c r="I325" i="67"/>
  <c r="H19" i="79" s="1"/>
  <c r="T325" i="67"/>
  <c r="S19" i="79" s="1"/>
  <c r="P325" i="67"/>
  <c r="O19" i="79" s="1"/>
  <c r="L325" i="67"/>
  <c r="K19" i="79" s="1"/>
  <c r="H325" i="67"/>
  <c r="G19" i="79" s="1"/>
  <c r="K325" i="67"/>
  <c r="J19" i="79" s="1"/>
  <c r="G325" i="67"/>
  <c r="F19" i="79" s="1"/>
  <c r="D19" i="79"/>
  <c r="G43" i="79"/>
  <c r="F51" i="79"/>
  <c r="Q35" i="79"/>
  <c r="M592" i="79" l="1"/>
  <c r="N592" i="79"/>
  <c r="E433" i="79"/>
  <c r="D10" i="82" s="1"/>
  <c r="D592" i="79" s="1"/>
  <c r="J592" i="79" s="1"/>
  <c r="D292" i="22"/>
  <c r="I493" i="79"/>
  <c r="G484" i="79"/>
  <c r="H484" i="79"/>
  <c r="E484" i="79"/>
  <c r="I484" i="79"/>
  <c r="F484" i="79"/>
  <c r="F493" i="79"/>
  <c r="G493" i="79"/>
  <c r="H493" i="79"/>
  <c r="E493" i="79"/>
  <c r="D493" i="79"/>
  <c r="D484" i="79"/>
  <c r="L509" i="79" l="1"/>
  <c r="D297" i="22" s="1"/>
  <c r="L503" i="79"/>
  <c r="D291" i="22" s="1"/>
  <c r="F432" i="79"/>
  <c r="E9" i="82" s="1"/>
  <c r="E591" i="79" s="1"/>
  <c r="E432" i="79"/>
  <c r="D9" i="82" s="1"/>
  <c r="D591" i="79" s="1"/>
  <c r="H432" i="79"/>
  <c r="G9" i="82" s="1"/>
  <c r="G591" i="79" s="1"/>
  <c r="H283" i="22"/>
  <c r="J432" i="79"/>
  <c r="I9" i="82" s="1"/>
  <c r="I591" i="79" s="1"/>
  <c r="J283" i="22"/>
  <c r="I432" i="79"/>
  <c r="H9" i="82" s="1"/>
  <c r="H591" i="79" s="1"/>
  <c r="I283" i="22"/>
  <c r="G432" i="79"/>
  <c r="F9" i="82" s="1"/>
  <c r="F591" i="79" s="1"/>
  <c r="G283" i="22"/>
  <c r="F283" i="22" l="1"/>
  <c r="E283" i="22"/>
  <c r="Q9" i="82"/>
  <c r="U9" i="82" s="1"/>
  <c r="P9" i="82"/>
  <c r="T9" i="82" s="1"/>
  <c r="J591" i="79" l="1"/>
  <c r="M591" i="79"/>
  <c r="O591" i="79"/>
  <c r="K591" i="79"/>
  <c r="N591" i="79"/>
  <c r="L591" i="79"/>
  <c r="D202" i="79"/>
  <c r="D487" i="79" l="1"/>
  <c r="R351" i="67"/>
  <c r="Q242" i="79" s="1"/>
  <c r="G350" i="67"/>
  <c r="F234" i="79" s="1"/>
  <c r="I350" i="67"/>
  <c r="H234" i="79" s="1"/>
  <c r="K350" i="67"/>
  <c r="J234" i="79" s="1"/>
  <c r="M350" i="67"/>
  <c r="L234" i="79" s="1"/>
  <c r="W351" i="67"/>
  <c r="V242" i="79" s="1"/>
  <c r="N347" i="67"/>
  <c r="M210" i="79" s="1"/>
  <c r="V347" i="67"/>
  <c r="U210" i="79" s="1"/>
  <c r="U351" i="67"/>
  <c r="T242" i="79" s="1"/>
  <c r="J350" i="67"/>
  <c r="I234" i="79" s="1"/>
  <c r="R350" i="67"/>
  <c r="Q234" i="79" s="1"/>
  <c r="G348" i="67"/>
  <c r="F218" i="79" s="1"/>
  <c r="K348" i="67"/>
  <c r="J218" i="79" s="1"/>
  <c r="O348" i="67"/>
  <c r="N218" i="79" s="1"/>
  <c r="S348" i="67"/>
  <c r="R218" i="79" s="1"/>
  <c r="U348" i="67"/>
  <c r="T218" i="79" s="1"/>
  <c r="N348" i="67"/>
  <c r="M218" i="79" s="1"/>
  <c r="V348" i="67"/>
  <c r="U218" i="79" s="1"/>
  <c r="H348" i="67"/>
  <c r="G218" i="79" s="1"/>
  <c r="L348" i="67"/>
  <c r="K218" i="79" s="1"/>
  <c r="P348" i="67"/>
  <c r="O218" i="79" s="1"/>
  <c r="T348" i="67"/>
  <c r="S218" i="79" s="1"/>
  <c r="F348" i="67"/>
  <c r="E218" i="79" s="1"/>
  <c r="J348" i="67"/>
  <c r="I218" i="79" s="1"/>
  <c r="R348" i="67"/>
  <c r="Q218" i="79" s="1"/>
  <c r="Q347" i="67"/>
  <c r="P210" i="79" s="1"/>
  <c r="O351" i="67"/>
  <c r="N242" i="79" s="1"/>
  <c r="G349" i="67"/>
  <c r="F226" i="79" s="1"/>
  <c r="J351" i="67"/>
  <c r="I242" i="79" s="1"/>
  <c r="F349" i="67"/>
  <c r="E226" i="79" s="1"/>
  <c r="R349" i="67"/>
  <c r="Q226" i="79" s="1"/>
  <c r="P347" i="67"/>
  <c r="O210" i="79" s="1"/>
  <c r="M351" i="67"/>
  <c r="L242" i="79" s="1"/>
  <c r="U350" i="67"/>
  <c r="T234" i="79" s="1"/>
  <c r="Q349" i="67"/>
  <c r="P226" i="79" s="1"/>
  <c r="L349" i="67"/>
  <c r="K226" i="79" s="1"/>
  <c r="R347" i="67"/>
  <c r="Q210" i="79" s="1"/>
  <c r="Q351" i="67"/>
  <c r="P242" i="79" s="1"/>
  <c r="F350" i="67"/>
  <c r="E234" i="79" s="1"/>
  <c r="V350" i="67"/>
  <c r="U234" i="79" s="1"/>
  <c r="U347" i="67"/>
  <c r="T210" i="79" s="1"/>
  <c r="K351" i="67"/>
  <c r="J242" i="79" s="1"/>
  <c r="K349" i="67"/>
  <c r="J226" i="79" s="1"/>
  <c r="V349" i="67"/>
  <c r="U226" i="79" s="1"/>
  <c r="H349" i="67"/>
  <c r="G226" i="79" s="1"/>
  <c r="Q348" i="67"/>
  <c r="P218" i="79" s="1"/>
  <c r="P350" i="67"/>
  <c r="O234" i="79" s="1"/>
  <c r="O349" i="67"/>
  <c r="N226" i="79" s="1"/>
  <c r="F351" i="67"/>
  <c r="E242" i="79" s="1"/>
  <c r="L347" i="67"/>
  <c r="K210" i="79" s="1"/>
  <c r="W347" i="67"/>
  <c r="V210" i="79" s="1"/>
  <c r="I348" i="67"/>
  <c r="H218" i="79" s="1"/>
  <c r="W348" i="67"/>
  <c r="V218" i="79" s="1"/>
  <c r="J347" i="67"/>
  <c r="I210" i="79" s="1"/>
  <c r="L350" i="67"/>
  <c r="K234" i="79" s="1"/>
  <c r="T350" i="67"/>
  <c r="S234" i="79" s="1"/>
  <c r="K347" i="67"/>
  <c r="J210" i="79" s="1"/>
  <c r="G351" i="67"/>
  <c r="F242" i="79" s="1"/>
  <c r="O350" i="67"/>
  <c r="N234" i="79" s="1"/>
  <c r="S349" i="67"/>
  <c r="R226" i="79" s="1"/>
  <c r="J349" i="67"/>
  <c r="I226" i="79" s="1"/>
  <c r="T347" i="67"/>
  <c r="S210" i="79" s="1"/>
  <c r="H347" i="67"/>
  <c r="G210" i="79" s="1"/>
  <c r="I349" i="67"/>
  <c r="H226" i="79" s="1"/>
  <c r="S347" i="67"/>
  <c r="R210" i="79" s="1"/>
  <c r="H351" i="67"/>
  <c r="G242" i="79" s="1"/>
  <c r="P351" i="67"/>
  <c r="O242" i="79" s="1"/>
  <c r="G347" i="67"/>
  <c r="F210" i="79" s="1"/>
  <c r="I347" i="67"/>
  <c r="H210" i="79" s="1"/>
  <c r="T349" i="67"/>
  <c r="S226" i="79" s="1"/>
  <c r="M348" i="67"/>
  <c r="L218" i="79" s="1"/>
  <c r="N350" i="67"/>
  <c r="M234" i="79" s="1"/>
  <c r="M347" i="67"/>
  <c r="L210" i="79" s="1"/>
  <c r="V351" i="67"/>
  <c r="U242" i="79" s="1"/>
  <c r="S350" i="67"/>
  <c r="R234" i="79" s="1"/>
  <c r="W349" i="67"/>
  <c r="V226" i="79" s="1"/>
  <c r="N351" i="67"/>
  <c r="M242" i="79" s="1"/>
  <c r="I351" i="67"/>
  <c r="H242" i="79" s="1"/>
  <c r="F347" i="67"/>
  <c r="E210" i="79" s="1"/>
  <c r="U349" i="67"/>
  <c r="T226" i="79" s="1"/>
  <c r="H350" i="67"/>
  <c r="G234" i="79" s="1"/>
  <c r="E347" i="67"/>
  <c r="D210" i="79" s="1"/>
  <c r="O347" i="67"/>
  <c r="N210" i="79" s="1"/>
  <c r="W350" i="67"/>
  <c r="V234" i="79" s="1"/>
  <c r="T351" i="67"/>
  <c r="S242" i="79" s="1"/>
  <c r="N349" i="67"/>
  <c r="M226" i="79" s="1"/>
  <c r="Q350" i="67"/>
  <c r="P234" i="79" s="1"/>
  <c r="M349" i="67"/>
  <c r="L226" i="79" s="1"/>
  <c r="L351" i="67"/>
  <c r="K242" i="79" s="1"/>
  <c r="E350" i="67"/>
  <c r="D234" i="79" s="1"/>
  <c r="E351" i="67"/>
  <c r="D242" i="79" s="1"/>
  <c r="S351" i="67"/>
  <c r="R242" i="79" s="1"/>
  <c r="P349" i="67"/>
  <c r="O226" i="79" s="1"/>
  <c r="E349" i="67"/>
  <c r="D226" i="79" s="1"/>
  <c r="E348" i="67"/>
  <c r="D218" i="79" s="1"/>
  <c r="I496" i="79" l="1"/>
  <c r="F496" i="79"/>
  <c r="E496" i="79"/>
  <c r="G496" i="79"/>
  <c r="H496" i="79"/>
  <c r="P12" i="82"/>
  <c r="T12" i="82" s="1"/>
  <c r="D294" i="22"/>
  <c r="E435" i="79"/>
  <c r="D12" i="82" s="1"/>
  <c r="D594" i="79" s="1"/>
  <c r="E286" i="22"/>
  <c r="D496" i="79"/>
  <c r="J594" i="79" l="1"/>
  <c r="F286" i="22"/>
  <c r="Q12" i="82"/>
  <c r="U12" i="82" s="1"/>
  <c r="E633" i="79" s="1"/>
  <c r="I435" i="79"/>
  <c r="H12" i="82" s="1"/>
  <c r="H594" i="79" s="1"/>
  <c r="I286" i="22"/>
  <c r="J435" i="79"/>
  <c r="I12" i="82" s="1"/>
  <c r="I594" i="79" s="1"/>
  <c r="J286" i="22"/>
  <c r="G435" i="79"/>
  <c r="F12" i="82" s="1"/>
  <c r="F594" i="79" s="1"/>
  <c r="G286" i="22"/>
  <c r="H435" i="79"/>
  <c r="G12" i="82" s="1"/>
  <c r="G594" i="79" s="1"/>
  <c r="H286" i="22"/>
  <c r="D263" i="79"/>
  <c r="O594" i="79" l="1"/>
  <c r="I634" i="79" s="1"/>
  <c r="I632" i="79"/>
  <c r="L594" i="79"/>
  <c r="F634" i="79" s="1"/>
  <c r="F632" i="79"/>
  <c r="N594" i="79"/>
  <c r="H632" i="79"/>
  <c r="M594" i="79"/>
  <c r="G632" i="79"/>
  <c r="F435" i="79"/>
  <c r="E12" i="82" s="1"/>
  <c r="E594" i="79" s="1"/>
  <c r="D300" i="22"/>
  <c r="D488" i="79"/>
  <c r="K594" i="79" l="1"/>
  <c r="E634" i="79" s="1"/>
  <c r="E632" i="79"/>
  <c r="P13" i="82"/>
  <c r="T13" i="82" s="1"/>
  <c r="D295" i="22"/>
  <c r="E436" i="79"/>
  <c r="D13" i="82" s="1"/>
  <c r="D595" i="79" s="1"/>
  <c r="E287" i="22"/>
  <c r="D324" i="79"/>
  <c r="J595" i="79" l="1"/>
  <c r="M595" i="79"/>
  <c r="N595" i="79"/>
  <c r="D489" i="79"/>
  <c r="D296" i="22" s="1"/>
  <c r="P14" i="82" l="1"/>
  <c r="T14" i="82" s="1"/>
  <c r="N596" i="79" l="1"/>
  <c r="H634" i="79" s="1"/>
  <c r="M596" i="79"/>
  <c r="G634" i="79" s="1"/>
  <c r="D633" i="79"/>
  <c r="K633" i="79" s="1"/>
  <c r="E288" i="22"/>
  <c r="E437" i="79"/>
  <c r="D14" i="82" s="1"/>
  <c r="D596" i="79" s="1"/>
  <c r="J596" i="79" l="1"/>
  <c r="D634" i="79" s="1"/>
  <c r="K634" i="79" s="1"/>
  <c r="D313" i="22" s="1"/>
  <c r="D632" i="79"/>
  <c r="K632" i="79" s="1"/>
  <c r="D312" i="22"/>
  <c r="D311" i="22" l="1"/>
  <c r="C49" i="82"/>
  <c r="C51" i="82"/>
  <c r="C50" i="82"/>
  <c r="C52" i="82" l="1"/>
</calcChain>
</file>

<file path=xl/sharedStrings.xml><?xml version="1.0" encoding="utf-8"?>
<sst xmlns="http://schemas.openxmlformats.org/spreadsheetml/2006/main" count="4771" uniqueCount="1626">
  <si>
    <t>Loss of funding on covered bonds issued by the bank</t>
  </si>
  <si>
    <t>Undrawn committed credit and liquidity facilities to retail and small business customers</t>
  </si>
  <si>
    <t>Undrawn committed credit facilities to</t>
  </si>
  <si>
    <t>sovereigns, central banks, PSEs and MDBs</t>
  </si>
  <si>
    <t>Undrawn committed liquidity facilities to</t>
  </si>
  <si>
    <t>Other contractual obligations to extend funds to</t>
  </si>
  <si>
    <t>roll-over of inflows</t>
  </si>
  <si>
    <t>excess outflows</t>
  </si>
  <si>
    <t>small business customers</t>
  </si>
  <si>
    <t>other clients</t>
  </si>
  <si>
    <t>Total contractual obligations to extend funds in excess of 50% roll-over assumption</t>
  </si>
  <si>
    <t xml:space="preserve">Non-contractual obligations: </t>
  </si>
  <si>
    <t>Debt-buy back requests (incl. related conduits)</t>
  </si>
  <si>
    <t>Structured products</t>
  </si>
  <si>
    <t>Other non-contractual obligations</t>
  </si>
  <si>
    <t>Outstanding debt securities with remaining maturity &gt; 30 days</t>
  </si>
  <si>
    <t>Amount extended</t>
  </si>
  <si>
    <t>Market value of received colllateral</t>
  </si>
  <si>
    <t>Reverse repo and other secured lending or securities borrowing transactions maturing ≤ 30 days</t>
  </si>
  <si>
    <t>Total inflows on reverse repo and securities borrowing transactions</t>
  </si>
  <si>
    <t>Retail customers</t>
  </si>
  <si>
    <t>Small business customers</t>
  </si>
  <si>
    <t>Option 3 – Additional use of Level 2 assets at a higher haircut</t>
  </si>
  <si>
    <t>Option 1 – Contractual committed liquidity facilities from the relevant central bank</t>
  </si>
  <si>
    <t>Additional Tier 1</t>
  </si>
  <si>
    <t>Bank type numeric</t>
  </si>
  <si>
    <t>Without supervisory run-off rate</t>
  </si>
  <si>
    <t>Transactions backed by Level 1 assets</t>
  </si>
  <si>
    <t>Transactions backed by other collateral</t>
  </si>
  <si>
    <t>Retail deposit run-off weight</t>
  </si>
  <si>
    <t>Unsecured wholesale funding run-off weight</t>
  </si>
  <si>
    <t>Fixed-term deposits (treated as having &gt;30 day remaining maturity), with a supervisory run-off rate</t>
  </si>
  <si>
    <t>Allow treatment for jurisdictions with insufficient liquid assets</t>
  </si>
  <si>
    <t>CET1 (Basel II/III banks: before application of the transitional floor)</t>
  </si>
  <si>
    <t>Tier 1 (Basel II/III banks: before application of the transitional floor)</t>
  </si>
  <si>
    <t>Accounting</t>
  </si>
  <si>
    <t>IFRS</t>
  </si>
  <si>
    <t>US GAAP</t>
  </si>
  <si>
    <t>Other national accounting standard</t>
  </si>
  <si>
    <t>Non-financial corporates</t>
  </si>
  <si>
    <t>Financial institutions, of which</t>
  </si>
  <si>
    <t>deposits at the centralised institution of an institutional network that receive 25% run-off</t>
  </si>
  <si>
    <t>Other entities</t>
  </si>
  <si>
    <t>Total of other inflows by counterparty</t>
  </si>
  <si>
    <t>Other cash inflows</t>
  </si>
  <si>
    <t>Contractual inflows from securities maturing ≤ 30 days, not included anywhere above</t>
  </si>
  <si>
    <t>Other contractual cash inflows</t>
  </si>
  <si>
    <t xml:space="preserve">Total cash inflows before applying the cap </t>
  </si>
  <si>
    <t xml:space="preserve">Cap on cash inflows </t>
  </si>
  <si>
    <t>Total cash inflows after applying the cap</t>
  </si>
  <si>
    <t>Net cash outflows</t>
  </si>
  <si>
    <t>a) Level 1 assets</t>
  </si>
  <si>
    <t>B) Net cash outflows</t>
  </si>
  <si>
    <t>retail, small business customers, non-financials and other clients</t>
  </si>
  <si>
    <t>Total additional requirements run-off</t>
  </si>
  <si>
    <t>Total cash outlfows</t>
  </si>
  <si>
    <t>b) Other inflows by counterparty</t>
  </si>
  <si>
    <t>c) Other cash inflows</t>
  </si>
  <si>
    <t>Total of other cash inflows</t>
  </si>
  <si>
    <t>NSFR</t>
  </si>
  <si>
    <t>For portfolios subject to Basel I</t>
  </si>
  <si>
    <t>For other collateral (ie all non-Level 1 collateral)</t>
  </si>
  <si>
    <t>For standardised approach portfolios</t>
  </si>
  <si>
    <t>Panel</t>
  </si>
  <si>
    <t>Check</t>
  </si>
  <si>
    <t>Reporting date</t>
  </si>
  <si>
    <t>CET1</t>
  </si>
  <si>
    <t>Tier 2</t>
  </si>
  <si>
    <t>paid in amount plus related reserves/retained earnings owned by group gross of all deductions</t>
  </si>
  <si>
    <t>paid in amount plus related reserves/retained earnings owned by third parties gross of all deductions</t>
  </si>
  <si>
    <t>Public sector entities (PSEs); of which:</t>
  </si>
  <si>
    <t>Non-financial; of which:</t>
  </si>
  <si>
    <t>Bank type (numeric)</t>
  </si>
  <si>
    <t>Other exposures (eg equity and other non-credit obligation assets); of which:</t>
  </si>
  <si>
    <t>Securitisation exposures</t>
  </si>
  <si>
    <t>Common share dividends</t>
  </si>
  <si>
    <t>Own estimates</t>
  </si>
  <si>
    <t>Repo VaR</t>
  </si>
  <si>
    <t>CCR SFT</t>
  </si>
  <si>
    <t>Total (Basel II/III banks: before application of the transitional floor)</t>
  </si>
  <si>
    <t>Total Common Equity Tier 1 capital</t>
  </si>
  <si>
    <t>Additional Tier 1 capital</t>
  </si>
  <si>
    <t>Tier 2 capital</t>
  </si>
  <si>
    <t>Tier 3 capital</t>
  </si>
  <si>
    <t>Tier 1 capital</t>
  </si>
  <si>
    <t>Total Common Equity Tier 1 capital after the regulatory adjustments above</t>
  </si>
  <si>
    <t xml:space="preserve">Total Common Equity Tier 1 capital after the regulatory adjustments above </t>
  </si>
  <si>
    <t>Total regulatory adjustments to Additional Tier 1 capital; of which</t>
  </si>
  <si>
    <t>Conversion rate (in euros/reporting currency)</t>
  </si>
  <si>
    <t>financial institutions</t>
  </si>
  <si>
    <t>Yes/No/NA</t>
  </si>
  <si>
    <t>Transactions backed by Level 1 assets; of which:</t>
  </si>
  <si>
    <t>Transactions involving eligible liquid assets – see instructions for more detail</t>
  </si>
  <si>
    <t>Level 1 assets are lent and Level 1 assets are borrowed; of which:</t>
  </si>
  <si>
    <t>Level 1 assets are lent and other assets are borrowed; of which:</t>
  </si>
  <si>
    <t>Other assets are lent and Level 1 assets are borrowed; of which:</t>
  </si>
  <si>
    <t>Involving eligible liquid assets – see instructions for more detail</t>
  </si>
  <si>
    <t>Tier 2 buyback or repayment (gross)</t>
  </si>
  <si>
    <t>B1c</t>
  </si>
  <si>
    <t>B2a</t>
  </si>
  <si>
    <t>C</t>
  </si>
  <si>
    <t>Securitisations</t>
  </si>
  <si>
    <t>Other assets</t>
  </si>
  <si>
    <t>Reporting date (yyyy-mm-dd)</t>
  </si>
  <si>
    <t>Version</t>
  </si>
  <si>
    <t>Bank type</t>
  </si>
  <si>
    <t>RWA</t>
  </si>
  <si>
    <t>Yes</t>
  </si>
  <si>
    <t>No</t>
  </si>
  <si>
    <t>Basel I</t>
  </si>
  <si>
    <t>A) Version</t>
  </si>
  <si>
    <t>Region code</t>
  </si>
  <si>
    <t>Country code</t>
  </si>
  <si>
    <t>Bank number</t>
  </si>
  <si>
    <t>Yes/No</t>
  </si>
  <si>
    <t>Parameters</t>
  </si>
  <si>
    <t>Other Tier 1 buyback or repayment (gross)</t>
  </si>
  <si>
    <t>Accounting standard</t>
  </si>
  <si>
    <t>OpRisk</t>
  </si>
  <si>
    <t>Discretionary staff compensation/bonuses</t>
  </si>
  <si>
    <t>Use capital data</t>
  </si>
  <si>
    <t>Use leverage ratio data</t>
  </si>
  <si>
    <t>Item</t>
  </si>
  <si>
    <t>Basel III para ref</t>
  </si>
  <si>
    <t xml:space="preserve">Total group Common Equity Tier 1 capital prior to regulatory adjustments </t>
  </si>
  <si>
    <t>Regulatory adjustments to be applied to Common Equity Tier 1 due to insufficient Additional Tier 1 to cover deductions</t>
  </si>
  <si>
    <t>Total non-operational deposits; of which</t>
  </si>
  <si>
    <t>provided by other financial institutions and other legal entities</t>
  </si>
  <si>
    <t>C) Collateral swaps</t>
  </si>
  <si>
    <t>Market value of collateral lent</t>
  </si>
  <si>
    <t>Market value of collateral borrowed</t>
  </si>
  <si>
    <t>Weight outflows</t>
  </si>
  <si>
    <t>Weighted amount outflows</t>
  </si>
  <si>
    <t>Weight inflows</t>
  </si>
  <si>
    <t>Weighted amount inflows</t>
  </si>
  <si>
    <t>Level 1 assets are lent and Level 1 assets are borrowed</t>
  </si>
  <si>
    <t>Externally rated exposures</t>
  </si>
  <si>
    <t>Exposure amount</t>
  </si>
  <si>
    <t>All other off balance-sheet obligations not included in the above categories</t>
  </si>
  <si>
    <t>Check: accounting ≤ gross value</t>
  </si>
  <si>
    <t>A) General Info worksheet</t>
  </si>
  <si>
    <t>Check: notional ≥ accounting value</t>
  </si>
  <si>
    <t>Level 1 assets are lent and other assets are borrowed</t>
  </si>
  <si>
    <t>Defaulted exposures under the IRB approach</t>
  </si>
  <si>
    <t>Other assets are lent and Level 1 assets are borrowed</t>
  </si>
  <si>
    <t>Other assets are lent and other assets are borrowed</t>
  </si>
  <si>
    <t>Total outflows and total inflows from collateral swaps</t>
  </si>
  <si>
    <t>Addition</t>
  </si>
  <si>
    <t>Reduction</t>
  </si>
  <si>
    <t>Adjustments to Level 1 assets due to collateral swaps</t>
  </si>
  <si>
    <t>D) LCR</t>
  </si>
  <si>
    <t>Tier 2 regulatory adjustments which have to be deducted from Additional Tier 1 capital</t>
  </si>
  <si>
    <t>Regulatory adjustments actually made to Additional Tier 1 capital</t>
  </si>
  <si>
    <t>58, 59</t>
  </si>
  <si>
    <t>Capital raised (gross)</t>
  </si>
  <si>
    <t>Total gross provisions eligible for inclusion in Tier 2 capital</t>
  </si>
  <si>
    <t>RWA impact of applying future definition of capital rules</t>
  </si>
  <si>
    <t>Checks</t>
  </si>
  <si>
    <t>For IRB portfolios</t>
  </si>
  <si>
    <t>CVA capital charge (risk-weighted asset equivalent); of which:</t>
  </si>
  <si>
    <t>Total exposures; of which:</t>
  </si>
  <si>
    <t>Other retail exposures</t>
  </si>
  <si>
    <t>G</t>
  </si>
  <si>
    <t>Aa</t>
  </si>
  <si>
    <t>Ac</t>
  </si>
  <si>
    <t>B1b</t>
  </si>
  <si>
    <t>SME exposures</t>
  </si>
  <si>
    <t>Residential real estate exposures</t>
  </si>
  <si>
    <t>Commercial real estate</t>
  </si>
  <si>
    <t>Other corporate non-financial</t>
  </si>
  <si>
    <t>Total trading book exposures; of which:</t>
  </si>
  <si>
    <t>Total banking book exposures; of which:</t>
  </si>
  <si>
    <t>prime brokerage services</t>
  </si>
  <si>
    <t>Level 1</t>
  </si>
  <si>
    <t>correspondent banking activity</t>
  </si>
  <si>
    <t>d) Total cash inflows</t>
  </si>
  <si>
    <t>of which, can be included in the consolidated stock by the time the standard is implemented</t>
  </si>
  <si>
    <t>of which, can be brought back into the qualifying stock by the time the standard is implemented</t>
  </si>
  <si>
    <t>Amount/
market value</t>
  </si>
  <si>
    <t>Potential future exposure
(current exposure method; assume no netting or CRM)</t>
  </si>
  <si>
    <t>Comparable to the previous period</t>
  </si>
  <si>
    <t>2) LCR treatment for jurisdictions with insufficient liquid assets</t>
  </si>
  <si>
    <t>3) LCR cash outflows: additional deposit categories with higher run-off rates as specified by supervisor</t>
  </si>
  <si>
    <t>4) LCR cash outflows other contingent funding obligations</t>
  </si>
  <si>
    <t>5) LCR cash inflows</t>
  </si>
  <si>
    <t>1) LCR haircuts for high-quality liquid assets</t>
  </si>
  <si>
    <t>provided by sovereigns, central banks, PSEs and MDBs</t>
  </si>
  <si>
    <t>(A separate column should be completed for each subsidairy issuing capital to third parties)</t>
  </si>
  <si>
    <t>amount attributable to third parties</t>
  </si>
  <si>
    <t>Standardised approach</t>
  </si>
  <si>
    <t>Submission date (yyyy-mm-dd)</t>
  </si>
  <si>
    <t>Other contingent funding obligations</t>
  </si>
  <si>
    <t>2) Cash inflows</t>
  </si>
  <si>
    <t>Rules as at reporting date</t>
  </si>
  <si>
    <t>Income</t>
  </si>
  <si>
    <t>Profit after tax</t>
  </si>
  <si>
    <t>Profit after tax prior to the deduction of relevant (ie expensed) distributions below</t>
  </si>
  <si>
    <t>Distributions</t>
  </si>
  <si>
    <t>Other coupon/dividend payments on Tier 1 instruments</t>
  </si>
  <si>
    <t>Common stock share buybacks</t>
  </si>
  <si>
    <t>Total capital of the subsidiary held by third parties less surplus attributable to third party investors</t>
  </si>
  <si>
    <t xml:space="preserve">Prior to regulatory adjustments </t>
  </si>
  <si>
    <t>Regulatory adjustments</t>
  </si>
  <si>
    <t>C) Capital distribution data (for the six months period ending on the reporting date)</t>
  </si>
  <si>
    <t>Total Common Equity Tier 1 capital attributable to parent company common shareholders</t>
  </si>
  <si>
    <t>Counterparty credit risk exposures (not including CVA charges or charges for exposures to CCPs)</t>
  </si>
  <si>
    <t>Shortfall of provisions to expeced losses to be deducted from Common Equity Tier 1 capital (gross of any tax adjustement)</t>
  </si>
  <si>
    <t>Cap for inclusion of excess provisions in Tier 2 capital (0.6% of credit risk-weighted assets)</t>
  </si>
  <si>
    <t>Excess of provisions to expected losses related to IRB portfolios to be included in Tier 2 capital</t>
  </si>
  <si>
    <t>Cap for inclusion of provisions in Tier 2 capital (1.25% of credit risk-weighted assets)</t>
  </si>
  <si>
    <t>Total provisions related to standardised approach to be included in Tier 2 capital</t>
  </si>
  <si>
    <t>Total provisions related to Basel I portfolios to be included in Tier 2 capital</t>
  </si>
  <si>
    <t>Common Equity Tier 1 capital</t>
  </si>
  <si>
    <t>Total Common Equity Tier 1 capital of the subsidiary held by third parties less surplus attributable to third party investors</t>
  </si>
  <si>
    <t>Total Tier 1 capital</t>
  </si>
  <si>
    <t>Surplus Total Tier 1 capital of the subsidiary; of which</t>
  </si>
  <si>
    <t>Total Tier 1 capital of the subsidiary held by third parties less surplus attributable to third party investors</t>
  </si>
  <si>
    <t>Total capital</t>
  </si>
  <si>
    <t>Surplus Total capital of the subsidiary; of which</t>
  </si>
  <si>
    <t>Surplus Common Equity Tier 1 capital of the subsidiary; of which</t>
  </si>
  <si>
    <t>Amount of Common Equity Tier 1 capital held by third parties to be included in consolidated Common Equity Tier 1 capital</t>
  </si>
  <si>
    <t>Amount of Tier 1 capital held by third parties to be included in consolidated Additional Tier 1 capital</t>
  </si>
  <si>
    <t>Amount of Total capital held by third parties to be included in consolidated Tier 2 capital</t>
  </si>
  <si>
    <t>A) On-balance sheet items</t>
  </si>
  <si>
    <t>Amounts should be net of specific provisions and valuations adjustments.</t>
  </si>
  <si>
    <t xml:space="preserve">Accounting balance sheet value </t>
  </si>
  <si>
    <t>Derivatives:</t>
  </si>
  <si>
    <t>Credit derivatives (protection sold)</t>
  </si>
  <si>
    <t>Credit derivatives (protection bought)</t>
  </si>
  <si>
    <t>Financial derivatives</t>
  </si>
  <si>
    <t>Totals</t>
  </si>
  <si>
    <t>Notional amount</t>
  </si>
  <si>
    <t>B1 ) Derivatives</t>
  </si>
  <si>
    <t>B2) Off-balance sheet items</t>
  </si>
  <si>
    <t>Off-balance sheet items with a 0% CCF in the RSA; of which:</t>
  </si>
  <si>
    <t>Unconditionally cancellable credit cards commitments</t>
  </si>
  <si>
    <t>PSEs guaranteed by central government</t>
  </si>
  <si>
    <t xml:space="preserve">Other unconditionally cancellable commitments </t>
  </si>
  <si>
    <t>Off-balance sheet items with a 20% CCF in the RSA</t>
  </si>
  <si>
    <t>Total off-balance sheet items</t>
  </si>
  <si>
    <t>Accounting total assets</t>
  </si>
  <si>
    <t>Reverse out on-balance sheet netting</t>
  </si>
  <si>
    <t>Credit derivatives:</t>
  </si>
  <si>
    <t>Credit derivatives (protection sold less protection bought)</t>
  </si>
  <si>
    <t xml:space="preserve">Amount </t>
  </si>
  <si>
    <t>Total exposures</t>
  </si>
  <si>
    <t>Total exposures for the calculation of the leverage ratio</t>
  </si>
  <si>
    <t>Central banks</t>
  </si>
  <si>
    <t>Total risk-weighted assets of the subsidiary</t>
  </si>
  <si>
    <t>Other trading book exposures</t>
  </si>
  <si>
    <t>Investments in covered bonds</t>
  </si>
  <si>
    <t xml:space="preserve">Other banking book exposures; of which: </t>
  </si>
  <si>
    <t>Sovereigns; of which:</t>
  </si>
  <si>
    <t>MDBs</t>
  </si>
  <si>
    <t>Financial</t>
  </si>
  <si>
    <t>Qualifying revolving retail exposures</t>
  </si>
  <si>
    <t>Banks</t>
  </si>
  <si>
    <t>Securities with a 0% risk weight:</t>
  </si>
  <si>
    <t>Risk-weighted assets of the consolidated group that relate to the subsidiary (ie risk-weighted assets of the subsidiary excluding intra-group transactions)</t>
  </si>
  <si>
    <t>Lower of the risk-weighted assets of the subsidiary and the contribution to consolidated risk-weighted assets</t>
  </si>
  <si>
    <t>Unsecured debt issuance</t>
  </si>
  <si>
    <t>Debt-buy back requests (incl related conduits)</t>
  </si>
  <si>
    <t>Unconditionally revocable "uncommitted" credit and liquidity facilities</t>
  </si>
  <si>
    <t>Securities financing transactions</t>
  </si>
  <si>
    <t>B) Derivatives and off-balance sheet items</t>
  </si>
  <si>
    <t>Off-balance sheet items with a 50% CCF in the RSA</t>
  </si>
  <si>
    <t>Off-balance sheet items with a 100% CCF in the RSA</t>
  </si>
  <si>
    <t>C) On- and off-balance sheet items – additional breakdown of exposures</t>
  </si>
  <si>
    <t>On-balance sheet exposures: EAD/solvency-based value</t>
  </si>
  <si>
    <t>e) Total cash outflows</t>
  </si>
  <si>
    <t xml:space="preserve">Off-balance sheet exposures: notional x regulatory CCF </t>
  </si>
  <si>
    <t>Total on- and off-balance sheet exposures belonging to the banking book (breakdown according to the effective risk weight):</t>
  </si>
  <si>
    <t>= 0%</t>
  </si>
  <si>
    <t>&gt; 0 and ≤ 12%</t>
  </si>
  <si>
    <t>&gt; 12 and ≤ 20%</t>
  </si>
  <si>
    <t>&gt; 20 and ≤ 50%</t>
  </si>
  <si>
    <t>&gt; 50 and ≤ 75%</t>
  </si>
  <si>
    <t>&gt; 75 and ≤ 100%</t>
  </si>
  <si>
    <t>&gt; 100 and ≤ 425%</t>
  </si>
  <si>
    <t>&gt; 425 and ≤ 1250%</t>
  </si>
  <si>
    <t>D) Reconciliation (following relevant accounting standards)</t>
  </si>
  <si>
    <t>Reverse out SFT netting</t>
  </si>
  <si>
    <t>Reverse out other netting and other adjustments</t>
  </si>
  <si>
    <t>Previous quarter</t>
  </si>
  <si>
    <t>Bank group</t>
  </si>
  <si>
    <t>Unit (1, 1000, 1000000)</t>
  </si>
  <si>
    <t>D</t>
  </si>
  <si>
    <t>E</t>
  </si>
  <si>
    <t>Capital ratios (actual capital, rules as of the relevant date)</t>
  </si>
  <si>
    <t>B1</t>
  </si>
  <si>
    <t>Total</t>
  </si>
  <si>
    <t>1) Reporting data</t>
  </si>
  <si>
    <t>2) Approaches to credit risk</t>
  </si>
  <si>
    <t>Basel I/Basel II</t>
  </si>
  <si>
    <t>Basel II</t>
  </si>
  <si>
    <t>Settlement risk</t>
  </si>
  <si>
    <t>Other Pillar 1 requirements</t>
  </si>
  <si>
    <t>A</t>
  </si>
  <si>
    <t>B</t>
  </si>
  <si>
    <t>1) Cash outflows</t>
  </si>
  <si>
    <t>Provisions included in Tier 2 capital</t>
  </si>
  <si>
    <t>BIA</t>
  </si>
  <si>
    <t>TSA</t>
  </si>
  <si>
    <t>ASA</t>
  </si>
  <si>
    <t>AMA</t>
  </si>
  <si>
    <t>CCR OTC</t>
  </si>
  <si>
    <t>CEM</t>
  </si>
  <si>
    <t>Standardised</t>
  </si>
  <si>
    <t>IMM</t>
  </si>
  <si>
    <t>Supervisory haircuts</t>
  </si>
  <si>
    <t>Bank is a single legal entity</t>
  </si>
  <si>
    <t>issued by sovereigns</t>
  </si>
  <si>
    <t>guaranteed by sovereigns</t>
  </si>
  <si>
    <t>issued or guaranteed by central banks</t>
  </si>
  <si>
    <t>issued or guaranteed by non-central government PSEs</t>
  </si>
  <si>
    <t>Bank is a subsidiary of a banking group</t>
  </si>
  <si>
    <t>Bank is a subsidiary with a non-EU parent (EU only)</t>
  </si>
  <si>
    <t>Reporting currency (ISO code)</t>
  </si>
  <si>
    <t>retail clients</t>
  </si>
  <si>
    <t>non-financial corporates</t>
  </si>
  <si>
    <t>Total retail deposits; of which:</t>
  </si>
  <si>
    <t>A) General bank data</t>
  </si>
  <si>
    <t>Leverage ratio</t>
  </si>
  <si>
    <t>Amount</t>
  </si>
  <si>
    <t>52, 53</t>
  </si>
  <si>
    <t>62–64</t>
  </si>
  <si>
    <t>55, 56</t>
  </si>
  <si>
    <t>67–68</t>
  </si>
  <si>
    <t>[%]</t>
  </si>
  <si>
    <t>Advanced CVA risk capital charge</t>
  </si>
  <si>
    <t>Standardised CVA risk capital charge</t>
  </si>
  <si>
    <t>Basel II/III standardised approach</t>
  </si>
  <si>
    <t>Basel II/III FIRB approach</t>
  </si>
  <si>
    <t>Basel II/III AIRB approach</t>
  </si>
  <si>
    <t>LCR</t>
  </si>
  <si>
    <t>Weight</t>
  </si>
  <si>
    <t>Weighted amount</t>
  </si>
  <si>
    <t>part of central bank reserves that can be drawn in times of stress</t>
  </si>
  <si>
    <t>For non-0% risk-weighted sovereigns:</t>
  </si>
  <si>
    <t>sovereign or central bank debt securities issued in domestic currencies by the sovereign or central bank in the country in which the liquidity risk is being taken or in the bank’s home country</t>
  </si>
  <si>
    <t>Total stock of Level 1 assets</t>
  </si>
  <si>
    <t>Total run-off on other contingent funding obligations</t>
  </si>
  <si>
    <t>Adjustment to stock of Level 1 assets</t>
  </si>
  <si>
    <t>Adjusted amount of Level 1 assets</t>
  </si>
  <si>
    <t>Market value</t>
  </si>
  <si>
    <t>Securities with a 20% risk weight:</t>
  </si>
  <si>
    <t>issued or guaranteed by MDBs</t>
  </si>
  <si>
    <t>Non-financial corporate bonds, rated AA- or better</t>
  </si>
  <si>
    <t>Covered bonds, not self-issued, rated AA- or better</t>
  </si>
  <si>
    <t>Loss of funding on ABS and other structured financing instruments issued by the bank, excluding covered bonds</t>
  </si>
  <si>
    <t xml:space="preserve">Loss of funding on ABCP, conduits, SIVs and other such financing activities; of which: </t>
  </si>
  <si>
    <t>debt maturing ≤ 30 days</t>
  </si>
  <si>
    <t>Collateral swaps maturing ≤ 30 days:</t>
  </si>
  <si>
    <t>provided by members of the institutional networks of cooperative (or otherwise named) banks</t>
  </si>
  <si>
    <t>Level 1 assets</t>
  </si>
  <si>
    <t>Level 2 assets</t>
  </si>
  <si>
    <t>Total usage of alternative treatment (post-haircut) before applying the cap</t>
  </si>
  <si>
    <t>Cap on usage of alternative treatment</t>
  </si>
  <si>
    <t>Total usage of alternative treatment (post-haircut) after applying the cap</t>
  </si>
  <si>
    <t>Total stock of high quality liquid assets plus usage of alternative treatment</t>
  </si>
  <si>
    <t xml:space="preserve"> </t>
  </si>
  <si>
    <t>Insured deposits; of which:</t>
  </si>
  <si>
    <t>in non-transactional and non-relationship accounts</t>
  </si>
  <si>
    <t>Uninsured deposits</t>
  </si>
  <si>
    <t>Additional deposit categories with higher run-off rates as specified by supervisor</t>
  </si>
  <si>
    <t>Category 1</t>
  </si>
  <si>
    <t>Category 2</t>
  </si>
  <si>
    <t>Category 3</t>
  </si>
  <si>
    <t>With a supervisory run-off rate</t>
  </si>
  <si>
    <t>Without a supervisory run-off rate</t>
  </si>
  <si>
    <t>Total retail deposits run-off</t>
  </si>
  <si>
    <t xml:space="preserve">Total unsecured wholesale funding </t>
  </si>
  <si>
    <t>Total funding provided by small business customers; of which:</t>
  </si>
  <si>
    <t>Total operational deposits; of which:</t>
  </si>
  <si>
    <t>provided by non-financial corporates</t>
  </si>
  <si>
    <t>uninsured</t>
  </si>
  <si>
    <t>provided by banks</t>
  </si>
  <si>
    <t>≥1 year</t>
  </si>
  <si>
    <t>Derivatives, SFTs</t>
  </si>
  <si>
    <t>Other sovereign exposures</t>
  </si>
  <si>
    <t>Mutual / cooperative</t>
  </si>
  <si>
    <t>Joint stock company</t>
  </si>
  <si>
    <t>Other non-joint stock company</t>
  </si>
  <si>
    <t xml:space="preserve">Total Common Equity Tier 1 capital of the subsidiary net of deductions (if the subsidiary is not a bank, as defined in footnote 23 of the rules text, zero must be entered into this cell with the common equity to be included in the Total Tier 1 cell below); </t>
  </si>
  <si>
    <t>Total Tier 1 (CET1 + AT1) of the subsidiary net of deductions</t>
  </si>
  <si>
    <t>Total capital (CET1 + AT1 + T2) of the subsidiary net of deductions</t>
  </si>
  <si>
    <t>Additional Tier 1 instruments issued by parent company of group (and any related surplus), including any compliant capital issued via SPVs as determined by paragraph 65 of Basel III</t>
  </si>
  <si>
    <t>Tier 2 capital instruments issued by parent company of group (and any related surplus), including any compliant capital issued via SPVs as determined by paragraph 65 of Basel III</t>
  </si>
  <si>
    <t>Prior to regulatory adjustments</t>
  </si>
  <si>
    <t xml:space="preserve">Non-contractual obligations, such as: </t>
  </si>
  <si>
    <t>Managed funds</t>
  </si>
  <si>
    <t>provided by other banks</t>
  </si>
  <si>
    <t>Additional balances required to be installed in central bank reserves</t>
  </si>
  <si>
    <t>Total unsecured wholesale funding run-off</t>
  </si>
  <si>
    <t>Amount received</t>
  </si>
  <si>
    <t>Market value of extended collateral</t>
  </si>
  <si>
    <t>Total secured wholesale funding run-off</t>
  </si>
  <si>
    <t>Increased liquidity needs related to the potential for valuation changes on posted collateral securing derivative and other transactions:</t>
  </si>
  <si>
    <t>with embedded options in financing arrangements</t>
  </si>
  <si>
    <t>other potential loss of such funding</t>
  </si>
  <si>
    <t>B) Current capital applying…</t>
  </si>
  <si>
    <t>Coins and banknotes</t>
  </si>
  <si>
    <t>Total central bank reserves; of which:</t>
  </si>
  <si>
    <t>issued or guaranteed by BIS, IMF, ECB and European Community, or MDBs</t>
  </si>
  <si>
    <t>domestic sovereign or central bank debt securities issued in foreign currencies, up to the amount of the bank’s stressed net cash outflows in that specific foreign currency stemming from the bank’s operations in the jurisdiction where the bank’s liquidity risk is being taken</t>
  </si>
  <si>
    <t>Total stock of Level 2A assets</t>
  </si>
  <si>
    <t>Adjustment to stock of Level 2A assets</t>
  </si>
  <si>
    <t>Adjusted amount of Level 2A assets</t>
  </si>
  <si>
    <t>Residential mortgage-backed securities (RMBS), rated AA or better</t>
  </si>
  <si>
    <t>54 (a)</t>
  </si>
  <si>
    <t xml:space="preserve">Non-financial corporate bonds, rated BBB- to A+ </t>
  </si>
  <si>
    <t>54 (b)</t>
  </si>
  <si>
    <t xml:space="preserve">Non-financial common equity shares </t>
  </si>
  <si>
    <t xml:space="preserve">54 (c) </t>
  </si>
  <si>
    <t>Total stock of Level 2B RMBS assets</t>
  </si>
  <si>
    <t>Adjustment to stock of Level 2B RMBS assets</t>
  </si>
  <si>
    <t>Annex 1</t>
  </si>
  <si>
    <t>Adjusted amount of Level 2B RMBS assets</t>
  </si>
  <si>
    <t>Total stock of Level 2B non-RMBS assets</t>
  </si>
  <si>
    <t xml:space="preserve">54 (b),(c) </t>
  </si>
  <si>
    <t>Adjustment to stock of Level 2B non-RMBS assets</t>
  </si>
  <si>
    <t>Adjusted amount of Level 2B non-RMBS assets</t>
  </si>
  <si>
    <t>Adjusted amount of Level 2B (RMBS and non-RMBS) assets</t>
  </si>
  <si>
    <t>47, Annex 1</t>
  </si>
  <si>
    <t>51, Annex 1</t>
  </si>
  <si>
    <t>Level 2A</t>
  </si>
  <si>
    <t>Level 2B
RMBS</t>
  </si>
  <si>
    <t>Level 2B
non-RMBS</t>
  </si>
  <si>
    <t>Assets excluded from the stock of high quality liquid assets due to operational restrictions</t>
  </si>
  <si>
    <t xml:space="preserve">Option 2 – Foreign currency HQLA; of which: </t>
  </si>
  <si>
    <t>50 (a)</t>
  </si>
  <si>
    <t xml:space="preserve">50 (c) </t>
  </si>
  <si>
    <t xml:space="preserve">50 (d) </t>
  </si>
  <si>
    <t xml:space="preserve">50 (e) </t>
  </si>
  <si>
    <t>52 (a)</t>
  </si>
  <si>
    <t>52 (b)</t>
  </si>
  <si>
    <t>52 (a),(b)</t>
  </si>
  <si>
    <t>36-37, 171-172</t>
  </si>
  <si>
    <t>31-34, 38-40</t>
  </si>
  <si>
    <t>eligible for a 3% run-off rate; of which:</t>
  </si>
  <si>
    <t>are in the reporting bank's home jurisdiction</t>
  </si>
  <si>
    <t>are not in the reporting bank's home jurisdiction</t>
  </si>
  <si>
    <t>eligible for a 5% run-off rate; of which:</t>
  </si>
  <si>
    <t>Term deposits (treated as having &gt;30 day remaining maturity); of which:</t>
  </si>
  <si>
    <t>85-111</t>
  </si>
  <si>
    <t>89-92</t>
  </si>
  <si>
    <t>89, 75-78</t>
  </si>
  <si>
    <t>89, 75, 78</t>
  </si>
  <si>
    <t>89, 78</t>
  </si>
  <si>
    <t>89, 75</t>
  </si>
  <si>
    <t>89, 79</t>
  </si>
  <si>
    <t>92, 82-84</t>
  </si>
  <si>
    <t>92, 84</t>
  </si>
  <si>
    <t>92, 82</t>
  </si>
  <si>
    <t>93-104</t>
  </si>
  <si>
    <t>93-103</t>
  </si>
  <si>
    <t>107-108</t>
  </si>
  <si>
    <t>in transactional accounts; of which:</t>
  </si>
  <si>
    <t>in non-transactional accounts with established relationships that make deposit withdrawal highly unlikely; of which:</t>
  </si>
  <si>
    <t>Term deposits (treated as having &gt;30 day maturity); of which:</t>
  </si>
  <si>
    <t>provided by non-financial corporates; of which:</t>
  </si>
  <si>
    <t>where entire amount is fully covered by an effective deposit insurance scheme</t>
  </si>
  <si>
    <t>where entire amount is not fully covered by an effective deposit insurance scheme</t>
  </si>
  <si>
    <t>provided by sovereigns, central banks, PSEs and MDBs; of which:</t>
  </si>
  <si>
    <t>excess balances in operational accounts that could be withdrawn and would leave enough funds to fulfil the clearing, custody and cash management activities</t>
  </si>
  <si>
    <t>114-115</t>
  </si>
  <si>
    <t>Backed by Level 1 assets; of which:</t>
  </si>
  <si>
    <t>Backed by Level 2A assets; of which:</t>
  </si>
  <si>
    <t>Backed by Level 2B RMBS assets; of which:</t>
  </si>
  <si>
    <t>Backed by Level 2B non-RMBS assets; of which:</t>
  </si>
  <si>
    <t>Backed by other assets</t>
  </si>
  <si>
    <t>Transactions backed by Level 2A assets; of which:</t>
  </si>
  <si>
    <t>Transactions backed by Level 2B RMBS assets; of which:</t>
  </si>
  <si>
    <t>Transactions backed by Level 2B non-RMBS assets; of which:</t>
  </si>
  <si>
    <t>Derivatives cash outflow</t>
  </si>
  <si>
    <t>Cash and Level 1 assets</t>
  </si>
  <si>
    <t>Increased liquidity needs related to excess non-segregated collateral held by the bank that could contractually be called at any time by the counterparty</t>
  </si>
  <si>
    <t>Increased liquidity needs related to contractually required collateral on transactions for which the counterparty has not yet demanded the collateral be posted</t>
  </si>
  <si>
    <t>Increased liquidity needs related to contracts that allow collateral substitution to non-HQLA assets</t>
  </si>
  <si>
    <t>Increased liquidity needs related to market valuation changes on derivative or other transactions</t>
  </si>
  <si>
    <t>Undrawn committed credit and liquidity facilities provided to banks subject to prudential supervision</t>
  </si>
  <si>
    <t>131 (d)</t>
  </si>
  <si>
    <t>Undrawn committed credit facilities provided to other FIs</t>
  </si>
  <si>
    <t xml:space="preserve">131 (e) </t>
  </si>
  <si>
    <t>Undrawn committed liquidity facilities provided to other FIs</t>
  </si>
  <si>
    <t>131 (f)</t>
  </si>
  <si>
    <t>Non-contractual obligations related to potential liquidity draws from joint ventures or minority investments in entities</t>
  </si>
  <si>
    <t>Trade finance-related obligations (including guarantees and letters of credit)</t>
  </si>
  <si>
    <t>Guarantees and letters of credit unrelated to trade finance obligations</t>
  </si>
  <si>
    <t>Non contractual obligations where customer short positions are covered by other customers’ collateral</t>
  </si>
  <si>
    <t>Bank outright short positions covered by a collateralised securities financing transaction</t>
  </si>
  <si>
    <t>Other contractual cash outflows (including those related to unsecured collateral borrowings and uncovered short positions)</t>
  </si>
  <si>
    <t>138, 139</t>
  </si>
  <si>
    <t>141, 147</t>
  </si>
  <si>
    <t>116, 117</t>
  </si>
  <si>
    <t>131 (a)</t>
  </si>
  <si>
    <t>131 (b)</t>
  </si>
  <si>
    <t>131 (c)</t>
  </si>
  <si>
    <t>131 (g)</t>
  </si>
  <si>
    <t>Transactions backed by Level 2A assets</t>
  </si>
  <si>
    <t>145-146</t>
  </si>
  <si>
    <t>Margin lending backed by non-Level 1 or non-Level 2 collateral</t>
  </si>
  <si>
    <t>Transactions backed by Level 2B RMBS assets</t>
  </si>
  <si>
    <t>Transactions backed by Level 2B non-RMBS assets</t>
  </si>
  <si>
    <t>Derivatives cash inflow</t>
  </si>
  <si>
    <t>158, 159</t>
  </si>
  <si>
    <t>69, 144</t>
  </si>
  <si>
    <t>48, 113, 146, Annex 1</t>
  </si>
  <si>
    <t>Level 1 assets are lent and Level 2A assets are borrowed; of which:</t>
  </si>
  <si>
    <t>Level 1 assets are lent and Level 2B RMBS assets are borrowed; of which:</t>
  </si>
  <si>
    <t>Level 1 assets are lent and Level 2B non-RMBS assets are borrowed; of which:</t>
  </si>
  <si>
    <t>Level 2A assets are lent and Level 1 assets are borrowed; of which:</t>
  </si>
  <si>
    <t>Level 2A assets are lent and Level 2A assets are borrowed; of which:</t>
  </si>
  <si>
    <t>Level 2A assets are lent and Level 2B RMBS assets are borrowed; of which:</t>
  </si>
  <si>
    <t>Level 2A assets are lent and Level 2B non-RMBS assets are borrowed; of which:</t>
  </si>
  <si>
    <t>Level 2A assets are lent and other assets are borrowed; of which:</t>
  </si>
  <si>
    <t>Level 2B RMBS assets are lent and Level 1 assets are borrowed; of which:</t>
  </si>
  <si>
    <t>Level 2B RMBS assets are lent and Level 2A assets are borrowed; of which:</t>
  </si>
  <si>
    <t>Level 2B RMBS assets are lent and Level 2B RMBS assets are borrowed; of which:</t>
  </si>
  <si>
    <t>Level 2B RMBS assets are lent and Level 2B non-RMBS assets are borrowed; of which:</t>
  </si>
  <si>
    <t>Level 2B RMBS assets are lent and other assets are borrowed; of which:</t>
  </si>
  <si>
    <t>Level 2B non-RMBS assets are lent and Level 1 assets are borrowed; of which:</t>
  </si>
  <si>
    <t>Level 2B non-RMBS assets are lent and Level 2A assets are borrowed; of which:</t>
  </si>
  <si>
    <t>Level 2B non-RMBS assets are lent and Level 2B RMBS assets are borrowed; of which:</t>
  </si>
  <si>
    <t>Level 2B non-RMBS assets are lent and Level 2B non-RMBS assets are borrowed; of which:</t>
  </si>
  <si>
    <t>Level 2B non-RMBS assets are lent and other assets are borrowed; of which:</t>
  </si>
  <si>
    <t>Other assets are lent and Level 2A assets are borrowed; of which:</t>
  </si>
  <si>
    <t>Other assets are lent and Level 2B RMBS assets are borrowed; of which:</t>
  </si>
  <si>
    <t>Other assets are lent and Level 2B non-RMBS assets are borrowed; of which:</t>
  </si>
  <si>
    <t>Level 1 assets are lent and Level 2A assets are borrowed</t>
  </si>
  <si>
    <t>Level 1 assets are lent and Level 2B RMBS assets are borrowed</t>
  </si>
  <si>
    <t>Level 1 assets are lent and Level 2B non-RMBS assets are borrowed</t>
  </si>
  <si>
    <t>Level 2A assets are lent and Level 1 assets are borrowed</t>
  </si>
  <si>
    <t>Level 2A assets are lent and Level 2A assets are borrowed</t>
  </si>
  <si>
    <t>Level 2A assets are lent and Level 2B RMBS assets are borrowed</t>
  </si>
  <si>
    <t>Level 2A assets are lent and Level 2B non-RMBS assets are borrowed</t>
  </si>
  <si>
    <t>Level 2A assets are lent and other assets are borrowed</t>
  </si>
  <si>
    <t>Level 2B RMBS assets are lent and Level 1 assets are borrowed</t>
  </si>
  <si>
    <t>Level 2B RMBS assets are lent and Level 2A assets are borrowed</t>
  </si>
  <si>
    <t>Level 2B RMBS assets are lent and Level 2B RMBS assets are borrowed</t>
  </si>
  <si>
    <t>Level 2B RMBS assets are lent and Level 2B non-RMBS assets are borrowed</t>
  </si>
  <si>
    <t>Level 2B RMBS assets are lent and other assets are borrowed</t>
  </si>
  <si>
    <t>Level 2B non-RMBS assets are lent and Level 1 assets are borrowed</t>
  </si>
  <si>
    <t>Level 2B non-RMBS assets are lent and Level 2A assets are borrowed</t>
  </si>
  <si>
    <t>Level 2B non-RMBS assets are lent and Level 2B RMBS assets are borrowed</t>
  </si>
  <si>
    <t>Level 2B non-RMBS assets are lent and Level 2B non-RMBS assets are borrowed</t>
  </si>
  <si>
    <t>Level 2B non-RMBS assets are lent and other assets are borrowed</t>
  </si>
  <si>
    <t>Other assets are lent and Level 2A assets are borrowed</t>
  </si>
  <si>
    <t>Other assets are lent and Level 2B RMBS assets are borrowed</t>
  </si>
  <si>
    <t>Other assets are lent and Level 2B non-RMBS assets are borrowed</t>
  </si>
  <si>
    <t>Adjustments to Level 2A assets due to collateral swaps</t>
  </si>
  <si>
    <t>Adjustments to Level 2B RMBS assets due to collateral swaps</t>
  </si>
  <si>
    <t>Adjustments to Level 2B non-RMBS assets due to collateral swaps</t>
  </si>
  <si>
    <t>issued or guaranteed by BIS, IMF, ECB or European Community, or MDBs</t>
  </si>
  <si>
    <t>domestic sovereign or central bank debt securities issued in foreign currencies, up to the amount of the bank’s stressed net cash outflows in that specific foreign currency stemming from  the bank’s operations in the jurisdiction where the bank’s liquidity risk is being taken</t>
  </si>
  <si>
    <t>Level 2A assets</t>
  </si>
  <si>
    <t>Level 2B assets</t>
  </si>
  <si>
    <t>RMBS, rated AA or better</t>
  </si>
  <si>
    <t>Non-financial corporate bonds, rated BBB- to A+</t>
  </si>
  <si>
    <t>Non-financial common equity shares</t>
  </si>
  <si>
    <t xml:space="preserve">Option 2 – Foreign currency HQLA, of which: </t>
  </si>
  <si>
    <t>e) Treatment for jurisdictions with insufficient HQLA</t>
  </si>
  <si>
    <t>75, 78</t>
  </si>
  <si>
    <t>82-84</t>
  </si>
  <si>
    <t>Undrawn committed credit and liquidity facilities to other legal entities</t>
  </si>
  <si>
    <t>operational deposits</t>
  </si>
  <si>
    <t>all payments on other loans and deposits due in ≤ 30 days</t>
  </si>
  <si>
    <t>A) Stock of high quality liquid assets (HQLA)</t>
  </si>
  <si>
    <t>Paragraph nr in standards doc</t>
  </si>
  <si>
    <t>50 (b), footnote 13</t>
  </si>
  <si>
    <t>issued or guaranteed by PSEs</t>
  </si>
  <si>
    <t>Adjustment to stock of HQLA due to cap on Level 2B assets</t>
  </si>
  <si>
    <t>Adjustment to stock of HQLA due to cap on Level 2 assets</t>
  </si>
  <si>
    <t>Total stock of HQLA</t>
  </si>
  <si>
    <t>Assets held at the entity level, but excluded from the consolidated stock of HQLA</t>
  </si>
  <si>
    <t>Panel e) to be filled in in your jurisdiction:</t>
  </si>
  <si>
    <t>Option 3 – Additional use of Level 2 assets with a higher haircut</t>
  </si>
  <si>
    <t>f) Total stock of HQLA plus usage of alternative treatment</t>
  </si>
  <si>
    <t>Total stock of HQLA plus usage of alternative treatment</t>
  </si>
  <si>
    <t>105-109</t>
  </si>
  <si>
    <t>Of the non-operational deposits reported above, amounts that could be considered operational in nature but per the Basel III LCR standards have been excluded from receiving operational deposit treatment due to:</t>
  </si>
  <si>
    <t>99, footnote 42</t>
  </si>
  <si>
    <t>Transactions conducted with the bank's domestic central bank; of which:</t>
  </si>
  <si>
    <t>Transactions not conducted with the bank's domestic central bank and backed by Level 1 assets; of which:</t>
  </si>
  <si>
    <t>Transactions not conducted with the bank's domestic central bank and backed by Level 2A assets; of which:</t>
  </si>
  <si>
    <t>Transactions not conducted with the bank's domestic central bank and backed by Level 2B RMBS assets; of which:</t>
  </si>
  <si>
    <t>Counterparties are domestic sovereigns, MDBs or domestic PSEs with a 20% risk weight; of which:</t>
  </si>
  <si>
    <t>Counterparties are not domestic sovereigns, MDBs or domestic PSEs with a 20% risk weight; of which:</t>
  </si>
  <si>
    <t>Transactions not conducted with the bank's domestic central bank and backed by other assets (non-HQLA); of which:</t>
  </si>
  <si>
    <t>Counterparties are domestic sovereigns, MDBs or domestic PSEs with a 20% risk weight</t>
  </si>
  <si>
    <t>Counterparties are not domestic sovereigns, MDBs or domestic PSEs with a 20% risk weight</t>
  </si>
  <si>
    <t>Increased liquidity needs related to downgrade triggers in derviatives and other financing transactions</t>
  </si>
  <si>
    <t>Transactions not conducted with the bank's domestic central bank and backed by Level 2B non-RMBS assets; of which:</t>
  </si>
  <si>
    <t>insured, with a 3% run-off rate</t>
  </si>
  <si>
    <t>insured, with a 5% run-off rate</t>
  </si>
  <si>
    <t>G-SIB surcharge</t>
  </si>
  <si>
    <t>Trade exposures (including client cleared trades)</t>
  </si>
  <si>
    <t>Default fund exposures</t>
  </si>
  <si>
    <t>Qualifying central counterparties; of which:</t>
  </si>
  <si>
    <t>Unconditionally revocable "uncommitted" liquidity facilities</t>
  </si>
  <si>
    <t>Unconditionally revocable "uncommitted" credit facilities</t>
  </si>
  <si>
    <t>Domestic surcharges, total capital</t>
  </si>
  <si>
    <t>Domestic surcharges, Tier 1 capital</t>
  </si>
  <si>
    <t>Domestic surcharges, CET1 capital</t>
  </si>
  <si>
    <t>Use LCR data</t>
  </si>
  <si>
    <t>Use NSFR data</t>
  </si>
  <si>
    <t>Counterparty credit risk exposure</t>
  </si>
  <si>
    <t>19−28</t>
  </si>
  <si>
    <t>Memo item: SFT exposures to QCCPs from client-cleared transactions</t>
  </si>
  <si>
    <t>36, 37</t>
  </si>
  <si>
    <t>Potential future exposure (current exposure method; apply regulatory netting)</t>
  </si>
  <si>
    <t>F) Calculation of the leverage ratio</t>
  </si>
  <si>
    <t>8, 9</t>
  </si>
  <si>
    <t>Data complete</t>
  </si>
  <si>
    <t>Total exposure data complete</t>
  </si>
  <si>
    <t>F</t>
  </si>
  <si>
    <t>LR framework para ref</t>
  </si>
  <si>
    <t>Gross value (assuming no netting or CRM)</t>
  </si>
  <si>
    <t xml:space="preserve">Capped notional amount </t>
  </si>
  <si>
    <t>Capped notional amount (same reference name)</t>
  </si>
  <si>
    <t>Capped notional amount (same reference name with no maturity mismatch)</t>
  </si>
  <si>
    <t>Adjusted gross SFT assets</t>
  </si>
  <si>
    <t>3) Accounting information</t>
  </si>
  <si>
    <t xml:space="preserve">b) Level 2A assets
 </t>
  </si>
  <si>
    <t xml:space="preserve">c) Level 2B assets
</t>
  </si>
  <si>
    <t xml:space="preserve">d) Total stock of HQLA
</t>
  </si>
  <si>
    <t xml:space="preserve">a) Retail deposit run-off
</t>
  </si>
  <si>
    <t xml:space="preserve">b) Unsecured wholesale funding run-off
</t>
  </si>
  <si>
    <t xml:space="preserve">c) Secured funding run-off
</t>
  </si>
  <si>
    <t xml:space="preserve">a) Secured lending including reverse repo and securities borrowing
</t>
  </si>
  <si>
    <t xml:space="preserve">d) Additional requirements
</t>
  </si>
  <si>
    <t>A) Available stable funding</t>
  </si>
  <si>
    <t>"Stable" (as defined in the LCR) demand and/or term deposits from retail and small business customers</t>
  </si>
  <si>
    <t>"Less stable" (as defined in the LCR) demand and/or term deposits from retail and small business customers</t>
  </si>
  <si>
    <t>Unsecured funding from non-financial corporates</t>
  </si>
  <si>
    <t>Of which is an operational deposit (as defined in the LCR)</t>
  </si>
  <si>
    <t>Of which is a non-operational deposit (as defined in the LCR)</t>
  </si>
  <si>
    <t>Unsecured funding from central banks</t>
  </si>
  <si>
    <t>Unsecured funding from other legal entities (including financial corporates and financial institutions)</t>
  </si>
  <si>
    <t>Other deposits from members of an institutional network of cooperative banks</t>
  </si>
  <si>
    <t>Secured borrowings and liabilities (including secured term deposits); of which are from:</t>
  </si>
  <si>
    <t>Retail and small business customers</t>
  </si>
  <si>
    <t>Other legal entities (including financial corporates and financial institutions)</t>
  </si>
  <si>
    <t>Other liability and equity categories</t>
  </si>
  <si>
    <t>Total ASF</t>
  </si>
  <si>
    <t>B) Required stable funding</t>
  </si>
  <si>
    <t>1) On balance-sheet items</t>
  </si>
  <si>
    <t>RSF Factor btwn 6 months and 1 year</t>
  </si>
  <si>
    <t>RSF Factor ≥ 1 year</t>
  </si>
  <si>
    <t>Calculated RSF btwn 6 months and 1 year</t>
  </si>
  <si>
    <t>Calculated RSF ≥ 1 year</t>
  </si>
  <si>
    <t>Calculated Total RSF</t>
  </si>
  <si>
    <t>Total central bank reserves</t>
  </si>
  <si>
    <t>Unencumbered</t>
  </si>
  <si>
    <t>Securities held where the institution has an offsetting reverse repurchase transaction when the security on each transaction has the same unique identifier (eg ISIN number or CUSIP) and such securities are reported on the balance sheet of the reporting instutions</t>
  </si>
  <si>
    <t>2) Off balance-sheet items</t>
  </si>
  <si>
    <t>Irrevocable or conditionally revocable liquidity facilities</t>
  </si>
  <si>
    <t>Irrevocable or conditionally revocable credit facilities</t>
  </si>
  <si>
    <t>Total RSF</t>
  </si>
  <si>
    <t>C) NSFR</t>
  </si>
  <si>
    <t>Net stable funding ratio</t>
  </si>
  <si>
    <t>"Stable" (as defined in the LCR) demand and/or term deposits from retail and small business customers (as defined in the LCR)</t>
  </si>
  <si>
    <t>Statutory minimum deposits from members of an institutional network of cooperative (or otherwise named) banks</t>
  </si>
  <si>
    <t>All other liabilities and equity categories not included above</t>
  </si>
  <si>
    <t>ASF factor</t>
  </si>
  <si>
    <t>Calculated ASF</t>
  </si>
  <si>
    <t>&lt; 6 months</t>
  </si>
  <si>
    <t>≥ 1 year</t>
  </si>
  <si>
    <t>RSF factor</t>
  </si>
  <si>
    <t>Calculated RSF</t>
  </si>
  <si>
    <t xml:space="preserve">RSF 
factor </t>
  </si>
  <si>
    <t>Calculated total RSF</t>
  </si>
  <si>
    <t>Deferred tax liabilities (DTLs)</t>
  </si>
  <si>
    <t>Minority interest</t>
  </si>
  <si>
    <t>19-21, 23, 28</t>
  </si>
  <si>
    <t>Replacement cost associated with all derivatives transactions (gross of variation margin)</t>
  </si>
  <si>
    <t>25, 26</t>
  </si>
  <si>
    <t>Eligible cash variation margin offset against derivatives market values</t>
  </si>
  <si>
    <t>Exempted CCP leg of client-cleared trade exposures (replacement costs)</t>
  </si>
  <si>
    <t>33−37</t>
  </si>
  <si>
    <t>SFT agent transactions eligible for the exceptional treatment</t>
  </si>
  <si>
    <t>Accounting other assets</t>
  </si>
  <si>
    <t>Adjustments to accounting 'other assets' for the purposes of the leverage ratio</t>
  </si>
  <si>
    <t xml:space="preserve">   Grossed-up assets for derivatives collateral provided</t>
  </si>
  <si>
    <t xml:space="preserve">   Exempted CCP leg of client-cleared trade exposures (initial margin)</t>
  </si>
  <si>
    <t xml:space="preserve">   Securities received in a SFT that are recognised as an asset</t>
  </si>
  <si>
    <t xml:space="preserve">   Adjustments for SFT sales accounting transactions</t>
  </si>
  <si>
    <t xml:space="preserve">   Fiduciary assets</t>
  </si>
  <si>
    <t xml:space="preserve">   Credit derivatives (protection sold)</t>
  </si>
  <si>
    <t xml:space="preserve">   Credit derivatives (protection bought)</t>
  </si>
  <si>
    <t xml:space="preserve">   Financial derivatives</t>
  </si>
  <si>
    <t>19−22, 28</t>
  </si>
  <si>
    <t>Potential future exposure for derivatives entering the leverage ratio exposure measure</t>
  </si>
  <si>
    <t>Exempted CCP leg of client-cleared trade exposures (potential future exposure)</t>
  </si>
  <si>
    <t>E) Adjusted notional exposures for written credit derivatives</t>
  </si>
  <si>
    <t>≥ 6 months to &lt; 1 year</t>
  </si>
  <si>
    <t>Tier 1 and Tier 2 capital (Basel III 2022), before the application of capital deductions and excluding the proportion of Tier 2 instruments with residual maturity of less than one year</t>
  </si>
  <si>
    <t>Of which is non-deposit unsecured funding</t>
  </si>
  <si>
    <t>Unsecured funding from sovereigns/PSEs/MDBs/NDBs</t>
  </si>
  <si>
    <t>Sovereigns/PSEs/MDBs/NDBs</t>
  </si>
  <si>
    <t>Defaulted securities and non-performing loans</t>
  </si>
  <si>
    <t>All other assets not included in above categories that qualify for 100% treatment</t>
  </si>
  <si>
    <t>Capital instruments not included above with an effective residual maturity of one year or more</t>
  </si>
  <si>
    <t>Exposure amounts resulting from the additional treatment for credit derivatives</t>
  </si>
  <si>
    <t>Unconditionally revocable liquidity facilities</t>
  </si>
  <si>
    <t>Unconditionally revocable credit facilities</t>
  </si>
  <si>
    <t>Check: Tier 2 adjustments should be ≤ additional Tier 2 prior to adjustments</t>
  </si>
  <si>
    <t>Check: Tier 1 adjustments should be ≤ additional Tier 1 prior to adjustments</t>
  </si>
  <si>
    <t>National rules as at reporting date</t>
  </si>
  <si>
    <t>Check: sum of other assets of which items ≤ other assets</t>
  </si>
  <si>
    <t>Check: unconditionally cancellable commitments should not exceed off-balance items with a 0% CCF</t>
  </si>
  <si>
    <t>Check: total equals total accounting values in panel A</t>
  </si>
  <si>
    <t>Check: total equals total gross values in panel A</t>
  </si>
  <si>
    <t>Check: credit derivatives (protection sold) should be the same as or less than that in panel B</t>
  </si>
  <si>
    <t>Check: credit derivatives (protection bought) should be the same as or less than that in panel B</t>
  </si>
  <si>
    <t>Check: credit derivatives purchased are consistently filled-in (see reporting instructions for more details)</t>
  </si>
  <si>
    <t>Other SFTs</t>
  </si>
  <si>
    <t>33-35</t>
  </si>
  <si>
    <t>29−31</t>
  </si>
  <si>
    <t>Closed from question: numerical answer</t>
  </si>
  <si>
    <t>Overall capital requirements and actual capital ratios</t>
  </si>
  <si>
    <t>General information (to be completed by all banks)</t>
  </si>
  <si>
    <t>Unit</t>
  </si>
  <si>
    <t>One</t>
  </si>
  <si>
    <t>Thousands</t>
  </si>
  <si>
    <t>Millions</t>
  </si>
  <si>
    <t>FIRB</t>
  </si>
  <si>
    <t>AIRB</t>
  </si>
  <si>
    <t>PD/LGD</t>
  </si>
  <si>
    <t>Market-based</t>
  </si>
  <si>
    <t>Credit risk equity</t>
  </si>
  <si>
    <t>Credit risk</t>
  </si>
  <si>
    <t>Sovereign or central bank debt securities, rated BBB- to BBB+</t>
  </si>
  <si>
    <t>BCBS FAQ 3(a)</t>
  </si>
  <si>
    <t>Data validation only</t>
  </si>
  <si>
    <t>Exposure value when applying the Original Exposure Method</t>
  </si>
  <si>
    <t>Check: notional ≥ OEM value</t>
  </si>
  <si>
    <t>H</t>
  </si>
  <si>
    <r>
      <t xml:space="preserve">PSEs </t>
    </r>
    <r>
      <rPr>
        <b/>
        <sz val="10"/>
        <rFont val="Segoe UI"/>
        <family val="2"/>
      </rPr>
      <t>not</t>
    </r>
    <r>
      <rPr>
        <sz val="10"/>
        <rFont val="Segoe UI"/>
        <family val="2"/>
      </rPr>
      <t xml:space="preserve"> guaranteed by central government but treated as a sovereign under paragraph 229 of the Basel II framework</t>
    </r>
  </si>
  <si>
    <r>
      <t xml:space="preserve">Of which collateral is </t>
    </r>
    <r>
      <rPr>
        <b/>
        <sz val="10"/>
        <color indexed="8"/>
        <rFont val="Segoe UI"/>
        <family val="2"/>
      </rPr>
      <t>not re-used</t>
    </r>
    <r>
      <rPr>
        <sz val="10"/>
        <color indexed="8"/>
        <rFont val="Segoe UI"/>
        <family val="2"/>
      </rPr>
      <t xml:space="preserve"> (ie is not rehypothecated) to cover the reporting institution's outright short positions</t>
    </r>
  </si>
  <si>
    <r>
      <t xml:space="preserve">Of which collateral </t>
    </r>
    <r>
      <rPr>
        <b/>
        <sz val="10"/>
        <color indexed="8"/>
        <rFont val="Segoe UI"/>
        <family val="2"/>
      </rPr>
      <t>is re-used</t>
    </r>
    <r>
      <rPr>
        <sz val="10"/>
        <color indexed="8"/>
        <rFont val="Segoe UI"/>
        <family val="2"/>
      </rPr>
      <t xml:space="preserve"> (ie is rehypothecated) in transactions to cover the reporting insitution's outright short positions </t>
    </r>
  </si>
  <si>
    <r>
      <t xml:space="preserve">Of which the borrowed assets </t>
    </r>
    <r>
      <rPr>
        <b/>
        <sz val="10"/>
        <color indexed="8"/>
        <rFont val="Segoe UI"/>
        <family val="2"/>
      </rPr>
      <t>are not re-used</t>
    </r>
    <r>
      <rPr>
        <sz val="10"/>
        <color indexed="8"/>
        <rFont val="Segoe UI"/>
        <family val="2"/>
      </rPr>
      <t xml:space="preserve"> (ie are not rehypothecated) to cover short positions </t>
    </r>
  </si>
  <si>
    <r>
      <t xml:space="preserve">Of which the borrowed assets </t>
    </r>
    <r>
      <rPr>
        <b/>
        <sz val="10"/>
        <color indexed="8"/>
        <rFont val="Segoe UI"/>
        <family val="2"/>
      </rPr>
      <t>are re-used</t>
    </r>
    <r>
      <rPr>
        <sz val="10"/>
        <color indexed="8"/>
        <rFont val="Segoe UI"/>
        <family val="2"/>
      </rPr>
      <t xml:space="preserve"> (ie are rehypothecated) in transactions to cover short positions</t>
    </r>
  </si>
  <si>
    <t>Definition of capital</t>
  </si>
  <si>
    <t>A) Provisions and expected losses</t>
  </si>
  <si>
    <t>Total gross provisions eligible for inclusion in the adjustment to capital in respect of the difference between expected loss and provisions (non-defaulted assets or combined)</t>
  </si>
  <si>
    <t>Total expected loss eligible for inclusion in the adjustment to capital in respect of the difference between expected loss and provisions (non-defaulted assets or combined)</t>
  </si>
  <si>
    <t>EU</t>
  </si>
  <si>
    <t>Total amount with respect to provisions to be included in Tier 2 capital</t>
  </si>
  <si>
    <t>B) Common Equity Tier 1 capital</t>
  </si>
  <si>
    <t>1) Eligible Common Equity Tier 1 capital held</t>
  </si>
  <si>
    <t>2022 national impl.</t>
  </si>
  <si>
    <r>
      <t>Paid in capital</t>
    </r>
    <r>
      <rPr>
        <sz val="10"/>
        <rFont val="Segoe UI"/>
        <family val="2"/>
      </rPr>
      <t xml:space="preserve">
This should be equal to the sum of common stock (and </t>
    </r>
    <r>
      <rPr>
        <b/>
        <sz val="10"/>
        <rFont val="Segoe UI"/>
        <family val="2"/>
      </rPr>
      <t>related</t>
    </r>
    <r>
      <rPr>
        <sz val="10"/>
        <rFont val="Segoe UI"/>
        <family val="2"/>
      </rPr>
      <t xml:space="preserve"> surplus only) and other instruments for non joint stock companies, both of which must meet the common stock critieria. This should be net of treasury stock and other investments in own shares to the extent that these are already derecognised on the balance sheet under the relevant accounting standards. Other paid in capital elements must be excluded. All minority interest must be excluded.</t>
    </r>
  </si>
  <si>
    <r>
      <t>Retained earnings (</t>
    </r>
    <r>
      <rPr>
        <sz val="10"/>
        <rFont val="Segoe UI"/>
        <family val="2"/>
      </rPr>
      <t>full amount prior to the application of all regulatory adjustments)</t>
    </r>
  </si>
  <si>
    <r>
      <t>Accumulated other comprehensive income (and other reserves) (</t>
    </r>
    <r>
      <rPr>
        <sz val="10"/>
        <rFont val="Segoe UI"/>
        <family val="2"/>
      </rPr>
      <t>full amount prior to the application of all filters and deductions)</t>
    </r>
  </si>
  <si>
    <t>Total minority interest given recognition in Common Equity Tier 1 capital</t>
  </si>
  <si>
    <t>2) Regulatory adjustments to Common Equity Tier 1 capital</t>
  </si>
  <si>
    <t>Deduction for goodwill net of related tax liability</t>
  </si>
  <si>
    <t>Deduction for intangibles (excluding goodwill and mortgage servicing rights) net of related tax liability</t>
  </si>
  <si>
    <t>Deduction for deferred tax assets arising from carryforwards of unused tax losses, unused tax credits and all other (net of pro rata share of any DTLs)</t>
  </si>
  <si>
    <t>Deduction for investments in own shares (excluding amounts already derecognised under the relevant accounting standards)</t>
  </si>
  <si>
    <t>Deduction for reciprocal cross holdings of common equity</t>
  </si>
  <si>
    <t>Deduction for shortfall of provisions to expeced losses (gross of any tax adjustement)</t>
  </si>
  <si>
    <t>71–72</t>
  </si>
  <si>
    <t>Cash flow hedge reserve to be deducted from (or added to if negative) Common Equity Tier 1 capital</t>
  </si>
  <si>
    <t>Total cumulative net gains and (losses) in equity due to changes in the fair value of liabilities that are due to a change in the bank's own credit risk 
Amount to be deducted from (or added to if negative) capital (if gain report as positive; if loss report as negative)</t>
  </si>
  <si>
    <t>76–77</t>
  </si>
  <si>
    <t>Deduction for defined benefit pension fund assets</t>
  </si>
  <si>
    <t>Deduction for securitisation gain on sale (expected future margin income) as set out in paragraph 562 of the Basel II framework</t>
  </si>
  <si>
    <t>Deductions for prudent valuation</t>
  </si>
  <si>
    <t>Other CET1 deductions</t>
  </si>
  <si>
    <t>80–83</t>
  </si>
  <si>
    <r>
      <t xml:space="preserve">Deduction for investments in the capital of banking, financial and insurance entities that are outside the scope of regulatory consolidation and where the bank </t>
    </r>
    <r>
      <rPr>
        <sz val="10"/>
        <color rgb="FFAA322F"/>
        <rFont val="Segoe UI"/>
        <family val="2"/>
      </rPr>
      <t>does not</t>
    </r>
    <r>
      <rPr>
        <sz val="10"/>
        <rFont val="Segoe UI"/>
        <family val="2"/>
      </rPr>
      <t xml:space="preserve"> own more than 10% of the issued common share capital (excluding amounts held for underwriting purposes only if held for 5 working days or less)</t>
    </r>
  </si>
  <si>
    <t>84–86</t>
  </si>
  <si>
    <t>Deduction for significant investments in the capital of banking, financial and insurance entities that are outside the scope of regulatory consolidation (ie where the bank owns more than 10% of the issued common share capital or where the entity is an affiliate), excluding amounts held for underwriting purposes only if held for 5 working days or less</t>
  </si>
  <si>
    <t>Deduction for mortgage servicing rights</t>
  </si>
  <si>
    <t>Deduction for deferred tax assets due to temporary differences (amount above 10% threshold)</t>
  </si>
  <si>
    <t>Aggregate of items subject to the 15% limit (significant investments in financial institutions, mortgage servicing rights and DTAs that arise from temporary differences)</t>
  </si>
  <si>
    <t>Total regulatory adjustments to Common Equity Tier 1 capital</t>
  </si>
  <si>
    <t>Common Equity Tier 1 capital net of regulatory adjustments</t>
  </si>
  <si>
    <t>C) Additional Tier 1 capital</t>
  </si>
  <si>
    <t>1) Eligible additional Tier 1 capital held</t>
  </si>
  <si>
    <t>2) Regulatory adjustments to additional Tier 1 capital</t>
  </si>
  <si>
    <t>Deduction for reciprocal cross holdings of Tier 2 capital</t>
  </si>
  <si>
    <t>Other deductions from additional Tier 1 capital</t>
  </si>
  <si>
    <t>Additional Tier 1 capital net of regulatory adjustments</t>
  </si>
  <si>
    <t>D) Tier 2 capital</t>
  </si>
  <si>
    <t>1) Eligible Tier 2 capital held</t>
  </si>
  <si>
    <t>Instruments that meet the Tier 2 criteria issued by subsidiaries to third parties that are given recogntion in Tier 2 capital</t>
  </si>
  <si>
    <t>Total Tier 2 capital prior to regulatory adjustments</t>
  </si>
  <si>
    <t>2) Regulatory adjustments to Tier 2 capital</t>
  </si>
  <si>
    <t>Deduction for reciprocal cross holdings of additional Tier 1 capital</t>
  </si>
  <si>
    <t>Other deductions from Tier 2 capital</t>
  </si>
  <si>
    <t>Total regulatory adjustments to Tier 2 capital; of which</t>
  </si>
  <si>
    <t>Regulatory adjustments actually made to Tier 2 capital</t>
  </si>
  <si>
    <t>Tier 2 capital net of regulatory adjustments</t>
  </si>
  <si>
    <t>2022 Basel III pure</t>
  </si>
  <si>
    <r>
      <t xml:space="preserve">Total risk-weighted assets (Basel II/III banks: </t>
    </r>
    <r>
      <rPr>
        <b/>
        <sz val="10"/>
        <rFont val="Segoe UI"/>
        <family val="2"/>
      </rPr>
      <t>before</t>
    </r>
    <r>
      <rPr>
        <sz val="10"/>
        <rFont val="Segoe UI"/>
        <family val="2"/>
      </rPr>
      <t xml:space="preserve"> application of the transitional floors)</t>
    </r>
  </si>
  <si>
    <t>RWA impact pure</t>
  </si>
  <si>
    <t>Incremental RWA impact of applying 2022 Basel III pure rather than national implementation</t>
  </si>
  <si>
    <t>Basel III national impl.</t>
  </si>
  <si>
    <t>Basel III pure</t>
  </si>
  <si>
    <r>
      <t xml:space="preserve">Total gross provisions eligible for inclusion in the adjustment to capital in respect of the difference between expected loss and provisions (defaulted assets, </t>
    </r>
    <r>
      <rPr>
        <b/>
        <sz val="10"/>
        <color rgb="FFAA322F"/>
        <rFont val="Segoe UI"/>
        <family val="2"/>
      </rPr>
      <t>only to be filled in if EU rules apply</t>
    </r>
    <r>
      <rPr>
        <sz val="10"/>
        <rFont val="Segoe UI"/>
        <family val="2"/>
      </rPr>
      <t>)</t>
    </r>
  </si>
  <si>
    <r>
      <t xml:space="preserve">Total expected loss eligible for inclusion in the adjustment to capital in respect of the difference between expected loss and provisions (defaulted assets, </t>
    </r>
    <r>
      <rPr>
        <b/>
        <sz val="10"/>
        <color rgb="FFAA322F"/>
        <rFont val="Segoe UI"/>
        <family val="2"/>
      </rPr>
      <t>only to be filled in if EU rules apply</t>
    </r>
    <r>
      <rPr>
        <sz val="10"/>
        <rFont val="Segoe UI"/>
        <family val="2"/>
      </rPr>
      <t>)</t>
    </r>
  </si>
  <si>
    <t>Deductions for securitisation positions which can alternatively be subject to a 1,250% risk weight</t>
  </si>
  <si>
    <t>Deductions for free deliveries which can alternatively be subject to a 1,250% risk weight</t>
  </si>
  <si>
    <t>Deductions for positions in a basket for which an institution cannot determine a risk weight under IRB and can alternatively be subject to a 1,250% risk weight</t>
  </si>
  <si>
    <t>Deductions for equity exposures under the IRB approach which can alternatively be subject to a 1,250% risk weight</t>
  </si>
  <si>
    <t>Deduction for investments in own additional Tier 1 capital (excluding amounts already derecognised under the relevant accounting standards)</t>
  </si>
  <si>
    <t>Deduction for investments in own Tier 2 capital (excluding amounts already derecognised under the relevant accounting standards)</t>
  </si>
  <si>
    <t>Other items</t>
  </si>
  <si>
    <t>RWA impact of national phase-in arrangements for CVA if any</t>
  </si>
  <si>
    <t>RWA impact of any other national phase-in arrangements</t>
  </si>
  <si>
    <t>Credit risk (including CCR and non-trading credit risk); of which:</t>
  </si>
  <si>
    <t>Market risk</t>
  </si>
  <si>
    <t>C) Total risk-weighted assets and capital ratios</t>
  </si>
  <si>
    <t>B) RWA effects from Basel III definition of capital and other national phase-in arrangements</t>
  </si>
  <si>
    <t>Data in green cells can typically be provided by national supervisors based on regulatory reporting data. However, filling in the data allows for the calculation of the capital ratios in the reporting template.</t>
  </si>
  <si>
    <t>Total RWA before application of the transitional floors</t>
  </si>
  <si>
    <t>IRB approaches</t>
  </si>
  <si>
    <t>Reverse out derivatives netting and other derivatives adjustments</t>
  </si>
  <si>
    <t>G) Alternative methods for derivative exposures</t>
  </si>
  <si>
    <t>SA-CCR without modification</t>
  </si>
  <si>
    <t>Modified 
SA-CCR</t>
  </si>
  <si>
    <t>Sum of trade-level gross add-ons</t>
  </si>
  <si>
    <t>Check: PFE with netting should not be greater than trade-level gross add-ons</t>
  </si>
  <si>
    <t>H) Alternative currency criteria for eligible cash variation margin in derivative transactions</t>
  </si>
  <si>
    <t>Check: Amount of receivables for eligible cash variation margin provided under criterion 1 cannot be greater than under Q1 of the FAQs</t>
  </si>
  <si>
    <t>Check: Amount of receivables for eligible cash variation margin provided under criterion 2 cannot be greater than under Q1 of the FAQs</t>
  </si>
  <si>
    <t>Eligible cash variation margin received and offset against market values of derivative transactions</t>
  </si>
  <si>
    <t>Receivables for eligible cash variation margin provided in derivatives transactions</t>
  </si>
  <si>
    <t>Criterion 1</t>
  </si>
  <si>
    <t>Criterion 2</t>
  </si>
  <si>
    <t>Non-financial entities that are not systemically important</t>
  </si>
  <si>
    <t xml:space="preserve">NSFR derivative liabilities (derivative liabilities less total collateral posted as variation margin on derivative liabilities) </t>
  </si>
  <si>
    <t>Sovereigns/central banks/MDBs/BIS</t>
  </si>
  <si>
    <t>21(a)</t>
  </si>
  <si>
    <t>21(b)</t>
  </si>
  <si>
    <t>21(c), 22</t>
  </si>
  <si>
    <t>21(c), 23</t>
  </si>
  <si>
    <t>21(c), 24(a)</t>
  </si>
  <si>
    <t>21(c), 24(b), 24(d), 25(a)</t>
  </si>
  <si>
    <t>21(c), 24(c)</t>
  </si>
  <si>
    <t>25(b)</t>
  </si>
  <si>
    <t>25(d)</t>
  </si>
  <si>
    <t>21(c), 24(d), 25(a), 25(b)</t>
  </si>
  <si>
    <t>Interdependent liabilities</t>
  </si>
  <si>
    <t>Trade date payables</t>
  </si>
  <si>
    <t>I</t>
  </si>
  <si>
    <t>J</t>
  </si>
  <si>
    <t>Encumbered; of which:</t>
  </si>
  <si>
    <t>Loans to financial institutions, of which:</t>
  </si>
  <si>
    <t>All other secured loans to financial institutions, of which:</t>
  </si>
  <si>
    <t>Unsecured loans to financial institutions, of which:</t>
  </si>
  <si>
    <t>NSFR derivative assets (derivative assets less cash collateral received as variation margin on derivative assets)</t>
  </si>
  <si>
    <t>Required stable funding associated with initial margin posted and cash or other assets provided to contribute to the default fund of a CCP</t>
  </si>
  <si>
    <t>Items deducted from regulatory capital</t>
  </si>
  <si>
    <t>Interdependent assets</t>
  </si>
  <si>
    <t>Variation margin received, of which:</t>
  </si>
  <si>
    <t>Required stable funding associated with derivative liabilities</t>
  </si>
  <si>
    <t>Initial margin posted on bank's own positions, of which:</t>
  </si>
  <si>
    <t>Initial margin posted in the form of cash</t>
  </si>
  <si>
    <t>Initial margin posted in the form of Level 1 securities</t>
  </si>
  <si>
    <t>Cash or other assets provided to contribute to the default fund of a CCP</t>
  </si>
  <si>
    <t>36(a)</t>
  </si>
  <si>
    <t>36(b)</t>
  </si>
  <si>
    <t>31, 40(e), 43(a)</t>
  </si>
  <si>
    <t>31, 38, 40(c), 43(a), 43(c)</t>
  </si>
  <si>
    <t>31, 39(b), 40(c), 43(a), 43(c)</t>
  </si>
  <si>
    <t>31, 37, 40(b), 43(a)</t>
  </si>
  <si>
    <t>31, 39(a), 40(b), 43(a)</t>
  </si>
  <si>
    <t>31, 40(a), 40(b), 43(a)</t>
  </si>
  <si>
    <t>31, 40(d), 43(a)</t>
  </si>
  <si>
    <t>31, 40(e), 41, 43(a)</t>
  </si>
  <si>
    <t>31, 40(e), 41(a), 43(a)</t>
  </si>
  <si>
    <t>31, 41(b), 43(a)</t>
  </si>
  <si>
    <t>31, 40(e), 42(b), 43(a), FN19</t>
  </si>
  <si>
    <t>31, 42(c), 43(a)</t>
  </si>
  <si>
    <t>31, 40(e), 42(c), 43(a)</t>
  </si>
  <si>
    <t>31, 42(d), 43(a)</t>
  </si>
  <si>
    <t>43(c), FN19</t>
  </si>
  <si>
    <t>35, FN 16</t>
  </si>
  <si>
    <t>42(a)</t>
  </si>
  <si>
    <t>See FN 18</t>
  </si>
  <si>
    <t>43(c)</t>
  </si>
  <si>
    <t>36(d)</t>
  </si>
  <si>
    <t>new row</t>
  </si>
  <si>
    <t>FN10</t>
  </si>
  <si>
    <t>E) For completion only by banks with assets encumbered for exceptional central bank liquidity operations and where the supervisor and central bank have agreed to a reduced RSF factor</t>
  </si>
  <si>
    <t>31, FN15</t>
  </si>
  <si>
    <t>Encumbered for exceptional central bank liquidity operations; of which:</t>
  </si>
  <si>
    <t>Secured by Level 1 collateral and where the bank has the ability to freely rehypthecate the received collateral for the life of the loan, of which</t>
  </si>
  <si>
    <t>Unsecured, of which:</t>
  </si>
  <si>
    <t xml:space="preserve">   Receivables for eligible cash variation margin provided in derivatives transactions</t>
  </si>
  <si>
    <t>130−145</t>
  </si>
  <si>
    <t>Check: Eligible cash variation margin received under criterion 1 cannot be greater than under Q1 of the FAQs</t>
  </si>
  <si>
    <t>Check: Eligible cash variation margin received under criterion 2 cannot be greater than under Q1 of the FAQs</t>
  </si>
  <si>
    <t>Check: Eligible cash variation margin received under criterion 2 cannot be greater than under criterion 1</t>
  </si>
  <si>
    <t>Check: Eligible cash variation margin provided under criterion 2 cannot be greater than under criterion 1</t>
  </si>
  <si>
    <t>Replacement cost (RC)</t>
  </si>
  <si>
    <t>Receivables for cash collateral provided and taken into account in C or NICA</t>
  </si>
  <si>
    <t>Potential future exposure of all unmargined netting sets w/o collateral</t>
  </si>
  <si>
    <r>
      <t>146</t>
    </r>
    <r>
      <rPr>
        <sz val="10"/>
        <rFont val="Segoe UI"/>
        <family val="2"/>
      </rPr>
      <t>−</t>
    </r>
    <r>
      <rPr>
        <sz val="10"/>
        <rFont val="Segoe UI"/>
        <family val="2"/>
      </rPr>
      <t>187</t>
    </r>
  </si>
  <si>
    <t>J) Business model categorisation</t>
  </si>
  <si>
    <t>Deduction for qualifying holdings outside the financial sector which can alternatively be subject to a 1,250% risk weight</t>
  </si>
  <si>
    <t>Deposits from members of the same cooperative network of  banks subject to national discretion as defined in FN 10</t>
  </si>
  <si>
    <t>See FN 10</t>
  </si>
  <si>
    <t>See FN 17</t>
  </si>
  <si>
    <t xml:space="preserve">Of which are required central bank reserves </t>
  </si>
  <si>
    <t>Deposits held at other banks which are members of the same cooperative network of banks and which are subject to national discretion according to FN 10</t>
  </si>
  <si>
    <t>Remaining period of encumbrance &lt; 6 months</t>
  </si>
  <si>
    <t>Encumbered, of which:</t>
  </si>
  <si>
    <t>Remaining period of encumbrance ≥ 6 months to &lt; 1 year</t>
  </si>
  <si>
    <t>Remaining period of encumbrance ≥ 1 year</t>
  </si>
  <si>
    <t>FN 10, 43(c)</t>
  </si>
  <si>
    <t>Loans to financial institutions secured by Level 1 collateral and where the bank has the ability to freely rehypthecate the received collateral for the life of the loan; of which:</t>
  </si>
  <si>
    <t>Deposits held at financial institutions for operational purposes; of which:</t>
  </si>
  <si>
    <t>Loans to sovereigns, PSEs, MDBs and NDBs with a residual maturity of less than one year; of which:</t>
  </si>
  <si>
    <t>Residential mortgages of any maturity that would qualify for the 35% or lower risk weight under the Basel II standardised approach for credit risk; of which:</t>
  </si>
  <si>
    <t>Other loans, excluding loans to financial insitutions, with a residual maturity of one year or greater that would qualify for the 35% or lower risk weight under the Basel II standardised approach for credit risk; of which:</t>
  </si>
  <si>
    <t>Loans to retail and small business customers (excluding residential mortgages reported above) with a residual maturity of less than one year; of which:</t>
  </si>
  <si>
    <t>Performing loans (except loans to financial institutions and loans reported in above categories) with risk weights greater than 35% under the Basel II standardised approach for credit risk; of which:</t>
  </si>
  <si>
    <t>Non-HQLA exchange traded equities; of which:</t>
  </si>
  <si>
    <t>Non-HQLA securities not in default; of which:</t>
  </si>
  <si>
    <t xml:space="preserve">    Total variation margin posted</t>
  </si>
  <si>
    <t>Of which is posted to counterparties exempted from BCBS-IOSCO margin requirements; of which:</t>
  </si>
  <si>
    <t>Total initial margin received, in the form of any collateral type, according to residual maturity of associated derivative contract(s)</t>
  </si>
  <si>
    <t>Trade date receivables</t>
  </si>
  <si>
    <t>D) For completion only by banks in jurisdictions where deposits between banks within the same cooperative network are required by law to be placed at the central organisation and are legally constrained within the cooperative bank network as minimum deposit requirements</t>
  </si>
  <si>
    <t>NSFR derivative liabilities</t>
  </si>
  <si>
    <t xml:space="preserve">Note: Include only assets that are both (a) encumbered for exceptional central bank liquidity operations, and (b) where the supervisor and central bank have agreed to a reduced RSF factor.
Values reported in this section should not be reported in panel B)1) above. </t>
  </si>
  <si>
    <t>7) NSFR RSF off-balance sheet items</t>
  </si>
  <si>
    <t>Loans to financial institutions; of which:</t>
  </si>
  <si>
    <t>All other secured loans to financial institutions; of which:</t>
  </si>
  <si>
    <t>added paragraph reference in column C</t>
  </si>
  <si>
    <t>Changed category title, text in column J, K</t>
  </si>
  <si>
    <t>Changed category title</t>
  </si>
  <si>
    <t>changed category title</t>
  </si>
  <si>
    <t>changed category title, added paragraph reference</t>
  </si>
  <si>
    <t>changed formula</t>
  </si>
  <si>
    <t>chagned to volunatary cells</t>
  </si>
  <si>
    <t>changed to voluntary cells, changed category title, new formula in H403</t>
  </si>
  <si>
    <t>B) Leverage ratio worksheet</t>
  </si>
  <si>
    <t>C) LCR worksheet</t>
  </si>
  <si>
    <t>D) NSFR worksheet</t>
  </si>
  <si>
    <t>Basel III leverage ratio</t>
  </si>
  <si>
    <t>Potential future exposure:</t>
  </si>
  <si>
    <t>a. Amount of the cash initial margin that the bank passes on to an account in the name of the CCP</t>
  </si>
  <si>
    <t>i. Amount of the cash initial margin that remains on the bank’s balance sheet</t>
  </si>
  <si>
    <t>b. Amount of the cash initial margin that is segregated from the bank’s other assets</t>
  </si>
  <si>
    <t>c. Amount of the cash initial margin that is not segregated from the bank’s other assets</t>
  </si>
  <si>
    <t>a. Initial margin in the form of securities that a bank includes in its total Basel III leverage ratio exposure measure</t>
  </si>
  <si>
    <t>b. Initial margin in the form of cash that a bank includes in its total  Basel III leverage ratio exposure measure</t>
  </si>
  <si>
    <t xml:space="preserve">Initial margin that a bank includes in its total  Basel III leverage ratio exposure measure </t>
  </si>
  <si>
    <t>FN10, 21(c)</t>
  </si>
  <si>
    <t>Other deposits from members of a cooperative network of banks</t>
  </si>
  <si>
    <t>21(c), 24, 25(a)</t>
  </si>
  <si>
    <t>Added paragraph reference</t>
  </si>
  <si>
    <t>Derivative liabilities, gross of variation margin posted</t>
  </si>
  <si>
    <t>Of which are derivative liabilities where the counterparty is exempt from BCBS-IOSCO margin requirements; of which:</t>
  </si>
  <si>
    <t>19, 20, FN 6</t>
  </si>
  <si>
    <t>Initial margin received, in the form of any collateral type, from counterparties exempt from BCBS-IOSCO margin requirements; of which:</t>
  </si>
  <si>
    <t>Securities held where the institution has an offsetting reverse repurchase transaction when the security on each transaction has the same unique identifier (eg ISIN number or CUSIP) and such securities are reported on the balance sheet of the reporting instutions; of which:</t>
  </si>
  <si>
    <t>Securities eligible as Level 1 HQLA for the LCR, of which:</t>
  </si>
  <si>
    <t>Securities eligible for Level 2A HQLA for the LCR, of which:</t>
  </si>
  <si>
    <t xml:space="preserve">Securities eligible for Level 2B HQLA for the LCR, of which: </t>
  </si>
  <si>
    <t>Physical traded commodities including gold; of which:</t>
  </si>
  <si>
    <t>Of which are derivative assets where the counterparty is exempt from BCBS-IOSCO margin requirements; of which:</t>
  </si>
  <si>
    <t>Cash variation margin received, meeting conditions as specified in paragraph 25 of the Basel III leverage ratio framework and disclosure requirements</t>
  </si>
  <si>
    <t>Of which is received from counterparties exempted from BCBS-IOSCO margin requirements; of which:</t>
  </si>
  <si>
    <t>Of which is received from counterparties exempted from BCBS-IOSCO margin requirements</t>
  </si>
  <si>
    <t>Other variation margin received</t>
  </si>
  <si>
    <t>Initial margin posted on bank's own behalf, in the form of any collateral type, according to residual maturity of associated derivative contract(s)</t>
  </si>
  <si>
    <t>Initial margin posted on bank’s own behalf, in the form of any collateral type, to counterparties exempt from BCBS-IOSCO margin requirements; of which:</t>
  </si>
  <si>
    <t xml:space="preserve">Securities eligible for Level 2A HQLA for the LCR, of which: </t>
  </si>
  <si>
    <t>Loans to retail and small- and medium-sized entities (SME) (excluding residential mortgages reported above) with a residual maturity of less than one year; of which:</t>
  </si>
  <si>
    <t>Holdings of Common Equity Tier 1 net of short positions subject to risk weighting treatment</t>
  </si>
  <si>
    <t>Holdings of Additional Tier 1 capital net of short positions subject to risk weighting treatment</t>
  </si>
  <si>
    <t>Holdings of Tier 2 capital net of short positions subject to risk weighting treatment</t>
  </si>
  <si>
    <t>Operational risk</t>
  </si>
  <si>
    <t>Total additional Tier 1 capital prior to regulatory adjustments</t>
  </si>
  <si>
    <t>Instruments that meet the additional Tier 1 criteria issued by subsidiaries to third parties that are given recognition in group Additional Tier 1 capital</t>
  </si>
  <si>
    <t>Other CET1 deductions to be made before the threshold deductions</t>
  </si>
  <si>
    <t>Retail exposures; of which:</t>
  </si>
  <si>
    <t>Corporate; of which:</t>
  </si>
  <si>
    <t>Check: securitisation exposures should be lower than or equal total other exposures</t>
  </si>
  <si>
    <t>Memo item: Trade finance exposures</t>
  </si>
  <si>
    <t>Basel III 2022 pure definition of capital minority interest calculation</t>
  </si>
  <si>
    <t>43(d)</t>
  </si>
  <si>
    <t>new row; Paragraph reference added</t>
  </si>
  <si>
    <t>Total initial margin posted; of which:</t>
  </si>
  <si>
    <t>718cxii</t>
  </si>
  <si>
    <r>
      <t xml:space="preserve">E) Memo item: Investments in the capital of banking, financial and insurance entities that are outside the scope of regulatory consolidation and </t>
    </r>
    <r>
      <rPr>
        <b/>
        <sz val="13"/>
        <color rgb="FFC00000"/>
        <rFont val="Segoe UI"/>
        <family val="2"/>
      </rPr>
      <t>below the threshold for deduction</t>
    </r>
  </si>
  <si>
    <r>
      <t xml:space="preserve">A) Risk-weighted assets according to the framework in place </t>
    </r>
    <r>
      <rPr>
        <b/>
        <sz val="13"/>
        <color rgb="FFAA322F"/>
        <rFont val="Segoe UI"/>
        <family val="2"/>
      </rPr>
      <t>at the reporting date</t>
    </r>
  </si>
  <si>
    <t>Total initial margin received</t>
  </si>
  <si>
    <t>Of which, initial margin received in the form of cash</t>
  </si>
  <si>
    <t>Of which, initial margin received in the form of Level 1 securities</t>
  </si>
  <si>
    <t>Of which, initial margin received in the form of all other collateral</t>
  </si>
  <si>
    <t>Of which, is initial margin posted on behalf of a customer</t>
  </si>
  <si>
    <t>weight cells greyed out; INPUT CELLS MOVED</t>
  </si>
  <si>
    <t xml:space="preserve">I) Memo items related to initial margin for centrally cleared derivative transactions </t>
  </si>
  <si>
    <t>Amount (not deducted)</t>
  </si>
  <si>
    <t>RWA (for amount not deducted)</t>
  </si>
  <si>
    <t>C) National discretion items LCR</t>
  </si>
  <si>
    <t>B) Reporting discretion definition of capital</t>
  </si>
  <si>
    <t>Provide 2022 national implementation</t>
  </si>
  <si>
    <t>Provide 2022 Basel III pure</t>
  </si>
  <si>
    <t>Data to be provided in the relevant column</t>
  </si>
  <si>
    <t>Other deposits at other banks which are members of the same cooperative network of banks; of which:</t>
  </si>
  <si>
    <t>Loans to non-financial corporate clients with a residual maturity of less than one year; of which:</t>
  </si>
  <si>
    <t>Loans to central banks with a residual maturity of less than one year; of which:</t>
  </si>
  <si>
    <t xml:space="preserve">Other short-term unsecured instruments and transactions with a residual maturity of less than one year, of which: </t>
  </si>
  <si>
    <t>Derivative assets, gross of variation margin received</t>
  </si>
  <si>
    <t>Initial margin posted in the form of all other collateral</t>
  </si>
  <si>
    <t>ii. Amount of the cash initial margin that is off the bank’s balance sheet but continues to 
           create an off-balance sheet exposure of the bank</t>
  </si>
  <si>
    <t>31, 36(c), 40(c), 43(a)</t>
  </si>
  <si>
    <t>Initial margin in the form of securities that a bank receives from clients for centrally cleared derivative transactions</t>
  </si>
  <si>
    <t>Initial margin in the form of cash that a bank receives from clients for centrally cleared derivative transactions</t>
  </si>
  <si>
    <t>SA-CCR para ref</t>
  </si>
  <si>
    <t>Total on- and off-balance sheet exposures. Amounts shown should be the LR exposure measure values.</t>
  </si>
  <si>
    <t>50 (b), footnote 12</t>
  </si>
  <si>
    <t>73-84</t>
  </si>
  <si>
    <t>75-78</t>
  </si>
  <si>
    <t>8) NSFR Exceptional central bank liquidity operations</t>
  </si>
  <si>
    <t>F) Capital issued out of subsidiaries to third parties (paragraphs 62−65)</t>
  </si>
  <si>
    <t>SR-relevant</t>
  </si>
  <si>
    <t>6) NSFR RSF on-balance sheet items</t>
  </si>
  <si>
    <t>Use IRRBB data</t>
  </si>
  <si>
    <t>Interest rate risk in the banking book exposures</t>
  </si>
  <si>
    <t>A1) Incoming notional repricing cash flows</t>
  </si>
  <si>
    <t>Currency</t>
  </si>
  <si>
    <t>ON</t>
  </si>
  <si>
    <t>ON&lt;T
≤1M</t>
  </si>
  <si>
    <t>1M&lt;T≤3M</t>
  </si>
  <si>
    <t>3M&lt;T≤ 6M</t>
  </si>
  <si>
    <t xml:space="preserve"> 6M&lt;T≤9M</t>
  </si>
  <si>
    <t xml:space="preserve"> 9M&lt;T≤1Y</t>
  </si>
  <si>
    <t>1Y&lt;T≤1.5Y</t>
  </si>
  <si>
    <t>1.5Y&lt;T≤2Y</t>
  </si>
  <si>
    <t>2Y&lt;T≤3Y</t>
  </si>
  <si>
    <t>3Y&lt;T≤4Y</t>
  </si>
  <si>
    <t>4Y&lt;T≤5Y</t>
  </si>
  <si>
    <t>5Y&lt;T≤6Y</t>
  </si>
  <si>
    <t>6Y&lt;T≤7Y</t>
  </si>
  <si>
    <t>7Y&lt;T≤8Y</t>
  </si>
  <si>
    <t>8Y&lt;T≤9Y</t>
  </si>
  <si>
    <t>9Y&lt;T≤10Y</t>
  </si>
  <si>
    <t>10Y&lt;T≤15Y</t>
  </si>
  <si>
    <t>15Y&lt;T≤20Y</t>
  </si>
  <si>
    <t>20Y&lt;T</t>
  </si>
  <si>
    <t>A2) Outgoing notional repricing cash flows</t>
  </si>
  <si>
    <t>Reference rate</t>
  </si>
  <si>
    <t>1M</t>
  </si>
  <si>
    <t>3M</t>
  </si>
  <si>
    <t>6M</t>
  </si>
  <si>
    <t>Interbank rate</t>
  </si>
  <si>
    <t>Repo rate</t>
  </si>
  <si>
    <t>12M</t>
  </si>
  <si>
    <t>Proportion of stable deposits</t>
  </si>
  <si>
    <t>Pass-through rate of stable deposits</t>
  </si>
  <si>
    <t>Average applied maturity of core deposits</t>
  </si>
  <si>
    <t>Maximum maturity applied on core deposits</t>
  </si>
  <si>
    <t>ON 
of which core</t>
  </si>
  <si>
    <t>of which: non-remunerated deposits</t>
  </si>
  <si>
    <t>Scenario</t>
  </si>
  <si>
    <t>Scenario-implied average pass-through rate of stable deposits</t>
  </si>
  <si>
    <t>Unconstrained internal estimates</t>
  </si>
  <si>
    <t>Total amounts of NMDs per deposit</t>
  </si>
  <si>
    <t>Retail</t>
  </si>
  <si>
    <t>Wholesale</t>
  </si>
  <si>
    <t>&gt; 100,000 EUR to
≤ 500,000 EUR (equiv.)</t>
  </si>
  <si>
    <t>&gt; 500,000 EUR (equiv.)</t>
  </si>
  <si>
    <t>≤ 500,000 EUR (equiv.)</t>
  </si>
  <si>
    <t/>
  </si>
  <si>
    <t>Notional of the option</t>
  </si>
  <si>
    <t>Current accounting value</t>
  </si>
  <si>
    <t>Value reflected in capital</t>
  </si>
  <si>
    <t>Economic value under interest rate scenarios (stable volatility)</t>
  </si>
  <si>
    <t>Economic value under interest rate scenarios with a volatility up by 25%</t>
  </si>
  <si>
    <t>Explicit sold interest rate options</t>
  </si>
  <si>
    <t>Bought hedging sold interest rate options</t>
  </si>
  <si>
    <r>
      <rPr>
        <sz val="10"/>
        <color theme="1"/>
        <rFont val="Segoe UI"/>
        <family val="2"/>
      </rPr>
      <t>E</t>
    </r>
    <r>
      <rPr>
        <sz val="10"/>
        <rFont val="Segoe UI"/>
        <family val="2"/>
      </rPr>
      <t>mbedded sold interest rate options</t>
    </r>
  </si>
  <si>
    <r>
      <rPr>
        <sz val="10"/>
        <color theme="1"/>
        <rFont val="Segoe UI"/>
        <family val="2"/>
      </rPr>
      <t>Explicit</t>
    </r>
    <r>
      <rPr>
        <sz val="10"/>
        <rFont val="Segoe UI"/>
        <family val="2"/>
      </rPr>
      <t xml:space="preserve"> bought interest rate options</t>
    </r>
  </si>
  <si>
    <r>
      <rPr>
        <sz val="10"/>
        <color theme="1"/>
        <rFont val="Segoe UI"/>
        <family val="2"/>
      </rPr>
      <t>E</t>
    </r>
    <r>
      <rPr>
        <sz val="10"/>
        <rFont val="Segoe UI"/>
        <family val="2"/>
      </rPr>
      <t>mbedded bought interest rate options</t>
    </r>
  </si>
  <si>
    <t>Committed amount</t>
  </si>
  <si>
    <t>w</t>
  </si>
  <si>
    <t>NIP</t>
  </si>
  <si>
    <t>Scenarios</t>
  </si>
  <si>
    <t>Static balance sheet, own equity</t>
  </si>
  <si>
    <t>Static balance sheet, no own equity</t>
  </si>
  <si>
    <t>Dynamic balance sheet, no own equity</t>
  </si>
  <si>
    <t>EVE</t>
  </si>
  <si>
    <t>NII (first year)</t>
  </si>
  <si>
    <t>NII (second year)</t>
  </si>
  <si>
    <t>NII (third year)</t>
  </si>
  <si>
    <t>NII (fourth year)</t>
  </si>
  <si>
    <t>Time period</t>
  </si>
  <si>
    <t>Annual NII in the banking book</t>
  </si>
  <si>
    <t xml:space="preserve">Annual impairments on banking book items </t>
  </si>
  <si>
    <t>Annual overhead costs and expenses</t>
  </si>
  <si>
    <t>Total net operating income</t>
  </si>
  <si>
    <t>Annual gross income</t>
  </si>
  <si>
    <t>Total assets banking book (end of year)</t>
  </si>
  <si>
    <t>Total liabilities banking book (end of year)</t>
  </si>
  <si>
    <t>Total assets (end of year)</t>
  </si>
  <si>
    <t>Credit quality</t>
  </si>
  <si>
    <t>Total exposure amounts under the credit risk framework</t>
  </si>
  <si>
    <t>Debt securities</t>
  </si>
  <si>
    <t>Banks' internal assessment of exposure towards CSRBB
(low - medium - high)</t>
  </si>
  <si>
    <t>Check: Exposure amount debt securities ≤ total exposure amounts</t>
  </si>
  <si>
    <t>of which: fair value accounting</t>
  </si>
  <si>
    <t>of which: amortised cost accounting</t>
  </si>
  <si>
    <t>Sovereigns</t>
  </si>
  <si>
    <t>Financials (includes central banks)</t>
  </si>
  <si>
    <t>Corporates</t>
  </si>
  <si>
    <t>Others</t>
  </si>
  <si>
    <t>Sold credit derivatives (net notional amount)</t>
  </si>
  <si>
    <t>High yield (HY) and non-rated (NR)</t>
  </si>
  <si>
    <t>0.5M</t>
  </si>
  <si>
    <t>2M</t>
  </si>
  <si>
    <t>4.5M</t>
  </si>
  <si>
    <t>7.5M</t>
  </si>
  <si>
    <t>10.5M</t>
  </si>
  <si>
    <t>1.25Y</t>
  </si>
  <si>
    <t>1.75Y</t>
  </si>
  <si>
    <t>2.5Y</t>
  </si>
  <si>
    <t>3.5Y</t>
  </si>
  <si>
    <t>4.5Y</t>
  </si>
  <si>
    <t>5.5Y</t>
  </si>
  <si>
    <t>6.5Y</t>
  </si>
  <si>
    <t>7.5Y</t>
  </si>
  <si>
    <t>8.5Y</t>
  </si>
  <si>
    <t>9.5Y</t>
  </si>
  <si>
    <t>12.5Y</t>
  </si>
  <si>
    <t>17.5Y</t>
  </si>
  <si>
    <t>25Y</t>
  </si>
  <si>
    <t>Currency codes</t>
  </si>
  <si>
    <t>USD</t>
  </si>
  <si>
    <t>EUR</t>
  </si>
  <si>
    <t>JPY</t>
  </si>
  <si>
    <t>GBP</t>
  </si>
  <si>
    <t>AUD</t>
  </si>
  <si>
    <t>BRL</t>
  </si>
  <si>
    <t>CAD</t>
  </si>
  <si>
    <t>CHF</t>
  </si>
  <si>
    <t>CLP</t>
  </si>
  <si>
    <t>CNY</t>
  </si>
  <si>
    <t>CZK</t>
  </si>
  <si>
    <t>DKK</t>
  </si>
  <si>
    <t>HKD</t>
  </si>
  <si>
    <t>HUF</t>
  </si>
  <si>
    <t>IDR</t>
  </si>
  <si>
    <t>ILS</t>
  </si>
  <si>
    <t>INR</t>
  </si>
  <si>
    <t>KRW</t>
  </si>
  <si>
    <t>MXN</t>
  </si>
  <si>
    <t>MYR</t>
  </si>
  <si>
    <t>NOK</t>
  </si>
  <si>
    <t>NZD</t>
  </si>
  <si>
    <t>PLN</t>
  </si>
  <si>
    <t>RUB</t>
  </si>
  <si>
    <t>SEK</t>
  </si>
  <si>
    <t>SGD</t>
  </si>
  <si>
    <t>THB</t>
  </si>
  <si>
    <t>TRY</t>
  </si>
  <si>
    <t>TWD</t>
  </si>
  <si>
    <t>ZAR</t>
  </si>
  <si>
    <t>CSRBB</t>
  </si>
  <si>
    <t>low</t>
  </si>
  <si>
    <t>medium</t>
  </si>
  <si>
    <t>Loss in economic value under interest rate scenarios</t>
  </si>
  <si>
    <t>Time bucket intervals (ON:overnight, M:months, Y:years)</t>
  </si>
  <si>
    <t>Change in the total NII loss measure under interest rate scenarios</t>
  </si>
  <si>
    <t>Conversion rates applied</t>
  </si>
  <si>
    <t>Question</t>
  </si>
  <si>
    <t>Answer</t>
  </si>
  <si>
    <t>Remarks</t>
  </si>
  <si>
    <t>Counterparty reference number</t>
  </si>
  <si>
    <t>Is the counterparty a group of connected counterparties?</t>
  </si>
  <si>
    <t xml:space="preserve">Reasons for creating a group of connected counterparties </t>
  </si>
  <si>
    <t>Counterparty type(s)</t>
  </si>
  <si>
    <t>Is the counterparty outside of the scope of regulatory consolidation but within the scope of accounting consolidation?</t>
  </si>
  <si>
    <t>Total exposure (gross of CRM)</t>
  </si>
  <si>
    <t xml:space="preserve">Total exposure (net of CRM) </t>
  </si>
  <si>
    <t>Total exposure under current large exposure rules</t>
  </si>
  <si>
    <t>Banking book on balance sheet non-derivative assets (32)</t>
  </si>
  <si>
    <t xml:space="preserve">   Total exposure</t>
  </si>
  <si>
    <t>Banking book off-balance sheet commitments (35)</t>
  </si>
  <si>
    <t>Trading book (51-59)</t>
  </si>
  <si>
    <t xml:space="preserve">   Derivatives</t>
  </si>
  <si>
    <t xml:space="preserve">       IMM</t>
  </si>
  <si>
    <t xml:space="preserve">       Standardised method</t>
  </si>
  <si>
    <t xml:space="preserve">       CEM</t>
  </si>
  <si>
    <t xml:space="preserve">       Notional value </t>
  </si>
  <si>
    <t>Trade exposures</t>
  </si>
  <si>
    <t>Segregated initial margin</t>
  </si>
  <si>
    <t>Non-segregated initial margin</t>
  </si>
  <si>
    <t>Pre-funded default fund contribution</t>
  </si>
  <si>
    <t>Equity stakes</t>
  </si>
  <si>
    <t xml:space="preserve">   Total value</t>
  </si>
  <si>
    <t xml:space="preserve">       Value of credit risk mitigation using unfunded credit protection:</t>
  </si>
  <si>
    <t xml:space="preserve">           using guarantees</t>
  </si>
  <si>
    <t xml:space="preserve">           using credit derivatives</t>
  </si>
  <si>
    <t xml:space="preserve">       Value of credit risk mitigation using financial collateral under:</t>
  </si>
  <si>
    <t xml:space="preserve">           Substitution approach</t>
  </si>
  <si>
    <t xml:space="preserve">   Value of credit risk mitigation using unfunded credit protection:</t>
  </si>
  <si>
    <t xml:space="preserve">   Value of credit risk mitigation using financial collateral under:</t>
  </si>
  <si>
    <t xml:space="preserve">           Hybrid approach - using supervisory haircuts</t>
  </si>
  <si>
    <t xml:space="preserve">   Value of hedge using credit derivatives</t>
  </si>
  <si>
    <t>Large exposures</t>
  </si>
  <si>
    <t>Control</t>
  </si>
  <si>
    <t>Economic interdependence</t>
  </si>
  <si>
    <t>Both</t>
  </si>
  <si>
    <t>CCPs</t>
  </si>
  <si>
    <t>B1: Q-CCP</t>
  </si>
  <si>
    <t>B2: Non-Q-CCP</t>
  </si>
  <si>
    <t>B) Non-maturity deposits (NMDs)</t>
  </si>
  <si>
    <t>B1) Notional repricing cash flows from NMDs</t>
  </si>
  <si>
    <t>D3) Notional repricing cash flows - internal estimates approach</t>
  </si>
  <si>
    <t>Exposures values</t>
  </si>
  <si>
    <t>Total exposure</t>
  </si>
  <si>
    <t>Loans</t>
  </si>
  <si>
    <t>Equities</t>
  </si>
  <si>
    <t>Other</t>
  </si>
  <si>
    <t>Exposure value after applying CCFs of the framework</t>
  </si>
  <si>
    <t>Total exposure (after offsetting)</t>
  </si>
  <si>
    <t>Total exposure (before offsetting)</t>
  </si>
  <si>
    <t xml:space="preserve">Debt </t>
  </si>
  <si>
    <t>Equity</t>
  </si>
  <si>
    <t>Underlying in:</t>
  </si>
  <si>
    <t>Forwards, swaps, futures</t>
  </si>
  <si>
    <t>Options</t>
  </si>
  <si>
    <t>Credit derivatives</t>
  </si>
  <si>
    <t>Credit-linked notes</t>
  </si>
  <si>
    <t>Time bucket intervals (ON: overnight, M: months, Y: years)</t>
  </si>
  <si>
    <t>ON&lt;T≤1M</t>
  </si>
  <si>
    <r>
      <t xml:space="preserve">A) Notional repricing cash flows </t>
    </r>
    <r>
      <rPr>
        <b/>
        <sz val="13"/>
        <color rgb="FFAA322F"/>
        <rFont val="Segoe UI"/>
        <family val="2"/>
      </rPr>
      <t>except</t>
    </r>
    <r>
      <rPr>
        <b/>
        <sz val="13"/>
        <rFont val="Segoe UI"/>
        <family val="2"/>
      </rPr>
      <t xml:space="preserve"> non-maturity deposits (NMDs), automatic options, term deposits subject to early redemption risk, fixed rate loans subject to prepayments and fixed rate loan commitments, post eligible internal risk transfers</t>
    </r>
  </si>
  <si>
    <t>Exposure to a provider of a position hedge (52, 53, 56)</t>
  </si>
  <si>
    <t>1) Term deposits</t>
  </si>
  <si>
    <t>Interest rate shifts</t>
  </si>
  <si>
    <t>Scalar multiple applied to the term deposit redemption rate (TDRR)</t>
  </si>
  <si>
    <t>Parallel up</t>
  </si>
  <si>
    <t>Parallel down</t>
  </si>
  <si>
    <t>Steepener</t>
  </si>
  <si>
    <t>Flattener</t>
  </si>
  <si>
    <t>Short up</t>
  </si>
  <si>
    <t>Short down</t>
  </si>
  <si>
    <t>2) Fixed rate loans subject to prepayment risk</t>
  </si>
  <si>
    <t>Scalar multiple to Base CPR</t>
  </si>
  <si>
    <t>3) Fixed rate loan commitments (pipelines)</t>
  </si>
  <si>
    <t>Scalar multiple for lapse ratio (1-PTR)</t>
  </si>
  <si>
    <t>Shock</t>
  </si>
  <si>
    <t>Cap</t>
  </si>
  <si>
    <t>Floor</t>
  </si>
  <si>
    <t>parallel</t>
  </si>
  <si>
    <t xml:space="preserve">short </t>
  </si>
  <si>
    <t>long</t>
  </si>
  <si>
    <t>Time bucket index</t>
  </si>
  <si>
    <t>Bucket</t>
  </si>
  <si>
    <t>1Y&lt;T≤ 1.5Y</t>
  </si>
  <si>
    <t xml:space="preserve">20Y&lt;T
</t>
  </si>
  <si>
    <t>Tenor midpoint</t>
  </si>
  <si>
    <t>IRRBB parameters</t>
  </si>
  <si>
    <t>A) IRRBB standardised parameters</t>
  </si>
  <si>
    <t>Total NMD amount</t>
  </si>
  <si>
    <t>Use large exposures data</t>
  </si>
  <si>
    <t>K</t>
  </si>
  <si>
    <t>Investment grade (IG)</t>
  </si>
  <si>
    <t>C3) Notional repricing cash flows - internal estimates approach</t>
  </si>
  <si>
    <t>D) Fixed rate loans subject to prepayment risk</t>
  </si>
  <si>
    <t>E) Fixed rate loan commitments (pipelines)</t>
  </si>
  <si>
    <t>E1a) Outgoing notional repricing cash flows (expected drawdown amount)</t>
  </si>
  <si>
    <t>E1b) Incoming notional repricing cash flows</t>
  </si>
  <si>
    <t>E2) Internal estimates approach</t>
  </si>
  <si>
    <t>E2a) Outgoing notional repricing cash flows (expected drawdown amount)</t>
  </si>
  <si>
    <t>E2b) Incoming notional repricing cash flows</t>
  </si>
  <si>
    <t>G) Automatic interest rate options in the banking book</t>
  </si>
  <si>
    <t>I) Components of IRRBB minimum capital requirements</t>
  </si>
  <si>
    <t>J) Net interest profit (NIP) calculation</t>
  </si>
  <si>
    <t>K) Measures from the internal measurement system (IMS) for IRRBB</t>
  </si>
  <si>
    <t>L) Exposure amounts on credit spread risk in the banking book (CSRBB)</t>
  </si>
  <si>
    <t>N) IRRBB closed form questions</t>
  </si>
  <si>
    <t xml:space="preserve">  SA-CCR</t>
  </si>
  <si>
    <t>Counterparty credit risk (33, 34)</t>
  </si>
  <si>
    <t>Credit risk mitigation (36-42)</t>
  </si>
  <si>
    <t>Exposures to a CRM provider (43)</t>
  </si>
  <si>
    <t>   SFTs, using:</t>
  </si>
  <si>
    <t>       Comprehensive approach and supervisory haircuts</t>
  </si>
  <si>
    <t>       Simple approach</t>
  </si>
  <si>
    <t xml:space="preserve">       VaR </t>
  </si>
  <si>
    <t>       Comprehensive approach and internal model haircuts</t>
  </si>
  <si>
    <t xml:space="preserve">       IMM </t>
  </si>
  <si>
    <t>Check: total expected draw down amount should not be larger than committed amount</t>
  </si>
  <si>
    <t>Average cumulative expected pull-through ratio (PTR)</t>
  </si>
  <si>
    <t>IRRBB calculation of capital requirements</t>
  </si>
  <si>
    <t>A) Calculations for loss in economic value under interest rate scenarios</t>
  </si>
  <si>
    <t>Row use flag</t>
  </si>
  <si>
    <t>Panel A</t>
  </si>
  <si>
    <t>Panel C</t>
  </si>
  <si>
    <t>Panel D</t>
  </si>
  <si>
    <t>Panel E</t>
  </si>
  <si>
    <t>Panel F</t>
  </si>
  <si>
    <t>TOTAL</t>
  </si>
  <si>
    <t>Panel C - Standardised</t>
  </si>
  <si>
    <t>Panel C - Internal estimates approach</t>
  </si>
  <si>
    <t>Panel D - Standardised</t>
  </si>
  <si>
    <t>Panel D - Internal estimates approach</t>
  </si>
  <si>
    <t>Panel E - Standardised</t>
  </si>
  <si>
    <t>Panel E - Internal estimates approach</t>
  </si>
  <si>
    <t>TOTAL (all panels)</t>
  </si>
  <si>
    <t>Currency (c) - (Scenario i = 0)</t>
  </si>
  <si>
    <t>Currency (c) - (Scenario i = 1)</t>
  </si>
  <si>
    <t>Currency (c) - (Scenario i = 2)</t>
  </si>
  <si>
    <t>Currency (c) - (Scenario i = 3)</t>
  </si>
  <si>
    <t>Currency (c) - (Scenario i = 4)</t>
  </si>
  <si>
    <t>Currency (c) - (Scenario i = 5)</t>
  </si>
  <si>
    <t>Currency (c) - (Scenario i = 6)</t>
  </si>
  <si>
    <t>B) Calculations for total measure loss in economic value for automatic option risk under interest rate scenarios</t>
  </si>
  <si>
    <t>B1) Value change for sold automatic options (ΣΔFVAOi,c)</t>
  </si>
  <si>
    <t xml:space="preserve">Currency (c) </t>
  </si>
  <si>
    <t>Scenarios (i)</t>
  </si>
  <si>
    <t>B3) Capital measure for automatic interest rate option risk under each scenario per currency (KAOi,c)</t>
  </si>
  <si>
    <t>Time Series Approach</t>
  </si>
  <si>
    <t>4) Separation of NMDs</t>
  </si>
  <si>
    <t>Eligible core NMDs</t>
  </si>
  <si>
    <t>Simplified-TIA (alternative 1)</t>
  </si>
  <si>
    <t>Simplified-TIA (alternative 2)</t>
  </si>
  <si>
    <t>&lt;20,000EUR</t>
  </si>
  <si>
    <t>&gt; 20,000 to ≤100,000 EUR</t>
  </si>
  <si>
    <t>&gt; 100,000 to
≤500,000 EUR</t>
  </si>
  <si>
    <t>&gt; 500,000 EUR</t>
  </si>
  <si>
    <t>≤ 500,000 EUR</t>
  </si>
  <si>
    <t>5) Standardised basis risk shock parameters</t>
  </si>
  <si>
    <t>Reference rate basis risk</t>
  </si>
  <si>
    <t>Short-term non-parallel gap risk</t>
  </si>
  <si>
    <t>Discount factor vectors (DFi,c(tk))</t>
  </si>
  <si>
    <t>C) Change in the 1 year general NII loss measure under interest rate scenarios</t>
  </si>
  <si>
    <t>6Y&lt;T</t>
  </si>
  <si>
    <t>Weight for uniform slotting</t>
  </si>
  <si>
    <t>Approach for slotting</t>
  </si>
  <si>
    <t>Approach for slotting core deposits NMD</t>
  </si>
  <si>
    <t>TIA</t>
  </si>
  <si>
    <t>STIA alternative 1</t>
  </si>
  <si>
    <t>STIA alternative 2</t>
  </si>
  <si>
    <t>Panel B TIA</t>
  </si>
  <si>
    <t>Panel B STIA 1</t>
  </si>
  <si>
    <t>Panel B STIA 2</t>
  </si>
  <si>
    <t>Non-core NMDs</t>
  </si>
  <si>
    <t>&gt; 20,000 EUR to
≤ 100,000 EUR (equiv.)</t>
  </si>
  <si>
    <t>≤ 20,000 EUR (equiv.)</t>
  </si>
  <si>
    <t>high</t>
  </si>
  <si>
    <t>146−187</t>
  </si>
  <si>
    <t>of which: PFE of centrally cleared client trades</t>
  </si>
  <si>
    <t>Eligible cash variation margin provided in derivatives transactions of US-GAAP banks</t>
  </si>
  <si>
    <r>
      <t>146</t>
    </r>
    <r>
      <rPr>
        <sz val="10"/>
        <rFont val="Segoe UI"/>
        <family val="2"/>
      </rPr>
      <t>−</t>
    </r>
    <r>
      <rPr>
        <sz val="10"/>
        <rFont val="Segoe UI"/>
        <family val="2"/>
      </rPr>
      <t>187</t>
    </r>
    <r>
      <rPr>
        <sz val="11"/>
        <color theme="1"/>
        <rFont val="Arial"/>
        <family val="2"/>
      </rPr>
      <t/>
    </r>
  </si>
  <si>
    <t>Check: of which: PFE of centrally cleared client trades should not be greater than potential future exposure</t>
  </si>
  <si>
    <t>Check: of which: PFE of centrally cleared client trades should not be greater than sum of trade-level gross add-ons</t>
  </si>
  <si>
    <t xml:space="preserve">Check: of which: PFE of centrally cleared client trades should not be greater than potential future exposure: with maturity factor unchanged but with multiplier set to 100% </t>
  </si>
  <si>
    <t>Standardised for capital requirements calculation?</t>
  </si>
  <si>
    <r>
      <t xml:space="preserve">C2) Notional repricing cash flows </t>
    </r>
    <r>
      <rPr>
        <b/>
        <sz val="13"/>
        <rFont val="Arial"/>
        <family val="2"/>
      </rPr>
      <t>−</t>
    </r>
    <r>
      <rPr>
        <b/>
        <sz val="13"/>
        <rFont val="Segoe UI"/>
        <family val="2"/>
      </rPr>
      <t xml:space="preserve"> standardised fallback</t>
    </r>
  </si>
  <si>
    <r>
      <t xml:space="preserve">D2) Notional repricing cash flows </t>
    </r>
    <r>
      <rPr>
        <b/>
        <sz val="13"/>
        <rFont val="Arial"/>
        <family val="2"/>
      </rPr>
      <t>− s</t>
    </r>
    <r>
      <rPr>
        <b/>
        <sz val="13"/>
        <rFont val="Segoe UI"/>
        <family val="2"/>
      </rPr>
      <t>tandardised fallback</t>
    </r>
  </si>
  <si>
    <t>E1) Standardised fallback</t>
  </si>
  <si>
    <t>H) Basis risk (these panels should include parameters and all cash flows from the banking book) commitments, post eligible internal risk transfers</t>
  </si>
  <si>
    <t>Sovereign exposures</t>
  </si>
  <si>
    <t>SA</t>
  </si>
  <si>
    <t>IRB</t>
  </si>
  <si>
    <t>Exposure amount prior to CCF/CRM</t>
  </si>
  <si>
    <t>Exposure amount after  CCF/CRM</t>
  </si>
  <si>
    <t>RWA pure IRB</t>
  </si>
  <si>
    <t>3. Direct and indirect exposures to MDBs and eligible international organisations</t>
  </si>
  <si>
    <t>5.1 Banks</t>
  </si>
  <si>
    <t>A) Using harmonised definitions</t>
  </si>
  <si>
    <t xml:space="preserve">Trading book exposures </t>
  </si>
  <si>
    <t>as part of the total under 1., exposures risk-weighted as denominated and funded in domestic currency based on paragraph 54 (or for the trading book paragraph 711)</t>
  </si>
  <si>
    <t>1. Sovereigns and their central governments, of which:</t>
  </si>
  <si>
    <t>the jurisdiction of the legal entity (owner) is different from that of the group</t>
  </si>
  <si>
    <t>as part of the total under 2., exposures risk-weighted as denominated and funded in domestic currency based on paragraph 54 (or for the trading book paragraph 711)</t>
  </si>
  <si>
    <t>the legal entity (owner) has an exposure to a domestic issuer, of which:</t>
  </si>
  <si>
    <t>in domestic currency, of which:</t>
  </si>
  <si>
    <t>2. Central banks, of which:</t>
  </si>
  <si>
    <t>4. Direct and indirect exposures to non-central government PSEs, of which:</t>
  </si>
  <si>
    <t>4.1 States or provinces in federal states, of which:</t>
  </si>
  <si>
    <t>as part of the total under 4.1, exposures risk-weighted like sovereigns based on paragraph 58</t>
  </si>
  <si>
    <t>As part of the total under 4.1, exposures risk-weighted as denominated and funded in domestic currency based on paragraph 54 (or for the trading book paragraph 711)</t>
  </si>
  <si>
    <t>4.2 Regional governments and local authorities, of which:</t>
  </si>
  <si>
    <t>as part of the total under 4.2, exposures risk-weighted as denominated and funded in domestic currency based on paragraph 54 (or for the trading book paragraph 711)</t>
  </si>
  <si>
    <t>as part of the total under 4.2, exposures risk-weighted like sovereigns based on paragraph 58</t>
  </si>
  <si>
    <t>4.3 Administrative bodies and other non-commercial undertakings, of which:</t>
  </si>
  <si>
    <t>as part of the total under 4.3, exposures risk-weighted like sovereigns based on paragraph 58</t>
  </si>
  <si>
    <t>as part of the total under 4.3, exposures risk-weighted as denominated and funded in domestic currency based on paragraph 54 (or for the trading book paragraph 711)</t>
  </si>
  <si>
    <t>5. Direct and indirect exposures to commercial undertakings related to the public sector, of which:</t>
  </si>
  <si>
    <t>B) Using definitions as specified in your jurisdictions</t>
  </si>
  <si>
    <t xml:space="preserve">Banking book exposures </t>
  </si>
  <si>
    <t>Use sovereign exposures data</t>
  </si>
  <si>
    <t>Use operational risk data</t>
  </si>
  <si>
    <t>Year</t>
  </si>
  <si>
    <t>A) Balance sheet and other items</t>
  </si>
  <si>
    <t>Number of employees</t>
  </si>
  <si>
    <t>Total assets</t>
  </si>
  <si>
    <t xml:space="preserve">Interest-earning assets </t>
  </si>
  <si>
    <t xml:space="preserve">Interest-bearing liabilities </t>
  </si>
  <si>
    <t>Tangible assets</t>
  </si>
  <si>
    <t>Assets under custody</t>
  </si>
  <si>
    <t>Assets under managment and/or administration</t>
  </si>
  <si>
    <t>Payments activity</t>
  </si>
  <si>
    <t>B) Income statement</t>
  </si>
  <si>
    <t>Gross income</t>
  </si>
  <si>
    <t>Interest income</t>
  </si>
  <si>
    <t>Interest expenses</t>
  </si>
  <si>
    <t>Fee and commission income</t>
  </si>
  <si>
    <t>Fee and commission expenses</t>
  </si>
  <si>
    <t>Net profit (loss) on financial operations (trading book)</t>
  </si>
  <si>
    <t>Net profit (loss) on financial operations (non-trading book)</t>
  </si>
  <si>
    <t>Other operating income</t>
  </si>
  <si>
    <t>Other operating expenses</t>
  </si>
  <si>
    <t>Dividend income</t>
  </si>
  <si>
    <t>Administrative expenses</t>
  </si>
  <si>
    <t>Event type</t>
  </si>
  <si>
    <t>Whole bank</t>
  </si>
  <si>
    <t>Number of loss events ≥ EUR 10,000</t>
  </si>
  <si>
    <t>Number of loss events ≥ EUR 20,000</t>
  </si>
  <si>
    <t>Number of loss events ≥ EUR 100,000</t>
  </si>
  <si>
    <t>Number of loss events ≥ EUR 1,000,000</t>
  </si>
  <si>
    <t>Total amount of losses ≥ EUR 10,000</t>
  </si>
  <si>
    <t>Total amount of losses ≥ EUR 20,000</t>
  </si>
  <si>
    <t>Total amount of losses ≥ EUR 100,000</t>
  </si>
  <si>
    <t>Total amount of losses ≥ EUR 1,000,000</t>
  </si>
  <si>
    <t>Maximum loss (in this year)</t>
  </si>
  <si>
    <t>Sum of the five largest losses (in this year)</t>
  </si>
  <si>
    <t>Up to date sum of the five largest losses</t>
  </si>
  <si>
    <t>Threshold applied in loss data collection</t>
  </si>
  <si>
    <t>Internal fraud
(ET1)</t>
  </si>
  <si>
    <t>External fraud
(ET2)</t>
  </si>
  <si>
    <t>Employment practices and workplace safety practices
(ET3)</t>
  </si>
  <si>
    <t>Clients, products &amp; business practices 
(ET4)</t>
  </si>
  <si>
    <t>Damage to physical assets 
(ET5)</t>
  </si>
  <si>
    <t>Business disruption and system failures
(ET6)</t>
  </si>
  <si>
    <t>Execution, delivery &amp; process management
(ET7)</t>
  </si>
  <si>
    <t>D) Capital requirements</t>
  </si>
  <si>
    <t>Approach to operational risk (Basel II/III)</t>
  </si>
  <si>
    <t>RWA for operational risk (after application of the regulatory adds on and before application of the transitional floors)</t>
  </si>
  <si>
    <t>Basic Indicator Approach (BIA)</t>
  </si>
  <si>
    <t>Standardised Approach (TSA)</t>
  </si>
  <si>
    <t>Alternative Standardised Approach (ASA)</t>
  </si>
  <si>
    <t>Advanced Measurement Approach (AMA); of which:</t>
  </si>
  <si>
    <t xml:space="preserve">   Regulatory adds on</t>
  </si>
  <si>
    <t>Total RWA (after application of the regulatory adds on and before application of the transitional floors)</t>
  </si>
  <si>
    <t>E) Capital calculation (only AMA banks)</t>
  </si>
  <si>
    <t>AMA RWA (before application of the regulatory adds on and before recognition of expected losses, diversification, insurance and other risk mitigants)</t>
  </si>
  <si>
    <t>At the regulatory percentile of 99.9%</t>
  </si>
  <si>
    <t>At the 99% percentile</t>
  </si>
  <si>
    <t>At the 97.5% percentile</t>
  </si>
  <si>
    <t>At the 95% percentile</t>
  </si>
  <si>
    <t>AMA RWA reduction (at the regulatory percentile of 99.9%) due to:</t>
  </si>
  <si>
    <t>Expected losses</t>
  </si>
  <si>
    <t>Diversification</t>
  </si>
  <si>
    <t>Insurance and other risk mitigants</t>
  </si>
  <si>
    <t xml:space="preserve">    of which: investment in business continuity and disaster recovery</t>
  </si>
  <si>
    <t xml:space="preserve">    of which: staff expenses</t>
  </si>
  <si>
    <t>C) Operational risk losses by event types</t>
  </si>
  <si>
    <t>E) OpRisk worksheet</t>
  </si>
  <si>
    <t>EVE (excl. automatic options) table</t>
  </si>
  <si>
    <t>Baseline conditional prepayment rate (CPR)</t>
  </si>
  <si>
    <t>Unrated exposures</t>
  </si>
  <si>
    <t>Repo Rate</t>
  </si>
  <si>
    <t>Basis Pairs</t>
  </si>
  <si>
    <t>Total Tenor Basis Risk Exposure</t>
  </si>
  <si>
    <t>Interest Rate Shock Parameters</t>
  </si>
  <si>
    <t>Shock Parameters - Interbank rate</t>
  </si>
  <si>
    <t>Shock Parameters - Repo Rate</t>
  </si>
  <si>
    <t>Interest Rate Shock Flag</t>
  </si>
  <si>
    <t>Tenor Basis Risk (per CCY)</t>
  </si>
  <si>
    <t>Total Reference Rate Basis Exposure</t>
  </si>
  <si>
    <t>Interest Shock Scenarios</t>
  </si>
  <si>
    <t>Reference Rate Basis (CCY)</t>
  </si>
  <si>
    <t>D) Basis Risk Calculations</t>
  </si>
  <si>
    <t>D1) Non-parallel tenor basis risk</t>
  </si>
  <si>
    <t>D2) Reference Rate Basis Risk</t>
  </si>
  <si>
    <t>H2) Non-parallel gap risk basis</t>
  </si>
  <si>
    <t>H3) Non-parallel gap risk basis shock parameters</t>
  </si>
  <si>
    <t>H4) Reference rate basis</t>
  </si>
  <si>
    <t>H5) Reference rate basis shock parameters</t>
  </si>
  <si>
    <t>Basis Risk Interest Rate Shock Scenario method</t>
  </si>
  <si>
    <t>Option</t>
  </si>
  <si>
    <t>MCR</t>
  </si>
  <si>
    <t>Loss in economic value (delta EVE)</t>
  </si>
  <si>
    <t>Delta EVE benefit</t>
  </si>
  <si>
    <t>EVE results</t>
  </si>
  <si>
    <t>Option 1  EVE results</t>
  </si>
  <si>
    <t>Option 2  EVE results</t>
  </si>
  <si>
    <t>Option 3  EVE results</t>
  </si>
  <si>
    <t>E) EVE results</t>
  </si>
  <si>
    <t>G) IRRBB IMS worksheet</t>
  </si>
  <si>
    <t>F) IRRBB exposures worksheet</t>
  </si>
  <si>
    <t>E1a</t>
  </si>
  <si>
    <t>E2a</t>
  </si>
  <si>
    <t>Check: Bank has reported all necessary shock parameters</t>
  </si>
  <si>
    <t>Non-parallel gap risk basis</t>
  </si>
  <si>
    <t>Sector/Instrument</t>
  </si>
  <si>
    <t>B2a) Notional repricing cash flows from retail transactional NMDs</t>
  </si>
  <si>
    <t>B2b) Notional repricing cash flows from retail non-transactional NMDs</t>
  </si>
  <si>
    <t>B2c) Notional repricing cash flows from wholesale NMDs</t>
  </si>
  <si>
    <t>B3) Slotting notional repricing cash flows by deposit account</t>
  </si>
  <si>
    <t>Shock parameters (in percentage points; 100 basis points = 1%)</t>
  </si>
  <si>
    <t>Administered rate</t>
  </si>
  <si>
    <t>Government bond yield</t>
  </si>
  <si>
    <t>Policy rate</t>
  </si>
  <si>
    <t>Admin. rate</t>
  </si>
  <si>
    <t>Govt. yield</t>
  </si>
  <si>
    <t>Net notional cash flow amount</t>
  </si>
  <si>
    <t>Reference rate basis calculation - cash flows by type of reference rate</t>
  </si>
  <si>
    <t>Non-parallel gap risk basis calculation - cash flows by reference rate re-set frequency</t>
  </si>
  <si>
    <t>Net notional repricing cash flow amount</t>
  </si>
  <si>
    <t>F1a) Incoming notional repricing cash flows</t>
  </si>
  <si>
    <t>F1b) Outgoing notional repricing cash flows</t>
  </si>
  <si>
    <t>D1) Total outstanding notional repricing cash flows</t>
  </si>
  <si>
    <t>C1) Contractual notional repricing cash flows</t>
  </si>
  <si>
    <t>Net notional cash flows</t>
  </si>
  <si>
    <t>H1) Basis risk approach for calculating minimum capital requirements</t>
  </si>
  <si>
    <t>Internal estimate</t>
  </si>
  <si>
    <t>Reference rate basis</t>
  </si>
  <si>
    <t>Loss in economic value for automatic option risk under interest rate scenarios</t>
  </si>
  <si>
    <t>Note: If there are no positions for some cells, leave the cell in blank instead of inserting a zero</t>
  </si>
  <si>
    <t>M) Term structure of continuously compounded (quasi) risk-free interest rates and FX rates</t>
  </si>
  <si>
    <t>F) Other IRRBB exposures (not included in panels A, B, C, D, E and G)</t>
  </si>
  <si>
    <t>Baseline term deposit redemption rate (TDRR)</t>
  </si>
  <si>
    <t>Average internally measured pull-through rates (IMPTR)</t>
  </si>
  <si>
    <t>Average internally measured redemption speed (IMRS)</t>
  </si>
  <si>
    <t>Payoff of the options to the 1 year NII loss measure under interest rate scenarios</t>
  </si>
  <si>
    <t xml:space="preserve">Change in the NII measure for reference rate basis risk </t>
  </si>
  <si>
    <t xml:space="preserve">Change in the NII measure for tenor basis risk </t>
  </si>
  <si>
    <t>B2a) Value change for bought automatic interest rate options hedging sold interest rate automatic options (ΣΔFVAOi,c)</t>
  </si>
  <si>
    <t>B2b) Value reflected in capital of bought automatic interest rate options not hedging sold automatic interest rate options</t>
  </si>
  <si>
    <t>Value</t>
  </si>
  <si>
    <t>Minimum capital requirements</t>
  </si>
  <si>
    <t>Exposures to CCPs related to clearing activitites (84-89)</t>
  </si>
  <si>
    <t>Total of exposures to CCPs unrelated to clearing activities</t>
  </si>
  <si>
    <t>5.2 Non-bank financial sector entities</t>
  </si>
  <si>
    <t>5.3 Non-financial sector entities</t>
  </si>
  <si>
    <t>Average internal estimates of measured prepayment speed (IMPS)</t>
  </si>
  <si>
    <t>Change in the one year general NII measure under interest rate scenarios</t>
  </si>
  <si>
    <t>Interest rate risk in the banking book capital requirements</t>
  </si>
  <si>
    <t>IRRBB internal measurement system information</t>
  </si>
  <si>
    <t>IRRBB scenarios</t>
  </si>
  <si>
    <t xml:space="preserve">           Hybrid approach using supervisory haircuts</t>
  </si>
  <si>
    <t>H3</t>
  </si>
  <si>
    <t>H5</t>
  </si>
  <si>
    <t>H) IRRBB calc worksheet</t>
  </si>
  <si>
    <t>Scenario 1</t>
  </si>
  <si>
    <t>Scenario 2</t>
  </si>
  <si>
    <t>Scenario 3</t>
  </si>
  <si>
    <t>Scenario 4</t>
  </si>
  <si>
    <t>Scenario 5</t>
  </si>
  <si>
    <t>Scenario 6</t>
  </si>
  <si>
    <t>Scenario 0</t>
  </si>
  <si>
    <t>Column L</t>
  </si>
  <si>
    <t>Is numerical checks</t>
  </si>
  <si>
    <t>Check : Tenor Basis Risk (per CCY)</t>
  </si>
  <si>
    <t>D1</t>
  </si>
  <si>
    <t>D2</t>
  </si>
  <si>
    <t>EVE results Is numerical checks (Option 1)</t>
  </si>
  <si>
    <t>EVE results Is numerical checks (Option 2)</t>
  </si>
  <si>
    <t>EVE results Is numerical checks (Option 3)</t>
  </si>
  <si>
    <t>At the 99.5% percentile</t>
  </si>
  <si>
    <t>At the 90% percentile</t>
  </si>
  <si>
    <t>At the 80% percentile</t>
  </si>
  <si>
    <t>Number of loss events ≥ EUR 10,000,000</t>
  </si>
  <si>
    <t>Total amount of losses ≥ EUR 10,000,000</t>
  </si>
  <si>
    <t>Total amount of losses ≥ EUR 100,000,000</t>
  </si>
  <si>
    <t>XAU</t>
  </si>
  <si>
    <t>Annual gross income from trading</t>
  </si>
  <si>
    <t>C) Term deposits subject to early redemption risk</t>
  </si>
  <si>
    <t>D) Drop-down menus</t>
  </si>
  <si>
    <t>Potential future exposure of all margined netting sets w/o collateral: with maturity factor changed</t>
  </si>
  <si>
    <t>Potential future exposure: with maturity factor unchanged and w/o collateral</t>
  </si>
  <si>
    <t>Qualitative</t>
  </si>
  <si>
    <t>Application of the trade or settlement date accounting</t>
  </si>
  <si>
    <t>Receivables</t>
  </si>
  <si>
    <t>Payables</t>
  </si>
  <si>
    <t>K) Trade vs settlement date accounting</t>
  </si>
  <si>
    <r>
      <t xml:space="preserve">L) EU-specific </t>
    </r>
    <r>
      <rPr>
        <b/>
        <sz val="12"/>
        <color rgb="FFAA322F"/>
        <rFont val="Segoe UI"/>
        <family val="2"/>
      </rPr>
      <t>(only to be completed by banks in the European Union)</t>
    </r>
  </si>
  <si>
    <t>Settlement date accounting</t>
  </si>
  <si>
    <t>Trade vs settlement date accounting</t>
  </si>
  <si>
    <t>CRR art ref</t>
  </si>
  <si>
    <t>Trade date accounting without offsetting</t>
  </si>
  <si>
    <t>Trade date accounting with offsetting</t>
  </si>
  <si>
    <t>Total non-securitisation exposures and non-credit derivatives</t>
  </si>
  <si>
    <t>Trade date accounting w/o netting: amount of cash receivables and payables that are reported on the balance sheet</t>
  </si>
  <si>
    <t>Trade date accounting with netting: amount of the net cash receivables reported on the balance sheet</t>
  </si>
  <si>
    <t>Trade date accounting with netting: amount of the cash payables that has been used to net the cash receivables on the balance sheet</t>
  </si>
  <si>
    <t>Trade date accounting with netting: amount of the cash payables in excess of cash receivables that has been reported on the balance sheet</t>
  </si>
  <si>
    <t>Settlement date accounting: amount of cash associated with securities sold or purchased to be received or paid on the settlement date</t>
  </si>
  <si>
    <t>Contribution (in absolute value) of the payoff of automatic interest rate options to the 1 year NII under interest rate scenarios</t>
  </si>
  <si>
    <t>Economic value under baseline interest rate scenario</t>
  </si>
  <si>
    <t>M1) Interest rate term structure and conversion rates as of 30 June 2015 - baseline interest rate scenario (scenario 0)</t>
  </si>
  <si>
    <t>M2) Parallel up shock - interest rate shock scenario 1</t>
  </si>
  <si>
    <t>M3) Parallel down shock - interest rate shock scenario 2</t>
  </si>
  <si>
    <t>M4) Steepener shock - interest rate shock scenario 3</t>
  </si>
  <si>
    <t>M5) Flattener shock - interest rate shock scenario 4</t>
  </si>
  <si>
    <t>M6) Short rate up shock - interest rate shock scenario 5</t>
  </si>
  <si>
    <t>M7) Short rate down shock - interest rate shock scenario 6</t>
  </si>
  <si>
    <t>Check: Bought hedging sold interest rate options less than or equal to explicit and embedded bought interest rate options</t>
  </si>
  <si>
    <t>General NII measure discount factor vectors</t>
  </si>
  <si>
    <t xml:space="preserve">Cash flows multiplied by general NII measure discount factor </t>
  </si>
  <si>
    <t>Parallel interest rate shock scenarios (delta Ri,c)</t>
  </si>
  <si>
    <t>Net Notional Cash flows</t>
  </si>
  <si>
    <t>Mid-points of time buckets</t>
  </si>
  <si>
    <t>Check: data filled for selected approach</t>
  </si>
  <si>
    <t>Check all required cells for calculation</t>
  </si>
  <si>
    <t>Check: data filled for selected approach currency 1</t>
  </si>
  <si>
    <t>Check: data filled for selected approach currency 2</t>
  </si>
  <si>
    <t>Check: data filled for selected approach currency 3</t>
  </si>
  <si>
    <t>Check: data filled for selected approach currency 4</t>
  </si>
  <si>
    <t>Check: data filled for selected approach currency 5</t>
  </si>
  <si>
    <t>Check: data filled for selected approach currency 6</t>
  </si>
  <si>
    <t>Check: data filled for selected approach scenario 1</t>
  </si>
  <si>
    <t>Check: data filled for selected approach scenario 2</t>
  </si>
  <si>
    <t>Check: data filled for selected approach scenario 3</t>
  </si>
  <si>
    <t>Check: data filled for selected approach scenario 4</t>
  </si>
  <si>
    <t>Check: data filled for selected approach scenario 5</t>
  </si>
  <si>
    <t>Check: data filled for selected approach scenario 6</t>
  </si>
  <si>
    <t>C2</t>
  </si>
  <si>
    <t>Number of loss events ≥ EUR 100,000,000</t>
  </si>
  <si>
    <t>S1</t>
  </si>
  <si>
    <t>S</t>
  </si>
  <si>
    <t xml:space="preserve">The Basel III implementation monitoring workbook available for download on the Committee’s website is for information purposes only. While the structure of the workbooks used for this data collection exercise is the same in all participating countries, it is important that banks only use the workbook obtained from their respective national supervisory agency to submit their returns. Only these workbooks are adjusted to reflect the particularities of the regulatory frameworks in participating countries. </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</si>
</sst>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41" formatCode="_-* #,##0_-;\-* #,##0_-;_-* &quot;-&quot;_-;_-@_-"/>
    <numFmt numFmtId="43" formatCode="_-* #,##0.00_-;\-* #,##0.00_-;_-* &quot;-&quot;??_-;_-@_-"/>
    <numFmt numFmtId="164" formatCode="_-&quot;Sfr.&quot;* #,##0_-;\-&quot;Sfr.&quot;* #,##0_-;_-&quot;Sfr.&quot;* &quot;-&quot;_-;_-@_-"/>
    <numFmt numFmtId="165" formatCode="_-&quot;Sfr.&quot;* #,##0.00_-;\-&quot;Sfr.&quot;* #,##0.00_-;_-&quot;Sfr.&quot;* &quot;-&quot;??_-;_-@_-"/>
    <numFmt numFmtId="166" formatCode="0.0"/>
    <numFmt numFmtId="167" formatCode="0.00000"/>
    <numFmt numFmtId="168" formatCode="0.0000"/>
    <numFmt numFmtId="169" formatCode="0.0000%"/>
    <numFmt numFmtId="170" formatCode="yyyy\-mm\-dd;@"/>
    <numFmt numFmtId="171" formatCode="[&gt;0]General"/>
    <numFmt numFmtId="172" formatCode="&quot;Yes&quot;;[Red]&quot;No&quot;"/>
    <numFmt numFmtId="173" formatCode="0.0%"/>
    <numFmt numFmtId="174" formatCode="#,##0.0000"/>
  </numFmts>
  <fonts count="59" x14ac:knownFonts="1">
    <font>
      <sz val="10"/>
      <name val="Segoe UI"/>
      <family val="2"/>
    </font>
    <font>
      <sz val="11"/>
      <color theme="1"/>
      <name val="Arial"/>
      <family val="2"/>
    </font>
    <font>
      <sz val="11"/>
      <color theme="1"/>
      <name val="Arial"/>
      <family val="2"/>
    </font>
    <font>
      <sz val="10"/>
      <name val="Arial"/>
      <family val="2"/>
    </font>
    <font>
      <b/>
      <sz val="10"/>
      <name val="Arial"/>
      <family val="2"/>
    </font>
    <font>
      <sz val="8"/>
      <name val="Arial"/>
      <family val="2"/>
    </font>
    <font>
      <b/>
      <sz val="18"/>
      <color theme="3"/>
      <name val="Cambria"/>
      <family val="2"/>
      <scheme val="major"/>
    </font>
    <font>
      <b/>
      <sz val="11"/>
      <color theme="3"/>
      <name val="Arial"/>
      <family val="2"/>
    </font>
    <font>
      <sz val="11"/>
      <color rgb="FF006100"/>
      <name val="Arial"/>
      <family val="2"/>
    </font>
    <font>
      <sz val="11"/>
      <color rgb="FF9C0006"/>
      <name val="Arial"/>
      <family val="2"/>
    </font>
    <font>
      <sz val="11"/>
      <color rgb="FF9C65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0"/>
      <name val="Arial"/>
      <family val="2"/>
    </font>
    <font>
      <i/>
      <sz val="11"/>
      <color rgb="FF7F7F7F"/>
      <name val="Arial"/>
      <family val="2"/>
    </font>
    <font>
      <b/>
      <sz val="11"/>
      <color theme="1"/>
      <name val="Arial"/>
      <family val="2"/>
    </font>
    <font>
      <sz val="10"/>
      <color rgb="FFAA322F"/>
      <name val="Arial"/>
      <family val="2"/>
    </font>
    <font>
      <sz val="11"/>
      <color theme="0"/>
      <name val="Arial"/>
      <family val="2"/>
    </font>
    <font>
      <b/>
      <sz val="20"/>
      <name val="Segoe UI"/>
      <family val="2"/>
    </font>
    <font>
      <sz val="14"/>
      <name val="Segoe UI"/>
      <family val="2"/>
    </font>
    <font>
      <sz val="10"/>
      <name val="Segoe UI"/>
      <family val="2"/>
    </font>
    <font>
      <b/>
      <sz val="12"/>
      <name val="Segoe UI"/>
      <family val="2"/>
    </font>
    <font>
      <b/>
      <sz val="10"/>
      <name val="Segoe UI"/>
      <family val="2"/>
    </font>
    <font>
      <sz val="10"/>
      <color rgb="FFAA322F"/>
      <name val="Segoe UI"/>
      <family val="2"/>
    </font>
    <font>
      <sz val="10"/>
      <color rgb="FF008000"/>
      <name val="Segoe UI"/>
      <family val="2"/>
    </font>
    <font>
      <b/>
      <sz val="10"/>
      <color rgb="FFAA322F"/>
      <name val="Segoe UI"/>
      <family val="2"/>
    </font>
    <font>
      <b/>
      <sz val="12"/>
      <color rgb="FFAA322F"/>
      <name val="Segoe UI"/>
      <family val="2"/>
    </font>
    <font>
      <b/>
      <sz val="10"/>
      <color indexed="8"/>
      <name val="Segoe UI"/>
      <family val="2"/>
    </font>
    <font>
      <b/>
      <i/>
      <u/>
      <sz val="10"/>
      <color indexed="8"/>
      <name val="Segoe UI"/>
      <family val="2"/>
    </font>
    <font>
      <sz val="10"/>
      <color indexed="8"/>
      <name val="Segoe UI"/>
      <family val="2"/>
    </font>
    <font>
      <b/>
      <sz val="11"/>
      <color rgb="FFAA322F"/>
      <name val="Segoe UI"/>
      <family val="2"/>
    </font>
    <font>
      <b/>
      <i/>
      <sz val="10"/>
      <color indexed="8"/>
      <name val="Segoe UI"/>
      <family val="2"/>
    </font>
    <font>
      <b/>
      <sz val="12"/>
      <color indexed="8"/>
      <name val="Segoe UI"/>
      <family val="2"/>
    </font>
    <font>
      <b/>
      <sz val="13"/>
      <name val="Segoe UI"/>
      <family val="2"/>
    </font>
    <font>
      <sz val="10"/>
      <color indexed="9"/>
      <name val="Segoe UI"/>
      <family val="2"/>
    </font>
    <font>
      <b/>
      <sz val="13"/>
      <color theme="3"/>
      <name val="Arial"/>
      <family val="2"/>
    </font>
    <font>
      <sz val="13"/>
      <name val="Segoe UI"/>
      <family val="2"/>
    </font>
    <font>
      <b/>
      <sz val="10"/>
      <color rgb="FFAA322F"/>
      <name val="Cambria"/>
      <family val="1"/>
    </font>
    <font>
      <sz val="11"/>
      <color theme="0"/>
      <name val="Calibri"/>
      <family val="2"/>
      <scheme val="minor"/>
    </font>
    <font>
      <b/>
      <sz val="13"/>
      <color rgb="FFC00000"/>
      <name val="Segoe UI"/>
      <family val="2"/>
    </font>
    <font>
      <b/>
      <sz val="13"/>
      <color rgb="FFAA322F"/>
      <name val="Segoe UI"/>
      <family val="2"/>
    </font>
    <font>
      <b/>
      <sz val="10"/>
      <name val="Segoe UI Semibold"/>
      <family val="2"/>
    </font>
    <font>
      <sz val="10"/>
      <color theme="1"/>
      <name val="Segoe UI"/>
      <family val="2"/>
    </font>
    <font>
      <sz val="11"/>
      <color rgb="FFFF0000"/>
      <name val="Segoe UI"/>
      <family val="2"/>
    </font>
    <font>
      <sz val="11"/>
      <color theme="1"/>
      <name val="Calibri"/>
      <family val="2"/>
      <scheme val="minor"/>
    </font>
    <font>
      <b/>
      <sz val="10"/>
      <color rgb="FFAA322F"/>
      <name val="Arial"/>
      <family val="2"/>
    </font>
    <font>
      <b/>
      <sz val="20"/>
      <name val="Arial"/>
      <family val="2"/>
    </font>
    <font>
      <sz val="10"/>
      <color theme="1"/>
      <name val="Arial"/>
      <family val="2"/>
    </font>
    <font>
      <b/>
      <sz val="13"/>
      <name val="Arial"/>
      <family val="2"/>
    </font>
    <font>
      <b/>
      <sz val="12"/>
      <name val="Arial"/>
      <family val="2"/>
    </font>
    <font>
      <b/>
      <sz val="9"/>
      <name val="Segoe UI"/>
      <family val="2"/>
    </font>
    <font>
      <sz val="10"/>
      <color rgb="FFFF0000"/>
      <name val="Segoe UI"/>
      <family val="2"/>
    </font>
    <font>
      <b/>
      <sz val="14"/>
      <name val="Segoe UI"/>
      <family val="2"/>
    </font>
    <font>
      <sz val="8"/>
      <name val="Segoe UI"/>
      <family val="2"/>
    </font>
    <font>
      <b/>
      <sz val="10"/>
      <color theme="1"/>
      <name val="Segoe UI"/>
      <family val="2"/>
    </font>
    <font>
      <sz val="10"/>
      <color theme="0"/>
      <name val="Segoe UI"/>
      <family val="2"/>
    </font>
    <font>
      <b/>
      <sz val="16"/>
      <name val="Arial"/>
      <family val="2"/>
    </font>
  </fonts>
  <fills count="50">
    <fill>
      <patternFill patternType="none"/>
    </fill>
    <fill>
      <patternFill patternType="gray125"/>
    </fill>
    <fill>
      <patternFill patternType="solid">
        <fgColor indexed="9"/>
        <bgColor indexed="64"/>
      </patternFill>
    </fill>
    <fill>
      <patternFill patternType="solid">
        <fgColor indexed="27"/>
        <bgColor indexed="64"/>
      </patternFill>
    </fill>
    <fill>
      <patternFill patternType="mediumGray">
        <fgColor indexed="45"/>
        <bgColor indexed="9"/>
      </patternFill>
    </fill>
    <fill>
      <patternFill patternType="lightGray">
        <fgColor indexed="45"/>
        <bgColor indexed="9"/>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D5D6D2"/>
        <bgColor indexed="64"/>
      </patternFill>
    </fill>
    <fill>
      <patternFill patternType="solid">
        <fgColor theme="6" tint="0.59996337778862885"/>
        <bgColor indexed="64"/>
      </patternFill>
    </fill>
    <fill>
      <patternFill patternType="solid">
        <fgColor theme="5" tint="0.39994506668294322"/>
        <bgColor indexed="64"/>
      </patternFill>
    </fill>
    <fill>
      <patternFill patternType="solid">
        <fgColor theme="5" tint="0.39994506668294322"/>
        <bgColor indexed="4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EC72"/>
        <bgColor indexed="64"/>
      </patternFill>
    </fill>
    <fill>
      <patternFill patternType="solid">
        <fgColor rgb="FFFFEC72"/>
        <bgColor indexed="45"/>
      </patternFill>
    </fill>
    <fill>
      <patternFill patternType="solid">
        <fgColor rgb="FFEAA121"/>
        <bgColor indexed="64"/>
      </patternFill>
    </fill>
    <fill>
      <patternFill patternType="solid">
        <fgColor rgb="FFD8E4BC"/>
        <bgColor indexed="64"/>
      </patternFill>
    </fill>
    <fill>
      <patternFill patternType="solid">
        <fgColor rgb="FFFF0000"/>
        <bgColor indexed="64"/>
      </patternFill>
    </fill>
    <fill>
      <patternFill patternType="solid">
        <fgColor rgb="FF00B050"/>
        <bgColor indexed="64"/>
      </patternFill>
    </fill>
    <fill>
      <patternFill patternType="solid">
        <fgColor rgb="FFFFC000"/>
        <bgColor indexed="64"/>
      </patternFill>
    </fill>
    <fill>
      <patternFill patternType="solid">
        <fgColor theme="0" tint="-0.14999847407452621"/>
        <bgColor indexed="64"/>
      </patternFill>
    </fill>
    <fill>
      <patternFill patternType="solid">
        <fgColor indexed="47"/>
        <bgColor indexed="64"/>
      </patternFill>
    </fill>
  </fills>
  <borders count="97">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BCBDBC"/>
      </left>
      <right style="thin">
        <color rgb="FFBCBDBC"/>
      </right>
      <top style="thin">
        <color indexed="64"/>
      </top>
      <bottom style="thin">
        <color indexed="64"/>
      </bottom>
      <diagonal/>
    </border>
    <border>
      <left style="thin">
        <color rgb="FFBCBDBC"/>
      </left>
      <right style="thin">
        <color rgb="FFBCBDBC"/>
      </right>
      <top style="thin">
        <color indexed="64"/>
      </top>
      <bottom style="thin">
        <color rgb="FFBCBDBC"/>
      </bottom>
      <diagonal/>
    </border>
    <border>
      <left style="thin">
        <color rgb="FFBCBDBC"/>
      </left>
      <right style="thin">
        <color rgb="FFBCBDBC"/>
      </right>
      <top style="thin">
        <color rgb="FFBCBDBC"/>
      </top>
      <bottom style="thin">
        <color rgb="FFBCBDBC"/>
      </bottom>
      <diagonal/>
    </border>
    <border>
      <left style="thin">
        <color rgb="FFBCBDBC"/>
      </left>
      <right style="thin">
        <color rgb="FFBCBDBC"/>
      </right>
      <top style="thin">
        <color rgb="FFBCBDBC"/>
      </top>
      <bottom style="thin">
        <color indexed="64"/>
      </bottom>
      <diagonal/>
    </border>
    <border>
      <left style="thin">
        <color rgb="FFBCBDBC"/>
      </left>
      <right style="thin">
        <color rgb="FFBCBDBC"/>
      </right>
      <top/>
      <bottom style="thin">
        <color rgb="FFBCBDBC"/>
      </bottom>
      <diagonal/>
    </border>
    <border>
      <left/>
      <right style="thin">
        <color rgb="FFBCBDBC"/>
      </right>
      <top style="thin">
        <color indexed="64"/>
      </top>
      <bottom style="thin">
        <color indexed="64"/>
      </bottom>
      <diagonal/>
    </border>
    <border>
      <left/>
      <right style="thin">
        <color rgb="FFBCBDBC"/>
      </right>
      <top style="thin">
        <color indexed="64"/>
      </top>
      <bottom style="thin">
        <color rgb="FFBCBDBC"/>
      </bottom>
      <diagonal/>
    </border>
    <border>
      <left/>
      <right style="thin">
        <color rgb="FFBCBDBC"/>
      </right>
      <top style="thin">
        <color rgb="FFBCBDBC"/>
      </top>
      <bottom style="thin">
        <color rgb="FFBCBDBC"/>
      </bottom>
      <diagonal/>
    </border>
    <border>
      <left/>
      <right style="thin">
        <color rgb="FFBCBDBC"/>
      </right>
      <top style="thin">
        <color rgb="FFBCBDBC"/>
      </top>
      <bottom style="thin">
        <color indexed="64"/>
      </bottom>
      <diagonal/>
    </border>
    <border>
      <left/>
      <right/>
      <top style="thin">
        <color indexed="64"/>
      </top>
      <bottom style="thin">
        <color rgb="FFBCBDBC"/>
      </bottom>
      <diagonal/>
    </border>
    <border>
      <left/>
      <right/>
      <top style="thin">
        <color rgb="FFBCBDBC"/>
      </top>
      <bottom style="thin">
        <color rgb="FFBCBDBC"/>
      </bottom>
      <diagonal/>
    </border>
    <border>
      <left/>
      <right/>
      <top style="thin">
        <color rgb="FFBCBDBC"/>
      </top>
      <bottom style="thin">
        <color indexed="64"/>
      </bottom>
      <diagonal/>
    </border>
    <border>
      <left style="thin">
        <color rgb="FFBCBDBC"/>
      </left>
      <right/>
      <top style="thin">
        <color indexed="64"/>
      </top>
      <bottom style="thin">
        <color indexed="64"/>
      </bottom>
      <diagonal/>
    </border>
    <border>
      <left style="thin">
        <color rgb="FFBCBDBC"/>
      </left>
      <right/>
      <top style="thin">
        <color indexed="64"/>
      </top>
      <bottom style="thin">
        <color rgb="FFBCBDBC"/>
      </bottom>
      <diagonal/>
    </border>
    <border>
      <left style="thin">
        <color rgb="FFBCBDBC"/>
      </left>
      <right/>
      <top style="thin">
        <color rgb="FFBCBDBC"/>
      </top>
      <bottom style="thin">
        <color indexed="64"/>
      </bottom>
      <diagonal/>
    </border>
    <border>
      <left/>
      <right style="thin">
        <color rgb="FFBCBDBC"/>
      </right>
      <top style="thin">
        <color indexed="64"/>
      </top>
      <bottom/>
      <diagonal/>
    </border>
    <border>
      <left/>
      <right style="thin">
        <color rgb="FFBCBDBC"/>
      </right>
      <top/>
      <bottom style="thin">
        <color indexed="64"/>
      </bottom>
      <diagonal/>
    </border>
    <border>
      <left style="thin">
        <color rgb="FFBCBDBC"/>
      </left>
      <right/>
      <top style="thin">
        <color rgb="FFBCBDBC"/>
      </top>
      <bottom style="thin">
        <color rgb="FFBCBDBC"/>
      </bottom>
      <diagonal/>
    </border>
    <border>
      <left style="thin">
        <color rgb="FFBCBDBC"/>
      </left>
      <right/>
      <top/>
      <bottom style="thin">
        <color rgb="FFBCBDBC"/>
      </bottom>
      <diagonal/>
    </border>
    <border>
      <left/>
      <right style="thin">
        <color rgb="FFBCBDBC"/>
      </right>
      <top/>
      <bottom style="thin">
        <color rgb="FFBCBDBC"/>
      </bottom>
      <diagonal/>
    </border>
    <border>
      <left/>
      <right/>
      <top style="thin">
        <color rgb="FFBCBDBC"/>
      </top>
      <bottom/>
      <diagonal/>
    </border>
    <border>
      <left style="thin">
        <color rgb="FFBCBDBC"/>
      </left>
      <right style="thin">
        <color rgb="FFBCBDBC"/>
      </right>
      <top style="thin">
        <color rgb="FFBCBDBC"/>
      </top>
      <bottom/>
      <diagonal/>
    </border>
    <border>
      <left/>
      <right style="thin">
        <color rgb="FFBCBDBC"/>
      </right>
      <top style="thin">
        <color rgb="FFBCBDBC"/>
      </top>
      <bottom/>
      <diagonal/>
    </border>
    <border>
      <left style="thin">
        <color rgb="FFBCBDBC"/>
      </left>
      <right/>
      <top style="thin">
        <color rgb="FFBCBDBC"/>
      </top>
      <bottom/>
      <diagonal/>
    </border>
    <border>
      <left style="thin">
        <color rgb="FFBCBDBC"/>
      </left>
      <right style="thin">
        <color rgb="FFBCBDBC"/>
      </right>
      <top style="thin">
        <color indexed="64"/>
      </top>
      <bottom/>
      <diagonal/>
    </border>
    <border>
      <left style="thin">
        <color rgb="FFBCBDBC"/>
      </left>
      <right style="thin">
        <color rgb="FFBCBDBC"/>
      </right>
      <top/>
      <bottom style="thin">
        <color indexed="64"/>
      </bottom>
      <diagonal/>
    </border>
    <border>
      <left style="thin">
        <color rgb="FFBCBDBC"/>
      </left>
      <right/>
      <top style="thin">
        <color indexed="64"/>
      </top>
      <bottom/>
      <diagonal/>
    </border>
    <border>
      <left style="thin">
        <color rgb="FFBCBDBC"/>
      </left>
      <right/>
      <top/>
      <bottom style="thin">
        <color indexed="64"/>
      </bottom>
      <diagonal/>
    </border>
    <border>
      <left style="thin">
        <color rgb="FFBCBDBC"/>
      </left>
      <right style="thin">
        <color rgb="FFBCBDBC"/>
      </right>
      <top/>
      <bottom/>
      <diagonal/>
    </border>
    <border>
      <left style="thin">
        <color rgb="FFBCBDBC"/>
      </left>
      <right/>
      <top/>
      <bottom/>
      <diagonal/>
    </border>
    <border>
      <left/>
      <right/>
      <top/>
      <bottom style="thin">
        <color rgb="FFBCBDBC"/>
      </bottom>
      <diagonal/>
    </border>
    <border>
      <left style="thin">
        <color theme="0" tint="-0.24994659260841701"/>
      </left>
      <right style="thin">
        <color rgb="FFBCBDBC"/>
      </right>
      <top style="thin">
        <color indexed="64"/>
      </top>
      <bottom style="thin">
        <color rgb="FFBCBDBC"/>
      </bottom>
      <diagonal/>
    </border>
    <border>
      <left style="thin">
        <color theme="0" tint="-0.24994659260841701"/>
      </left>
      <right style="thin">
        <color rgb="FFBCBDBC"/>
      </right>
      <top style="thin">
        <color rgb="FFBCBDBC"/>
      </top>
      <bottom style="thin">
        <color rgb="FFBCBDBC"/>
      </bottom>
      <diagonal/>
    </border>
    <border>
      <left style="thin">
        <color theme="0" tint="-0.24994659260841701"/>
      </left>
      <right style="thin">
        <color rgb="FFBCBDBC"/>
      </right>
      <top style="thin">
        <color rgb="FFBCBDBC"/>
      </top>
      <bottom style="thin">
        <color indexed="64"/>
      </bottom>
      <diagonal/>
    </border>
    <border>
      <left/>
      <right style="thin">
        <color rgb="FFBCBDBC"/>
      </right>
      <top/>
      <bottom/>
      <diagonal/>
    </border>
    <border>
      <left/>
      <right/>
      <top/>
      <bottom style="thick">
        <color theme="4" tint="0.499984740745262"/>
      </bottom>
      <diagonal/>
    </border>
    <border>
      <left style="thin">
        <color theme="0" tint="-0.24994659260841701"/>
      </left>
      <right/>
      <top style="thin">
        <color rgb="FFBCBDBC"/>
      </top>
      <bottom style="thin">
        <color rgb="FFBCBDBC"/>
      </bottom>
      <diagonal/>
    </border>
    <border>
      <left style="thin">
        <color rgb="FFBCBDBC"/>
      </left>
      <right style="thin">
        <color indexed="64"/>
      </right>
      <top style="thin">
        <color indexed="64"/>
      </top>
      <bottom style="thin">
        <color rgb="FFBCBDBC"/>
      </bottom>
      <diagonal/>
    </border>
    <border>
      <left style="thin">
        <color rgb="FFBCBDBC"/>
      </left>
      <right style="thin">
        <color indexed="64"/>
      </right>
      <top style="thin">
        <color rgb="FFBCBDBC"/>
      </top>
      <bottom style="thin">
        <color rgb="FFBCBDBC"/>
      </bottom>
      <diagonal/>
    </border>
    <border>
      <left style="thin">
        <color rgb="FFBCBDBC"/>
      </left>
      <right style="thin">
        <color indexed="64"/>
      </right>
      <top style="thin">
        <color rgb="FFBCBDBC"/>
      </top>
      <bottom style="thin">
        <color indexed="64"/>
      </bottom>
      <diagonal/>
    </border>
    <border>
      <left style="thin">
        <color rgb="FFBCBDBC"/>
      </left>
      <right style="thin">
        <color indexed="64"/>
      </right>
      <top/>
      <bottom style="thin">
        <color rgb="FFBCBDBC"/>
      </bottom>
      <diagonal/>
    </border>
    <border>
      <left style="thin">
        <color indexed="64"/>
      </left>
      <right style="thin">
        <color rgb="FFBCBDBC"/>
      </right>
      <top style="thin">
        <color indexed="64"/>
      </top>
      <bottom style="thin">
        <color rgb="FFBCBDBC"/>
      </bottom>
      <diagonal/>
    </border>
    <border>
      <left style="thin">
        <color indexed="64"/>
      </left>
      <right style="thin">
        <color rgb="FFBCBDBC"/>
      </right>
      <top style="thin">
        <color rgb="FFBCBDBC"/>
      </top>
      <bottom style="thin">
        <color rgb="FFBCBDBC"/>
      </bottom>
      <diagonal/>
    </border>
    <border>
      <left style="thin">
        <color indexed="64"/>
      </left>
      <right style="thin">
        <color rgb="FFBCBDBC"/>
      </right>
      <top style="thin">
        <color rgb="FFBCBDBC"/>
      </top>
      <bottom style="thin">
        <color indexed="64"/>
      </bottom>
      <diagonal/>
    </border>
    <border>
      <left style="thin">
        <color indexed="64"/>
      </left>
      <right style="thin">
        <color rgb="FFBCBDBC"/>
      </right>
      <top style="thin">
        <color indexed="64"/>
      </top>
      <bottom style="thin">
        <color indexed="64"/>
      </bottom>
      <diagonal/>
    </border>
    <border>
      <left style="thin">
        <color rgb="FFBCBDBC"/>
      </left>
      <right style="thin">
        <color indexed="64"/>
      </right>
      <top style="thin">
        <color indexed="64"/>
      </top>
      <bottom style="thin">
        <color indexed="64"/>
      </bottom>
      <diagonal/>
    </border>
    <border>
      <left style="thin">
        <color auto="1"/>
      </left>
      <right/>
      <top style="thin">
        <color indexed="64"/>
      </top>
      <bottom style="thin">
        <color rgb="FFBCBDBC"/>
      </bottom>
      <diagonal/>
    </border>
    <border>
      <left style="thin">
        <color auto="1"/>
      </left>
      <right/>
      <top style="thin">
        <color rgb="FFBCBDBC"/>
      </top>
      <bottom style="thin">
        <color rgb="FFBCBDBC"/>
      </bottom>
      <diagonal/>
    </border>
    <border>
      <left style="thin">
        <color auto="1"/>
      </left>
      <right/>
      <top style="thin">
        <color rgb="FFBCBDBC"/>
      </top>
      <bottom style="thin">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indexed="64"/>
      </bottom>
      <diagonal/>
    </border>
    <border>
      <left style="thin">
        <color rgb="FFBCBDBC"/>
      </left>
      <right style="thin">
        <color indexed="64"/>
      </right>
      <top/>
      <bottom style="thin">
        <color indexed="64"/>
      </bottom>
      <diagonal/>
    </border>
    <border>
      <left style="thin">
        <color rgb="FFBCBDBC"/>
      </left>
      <right/>
      <top style="thin">
        <color rgb="FFBCBDBC"/>
      </top>
      <bottom style="thin">
        <color theme="0" tint="-0.249977111117893"/>
      </bottom>
      <diagonal/>
    </border>
    <border>
      <left style="thin">
        <color rgb="FFBCBDBC"/>
      </left>
      <right style="thin">
        <color theme="0" tint="-0.24994659260841701"/>
      </right>
      <top style="thin">
        <color indexed="64"/>
      </top>
      <bottom style="thin">
        <color theme="0" tint="-0.24994659260841701"/>
      </bottom>
      <diagonal/>
    </border>
    <border>
      <left style="thin">
        <color rgb="FFBCBDBC"/>
      </left>
      <right style="thin">
        <color theme="0" tint="-0.24994659260841701"/>
      </right>
      <top style="thin">
        <color theme="0" tint="-0.24994659260841701"/>
      </top>
      <bottom style="thin">
        <color theme="0" tint="-0.24994659260841701"/>
      </bottom>
      <diagonal/>
    </border>
    <border>
      <left style="thin">
        <color rgb="FFBCBDBC"/>
      </left>
      <right style="thin">
        <color theme="0" tint="-0.24994659260841701"/>
      </right>
      <top style="thin">
        <color theme="0" tint="-0.24994659260841701"/>
      </top>
      <bottom style="thin">
        <color indexed="64"/>
      </bottom>
      <diagonal/>
    </border>
    <border>
      <left style="thin">
        <color rgb="FFBCBDBC"/>
      </left>
      <right style="thin">
        <color rgb="FFBCBDBC"/>
      </right>
      <top style="thin">
        <color indexed="64"/>
      </top>
      <bottom style="thin">
        <color theme="0" tint="-0.249977111117893"/>
      </bottom>
      <diagonal/>
    </border>
    <border>
      <left style="thin">
        <color rgb="FFBCBDBC"/>
      </left>
      <right style="thin">
        <color rgb="FFBCBDBC"/>
      </right>
      <top style="thin">
        <color theme="0" tint="-0.249977111117893"/>
      </top>
      <bottom/>
      <diagonal/>
    </border>
    <border>
      <left style="thin">
        <color rgb="FFBCBDBC"/>
      </left>
      <right style="thin">
        <color rgb="FFBCBDBC"/>
      </right>
      <top style="thin">
        <color theme="0" tint="-0.249977111117893"/>
      </top>
      <bottom style="thin">
        <color theme="0" tint="-0.249977111117893"/>
      </bottom>
      <diagonal/>
    </border>
    <border>
      <left style="thin">
        <color rgb="FFBCBDBC"/>
      </left>
      <right style="thin">
        <color rgb="FFBCBDBC"/>
      </right>
      <top style="thin">
        <color theme="0" tint="-0.249977111117893"/>
      </top>
      <bottom style="thin">
        <color indexed="64"/>
      </bottom>
      <diagonal/>
    </border>
    <border>
      <left style="thin">
        <color rgb="FFBCBDBC"/>
      </left>
      <right/>
      <top style="thin">
        <color theme="0" tint="-0.249977111117893"/>
      </top>
      <bottom/>
      <diagonal/>
    </border>
    <border>
      <left style="thin">
        <color rgb="FFBCBDBC"/>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top style="thin">
        <color indexed="64"/>
      </top>
      <bottom style="thin">
        <color theme="0" tint="-0.249977111117893"/>
      </bottom>
      <diagonal/>
    </border>
    <border>
      <left/>
      <right/>
      <top style="thin">
        <color theme="0" tint="-0.249977111117893"/>
      </top>
      <bottom style="thin">
        <color indexed="64"/>
      </bottom>
      <diagonal/>
    </border>
    <border>
      <left/>
      <right/>
      <top style="thin">
        <color theme="0" tint="-0.249977111117893"/>
      </top>
      <bottom/>
      <diagonal/>
    </border>
    <border>
      <left style="thin">
        <color rgb="FFBCBDBC"/>
      </left>
      <right/>
      <top style="thin">
        <color theme="0" tint="-0.249977111117893"/>
      </top>
      <bottom style="thin">
        <color indexed="64"/>
      </bottom>
      <diagonal/>
    </border>
    <border>
      <left style="thin">
        <color indexed="64"/>
      </left>
      <right style="thin">
        <color rgb="FFBCBDBC"/>
      </right>
      <top/>
      <bottom style="thin">
        <color indexed="64"/>
      </bottom>
      <diagonal/>
    </border>
    <border>
      <left style="thin">
        <color indexed="64"/>
      </left>
      <right style="thin">
        <color rgb="FFBCBDBC"/>
      </right>
      <top style="thin">
        <color indexed="64"/>
      </top>
      <bottom/>
      <diagonal/>
    </border>
    <border>
      <left style="thin">
        <color indexed="64"/>
      </left>
      <right style="thin">
        <color rgb="FFBCBDBC"/>
      </right>
      <top/>
      <bottom/>
      <diagonal/>
    </border>
    <border>
      <left style="thin">
        <color rgb="FFBCBDBC"/>
      </left>
      <right style="thin">
        <color indexed="64"/>
      </right>
      <top style="thin">
        <color indexed="64"/>
      </top>
      <bottom/>
      <diagonal/>
    </border>
    <border>
      <left style="thin">
        <color rgb="FFBCBDBC"/>
      </left>
      <right style="thin">
        <color indexed="64"/>
      </right>
      <top/>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indexed="64"/>
      </bottom>
      <diagonal/>
    </border>
    <border>
      <left style="thin">
        <color auto="1"/>
      </left>
      <right/>
      <top/>
      <bottom style="thin">
        <color rgb="FFBCBDBC"/>
      </bottom>
      <diagonal/>
    </border>
    <border>
      <left style="thin">
        <color theme="0" tint="-0.249977111117893"/>
      </left>
      <right style="thin">
        <color rgb="FFBCBDBC"/>
      </right>
      <top style="thin">
        <color theme="0" tint="-0.249977111117893"/>
      </top>
      <bottom style="thin">
        <color theme="0" tint="-0.249977111117893"/>
      </bottom>
      <diagonal/>
    </border>
    <border>
      <left style="thin">
        <color theme="0" tint="-0.249977111117893"/>
      </left>
      <right style="thin">
        <color rgb="FFBCBDBC"/>
      </right>
      <top style="thin">
        <color theme="0" tint="-0.249977111117893"/>
      </top>
      <bottom style="thin">
        <color indexed="64"/>
      </bottom>
      <diagonal/>
    </border>
    <border>
      <left/>
      <right style="thin">
        <color rgb="FFBCBDBC"/>
      </right>
      <top style="thin">
        <color theme="0" tint="-0.249977111117893"/>
      </top>
      <bottom style="thin">
        <color theme="0" tint="-0.249977111117893"/>
      </bottom>
      <diagonal/>
    </border>
  </borders>
  <cellStyleXfs count="124">
    <xf numFmtId="0" fontId="0" fillId="6" borderId="0">
      <alignment vertical="center"/>
    </xf>
    <xf numFmtId="3" fontId="18" fillId="6" borderId="1" applyProtection="0">
      <alignment horizontal="right" vertical="center"/>
    </xf>
    <xf numFmtId="0" fontId="3" fillId="6" borderId="1">
      <alignment horizontal="center" vertical="center"/>
    </xf>
    <xf numFmtId="0" fontId="3" fillId="13" borderId="1" applyNumberFormat="0" applyFont="0" applyBorder="0">
      <alignment horizontal="center" vertical="center"/>
    </xf>
    <xf numFmtId="0" fontId="20" fillId="2" borderId="2" applyNumberFormat="0" applyFill="0" applyBorder="0" applyAlignment="0" applyProtection="0">
      <alignment horizontal="left"/>
    </xf>
    <xf numFmtId="0" fontId="4" fillId="6" borderId="3" applyFont="0" applyBorder="0">
      <alignment horizontal="center" wrapText="1"/>
    </xf>
    <xf numFmtId="3" fontId="3" fillId="43" borderId="21" applyFont="0" applyProtection="0">
      <alignment horizontal="right" vertical="center"/>
    </xf>
    <xf numFmtId="10" fontId="3" fillId="43" borderId="21" applyFont="0" applyProtection="0">
      <alignment horizontal="right" vertical="center"/>
    </xf>
    <xf numFmtId="9" fontId="3" fillId="43" borderId="21" applyFont="0" applyProtection="0">
      <alignment horizontal="right" vertical="center"/>
    </xf>
    <xf numFmtId="0" fontId="3" fillId="43" borderId="21" applyNumberFormat="0" applyFont="0" applyProtection="0">
      <alignment horizontal="left" vertical="center"/>
    </xf>
    <xf numFmtId="170" fontId="3" fillId="41" borderId="21" applyFont="0">
      <alignment vertical="center"/>
      <protection locked="0"/>
    </xf>
    <xf numFmtId="3" fontId="3" fillId="41" borderId="21" applyFont="0">
      <alignment horizontal="right" vertical="center"/>
      <protection locked="0"/>
    </xf>
    <xf numFmtId="166" fontId="3" fillId="41" borderId="21" applyFont="0">
      <alignment horizontal="right" vertical="center"/>
      <protection locked="0"/>
    </xf>
    <xf numFmtId="168" fontId="3" fillId="42" borderId="21" applyFont="0">
      <alignment vertical="center"/>
      <protection locked="0"/>
    </xf>
    <xf numFmtId="10" fontId="3" fillId="41" borderId="21" applyFont="0">
      <alignment horizontal="right" vertical="center"/>
      <protection locked="0"/>
    </xf>
    <xf numFmtId="9" fontId="3" fillId="41" borderId="21" applyFont="0">
      <alignment horizontal="right" vertical="center"/>
      <protection locked="0"/>
    </xf>
    <xf numFmtId="169" fontId="3" fillId="41" borderId="21" applyFont="0">
      <alignment horizontal="right" vertical="center"/>
      <protection locked="0"/>
    </xf>
    <xf numFmtId="173" fontId="3" fillId="41" borderId="21" applyFont="0">
      <alignment horizontal="right" vertical="center"/>
      <protection locked="0"/>
    </xf>
    <xf numFmtId="0" fontId="3" fillId="41" borderId="21" applyFont="0">
      <alignment horizontal="center" vertical="center" wrapText="1"/>
      <protection locked="0"/>
    </xf>
    <xf numFmtId="49" fontId="3" fillId="41" borderId="21" applyFont="0">
      <alignment vertical="center"/>
      <protection locked="0"/>
    </xf>
    <xf numFmtId="3" fontId="3" fillId="14" borderId="21" applyFont="0">
      <alignment horizontal="right" vertical="center"/>
      <protection locked="0"/>
    </xf>
    <xf numFmtId="166" fontId="3" fillId="14" borderId="21" applyFont="0">
      <alignment horizontal="right" vertical="center"/>
      <protection locked="0"/>
    </xf>
    <xf numFmtId="10" fontId="3" fillId="14" borderId="21" applyFont="0">
      <alignment horizontal="right" vertical="center"/>
      <protection locked="0"/>
    </xf>
    <xf numFmtId="9" fontId="3" fillId="14" borderId="21" applyFont="0">
      <alignment horizontal="right" vertical="center"/>
      <protection locked="0"/>
    </xf>
    <xf numFmtId="169" fontId="3" fillId="14" borderId="21" applyFont="0">
      <alignment horizontal="right" vertical="center"/>
      <protection locked="0"/>
    </xf>
    <xf numFmtId="173" fontId="3" fillId="14" borderId="21" applyFont="0">
      <alignment horizontal="right" vertical="center"/>
      <protection locked="0"/>
    </xf>
    <xf numFmtId="0" fontId="3" fillId="14" borderId="21" applyFont="0">
      <alignment horizontal="center" vertical="center" wrapText="1"/>
      <protection locked="0"/>
    </xf>
    <xf numFmtId="0" fontId="3" fillId="14" borderId="21" applyNumberFormat="0" applyFont="0">
      <alignment horizontal="center" vertical="center" wrapText="1"/>
      <protection locked="0"/>
    </xf>
    <xf numFmtId="3" fontId="3" fillId="3" borderId="1" applyFont="0">
      <alignment horizontal="right" vertical="center"/>
      <protection locked="0"/>
    </xf>
    <xf numFmtId="172" fontId="3" fillId="6" borderId="1" applyFont="0">
      <alignment horizontal="center" vertical="center"/>
    </xf>
    <xf numFmtId="3" fontId="3" fillId="6" borderId="1" applyFont="0">
      <alignment horizontal="right" vertical="center"/>
    </xf>
    <xf numFmtId="167" fontId="3" fillId="6" borderId="1" applyFont="0">
      <alignment horizontal="right" vertical="center"/>
    </xf>
    <xf numFmtId="166" fontId="3" fillId="6" borderId="1" applyFont="0">
      <alignment horizontal="right" vertical="center"/>
    </xf>
    <xf numFmtId="10" fontId="3" fillId="6" borderId="1" applyFont="0">
      <alignment horizontal="right" vertical="center"/>
    </xf>
    <xf numFmtId="9" fontId="3" fillId="6" borderId="1" applyFont="0">
      <alignment horizontal="right" vertical="center"/>
    </xf>
    <xf numFmtId="171" fontId="3" fillId="6" borderId="1" applyFont="0">
      <alignment horizontal="center" vertical="center" wrapText="1"/>
    </xf>
    <xf numFmtId="170" fontId="3" fillId="4" borderId="1" applyFont="0">
      <alignment vertical="center"/>
    </xf>
    <xf numFmtId="1" fontId="3" fillId="4" borderId="1" applyFont="0">
      <alignment horizontal="right" vertical="center"/>
    </xf>
    <xf numFmtId="168" fontId="3" fillId="4" borderId="1" applyFont="0">
      <alignment vertical="center"/>
    </xf>
    <xf numFmtId="9" fontId="3" fillId="4" borderId="1" applyFont="0">
      <alignment horizontal="right" vertical="center"/>
    </xf>
    <xf numFmtId="169" fontId="3" fillId="4" borderId="1" applyFont="0">
      <alignment horizontal="right" vertical="center"/>
    </xf>
    <xf numFmtId="10" fontId="3" fillId="4" borderId="1" applyFont="0">
      <alignment horizontal="right" vertical="center"/>
    </xf>
    <xf numFmtId="0" fontId="3" fillId="4" borderId="1" applyFont="0">
      <alignment horizontal="center" vertical="center" wrapText="1"/>
    </xf>
    <xf numFmtId="49" fontId="3" fillId="4" borderId="1" applyFont="0">
      <alignment vertical="center"/>
    </xf>
    <xf numFmtId="168" fontId="3" fillId="5" borderId="1" applyFont="0">
      <alignment vertical="center"/>
    </xf>
    <xf numFmtId="9" fontId="3" fillId="5" borderId="1" applyFont="0">
      <alignment horizontal="right" vertical="center"/>
    </xf>
    <xf numFmtId="170" fontId="3" fillId="16" borderId="1">
      <alignment vertical="center"/>
    </xf>
    <xf numFmtId="168" fontId="3" fillId="15" borderId="1" applyFont="0">
      <alignment horizontal="right" vertical="center"/>
    </xf>
    <xf numFmtId="1" fontId="3" fillId="15" borderId="1" applyFont="0">
      <alignment horizontal="right" vertical="center"/>
    </xf>
    <xf numFmtId="168" fontId="3" fillId="15" borderId="1" applyFont="0">
      <alignment vertical="center"/>
    </xf>
    <xf numFmtId="166" fontId="3" fillId="15" borderId="1" applyFont="0">
      <alignment vertical="center"/>
    </xf>
    <xf numFmtId="10" fontId="3" fillId="15" borderId="1" applyFont="0">
      <alignment horizontal="right" vertical="center"/>
    </xf>
    <xf numFmtId="9" fontId="3" fillId="15" borderId="1" applyFont="0">
      <alignment horizontal="right" vertical="center"/>
    </xf>
    <xf numFmtId="169" fontId="3" fillId="15" borderId="1" applyFont="0">
      <alignment horizontal="right" vertical="center"/>
    </xf>
    <xf numFmtId="10" fontId="3" fillId="15" borderId="4" applyFont="0">
      <alignment horizontal="right" vertical="center"/>
    </xf>
    <xf numFmtId="0" fontId="3" fillId="15" borderId="1" applyFont="0">
      <alignment horizontal="center" vertical="center" wrapText="1"/>
    </xf>
    <xf numFmtId="49" fontId="3" fillId="15" borderId="1" applyFont="0">
      <alignment vertical="center"/>
    </xf>
    <xf numFmtId="0" fontId="6" fillId="0" borderId="0" applyNumberFormat="0" applyFill="0" applyBorder="0" applyAlignment="0" applyProtection="0"/>
    <xf numFmtId="0" fontId="7" fillId="0" borderId="13" applyNumberFormat="0" applyFill="0" applyAlignment="0" applyProtection="0"/>
    <xf numFmtId="0" fontId="7" fillId="0" borderId="0" applyNumberFormat="0" applyFill="0" applyBorder="0" applyAlignment="0" applyProtection="0"/>
    <xf numFmtId="0" fontId="8" fillId="7" borderId="0" applyNumberFormat="0" applyBorder="0" applyAlignment="0" applyProtection="0"/>
    <xf numFmtId="0" fontId="9" fillId="8" borderId="0" applyNumberFormat="0" applyBorder="0" applyAlignment="0" applyProtection="0"/>
    <xf numFmtId="0" fontId="10" fillId="9" borderId="0" applyNumberFormat="0" applyBorder="0" applyAlignment="0" applyProtection="0"/>
    <xf numFmtId="0" fontId="11" fillId="10" borderId="14" applyNumberFormat="0" applyAlignment="0" applyProtection="0"/>
    <xf numFmtId="0" fontId="12" fillId="11" borderId="15" applyNumberFormat="0" applyAlignment="0" applyProtection="0"/>
    <xf numFmtId="0" fontId="13" fillId="11" borderId="14" applyNumberFormat="0" applyAlignment="0" applyProtection="0"/>
    <xf numFmtId="0" fontId="14" fillId="0" borderId="16" applyNumberFormat="0" applyFill="0" applyAlignment="0" applyProtection="0"/>
    <xf numFmtId="0" fontId="15" fillId="12" borderId="17" applyNumberFormat="0" applyAlignment="0" applyProtection="0"/>
    <xf numFmtId="0" fontId="16" fillId="0" borderId="0" applyNumberFormat="0" applyFill="0" applyBorder="0" applyAlignment="0" applyProtection="0"/>
    <xf numFmtId="0" fontId="17" fillId="0" borderId="18" applyNumberFormat="0" applyFill="0" applyAlignment="0" applyProtection="0"/>
    <xf numFmtId="0" fontId="6" fillId="0" borderId="0" applyNumberFormat="0" applyFill="0" applyBorder="0" applyAlignment="0" applyProtection="0"/>
    <xf numFmtId="0" fontId="7" fillId="0" borderId="13" applyNumberFormat="0" applyFill="0" applyAlignment="0" applyProtection="0"/>
    <xf numFmtId="0" fontId="7" fillId="0" borderId="0" applyNumberFormat="0" applyFill="0" applyBorder="0" applyAlignment="0" applyProtection="0"/>
    <xf numFmtId="0" fontId="8" fillId="7" borderId="0" applyNumberFormat="0" applyBorder="0" applyAlignment="0" applyProtection="0"/>
    <xf numFmtId="0" fontId="9" fillId="8" borderId="0" applyNumberFormat="0" applyBorder="0" applyAlignment="0" applyProtection="0"/>
    <xf numFmtId="0" fontId="10" fillId="9" borderId="0" applyNumberFormat="0" applyBorder="0" applyAlignment="0" applyProtection="0"/>
    <xf numFmtId="0" fontId="11" fillId="10" borderId="14" applyNumberFormat="0" applyAlignment="0" applyProtection="0"/>
    <xf numFmtId="0" fontId="12" fillId="11" borderId="15" applyNumberFormat="0" applyAlignment="0" applyProtection="0"/>
    <xf numFmtId="0" fontId="13" fillId="11" borderId="14" applyNumberFormat="0" applyAlignment="0" applyProtection="0"/>
    <xf numFmtId="0" fontId="14" fillId="0" borderId="16" applyNumberFormat="0" applyFill="0" applyAlignment="0" applyProtection="0"/>
    <xf numFmtId="0" fontId="15" fillId="12" borderId="17" applyNumberFormat="0" applyAlignment="0" applyProtection="0"/>
    <xf numFmtId="0" fontId="16" fillId="0" borderId="0" applyNumberFormat="0" applyFill="0" applyBorder="0" applyAlignment="0" applyProtection="0"/>
    <xf numFmtId="0" fontId="17" fillId="0" borderId="18" applyNumberFormat="0" applyFill="0" applyAlignment="0" applyProtection="0"/>
    <xf numFmtId="0" fontId="18" fillId="0" borderId="0" applyNumberFormat="0" applyFill="0" applyBorder="0" applyAlignment="0" applyProtection="0"/>
    <xf numFmtId="0" fontId="19"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9" fillId="32" borderId="0" applyNumberFormat="0" applyBorder="0" applyAlignment="0" applyProtection="0"/>
    <xf numFmtId="0" fontId="19"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19" fillId="36" borderId="0" applyNumberFormat="0" applyBorder="0" applyAlignment="0" applyProtection="0"/>
    <xf numFmtId="0" fontId="19"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19" fillId="40" borderId="0" applyNumberFormat="0" applyBorder="0" applyAlignment="0" applyProtection="0"/>
    <xf numFmtId="41" fontId="3" fillId="0" borderId="0" applyFont="0" applyFill="0" applyBorder="0" applyAlignment="0" applyProtection="0"/>
    <xf numFmtId="164" fontId="3" fillId="0" borderId="0" applyFont="0" applyFill="0" applyBorder="0" applyAlignment="0" applyProtection="0"/>
    <xf numFmtId="170" fontId="3" fillId="44" borderId="19">
      <alignment vertical="center"/>
      <protection locked="0"/>
    </xf>
    <xf numFmtId="43" fontId="3" fillId="0" borderId="0" applyFont="0" applyFill="0" applyBorder="0" applyAlignment="0" applyProtection="0"/>
    <xf numFmtId="165" fontId="3" fillId="0" borderId="0" applyFont="0" applyFill="0" applyBorder="0" applyAlignment="0" applyProtection="0"/>
    <xf numFmtId="9" fontId="3" fillId="0" borderId="0" applyFont="0" applyFill="0" applyBorder="0" applyAlignment="0" applyProtection="0"/>
    <xf numFmtId="0" fontId="37" fillId="0" borderId="54" applyNumberFormat="0" applyFill="0" applyAlignment="0" applyProtection="0"/>
    <xf numFmtId="0" fontId="40" fillId="17" borderId="0" applyNumberFormat="0" applyBorder="0" applyAlignment="0" applyProtection="0"/>
    <xf numFmtId="0" fontId="35" fillId="6" borderId="0" applyNumberFormat="0" applyFill="0" applyBorder="0" applyAlignment="0" applyProtection="0"/>
    <xf numFmtId="10" fontId="3" fillId="15" borderId="4" applyFont="0">
      <alignment horizontal="right" vertical="center"/>
    </xf>
    <xf numFmtId="9" fontId="46" fillId="0" borderId="0" applyFont="0" applyFill="0" applyBorder="0" applyAlignment="0" applyProtection="0"/>
    <xf numFmtId="0" fontId="48" fillId="2" borderId="2" applyNumberFormat="0" applyFill="0" applyBorder="0" applyAlignment="0" applyProtection="0">
      <alignment horizontal="left"/>
    </xf>
    <xf numFmtId="0" fontId="4" fillId="2" borderId="3" applyFont="0" applyBorder="0">
      <alignment horizontal="center" wrapText="1"/>
    </xf>
    <xf numFmtId="3" fontId="3" fillId="2" borderId="1" applyFont="0">
      <alignment horizontal="right" vertical="center"/>
    </xf>
    <xf numFmtId="171" fontId="3" fillId="2" borderId="1" applyFont="0">
      <alignment horizontal="center" vertical="center" wrapText="1"/>
    </xf>
    <xf numFmtId="0" fontId="37" fillId="0" borderId="54" applyNumberFormat="0" applyFill="0" applyAlignment="0" applyProtection="0"/>
  </cellStyleXfs>
  <cellXfs count="2283">
    <xf numFmtId="0" fontId="0" fillId="2" borderId="0" xfId="0" applyFill="1">
      <alignment vertical="center"/>
    </xf>
    <xf numFmtId="0" fontId="0" fillId="2" borderId="56" xfId="0" applyFill="1" applyBorder="1" applyAlignment="1">
      <alignment horizontal="center" vertical="center"/>
    </xf>
    <xf numFmtId="0" fontId="22" fillId="2" borderId="26" xfId="0" applyFont="1" applyFill="1" applyBorder="1" applyAlignment="1" applyProtection="1">
      <alignment horizontal="left" vertical="center" wrapText="1" indent="4"/>
    </xf>
    <xf numFmtId="0" fontId="23" fillId="2" borderId="2" xfId="0" applyFont="1" applyFill="1" applyBorder="1" applyAlignment="1" applyProtection="1">
      <alignment horizontal="left"/>
    </xf>
    <xf numFmtId="0" fontId="22" fillId="2" borderId="0" xfId="0" applyFont="1" applyFill="1" applyBorder="1" applyAlignment="1" applyProtection="1">
      <alignment vertical="center"/>
    </xf>
    <xf numFmtId="0" fontId="22" fillId="2" borderId="0" xfId="0" applyFont="1" applyFill="1" applyBorder="1" applyAlignment="1">
      <alignment vertical="center"/>
    </xf>
    <xf numFmtId="0" fontId="22" fillId="2" borderId="0" xfId="0" applyFont="1" applyFill="1" applyAlignment="1">
      <alignment vertical="center"/>
    </xf>
    <xf numFmtId="49" fontId="22" fillId="15" borderId="32" xfId="56" applyFont="1" applyBorder="1" applyAlignment="1">
      <alignment horizontal="center" vertical="center"/>
    </xf>
    <xf numFmtId="0" fontId="22" fillId="13" borderId="45" xfId="0" applyFont="1" applyFill="1" applyBorder="1" applyAlignment="1">
      <alignment vertical="center"/>
    </xf>
    <xf numFmtId="1" fontId="22" fillId="15" borderId="36" xfId="48" applyFont="1" applyBorder="1" applyAlignment="1">
      <alignment horizontal="center" vertical="center"/>
    </xf>
    <xf numFmtId="0" fontId="22" fillId="13" borderId="48" xfId="0" applyFont="1" applyFill="1" applyBorder="1" applyAlignment="1">
      <alignment vertical="center"/>
    </xf>
    <xf numFmtId="0" fontId="22" fillId="15" borderId="36" xfId="55" applyFont="1" applyBorder="1">
      <alignment horizontal="center" vertical="center" wrapText="1"/>
    </xf>
    <xf numFmtId="1" fontId="22" fillId="15" borderId="36" xfId="48" applyFont="1" applyBorder="1">
      <alignment horizontal="right" vertical="center"/>
    </xf>
    <xf numFmtId="10" fontId="22" fillId="15" borderId="36" xfId="54" applyFont="1" applyBorder="1">
      <alignment horizontal="right" vertical="center"/>
    </xf>
    <xf numFmtId="168" fontId="22" fillId="15" borderId="36" xfId="49" applyFont="1" applyBorder="1">
      <alignment vertical="center"/>
    </xf>
    <xf numFmtId="170" fontId="22" fillId="16" borderId="36" xfId="46" applyFont="1" applyBorder="1">
      <alignment vertical="center"/>
    </xf>
    <xf numFmtId="3" fontId="22" fillId="13" borderId="36" xfId="3" applyNumberFormat="1" applyFont="1" applyBorder="1" applyAlignment="1" applyProtection="1">
      <alignment horizontal="center" vertical="center"/>
    </xf>
    <xf numFmtId="170" fontId="22" fillId="41" borderId="36" xfId="10" applyFont="1" applyBorder="1" applyAlignment="1" applyProtection="1">
      <alignment vertical="center"/>
      <protection locked="0"/>
    </xf>
    <xf numFmtId="0" fontId="22" fillId="13" borderId="37" xfId="0" applyFont="1" applyFill="1" applyBorder="1" applyAlignment="1">
      <alignment vertical="center"/>
    </xf>
    <xf numFmtId="3" fontId="22" fillId="41" borderId="36" xfId="18" applyNumberFormat="1" applyFont="1" applyBorder="1">
      <alignment horizontal="center" vertical="center" wrapText="1"/>
      <protection locked="0"/>
    </xf>
    <xf numFmtId="3" fontId="22" fillId="6" borderId="36" xfId="30" applyFont="1" applyBorder="1">
      <alignment horizontal="right" vertical="center"/>
    </xf>
    <xf numFmtId="0" fontId="22" fillId="41" borderId="33" xfId="18" applyFont="1" applyBorder="1" applyAlignment="1" applyProtection="1">
      <alignment horizontal="center" vertical="center" wrapText="1"/>
      <protection locked="0"/>
    </xf>
    <xf numFmtId="0" fontId="22" fillId="13" borderId="33" xfId="0" applyFont="1" applyFill="1" applyBorder="1" applyAlignment="1">
      <alignment vertical="center"/>
    </xf>
    <xf numFmtId="0" fontId="22" fillId="41" borderId="32" xfId="18" applyFont="1" applyBorder="1" applyAlignment="1" applyProtection="1">
      <alignment horizontal="center" vertical="center" wrapText="1"/>
      <protection locked="0"/>
    </xf>
    <xf numFmtId="0" fontId="22" fillId="41" borderId="36" xfId="18" applyFont="1" applyBorder="1" applyAlignment="1" applyProtection="1">
      <alignment horizontal="center" vertical="center" wrapText="1"/>
      <protection locked="0"/>
    </xf>
    <xf numFmtId="3" fontId="22" fillId="41" borderId="31" xfId="11" applyFont="1" applyBorder="1" applyAlignment="1">
      <alignment horizontal="right" vertical="center"/>
      <protection locked="0"/>
    </xf>
    <xf numFmtId="0" fontId="22" fillId="2" borderId="8" xfId="0" applyFont="1" applyFill="1" applyBorder="1" applyAlignment="1">
      <alignment vertical="center"/>
    </xf>
    <xf numFmtId="3" fontId="22" fillId="41" borderId="21" xfId="11" applyFont="1" applyBorder="1" applyAlignment="1" applyProtection="1">
      <alignment horizontal="right" vertical="center"/>
      <protection locked="0"/>
    </xf>
    <xf numFmtId="3" fontId="22" fillId="6" borderId="21" xfId="1" applyFont="1" applyBorder="1" applyAlignment="1" applyProtection="1">
      <alignment horizontal="center" vertical="center"/>
    </xf>
    <xf numFmtId="0" fontId="22" fillId="2" borderId="5" xfId="0" applyFont="1" applyFill="1" applyBorder="1" applyAlignment="1">
      <alignment vertical="center"/>
    </xf>
    <xf numFmtId="3" fontId="22" fillId="13" borderId="37" xfId="3" applyNumberFormat="1" applyFont="1" applyBorder="1" applyProtection="1">
      <alignment horizontal="center" vertical="center"/>
    </xf>
    <xf numFmtId="3" fontId="22" fillId="41" borderId="36" xfId="11" applyFont="1" applyBorder="1" applyAlignment="1" applyProtection="1">
      <alignment horizontal="right" vertical="center"/>
      <protection locked="0"/>
    </xf>
    <xf numFmtId="0" fontId="22" fillId="2" borderId="27" xfId="0" applyFont="1" applyFill="1" applyBorder="1" applyAlignment="1" applyProtection="1">
      <alignment horizontal="left" vertical="center" indent="1"/>
    </xf>
    <xf numFmtId="3" fontId="22" fillId="41" borderId="33" xfId="11" applyFont="1" applyBorder="1" applyAlignment="1" applyProtection="1">
      <alignment horizontal="right" vertical="center"/>
      <protection locked="0"/>
    </xf>
    <xf numFmtId="0" fontId="22" fillId="2" borderId="0" xfId="0" applyFont="1" applyFill="1" applyProtection="1">
      <alignment vertical="center"/>
    </xf>
    <xf numFmtId="0" fontId="22" fillId="2" borderId="20" xfId="0" applyFont="1" applyFill="1" applyBorder="1" applyAlignment="1">
      <alignment vertical="center"/>
    </xf>
    <xf numFmtId="3" fontId="22" fillId="6" borderId="20" xfId="30" applyFont="1" applyBorder="1">
      <alignment horizontal="right" vertical="center"/>
    </xf>
    <xf numFmtId="0" fontId="22" fillId="13" borderId="20" xfId="3" applyFont="1" applyBorder="1">
      <alignment horizontal="center" vertical="center"/>
    </xf>
    <xf numFmtId="0" fontId="22" fillId="13" borderId="32" xfId="3" applyFont="1" applyBorder="1">
      <alignment horizontal="center" vertical="center"/>
    </xf>
    <xf numFmtId="3" fontId="22" fillId="6" borderId="25" xfId="30" applyFont="1" applyBorder="1">
      <alignment horizontal="right" vertical="center"/>
    </xf>
    <xf numFmtId="0" fontId="22" fillId="2" borderId="21" xfId="0" applyFont="1" applyFill="1" applyBorder="1" applyAlignment="1">
      <alignment horizontal="left" vertical="center" indent="1"/>
    </xf>
    <xf numFmtId="3" fontId="22" fillId="13" borderId="23" xfId="3" applyNumberFormat="1" applyFont="1" applyBorder="1">
      <alignment horizontal="center" vertical="center"/>
    </xf>
    <xf numFmtId="3" fontId="22" fillId="41" borderId="23" xfId="11" applyFont="1" applyBorder="1">
      <alignment horizontal="right" vertical="center"/>
      <protection locked="0"/>
    </xf>
    <xf numFmtId="0" fontId="22" fillId="13" borderId="23" xfId="3" applyFont="1" applyBorder="1">
      <alignment horizontal="center" vertical="center"/>
    </xf>
    <xf numFmtId="0" fontId="22" fillId="13" borderId="37" xfId="3" applyFont="1" applyBorder="1">
      <alignment horizontal="center" vertical="center"/>
    </xf>
    <xf numFmtId="3" fontId="22" fillId="13" borderId="38" xfId="3" applyNumberFormat="1" applyFont="1" applyBorder="1">
      <alignment horizontal="center" vertical="center"/>
    </xf>
    <xf numFmtId="0" fontId="22" fillId="13" borderId="26" xfId="3" applyFont="1" applyBorder="1" applyAlignment="1" applyProtection="1">
      <alignment vertical="center" wrapText="1"/>
    </xf>
    <xf numFmtId="3" fontId="22" fillId="14" borderId="21" xfId="20" applyFont="1" applyBorder="1">
      <alignment horizontal="right" vertical="center"/>
      <protection locked="0"/>
    </xf>
    <xf numFmtId="0" fontId="22" fillId="13" borderId="21" xfId="3" applyFont="1" applyBorder="1">
      <alignment horizontal="center" vertical="center"/>
    </xf>
    <xf numFmtId="3" fontId="22" fillId="6" borderId="36" xfId="1" applyFont="1" applyBorder="1" applyAlignment="1" applyProtection="1">
      <alignment horizontal="center" vertical="center"/>
    </xf>
    <xf numFmtId="3" fontId="22" fillId="14" borderId="26" xfId="20" applyFont="1" applyBorder="1">
      <alignment horizontal="right" vertical="center"/>
      <protection locked="0"/>
    </xf>
    <xf numFmtId="3" fontId="22" fillId="13" borderId="21" xfId="3" applyNumberFormat="1" applyFont="1" applyBorder="1">
      <alignment horizontal="center" vertical="center"/>
    </xf>
    <xf numFmtId="3" fontId="22" fillId="13" borderId="37" xfId="3" applyNumberFormat="1" applyFont="1" applyBorder="1">
      <alignment horizontal="center" vertical="center"/>
    </xf>
    <xf numFmtId="3" fontId="22" fillId="13" borderId="22" xfId="3" applyNumberFormat="1" applyFont="1" applyBorder="1">
      <alignment horizontal="center" vertical="center"/>
    </xf>
    <xf numFmtId="3" fontId="22" fillId="41" borderId="22" xfId="11" applyFont="1" applyBorder="1">
      <alignment horizontal="right" vertical="center"/>
      <protection locked="0"/>
    </xf>
    <xf numFmtId="0" fontId="22" fillId="13" borderId="22" xfId="3" applyFont="1" applyBorder="1">
      <alignment horizontal="center" vertical="center"/>
    </xf>
    <xf numFmtId="0" fontId="22" fillId="13" borderId="33" xfId="3" applyFont="1" applyBorder="1">
      <alignment horizontal="center" vertical="center"/>
    </xf>
    <xf numFmtId="3" fontId="22" fillId="13" borderId="27" xfId="3" applyNumberFormat="1" applyFont="1" applyBorder="1">
      <alignment horizontal="center" vertical="center"/>
    </xf>
    <xf numFmtId="0" fontId="22" fillId="13" borderId="48" xfId="3" applyFont="1" applyBorder="1">
      <alignment horizontal="center" vertical="center"/>
    </xf>
    <xf numFmtId="3" fontId="22" fillId="41" borderId="21" xfId="11" applyFont="1" applyBorder="1">
      <alignment horizontal="right" vertical="center"/>
      <protection locked="0"/>
    </xf>
    <xf numFmtId="0" fontId="22" fillId="2" borderId="27" xfId="0" applyFont="1" applyFill="1" applyBorder="1" applyAlignment="1">
      <alignment horizontal="center" vertical="center"/>
    </xf>
    <xf numFmtId="3" fontId="22" fillId="14" borderId="22" xfId="20" applyFont="1" applyBorder="1">
      <alignment horizontal="right" vertical="center"/>
      <protection locked="0"/>
    </xf>
    <xf numFmtId="3" fontId="22" fillId="6" borderId="33" xfId="1" applyFont="1" applyBorder="1" applyAlignment="1" applyProtection="1">
      <alignment horizontal="center" vertical="center"/>
    </xf>
    <xf numFmtId="3" fontId="22" fillId="14" borderId="27" xfId="20" applyFont="1" applyBorder="1">
      <alignment horizontal="right" vertical="center"/>
      <protection locked="0"/>
    </xf>
    <xf numFmtId="0" fontId="22" fillId="13" borderId="38" xfId="3" applyFont="1" applyBorder="1">
      <alignment horizontal="center" vertical="center"/>
    </xf>
    <xf numFmtId="0" fontId="22" fillId="13" borderId="26" xfId="3" applyFont="1" applyBorder="1">
      <alignment horizontal="center" vertical="center"/>
    </xf>
    <xf numFmtId="0" fontId="22" fillId="13" borderId="36" xfId="3" applyFont="1" applyBorder="1">
      <alignment horizontal="center" vertical="center"/>
    </xf>
    <xf numFmtId="0" fontId="22" fillId="13" borderId="40" xfId="3" applyFont="1" applyBorder="1">
      <alignment horizontal="center" vertical="center"/>
    </xf>
    <xf numFmtId="0" fontId="22" fillId="13" borderId="42" xfId="3" applyFont="1" applyBorder="1">
      <alignment horizontal="center" vertical="center"/>
    </xf>
    <xf numFmtId="0" fontId="22" fillId="13" borderId="41" xfId="3" applyFont="1" applyBorder="1">
      <alignment horizontal="center" vertical="center"/>
    </xf>
    <xf numFmtId="3" fontId="22" fillId="41" borderId="40" xfId="11" applyFont="1" applyBorder="1">
      <alignment horizontal="right" vertical="center"/>
      <protection locked="0"/>
    </xf>
    <xf numFmtId="0" fontId="22" fillId="13" borderId="24" xfId="3" applyFont="1" applyBorder="1" applyAlignment="1" applyProtection="1">
      <alignment vertical="center" wrapText="1"/>
    </xf>
    <xf numFmtId="0" fontId="22" fillId="43" borderId="19" xfId="9" applyFont="1" applyBorder="1">
      <alignment horizontal="left" vertical="center"/>
    </xf>
    <xf numFmtId="3" fontId="22" fillId="43" borderId="19" xfId="6" applyFont="1" applyBorder="1">
      <alignment horizontal="right" vertical="center"/>
    </xf>
    <xf numFmtId="0" fontId="22" fillId="13" borderId="31" xfId="3" applyFont="1" applyBorder="1">
      <alignment horizontal="center" vertical="center"/>
    </xf>
    <xf numFmtId="3" fontId="22" fillId="43" borderId="24" xfId="6" applyFont="1" applyBorder="1">
      <alignment horizontal="right" vertical="center"/>
    </xf>
    <xf numFmtId="0" fontId="22" fillId="13" borderId="19" xfId="3" applyFont="1" applyBorder="1">
      <alignment horizontal="center" vertical="center"/>
    </xf>
    <xf numFmtId="3" fontId="22" fillId="14" borderId="19" xfId="20" applyFont="1" applyBorder="1">
      <alignment horizontal="right" vertical="center"/>
      <protection locked="0"/>
    </xf>
    <xf numFmtId="3" fontId="22" fillId="14" borderId="31" xfId="20" applyFont="1" applyBorder="1">
      <alignment horizontal="right" vertical="center"/>
      <protection locked="0"/>
    </xf>
    <xf numFmtId="0" fontId="22" fillId="13" borderId="24" xfId="3" applyFont="1" applyBorder="1">
      <alignment horizontal="center" vertical="center"/>
    </xf>
    <xf numFmtId="0" fontId="22" fillId="2" borderId="9" xfId="0" applyFont="1" applyFill="1" applyBorder="1" applyAlignment="1">
      <alignment vertical="center"/>
    </xf>
    <xf numFmtId="0" fontId="22" fillId="2" borderId="5" xfId="0" applyFont="1" applyFill="1" applyBorder="1" applyAlignment="1" applyProtection="1">
      <alignment vertical="center"/>
    </xf>
    <xf numFmtId="0" fontId="22" fillId="13" borderId="25" xfId="3" applyFont="1" applyBorder="1">
      <alignment horizontal="center" vertical="center"/>
    </xf>
    <xf numFmtId="0" fontId="22" fillId="2" borderId="23" xfId="0" applyFont="1" applyFill="1" applyBorder="1" applyAlignment="1">
      <alignment vertical="center"/>
    </xf>
    <xf numFmtId="3" fontId="22" fillId="6" borderId="21" xfId="30" applyFont="1" applyBorder="1">
      <alignment horizontal="right" vertical="center"/>
    </xf>
    <xf numFmtId="0" fontId="22" fillId="13" borderId="41" xfId="3" applyFont="1" applyBorder="1" applyAlignment="1" applyProtection="1">
      <alignment vertical="center" wrapText="1"/>
    </xf>
    <xf numFmtId="0" fontId="22" fillId="2" borderId="40" xfId="0" applyFont="1" applyFill="1" applyBorder="1" applyAlignment="1">
      <alignment vertical="center"/>
    </xf>
    <xf numFmtId="0" fontId="24" fillId="2" borderId="44" xfId="5" applyFont="1" applyFill="1" applyBorder="1" applyAlignment="1">
      <alignment horizontal="center" vertical="center" wrapText="1"/>
    </xf>
    <xf numFmtId="0" fontId="24" fillId="2" borderId="46" xfId="5" applyFont="1" applyFill="1" applyBorder="1" applyAlignment="1">
      <alignment horizontal="center" vertical="center" wrapText="1"/>
    </xf>
    <xf numFmtId="0" fontId="22" fillId="2" borderId="38" xfId="0" applyFont="1" applyFill="1" applyBorder="1" applyAlignment="1">
      <alignment horizontal="center" vertical="center"/>
    </xf>
    <xf numFmtId="0" fontId="22" fillId="2" borderId="23" xfId="0" applyFont="1" applyFill="1" applyBorder="1" applyAlignment="1">
      <alignment vertical="center" wrapText="1"/>
    </xf>
    <xf numFmtId="3" fontId="22" fillId="6" borderId="37" xfId="30" applyFont="1" applyBorder="1">
      <alignment horizontal="right" vertical="center"/>
    </xf>
    <xf numFmtId="3" fontId="22" fillId="14" borderId="36" xfId="20" applyFont="1" applyBorder="1">
      <alignment horizontal="right" vertical="center"/>
      <protection locked="0"/>
    </xf>
    <xf numFmtId="0" fontId="22" fillId="13" borderId="27" xfId="3" applyFont="1" applyBorder="1" applyAlignment="1" applyProtection="1">
      <alignment vertical="center" wrapText="1"/>
    </xf>
    <xf numFmtId="3" fontId="22" fillId="14" borderId="33" xfId="20" applyFont="1" applyBorder="1">
      <alignment horizontal="right" vertical="center"/>
      <protection locked="0"/>
    </xf>
    <xf numFmtId="0" fontId="22" fillId="13" borderId="38" xfId="3" applyFont="1" applyBorder="1" applyAlignment="1" applyProtection="1">
      <alignment vertical="center" wrapText="1"/>
    </xf>
    <xf numFmtId="3" fontId="22" fillId="14" borderId="37" xfId="20" applyFont="1" applyBorder="1">
      <alignment horizontal="right" vertical="center"/>
      <protection locked="0"/>
    </xf>
    <xf numFmtId="3" fontId="22" fillId="6" borderId="29" xfId="1" applyFont="1" applyBorder="1" applyAlignment="1" applyProtection="1">
      <alignment horizontal="center" vertical="center"/>
    </xf>
    <xf numFmtId="3" fontId="22" fillId="14" borderId="49" xfId="20" applyFont="1" applyBorder="1">
      <alignment horizontal="right" vertical="center"/>
      <protection locked="0"/>
    </xf>
    <xf numFmtId="3" fontId="22" fillId="14" borderId="42" xfId="20" applyFont="1" applyBorder="1">
      <alignment horizontal="right" vertical="center"/>
      <protection locked="0"/>
    </xf>
    <xf numFmtId="0" fontId="22" fillId="13" borderId="25" xfId="3" applyFont="1" applyBorder="1" applyAlignment="1" applyProtection="1">
      <alignment vertical="center" wrapText="1"/>
    </xf>
    <xf numFmtId="0" fontId="22" fillId="43" borderId="20" xfId="9" applyFont="1" applyBorder="1">
      <alignment horizontal="left" vertical="center"/>
    </xf>
    <xf numFmtId="3" fontId="22" fillId="43" borderId="32" xfId="6" applyFont="1" applyBorder="1">
      <alignment horizontal="right" vertical="center"/>
    </xf>
    <xf numFmtId="3" fontId="22" fillId="43" borderId="28" xfId="6" applyFont="1" applyBorder="1">
      <alignment horizontal="right" vertical="center"/>
    </xf>
    <xf numFmtId="3" fontId="22" fillId="41" borderId="26" xfId="11" applyFont="1" applyBorder="1">
      <alignment horizontal="right" vertical="center"/>
      <protection locked="0"/>
    </xf>
    <xf numFmtId="3" fontId="22" fillId="41" borderId="36" xfId="11" applyFont="1" applyBorder="1">
      <alignment horizontal="right" vertical="center"/>
      <protection locked="0"/>
    </xf>
    <xf numFmtId="0" fontId="22" fillId="2" borderId="22" xfId="0" applyFont="1" applyFill="1" applyBorder="1" applyAlignment="1">
      <alignment horizontal="left" vertical="center" indent="1"/>
    </xf>
    <xf numFmtId="3" fontId="22" fillId="6" borderId="33" xfId="30" applyFont="1" applyBorder="1">
      <alignment horizontal="right" vertical="center"/>
    </xf>
    <xf numFmtId="0" fontId="22" fillId="13" borderId="27" xfId="3" applyFont="1" applyBorder="1">
      <alignment horizontal="center" vertical="center"/>
    </xf>
    <xf numFmtId="0" fontId="25" fillId="2" borderId="20" xfId="83" applyFont="1" applyFill="1" applyBorder="1" applyAlignment="1">
      <alignment vertical="center" wrapText="1"/>
    </xf>
    <xf numFmtId="3" fontId="22" fillId="6" borderId="32" xfId="1" applyFont="1" applyBorder="1" applyAlignment="1" applyProtection="1">
      <alignment horizontal="center" vertical="center"/>
    </xf>
    <xf numFmtId="3" fontId="22" fillId="6" borderId="25" xfId="1" applyFont="1" applyBorder="1" applyAlignment="1" applyProtection="1">
      <alignment horizontal="center" vertical="center"/>
    </xf>
    <xf numFmtId="0" fontId="25" fillId="2" borderId="21" xfId="83" applyFont="1" applyFill="1" applyBorder="1" applyAlignment="1">
      <alignment vertical="center" wrapText="1"/>
    </xf>
    <xf numFmtId="3" fontId="22" fillId="6" borderId="26" xfId="1" applyFont="1" applyBorder="1" applyAlignment="1" applyProtection="1">
      <alignment horizontal="center" vertical="center"/>
    </xf>
    <xf numFmtId="0" fontId="25" fillId="2" borderId="22" xfId="83" applyFont="1" applyFill="1" applyBorder="1" applyAlignment="1">
      <alignment vertical="center" wrapText="1"/>
    </xf>
    <xf numFmtId="3" fontId="22" fillId="6" borderId="27" xfId="1" applyFont="1" applyBorder="1" applyAlignment="1" applyProtection="1">
      <alignment horizontal="center" vertical="center"/>
    </xf>
    <xf numFmtId="3" fontId="22" fillId="6" borderId="23" xfId="30" quotePrefix="1" applyFont="1" applyBorder="1">
      <alignment horizontal="right" vertical="center"/>
    </xf>
    <xf numFmtId="3" fontId="22" fillId="6" borderId="21" xfId="30" quotePrefix="1" applyFont="1" applyBorder="1">
      <alignment horizontal="right" vertical="center"/>
    </xf>
    <xf numFmtId="3" fontId="22" fillId="6" borderId="26" xfId="30" quotePrefix="1" applyFont="1" applyBorder="1">
      <alignment horizontal="right" vertical="center"/>
    </xf>
    <xf numFmtId="3" fontId="22" fillId="6" borderId="40" xfId="30" quotePrefix="1" applyFont="1" applyBorder="1">
      <alignment horizontal="right" vertical="center"/>
    </xf>
    <xf numFmtId="3" fontId="22" fillId="6" borderId="41" xfId="30" quotePrefix="1" applyFont="1" applyBorder="1">
      <alignment horizontal="right" vertical="center"/>
    </xf>
    <xf numFmtId="0" fontId="22" fillId="2" borderId="24" xfId="0" applyFont="1" applyFill="1" applyBorder="1" applyAlignment="1">
      <alignment horizontal="center" vertical="center"/>
    </xf>
    <xf numFmtId="10" fontId="22" fillId="43" borderId="19" xfId="7" applyFont="1" applyBorder="1">
      <alignment horizontal="right" vertical="center"/>
    </xf>
    <xf numFmtId="10" fontId="22" fillId="43" borderId="24" xfId="7" applyFont="1" applyBorder="1">
      <alignment horizontal="right" vertical="center"/>
    </xf>
    <xf numFmtId="0" fontId="22" fillId="6" borderId="32" xfId="0" applyFont="1" applyBorder="1" applyAlignment="1">
      <alignment vertical="center"/>
    </xf>
    <xf numFmtId="0" fontId="22" fillId="2" borderId="28" xfId="0" applyFont="1" applyFill="1" applyBorder="1" applyAlignment="1">
      <alignment vertical="center"/>
    </xf>
    <xf numFmtId="0" fontId="22" fillId="2" borderId="25" xfId="0" applyFont="1" applyFill="1" applyBorder="1" applyAlignment="1">
      <alignment vertical="center"/>
    </xf>
    <xf numFmtId="3" fontId="22" fillId="6" borderId="32" xfId="30" applyFont="1" applyBorder="1">
      <alignment horizontal="right" vertical="center"/>
    </xf>
    <xf numFmtId="0" fontId="22" fillId="6" borderId="36" xfId="0" applyFont="1" applyBorder="1" applyAlignment="1">
      <alignment horizontal="left" vertical="top" wrapText="1" indent="1"/>
    </xf>
    <xf numFmtId="0" fontId="22" fillId="2" borderId="29" xfId="0" applyFont="1" applyFill="1" applyBorder="1">
      <alignment vertical="center"/>
    </xf>
    <xf numFmtId="0" fontId="22" fillId="2" borderId="26" xfId="0" applyFont="1" applyFill="1" applyBorder="1">
      <alignment vertical="center"/>
    </xf>
    <xf numFmtId="0" fontId="22" fillId="6" borderId="36" xfId="0" applyFont="1" applyBorder="1" applyAlignment="1">
      <alignment horizontal="left" vertical="top" wrapText="1" indent="2"/>
    </xf>
    <xf numFmtId="0" fontId="22" fillId="6" borderId="36" xfId="0" applyFont="1" applyBorder="1" applyAlignment="1">
      <alignment horizontal="left" vertical="top" wrapText="1" indent="3"/>
    </xf>
    <xf numFmtId="0" fontId="22" fillId="6" borderId="36" xfId="0" applyFont="1" applyBorder="1" applyAlignment="1">
      <alignment horizontal="left" vertical="top" wrapText="1" indent="4"/>
    </xf>
    <xf numFmtId="0" fontId="25" fillId="0" borderId="36" xfId="83" applyFont="1" applyBorder="1" applyAlignment="1">
      <alignment horizontal="left" vertical="top" indent="5"/>
    </xf>
    <xf numFmtId="0" fontId="22" fillId="0" borderId="36" xfId="0" applyFont="1" applyFill="1" applyBorder="1" applyAlignment="1">
      <alignment horizontal="left" vertical="top" wrapText="1" indent="4"/>
    </xf>
    <xf numFmtId="0" fontId="22" fillId="0" borderId="36" xfId="0" applyFont="1" applyFill="1" applyBorder="1" applyAlignment="1">
      <alignment horizontal="left" vertical="top" wrapText="1" indent="3"/>
    </xf>
    <xf numFmtId="0" fontId="25" fillId="0" borderId="36" xfId="83" applyFont="1" applyBorder="1" applyAlignment="1">
      <alignment horizontal="left" vertical="top" indent="4"/>
    </xf>
    <xf numFmtId="0" fontId="25" fillId="0" borderId="33" xfId="83" applyFont="1" applyBorder="1" applyAlignment="1">
      <alignment vertical="top"/>
    </xf>
    <xf numFmtId="0" fontId="22" fillId="2" borderId="30" xfId="0" applyFont="1" applyFill="1" applyBorder="1">
      <alignment vertical="center"/>
    </xf>
    <xf numFmtId="0" fontId="22" fillId="2" borderId="27" xfId="0" applyFont="1" applyFill="1" applyBorder="1">
      <alignment vertical="center"/>
    </xf>
    <xf numFmtId="0" fontId="22" fillId="2" borderId="24" xfId="0" applyFont="1" applyFill="1" applyBorder="1">
      <alignment vertical="center"/>
    </xf>
    <xf numFmtId="0" fontId="22" fillId="2" borderId="53" xfId="0" applyFont="1" applyFill="1" applyBorder="1" applyAlignment="1">
      <alignment vertical="center"/>
    </xf>
    <xf numFmtId="0" fontId="22" fillId="2" borderId="28" xfId="0" applyFont="1" applyFill="1" applyBorder="1">
      <alignment vertical="center"/>
    </xf>
    <xf numFmtId="0" fontId="20" fillId="2" borderId="12" xfId="4" applyFont="1" applyFill="1" applyBorder="1" applyAlignment="1" applyProtection="1"/>
    <xf numFmtId="0" fontId="20" fillId="2" borderId="5" xfId="4" applyFont="1" applyFill="1" applyBorder="1" applyAlignment="1" applyProtection="1"/>
    <xf numFmtId="0" fontId="22" fillId="2" borderId="9" xfId="0" applyFont="1" applyFill="1" applyBorder="1" applyProtection="1">
      <alignment vertical="center"/>
    </xf>
    <xf numFmtId="0" fontId="23" fillId="2" borderId="0" xfId="0" applyFont="1" applyFill="1" applyBorder="1" applyAlignment="1" applyProtection="1">
      <alignment horizontal="left"/>
    </xf>
    <xf numFmtId="0" fontId="20" fillId="2" borderId="0" xfId="0" applyFont="1" applyFill="1" applyBorder="1" applyProtection="1">
      <alignment vertical="center"/>
    </xf>
    <xf numFmtId="3" fontId="22" fillId="2" borderId="0" xfId="30" applyFont="1" applyFill="1" applyBorder="1" applyProtection="1">
      <alignment horizontal="right" vertical="center"/>
    </xf>
    <xf numFmtId="0" fontId="24" fillId="2" borderId="19" xfId="5" applyFont="1" applyFill="1" applyBorder="1" applyAlignment="1" applyProtection="1">
      <alignment horizontal="center" vertical="center" wrapText="1"/>
    </xf>
    <xf numFmtId="0" fontId="22" fillId="13" borderId="19" xfId="3" applyFont="1" applyBorder="1" applyProtection="1">
      <alignment horizontal="center" vertical="center"/>
    </xf>
    <xf numFmtId="0" fontId="24" fillId="2" borderId="31" xfId="5" applyFont="1" applyFill="1" applyBorder="1" applyAlignment="1" applyProtection="1">
      <alignment horizontal="center" vertical="center" wrapText="1"/>
    </xf>
    <xf numFmtId="0" fontId="31" fillId="2" borderId="2" xfId="0" applyFont="1" applyFill="1" applyBorder="1" applyAlignment="1" applyProtection="1">
      <alignment horizontal="left"/>
    </xf>
    <xf numFmtId="3" fontId="31" fillId="41" borderId="20" xfId="11" applyFont="1" applyBorder="1" applyProtection="1">
      <alignment horizontal="right" vertical="center"/>
      <protection locked="0"/>
    </xf>
    <xf numFmtId="0" fontId="22" fillId="13" borderId="20" xfId="3" applyFont="1" applyBorder="1" applyProtection="1">
      <alignment horizontal="center" vertical="center"/>
    </xf>
    <xf numFmtId="3" fontId="31" fillId="41" borderId="21" xfId="11" applyFont="1" applyBorder="1" applyProtection="1">
      <alignment horizontal="right" vertical="center"/>
      <protection locked="0"/>
    </xf>
    <xf numFmtId="2" fontId="31" fillId="6" borderId="21" xfId="31" applyNumberFormat="1" applyFont="1" applyBorder="1" applyProtection="1">
      <alignment horizontal="right" vertical="center"/>
    </xf>
    <xf numFmtId="3" fontId="31" fillId="6" borderId="36" xfId="30" applyFont="1" applyBorder="1" applyProtection="1">
      <alignment horizontal="right" vertical="center"/>
    </xf>
    <xf numFmtId="0" fontId="22" fillId="6" borderId="21" xfId="2" applyFont="1" applyBorder="1">
      <alignment horizontal="center" vertical="center"/>
    </xf>
    <xf numFmtId="2" fontId="29" fillId="13" borderId="21" xfId="3" applyNumberFormat="1" applyFont="1" applyBorder="1" applyAlignment="1" applyProtection="1">
      <alignment horizontal="center" wrapText="1"/>
    </xf>
    <xf numFmtId="0" fontId="31" fillId="2" borderId="40" xfId="0" applyFont="1" applyFill="1" applyBorder="1" applyAlignment="1" applyProtection="1">
      <alignment horizontal="center" vertical="center" wrapText="1"/>
    </xf>
    <xf numFmtId="3" fontId="31" fillId="41" borderId="40" xfId="11" applyFont="1" applyBorder="1" applyProtection="1">
      <alignment horizontal="right" vertical="center"/>
      <protection locked="0"/>
    </xf>
    <xf numFmtId="0" fontId="22" fillId="13" borderId="40" xfId="3" applyFont="1" applyBorder="1" applyProtection="1">
      <alignment horizontal="center" vertical="center"/>
    </xf>
    <xf numFmtId="0" fontId="31" fillId="2" borderId="22" xfId="0" applyFont="1" applyFill="1" applyBorder="1" applyAlignment="1" applyProtection="1">
      <alignment horizontal="center" vertical="center" wrapText="1"/>
    </xf>
    <xf numFmtId="2" fontId="29" fillId="13" borderId="20" xfId="3" applyNumberFormat="1" applyFont="1" applyBorder="1" applyAlignment="1" applyProtection="1">
      <alignment horizontal="center" wrapText="1"/>
    </xf>
    <xf numFmtId="3" fontId="29" fillId="13" borderId="32" xfId="3" applyNumberFormat="1" applyFont="1" applyBorder="1" applyAlignment="1" applyProtection="1">
      <alignment horizontal="center" wrapText="1"/>
    </xf>
    <xf numFmtId="3" fontId="31" fillId="41" borderId="21" xfId="11" applyNumberFormat="1" applyFont="1" applyBorder="1" applyAlignment="1" applyProtection="1">
      <alignment horizontal="right" vertical="center"/>
      <protection locked="0"/>
    </xf>
    <xf numFmtId="3" fontId="31" fillId="41" borderId="22" xfId="11" applyNumberFormat="1" applyFont="1" applyBorder="1" applyAlignment="1" applyProtection="1">
      <alignment horizontal="right" vertical="center"/>
      <protection locked="0"/>
    </xf>
    <xf numFmtId="2" fontId="31" fillId="13" borderId="20" xfId="3" applyNumberFormat="1" applyFont="1" applyBorder="1">
      <alignment horizontal="center" vertical="center"/>
    </xf>
    <xf numFmtId="2" fontId="31" fillId="13" borderId="21" xfId="3" applyNumberFormat="1" applyFont="1" applyBorder="1">
      <alignment horizontal="center" vertical="center"/>
    </xf>
    <xf numFmtId="2" fontId="31" fillId="13" borderId="36" xfId="3" applyNumberFormat="1" applyFont="1" applyBorder="1">
      <alignment horizontal="center" vertical="center"/>
    </xf>
    <xf numFmtId="3" fontId="31" fillId="14" borderId="20" xfId="20" applyFont="1" applyBorder="1">
      <alignment horizontal="right" vertical="center"/>
      <protection locked="0"/>
    </xf>
    <xf numFmtId="3" fontId="31" fillId="14" borderId="21" xfId="20" applyFont="1" applyBorder="1">
      <alignment horizontal="right" vertical="center"/>
      <protection locked="0"/>
    </xf>
    <xf numFmtId="3" fontId="31" fillId="6" borderId="36" xfId="30" applyFont="1" applyBorder="1" applyAlignment="1" applyProtection="1">
      <alignment horizontal="right" vertical="center"/>
    </xf>
    <xf numFmtId="3" fontId="29" fillId="6" borderId="36" xfId="11" applyNumberFormat="1" applyFont="1" applyFill="1" applyBorder="1" applyAlignment="1" applyProtection="1">
      <alignment horizontal="right" vertical="center"/>
    </xf>
    <xf numFmtId="3" fontId="31" fillId="6" borderId="21" xfId="30" applyFont="1" applyBorder="1">
      <alignment horizontal="right" vertical="center"/>
    </xf>
    <xf numFmtId="2" fontId="31" fillId="6" borderId="21" xfId="31" applyNumberFormat="1" applyFont="1" applyFill="1" applyBorder="1" applyProtection="1">
      <alignment horizontal="right" vertical="center"/>
    </xf>
    <xf numFmtId="3" fontId="31" fillId="6" borderId="36" xfId="30" applyFont="1" applyFill="1" applyBorder="1" applyProtection="1">
      <alignment horizontal="right" vertical="center"/>
    </xf>
    <xf numFmtId="3" fontId="31" fillId="6" borderId="36" xfId="30" applyFont="1" applyFill="1" applyBorder="1" applyAlignment="1" applyProtection="1">
      <alignment horizontal="right" vertical="center"/>
    </xf>
    <xf numFmtId="2" fontId="31" fillId="13" borderId="22" xfId="3" applyNumberFormat="1" applyFont="1" applyBorder="1">
      <alignment horizontal="center" vertical="center"/>
    </xf>
    <xf numFmtId="3" fontId="31" fillId="6" borderId="33" xfId="11" applyNumberFormat="1" applyFont="1" applyFill="1" applyBorder="1" applyAlignment="1" applyProtection="1">
      <alignment horizontal="right" vertical="center"/>
    </xf>
    <xf numFmtId="0" fontId="22" fillId="2" borderId="2" xfId="0" applyFont="1" applyFill="1" applyBorder="1" applyProtection="1">
      <alignment vertical="center"/>
    </xf>
    <xf numFmtId="3" fontId="31" fillId="6" borderId="32" xfId="30" applyFont="1" applyFill="1" applyBorder="1" applyProtection="1">
      <alignment horizontal="right" vertical="center"/>
    </xf>
    <xf numFmtId="3" fontId="31" fillId="6" borderId="33" xfId="30" applyFont="1" applyFill="1" applyBorder="1" applyProtection="1">
      <alignment horizontal="right" vertical="center"/>
    </xf>
    <xf numFmtId="2" fontId="31" fillId="13" borderId="19" xfId="3" applyNumberFormat="1" applyFont="1" applyBorder="1">
      <alignment horizontal="center" vertical="center"/>
    </xf>
    <xf numFmtId="2" fontId="31" fillId="13" borderId="31" xfId="3" applyNumberFormat="1" applyFont="1" applyBorder="1">
      <alignment horizontal="center" vertical="center"/>
    </xf>
    <xf numFmtId="3" fontId="31" fillId="41" borderId="20" xfId="11" applyNumberFormat="1" applyFont="1" applyBorder="1" applyAlignment="1" applyProtection="1">
      <alignment horizontal="right" vertical="center"/>
      <protection locked="0"/>
    </xf>
    <xf numFmtId="3" fontId="31" fillId="14" borderId="20" xfId="20" applyFont="1" applyBorder="1" applyAlignment="1">
      <alignment horizontal="right" vertical="center"/>
      <protection locked="0"/>
    </xf>
    <xf numFmtId="2" fontId="31" fillId="13" borderId="32" xfId="3" applyNumberFormat="1" applyFont="1" applyBorder="1">
      <alignment horizontal="center" vertical="center"/>
    </xf>
    <xf numFmtId="3" fontId="31" fillId="14" borderId="21" xfId="20" applyFont="1" applyBorder="1" applyAlignment="1">
      <alignment horizontal="right" vertical="center"/>
      <protection locked="0"/>
    </xf>
    <xf numFmtId="0" fontId="22" fillId="6" borderId="22" xfId="2" applyFont="1" applyBorder="1">
      <alignment horizontal="center" vertical="center"/>
    </xf>
    <xf numFmtId="2" fontId="31" fillId="13" borderId="33" xfId="3" applyNumberFormat="1" applyFont="1" applyBorder="1">
      <alignment horizontal="center" vertical="center"/>
    </xf>
    <xf numFmtId="3" fontId="31" fillId="14" borderId="23" xfId="20" applyFont="1" applyBorder="1">
      <alignment horizontal="right" vertical="center"/>
      <protection locked="0"/>
    </xf>
    <xf numFmtId="2" fontId="29" fillId="13" borderId="21" xfId="3" applyNumberFormat="1" applyFont="1" applyBorder="1">
      <alignment horizontal="center" vertical="center"/>
    </xf>
    <xf numFmtId="3" fontId="31" fillId="14" borderId="36" xfId="20" applyFont="1" applyBorder="1">
      <alignment horizontal="right" vertical="center"/>
      <protection locked="0"/>
    </xf>
    <xf numFmtId="2" fontId="29" fillId="13" borderId="22" xfId="3" applyNumberFormat="1" applyFont="1" applyBorder="1">
      <alignment horizontal="center" vertical="center"/>
    </xf>
    <xf numFmtId="0" fontId="31" fillId="43" borderId="9" xfId="9" applyFont="1" applyBorder="1" applyProtection="1">
      <alignment horizontal="left" vertical="center"/>
    </xf>
    <xf numFmtId="2" fontId="31" fillId="43" borderId="9" xfId="9" applyNumberFormat="1" applyFont="1" applyBorder="1" applyProtection="1">
      <alignment horizontal="left" vertical="center"/>
    </xf>
    <xf numFmtId="3" fontId="31" fillId="43" borderId="31" xfId="6" applyFont="1" applyBorder="1" applyProtection="1">
      <alignment horizontal="right" vertical="center"/>
    </xf>
    <xf numFmtId="3" fontId="31" fillId="13" borderId="20" xfId="3" applyNumberFormat="1" applyFont="1" applyBorder="1">
      <alignment horizontal="center" vertical="center"/>
    </xf>
    <xf numFmtId="3" fontId="31" fillId="13" borderId="20" xfId="3" applyNumberFormat="1" applyFont="1" applyBorder="1" applyAlignment="1">
      <alignment horizontal="right" vertical="center"/>
    </xf>
    <xf numFmtId="0" fontId="22" fillId="13" borderId="20" xfId="3" applyFont="1" applyBorder="1" applyAlignment="1">
      <alignment horizontal="right" vertical="center"/>
    </xf>
    <xf numFmtId="0" fontId="31" fillId="13" borderId="20" xfId="3" applyFont="1" applyBorder="1" applyAlignment="1">
      <alignment horizontal="right" vertical="center"/>
    </xf>
    <xf numFmtId="0" fontId="31" fillId="13" borderId="32" xfId="3" applyFont="1" applyBorder="1" applyAlignment="1">
      <alignment horizontal="right" vertical="center"/>
    </xf>
    <xf numFmtId="3" fontId="31" fillId="13" borderId="21" xfId="3" applyNumberFormat="1" applyFont="1" applyBorder="1">
      <alignment horizontal="center" vertical="center"/>
    </xf>
    <xf numFmtId="3" fontId="31" fillId="13" borderId="21" xfId="3" applyNumberFormat="1" applyFont="1" applyBorder="1" applyAlignment="1">
      <alignment horizontal="right" vertical="center"/>
    </xf>
    <xf numFmtId="0" fontId="22" fillId="13" borderId="21" xfId="3" applyFont="1" applyBorder="1" applyAlignment="1">
      <alignment horizontal="right" vertical="center"/>
    </xf>
    <xf numFmtId="0" fontId="31" fillId="13" borderId="21" xfId="3" applyFont="1" applyBorder="1" applyAlignment="1">
      <alignment horizontal="right" vertical="center"/>
    </xf>
    <xf numFmtId="0" fontId="31" fillId="13" borderId="36" xfId="3" applyFont="1" applyBorder="1" applyAlignment="1">
      <alignment horizontal="right" vertical="center"/>
    </xf>
    <xf numFmtId="0" fontId="22" fillId="2" borderId="26" xfId="0" applyFont="1" applyFill="1" applyBorder="1" applyAlignment="1" applyProtection="1">
      <alignment horizontal="left" vertical="center" wrapText="1" indent="3"/>
    </xf>
    <xf numFmtId="3" fontId="29" fillId="13" borderId="21" xfId="3" applyNumberFormat="1" applyFont="1" applyBorder="1" applyAlignment="1">
      <alignment horizontal="right" vertical="center"/>
    </xf>
    <xf numFmtId="0" fontId="29" fillId="13" borderId="21" xfId="3" applyFont="1" applyBorder="1" applyAlignment="1">
      <alignment horizontal="right" vertical="center"/>
    </xf>
    <xf numFmtId="0" fontId="22" fillId="13" borderId="21" xfId="3" applyFont="1" applyBorder="1" applyAlignment="1" applyProtection="1">
      <alignment horizontal="right" vertical="center"/>
    </xf>
    <xf numFmtId="2" fontId="31" fillId="6" borderId="21" xfId="31" applyNumberFormat="1" applyFont="1" applyBorder="1" applyAlignment="1" applyProtection="1">
      <alignment horizontal="right" vertical="center"/>
    </xf>
    <xf numFmtId="3" fontId="31" fillId="6" borderId="36" xfId="30" applyFont="1" applyBorder="1" applyAlignment="1">
      <alignment horizontal="right" vertical="center"/>
    </xf>
    <xf numFmtId="3" fontId="29" fillId="13" borderId="21" xfId="3" applyNumberFormat="1" applyFont="1" applyBorder="1" applyAlignment="1" applyProtection="1">
      <alignment horizontal="right" vertical="center" wrapText="1"/>
    </xf>
    <xf numFmtId="0" fontId="29" fillId="13" borderId="21" xfId="3" applyFont="1" applyBorder="1" applyAlignment="1" applyProtection="1">
      <alignment horizontal="right" vertical="center" wrapText="1"/>
    </xf>
    <xf numFmtId="3" fontId="31" fillId="13" borderId="21" xfId="3" applyNumberFormat="1" applyFont="1" applyBorder="1" applyAlignment="1" applyProtection="1">
      <alignment horizontal="right" vertical="center" wrapText="1"/>
    </xf>
    <xf numFmtId="3" fontId="29" fillId="13" borderId="21" xfId="3" applyNumberFormat="1" applyFont="1" applyBorder="1" applyAlignment="1" applyProtection="1">
      <alignment horizontal="right" wrapText="1"/>
    </xf>
    <xf numFmtId="2" fontId="31" fillId="13" borderId="21" xfId="3" applyNumberFormat="1" applyFont="1" applyBorder="1" applyAlignment="1">
      <alignment horizontal="right" vertical="center"/>
    </xf>
    <xf numFmtId="2" fontId="31" fillId="13" borderId="36" xfId="3" applyNumberFormat="1" applyFont="1" applyBorder="1" applyAlignment="1">
      <alignment horizontal="right" vertical="center"/>
    </xf>
    <xf numFmtId="3" fontId="29" fillId="13" borderId="21" xfId="3" applyNumberFormat="1" applyFont="1" applyBorder="1" applyProtection="1">
      <alignment horizontal="center" vertical="center"/>
    </xf>
    <xf numFmtId="0" fontId="22" fillId="13" borderId="22" xfId="3" applyFont="1" applyBorder="1" applyAlignment="1" applyProtection="1">
      <alignment horizontal="right" vertical="center"/>
    </xf>
    <xf numFmtId="2" fontId="31" fillId="6" borderId="22" xfId="31" applyNumberFormat="1" applyFont="1" applyBorder="1" applyAlignment="1" applyProtection="1">
      <alignment horizontal="right" vertical="center"/>
    </xf>
    <xf numFmtId="3" fontId="31" fillId="6" borderId="33" xfId="30" applyFont="1" applyBorder="1" applyAlignment="1">
      <alignment horizontal="right" vertical="center"/>
    </xf>
    <xf numFmtId="3" fontId="29" fillId="13" borderId="19" xfId="3" applyNumberFormat="1" applyFont="1" applyBorder="1" applyProtection="1">
      <alignment horizontal="center" vertical="center"/>
    </xf>
    <xf numFmtId="3" fontId="29" fillId="13" borderId="19" xfId="3" applyNumberFormat="1" applyFont="1" applyBorder="1" applyAlignment="1" applyProtection="1">
      <alignment horizontal="right" vertical="center" wrapText="1"/>
    </xf>
    <xf numFmtId="0" fontId="22" fillId="13" borderId="19" xfId="3" applyFont="1" applyBorder="1" applyAlignment="1" applyProtection="1">
      <alignment horizontal="right" vertical="center"/>
    </xf>
    <xf numFmtId="0" fontId="29" fillId="13" borderId="19" xfId="3" applyFont="1" applyBorder="1" applyAlignment="1" applyProtection="1">
      <alignment horizontal="right" vertical="center" wrapText="1"/>
    </xf>
    <xf numFmtId="3" fontId="29" fillId="13" borderId="20" xfId="3" applyNumberFormat="1" applyFont="1" applyBorder="1" applyAlignment="1" applyProtection="1">
      <alignment horizontal="right" vertical="center"/>
    </xf>
    <xf numFmtId="0" fontId="22" fillId="13" borderId="20" xfId="3" applyFont="1" applyBorder="1" applyAlignment="1" applyProtection="1">
      <alignment horizontal="right" vertical="center"/>
    </xf>
    <xf numFmtId="3" fontId="29" fillId="13" borderId="32" xfId="3" applyNumberFormat="1" applyFont="1" applyBorder="1" applyAlignment="1" applyProtection="1">
      <alignment horizontal="right" vertical="center"/>
    </xf>
    <xf numFmtId="3" fontId="31" fillId="6" borderId="21" xfId="3" applyNumberFormat="1" applyFont="1" applyFill="1" applyBorder="1" applyProtection="1">
      <alignment horizontal="center" vertical="center"/>
    </xf>
    <xf numFmtId="3" fontId="29" fillId="13" borderId="21" xfId="3" applyNumberFormat="1" applyFont="1" applyBorder="1" applyAlignment="1" applyProtection="1">
      <alignment horizontal="right" vertical="center"/>
    </xf>
    <xf numFmtId="3" fontId="29" fillId="13" borderId="36" xfId="3" applyNumberFormat="1" applyFont="1" applyBorder="1" applyAlignment="1" applyProtection="1">
      <alignment horizontal="right" vertical="center"/>
    </xf>
    <xf numFmtId="3" fontId="31" fillId="41" borderId="21" xfId="11" applyFont="1" applyBorder="1" applyAlignment="1" applyProtection="1">
      <alignment horizontal="right" vertical="center"/>
      <protection locked="0"/>
    </xf>
    <xf numFmtId="3" fontId="29" fillId="13" borderId="36" xfId="3" applyNumberFormat="1" applyFont="1" applyBorder="1" applyAlignment="1">
      <alignment horizontal="right" vertical="center"/>
    </xf>
    <xf numFmtId="3" fontId="29" fillId="13" borderId="22" xfId="3" applyNumberFormat="1" applyFont="1" applyBorder="1">
      <alignment horizontal="center" vertical="center"/>
    </xf>
    <xf numFmtId="3" fontId="31" fillId="41" borderId="22" xfId="11" applyFont="1" applyBorder="1" applyAlignment="1" applyProtection="1">
      <alignment horizontal="right" vertical="center"/>
      <protection locked="0"/>
    </xf>
    <xf numFmtId="3" fontId="29" fillId="13" borderId="19" xfId="3" applyNumberFormat="1" applyFont="1" applyBorder="1">
      <alignment horizontal="center" vertical="center"/>
    </xf>
    <xf numFmtId="3" fontId="31" fillId="13" borderId="19" xfId="3" applyNumberFormat="1" applyFont="1" applyBorder="1" applyAlignment="1">
      <alignment horizontal="right" vertical="center"/>
    </xf>
    <xf numFmtId="2" fontId="31" fillId="13" borderId="19" xfId="3" applyNumberFormat="1" applyFont="1" applyBorder="1" applyAlignment="1">
      <alignment horizontal="right" vertical="center"/>
    </xf>
    <xf numFmtId="3" fontId="29" fillId="13" borderId="20" xfId="3" applyNumberFormat="1" applyFont="1" applyBorder="1" applyProtection="1">
      <alignment horizontal="center" vertical="center"/>
    </xf>
    <xf numFmtId="3" fontId="29" fillId="13" borderId="22" xfId="3" applyNumberFormat="1" applyFont="1" applyBorder="1" applyProtection="1">
      <alignment horizontal="center" vertical="center"/>
    </xf>
    <xf numFmtId="3" fontId="31" fillId="13" borderId="19" xfId="3" applyNumberFormat="1" applyFont="1" applyBorder="1">
      <alignment horizontal="center" vertical="center"/>
    </xf>
    <xf numFmtId="3" fontId="29" fillId="13" borderId="20" xfId="3" applyNumberFormat="1" applyFont="1" applyBorder="1" applyAlignment="1">
      <alignment horizontal="right" vertical="center"/>
    </xf>
    <xf numFmtId="2" fontId="31" fillId="13" borderId="32" xfId="3" applyNumberFormat="1" applyFont="1" applyBorder="1" applyAlignment="1">
      <alignment horizontal="right" vertical="center"/>
    </xf>
    <xf numFmtId="3" fontId="31" fillId="41" borderId="22" xfId="11" applyNumberFormat="1" applyFont="1" applyBorder="1" applyAlignment="1" applyProtection="1">
      <alignment horizontal="right"/>
      <protection locked="0"/>
    </xf>
    <xf numFmtId="3" fontId="31" fillId="13" borderId="22" xfId="3" applyNumberFormat="1" applyFont="1" applyBorder="1" applyAlignment="1">
      <alignment horizontal="right" vertical="center"/>
    </xf>
    <xf numFmtId="3" fontId="29" fillId="13" borderId="19" xfId="3" applyNumberFormat="1" applyFont="1" applyBorder="1" applyAlignment="1" applyProtection="1">
      <alignment horizontal="right" vertical="center"/>
    </xf>
    <xf numFmtId="3" fontId="31" fillId="41" borderId="23" xfId="11" applyFont="1" applyBorder="1" applyAlignment="1" applyProtection="1">
      <alignment horizontal="right" vertical="center"/>
      <protection locked="0"/>
    </xf>
    <xf numFmtId="0" fontId="22" fillId="13" borderId="23" xfId="3" applyFont="1" applyBorder="1" applyAlignment="1">
      <alignment horizontal="right" vertical="center"/>
    </xf>
    <xf numFmtId="2" fontId="29" fillId="13" borderId="21" xfId="3" applyNumberFormat="1" applyFont="1" applyBorder="1" applyAlignment="1" applyProtection="1">
      <alignment horizontal="right" vertical="center" wrapText="1"/>
    </xf>
    <xf numFmtId="2" fontId="29" fillId="13" borderId="36" xfId="3" applyNumberFormat="1" applyFont="1" applyBorder="1" applyAlignment="1" applyProtection="1">
      <alignment horizontal="right" vertical="center" wrapText="1"/>
    </xf>
    <xf numFmtId="0" fontId="22" fillId="13" borderId="22" xfId="3" applyFont="1" applyBorder="1" applyAlignment="1">
      <alignment horizontal="right" vertical="center"/>
    </xf>
    <xf numFmtId="3" fontId="31" fillId="41" borderId="20" xfId="11" applyFont="1" applyBorder="1" applyAlignment="1" applyProtection="1">
      <alignment horizontal="right" vertical="center"/>
      <protection locked="0"/>
    </xf>
    <xf numFmtId="3" fontId="22" fillId="13" borderId="20" xfId="3" applyNumberFormat="1" applyFont="1" applyBorder="1" applyAlignment="1" applyProtection="1">
      <alignment horizontal="right" vertical="center"/>
    </xf>
    <xf numFmtId="3" fontId="31" fillId="6" borderId="21" xfId="30" applyFont="1" applyBorder="1" applyAlignment="1">
      <alignment horizontal="right" vertical="center"/>
    </xf>
    <xf numFmtId="3" fontId="22" fillId="13" borderId="21" xfId="3" applyNumberFormat="1" applyFont="1" applyBorder="1" applyAlignment="1" applyProtection="1">
      <alignment horizontal="right" vertical="center"/>
    </xf>
    <xf numFmtId="2" fontId="31" fillId="13" borderId="21" xfId="3" applyNumberFormat="1" applyFont="1" applyBorder="1" applyAlignment="1" applyProtection="1">
      <alignment horizontal="right" vertical="center"/>
    </xf>
    <xf numFmtId="0" fontId="31" fillId="13" borderId="36" xfId="3" applyFont="1" applyBorder="1" applyAlignment="1" applyProtection="1">
      <alignment horizontal="right" vertical="center"/>
    </xf>
    <xf numFmtId="3" fontId="29" fillId="13" borderId="44" xfId="3" applyNumberFormat="1" applyFont="1" applyBorder="1" applyProtection="1">
      <alignment horizontal="center" vertical="center"/>
    </xf>
    <xf numFmtId="3" fontId="31" fillId="13" borderId="44" xfId="3" applyNumberFormat="1" applyFont="1" applyBorder="1" applyAlignment="1" applyProtection="1">
      <alignment horizontal="right" vertical="center"/>
    </xf>
    <xf numFmtId="2" fontId="29" fillId="13" borderId="29" xfId="3" applyNumberFormat="1" applyFont="1" applyBorder="1" applyAlignment="1" applyProtection="1">
      <alignment horizontal="right" vertical="center" wrapText="1"/>
    </xf>
    <xf numFmtId="2" fontId="29" fillId="13" borderId="19" xfId="3" applyNumberFormat="1" applyFont="1" applyBorder="1" applyAlignment="1" applyProtection="1">
      <alignment horizontal="right" vertical="center" wrapText="1"/>
    </xf>
    <xf numFmtId="0" fontId="31" fillId="43" borderId="24" xfId="9" applyFont="1" applyBorder="1" applyProtection="1">
      <alignment horizontal="left" vertical="center"/>
    </xf>
    <xf numFmtId="3" fontId="22" fillId="13" borderId="19" xfId="3" applyNumberFormat="1" applyFont="1" applyBorder="1" applyProtection="1">
      <alignment horizontal="center" vertical="center"/>
    </xf>
    <xf numFmtId="3" fontId="29" fillId="13" borderId="23" xfId="3" applyNumberFormat="1" applyFont="1" applyBorder="1" applyAlignment="1" applyProtection="1">
      <alignment horizontal="right" vertical="center" wrapText="1"/>
    </xf>
    <xf numFmtId="3" fontId="22" fillId="13" borderId="23" xfId="3" applyNumberFormat="1" applyFont="1" applyBorder="1" applyAlignment="1" applyProtection="1">
      <alignment horizontal="right" vertical="center"/>
    </xf>
    <xf numFmtId="3" fontId="29" fillId="13" borderId="37" xfId="3" applyNumberFormat="1" applyFont="1" applyBorder="1" applyAlignment="1" applyProtection="1">
      <alignment horizontal="right" vertical="center" wrapText="1"/>
    </xf>
    <xf numFmtId="3" fontId="29" fillId="13" borderId="36" xfId="3" applyNumberFormat="1" applyFont="1" applyBorder="1" applyAlignment="1" applyProtection="1">
      <alignment horizontal="right" vertical="center" wrapText="1"/>
    </xf>
    <xf numFmtId="3" fontId="22" fillId="13" borderId="21" xfId="3" applyNumberFormat="1" applyFont="1" applyBorder="1" applyProtection="1">
      <alignment horizontal="center" vertical="center"/>
    </xf>
    <xf numFmtId="3" fontId="29" fillId="13" borderId="36" xfId="3" applyNumberFormat="1" applyFont="1" applyBorder="1" applyAlignment="1" applyProtection="1">
      <alignment horizontal="right" wrapText="1"/>
    </xf>
    <xf numFmtId="3" fontId="22" fillId="13" borderId="21" xfId="3" applyNumberFormat="1" applyFont="1" applyBorder="1" applyAlignment="1" applyProtection="1">
      <alignment horizontal="center" vertical="center"/>
    </xf>
    <xf numFmtId="3" fontId="29" fillId="13" borderId="21" xfId="3" applyNumberFormat="1" applyFont="1" applyBorder="1" applyAlignment="1" applyProtection="1">
      <alignment horizontal="left" vertical="center"/>
    </xf>
    <xf numFmtId="3" fontId="31" fillId="41" borderId="40" xfId="11" applyNumberFormat="1" applyFont="1" applyBorder="1" applyAlignment="1" applyProtection="1">
      <alignment horizontal="right" vertical="center"/>
      <protection locked="0"/>
    </xf>
    <xf numFmtId="3" fontId="22" fillId="13" borderId="40" xfId="3" applyNumberFormat="1" applyFont="1" applyBorder="1" applyAlignment="1" applyProtection="1">
      <alignment horizontal="center" vertical="center"/>
    </xf>
    <xf numFmtId="2" fontId="31" fillId="6" borderId="40" xfId="31" applyNumberFormat="1" applyFont="1" applyBorder="1" applyAlignment="1" applyProtection="1">
      <alignment horizontal="right" vertical="center"/>
    </xf>
    <xf numFmtId="3" fontId="31" fillId="6" borderId="42" xfId="30" applyFont="1" applyBorder="1" applyAlignment="1" applyProtection="1">
      <alignment horizontal="right" vertical="center"/>
    </xf>
    <xf numFmtId="3" fontId="29" fillId="13" borderId="19" xfId="3" applyNumberFormat="1" applyFont="1" applyBorder="1" applyAlignment="1" applyProtection="1">
      <alignment horizontal="left" vertical="center"/>
    </xf>
    <xf numFmtId="3" fontId="22" fillId="13" borderId="19" xfId="3" applyNumberFormat="1" applyFont="1" applyBorder="1" applyAlignment="1" applyProtection="1">
      <alignment horizontal="center" vertical="center"/>
    </xf>
    <xf numFmtId="3" fontId="29" fillId="6" borderId="31" xfId="30" applyFont="1" applyBorder="1" applyAlignment="1" applyProtection="1">
      <alignment horizontal="right" vertical="center"/>
    </xf>
    <xf numFmtId="3" fontId="29" fillId="13" borderId="20" xfId="3" applyNumberFormat="1" applyFont="1" applyBorder="1" applyAlignment="1" applyProtection="1">
      <alignment horizontal="right" vertical="center" wrapText="1"/>
    </xf>
    <xf numFmtId="0" fontId="22" fillId="13" borderId="20" xfId="3" applyFont="1" applyBorder="1" applyAlignment="1" applyProtection="1">
      <alignment horizontal="center" vertical="center"/>
    </xf>
    <xf numFmtId="3" fontId="29" fillId="13" borderId="32" xfId="3" applyNumberFormat="1" applyFont="1" applyBorder="1" applyAlignment="1" applyProtection="1">
      <alignment horizontal="right" vertical="center" wrapText="1"/>
    </xf>
    <xf numFmtId="0" fontId="22" fillId="13" borderId="21" xfId="3" applyFont="1" applyBorder="1" applyAlignment="1" applyProtection="1">
      <alignment horizontal="center" vertical="center"/>
    </xf>
    <xf numFmtId="0" fontId="22" fillId="13" borderId="22" xfId="3" applyFont="1" applyBorder="1" applyAlignment="1" applyProtection="1">
      <alignment horizontal="center" vertical="center"/>
    </xf>
    <xf numFmtId="0" fontId="22" fillId="13" borderId="19" xfId="3" applyFont="1" applyBorder="1" applyAlignment="1" applyProtection="1">
      <alignment horizontal="center" vertical="center"/>
    </xf>
    <xf numFmtId="0" fontId="31" fillId="43" borderId="19" xfId="9" applyFont="1" applyBorder="1" applyAlignment="1" applyProtection="1">
      <alignment horizontal="center" vertical="center"/>
    </xf>
    <xf numFmtId="0" fontId="31" fillId="43" borderId="19" xfId="9" applyFont="1" applyBorder="1" applyAlignment="1" applyProtection="1">
      <alignment horizontal="left" vertical="center"/>
    </xf>
    <xf numFmtId="3" fontId="31" fillId="43" borderId="31" xfId="6" applyFont="1" applyBorder="1" applyAlignment="1" applyProtection="1">
      <alignment horizontal="right" vertical="center"/>
    </xf>
    <xf numFmtId="3" fontId="31" fillId="13" borderId="23" xfId="3" applyNumberFormat="1" applyFont="1" applyBorder="1">
      <alignment horizontal="center" vertical="center"/>
    </xf>
    <xf numFmtId="4" fontId="31" fillId="13" borderId="23" xfId="3" applyNumberFormat="1" applyFont="1" applyBorder="1">
      <alignment horizontal="center" vertical="center"/>
    </xf>
    <xf numFmtId="3" fontId="31" fillId="13" borderId="37" xfId="3" applyNumberFormat="1" applyFont="1" applyBorder="1">
      <alignment horizontal="center" vertical="center"/>
    </xf>
    <xf numFmtId="3" fontId="29" fillId="13" borderId="21" xfId="3" applyNumberFormat="1" applyFont="1" applyBorder="1">
      <alignment horizontal="center" vertical="center"/>
    </xf>
    <xf numFmtId="4" fontId="31" fillId="13" borderId="21" xfId="3" applyNumberFormat="1" applyFont="1" applyBorder="1">
      <alignment horizontal="center" vertical="center"/>
    </xf>
    <xf numFmtId="3" fontId="31" fillId="13" borderId="36" xfId="3" applyNumberFormat="1" applyFont="1" applyBorder="1">
      <alignment horizontal="center" vertical="center"/>
    </xf>
    <xf numFmtId="3" fontId="31" fillId="13" borderId="21" xfId="3" applyNumberFormat="1" applyFont="1" applyBorder="1" applyAlignment="1">
      <alignment horizontal="center" vertical="center"/>
    </xf>
    <xf numFmtId="4" fontId="31" fillId="6" borderId="21" xfId="31" applyNumberFormat="1" applyFont="1" applyBorder="1" applyAlignment="1" applyProtection="1">
      <alignment horizontal="right" vertical="center"/>
    </xf>
    <xf numFmtId="3" fontId="22" fillId="13" borderId="21" xfId="3" applyNumberFormat="1" applyFont="1" applyBorder="1" applyAlignment="1">
      <alignment horizontal="center" vertical="center"/>
    </xf>
    <xf numFmtId="2" fontId="31" fillId="13" borderId="21" xfId="3" applyNumberFormat="1" applyFont="1" applyBorder="1" applyAlignment="1">
      <alignment horizontal="center" vertical="center"/>
    </xf>
    <xf numFmtId="4" fontId="31" fillId="13" borderId="21" xfId="3" applyNumberFormat="1" applyFont="1" applyBorder="1" applyAlignment="1">
      <alignment horizontal="center" vertical="center"/>
    </xf>
    <xf numFmtId="3" fontId="31" fillId="13" borderId="36" xfId="3" applyNumberFormat="1" applyFont="1" applyBorder="1" applyAlignment="1">
      <alignment horizontal="center" vertical="center"/>
    </xf>
    <xf numFmtId="1" fontId="31" fillId="13" borderId="21" xfId="3" applyNumberFormat="1" applyFont="1" applyBorder="1">
      <alignment horizontal="center" vertical="center"/>
    </xf>
    <xf numFmtId="3" fontId="31" fillId="6" borderId="36" xfId="30" applyFont="1" applyBorder="1">
      <alignment horizontal="right" vertical="center"/>
    </xf>
    <xf numFmtId="4" fontId="31" fillId="13" borderId="21" xfId="3" applyNumberFormat="1" applyFont="1" applyBorder="1" applyAlignment="1" applyProtection="1">
      <alignment horizontal="right" vertical="center" wrapText="1"/>
    </xf>
    <xf numFmtId="3" fontId="31" fillId="13" borderId="36" xfId="3" applyNumberFormat="1" applyFont="1" applyBorder="1" applyAlignment="1" applyProtection="1">
      <alignment horizontal="right" wrapText="1"/>
    </xf>
    <xf numFmtId="1" fontId="31" fillId="13" borderId="36" xfId="3" applyNumberFormat="1" applyFont="1" applyBorder="1">
      <alignment horizontal="center" vertical="center"/>
    </xf>
    <xf numFmtId="4" fontId="31" fillId="6" borderId="21" xfId="31" applyNumberFormat="1" applyFont="1" applyFill="1" applyBorder="1" applyAlignment="1" applyProtection="1">
      <alignment horizontal="right" vertical="center"/>
    </xf>
    <xf numFmtId="2" fontId="31" fillId="6" borderId="21" xfId="3" applyNumberFormat="1" applyFont="1" applyFill="1" applyBorder="1" applyAlignment="1" applyProtection="1">
      <alignment horizontal="right" vertical="center" wrapText="1"/>
    </xf>
    <xf numFmtId="4" fontId="31" fillId="6" borderId="21" xfId="3" applyNumberFormat="1" applyFont="1" applyFill="1" applyBorder="1" applyAlignment="1" applyProtection="1">
      <alignment horizontal="right" vertical="center" wrapText="1"/>
    </xf>
    <xf numFmtId="3" fontId="22" fillId="13" borderId="21" xfId="3" applyNumberFormat="1" applyFont="1" applyBorder="1" applyAlignment="1">
      <alignment horizontal="right" vertical="center"/>
    </xf>
    <xf numFmtId="1" fontId="31" fillId="13" borderId="21" xfId="3" applyNumberFormat="1" applyFont="1" applyBorder="1" applyAlignment="1">
      <alignment horizontal="right" vertical="center"/>
    </xf>
    <xf numFmtId="4" fontId="31" fillId="13" borderId="21" xfId="3" applyNumberFormat="1" applyFont="1" applyBorder="1" applyAlignment="1">
      <alignment horizontal="right" vertical="center"/>
    </xf>
    <xf numFmtId="1" fontId="31" fillId="13" borderId="36" xfId="3" applyNumberFormat="1" applyFont="1" applyBorder="1" applyAlignment="1">
      <alignment horizontal="right" vertical="center"/>
    </xf>
    <xf numFmtId="2" fontId="31" fillId="6" borderId="21" xfId="31" applyNumberFormat="1" applyFont="1" applyFill="1" applyBorder="1" applyAlignment="1" applyProtection="1">
      <alignment horizontal="right" vertical="center"/>
    </xf>
    <xf numFmtId="3" fontId="31" fillId="41" borderId="40" xfId="11" applyFont="1" applyBorder="1" applyAlignment="1" applyProtection="1">
      <alignment horizontal="right" vertical="center"/>
      <protection locked="0"/>
    </xf>
    <xf numFmtId="3" fontId="31" fillId="13" borderId="40" xfId="3" applyNumberFormat="1" applyFont="1" applyBorder="1" applyAlignment="1">
      <alignment horizontal="right" vertical="center"/>
    </xf>
    <xf numFmtId="3" fontId="31" fillId="6" borderId="40" xfId="30" applyFont="1" applyBorder="1" applyAlignment="1">
      <alignment horizontal="right" vertical="center"/>
    </xf>
    <xf numFmtId="4" fontId="31" fillId="6" borderId="40" xfId="31" applyNumberFormat="1" applyFont="1" applyBorder="1" applyAlignment="1" applyProtection="1">
      <alignment horizontal="right" vertical="center"/>
    </xf>
    <xf numFmtId="3" fontId="31" fillId="6" borderId="42" xfId="30" applyFont="1" applyBorder="1" applyAlignment="1">
      <alignment horizontal="right" vertical="center"/>
    </xf>
    <xf numFmtId="3" fontId="29" fillId="13" borderId="19" xfId="3" applyNumberFormat="1" applyFont="1" applyBorder="1" applyAlignment="1" applyProtection="1">
      <alignment horizontal="right" wrapText="1"/>
    </xf>
    <xf numFmtId="3" fontId="22" fillId="13" borderId="19" xfId="3" applyNumberFormat="1" applyFont="1" applyBorder="1" applyAlignment="1">
      <alignment horizontal="right" vertical="center"/>
    </xf>
    <xf numFmtId="3" fontId="29" fillId="6" borderId="19" xfId="30" applyFont="1" applyBorder="1">
      <alignment horizontal="right" vertical="center"/>
    </xf>
    <xf numFmtId="3" fontId="29" fillId="6" borderId="31" xfId="30" applyFont="1" applyBorder="1">
      <alignment horizontal="right" vertical="center"/>
    </xf>
    <xf numFmtId="0" fontId="31" fillId="6" borderId="25" xfId="0" applyFont="1" applyFill="1" applyBorder="1" applyAlignment="1" applyProtection="1">
      <alignment horizontal="left" vertical="center" wrapText="1"/>
    </xf>
    <xf numFmtId="3" fontId="29" fillId="13" borderId="20" xfId="3" applyNumberFormat="1" applyFont="1" applyBorder="1">
      <alignment horizontal="center" vertical="center"/>
    </xf>
    <xf numFmtId="3" fontId="31" fillId="6" borderId="20" xfId="30" applyFont="1" applyFill="1" applyBorder="1">
      <alignment horizontal="right" vertical="center"/>
    </xf>
    <xf numFmtId="3" fontId="31" fillId="13" borderId="32" xfId="3" applyNumberFormat="1" applyFont="1" applyBorder="1">
      <alignment horizontal="center" vertical="center"/>
    </xf>
    <xf numFmtId="0" fontId="31" fillId="6" borderId="26" xfId="0" applyFont="1" applyFill="1" applyBorder="1" applyAlignment="1" applyProtection="1">
      <alignment horizontal="left" vertical="center" wrapText="1"/>
    </xf>
    <xf numFmtId="3" fontId="31" fillId="6" borderId="21" xfId="30" applyFont="1" applyFill="1" applyBorder="1">
      <alignment horizontal="right" vertical="center"/>
    </xf>
    <xf numFmtId="0" fontId="31" fillId="6" borderId="27" xfId="0" applyFont="1" applyFill="1" applyBorder="1" applyAlignment="1" applyProtection="1">
      <alignment horizontal="left" vertical="center" wrapText="1"/>
    </xf>
    <xf numFmtId="3" fontId="31" fillId="6" borderId="22" xfId="30" applyFont="1" applyFill="1" applyBorder="1">
      <alignment horizontal="right" vertical="center"/>
    </xf>
    <xf numFmtId="3" fontId="31" fillId="13" borderId="22" xfId="3" applyNumberFormat="1" applyFont="1" applyBorder="1">
      <alignment horizontal="center" vertical="center"/>
    </xf>
    <xf numFmtId="3" fontId="31" fillId="13" borderId="33" xfId="3" applyNumberFormat="1" applyFont="1" applyBorder="1">
      <alignment horizontal="center" vertical="center"/>
    </xf>
    <xf numFmtId="0" fontId="22" fillId="2" borderId="5" xfId="0" applyFont="1" applyFill="1" applyBorder="1" applyProtection="1">
      <alignment vertical="center"/>
    </xf>
    <xf numFmtId="0" fontId="31" fillId="43" borderId="19" xfId="9" applyFont="1" applyBorder="1" applyProtection="1">
      <alignment horizontal="left" vertical="center"/>
    </xf>
    <xf numFmtId="9" fontId="31" fillId="43" borderId="31" xfId="8" applyFont="1" applyBorder="1" applyProtection="1">
      <alignment horizontal="right" vertical="center"/>
    </xf>
    <xf numFmtId="0" fontId="22" fillId="2" borderId="10" xfId="0" applyFont="1" applyFill="1" applyBorder="1" applyProtection="1">
      <alignment vertical="center"/>
    </xf>
    <xf numFmtId="0" fontId="22" fillId="2" borderId="8" xfId="0" applyFont="1" applyFill="1" applyBorder="1" applyProtection="1">
      <alignment vertical="center"/>
    </xf>
    <xf numFmtId="0" fontId="23" fillId="2" borderId="12" xfId="0" applyFont="1" applyFill="1" applyBorder="1" applyAlignment="1" applyProtection="1"/>
    <xf numFmtId="0" fontId="22" fillId="6" borderId="24" xfId="5" applyFont="1" applyBorder="1">
      <alignment horizontal="center" wrapText="1"/>
    </xf>
    <xf numFmtId="0" fontId="22" fillId="6" borderId="19" xfId="5" applyFont="1" applyBorder="1">
      <alignment horizontal="center" wrapText="1"/>
    </xf>
    <xf numFmtId="0" fontId="22" fillId="6" borderId="31" xfId="5" applyFont="1" applyBorder="1">
      <alignment horizontal="center" wrapText="1"/>
    </xf>
    <xf numFmtId="0" fontId="22" fillId="2" borderId="38" xfId="0" applyFont="1" applyFill="1" applyBorder="1" applyAlignment="1" applyProtection="1">
      <alignment vertical="center" wrapText="1"/>
    </xf>
    <xf numFmtId="3" fontId="31" fillId="41" borderId="32" xfId="11" applyFont="1" applyBorder="1" applyProtection="1">
      <alignment horizontal="right" vertical="center"/>
      <protection locked="0"/>
    </xf>
    <xf numFmtId="0" fontId="22" fillId="13" borderId="25" xfId="3" applyFont="1" applyBorder="1" applyProtection="1">
      <alignment horizontal="center" vertical="center"/>
    </xf>
    <xf numFmtId="2" fontId="22" fillId="6" borderId="32" xfId="32" applyNumberFormat="1" applyFont="1" applyBorder="1">
      <alignment horizontal="right" vertical="center"/>
    </xf>
    <xf numFmtId="0" fontId="25" fillId="2" borderId="26" xfId="83" applyFont="1" applyFill="1" applyBorder="1" applyAlignment="1" applyProtection="1">
      <alignment horizontal="left" vertical="center" wrapText="1" indent="1"/>
    </xf>
    <xf numFmtId="0" fontId="22" fillId="6" borderId="36" xfId="2" applyFont="1" applyBorder="1">
      <alignment horizontal="center" vertical="center"/>
    </xf>
    <xf numFmtId="0" fontId="22" fillId="13" borderId="26" xfId="3" applyFont="1" applyBorder="1" applyProtection="1">
      <alignment horizontal="center" vertical="center"/>
    </xf>
    <xf numFmtId="0" fontId="22" fillId="2" borderId="26" xfId="0" applyFont="1" applyFill="1" applyBorder="1" applyAlignment="1" applyProtection="1">
      <alignment vertical="center" wrapText="1"/>
    </xf>
    <xf numFmtId="2" fontId="22" fillId="6" borderId="36" xfId="32" applyNumberFormat="1" applyFont="1" applyBorder="1">
      <alignment horizontal="right" vertical="center"/>
    </xf>
    <xf numFmtId="2" fontId="22" fillId="6" borderId="21" xfId="32" applyNumberFormat="1" applyFont="1" applyBorder="1">
      <alignment horizontal="right" vertical="center"/>
    </xf>
    <xf numFmtId="0" fontId="22" fillId="0" borderId="26" xfId="0" applyFont="1" applyFill="1" applyBorder="1" applyAlignment="1" applyProtection="1">
      <alignment vertical="center" wrapText="1"/>
    </xf>
    <xf numFmtId="2" fontId="22" fillId="0" borderId="26" xfId="32" applyNumberFormat="1" applyFont="1" applyFill="1" applyBorder="1">
      <alignment horizontal="right" vertical="center"/>
    </xf>
    <xf numFmtId="0" fontId="22" fillId="13" borderId="38" xfId="3" applyFont="1" applyBorder="1" applyProtection="1">
      <alignment horizontal="center" vertical="center"/>
    </xf>
    <xf numFmtId="0" fontId="22" fillId="13" borderId="23" xfId="3" applyFont="1" applyBorder="1" applyProtection="1">
      <alignment horizontal="center" vertical="center"/>
    </xf>
    <xf numFmtId="0" fontId="22" fillId="13" borderId="33" xfId="3" applyFont="1" applyBorder="1" applyProtection="1">
      <alignment horizontal="center" vertical="center"/>
    </xf>
    <xf numFmtId="0" fontId="22" fillId="13" borderId="30" xfId="3" applyFont="1" applyBorder="1" applyProtection="1">
      <alignment horizontal="center" vertical="center"/>
    </xf>
    <xf numFmtId="0" fontId="22" fillId="13" borderId="8" xfId="3" applyFont="1" applyBorder="1" applyProtection="1">
      <alignment horizontal="center" vertical="center"/>
    </xf>
    <xf numFmtId="0" fontId="22" fillId="43" borderId="9" xfId="9" applyFont="1" applyBorder="1" applyProtection="1">
      <alignment horizontal="left" vertical="center"/>
    </xf>
    <xf numFmtId="3" fontId="22" fillId="43" borderId="46" xfId="6" applyFont="1" applyBorder="1">
      <alignment horizontal="right" vertical="center"/>
    </xf>
    <xf numFmtId="0" fontId="22" fillId="2" borderId="29" xfId="0" applyFont="1" applyFill="1" applyBorder="1" applyAlignment="1" applyProtection="1">
      <alignment vertical="center" wrapText="1"/>
    </xf>
    <xf numFmtId="3" fontId="31" fillId="41" borderId="50" xfId="11" applyFont="1" applyBorder="1" applyProtection="1">
      <alignment horizontal="right" vertical="center"/>
      <protection locked="0"/>
    </xf>
    <xf numFmtId="2" fontId="22" fillId="13" borderId="23" xfId="3" applyNumberFormat="1" applyFont="1" applyBorder="1" applyProtection="1">
      <alignment horizontal="center" vertical="center"/>
    </xf>
    <xf numFmtId="2" fontId="22" fillId="13" borderId="37" xfId="3" applyNumberFormat="1" applyFont="1" applyBorder="1" applyProtection="1">
      <alignment horizontal="center" vertical="center"/>
    </xf>
    <xf numFmtId="0" fontId="22" fillId="13" borderId="37" xfId="3" applyFont="1" applyBorder="1" applyProtection="1">
      <alignment horizontal="center" vertical="center"/>
    </xf>
    <xf numFmtId="3" fontId="31" fillId="41" borderId="51" xfId="11" applyFont="1" applyBorder="1" applyProtection="1">
      <alignment horizontal="right" vertical="center"/>
      <protection locked="0"/>
    </xf>
    <xf numFmtId="0" fontId="25" fillId="2" borderId="29" xfId="83" applyFont="1" applyFill="1" applyBorder="1" applyAlignment="1" applyProtection="1">
      <alignment horizontal="left" vertical="center" wrapText="1" indent="1"/>
    </xf>
    <xf numFmtId="0" fontId="22" fillId="6" borderId="51" xfId="2" applyFont="1" applyBorder="1">
      <alignment horizontal="center" vertical="center"/>
    </xf>
    <xf numFmtId="0" fontId="22" fillId="13" borderId="51" xfId="3" applyFont="1" applyBorder="1" applyProtection="1">
      <alignment horizontal="center" vertical="center"/>
    </xf>
    <xf numFmtId="2" fontId="22" fillId="2" borderId="36" xfId="0" applyNumberFormat="1" applyFont="1" applyFill="1" applyBorder="1" applyProtection="1">
      <alignment vertical="center"/>
    </xf>
    <xf numFmtId="2" fontId="22" fillId="2" borderId="26" xfId="0" applyNumberFormat="1" applyFont="1" applyFill="1" applyBorder="1" applyProtection="1">
      <alignment vertical="center"/>
    </xf>
    <xf numFmtId="2" fontId="22" fillId="2" borderId="21" xfId="0" applyNumberFormat="1" applyFont="1" applyFill="1" applyBorder="1" applyProtection="1">
      <alignment vertical="center"/>
    </xf>
    <xf numFmtId="0" fontId="22" fillId="13" borderId="27" xfId="3" applyFont="1" applyBorder="1" applyProtection="1">
      <alignment horizontal="center" vertical="center"/>
    </xf>
    <xf numFmtId="0" fontId="24" fillId="6" borderId="9" xfId="5" applyFont="1" applyBorder="1">
      <alignment horizontal="center" wrapText="1"/>
    </xf>
    <xf numFmtId="3" fontId="31" fillId="41" borderId="37" xfId="11" applyFont="1" applyBorder="1" applyProtection="1">
      <alignment horizontal="right" vertical="center"/>
      <protection locked="0"/>
    </xf>
    <xf numFmtId="2" fontId="22" fillId="6" borderId="49" xfId="32" applyNumberFormat="1" applyFont="1" applyBorder="1">
      <alignment horizontal="right" vertical="center"/>
    </xf>
    <xf numFmtId="2" fontId="22" fillId="6" borderId="29" xfId="32" applyNumberFormat="1" applyFont="1" applyBorder="1">
      <alignment horizontal="right" vertical="center"/>
    </xf>
    <xf numFmtId="0" fontId="22" fillId="2" borderId="0" xfId="0" applyFont="1" applyFill="1" applyBorder="1" applyAlignment="1" applyProtection="1">
      <alignment horizontal="left" vertical="center" indent="1"/>
    </xf>
    <xf numFmtId="3" fontId="31" fillId="41" borderId="33" xfId="11" applyFont="1" applyBorder="1" applyProtection="1">
      <alignment horizontal="right" vertical="center"/>
      <protection locked="0"/>
    </xf>
    <xf numFmtId="2" fontId="22" fillId="6" borderId="30" xfId="32" applyNumberFormat="1" applyFont="1" applyBorder="1">
      <alignment horizontal="right" vertical="center"/>
    </xf>
    <xf numFmtId="0" fontId="22" fillId="13" borderId="46" xfId="3" applyFont="1" applyBorder="1" applyProtection="1">
      <alignment horizontal="center" vertical="center"/>
    </xf>
    <xf numFmtId="0" fontId="22" fillId="13" borderId="35" xfId="3" applyFont="1" applyBorder="1" applyProtection="1">
      <alignment horizontal="center" vertical="center"/>
    </xf>
    <xf numFmtId="0" fontId="22" fillId="43" borderId="8" xfId="9" applyFont="1" applyBorder="1" applyProtection="1">
      <alignment horizontal="left" vertical="center"/>
    </xf>
    <xf numFmtId="0" fontId="22" fillId="43" borderId="35" xfId="9" applyFont="1" applyBorder="1" applyProtection="1">
      <alignment horizontal="left" vertical="center"/>
    </xf>
    <xf numFmtId="0" fontId="22" fillId="43" borderId="24" xfId="9" applyFont="1" applyBorder="1" applyProtection="1">
      <alignment horizontal="left" vertical="center"/>
    </xf>
    <xf numFmtId="9" fontId="22" fillId="43" borderId="31" xfId="8" applyFont="1" applyBorder="1">
      <alignment horizontal="right" vertical="center"/>
    </xf>
    <xf numFmtId="0" fontId="22" fillId="2" borderId="28" xfId="0" applyFont="1" applyFill="1" applyBorder="1" applyAlignment="1" applyProtection="1">
      <alignment vertical="center" wrapText="1"/>
    </xf>
    <xf numFmtId="0" fontId="25" fillId="2" borderId="30" xfId="83" applyFont="1" applyFill="1" applyBorder="1" applyAlignment="1" applyProtection="1">
      <alignment horizontal="left" vertical="center" wrapText="1"/>
    </xf>
    <xf numFmtId="0" fontId="22" fillId="6" borderId="33" xfId="2" applyFont="1" applyBorder="1">
      <alignment horizontal="center" vertical="center"/>
    </xf>
    <xf numFmtId="0" fontId="22" fillId="13" borderId="44" xfId="3" applyFont="1" applyBorder="1" applyProtection="1">
      <alignment horizontal="center" vertical="center"/>
    </xf>
    <xf numFmtId="0" fontId="22" fillId="13" borderId="32" xfId="3" applyFont="1" applyBorder="1" applyProtection="1">
      <alignment horizontal="center" vertical="center"/>
    </xf>
    <xf numFmtId="0" fontId="35" fillId="6" borderId="12" xfId="114" applyFont="1" applyFill="1" applyBorder="1" applyAlignment="1">
      <alignment vertical="center"/>
    </xf>
    <xf numFmtId="0" fontId="20" fillId="6" borderId="5" xfId="0" applyFont="1" applyFill="1" applyBorder="1" applyAlignment="1">
      <alignment vertical="center"/>
    </xf>
    <xf numFmtId="0" fontId="20" fillId="6" borderId="11" xfId="0" applyFont="1" applyFill="1" applyBorder="1" applyAlignment="1">
      <alignment vertical="center"/>
    </xf>
    <xf numFmtId="0" fontId="20" fillId="6" borderId="0" xfId="0" applyFont="1" applyFill="1" applyBorder="1" applyAlignment="1" applyProtection="1">
      <alignment vertical="center"/>
    </xf>
    <xf numFmtId="0" fontId="35" fillId="13" borderId="26" xfId="3" applyFont="1" applyBorder="1">
      <alignment horizontal="center" vertical="center"/>
    </xf>
    <xf numFmtId="3" fontId="22" fillId="41" borderId="42" xfId="11" applyFont="1" applyBorder="1">
      <alignment horizontal="right" vertical="center"/>
      <protection locked="0"/>
    </xf>
    <xf numFmtId="0" fontId="35" fillId="13" borderId="24" xfId="3" applyFont="1" applyBorder="1">
      <alignment horizontal="center" vertical="center"/>
    </xf>
    <xf numFmtId="0" fontId="0" fillId="43" borderId="19" xfId="9" applyFont="1" applyBorder="1" applyProtection="1">
      <alignment horizontal="left" vertical="center"/>
    </xf>
    <xf numFmtId="0" fontId="22" fillId="6" borderId="2" xfId="0" applyFont="1" applyFill="1" applyBorder="1" applyAlignment="1">
      <alignment vertical="center"/>
    </xf>
    <xf numFmtId="0" fontId="22" fillId="6" borderId="0" xfId="0" applyFont="1" applyFill="1" applyBorder="1" applyAlignment="1" applyProtection="1">
      <alignment horizontal="center" vertical="center" wrapText="1"/>
    </xf>
    <xf numFmtId="0" fontId="22" fillId="6" borderId="0" xfId="0" applyFont="1" applyFill="1" applyBorder="1" applyAlignment="1" applyProtection="1">
      <alignment horizontal="left" vertical="center" indent="1"/>
    </xf>
    <xf numFmtId="0" fontId="22" fillId="6" borderId="0" xfId="0" applyFont="1" applyFill="1" applyBorder="1" applyAlignment="1">
      <alignment horizontal="right" vertical="center"/>
    </xf>
    <xf numFmtId="0" fontId="22" fillId="6" borderId="6" xfId="0" applyFont="1" applyFill="1" applyBorder="1" applyAlignment="1">
      <alignment vertical="center"/>
    </xf>
    <xf numFmtId="0" fontId="22" fillId="6" borderId="0" xfId="0" applyFont="1" applyFill="1" applyAlignment="1">
      <alignment vertical="center"/>
    </xf>
    <xf numFmtId="0" fontId="35" fillId="6" borderId="2" xfId="114" applyFont="1" applyFill="1" applyBorder="1" applyAlignment="1">
      <alignment vertical="center"/>
    </xf>
    <xf numFmtId="0" fontId="20" fillId="6" borderId="0" xfId="0" applyFont="1" applyFill="1" applyBorder="1" applyAlignment="1">
      <alignment vertical="center"/>
    </xf>
    <xf numFmtId="0" fontId="20" fillId="6" borderId="6" xfId="0" applyFont="1" applyFill="1" applyBorder="1" applyAlignment="1">
      <alignment vertical="center"/>
    </xf>
    <xf numFmtId="0" fontId="24" fillId="2" borderId="34" xfId="0" applyFont="1" applyFill="1" applyBorder="1" applyAlignment="1">
      <alignment horizontal="center" wrapText="1"/>
    </xf>
    <xf numFmtId="0" fontId="24" fillId="2" borderId="43" xfId="0" applyFont="1" applyFill="1" applyBorder="1" applyAlignment="1">
      <alignment horizontal="center" wrapText="1"/>
    </xf>
    <xf numFmtId="0" fontId="24" fillId="2" borderId="43" xfId="0" applyFont="1" applyFill="1" applyBorder="1" applyAlignment="1" applyProtection="1">
      <alignment horizontal="center" wrapText="1"/>
    </xf>
    <xf numFmtId="0" fontId="22" fillId="2" borderId="25" xfId="0" applyFont="1" applyFill="1" applyBorder="1" applyAlignment="1">
      <alignment horizontal="center" vertical="center"/>
    </xf>
    <xf numFmtId="3" fontId="22" fillId="41" borderId="20" xfId="11" applyFont="1" applyBorder="1">
      <alignment horizontal="right" vertical="center"/>
      <protection locked="0"/>
    </xf>
    <xf numFmtId="3" fontId="22" fillId="41" borderId="32" xfId="11" applyFont="1" applyBorder="1">
      <alignment horizontal="right" vertical="center"/>
      <protection locked="0"/>
    </xf>
    <xf numFmtId="0" fontId="22" fillId="2" borderId="26" xfId="0" applyFont="1" applyFill="1" applyBorder="1" applyAlignment="1">
      <alignment horizontal="center" vertical="center"/>
    </xf>
    <xf numFmtId="0" fontId="22" fillId="2" borderId="41" xfId="0" applyFont="1" applyFill="1" applyBorder="1" applyAlignment="1">
      <alignment horizontal="center" vertical="center"/>
    </xf>
    <xf numFmtId="0" fontId="22" fillId="43" borderId="19" xfId="9" applyFont="1" applyBorder="1" applyProtection="1">
      <alignment horizontal="left" vertical="center"/>
    </xf>
    <xf numFmtId="0" fontId="22" fillId="2" borderId="21" xfId="0" applyFont="1" applyFill="1" applyBorder="1" applyAlignment="1" applyProtection="1">
      <alignment vertical="center" wrapText="1"/>
    </xf>
    <xf numFmtId="0" fontId="22" fillId="2" borderId="21" xfId="0" applyFont="1" applyFill="1" applyBorder="1" applyAlignment="1" applyProtection="1">
      <alignment vertical="center"/>
    </xf>
    <xf numFmtId="0" fontId="22" fillId="2" borderId="21" xfId="0" applyFont="1" applyFill="1" applyBorder="1" applyAlignment="1">
      <alignment vertical="center" wrapText="1"/>
    </xf>
    <xf numFmtId="0" fontId="22" fillId="2" borderId="21" xfId="0" applyFont="1" applyFill="1" applyBorder="1" applyAlignment="1">
      <alignment vertical="center"/>
    </xf>
    <xf numFmtId="3" fontId="22" fillId="14" borderId="21" xfId="20" applyFont="1">
      <alignment horizontal="right" vertical="center"/>
      <protection locked="0"/>
    </xf>
    <xf numFmtId="0" fontId="35" fillId="13" borderId="41" xfId="3" applyFont="1" applyBorder="1">
      <alignment horizontal="center" vertical="center"/>
    </xf>
    <xf numFmtId="3" fontId="22" fillId="14" borderId="40" xfId="20" applyFont="1" applyBorder="1">
      <alignment horizontal="right" vertical="center"/>
      <protection locked="0"/>
    </xf>
    <xf numFmtId="0" fontId="35" fillId="13" borderId="27" xfId="3" applyFont="1" applyBorder="1">
      <alignment horizontal="center" vertical="center"/>
    </xf>
    <xf numFmtId="0" fontId="22" fillId="6" borderId="0" xfId="0" applyFont="1" applyFill="1" applyBorder="1" applyAlignment="1" applyProtection="1">
      <alignment vertical="center" wrapText="1"/>
    </xf>
    <xf numFmtId="0" fontId="24" fillId="6" borderId="0" xfId="0" applyFont="1" applyFill="1" applyBorder="1" applyAlignment="1" applyProtection="1">
      <alignment horizontal="left" vertical="center" wrapText="1"/>
    </xf>
    <xf numFmtId="3" fontId="22" fillId="41" borderId="43" xfId="11" applyFont="1" applyBorder="1">
      <alignment horizontal="right" vertical="center"/>
      <protection locked="0"/>
    </xf>
    <xf numFmtId="3" fontId="22" fillId="41" borderId="45" xfId="11" applyFont="1" applyBorder="1">
      <alignment horizontal="right" vertical="center"/>
      <protection locked="0"/>
    </xf>
    <xf numFmtId="0" fontId="22" fillId="2" borderId="20" xfId="0" applyFont="1" applyFill="1" applyBorder="1" applyAlignment="1" applyProtection="1">
      <alignment vertical="center"/>
    </xf>
    <xf numFmtId="0" fontId="35" fillId="13" borderId="34" xfId="3" applyFont="1" applyBorder="1">
      <alignment horizontal="center" vertical="center"/>
    </xf>
    <xf numFmtId="0" fontId="0" fillId="43" borderId="20" xfId="9" applyFont="1" applyBorder="1" applyProtection="1">
      <alignment horizontal="left" vertical="center"/>
    </xf>
    <xf numFmtId="0" fontId="22" fillId="6" borderId="10" xfId="0" applyFont="1" applyFill="1" applyBorder="1" applyAlignment="1">
      <alignment vertical="center"/>
    </xf>
    <xf numFmtId="0" fontId="22" fillId="6" borderId="8" xfId="0" applyFont="1" applyFill="1" applyBorder="1" applyAlignment="1" applyProtection="1">
      <alignment vertical="center" wrapText="1"/>
    </xf>
    <xf numFmtId="0" fontId="24" fillId="6" borderId="8" xfId="0" applyFont="1" applyFill="1" applyBorder="1" applyAlignment="1" applyProtection="1">
      <alignment horizontal="left" vertical="center" wrapText="1"/>
    </xf>
    <xf numFmtId="0" fontId="22" fillId="6" borderId="7" xfId="0" applyFont="1" applyFill="1" applyBorder="1" applyAlignment="1">
      <alignment vertical="center"/>
    </xf>
    <xf numFmtId="3" fontId="22" fillId="13" borderId="32" xfId="3" applyNumberFormat="1" applyFont="1" applyBorder="1" applyAlignment="1" applyProtection="1">
      <alignment horizontal="center" vertical="center"/>
    </xf>
    <xf numFmtId="3" fontId="22" fillId="13" borderId="42" xfId="3" applyNumberFormat="1" applyFont="1" applyBorder="1" applyAlignment="1" applyProtection="1">
      <alignment horizontal="center" vertical="center"/>
    </xf>
    <xf numFmtId="3" fontId="22" fillId="13" borderId="31" xfId="3" applyNumberFormat="1" applyFont="1" applyBorder="1" applyAlignment="1" applyProtection="1">
      <alignment horizontal="center" vertical="center"/>
    </xf>
    <xf numFmtId="3" fontId="22" fillId="41" borderId="40" xfId="11" applyFont="1" applyBorder="1" applyAlignment="1" applyProtection="1">
      <alignment horizontal="right" vertical="center"/>
      <protection locked="0"/>
    </xf>
    <xf numFmtId="3" fontId="22" fillId="13" borderId="36" xfId="3" applyNumberFormat="1" applyFont="1" applyBorder="1">
      <alignment horizontal="center" vertical="center"/>
    </xf>
    <xf numFmtId="3" fontId="22" fillId="43" borderId="22" xfId="6" applyFont="1" applyBorder="1">
      <alignment horizontal="right" vertical="center"/>
    </xf>
    <xf numFmtId="3" fontId="22" fillId="43" borderId="33" xfId="6" applyFont="1" applyBorder="1" applyAlignment="1">
      <alignment horizontal="right" vertical="center"/>
    </xf>
    <xf numFmtId="10" fontId="22" fillId="43" borderId="23" xfId="7" applyFont="1" applyBorder="1">
      <alignment horizontal="right" vertical="center"/>
    </xf>
    <xf numFmtId="10" fontId="22" fillId="43" borderId="37" xfId="7" applyFont="1" applyBorder="1">
      <alignment horizontal="right" vertical="center"/>
    </xf>
    <xf numFmtId="10" fontId="22" fillId="43" borderId="21" xfId="7" applyFont="1" applyBorder="1">
      <alignment horizontal="right" vertical="center"/>
    </xf>
    <xf numFmtId="10" fontId="22" fillId="43" borderId="36" xfId="7" applyFont="1" applyBorder="1">
      <alignment horizontal="right" vertical="center"/>
    </xf>
    <xf numFmtId="10" fontId="22" fillId="43" borderId="22" xfId="7" applyFont="1" applyBorder="1">
      <alignment horizontal="right" vertical="center"/>
    </xf>
    <xf numFmtId="10" fontId="22" fillId="43" borderId="33" xfId="7" applyFont="1" applyBorder="1">
      <alignment horizontal="right" vertical="center"/>
    </xf>
    <xf numFmtId="3" fontId="22" fillId="43" borderId="19" xfId="6" applyFont="1" applyBorder="1" applyAlignment="1">
      <alignment horizontal="center"/>
    </xf>
    <xf numFmtId="3" fontId="22" fillId="43" borderId="31" xfId="6" applyFont="1" applyBorder="1" applyAlignment="1">
      <alignment horizontal="center"/>
    </xf>
    <xf numFmtId="0" fontId="22" fillId="13" borderId="20" xfId="3" applyFont="1" applyBorder="1" applyAlignment="1" applyProtection="1">
      <alignment vertical="center" wrapText="1"/>
    </xf>
    <xf numFmtId="0" fontId="22" fillId="13" borderId="21" xfId="3" applyFont="1" applyBorder="1" applyAlignment="1" applyProtection="1">
      <alignment vertical="center" wrapText="1"/>
    </xf>
    <xf numFmtId="0" fontId="22" fillId="13" borderId="26" xfId="3" applyFont="1" applyBorder="1" applyAlignment="1" applyProtection="1">
      <alignment horizontal="center" vertical="center" wrapText="1"/>
    </xf>
    <xf numFmtId="0" fontId="22" fillId="13" borderId="36" xfId="3" applyFont="1" applyBorder="1" applyAlignment="1" applyProtection="1">
      <alignment vertical="center" wrapText="1"/>
    </xf>
    <xf numFmtId="0" fontId="22" fillId="13" borderId="27" xfId="3" applyFont="1" applyBorder="1" applyAlignment="1" applyProtection="1">
      <alignment horizontal="center" vertical="center" wrapText="1"/>
    </xf>
    <xf numFmtId="0" fontId="22" fillId="13" borderId="25" xfId="3" applyFont="1" applyBorder="1" applyAlignment="1" applyProtection="1">
      <alignment horizontal="center" vertical="center" wrapText="1"/>
    </xf>
    <xf numFmtId="3" fontId="22" fillId="43" borderId="20" xfId="6" applyFont="1" applyBorder="1" applyProtection="1">
      <alignment horizontal="right" vertical="center"/>
    </xf>
    <xf numFmtId="3" fontId="22" fillId="43" borderId="32" xfId="6" applyFont="1" applyBorder="1" applyProtection="1">
      <alignment horizontal="right" vertical="center"/>
    </xf>
    <xf numFmtId="3" fontId="22" fillId="43" borderId="22" xfId="6" applyFont="1" applyBorder="1" applyProtection="1">
      <alignment horizontal="right" vertical="center"/>
    </xf>
    <xf numFmtId="3" fontId="22" fillId="43" borderId="33" xfId="6" applyFont="1" applyBorder="1" applyProtection="1">
      <alignment horizontal="right" vertical="center"/>
    </xf>
    <xf numFmtId="3" fontId="22" fillId="43" borderId="19" xfId="6" applyFont="1" applyBorder="1" applyProtection="1">
      <alignment horizontal="right" vertical="center"/>
    </xf>
    <xf numFmtId="3" fontId="22" fillId="43" borderId="31" xfId="6" applyFont="1" applyBorder="1" applyProtection="1">
      <alignment horizontal="right" vertical="center"/>
    </xf>
    <xf numFmtId="0" fontId="22" fillId="2" borderId="36" xfId="0" applyFont="1" applyFill="1" applyBorder="1" applyAlignment="1" applyProtection="1">
      <alignment horizontal="left" vertical="center" wrapText="1"/>
    </xf>
    <xf numFmtId="3" fontId="22" fillId="41" borderId="47" xfId="11" applyFont="1" applyBorder="1">
      <alignment horizontal="right" vertical="center"/>
      <protection locked="0"/>
    </xf>
    <xf numFmtId="3" fontId="22" fillId="41" borderId="48" xfId="11" applyFont="1" applyBorder="1">
      <alignment horizontal="right" vertical="center"/>
      <protection locked="0"/>
    </xf>
    <xf numFmtId="0" fontId="24" fillId="2" borderId="45" xfId="0" applyFont="1" applyFill="1" applyBorder="1" applyAlignment="1" applyProtection="1">
      <alignment horizontal="center" wrapText="1"/>
    </xf>
    <xf numFmtId="0" fontId="22" fillId="2" borderId="42" xfId="0" applyFont="1" applyFill="1" applyBorder="1" applyAlignment="1" applyProtection="1">
      <alignment horizontal="left" vertical="center" wrapText="1"/>
    </xf>
    <xf numFmtId="3" fontId="22" fillId="6" borderId="36" xfId="30" applyFont="1" applyBorder="1" applyProtection="1">
      <alignment horizontal="right" vertical="center"/>
    </xf>
    <xf numFmtId="3" fontId="22" fillId="43" borderId="21" xfId="6" applyFont="1" applyBorder="1" applyProtection="1">
      <alignment horizontal="right" vertical="center"/>
    </xf>
    <xf numFmtId="3" fontId="22" fillId="43" borderId="36" xfId="6" applyFont="1" applyBorder="1" applyProtection="1">
      <alignment horizontal="right" vertical="center"/>
    </xf>
    <xf numFmtId="3" fontId="22" fillId="13" borderId="30" xfId="3" applyNumberFormat="1" applyFont="1" applyBorder="1" applyAlignment="1" applyProtection="1">
      <alignment horizontal="center" vertical="center"/>
    </xf>
    <xf numFmtId="3" fontId="22" fillId="43" borderId="45" xfId="6" applyFont="1" applyBorder="1" applyProtection="1">
      <alignment horizontal="right" vertical="center"/>
    </xf>
    <xf numFmtId="0" fontId="24" fillId="6" borderId="5" xfId="0" applyFont="1" applyFill="1" applyBorder="1" applyAlignment="1">
      <alignment vertical="center"/>
    </xf>
    <xf numFmtId="0" fontId="24" fillId="6" borderId="0" xfId="0" applyFont="1" applyFill="1" applyBorder="1" applyAlignment="1">
      <alignment vertical="center"/>
    </xf>
    <xf numFmtId="0" fontId="22" fillId="2" borderId="0" xfId="0" applyFont="1" applyFill="1" applyAlignment="1">
      <alignment vertical="center"/>
    </xf>
    <xf numFmtId="3" fontId="22" fillId="41" borderId="33" xfId="11" applyFont="1" applyBorder="1">
      <alignment horizontal="right" vertical="center"/>
      <protection locked="0"/>
    </xf>
    <xf numFmtId="0" fontId="22" fillId="13" borderId="9" xfId="3" applyFont="1" applyBorder="1" applyProtection="1">
      <alignment horizontal="center" vertical="center"/>
    </xf>
    <xf numFmtId="3" fontId="22" fillId="41" borderId="37" xfId="11" applyFont="1" applyBorder="1">
      <alignment horizontal="right" vertical="center"/>
      <protection locked="0"/>
    </xf>
    <xf numFmtId="3" fontId="22" fillId="14" borderId="20" xfId="20" applyFont="1" applyBorder="1">
      <alignment horizontal="right" vertical="center"/>
      <protection locked="0"/>
    </xf>
    <xf numFmtId="0" fontId="24" fillId="2" borderId="19" xfId="0" applyFont="1" applyFill="1" applyBorder="1" applyAlignment="1">
      <alignment vertical="center"/>
    </xf>
    <xf numFmtId="0" fontId="22" fillId="2" borderId="20" xfId="0" applyFont="1" applyFill="1" applyBorder="1" applyAlignment="1">
      <alignment vertical="center" wrapText="1"/>
    </xf>
    <xf numFmtId="0" fontId="22" fillId="2" borderId="22" xfId="0" applyFont="1" applyFill="1" applyBorder="1" applyAlignment="1">
      <alignment vertical="center" wrapText="1"/>
    </xf>
    <xf numFmtId="0" fontId="22" fillId="13" borderId="32" xfId="3" applyFont="1" applyBorder="1" applyAlignment="1" applyProtection="1">
      <alignment horizontal="center" vertical="center"/>
    </xf>
    <xf numFmtId="0" fontId="22" fillId="13" borderId="36" xfId="3" applyFont="1" applyBorder="1" applyAlignment="1" applyProtection="1">
      <alignment horizontal="center" vertical="center"/>
    </xf>
    <xf numFmtId="172" fontId="22" fillId="6" borderId="9" xfId="29" applyFont="1" applyBorder="1">
      <alignment horizontal="center" vertical="center"/>
    </xf>
    <xf numFmtId="172" fontId="24" fillId="6" borderId="31" xfId="29" applyFont="1" applyBorder="1">
      <alignment horizontal="center" vertical="center"/>
    </xf>
    <xf numFmtId="0" fontId="22" fillId="13" borderId="23" xfId="3" applyFont="1" applyBorder="1" applyAlignment="1" applyProtection="1">
      <alignment horizontal="center" vertical="center"/>
    </xf>
    <xf numFmtId="3" fontId="22" fillId="6" borderId="23" xfId="1" applyFont="1" applyBorder="1" applyAlignment="1" applyProtection="1">
      <alignment horizontal="center" vertical="center"/>
    </xf>
    <xf numFmtId="172" fontId="22" fillId="6" borderId="37" xfId="29" applyFont="1" applyBorder="1">
      <alignment horizontal="center" vertical="center"/>
    </xf>
    <xf numFmtId="172" fontId="22" fillId="6" borderId="36" xfId="29" applyFont="1" applyBorder="1">
      <alignment horizontal="center" vertical="center"/>
    </xf>
    <xf numFmtId="3" fontId="22" fillId="6" borderId="22" xfId="1" applyFont="1" applyBorder="1" applyAlignment="1" applyProtection="1">
      <alignment horizontal="center" vertical="center"/>
    </xf>
    <xf numFmtId="0" fontId="22" fillId="6" borderId="23" xfId="2" applyFont="1" applyBorder="1">
      <alignment horizontal="center" vertical="center"/>
    </xf>
    <xf numFmtId="0" fontId="22" fillId="13" borderId="37" xfId="3" applyFont="1" applyBorder="1" applyAlignment="1" applyProtection="1">
      <alignment horizontal="center" vertical="center"/>
    </xf>
    <xf numFmtId="0" fontId="22" fillId="6" borderId="37" xfId="2" applyFont="1" applyBorder="1">
      <alignment horizontal="center" vertical="center"/>
    </xf>
    <xf numFmtId="0" fontId="22" fillId="2" borderId="8" xfId="0" applyFont="1" applyFill="1" applyBorder="1" applyAlignment="1">
      <alignment horizontal="center" vertical="center"/>
    </xf>
    <xf numFmtId="0" fontId="22" fillId="2" borderId="8" xfId="0" applyFont="1" applyFill="1" applyBorder="1" applyAlignment="1">
      <alignment vertical="center" wrapText="1"/>
    </xf>
    <xf numFmtId="0" fontId="22" fillId="6" borderId="8" xfId="2" applyFont="1" applyBorder="1">
      <alignment horizontal="center" vertical="center"/>
    </xf>
    <xf numFmtId="1" fontId="22" fillId="4" borderId="19" xfId="37" applyFont="1" applyBorder="1" applyAlignment="1">
      <alignment horizontal="center" vertical="center"/>
    </xf>
    <xf numFmtId="1" fontId="22" fillId="15" borderId="31" xfId="48" applyFont="1" applyBorder="1" applyAlignment="1">
      <alignment horizontal="center" vertical="center"/>
    </xf>
    <xf numFmtId="2" fontId="22" fillId="15" borderId="36" xfId="49" applyNumberFormat="1" applyFont="1" applyBorder="1" applyAlignment="1">
      <alignment vertical="center"/>
    </xf>
    <xf numFmtId="2" fontId="22" fillId="15" borderId="33" xfId="49" applyNumberFormat="1" applyFont="1" applyBorder="1" applyAlignment="1">
      <alignment vertical="center"/>
    </xf>
    <xf numFmtId="0" fontId="22" fillId="15" borderId="31" xfId="55" applyFont="1" applyBorder="1">
      <alignment horizontal="center" vertical="center" wrapText="1"/>
    </xf>
    <xf numFmtId="2" fontId="22" fillId="15" borderId="32" xfId="49" applyNumberFormat="1" applyFont="1" applyBorder="1">
      <alignment vertical="center"/>
    </xf>
    <xf numFmtId="2" fontId="22" fillId="15" borderId="36" xfId="49" applyNumberFormat="1" applyFont="1" applyBorder="1">
      <alignment vertical="center"/>
    </xf>
    <xf numFmtId="2" fontId="22" fillId="15" borderId="33" xfId="49" applyNumberFormat="1" applyFont="1" applyBorder="1">
      <alignment vertical="center"/>
    </xf>
    <xf numFmtId="49" fontId="22" fillId="15" borderId="28" xfId="56" applyFont="1" applyBorder="1">
      <alignment vertical="center"/>
    </xf>
    <xf numFmtId="0" fontId="22" fillId="13" borderId="28" xfId="3" applyFont="1" applyBorder="1">
      <alignment horizontal="center" vertical="center"/>
    </xf>
    <xf numFmtId="2" fontId="22" fillId="15" borderId="20" xfId="49" applyNumberFormat="1" applyFont="1" applyBorder="1">
      <alignment vertical="center"/>
    </xf>
    <xf numFmtId="49" fontId="22" fillId="15" borderId="29" xfId="56" applyFont="1" applyBorder="1">
      <alignment vertical="center"/>
    </xf>
    <xf numFmtId="0" fontId="22" fillId="13" borderId="29" xfId="3" applyFont="1" applyBorder="1">
      <alignment horizontal="center" vertical="center"/>
    </xf>
    <xf numFmtId="2" fontId="22" fillId="15" borderId="21" xfId="49" applyNumberFormat="1" applyFont="1" applyBorder="1">
      <alignment vertical="center"/>
    </xf>
    <xf numFmtId="2" fontId="22" fillId="15" borderId="22" xfId="49" applyNumberFormat="1" applyFont="1" applyBorder="1">
      <alignment vertical="center"/>
    </xf>
    <xf numFmtId="2" fontId="22" fillId="15" borderId="31" xfId="49" applyNumberFormat="1" applyFont="1" applyBorder="1">
      <alignment vertical="center"/>
    </xf>
    <xf numFmtId="0" fontId="22" fillId="2" borderId="35" xfId="0" applyFont="1" applyFill="1" applyBorder="1" applyProtection="1">
      <alignment vertical="center"/>
    </xf>
    <xf numFmtId="3" fontId="22" fillId="43" borderId="44" xfId="6" applyFont="1" applyBorder="1" applyProtection="1">
      <alignment horizontal="right" vertical="center"/>
    </xf>
    <xf numFmtId="3" fontId="22" fillId="43" borderId="46" xfId="6" applyFont="1" applyBorder="1" applyProtection="1">
      <alignment horizontal="right" vertical="center"/>
    </xf>
    <xf numFmtId="0" fontId="22" fillId="13" borderId="53" xfId="3" applyFont="1" applyBorder="1">
      <alignment horizontal="center" vertical="center"/>
    </xf>
    <xf numFmtId="0" fontId="0" fillId="2" borderId="48" xfId="0" applyFont="1" applyFill="1" applyBorder="1" applyAlignment="1" applyProtection="1">
      <alignment horizontal="left" vertical="center" wrapText="1"/>
    </xf>
    <xf numFmtId="0" fontId="35" fillId="13" borderId="25" xfId="3" applyFont="1" applyBorder="1">
      <alignment horizontal="center" vertical="center"/>
    </xf>
    <xf numFmtId="0" fontId="22" fillId="43" borderId="20" xfId="9" applyFont="1" applyBorder="1" applyProtection="1">
      <alignment horizontal="left" vertical="center"/>
    </xf>
    <xf numFmtId="0" fontId="22" fillId="43" borderId="22" xfId="9" applyFont="1" applyBorder="1" applyProtection="1">
      <alignment horizontal="left" vertical="center"/>
    </xf>
    <xf numFmtId="0" fontId="22" fillId="43" borderId="40" xfId="9" applyFont="1" applyBorder="1" applyAlignment="1" applyProtection="1">
      <alignment horizontal="left" vertical="center" indent="1"/>
    </xf>
    <xf numFmtId="3" fontId="22" fillId="43" borderId="40" xfId="6" applyFont="1" applyBorder="1" applyProtection="1">
      <alignment horizontal="right" vertical="center"/>
    </xf>
    <xf numFmtId="3" fontId="22" fillId="43" borderId="42" xfId="6" applyFont="1" applyBorder="1" applyProtection="1">
      <alignment horizontal="right" vertical="center"/>
    </xf>
    <xf numFmtId="0" fontId="0" fillId="43" borderId="40" xfId="9" applyFont="1" applyBorder="1" applyAlignment="1" applyProtection="1">
      <alignment horizontal="left" vertical="center" indent="1"/>
    </xf>
    <xf numFmtId="0" fontId="0" fillId="43" borderId="22" xfId="9" applyFont="1" applyBorder="1" applyProtection="1">
      <alignment horizontal="left" vertical="center"/>
    </xf>
    <xf numFmtId="3" fontId="22" fillId="13" borderId="39" xfId="3" applyNumberFormat="1" applyFont="1" applyBorder="1" applyAlignment="1" applyProtection="1">
      <alignment horizontal="center" vertical="center"/>
    </xf>
    <xf numFmtId="3" fontId="22" fillId="13" borderId="29" xfId="3" applyNumberFormat="1" applyFont="1" applyBorder="1" applyAlignment="1" applyProtection="1">
      <alignment horizontal="center" vertical="center"/>
    </xf>
    <xf numFmtId="3" fontId="22" fillId="13" borderId="25" xfId="3" applyNumberFormat="1" applyFont="1" applyBorder="1" applyAlignment="1" applyProtection="1">
      <alignment horizontal="center" vertical="center"/>
    </xf>
    <xf numFmtId="3" fontId="22" fillId="13" borderId="24" xfId="3" applyNumberFormat="1" applyFont="1" applyBorder="1" applyAlignment="1" applyProtection="1">
      <alignment horizontal="center" vertical="center"/>
    </xf>
    <xf numFmtId="3" fontId="22" fillId="13" borderId="26" xfId="3" applyNumberFormat="1" applyFont="1" applyBorder="1" applyAlignment="1" applyProtection="1">
      <alignment horizontal="center" vertical="center"/>
    </xf>
    <xf numFmtId="3" fontId="22" fillId="13" borderId="41" xfId="3" applyNumberFormat="1" applyFont="1" applyBorder="1" applyAlignment="1" applyProtection="1">
      <alignment horizontal="center" vertical="center"/>
    </xf>
    <xf numFmtId="3" fontId="22" fillId="13" borderId="22" xfId="3" applyNumberFormat="1" applyFont="1" applyBorder="1" applyAlignment="1" applyProtection="1">
      <alignment horizontal="center" vertical="center"/>
    </xf>
    <xf numFmtId="3" fontId="22" fillId="13" borderId="20" xfId="3" applyNumberFormat="1" applyFont="1" applyBorder="1" applyAlignment="1" applyProtection="1">
      <alignment horizontal="center" vertical="center"/>
    </xf>
    <xf numFmtId="0" fontId="24" fillId="2" borderId="9" xfId="5" applyFont="1" applyFill="1" applyBorder="1" applyAlignment="1">
      <alignment horizontal="center" vertical="center" wrapText="1"/>
    </xf>
    <xf numFmtId="0" fontId="24" fillId="6" borderId="31" xfId="5" applyFont="1" applyBorder="1">
      <alignment horizontal="center" wrapText="1"/>
    </xf>
    <xf numFmtId="0" fontId="22" fillId="2" borderId="29" xfId="0" applyFont="1" applyFill="1" applyBorder="1" applyAlignment="1" applyProtection="1">
      <alignment horizontal="left" vertical="center" wrapText="1"/>
    </xf>
    <xf numFmtId="0" fontId="22" fillId="2" borderId="30" xfId="0" applyFont="1" applyFill="1" applyBorder="1" applyAlignment="1" applyProtection="1">
      <alignment horizontal="left" vertical="center" wrapText="1"/>
    </xf>
    <xf numFmtId="0" fontId="22" fillId="45" borderId="0" xfId="0" applyFont="1" applyFill="1" applyAlignment="1" applyProtection="1">
      <alignment vertical="center"/>
    </xf>
    <xf numFmtId="0" fontId="25" fillId="2" borderId="21" xfId="83" applyFont="1" applyFill="1" applyBorder="1" applyAlignment="1">
      <alignment horizontal="left" vertical="center" wrapText="1" indent="1"/>
    </xf>
    <xf numFmtId="0" fontId="22" fillId="13" borderId="40" xfId="3" applyFont="1" applyBorder="1" applyAlignment="1" applyProtection="1">
      <alignment horizontal="center" vertical="center"/>
    </xf>
    <xf numFmtId="0" fontId="25" fillId="2" borderId="29" xfId="83" applyFont="1" applyFill="1" applyBorder="1" applyAlignment="1" applyProtection="1">
      <alignment horizontal="left" vertical="center" wrapText="1"/>
    </xf>
    <xf numFmtId="0" fontId="22" fillId="2" borderId="40" xfId="0" applyFont="1" applyFill="1" applyBorder="1" applyAlignment="1">
      <alignment vertical="center" wrapText="1"/>
    </xf>
    <xf numFmtId="0" fontId="22" fillId="13" borderId="41" xfId="3" applyFont="1" applyBorder="1" applyProtection="1">
      <alignment horizontal="center" vertical="center"/>
    </xf>
    <xf numFmtId="0" fontId="22" fillId="13" borderId="29" xfId="3" applyFont="1" applyBorder="1" applyProtection="1">
      <alignment horizontal="center" vertical="center"/>
    </xf>
    <xf numFmtId="0" fontId="22" fillId="46" borderId="0" xfId="0" applyFont="1" applyFill="1" applyProtection="1">
      <alignment vertical="center"/>
    </xf>
    <xf numFmtId="0" fontId="22" fillId="45" borderId="0" xfId="0" applyFont="1" applyFill="1" applyAlignment="1" applyProtection="1">
      <alignment horizontal="left" vertical="center" indent="2"/>
    </xf>
    <xf numFmtId="0" fontId="22" fillId="45" borderId="0" xfId="0" applyFont="1" applyFill="1" applyProtection="1">
      <alignment vertical="center"/>
    </xf>
    <xf numFmtId="0" fontId="22" fillId="13" borderId="26" xfId="3" applyFont="1" applyBorder="1" applyAlignment="1" applyProtection="1">
      <alignment horizontal="left" vertical="center" indent="2"/>
    </xf>
    <xf numFmtId="0" fontId="22" fillId="2" borderId="0" xfId="0" applyFont="1" applyFill="1" applyBorder="1" applyAlignment="1" applyProtection="1">
      <alignment horizontal="left" vertical="center" indent="2"/>
    </xf>
    <xf numFmtId="0" fontId="22" fillId="13" borderId="21" xfId="3" applyFont="1" applyBorder="1" applyAlignment="1" applyProtection="1">
      <alignment horizontal="left" vertical="center" indent="2"/>
    </xf>
    <xf numFmtId="0" fontId="22" fillId="2" borderId="2" xfId="0" applyFont="1" applyFill="1" applyBorder="1" applyAlignment="1" applyProtection="1">
      <alignment horizontal="left" vertical="center" indent="2"/>
    </xf>
    <xf numFmtId="0" fontId="22" fillId="13" borderId="29" xfId="3" applyFont="1" applyBorder="1" applyAlignment="1" applyProtection="1">
      <alignment vertical="center" wrapText="1"/>
    </xf>
    <xf numFmtId="0" fontId="22" fillId="13" borderId="28" xfId="3" applyFont="1" applyBorder="1" applyAlignment="1" applyProtection="1">
      <alignment vertical="center" wrapText="1"/>
    </xf>
    <xf numFmtId="0" fontId="22" fillId="13" borderId="32" xfId="3" applyFont="1" applyBorder="1" applyAlignment="1" applyProtection="1">
      <alignment vertical="center" wrapText="1"/>
    </xf>
    <xf numFmtId="3" fontId="22" fillId="14" borderId="25" xfId="20" applyFont="1" applyBorder="1">
      <alignment horizontal="right" vertical="center"/>
      <protection locked="0"/>
    </xf>
    <xf numFmtId="3" fontId="22" fillId="6" borderId="32" xfId="30" applyFont="1" applyBorder="1" applyProtection="1">
      <alignment horizontal="right" vertical="center"/>
    </xf>
    <xf numFmtId="3" fontId="22" fillId="6" borderId="29" xfId="30" applyFont="1" applyBorder="1">
      <alignment horizontal="right" vertical="center"/>
    </xf>
    <xf numFmtId="0" fontId="22" fillId="2" borderId="29" xfId="0" applyFont="1" applyFill="1" applyBorder="1" applyAlignment="1" applyProtection="1">
      <alignment horizontal="left" vertical="center" wrapText="1" indent="4"/>
    </xf>
    <xf numFmtId="0" fontId="22" fillId="2" borderId="0" xfId="0" applyFont="1" applyFill="1" applyBorder="1" applyAlignment="1" applyProtection="1">
      <alignment horizontal="left" vertical="center" indent="3"/>
    </xf>
    <xf numFmtId="0" fontId="22" fillId="2" borderId="2" xfId="0" applyFont="1" applyFill="1" applyBorder="1" applyAlignment="1" applyProtection="1">
      <alignment horizontal="left" vertical="center" indent="3"/>
    </xf>
    <xf numFmtId="2" fontId="22" fillId="2" borderId="33" xfId="0" applyNumberFormat="1" applyFont="1" applyFill="1" applyBorder="1" applyProtection="1">
      <alignment vertical="center"/>
    </xf>
    <xf numFmtId="2" fontId="22" fillId="2" borderId="22" xfId="0" applyNumberFormat="1" applyFont="1" applyFill="1" applyBorder="1" applyProtection="1">
      <alignment vertical="center"/>
    </xf>
    <xf numFmtId="2" fontId="22" fillId="2" borderId="27" xfId="0" applyNumberFormat="1" applyFont="1" applyFill="1" applyBorder="1" applyProtection="1">
      <alignment vertical="center"/>
    </xf>
    <xf numFmtId="3" fontId="31" fillId="41" borderId="52" xfId="11" applyFont="1" applyBorder="1" applyProtection="1">
      <alignment horizontal="right" vertical="center"/>
      <protection locked="0"/>
    </xf>
    <xf numFmtId="0" fontId="22" fillId="2" borderId="34" xfId="0" applyFont="1" applyFill="1" applyBorder="1" applyProtection="1">
      <alignment vertical="center"/>
    </xf>
    <xf numFmtId="0" fontId="22" fillId="13" borderId="55" xfId="3" applyFont="1" applyBorder="1" applyProtection="1">
      <alignment horizontal="center" vertical="center"/>
    </xf>
    <xf numFmtId="0" fontId="22" fillId="45" borderId="0" xfId="0" applyFont="1" applyFill="1" applyBorder="1" applyAlignment="1" applyProtection="1">
      <alignment vertical="center"/>
    </xf>
    <xf numFmtId="0" fontId="23" fillId="2" borderId="12" xfId="0" applyFont="1" applyFill="1" applyBorder="1" applyAlignment="1" applyProtection="1">
      <alignment vertical="center"/>
    </xf>
    <xf numFmtId="0" fontId="0" fillId="45" borderId="0" xfId="0" applyFont="1" applyFill="1" applyProtection="1">
      <alignment vertical="center"/>
    </xf>
    <xf numFmtId="3" fontId="22" fillId="6" borderId="30" xfId="30" applyFont="1" applyBorder="1">
      <alignment horizontal="right" vertical="center"/>
    </xf>
    <xf numFmtId="0" fontId="22" fillId="6" borderId="36" xfId="2" applyFont="1" applyBorder="1" applyProtection="1">
      <alignment horizontal="center" vertical="center"/>
    </xf>
    <xf numFmtId="0" fontId="22" fillId="13" borderId="28" xfId="3" applyFont="1" applyBorder="1" applyProtection="1">
      <alignment horizontal="center" vertical="center"/>
    </xf>
    <xf numFmtId="0" fontId="22" fillId="2" borderId="49" xfId="0" applyFont="1" applyFill="1" applyBorder="1" applyAlignment="1" applyProtection="1">
      <alignment vertical="center" wrapText="1"/>
    </xf>
    <xf numFmtId="0" fontId="24" fillId="2" borderId="19" xfId="0" applyFont="1" applyFill="1" applyBorder="1" applyAlignment="1">
      <alignment horizontal="center" vertical="center" wrapText="1"/>
    </xf>
    <xf numFmtId="0" fontId="20" fillId="6" borderId="3" xfId="4" applyFont="1" applyFill="1" applyBorder="1" applyAlignment="1"/>
    <xf numFmtId="0" fontId="20" fillId="6" borderId="9" xfId="4" applyFont="1" applyFill="1" applyBorder="1" applyAlignment="1"/>
    <xf numFmtId="0" fontId="22" fillId="6" borderId="11" xfId="0" applyFont="1" applyFill="1" applyBorder="1">
      <alignment vertical="center"/>
    </xf>
    <xf numFmtId="0" fontId="22" fillId="6" borderId="0" xfId="0" applyFont="1" applyFill="1" applyBorder="1">
      <alignment vertical="center"/>
    </xf>
    <xf numFmtId="3" fontId="22" fillId="13" borderId="33" xfId="3" applyNumberFormat="1" applyFont="1" applyBorder="1">
      <alignment horizontal="center" vertical="center"/>
    </xf>
    <xf numFmtId="172" fontId="22" fillId="6" borderId="8" xfId="29" applyFont="1" applyBorder="1">
      <alignment horizontal="center" vertical="center"/>
    </xf>
    <xf numFmtId="0" fontId="22" fillId="6" borderId="9" xfId="0" applyFont="1" applyFill="1" applyBorder="1" applyAlignment="1" applyProtection="1">
      <alignment horizontal="left" vertical="center"/>
    </xf>
    <xf numFmtId="0" fontId="22" fillId="6" borderId="0" xfId="0" applyFont="1" applyFill="1" applyBorder="1" applyAlignment="1" applyProtection="1">
      <alignment horizontal="left" vertical="center"/>
    </xf>
    <xf numFmtId="0" fontId="20" fillId="6" borderId="5" xfId="4" applyFont="1" applyFill="1" applyBorder="1" applyAlignment="1"/>
    <xf numFmtId="0" fontId="22" fillId="6" borderId="5" xfId="0" applyFont="1" applyFill="1" applyBorder="1">
      <alignment vertical="center"/>
    </xf>
    <xf numFmtId="0" fontId="22" fillId="6" borderId="6" xfId="0" applyFont="1" applyFill="1" applyBorder="1">
      <alignment vertical="center"/>
    </xf>
    <xf numFmtId="0" fontId="23" fillId="6" borderId="2" xfId="0" applyFont="1" applyFill="1" applyBorder="1" applyAlignment="1" applyProtection="1">
      <alignment horizontal="left"/>
    </xf>
    <xf numFmtId="0" fontId="23" fillId="6" borderId="0" xfId="0" applyFont="1" applyFill="1" applyBorder="1" applyAlignment="1">
      <alignment vertical="center"/>
    </xf>
    <xf numFmtId="0" fontId="24" fillId="6" borderId="2" xfId="0" applyFont="1" applyFill="1" applyBorder="1" applyAlignment="1" applyProtection="1">
      <alignment horizontal="left" vertical="center"/>
    </xf>
    <xf numFmtId="0" fontId="22" fillId="6" borderId="0" xfId="0" applyFont="1" applyFill="1" applyBorder="1" applyProtection="1">
      <alignment vertical="center"/>
    </xf>
    <xf numFmtId="0" fontId="23" fillId="6" borderId="2" xfId="0" applyFont="1" applyFill="1" applyBorder="1" applyAlignment="1" applyProtection="1">
      <alignment horizontal="left" vertical="center"/>
    </xf>
    <xf numFmtId="0" fontId="22" fillId="6" borderId="0" xfId="0" applyFont="1" applyFill="1" applyBorder="1" applyAlignment="1" applyProtection="1">
      <alignment vertical="center"/>
    </xf>
    <xf numFmtId="0" fontId="22" fillId="6" borderId="0" xfId="0" applyFont="1" applyFill="1" applyBorder="1" applyAlignment="1">
      <alignment vertical="center"/>
    </xf>
    <xf numFmtId="0" fontId="22" fillId="6" borderId="0" xfId="0" applyFont="1" applyFill="1">
      <alignment vertical="center"/>
    </xf>
    <xf numFmtId="0" fontId="22" fillId="6" borderId="41" xfId="0" applyFont="1" applyFill="1" applyBorder="1" applyAlignment="1" applyProtection="1">
      <alignment horizontal="center" vertical="center"/>
    </xf>
    <xf numFmtId="0" fontId="24" fillId="6" borderId="31" xfId="0" applyFont="1" applyFill="1" applyBorder="1" applyAlignment="1" applyProtection="1">
      <alignment horizontal="center" vertical="center" wrapText="1"/>
    </xf>
    <xf numFmtId="0" fontId="22" fillId="6" borderId="43" xfId="0" applyFont="1" applyFill="1" applyBorder="1" applyAlignment="1" applyProtection="1">
      <alignment horizontal="center" vertical="center"/>
    </xf>
    <xf numFmtId="0" fontId="24" fillId="6" borderId="46" xfId="0" applyFont="1" applyFill="1" applyBorder="1" applyAlignment="1" applyProtection="1">
      <alignment horizontal="center" vertical="center" wrapText="1"/>
    </xf>
    <xf numFmtId="0" fontId="24" fillId="6" borderId="44" xfId="0" applyFont="1" applyFill="1" applyBorder="1" applyAlignment="1" applyProtection="1">
      <alignment horizontal="center" vertical="center" wrapText="1"/>
    </xf>
    <xf numFmtId="0" fontId="24" fillId="6" borderId="19" xfId="0" applyFont="1" applyFill="1" applyBorder="1" applyAlignment="1" applyProtection="1">
      <alignment horizontal="center" vertical="center" wrapText="1"/>
    </xf>
    <xf numFmtId="0" fontId="22" fillId="6" borderId="21" xfId="0" applyFont="1" applyFill="1" applyBorder="1" applyAlignment="1" applyProtection="1">
      <alignment horizontal="left" vertical="center"/>
    </xf>
    <xf numFmtId="0" fontId="22" fillId="6" borderId="9" xfId="0" applyFont="1" applyFill="1" applyBorder="1">
      <alignment vertical="center"/>
    </xf>
    <xf numFmtId="0" fontId="22" fillId="6" borderId="10" xfId="0" applyFont="1" applyFill="1" applyBorder="1">
      <alignment vertical="center"/>
    </xf>
    <xf numFmtId="0" fontId="22" fillId="6" borderId="7" xfId="0" applyFont="1" applyFill="1" applyBorder="1">
      <alignment vertical="center"/>
    </xf>
    <xf numFmtId="0" fontId="22" fillId="6" borderId="5" xfId="0" applyFont="1" applyFill="1" applyBorder="1" applyAlignment="1" applyProtection="1">
      <alignment vertical="center"/>
    </xf>
    <xf numFmtId="0" fontId="21" fillId="6" borderId="9" xfId="4" applyFont="1" applyFill="1" applyBorder="1" applyAlignment="1"/>
    <xf numFmtId="0" fontId="23" fillId="6" borderId="12" xfId="0" applyFont="1" applyFill="1" applyBorder="1" applyAlignment="1" applyProtection="1"/>
    <xf numFmtId="0" fontId="22" fillId="6" borderId="5" xfId="0" applyFont="1" applyFill="1" applyBorder="1" applyProtection="1">
      <alignment vertical="center"/>
    </xf>
    <xf numFmtId="0" fontId="22" fillId="6" borderId="0" xfId="0" applyFont="1" applyFill="1" applyProtection="1">
      <alignment vertical="center"/>
    </xf>
    <xf numFmtId="0" fontId="22" fillId="6" borderId="6" xfId="0" applyFont="1" applyFill="1" applyBorder="1" applyAlignment="1" applyProtection="1">
      <alignment vertical="center"/>
    </xf>
    <xf numFmtId="0" fontId="22" fillId="6" borderId="2" xfId="0" applyFont="1" applyFill="1" applyBorder="1" applyProtection="1">
      <alignment vertical="center"/>
    </xf>
    <xf numFmtId="0" fontId="24" fillId="6" borderId="0" xfId="0" applyFont="1" applyFill="1" applyBorder="1" applyAlignment="1" applyProtection="1">
      <alignment vertical="center"/>
    </xf>
    <xf numFmtId="0" fontId="22" fillId="6" borderId="10" xfId="0" applyFont="1" applyFill="1" applyBorder="1" applyProtection="1">
      <alignment vertical="center"/>
    </xf>
    <xf numFmtId="0" fontId="22" fillId="6" borderId="8" xfId="0" applyFont="1" applyFill="1" applyBorder="1" applyProtection="1">
      <alignment vertical="center"/>
    </xf>
    <xf numFmtId="0" fontId="23" fillId="6" borderId="12" xfId="0" applyFont="1" applyFill="1" applyBorder="1" applyAlignment="1" applyProtection="1">
      <alignment horizontal="left"/>
    </xf>
    <xf numFmtId="0" fontId="22" fillId="6" borderId="2" xfId="0" applyFont="1" applyFill="1" applyBorder="1" applyAlignment="1" applyProtection="1">
      <alignment horizontal="left" vertical="center"/>
    </xf>
    <xf numFmtId="0" fontId="24" fillId="6" borderId="2" xfId="0" applyFont="1" applyFill="1" applyBorder="1" applyAlignment="1" applyProtection="1">
      <alignment vertical="center"/>
    </xf>
    <xf numFmtId="0" fontId="24" fillId="6" borderId="10" xfId="0" applyFont="1" applyFill="1" applyBorder="1" applyAlignment="1" applyProtection="1">
      <alignment vertical="center"/>
    </xf>
    <xf numFmtId="0" fontId="23" fillId="6" borderId="12" xfId="0" applyFont="1" applyFill="1" applyBorder="1" applyAlignment="1" applyProtection="1">
      <alignment horizontal="left" vertical="center"/>
    </xf>
    <xf numFmtId="0" fontId="22" fillId="6" borderId="10" xfId="0" applyFont="1" applyFill="1" applyBorder="1" applyAlignment="1" applyProtection="1">
      <alignment horizontal="left" vertical="center"/>
    </xf>
    <xf numFmtId="0" fontId="22" fillId="6" borderId="4" xfId="0" applyFont="1" applyFill="1" applyBorder="1">
      <alignment vertical="center"/>
    </xf>
    <xf numFmtId="0" fontId="22" fillId="6" borderId="7" xfId="0" applyFont="1" applyFill="1" applyBorder="1" applyAlignment="1" applyProtection="1">
      <alignment vertical="center"/>
    </xf>
    <xf numFmtId="0" fontId="22" fillId="6" borderId="11" xfId="0" applyFont="1" applyFill="1" applyBorder="1" applyAlignment="1">
      <alignment vertical="center"/>
    </xf>
    <xf numFmtId="0" fontId="22" fillId="6" borderId="5" xfId="0" applyFont="1" applyFill="1" applyBorder="1" applyAlignment="1" applyProtection="1">
      <alignment horizontal="left"/>
    </xf>
    <xf numFmtId="0" fontId="22" fillId="6" borderId="5" xfId="0" applyFont="1" applyFill="1" applyBorder="1" applyAlignment="1" applyProtection="1"/>
    <xf numFmtId="0" fontId="22" fillId="6" borderId="25" xfId="0" applyFont="1" applyFill="1" applyBorder="1" applyAlignment="1" applyProtection="1">
      <alignment vertical="center"/>
    </xf>
    <xf numFmtId="0" fontId="22" fillId="6" borderId="26" xfId="0" applyFont="1" applyFill="1" applyBorder="1" applyAlignment="1" applyProtection="1">
      <alignment vertical="center"/>
    </xf>
    <xf numFmtId="0" fontId="22" fillId="6" borderId="26" xfId="0" applyFont="1" applyFill="1" applyBorder="1" applyAlignment="1" applyProtection="1">
      <alignment horizontal="left" vertical="center"/>
    </xf>
    <xf numFmtId="0" fontId="22" fillId="6" borderId="26" xfId="0" applyFont="1" applyFill="1" applyBorder="1" applyAlignment="1" applyProtection="1">
      <alignment horizontal="left" vertical="center" indent="1"/>
    </xf>
    <xf numFmtId="0" fontId="22" fillId="6" borderId="27" xfId="0" applyFont="1" applyFill="1" applyBorder="1" applyAlignment="1">
      <alignment vertical="center"/>
    </xf>
    <xf numFmtId="3" fontId="22" fillId="6" borderId="36" xfId="30" applyFont="1" applyFill="1" applyBorder="1">
      <alignment horizontal="right" vertical="center"/>
    </xf>
    <xf numFmtId="167" fontId="22" fillId="6" borderId="36" xfId="31" applyFont="1" applyFill="1" applyBorder="1">
      <alignment horizontal="right" vertical="center"/>
    </xf>
    <xf numFmtId="0" fontId="22" fillId="6" borderId="27" xfId="0" applyFont="1" applyFill="1" applyBorder="1" applyAlignment="1" applyProtection="1">
      <alignment horizontal="left" vertical="center"/>
    </xf>
    <xf numFmtId="0" fontId="22" fillId="6" borderId="8" xfId="0" applyFont="1" applyFill="1" applyBorder="1" applyAlignment="1">
      <alignment vertical="center"/>
    </xf>
    <xf numFmtId="0" fontId="22" fillId="6" borderId="24" xfId="0" applyFont="1" applyFill="1" applyBorder="1" applyAlignment="1" applyProtection="1">
      <alignment horizontal="left" vertical="center"/>
    </xf>
    <xf numFmtId="0" fontId="24" fillId="6" borderId="19" xfId="0" applyFont="1" applyFill="1" applyBorder="1" applyAlignment="1" applyProtection="1">
      <alignment horizontal="center" wrapText="1"/>
    </xf>
    <xf numFmtId="0" fontId="24" fillId="6" borderId="31" xfId="0" applyFont="1" applyFill="1" applyBorder="1" applyAlignment="1" applyProtection="1">
      <alignment horizontal="center" wrapText="1"/>
    </xf>
    <xf numFmtId="0" fontId="22" fillId="6" borderId="38" xfId="0" applyFont="1" applyFill="1" applyBorder="1" applyAlignment="1" applyProtection="1">
      <alignment vertical="center" wrapText="1"/>
    </xf>
    <xf numFmtId="3" fontId="22" fillId="6" borderId="23" xfId="30" applyFont="1" applyFill="1" applyBorder="1" applyAlignment="1">
      <alignment horizontal="right" vertical="center"/>
    </xf>
    <xf numFmtId="3" fontId="22" fillId="6" borderId="32" xfId="30" applyFont="1" applyFill="1" applyBorder="1" applyAlignment="1">
      <alignment horizontal="right" vertical="center"/>
    </xf>
    <xf numFmtId="3" fontId="22" fillId="6" borderId="21" xfId="30" applyFont="1" applyFill="1" applyBorder="1" applyAlignment="1">
      <alignment horizontal="right" vertical="center"/>
    </xf>
    <xf numFmtId="3" fontId="22" fillId="6" borderId="36" xfId="30" applyFont="1" applyFill="1" applyBorder="1" applyAlignment="1">
      <alignment horizontal="right" vertical="center"/>
    </xf>
    <xf numFmtId="0" fontId="25" fillId="6" borderId="26" xfId="0" applyFont="1" applyFill="1" applyBorder="1" applyAlignment="1" applyProtection="1">
      <alignment horizontal="left" vertical="center" wrapText="1" indent="2"/>
    </xf>
    <xf numFmtId="0" fontId="22" fillId="6" borderId="27" xfId="0" applyFont="1" applyFill="1" applyBorder="1" applyAlignment="1" applyProtection="1">
      <alignment horizontal="left" vertical="center" wrapText="1" indent="1"/>
    </xf>
    <xf numFmtId="0" fontId="22" fillId="6" borderId="8" xfId="0" applyFont="1" applyFill="1" applyBorder="1" applyAlignment="1" applyProtection="1">
      <alignment vertical="center"/>
    </xf>
    <xf numFmtId="3" fontId="22" fillId="6" borderId="21" xfId="1" applyFont="1" applyFill="1" applyBorder="1" applyAlignment="1" applyProtection="1">
      <alignment horizontal="center" vertical="center"/>
    </xf>
    <xf numFmtId="172" fontId="26" fillId="6" borderId="21" xfId="29" applyFont="1" applyFill="1" applyBorder="1">
      <alignment horizontal="center" vertical="center"/>
    </xf>
    <xf numFmtId="0" fontId="22" fillId="6" borderId="5" xfId="0" applyFont="1" applyFill="1" applyBorder="1" applyAlignment="1" applyProtection="1">
      <alignment horizontal="left" vertical="center"/>
    </xf>
    <xf numFmtId="0" fontId="22" fillId="6" borderId="5" xfId="0" applyFont="1" applyFill="1" applyBorder="1" applyAlignment="1">
      <alignment vertical="center"/>
    </xf>
    <xf numFmtId="0" fontId="24" fillId="6" borderId="24" xfId="0" applyFont="1" applyFill="1" applyBorder="1" applyAlignment="1" applyProtection="1">
      <alignment horizontal="left" vertical="center"/>
    </xf>
    <xf numFmtId="0" fontId="24" fillId="6" borderId="38" xfId="0" applyFont="1" applyFill="1" applyBorder="1" applyAlignment="1" applyProtection="1">
      <alignment vertical="center"/>
    </xf>
    <xf numFmtId="0" fontId="24" fillId="6" borderId="26" xfId="0" applyFont="1" applyFill="1" applyBorder="1" applyAlignment="1" applyProtection="1">
      <alignment vertical="center"/>
    </xf>
    <xf numFmtId="0" fontId="22" fillId="6" borderId="27" xfId="0" applyFont="1" applyFill="1" applyBorder="1" applyAlignment="1" applyProtection="1">
      <alignment horizontal="left" vertical="center" indent="1"/>
    </xf>
    <xf numFmtId="0" fontId="38" fillId="6" borderId="0" xfId="0" applyFont="1" applyFill="1" applyBorder="1" applyAlignment="1">
      <alignment vertical="center"/>
    </xf>
    <xf numFmtId="0" fontId="22" fillId="6" borderId="21" xfId="0" applyFont="1" applyFill="1" applyBorder="1" applyAlignment="1" applyProtection="1">
      <alignment vertical="center" wrapText="1"/>
    </xf>
    <xf numFmtId="0" fontId="22" fillId="6" borderId="21" xfId="0" applyFont="1" applyFill="1" applyBorder="1" applyAlignment="1" applyProtection="1">
      <alignment horizontal="left" vertical="center" wrapText="1"/>
    </xf>
    <xf numFmtId="3" fontId="22" fillId="6" borderId="21" xfId="30" applyFont="1" applyFill="1" applyBorder="1" applyProtection="1">
      <alignment horizontal="right" vertical="center"/>
    </xf>
    <xf numFmtId="3" fontId="22" fillId="6" borderId="36" xfId="30" applyFont="1" applyFill="1" applyBorder="1" applyProtection="1">
      <alignment horizontal="right" vertical="center"/>
    </xf>
    <xf numFmtId="0" fontId="22" fillId="6" borderId="40" xfId="0" applyFont="1" applyFill="1" applyBorder="1" applyAlignment="1" applyProtection="1">
      <alignment horizontal="left" vertical="center" wrapText="1"/>
    </xf>
    <xf numFmtId="0" fontId="22" fillId="6" borderId="2" xfId="0" applyFont="1" applyFill="1" applyBorder="1">
      <alignment vertical="center"/>
    </xf>
    <xf numFmtId="0" fontId="24" fillId="6" borderId="34" xfId="0" applyFont="1" applyFill="1" applyBorder="1" applyAlignment="1">
      <alignment horizontal="center" wrapText="1"/>
    </xf>
    <xf numFmtId="0" fontId="24" fillId="6" borderId="43" xfId="0" applyFont="1" applyFill="1" applyBorder="1" applyAlignment="1">
      <alignment horizontal="center" wrapText="1"/>
    </xf>
    <xf numFmtId="0" fontId="24" fillId="6" borderId="43" xfId="0" applyFont="1" applyFill="1" applyBorder="1" applyAlignment="1" applyProtection="1">
      <alignment horizontal="center" wrapText="1"/>
    </xf>
    <xf numFmtId="0" fontId="24" fillId="6" borderId="45" xfId="0" applyFont="1" applyFill="1" applyBorder="1" applyAlignment="1" applyProtection="1">
      <alignment horizontal="center" wrapText="1"/>
    </xf>
    <xf numFmtId="0" fontId="22" fillId="6" borderId="25" xfId="0" applyFont="1" applyFill="1" applyBorder="1" applyAlignment="1">
      <alignment horizontal="center" vertical="center"/>
    </xf>
    <xf numFmtId="0" fontId="22" fillId="6" borderId="41" xfId="0" applyFont="1" applyFill="1" applyBorder="1" applyAlignment="1">
      <alignment horizontal="center" vertical="center"/>
    </xf>
    <xf numFmtId="0" fontId="22" fillId="6" borderId="21" xfId="0" applyFont="1" applyFill="1" applyBorder="1" applyAlignment="1" applyProtection="1">
      <alignment vertical="center"/>
    </xf>
    <xf numFmtId="0" fontId="22" fillId="6" borderId="26" xfId="0" applyFont="1" applyFill="1" applyBorder="1" applyAlignment="1">
      <alignment horizontal="center" vertical="center"/>
    </xf>
    <xf numFmtId="0" fontId="22" fillId="6" borderId="36" xfId="0" applyFont="1" applyFill="1" applyBorder="1" applyAlignment="1" applyProtection="1">
      <alignment horizontal="left" vertical="center" wrapText="1"/>
    </xf>
    <xf numFmtId="3" fontId="22" fillId="6" borderId="21" xfId="30" applyFont="1" applyFill="1" applyBorder="1">
      <alignment horizontal="right" vertical="center"/>
    </xf>
    <xf numFmtId="0" fontId="38" fillId="6" borderId="6" xfId="0" applyFont="1" applyFill="1" applyBorder="1" applyAlignment="1">
      <alignment vertical="center"/>
    </xf>
    <xf numFmtId="0" fontId="38" fillId="6" borderId="11" xfId="0" applyFont="1" applyFill="1" applyBorder="1" applyAlignment="1">
      <alignment vertical="center"/>
    </xf>
    <xf numFmtId="0" fontId="35" fillId="6" borderId="2" xfId="0" applyFont="1" applyFill="1" applyBorder="1" applyAlignment="1" applyProtection="1">
      <alignment horizontal="left" vertical="center"/>
    </xf>
    <xf numFmtId="0" fontId="24" fillId="6" borderId="2" xfId="0" applyFont="1" applyFill="1" applyBorder="1" applyAlignment="1" applyProtection="1">
      <alignment horizontal="left"/>
    </xf>
    <xf numFmtId="0" fontId="22" fillId="6" borderId="2" xfId="0" applyFont="1" applyFill="1" applyBorder="1" applyAlignment="1" applyProtection="1">
      <alignment vertical="center"/>
    </xf>
    <xf numFmtId="0" fontId="22" fillId="6" borderId="10" xfId="0" applyFont="1" applyFill="1" applyBorder="1" applyAlignment="1" applyProtection="1">
      <alignment vertical="center"/>
    </xf>
    <xf numFmtId="0" fontId="35" fillId="6" borderId="12" xfId="0" applyFont="1" applyFill="1" applyBorder="1" applyAlignment="1" applyProtection="1">
      <alignment horizontal="left" vertical="center"/>
    </xf>
    <xf numFmtId="0" fontId="38" fillId="6" borderId="0" xfId="0" applyFont="1" applyFill="1" applyBorder="1" applyAlignment="1" applyProtection="1">
      <alignment horizontal="left" vertical="center"/>
    </xf>
    <xf numFmtId="0" fontId="38" fillId="6" borderId="0" xfId="0" applyFont="1" applyFill="1" applyBorder="1" applyAlignment="1" applyProtection="1">
      <alignment vertical="center"/>
    </xf>
    <xf numFmtId="0" fontId="22" fillId="6" borderId="28" xfId="0" applyFont="1" applyFill="1" applyBorder="1" applyAlignment="1">
      <alignment vertical="center"/>
    </xf>
    <xf numFmtId="0" fontId="22" fillId="6" borderId="29" xfId="0" applyFont="1" applyFill="1" applyBorder="1" applyAlignment="1">
      <alignment horizontal="left" vertical="center" indent="1"/>
    </xf>
    <xf numFmtId="0" fontId="22" fillId="6" borderId="30" xfId="0" applyFont="1" applyFill="1" applyBorder="1" applyAlignment="1">
      <alignment horizontal="left" vertical="center" indent="1"/>
    </xf>
    <xf numFmtId="0" fontId="22" fillId="6" borderId="35" xfId="0" applyFont="1" applyFill="1" applyBorder="1" applyAlignment="1" applyProtection="1">
      <alignment horizontal="center" vertical="center"/>
    </xf>
    <xf numFmtId="0" fontId="22" fillId="6" borderId="25" xfId="0" applyFont="1" applyFill="1" applyBorder="1" applyAlignment="1">
      <alignment vertical="center"/>
    </xf>
    <xf numFmtId="0" fontId="22" fillId="6" borderId="26" xfId="0" applyFont="1" applyFill="1" applyBorder="1" applyAlignment="1">
      <alignment horizontal="left" vertical="center" indent="1"/>
    </xf>
    <xf numFmtId="0" fontId="22" fillId="6" borderId="26" xfId="0" applyFont="1" applyFill="1" applyBorder="1" applyAlignment="1">
      <alignment vertical="center"/>
    </xf>
    <xf numFmtId="0" fontId="22" fillId="6" borderId="41" xfId="0" applyFont="1" applyFill="1" applyBorder="1" applyAlignment="1">
      <alignment horizontal="left" vertical="center" indent="1"/>
    </xf>
    <xf numFmtId="0" fontId="22" fillId="6" borderId="41" xfId="0" applyFont="1" applyFill="1" applyBorder="1" applyAlignment="1">
      <alignment horizontal="left" vertical="center"/>
    </xf>
    <xf numFmtId="0" fontId="24" fillId="6" borderId="24" xfId="0" applyFont="1" applyFill="1" applyBorder="1" applyAlignment="1">
      <alignment horizontal="left" vertical="center"/>
    </xf>
    <xf numFmtId="3" fontId="22" fillId="6" borderId="32" xfId="30" applyFont="1" applyFill="1" applyBorder="1">
      <alignment horizontal="right" vertical="center"/>
    </xf>
    <xf numFmtId="3" fontId="24" fillId="6" borderId="19" xfId="30" applyFont="1" applyFill="1" applyBorder="1">
      <alignment horizontal="right" vertical="center"/>
    </xf>
    <xf numFmtId="0" fontId="22" fillId="6" borderId="34" xfId="0" applyFont="1" applyFill="1" applyBorder="1" applyAlignment="1" applyProtection="1">
      <alignment vertical="center"/>
    </xf>
    <xf numFmtId="0" fontId="22" fillId="6" borderId="41" xfId="0" applyFont="1" applyFill="1" applyBorder="1" applyAlignment="1" applyProtection="1">
      <alignment horizontal="left" vertical="center" wrapText="1"/>
    </xf>
    <xf numFmtId="0" fontId="22" fillId="6" borderId="39" xfId="0" applyFont="1" applyFill="1" applyBorder="1" applyAlignment="1" applyProtection="1">
      <alignment horizontal="left" vertical="center" wrapText="1"/>
    </xf>
    <xf numFmtId="0" fontId="22" fillId="6" borderId="29" xfId="0" applyFont="1" applyFill="1" applyBorder="1" applyAlignment="1" applyProtection="1">
      <alignment horizontal="left" vertical="center" wrapText="1"/>
    </xf>
    <xf numFmtId="0" fontId="22" fillId="6" borderId="30" xfId="0" applyFont="1" applyFill="1" applyBorder="1" applyAlignment="1" applyProtection="1">
      <alignment horizontal="left" vertical="center" wrapText="1"/>
    </xf>
    <xf numFmtId="0" fontId="24" fillId="6" borderId="0" xfId="0" applyFont="1" applyFill="1" applyBorder="1" applyAlignment="1" applyProtection="1">
      <alignment horizontal="left" vertical="center"/>
    </xf>
    <xf numFmtId="0" fontId="38" fillId="6" borderId="5" xfId="0" applyFont="1" applyFill="1" applyBorder="1" applyAlignment="1" applyProtection="1">
      <alignment horizontal="left" vertical="center"/>
    </xf>
    <xf numFmtId="0" fontId="24" fillId="6" borderId="35" xfId="0" applyFont="1" applyFill="1" applyBorder="1" applyAlignment="1">
      <alignment horizontal="left" vertical="center"/>
    </xf>
    <xf numFmtId="0" fontId="22" fillId="6" borderId="38" xfId="0" applyFont="1" applyFill="1" applyBorder="1" applyAlignment="1">
      <alignment horizontal="left" vertical="center"/>
    </xf>
    <xf numFmtId="0" fontId="22" fillId="6" borderId="26" xfId="0" applyFont="1" applyFill="1" applyBorder="1" applyAlignment="1">
      <alignment horizontal="left" vertical="center"/>
    </xf>
    <xf numFmtId="0" fontId="22" fillId="6" borderId="27" xfId="0" applyFont="1" applyFill="1" applyBorder="1" applyAlignment="1">
      <alignment horizontal="left" vertical="center"/>
    </xf>
    <xf numFmtId="3" fontId="22" fillId="6" borderId="42" xfId="30" applyFont="1" applyFill="1" applyBorder="1" applyAlignment="1" applyProtection="1">
      <alignment horizontal="right" vertical="center"/>
    </xf>
    <xf numFmtId="0" fontId="38" fillId="6" borderId="5" xfId="0" applyFont="1" applyFill="1" applyBorder="1" applyAlignment="1" applyProtection="1">
      <alignment vertical="center"/>
    </xf>
    <xf numFmtId="0" fontId="38" fillId="6" borderId="5" xfId="0" applyFont="1" applyFill="1" applyBorder="1" applyAlignment="1">
      <alignment vertical="center"/>
    </xf>
    <xf numFmtId="0" fontId="20" fillId="6" borderId="3" xfId="0" applyFont="1" applyFill="1" applyBorder="1" applyAlignment="1"/>
    <xf numFmtId="0" fontId="20" fillId="6" borderId="9" xfId="0" applyFont="1" applyFill="1" applyBorder="1" applyAlignment="1"/>
    <xf numFmtId="15" fontId="21" fillId="6" borderId="9" xfId="0" applyNumberFormat="1" applyFont="1" applyFill="1" applyBorder="1" applyAlignment="1"/>
    <xf numFmtId="0" fontId="24" fillId="6" borderId="24" xfId="0" applyFont="1" applyFill="1" applyBorder="1" applyAlignment="1">
      <alignment horizontal="center" wrapText="1"/>
    </xf>
    <xf numFmtId="0" fontId="24" fillId="6" borderId="19" xfId="0" applyFont="1" applyFill="1" applyBorder="1" applyAlignment="1">
      <alignment horizontal="center" wrapText="1"/>
    </xf>
    <xf numFmtId="0" fontId="24" fillId="6" borderId="21" xfId="0" applyFont="1" applyFill="1" applyBorder="1" applyAlignment="1" applyProtection="1">
      <alignment vertical="center"/>
    </xf>
    <xf numFmtId="0" fontId="24" fillId="6" borderId="20" xfId="0" applyFont="1" applyFill="1" applyBorder="1" applyAlignment="1" applyProtection="1">
      <alignment horizontal="left" vertical="center" wrapText="1"/>
    </xf>
    <xf numFmtId="0" fontId="22" fillId="6" borderId="20" xfId="0" applyFont="1" applyFill="1" applyBorder="1" applyAlignment="1" applyProtection="1">
      <alignment vertical="center" wrapText="1"/>
    </xf>
    <xf numFmtId="0" fontId="22" fillId="6" borderId="26" xfId="0" applyFont="1" applyFill="1" applyBorder="1" applyAlignment="1" applyProtection="1">
      <alignment horizontal="center" vertical="center" wrapText="1"/>
    </xf>
    <xf numFmtId="0" fontId="22" fillId="6" borderId="21" xfId="0" applyFont="1" applyFill="1" applyBorder="1" applyAlignment="1">
      <alignment vertical="center" wrapText="1"/>
    </xf>
    <xf numFmtId="0" fontId="22" fillId="6" borderId="21" xfId="0" applyFont="1" applyFill="1" applyBorder="1" applyAlignment="1">
      <alignment vertical="center"/>
    </xf>
    <xf numFmtId="0" fontId="23" fillId="6" borderId="12" xfId="0" applyFont="1" applyFill="1" applyBorder="1" applyAlignment="1"/>
    <xf numFmtId="0" fontId="23" fillId="6" borderId="5" xfId="0" applyFont="1" applyFill="1" applyBorder="1">
      <alignment vertical="center"/>
    </xf>
    <xf numFmtId="0" fontId="27" fillId="6" borderId="31" xfId="0" applyFont="1" applyFill="1" applyBorder="1" applyAlignment="1" applyProtection="1">
      <alignment horizontal="center" vertical="center" wrapText="1"/>
    </xf>
    <xf numFmtId="0" fontId="22" fillId="6" borderId="20" xfId="0" applyFont="1" applyFill="1" applyBorder="1" applyAlignment="1">
      <alignment vertical="center"/>
    </xf>
    <xf numFmtId="0" fontId="22" fillId="6" borderId="21" xfId="0" applyFont="1" applyFill="1" applyBorder="1" applyAlignment="1">
      <alignment horizontal="left" vertical="center" indent="1"/>
    </xf>
    <xf numFmtId="0" fontId="22" fillId="6" borderId="40" xfId="0" applyFont="1" applyFill="1" applyBorder="1" applyAlignment="1">
      <alignment horizontal="left" vertical="center" indent="1"/>
    </xf>
    <xf numFmtId="0" fontId="22" fillId="6" borderId="32" xfId="0" applyFont="1" applyFill="1" applyBorder="1" applyAlignment="1">
      <alignment vertical="center"/>
    </xf>
    <xf numFmtId="0" fontId="22" fillId="6" borderId="27" xfId="0" applyFont="1" applyFill="1" applyBorder="1" applyAlignment="1">
      <alignment horizontal="center" vertical="center"/>
    </xf>
    <xf numFmtId="0" fontId="22" fillId="6" borderId="9" xfId="0" applyFont="1" applyFill="1" applyBorder="1" applyAlignment="1">
      <alignment vertical="center"/>
    </xf>
    <xf numFmtId="3" fontId="22" fillId="6" borderId="20" xfId="30" applyFont="1" applyFill="1" applyBorder="1">
      <alignment horizontal="right" vertical="center"/>
    </xf>
    <xf numFmtId="3" fontId="22" fillId="6" borderId="36" xfId="1" applyFont="1" applyFill="1" applyBorder="1" applyAlignment="1" applyProtection="1">
      <alignment horizontal="center" vertical="center"/>
    </xf>
    <xf numFmtId="3" fontId="22" fillId="6" borderId="23" xfId="30" applyFont="1" applyFill="1" applyBorder="1">
      <alignment horizontal="right" vertical="center"/>
    </xf>
    <xf numFmtId="3" fontId="22" fillId="6" borderId="42" xfId="1" applyFont="1" applyFill="1" applyBorder="1" applyAlignment="1" applyProtection="1">
      <alignment horizontal="center" vertical="center"/>
    </xf>
    <xf numFmtId="3" fontId="22" fillId="6" borderId="33" xfId="1" applyFont="1" applyFill="1" applyBorder="1" applyAlignment="1" applyProtection="1">
      <alignment horizontal="center" vertical="center"/>
    </xf>
    <xf numFmtId="0" fontId="22" fillId="6" borderId="31" xfId="0" applyFont="1" applyFill="1" applyBorder="1" applyAlignment="1">
      <alignment horizontal="left" vertical="center"/>
    </xf>
    <xf numFmtId="0" fontId="25" fillId="6" borderId="19" xfId="83" applyFont="1" applyFill="1" applyBorder="1" applyAlignment="1">
      <alignment horizontal="left" vertical="center" wrapText="1"/>
    </xf>
    <xf numFmtId="3" fontId="22" fillId="6" borderId="9" xfId="1" applyFont="1" applyFill="1" applyBorder="1" applyAlignment="1" applyProtection="1">
      <alignment horizontal="center" vertical="center"/>
    </xf>
    <xf numFmtId="3" fontId="22" fillId="6" borderId="25" xfId="30" applyFont="1" applyFill="1" applyBorder="1">
      <alignment horizontal="right" vertical="center"/>
    </xf>
    <xf numFmtId="0" fontId="24" fillId="6" borderId="43" xfId="5" applyFont="1" applyFill="1" applyBorder="1" applyAlignment="1">
      <alignment horizontal="center" vertical="center" wrapText="1"/>
    </xf>
    <xf numFmtId="0" fontId="27" fillId="6" borderId="45" xfId="0" applyFont="1" applyFill="1" applyBorder="1" applyAlignment="1" applyProtection="1">
      <alignment horizontal="center" vertical="center" wrapText="1"/>
    </xf>
    <xf numFmtId="0" fontId="24" fillId="6" borderId="34" xfId="5" applyFont="1" applyFill="1" applyBorder="1" applyAlignment="1">
      <alignment horizontal="center" vertical="center" wrapText="1"/>
    </xf>
    <xf numFmtId="0" fontId="22" fillId="6" borderId="9" xfId="0" applyFont="1" applyFill="1" applyBorder="1" applyAlignment="1" applyProtection="1">
      <alignment vertical="center"/>
    </xf>
    <xf numFmtId="0" fontId="24" fillId="6" borderId="44" xfId="5" applyFont="1" applyFill="1" applyBorder="1" applyAlignment="1">
      <alignment horizontal="center" vertical="center" wrapText="1"/>
    </xf>
    <xf numFmtId="0" fontId="24" fillId="6" borderId="46" xfId="5" applyFont="1" applyFill="1" applyBorder="1" applyAlignment="1">
      <alignment horizontal="center" vertical="center" wrapText="1"/>
    </xf>
    <xf numFmtId="0" fontId="24" fillId="6" borderId="35" xfId="5" applyFont="1" applyFill="1" applyBorder="1" applyAlignment="1">
      <alignment horizontal="center" vertical="center" wrapText="1"/>
    </xf>
    <xf numFmtId="0" fontId="22" fillId="6" borderId="38" xfId="0" applyFont="1" applyFill="1" applyBorder="1" applyAlignment="1">
      <alignment horizontal="center" vertical="center"/>
    </xf>
    <xf numFmtId="0" fontId="22" fillId="6" borderId="23" xfId="0" applyFont="1" applyFill="1" applyBorder="1" applyAlignment="1">
      <alignment vertical="center" wrapText="1"/>
    </xf>
    <xf numFmtId="3" fontId="22" fillId="6" borderId="37" xfId="30" applyFont="1" applyFill="1" applyBorder="1">
      <alignment horizontal="right" vertical="center"/>
    </xf>
    <xf numFmtId="3" fontId="22" fillId="6" borderId="38" xfId="30" applyFont="1" applyFill="1" applyBorder="1">
      <alignment horizontal="right" vertical="center"/>
    </xf>
    <xf numFmtId="0" fontId="24" fillId="6" borderId="21" xfId="0" applyFont="1" applyFill="1" applyBorder="1" applyAlignment="1">
      <alignment vertical="center"/>
    </xf>
    <xf numFmtId="0" fontId="24" fillId="6" borderId="20" xfId="0" applyFont="1" applyFill="1" applyBorder="1" applyAlignment="1">
      <alignment vertical="center"/>
    </xf>
    <xf numFmtId="0" fontId="22" fillId="6" borderId="23" xfId="0" applyFont="1" applyFill="1" applyBorder="1" applyAlignment="1">
      <alignment vertical="center"/>
    </xf>
    <xf numFmtId="0" fontId="22" fillId="6" borderId="40" xfId="0" applyFont="1" applyFill="1" applyBorder="1" applyAlignment="1">
      <alignment vertical="center"/>
    </xf>
    <xf numFmtId="3" fontId="22" fillId="6" borderId="26" xfId="30" applyFont="1" applyFill="1" applyBorder="1">
      <alignment horizontal="right" vertical="center"/>
    </xf>
    <xf numFmtId="49" fontId="22" fillId="6" borderId="21" xfId="0" applyNumberFormat="1" applyFont="1" applyFill="1" applyBorder="1" applyAlignment="1">
      <alignment horizontal="left" vertical="center"/>
    </xf>
    <xf numFmtId="0" fontId="22" fillId="6" borderId="22" xfId="0" applyFont="1" applyFill="1" applyBorder="1" applyAlignment="1">
      <alignment vertical="center"/>
    </xf>
    <xf numFmtId="3" fontId="22" fillId="6" borderId="0" xfId="0" applyNumberFormat="1" applyFont="1" applyFill="1" applyBorder="1" applyAlignment="1" applyProtection="1">
      <alignment horizontal="right" vertical="center"/>
    </xf>
    <xf numFmtId="0" fontId="25" fillId="6" borderId="21" xfId="83" applyFont="1" applyFill="1" applyBorder="1" applyAlignment="1">
      <alignment vertical="center"/>
    </xf>
    <xf numFmtId="0" fontId="25" fillId="6" borderId="22" xfId="83" applyFont="1" applyFill="1" applyBorder="1" applyAlignment="1">
      <alignment vertical="center"/>
    </xf>
    <xf numFmtId="3" fontId="22" fillId="6" borderId="28" xfId="30" applyFont="1" applyFill="1" applyBorder="1">
      <alignment horizontal="right" vertical="center"/>
    </xf>
    <xf numFmtId="3" fontId="22" fillId="6" borderId="29" xfId="1" applyFont="1" applyFill="1" applyBorder="1" applyAlignment="1" applyProtection="1">
      <alignment horizontal="center" vertical="center"/>
    </xf>
    <xf numFmtId="3" fontId="22" fillId="6" borderId="30" xfId="1" applyFont="1" applyFill="1" applyBorder="1" applyAlignment="1" applyProtection="1">
      <alignment horizontal="center" vertical="center"/>
    </xf>
    <xf numFmtId="0" fontId="0" fillId="6" borderId="0" xfId="0">
      <alignment vertical="center"/>
    </xf>
    <xf numFmtId="0" fontId="0" fillId="6" borderId="0" xfId="0" applyFill="1">
      <alignment vertical="center"/>
    </xf>
    <xf numFmtId="0" fontId="22" fillId="6" borderId="29" xfId="0" applyFont="1" applyFill="1" applyBorder="1" applyAlignment="1" applyProtection="1">
      <alignment horizontal="left" vertical="center"/>
    </xf>
    <xf numFmtId="0" fontId="22" fillId="6" borderId="29" xfId="0" applyFont="1" applyFill="1" applyBorder="1" applyAlignment="1" applyProtection="1">
      <alignment horizontal="left" vertical="center" indent="2"/>
    </xf>
    <xf numFmtId="0" fontId="22" fillId="6" borderId="29" xfId="0" applyFont="1" applyFill="1" applyBorder="1" applyAlignment="1" applyProtection="1">
      <alignment horizontal="left" vertical="center" indent="1"/>
    </xf>
    <xf numFmtId="0" fontId="22" fillId="6" borderId="30" xfId="0" applyFont="1" applyFill="1" applyBorder="1" applyAlignment="1" applyProtection="1">
      <alignment horizontal="left" vertical="center"/>
    </xf>
    <xf numFmtId="0" fontId="22" fillId="6" borderId="49" xfId="0" applyFont="1" applyFill="1" applyBorder="1" applyAlignment="1" applyProtection="1">
      <alignment horizontal="left" vertical="center"/>
    </xf>
    <xf numFmtId="0" fontId="20" fillId="6" borderId="4" xfId="4" applyFont="1" applyFill="1" applyBorder="1" applyAlignment="1"/>
    <xf numFmtId="0" fontId="20" fillId="6" borderId="0" xfId="4" applyFont="1" applyFill="1" applyBorder="1" applyAlignment="1"/>
    <xf numFmtId="0" fontId="23" fillId="6" borderId="5" xfId="0" applyFont="1" applyFill="1" applyBorder="1" applyAlignment="1" applyProtection="1"/>
    <xf numFmtId="0" fontId="23" fillId="6" borderId="0" xfId="0" applyFont="1" applyFill="1" applyBorder="1" applyAlignment="1" applyProtection="1">
      <alignment horizontal="left"/>
    </xf>
    <xf numFmtId="0" fontId="36" fillId="6" borderId="6" xfId="0" applyFont="1" applyFill="1" applyBorder="1" applyAlignment="1" applyProtection="1">
      <alignment horizontal="center" vertical="center"/>
    </xf>
    <xf numFmtId="0" fontId="22" fillId="6" borderId="11" xfId="0" applyFont="1" applyFill="1" applyBorder="1" applyAlignment="1" applyProtection="1"/>
    <xf numFmtId="0" fontId="22" fillId="6" borderId="6" xfId="0" applyFont="1" applyFill="1" applyBorder="1" applyProtection="1">
      <alignment vertical="center"/>
    </xf>
    <xf numFmtId="0" fontId="22" fillId="6" borderId="7" xfId="0" applyFont="1" applyFill="1" applyBorder="1" applyProtection="1">
      <alignment vertical="center"/>
    </xf>
    <xf numFmtId="0" fontId="23" fillId="6" borderId="0" xfId="0" applyFont="1" applyFill="1" applyBorder="1" applyProtection="1">
      <alignment vertical="center"/>
    </xf>
    <xf numFmtId="0" fontId="23" fillId="6" borderId="9" xfId="0" applyFont="1" applyFill="1" applyBorder="1" applyProtection="1">
      <alignment vertical="center"/>
    </xf>
    <xf numFmtId="0" fontId="22" fillId="6" borderId="9" xfId="0" applyFont="1" applyFill="1" applyBorder="1" applyProtection="1">
      <alignment vertical="center"/>
    </xf>
    <xf numFmtId="0" fontId="24" fillId="6" borderId="24" xfId="0" applyFont="1" applyFill="1" applyBorder="1" applyAlignment="1" applyProtection="1">
      <alignment vertical="center"/>
    </xf>
    <xf numFmtId="0" fontId="24" fillId="6" borderId="28" xfId="0" applyFont="1" applyFill="1" applyBorder="1" applyAlignment="1" applyProtection="1">
      <alignment vertical="center"/>
    </xf>
    <xf numFmtId="0" fontId="22" fillId="6" borderId="28" xfId="0" applyFont="1" applyFill="1" applyBorder="1" applyAlignment="1" applyProtection="1">
      <alignment vertical="center"/>
    </xf>
    <xf numFmtId="0" fontId="22" fillId="6" borderId="29" xfId="0" applyFont="1" applyFill="1" applyBorder="1" applyAlignment="1" applyProtection="1">
      <alignment vertical="center"/>
    </xf>
    <xf numFmtId="0" fontId="24" fillId="6" borderId="29" xfId="0" applyFont="1" applyFill="1" applyBorder="1" applyAlignment="1" applyProtection="1">
      <alignment vertical="center"/>
    </xf>
    <xf numFmtId="0" fontId="31" fillId="6" borderId="29" xfId="0" applyFont="1" applyFill="1" applyBorder="1" applyAlignment="1" applyProtection="1">
      <alignment horizontal="left" vertical="center" indent="1"/>
    </xf>
    <xf numFmtId="0" fontId="22" fillId="6" borderId="30" xfId="0" applyFont="1" applyFill="1" applyBorder="1" applyAlignment="1" applyProtection="1">
      <alignment horizontal="left" vertical="center" indent="1"/>
    </xf>
    <xf numFmtId="0" fontId="22" fillId="6" borderId="30" xfId="0" applyFont="1" applyFill="1" applyBorder="1" applyAlignment="1" applyProtection="1">
      <alignment vertical="center"/>
    </xf>
    <xf numFmtId="0" fontId="22" fillId="6" borderId="30" xfId="0" applyFont="1" applyFill="1" applyBorder="1" applyAlignment="1">
      <alignment vertical="center"/>
    </xf>
    <xf numFmtId="0" fontId="31" fillId="6" borderId="28" xfId="0" applyFont="1" applyFill="1" applyBorder="1" applyAlignment="1" applyProtection="1">
      <alignment vertical="center"/>
    </xf>
    <xf numFmtId="0" fontId="31" fillId="6" borderId="29" xfId="0" applyFont="1" applyFill="1" applyBorder="1" applyAlignment="1" applyProtection="1">
      <alignment horizontal="left" vertical="center" wrapText="1"/>
    </xf>
    <xf numFmtId="0" fontId="31" fillId="6" borderId="29" xfId="0" applyFont="1" applyFill="1" applyBorder="1" applyAlignment="1" applyProtection="1">
      <alignment vertical="center"/>
    </xf>
    <xf numFmtId="0" fontId="31" fillId="6" borderId="29" xfId="0" applyFont="1" applyFill="1" applyBorder="1" applyAlignment="1" applyProtection="1">
      <alignment horizontal="left" vertical="center" wrapText="1" indent="1"/>
    </xf>
    <xf numFmtId="0" fontId="31" fillId="6" borderId="30" xfId="0" applyFont="1" applyFill="1" applyBorder="1" applyAlignment="1" applyProtection="1">
      <alignment horizontal="left" vertical="center"/>
    </xf>
    <xf numFmtId="0" fontId="31" fillId="6" borderId="9" xfId="0" applyFont="1" applyFill="1" applyBorder="1" applyAlignment="1" applyProtection="1">
      <alignment horizontal="left" vertical="center" wrapText="1"/>
    </xf>
    <xf numFmtId="0" fontId="24" fillId="6" borderId="5" xfId="0" applyFont="1" applyFill="1" applyBorder="1" applyAlignment="1" applyProtection="1">
      <alignment vertical="center"/>
    </xf>
    <xf numFmtId="0" fontId="24" fillId="6" borderId="9" xfId="0" applyFont="1" applyFill="1" applyBorder="1" applyAlignment="1" applyProtection="1">
      <alignment vertical="center"/>
    </xf>
    <xf numFmtId="0" fontId="22" fillId="6" borderId="19" xfId="0" applyFont="1" applyFill="1" applyBorder="1" applyAlignment="1" applyProtection="1">
      <alignment horizontal="center" vertical="center"/>
    </xf>
    <xf numFmtId="0" fontId="22" fillId="6" borderId="39" xfId="0" applyFont="1" applyFill="1" applyBorder="1" applyAlignment="1" applyProtection="1">
      <alignment horizontal="left" vertical="center"/>
    </xf>
    <xf numFmtId="0" fontId="22" fillId="6" borderId="0" xfId="0" applyFont="1" applyFill="1" applyBorder="1" applyAlignment="1" applyProtection="1">
      <alignment horizontal="center" vertical="center"/>
    </xf>
    <xf numFmtId="0" fontId="22" fillId="6" borderId="21" xfId="0" applyFont="1" applyFill="1" applyBorder="1" applyAlignment="1" applyProtection="1">
      <alignment horizontal="center" vertical="center"/>
    </xf>
    <xf numFmtId="0" fontId="24" fillId="6" borderId="34" xfId="0" applyFont="1" applyFill="1" applyBorder="1" applyAlignment="1" applyProtection="1">
      <alignment vertical="center"/>
    </xf>
    <xf numFmtId="0" fontId="22" fillId="6" borderId="40" xfId="0" applyFont="1" applyFill="1" applyBorder="1" applyAlignment="1" applyProtection="1">
      <alignment horizontal="center" vertical="center"/>
    </xf>
    <xf numFmtId="0" fontId="22" fillId="6" borderId="35" xfId="0" applyFont="1" applyFill="1" applyBorder="1" applyProtection="1">
      <alignment vertical="center"/>
    </xf>
    <xf numFmtId="0" fontId="23" fillId="6" borderId="0" xfId="0" applyFont="1" applyFill="1" applyBorder="1" applyAlignment="1" applyProtection="1">
      <alignment horizontal="left" vertical="center"/>
    </xf>
    <xf numFmtId="3" fontId="22" fillId="6" borderId="0" xfId="30" applyFont="1" applyFill="1" applyBorder="1" applyAlignment="1">
      <alignment horizontal="right" vertical="center"/>
    </xf>
    <xf numFmtId="0" fontId="23" fillId="6" borderId="5" xfId="0" applyFont="1" applyFill="1" applyBorder="1" applyAlignment="1" applyProtection="1">
      <alignment horizontal="left" vertical="center"/>
    </xf>
    <xf numFmtId="3" fontId="22" fillId="6" borderId="5" xfId="30" applyFont="1" applyFill="1" applyBorder="1" applyAlignment="1">
      <alignment horizontal="right" vertical="center"/>
    </xf>
    <xf numFmtId="0" fontId="0" fillId="6" borderId="5" xfId="0" applyFill="1" applyBorder="1" applyAlignment="1">
      <alignment vertical="center"/>
    </xf>
    <xf numFmtId="0" fontId="20" fillId="6" borderId="12" xfId="4" applyFont="1" applyFill="1" applyBorder="1" applyAlignment="1" applyProtection="1"/>
    <xf numFmtId="0" fontId="20" fillId="6" borderId="5" xfId="4" applyFont="1" applyFill="1" applyBorder="1" applyAlignment="1" applyProtection="1"/>
    <xf numFmtId="0" fontId="22" fillId="6" borderId="11" xfId="0" applyFont="1" applyFill="1" applyBorder="1" applyProtection="1">
      <alignment vertical="center"/>
    </xf>
    <xf numFmtId="0" fontId="20" fillId="6" borderId="0" xfId="0" applyFont="1" applyFill="1" applyBorder="1" applyProtection="1">
      <alignment vertical="center"/>
    </xf>
    <xf numFmtId="3" fontId="22" fillId="6" borderId="0" xfId="30" applyFont="1" applyFill="1" applyBorder="1" applyProtection="1">
      <alignment horizontal="right" vertical="center"/>
    </xf>
    <xf numFmtId="0" fontId="29" fillId="6" borderId="2" xfId="0" applyFont="1" applyFill="1" applyBorder="1" applyAlignment="1" applyProtection="1">
      <alignment horizontal="left"/>
    </xf>
    <xf numFmtId="0" fontId="30" fillId="6" borderId="0" xfId="0" applyFont="1" applyFill="1" applyBorder="1" applyProtection="1">
      <alignment vertical="center"/>
    </xf>
    <xf numFmtId="0" fontId="30" fillId="6" borderId="0" xfId="0" applyFont="1" applyFill="1" applyBorder="1" applyAlignment="1" applyProtection="1">
      <alignment horizontal="center"/>
    </xf>
    <xf numFmtId="3" fontId="31" fillId="6" borderId="0" xfId="0" applyNumberFormat="1" applyFont="1" applyFill="1" applyBorder="1" applyAlignment="1" applyProtection="1">
      <alignment horizontal="right"/>
    </xf>
    <xf numFmtId="0" fontId="31" fillId="6" borderId="0" xfId="0" applyFont="1" applyFill="1" applyBorder="1" applyProtection="1">
      <alignment vertical="center"/>
    </xf>
    <xf numFmtId="0" fontId="31" fillId="6" borderId="2" xfId="0" applyFont="1" applyFill="1" applyBorder="1" applyAlignment="1" applyProtection="1">
      <alignment horizontal="center"/>
    </xf>
    <xf numFmtId="0" fontId="22" fillId="6" borderId="19" xfId="3" applyFont="1" applyFill="1" applyBorder="1" applyProtection="1">
      <alignment horizontal="center" vertical="center"/>
    </xf>
    <xf numFmtId="0" fontId="24" fillId="6" borderId="31" xfId="5" applyFont="1" applyFill="1" applyBorder="1" applyAlignment="1" applyProtection="1">
      <alignment horizontal="center" vertical="center" wrapText="1"/>
    </xf>
    <xf numFmtId="0" fontId="31" fillId="6" borderId="25" xfId="0" applyFont="1" applyFill="1" applyBorder="1" applyAlignment="1" applyProtection="1">
      <alignment vertical="center" wrapText="1"/>
    </xf>
    <xf numFmtId="0" fontId="31" fillId="6" borderId="26" xfId="0" applyFont="1" applyFill="1" applyBorder="1" applyAlignment="1" applyProtection="1">
      <alignment vertical="center" wrapText="1"/>
    </xf>
    <xf numFmtId="0" fontId="31" fillId="6" borderId="26" xfId="0" applyFont="1" applyFill="1" applyBorder="1" applyAlignment="1" applyProtection="1">
      <alignment horizontal="left" vertical="center" wrapText="1" indent="1"/>
    </xf>
    <xf numFmtId="0" fontId="25" fillId="6" borderId="26" xfId="83" applyFont="1" applyFill="1" applyBorder="1" applyAlignment="1" applyProtection="1">
      <alignment horizontal="left" vertical="center" wrapText="1" indent="1"/>
    </xf>
    <xf numFmtId="0" fontId="31" fillId="6" borderId="41" xfId="0" applyFont="1" applyFill="1" applyBorder="1" applyAlignment="1" applyProtection="1">
      <alignment horizontal="left" vertical="center" wrapText="1" indent="1"/>
    </xf>
    <xf numFmtId="0" fontId="29" fillId="6" borderId="25" xfId="0" applyFont="1" applyFill="1" applyBorder="1" applyAlignment="1" applyProtection="1">
      <alignment vertical="center" wrapText="1"/>
    </xf>
    <xf numFmtId="0" fontId="31" fillId="6" borderId="27" xfId="0" applyFont="1" applyFill="1" applyBorder="1" applyAlignment="1" applyProtection="1">
      <alignment vertical="center" wrapText="1"/>
    </xf>
    <xf numFmtId="0" fontId="31" fillId="6" borderId="20" xfId="0" applyFont="1" applyFill="1" applyBorder="1" applyAlignment="1" applyProtection="1">
      <alignment horizontal="center" vertical="center" wrapText="1"/>
    </xf>
    <xf numFmtId="0" fontId="31" fillId="6" borderId="21" xfId="0" applyFont="1" applyFill="1" applyBorder="1" applyAlignment="1" applyProtection="1">
      <alignment horizontal="center" vertical="center" wrapText="1"/>
    </xf>
    <xf numFmtId="0" fontId="31" fillId="6" borderId="40" xfId="0" applyFont="1" applyFill="1" applyBorder="1" applyAlignment="1" applyProtection="1">
      <alignment horizontal="center" vertical="center" wrapText="1"/>
    </xf>
    <xf numFmtId="0" fontId="29" fillId="6" borderId="20" xfId="0" applyFont="1" applyFill="1" applyBorder="1" applyAlignment="1" applyProtection="1">
      <alignment horizontal="center" vertical="center" wrapText="1"/>
    </xf>
    <xf numFmtId="0" fontId="31" fillId="6" borderId="22" xfId="0" applyFont="1" applyFill="1" applyBorder="1" applyAlignment="1" applyProtection="1">
      <alignment horizontal="center" vertical="center" wrapText="1"/>
    </xf>
    <xf numFmtId="0" fontId="22" fillId="6" borderId="21" xfId="2" applyFont="1" applyFill="1" applyBorder="1">
      <alignment horizontal="center" vertical="center"/>
    </xf>
    <xf numFmtId="3" fontId="31" fillId="6" borderId="21" xfId="30" applyFont="1" applyFill="1" applyBorder="1" applyProtection="1">
      <alignment horizontal="right" vertical="center"/>
    </xf>
    <xf numFmtId="2" fontId="31" fillId="6" borderId="20" xfId="31" applyNumberFormat="1" applyFont="1" applyFill="1" applyBorder="1" applyProtection="1">
      <alignment horizontal="right" vertical="center"/>
    </xf>
    <xf numFmtId="2" fontId="31" fillId="6" borderId="40" xfId="31" applyNumberFormat="1" applyFont="1" applyFill="1" applyBorder="1" applyProtection="1">
      <alignment horizontal="right" vertical="center"/>
    </xf>
    <xf numFmtId="3" fontId="31" fillId="6" borderId="42" xfId="30" applyFont="1" applyFill="1" applyBorder="1" applyProtection="1">
      <alignment horizontal="right" vertical="center"/>
    </xf>
    <xf numFmtId="3" fontId="29" fillId="6" borderId="32" xfId="30" applyFont="1" applyFill="1" applyBorder="1" applyProtection="1">
      <alignment horizontal="right" vertical="center"/>
    </xf>
    <xf numFmtId="0" fontId="31" fillId="6" borderId="2" xfId="0" applyFont="1" applyFill="1" applyBorder="1" applyAlignment="1" applyProtection="1">
      <alignment horizontal="left"/>
    </xf>
    <xf numFmtId="0" fontId="31" fillId="6" borderId="2" xfId="0" applyFont="1" applyFill="1" applyBorder="1" applyProtection="1">
      <alignment vertical="center"/>
    </xf>
    <xf numFmtId="0" fontId="31" fillId="6" borderId="2" xfId="0" applyFont="1" applyFill="1" applyBorder="1" applyAlignment="1" applyProtection="1">
      <alignment horizontal="left" wrapText="1"/>
    </xf>
    <xf numFmtId="0" fontId="23" fillId="6" borderId="2" xfId="0" applyFont="1" applyFill="1" applyBorder="1" applyProtection="1">
      <alignment vertical="center"/>
    </xf>
    <xf numFmtId="0" fontId="22" fillId="6" borderId="6" xfId="0" applyFont="1" applyFill="1" applyBorder="1" applyAlignment="1" applyProtection="1">
      <alignment horizontal="left" vertical="center"/>
    </xf>
    <xf numFmtId="3" fontId="29" fillId="6" borderId="20" xfId="30" applyFont="1" applyFill="1" applyBorder="1" applyAlignment="1" applyProtection="1">
      <alignment horizontal="right" vertical="center"/>
    </xf>
    <xf numFmtId="3" fontId="31" fillId="6" borderId="21" xfId="30" applyFont="1" applyFill="1" applyBorder="1" applyAlignment="1" applyProtection="1">
      <alignment horizontal="right" vertical="center"/>
    </xf>
    <xf numFmtId="3" fontId="31" fillId="6" borderId="22" xfId="30" applyFont="1" applyFill="1" applyBorder="1" applyAlignment="1" applyProtection="1">
      <alignment horizontal="right" vertical="center"/>
    </xf>
    <xf numFmtId="2" fontId="31" fillId="6" borderId="22" xfId="31" applyNumberFormat="1" applyFont="1" applyFill="1" applyBorder="1" applyProtection="1">
      <alignment horizontal="right" vertical="center"/>
    </xf>
    <xf numFmtId="0" fontId="29" fillId="6" borderId="26" xfId="0" applyFont="1" applyFill="1" applyBorder="1" applyAlignment="1" applyProtection="1">
      <alignment vertical="center" wrapText="1"/>
    </xf>
    <xf numFmtId="49" fontId="31" fillId="6" borderId="21" xfId="0" applyNumberFormat="1" applyFont="1" applyFill="1" applyBorder="1" applyAlignment="1" applyProtection="1">
      <alignment horizontal="center" vertical="center" wrapText="1"/>
    </xf>
    <xf numFmtId="0" fontId="29" fillId="6" borderId="21" xfId="0" applyFont="1" applyFill="1" applyBorder="1" applyAlignment="1" applyProtection="1">
      <alignment horizontal="center" vertical="center" wrapText="1"/>
    </xf>
    <xf numFmtId="3" fontId="29" fillId="6" borderId="21" xfId="30" applyFont="1" applyFill="1" applyBorder="1">
      <alignment horizontal="right" vertical="center"/>
    </xf>
    <xf numFmtId="3" fontId="31" fillId="6" borderId="32" xfId="30" applyFont="1" applyFill="1" applyBorder="1" applyAlignment="1" applyProtection="1">
      <alignment horizontal="right" vertical="center"/>
    </xf>
    <xf numFmtId="3" fontId="29" fillId="6" borderId="36" xfId="30" applyFont="1" applyFill="1" applyBorder="1" applyProtection="1">
      <alignment horizontal="right" vertical="center"/>
    </xf>
    <xf numFmtId="0" fontId="29" fillId="6" borderId="24" xfId="0" applyFont="1" applyFill="1" applyBorder="1" applyAlignment="1" applyProtection="1">
      <alignment vertical="center" wrapText="1"/>
    </xf>
    <xf numFmtId="3" fontId="29" fillId="6" borderId="31" xfId="30" applyFont="1" applyFill="1" applyBorder="1" applyProtection="1">
      <alignment horizontal="right" vertical="center"/>
    </xf>
    <xf numFmtId="0" fontId="25" fillId="6" borderId="27" xfId="83" applyFont="1" applyFill="1" applyBorder="1" applyAlignment="1" applyProtection="1">
      <alignment horizontal="left" vertical="center" wrapText="1" indent="1"/>
    </xf>
    <xf numFmtId="0" fontId="22" fillId="6" borderId="22" xfId="2" applyFont="1" applyFill="1" applyBorder="1">
      <alignment horizontal="center" vertical="center"/>
    </xf>
    <xf numFmtId="0" fontId="32" fillId="6" borderId="24" xfId="83" applyFont="1" applyFill="1" applyBorder="1" applyAlignment="1" applyProtection="1">
      <alignment horizontal="left" vertical="center" wrapText="1"/>
    </xf>
    <xf numFmtId="0" fontId="31" fillId="6" borderId="38" xfId="0" applyFont="1" applyFill="1" applyBorder="1" applyAlignment="1" applyProtection="1">
      <alignment horizontal="left" vertical="center" wrapText="1"/>
    </xf>
    <xf numFmtId="0" fontId="31" fillId="6" borderId="23" xfId="0" applyFont="1" applyFill="1" applyBorder="1" applyAlignment="1" applyProtection="1">
      <alignment horizontal="center" vertical="center" wrapText="1"/>
    </xf>
    <xf numFmtId="2" fontId="31" fillId="6" borderId="23" xfId="31" applyNumberFormat="1" applyFont="1" applyFill="1" applyBorder="1" applyProtection="1">
      <alignment horizontal="right" vertical="center"/>
    </xf>
    <xf numFmtId="3" fontId="31" fillId="6" borderId="37" xfId="30" applyFont="1" applyFill="1" applyBorder="1" applyProtection="1">
      <alignment horizontal="right" vertical="center"/>
    </xf>
    <xf numFmtId="0" fontId="31" fillId="6" borderId="0" xfId="0" applyFont="1" applyFill="1" applyBorder="1" applyAlignment="1" applyProtection="1">
      <alignment vertical="center" wrapText="1"/>
    </xf>
    <xf numFmtId="0" fontId="31" fillId="6" borderId="0" xfId="0" applyFont="1" applyFill="1" applyBorder="1" applyAlignment="1" applyProtection="1">
      <alignment horizontal="center" vertical="center" wrapText="1"/>
    </xf>
    <xf numFmtId="3" fontId="31" fillId="6" borderId="0" xfId="11" applyNumberFormat="1" applyFont="1" applyFill="1" applyBorder="1" applyAlignment="1" applyProtection="1">
      <alignment horizontal="right"/>
    </xf>
    <xf numFmtId="3" fontId="31" fillId="6" borderId="0" xfId="11" applyFont="1" applyFill="1" applyBorder="1" applyProtection="1">
      <alignment horizontal="right" vertical="center"/>
    </xf>
    <xf numFmtId="3" fontId="31" fillId="6" borderId="0" xfId="11" applyNumberFormat="1" applyFont="1" applyFill="1" applyBorder="1" applyProtection="1">
      <alignment horizontal="right" vertical="center"/>
    </xf>
    <xf numFmtId="0" fontId="31" fillId="6" borderId="0" xfId="0" applyNumberFormat="1" applyFont="1" applyFill="1" applyBorder="1" applyAlignment="1" applyProtection="1"/>
    <xf numFmtId="0" fontId="31" fillId="6" borderId="26" xfId="0" applyFont="1" applyFill="1" applyBorder="1" applyAlignment="1" applyProtection="1">
      <alignment horizontal="left" vertical="center" wrapText="1" indent="2"/>
    </xf>
    <xf numFmtId="0" fontId="22" fillId="6" borderId="26" xfId="0" applyFont="1" applyFill="1" applyBorder="1" applyAlignment="1" applyProtection="1">
      <alignment horizontal="left" vertical="center" wrapText="1" indent="4"/>
    </xf>
    <xf numFmtId="49" fontId="31" fillId="6" borderId="26" xfId="0" applyNumberFormat="1" applyFont="1" applyFill="1" applyBorder="1" applyAlignment="1" applyProtection="1">
      <alignment horizontal="left" vertical="center" wrapText="1" indent="2"/>
    </xf>
    <xf numFmtId="0" fontId="31" fillId="6" borderId="27" xfId="0" applyFont="1" applyFill="1" applyBorder="1" applyAlignment="1" applyProtection="1">
      <alignment horizontal="left" vertical="center" wrapText="1" indent="2"/>
    </xf>
    <xf numFmtId="3" fontId="31" fillId="6" borderId="36" xfId="30" applyFont="1" applyFill="1" applyBorder="1" applyAlignment="1">
      <alignment horizontal="right" vertical="center"/>
    </xf>
    <xf numFmtId="2" fontId="31" fillId="6" borderId="22" xfId="31" applyNumberFormat="1" applyFont="1" applyFill="1" applyBorder="1" applyAlignment="1" applyProtection="1">
      <alignment horizontal="right" vertical="center"/>
    </xf>
    <xf numFmtId="3" fontId="31" fillId="6" borderId="33" xfId="30" applyFont="1" applyFill="1" applyBorder="1" applyAlignment="1">
      <alignment horizontal="right" vertical="center"/>
    </xf>
    <xf numFmtId="3" fontId="29" fillId="6" borderId="31" xfId="30" applyFont="1" applyFill="1" applyBorder="1" applyAlignment="1">
      <alignment horizontal="right" vertical="center"/>
    </xf>
    <xf numFmtId="0" fontId="31" fillId="6" borderId="26" xfId="0" applyFont="1" applyFill="1" applyBorder="1" applyAlignment="1" applyProtection="1">
      <alignment horizontal="left" vertical="center" wrapText="1" indent="3"/>
    </xf>
    <xf numFmtId="0" fontId="22" fillId="6" borderId="26" xfId="0" applyFont="1" applyFill="1" applyBorder="1" applyAlignment="1" applyProtection="1">
      <alignment horizontal="left" vertical="center" wrapText="1" indent="5"/>
    </xf>
    <xf numFmtId="49" fontId="31" fillId="6" borderId="26" xfId="0" applyNumberFormat="1" applyFont="1" applyFill="1" applyBorder="1" applyAlignment="1" applyProtection="1">
      <alignment horizontal="left" vertical="center" wrapText="1" indent="3"/>
    </xf>
    <xf numFmtId="0" fontId="31" fillId="6" borderId="27" xfId="0" applyFont="1" applyFill="1" applyBorder="1" applyAlignment="1" applyProtection="1">
      <alignment horizontal="left" vertical="center" wrapText="1" indent="1"/>
    </xf>
    <xf numFmtId="0" fontId="29" fillId="6" borderId="24" xfId="0" applyFont="1" applyFill="1" applyBorder="1" applyAlignment="1" applyProtection="1">
      <alignment horizontal="left" vertical="center" wrapText="1"/>
    </xf>
    <xf numFmtId="0" fontId="29" fillId="6" borderId="0" xfId="0" applyFont="1" applyFill="1" applyBorder="1" applyAlignment="1" applyProtection="1">
      <alignment horizontal="left" vertical="center" wrapText="1"/>
    </xf>
    <xf numFmtId="0" fontId="33" fillId="6" borderId="24" xfId="0" applyFont="1" applyFill="1" applyBorder="1" applyAlignment="1" applyProtection="1">
      <alignment horizontal="left"/>
    </xf>
    <xf numFmtId="0" fontId="31" fillId="6" borderId="25" xfId="0" applyFont="1" applyFill="1" applyBorder="1" applyAlignment="1" applyProtection="1">
      <alignment horizontal="left" vertical="center"/>
    </xf>
    <xf numFmtId="0" fontId="31" fillId="6" borderId="26" xfId="0" applyFont="1" applyFill="1" applyBorder="1" applyAlignment="1" applyProtection="1">
      <alignment horizontal="left" vertical="center" indent="1"/>
    </xf>
    <xf numFmtId="0" fontId="31" fillId="6" borderId="26" xfId="0" applyFont="1" applyFill="1" applyBorder="1" applyAlignment="1" applyProtection="1">
      <alignment horizontal="left" vertical="center" indent="2"/>
    </xf>
    <xf numFmtId="0" fontId="25" fillId="6" borderId="26" xfId="83" applyFont="1" applyFill="1" applyBorder="1" applyAlignment="1" applyProtection="1">
      <alignment horizontal="left" vertical="center" wrapText="1" indent="2"/>
    </xf>
    <xf numFmtId="0" fontId="31" fillId="6" borderId="26" xfId="0" applyFont="1" applyFill="1" applyBorder="1" applyAlignment="1" applyProtection="1">
      <alignment horizontal="left" vertical="center"/>
    </xf>
    <xf numFmtId="2" fontId="31" fillId="6" borderId="23" xfId="31" applyNumberFormat="1" applyFont="1" applyFill="1" applyBorder="1" applyAlignment="1" applyProtection="1">
      <alignment horizontal="right" vertical="center"/>
    </xf>
    <xf numFmtId="3" fontId="31" fillId="6" borderId="37" xfId="30" applyFont="1" applyFill="1" applyBorder="1" applyAlignment="1">
      <alignment horizontal="right" vertical="center"/>
    </xf>
    <xf numFmtId="0" fontId="31" fillId="6" borderId="5" xfId="0" applyFont="1" applyFill="1" applyBorder="1" applyAlignment="1" applyProtection="1">
      <alignment horizontal="left" wrapText="1"/>
    </xf>
    <xf numFmtId="0" fontId="31" fillId="6" borderId="5" xfId="0" applyFont="1" applyFill="1" applyBorder="1" applyAlignment="1" applyProtection="1">
      <alignment horizontal="center" wrapText="1"/>
    </xf>
    <xf numFmtId="2" fontId="31" fillId="6" borderId="0" xfId="11" applyNumberFormat="1" applyFont="1" applyFill="1" applyBorder="1" applyProtection="1">
      <alignment horizontal="right" vertical="center"/>
    </xf>
    <xf numFmtId="0" fontId="29" fillId="6" borderId="34" xfId="0" applyFont="1" applyFill="1" applyBorder="1" applyAlignment="1" applyProtection="1">
      <alignment horizontal="left" wrapText="1"/>
    </xf>
    <xf numFmtId="0" fontId="24" fillId="6" borderId="45" xfId="5" applyFont="1" applyFill="1" applyBorder="1" applyAlignment="1" applyProtection="1">
      <alignment horizontal="center" vertical="center" wrapText="1"/>
    </xf>
    <xf numFmtId="0" fontId="31" fillId="6" borderId="25" xfId="0" applyFont="1" applyFill="1" applyBorder="1" applyAlignment="1" applyProtection="1">
      <alignment horizontal="left" vertical="center" wrapText="1" indent="1"/>
    </xf>
    <xf numFmtId="0" fontId="29" fillId="6" borderId="35" xfId="0" applyFont="1" applyFill="1" applyBorder="1" applyAlignment="1" applyProtection="1">
      <alignment horizontal="left" vertical="center" wrapText="1"/>
    </xf>
    <xf numFmtId="3" fontId="22" fillId="6" borderId="22" xfId="30" applyFont="1" applyFill="1" applyBorder="1" applyAlignment="1" applyProtection="1">
      <alignment horizontal="right" vertical="center"/>
    </xf>
    <xf numFmtId="3" fontId="31" fillId="6" borderId="33" xfId="30" applyFont="1" applyFill="1" applyBorder="1" applyAlignment="1" applyProtection="1">
      <alignment horizontal="right" vertical="center"/>
    </xf>
    <xf numFmtId="2" fontId="31" fillId="6" borderId="20" xfId="31" applyNumberFormat="1" applyFont="1" applyFill="1" applyBorder="1" applyAlignment="1" applyProtection="1">
      <alignment horizontal="right" vertical="center"/>
    </xf>
    <xf numFmtId="3" fontId="31" fillId="6" borderId="21" xfId="30" applyFont="1" applyFill="1" applyBorder="1" applyAlignment="1">
      <alignment horizontal="right" vertical="center"/>
    </xf>
    <xf numFmtId="3" fontId="29" fillId="6" borderId="46" xfId="30" applyFont="1" applyFill="1" applyBorder="1" applyAlignment="1" applyProtection="1">
      <alignment horizontal="right" vertical="center"/>
    </xf>
    <xf numFmtId="0" fontId="31" fillId="6" borderId="0" xfId="0" applyFont="1" applyFill="1" applyBorder="1" applyAlignment="1" applyProtection="1">
      <alignment horizontal="left" wrapText="1" indent="1"/>
    </xf>
    <xf numFmtId="0" fontId="31" fillId="6" borderId="0" xfId="0" applyFont="1" applyFill="1" applyBorder="1" applyAlignment="1" applyProtection="1">
      <alignment horizontal="center" wrapText="1"/>
    </xf>
    <xf numFmtId="3" fontId="31" fillId="6" borderId="0" xfId="0" applyNumberFormat="1" applyFont="1" applyFill="1" applyBorder="1" applyProtection="1">
      <alignment vertical="center"/>
    </xf>
    <xf numFmtId="0" fontId="31" fillId="6" borderId="9" xfId="0" applyFont="1" applyFill="1" applyBorder="1" applyAlignment="1" applyProtection="1">
      <alignment horizontal="left" wrapText="1" indent="1"/>
    </xf>
    <xf numFmtId="0" fontId="31" fillId="6" borderId="9" xfId="0" applyFont="1" applyFill="1" applyBorder="1" applyAlignment="1" applyProtection="1">
      <alignment horizontal="center" wrapText="1"/>
    </xf>
    <xf numFmtId="3" fontId="31" fillId="6" borderId="9" xfId="0" applyNumberFormat="1" applyFont="1" applyFill="1" applyBorder="1" applyProtection="1">
      <alignment vertical="center"/>
    </xf>
    <xf numFmtId="0" fontId="29" fillId="6" borderId="24" xfId="0" applyFont="1" applyFill="1" applyBorder="1" applyAlignment="1" applyProtection="1">
      <alignment vertical="center"/>
    </xf>
    <xf numFmtId="2" fontId="31" fillId="6" borderId="0" xfId="0" applyNumberFormat="1" applyFont="1" applyFill="1" applyBorder="1" applyProtection="1">
      <alignment vertical="center"/>
    </xf>
    <xf numFmtId="3" fontId="24" fillId="6" borderId="31" xfId="30" applyFont="1" applyFill="1" applyBorder="1">
      <alignment horizontal="right" vertical="center"/>
    </xf>
    <xf numFmtId="0" fontId="29" fillId="6" borderId="9" xfId="0" applyFont="1" applyFill="1" applyBorder="1" applyAlignment="1" applyProtection="1">
      <alignment horizontal="left" vertical="center" wrapText="1"/>
    </xf>
    <xf numFmtId="0" fontId="31" fillId="6" borderId="28" xfId="0" applyFont="1" applyFill="1" applyBorder="1" applyAlignment="1" applyProtection="1">
      <alignment horizontal="left" vertical="center" wrapText="1"/>
    </xf>
    <xf numFmtId="0" fontId="31" fillId="6" borderId="30" xfId="0" applyFont="1" applyFill="1" applyBorder="1" applyAlignment="1" applyProtection="1">
      <alignment horizontal="left" vertical="center" wrapText="1"/>
    </xf>
    <xf numFmtId="0" fontId="29" fillId="6" borderId="9" xfId="0" applyFont="1" applyFill="1" applyBorder="1" applyAlignment="1" applyProtection="1">
      <alignment vertical="center"/>
    </xf>
    <xf numFmtId="0" fontId="22" fillId="6" borderId="20" xfId="5" applyFont="1" applyFill="1" applyBorder="1" applyAlignment="1" applyProtection="1">
      <alignment horizontal="center" vertical="center" wrapText="1"/>
    </xf>
    <xf numFmtId="0" fontId="24" fillId="6" borderId="9" xfId="5" applyFont="1" applyFill="1" applyBorder="1" applyAlignment="1" applyProtection="1">
      <alignment horizontal="center" vertical="center" wrapText="1"/>
    </xf>
    <xf numFmtId="3" fontId="31" fillId="6" borderId="28" xfId="30" applyFont="1" applyFill="1" applyBorder="1" applyAlignment="1" applyProtection="1">
      <alignment horizontal="right" vertical="center"/>
    </xf>
    <xf numFmtId="3" fontId="31" fillId="6" borderId="29" xfId="30" applyFont="1" applyFill="1" applyBorder="1" applyAlignment="1" applyProtection="1">
      <alignment horizontal="right" vertical="center"/>
    </xf>
    <xf numFmtId="3" fontId="31" fillId="6" borderId="30" xfId="30" applyFont="1" applyFill="1" applyBorder="1" applyAlignment="1" applyProtection="1">
      <alignment horizontal="right" vertical="center"/>
    </xf>
    <xf numFmtId="3" fontId="29" fillId="6" borderId="9" xfId="30" applyFont="1" applyFill="1" applyBorder="1" applyAlignment="1" applyProtection="1">
      <alignment horizontal="right" vertical="center"/>
    </xf>
    <xf numFmtId="0" fontId="31" fillId="6" borderId="38" xfId="0" applyFont="1" applyFill="1" applyBorder="1" applyAlignment="1" applyProtection="1">
      <alignment vertical="center" wrapText="1"/>
    </xf>
    <xf numFmtId="0" fontId="25" fillId="6" borderId="26" xfId="0" applyFont="1" applyFill="1" applyBorder="1" applyAlignment="1" applyProtection="1">
      <alignment horizontal="left" vertical="center" wrapText="1" indent="3"/>
    </xf>
    <xf numFmtId="0" fontId="31" fillId="6" borderId="41" xfId="0" applyFont="1" applyFill="1" applyBorder="1" applyAlignment="1" applyProtection="1">
      <alignment horizontal="left" vertical="center" wrapText="1" indent="2"/>
    </xf>
    <xf numFmtId="0" fontId="34" fillId="6" borderId="0" xfId="0" applyFont="1" applyFill="1" applyBorder="1" applyAlignment="1" applyProtection="1">
      <alignment horizontal="left"/>
    </xf>
    <xf numFmtId="0" fontId="34" fillId="6" borderId="0" xfId="0" applyFont="1" applyFill="1" applyBorder="1" applyAlignment="1" applyProtection="1">
      <alignment horizontal="center"/>
    </xf>
    <xf numFmtId="3" fontId="34" fillId="6" borderId="0" xfId="0" applyNumberFormat="1" applyFont="1" applyFill="1" applyBorder="1" applyAlignment="1" applyProtection="1">
      <alignment horizontal="right"/>
    </xf>
    <xf numFmtId="2" fontId="34" fillId="6" borderId="0" xfId="0" applyNumberFormat="1" applyFont="1" applyFill="1" applyBorder="1" applyAlignment="1" applyProtection="1">
      <alignment horizontal="left"/>
    </xf>
    <xf numFmtId="3" fontId="29" fillId="6" borderId="31" xfId="30" applyFont="1" applyFill="1" applyBorder="1" applyAlignment="1" applyProtection="1">
      <alignment horizontal="right" vertical="center"/>
    </xf>
    <xf numFmtId="0" fontId="29" fillId="6" borderId="5" xfId="0" applyFont="1" applyFill="1" applyBorder="1" applyAlignment="1" applyProtection="1">
      <alignment wrapText="1"/>
    </xf>
    <xf numFmtId="3" fontId="31" fillId="6" borderId="5" xfId="11" applyNumberFormat="1" applyFont="1" applyFill="1" applyBorder="1" applyAlignment="1" applyProtection="1">
      <alignment horizontal="right"/>
    </xf>
    <xf numFmtId="2" fontId="29" fillId="6" borderId="5" xfId="3" applyNumberFormat="1" applyFont="1" applyFill="1" applyBorder="1" applyAlignment="1" applyProtection="1">
      <alignment horizontal="center" wrapText="1"/>
    </xf>
    <xf numFmtId="0" fontId="31" fillId="6" borderId="9" xfId="0" applyFont="1" applyFill="1" applyBorder="1" applyProtection="1">
      <alignment vertical="center"/>
    </xf>
    <xf numFmtId="0" fontId="29" fillId="6" borderId="0" xfId="0" applyFont="1" applyFill="1" applyBorder="1" applyAlignment="1" applyProtection="1">
      <alignment wrapText="1"/>
    </xf>
    <xf numFmtId="2" fontId="29" fillId="6" borderId="0" xfId="3" applyNumberFormat="1" applyFont="1" applyFill="1" applyBorder="1" applyAlignment="1" applyProtection="1">
      <alignment horizontal="center" wrapText="1"/>
    </xf>
    <xf numFmtId="0" fontId="31" fillId="6" borderId="8" xfId="0" applyFont="1" applyFill="1" applyBorder="1" applyProtection="1">
      <alignment vertical="center"/>
    </xf>
    <xf numFmtId="0" fontId="23" fillId="6" borderId="24" xfId="0" applyFont="1" applyFill="1" applyBorder="1" applyAlignment="1" applyProtection="1">
      <alignment horizontal="left" wrapText="1"/>
    </xf>
    <xf numFmtId="0" fontId="25" fillId="6" borderId="26" xfId="83" applyFont="1" applyFill="1" applyBorder="1" applyAlignment="1" applyProtection="1">
      <alignment horizontal="left" vertical="center" wrapText="1" indent="3"/>
    </xf>
    <xf numFmtId="0" fontId="31" fillId="6" borderId="5" xfId="0" applyFont="1" applyFill="1" applyBorder="1" applyAlignment="1" applyProtection="1">
      <alignment horizontal="left" vertical="center" wrapText="1" indent="2"/>
    </xf>
    <xf numFmtId="0" fontId="31" fillId="6" borderId="5" xfId="0" applyFont="1" applyFill="1" applyBorder="1" applyAlignment="1" applyProtection="1">
      <alignment horizontal="center" vertical="center" wrapText="1"/>
    </xf>
    <xf numFmtId="0" fontId="31" fillId="6" borderId="9" xfId="0" applyFont="1" applyFill="1" applyBorder="1" applyAlignment="1" applyProtection="1">
      <alignment horizontal="left" vertical="center" wrapText="1" indent="2"/>
    </xf>
    <xf numFmtId="0" fontId="31" fillId="6" borderId="19" xfId="0" applyFont="1" applyFill="1" applyBorder="1" applyAlignment="1" applyProtection="1">
      <alignment horizontal="center" vertical="center" wrapText="1"/>
    </xf>
    <xf numFmtId="0" fontId="31" fillId="6" borderId="31" xfId="0" applyFont="1" applyFill="1" applyBorder="1" applyAlignment="1" applyProtection="1">
      <alignment horizontal="center" vertical="center" wrapText="1"/>
    </xf>
    <xf numFmtId="2" fontId="31" fillId="6" borderId="0" xfId="31" applyNumberFormat="1" applyFont="1" applyFill="1" applyBorder="1" applyProtection="1">
      <alignment horizontal="right" vertical="center"/>
    </xf>
    <xf numFmtId="3" fontId="31" fillId="6" borderId="0" xfId="30" applyFont="1" applyFill="1" applyBorder="1" applyProtection="1">
      <alignment horizontal="right" vertical="center"/>
    </xf>
    <xf numFmtId="0" fontId="31" fillId="6" borderId="28" xfId="0" applyFont="1" applyFill="1" applyBorder="1" applyAlignment="1" applyProtection="1">
      <alignment vertical="center" wrapText="1"/>
    </xf>
    <xf numFmtId="0" fontId="31" fillId="6" borderId="28" xfId="0" applyFont="1" applyFill="1" applyBorder="1" applyAlignment="1" applyProtection="1">
      <alignment horizontal="center" vertical="center"/>
    </xf>
    <xf numFmtId="3" fontId="29" fillId="6" borderId="28" xfId="3" applyNumberFormat="1" applyFont="1" applyFill="1" applyBorder="1" applyAlignment="1" applyProtection="1">
      <alignment horizontal="right" wrapText="1"/>
    </xf>
    <xf numFmtId="0" fontId="22" fillId="6" borderId="28" xfId="0" applyFont="1" applyFill="1" applyBorder="1" applyProtection="1">
      <alignment vertical="center"/>
    </xf>
    <xf numFmtId="0" fontId="31" fillId="6" borderId="25" xfId="0" applyFont="1" applyFill="1" applyBorder="1" applyProtection="1">
      <alignment vertical="center"/>
    </xf>
    <xf numFmtId="0" fontId="31" fillId="6" borderId="39" xfId="0" applyFont="1" applyFill="1" applyBorder="1" applyAlignment="1" applyProtection="1">
      <alignment vertical="center" wrapText="1"/>
    </xf>
    <xf numFmtId="0" fontId="31" fillId="6" borderId="39" xfId="0" applyFont="1" applyFill="1" applyBorder="1" applyAlignment="1" applyProtection="1">
      <alignment horizontal="center" vertical="center"/>
    </xf>
    <xf numFmtId="3" fontId="29" fillId="6" borderId="39" xfId="3" applyNumberFormat="1" applyFont="1" applyFill="1" applyBorder="1" applyAlignment="1" applyProtection="1">
      <alignment horizontal="right" wrapText="1"/>
    </xf>
    <xf numFmtId="0" fontId="22" fillId="6" borderId="39" xfId="0" applyFont="1" applyFill="1" applyBorder="1" applyProtection="1">
      <alignment vertical="center"/>
    </xf>
    <xf numFmtId="0" fontId="31" fillId="6" borderId="41" xfId="0" applyFont="1" applyFill="1" applyBorder="1" applyProtection="1">
      <alignment vertical="center"/>
    </xf>
    <xf numFmtId="3" fontId="22" fillId="6" borderId="25" xfId="30" quotePrefix="1" applyFont="1" applyBorder="1">
      <alignment horizontal="right" vertical="center"/>
    </xf>
    <xf numFmtId="0" fontId="22" fillId="13" borderId="35" xfId="3" applyFont="1" applyBorder="1" applyAlignment="1" applyProtection="1">
      <alignment vertical="center" wrapText="1"/>
    </xf>
    <xf numFmtId="0" fontId="0" fillId="6" borderId="22" xfId="0" applyBorder="1" applyAlignment="1">
      <alignment vertical="center" wrapText="1"/>
    </xf>
    <xf numFmtId="0" fontId="0" fillId="6" borderId="21" xfId="0" applyBorder="1" applyAlignment="1">
      <alignment vertical="center" wrapText="1"/>
    </xf>
    <xf numFmtId="0" fontId="0" fillId="6" borderId="21" xfId="0" applyBorder="1" applyAlignment="1">
      <alignment horizontal="left" vertical="center" wrapText="1" indent="2"/>
    </xf>
    <xf numFmtId="0" fontId="0" fillId="6" borderId="21" xfId="0" applyBorder="1" applyAlignment="1">
      <alignment horizontal="left" vertical="center" wrapText="1" indent="1"/>
    </xf>
    <xf numFmtId="3" fontId="22" fillId="6" borderId="33" xfId="30" applyFont="1" applyBorder="1" applyProtection="1">
      <alignment horizontal="right" vertical="center"/>
    </xf>
    <xf numFmtId="3" fontId="22" fillId="14" borderId="28" xfId="20" applyFont="1" applyBorder="1">
      <alignment horizontal="right" vertical="center"/>
      <protection locked="0"/>
    </xf>
    <xf numFmtId="3" fontId="22" fillId="14" borderId="36" xfId="20" applyFont="1" applyBorder="1">
      <alignment horizontal="right" vertical="center"/>
      <protection locked="0"/>
    </xf>
    <xf numFmtId="3" fontId="22" fillId="14" borderId="29" xfId="20" applyFont="1" applyBorder="1">
      <alignment horizontal="right" vertical="center"/>
      <protection locked="0"/>
    </xf>
    <xf numFmtId="3" fontId="22" fillId="14" borderId="32" xfId="20" applyFont="1" applyBorder="1">
      <alignment horizontal="right" vertical="center"/>
      <protection locked="0"/>
    </xf>
    <xf numFmtId="2" fontId="22" fillId="6" borderId="26" xfId="32" applyNumberFormat="1" applyFont="1" applyBorder="1" applyAlignment="1">
      <alignment horizontal="center" vertical="center" wrapText="1"/>
    </xf>
    <xf numFmtId="3" fontId="31" fillId="14" borderId="32" xfId="20" applyFont="1" applyBorder="1">
      <alignment horizontal="right" vertical="center"/>
      <protection locked="0"/>
    </xf>
    <xf numFmtId="3" fontId="31" fillId="14" borderId="42" xfId="20" applyFont="1" applyBorder="1">
      <alignment horizontal="right" vertical="center"/>
      <protection locked="0"/>
    </xf>
    <xf numFmtId="3" fontId="31" fillId="14" borderId="37" xfId="20" applyFont="1" applyBorder="1">
      <alignment horizontal="right" vertical="center"/>
      <protection locked="0"/>
    </xf>
    <xf numFmtId="2" fontId="22" fillId="6" borderId="27" xfId="32" applyNumberFormat="1" applyFont="1" applyBorder="1">
      <alignment horizontal="right" vertical="center"/>
    </xf>
    <xf numFmtId="0" fontId="22" fillId="13" borderId="47" xfId="3" applyFont="1" applyBorder="1" applyProtection="1">
      <alignment horizontal="center" vertical="center"/>
    </xf>
    <xf numFmtId="3" fontId="22" fillId="6" borderId="41" xfId="30" applyFont="1" applyBorder="1">
      <alignment horizontal="right" vertical="center"/>
    </xf>
    <xf numFmtId="3" fontId="22" fillId="6" borderId="39" xfId="30" applyFont="1" applyBorder="1">
      <alignment horizontal="right" vertical="center"/>
    </xf>
    <xf numFmtId="2" fontId="22" fillId="15" borderId="19" xfId="49" applyNumberFormat="1" applyFont="1" applyBorder="1">
      <alignment vertical="center"/>
    </xf>
    <xf numFmtId="0" fontId="24" fillId="6" borderId="24" xfId="5" applyFont="1" applyBorder="1">
      <alignment horizontal="center" wrapText="1"/>
    </xf>
    <xf numFmtId="0" fontId="24" fillId="6" borderId="19" xfId="5" applyFont="1" applyBorder="1">
      <alignment horizontal="center" wrapText="1"/>
    </xf>
    <xf numFmtId="0" fontId="24" fillId="6" borderId="10" xfId="0" applyFont="1" applyFill="1" applyBorder="1" applyAlignment="1" applyProtection="1">
      <alignment horizontal="left" vertical="center"/>
    </xf>
    <xf numFmtId="0" fontId="22" fillId="2" borderId="26" xfId="0" applyFont="1" applyFill="1" applyBorder="1" applyAlignment="1" applyProtection="1">
      <alignment horizontal="left" vertical="center" wrapText="1" indent="2"/>
    </xf>
    <xf numFmtId="3" fontId="22" fillId="6" borderId="22" xfId="30" applyFont="1" applyBorder="1">
      <alignment horizontal="right" vertical="center"/>
    </xf>
    <xf numFmtId="0" fontId="22" fillId="2" borderId="27" xfId="0" applyFont="1" applyFill="1" applyBorder="1" applyAlignment="1" applyProtection="1">
      <alignment horizontal="left" vertical="center" wrapText="1" indent="2"/>
    </xf>
    <xf numFmtId="0" fontId="22" fillId="2" borderId="29" xfId="0" applyFont="1" applyFill="1" applyBorder="1" applyAlignment="1" applyProtection="1">
      <alignment horizontal="left" vertical="center" wrapText="1" indent="2"/>
    </xf>
    <xf numFmtId="0" fontId="22" fillId="2" borderId="29" xfId="0" applyFont="1" applyFill="1" applyBorder="1" applyAlignment="1" applyProtection="1">
      <alignment horizontal="left" vertical="center" wrapText="1" indent="1"/>
    </xf>
    <xf numFmtId="0" fontId="22" fillId="2" borderId="26" xfId="0" applyFont="1" applyFill="1" applyBorder="1" applyAlignment="1" applyProtection="1">
      <alignment horizontal="left" vertical="center" wrapText="1" indent="1"/>
    </xf>
    <xf numFmtId="0" fontId="22" fillId="45" borderId="0" xfId="0" applyFont="1" applyFill="1" applyProtection="1">
      <alignment vertical="center"/>
    </xf>
    <xf numFmtId="3" fontId="22" fillId="6" borderId="27" xfId="30" applyFont="1" applyBorder="1">
      <alignment horizontal="right" vertical="center"/>
    </xf>
    <xf numFmtId="0" fontId="22" fillId="2" borderId="29" xfId="0" applyFont="1" applyFill="1" applyBorder="1" applyAlignment="1" applyProtection="1">
      <alignment horizontal="left" vertical="center" wrapText="1" indent="3"/>
    </xf>
    <xf numFmtId="0" fontId="0" fillId="6" borderId="0" xfId="0">
      <alignment vertical="center"/>
    </xf>
    <xf numFmtId="0" fontId="24" fillId="2" borderId="0" xfId="0" applyFont="1" applyFill="1" applyBorder="1" applyAlignment="1" applyProtection="1">
      <alignment horizontal="left" vertical="center"/>
    </xf>
    <xf numFmtId="0" fontId="0" fillId="6" borderId="0" xfId="0" applyFill="1" applyBorder="1">
      <alignment vertical="center"/>
    </xf>
    <xf numFmtId="0" fontId="0" fillId="6" borderId="0" xfId="0" applyBorder="1">
      <alignment vertical="center"/>
    </xf>
    <xf numFmtId="0" fontId="0" fillId="6" borderId="5" xfId="0" applyFill="1" applyBorder="1">
      <alignment vertical="center"/>
    </xf>
    <xf numFmtId="0" fontId="20" fillId="2" borderId="3" xfId="4" applyFont="1" applyFill="1" applyBorder="1" applyAlignment="1"/>
    <xf numFmtId="0" fontId="20" fillId="2" borderId="9" xfId="4" applyFont="1" applyFill="1" applyBorder="1" applyAlignment="1"/>
    <xf numFmtId="3" fontId="22" fillId="41" borderId="21" xfId="11" applyFont="1" applyBorder="1" applyAlignment="1" applyProtection="1">
      <alignment horizontal="right" vertical="center"/>
      <protection locked="0"/>
    </xf>
    <xf numFmtId="3" fontId="22" fillId="41" borderId="36" xfId="11" applyFont="1" applyBorder="1" applyAlignment="1" applyProtection="1">
      <alignment horizontal="right" vertical="center"/>
      <protection locked="0"/>
    </xf>
    <xf numFmtId="3" fontId="22" fillId="41" borderId="33" xfId="11" applyFont="1" applyBorder="1" applyAlignment="1" applyProtection="1">
      <alignment horizontal="right" vertical="center"/>
      <protection locked="0"/>
    </xf>
    <xf numFmtId="0" fontId="22" fillId="13" borderId="22" xfId="3" applyFont="1" applyBorder="1" applyProtection="1">
      <alignment horizontal="center" vertical="center"/>
    </xf>
    <xf numFmtId="3" fontId="22" fillId="41" borderId="22" xfId="11" applyFont="1" applyBorder="1" applyAlignment="1" applyProtection="1">
      <alignment horizontal="right" vertical="center"/>
      <protection locked="0"/>
    </xf>
    <xf numFmtId="1" fontId="0" fillId="4" borderId="19" xfId="37" applyFont="1" applyBorder="1" applyAlignment="1">
      <alignment horizontal="center" vertical="center"/>
    </xf>
    <xf numFmtId="0" fontId="22" fillId="2" borderId="34" xfId="0" applyFont="1" applyFill="1" applyBorder="1" applyAlignment="1">
      <alignment vertical="center"/>
    </xf>
    <xf numFmtId="0" fontId="0" fillId="6" borderId="41" xfId="0" applyFont="1" applyFill="1" applyBorder="1" applyAlignment="1">
      <alignment horizontal="left" vertical="center"/>
    </xf>
    <xf numFmtId="0" fontId="0" fillId="6" borderId="21" xfId="0" applyFont="1" applyFill="1" applyBorder="1" applyAlignment="1" applyProtection="1">
      <alignment vertical="center" wrapText="1"/>
    </xf>
    <xf numFmtId="0" fontId="0" fillId="6" borderId="36" xfId="0" applyFont="1" applyBorder="1" applyAlignment="1">
      <alignment horizontal="left" vertical="top" wrapText="1" indent="3"/>
    </xf>
    <xf numFmtId="0" fontId="0" fillId="6" borderId="31" xfId="0" applyFont="1" applyBorder="1" applyAlignment="1">
      <alignment horizontal="left" vertical="top" wrapText="1"/>
    </xf>
    <xf numFmtId="0" fontId="0" fillId="6" borderId="26" xfId="0" applyFont="1" applyFill="1" applyBorder="1" applyAlignment="1" applyProtection="1">
      <alignment horizontal="center" vertical="center"/>
    </xf>
    <xf numFmtId="0" fontId="22" fillId="6" borderId="40" xfId="0" applyFont="1" applyFill="1" applyBorder="1" applyAlignment="1" applyProtection="1">
      <alignment vertical="center" wrapText="1"/>
    </xf>
    <xf numFmtId="0" fontId="24" fillId="2" borderId="31" xfId="0" applyFont="1" applyFill="1" applyBorder="1" applyAlignment="1" applyProtection="1">
      <alignment horizontal="center" wrapText="1"/>
    </xf>
    <xf numFmtId="0" fontId="22" fillId="2" borderId="9" xfId="0" applyFont="1" applyFill="1" applyBorder="1">
      <alignment vertical="center"/>
    </xf>
    <xf numFmtId="0" fontId="22" fillId="2" borderId="4" xfId="0" applyFont="1" applyFill="1" applyBorder="1">
      <alignment vertical="center"/>
    </xf>
    <xf numFmtId="0" fontId="22" fillId="2" borderId="0" xfId="0" applyFont="1" applyFill="1">
      <alignment vertical="center"/>
    </xf>
    <xf numFmtId="0" fontId="23" fillId="2" borderId="12" xfId="0" applyFont="1" applyFill="1" applyBorder="1" applyAlignment="1"/>
    <xf numFmtId="0" fontId="23" fillId="2" borderId="5" xfId="0" applyFont="1" applyFill="1" applyBorder="1">
      <alignment vertical="center"/>
    </xf>
    <xf numFmtId="0" fontId="20" fillId="2" borderId="5" xfId="0" applyFont="1" applyFill="1" applyBorder="1">
      <alignment vertical="center"/>
    </xf>
    <xf numFmtId="0" fontId="22" fillId="2" borderId="5" xfId="0" applyFont="1" applyFill="1" applyBorder="1">
      <alignment vertical="center"/>
    </xf>
    <xf numFmtId="0" fontId="22" fillId="2" borderId="11" xfId="0" applyFont="1" applyFill="1" applyBorder="1">
      <alignment vertical="center"/>
    </xf>
    <xf numFmtId="0" fontId="22" fillId="2" borderId="0" xfId="0" applyFont="1" applyFill="1" applyBorder="1">
      <alignment vertical="center"/>
    </xf>
    <xf numFmtId="0" fontId="22" fillId="2" borderId="2" xfId="0" applyFont="1" applyFill="1" applyBorder="1">
      <alignment vertical="center"/>
    </xf>
    <xf numFmtId="0" fontId="22" fillId="2" borderId="0" xfId="0" applyFont="1" applyFill="1" applyBorder="1" applyProtection="1">
      <alignment vertical="center"/>
    </xf>
    <xf numFmtId="0" fontId="22" fillId="2" borderId="0" xfId="0" applyFont="1" applyFill="1" applyBorder="1" applyAlignment="1" applyProtection="1">
      <alignment horizontal="left"/>
    </xf>
    <xf numFmtId="0" fontId="20" fillId="2" borderId="0" xfId="0" applyFont="1" applyFill="1" applyBorder="1">
      <alignment vertical="center"/>
    </xf>
    <xf numFmtId="0" fontId="22" fillId="2" borderId="6" xfId="0" applyFont="1" applyFill="1" applyBorder="1">
      <alignment vertical="center"/>
    </xf>
    <xf numFmtId="0" fontId="24" fillId="2" borderId="24" xfId="0" applyFont="1" applyFill="1" applyBorder="1" applyAlignment="1">
      <alignment horizontal="center" wrapText="1"/>
    </xf>
    <xf numFmtId="0" fontId="24" fillId="2" borderId="19" xfId="0" applyFont="1" applyFill="1" applyBorder="1" applyAlignment="1">
      <alignment horizontal="center" wrapText="1"/>
    </xf>
    <xf numFmtId="0" fontId="22" fillId="2" borderId="2" xfId="0" applyFont="1" applyFill="1" applyBorder="1" applyAlignment="1">
      <alignment vertical="center"/>
    </xf>
    <xf numFmtId="0" fontId="22" fillId="2" borderId="25" xfId="0" applyFont="1" applyFill="1" applyBorder="1" applyAlignment="1" applyProtection="1">
      <alignment horizontal="center" vertical="center"/>
    </xf>
    <xf numFmtId="0" fontId="22" fillId="2" borderId="25" xfId="0" applyFont="1" applyFill="1" applyBorder="1" applyAlignment="1" applyProtection="1">
      <alignment vertical="center" wrapText="1"/>
    </xf>
    <xf numFmtId="0" fontId="22" fillId="2" borderId="6" xfId="0" applyFont="1" applyFill="1" applyBorder="1" applyAlignment="1">
      <alignment vertical="center"/>
    </xf>
    <xf numFmtId="0" fontId="22" fillId="2" borderId="0" xfId="0" applyFont="1" applyFill="1" applyAlignment="1">
      <alignment vertical="center"/>
    </xf>
    <xf numFmtId="0" fontId="22" fillId="2" borderId="26" xfId="0" applyFont="1" applyFill="1" applyBorder="1" applyAlignment="1" applyProtection="1">
      <alignment horizontal="center" vertical="center"/>
    </xf>
    <xf numFmtId="0" fontId="22" fillId="0" borderId="26" xfId="0" applyFont="1" applyFill="1" applyBorder="1" applyAlignment="1" applyProtection="1">
      <alignment horizontal="left" vertical="center" indent="1"/>
    </xf>
    <xf numFmtId="0" fontId="22" fillId="0" borderId="26" xfId="0" applyFont="1" applyFill="1" applyBorder="1" applyAlignment="1" applyProtection="1">
      <alignment vertical="center"/>
    </xf>
    <xf numFmtId="0" fontId="22" fillId="2" borderId="26" xfId="0" applyFont="1" applyFill="1" applyBorder="1" applyAlignment="1" applyProtection="1">
      <alignment vertical="center"/>
    </xf>
    <xf numFmtId="0" fontId="24" fillId="2" borderId="26" xfId="0" applyFont="1" applyFill="1" applyBorder="1" applyAlignment="1" applyProtection="1">
      <alignment vertical="center"/>
    </xf>
    <xf numFmtId="0" fontId="22" fillId="2" borderId="26" xfId="0" applyFont="1" applyFill="1" applyBorder="1" applyAlignment="1" applyProtection="1">
      <alignment horizontal="left" vertical="center" indent="1"/>
    </xf>
    <xf numFmtId="0" fontId="22" fillId="2" borderId="26" xfId="0" applyFont="1" applyFill="1" applyBorder="1" applyAlignment="1" applyProtection="1">
      <alignment horizontal="left" vertical="center"/>
    </xf>
    <xf numFmtId="0" fontId="24" fillId="2" borderId="26" xfId="0" applyFont="1" applyFill="1" applyBorder="1" applyAlignment="1" applyProtection="1">
      <alignment horizontal="left" vertical="center"/>
    </xf>
    <xf numFmtId="0" fontId="22" fillId="2" borderId="27" xfId="0" applyFont="1" applyFill="1" applyBorder="1" applyAlignment="1" applyProtection="1">
      <alignment horizontal="left" vertical="center"/>
    </xf>
    <xf numFmtId="0" fontId="24" fillId="2" borderId="20" xfId="0" applyFont="1" applyFill="1" applyBorder="1" applyAlignment="1" applyProtection="1">
      <alignment horizontal="left" vertical="center"/>
    </xf>
    <xf numFmtId="0" fontId="24" fillId="2" borderId="21" xfId="0" applyFont="1" applyFill="1" applyBorder="1" applyAlignment="1" applyProtection="1">
      <alignment horizontal="left" vertical="center"/>
    </xf>
    <xf numFmtId="0" fontId="24" fillId="2" borderId="22" xfId="0" applyFont="1" applyFill="1" applyBorder="1" applyAlignment="1" applyProtection="1">
      <alignment horizontal="left" vertical="center"/>
    </xf>
    <xf numFmtId="0" fontId="22" fillId="2" borderId="10" xfId="0" applyFont="1" applyFill="1" applyBorder="1">
      <alignment vertical="center"/>
    </xf>
    <xf numFmtId="0" fontId="22" fillId="2" borderId="8" xfId="0" applyFont="1" applyFill="1" applyBorder="1">
      <alignment vertical="center"/>
    </xf>
    <xf numFmtId="0" fontId="20" fillId="2" borderId="8" xfId="0" applyFont="1" applyFill="1" applyBorder="1">
      <alignment vertical="center"/>
    </xf>
    <xf numFmtId="0" fontId="22" fillId="2" borderId="7" xfId="0" applyFont="1" applyFill="1" applyBorder="1">
      <alignment vertical="center"/>
    </xf>
    <xf numFmtId="0" fontId="0" fillId="47" borderId="0" xfId="0" applyFont="1" applyFill="1" applyProtection="1">
      <alignment vertical="center"/>
    </xf>
    <xf numFmtId="0" fontId="0" fillId="2" borderId="29" xfId="0" applyFont="1" applyFill="1" applyBorder="1" applyAlignment="1" applyProtection="1">
      <alignment horizontal="left" vertical="center" wrapText="1" indent="1"/>
    </xf>
    <xf numFmtId="0" fontId="24" fillId="6" borderId="31" xfId="0" applyFont="1" applyFill="1" applyBorder="1" applyAlignment="1" applyProtection="1">
      <alignment horizontal="center" vertical="center" wrapText="1"/>
    </xf>
    <xf numFmtId="0" fontId="24" fillId="6" borderId="9" xfId="4" applyFont="1" applyFill="1" applyBorder="1" applyAlignment="1">
      <alignment horizontal="left" vertical="center" wrapText="1"/>
    </xf>
    <xf numFmtId="0" fontId="24" fillId="6" borderId="19" xfId="0" applyFont="1" applyFill="1" applyBorder="1" applyAlignment="1" applyProtection="1">
      <alignment horizontal="center" vertical="center" wrapText="1"/>
    </xf>
    <xf numFmtId="0" fontId="22" fillId="6" borderId="34" xfId="0" applyFont="1" applyFill="1" applyBorder="1" applyAlignment="1" applyProtection="1">
      <alignment horizontal="center" vertical="center"/>
    </xf>
    <xf numFmtId="0" fontId="22" fillId="6" borderId="35" xfId="0" applyFont="1" applyFill="1" applyBorder="1" applyAlignment="1" applyProtection="1">
      <alignment horizontal="center" vertical="center"/>
    </xf>
    <xf numFmtId="0" fontId="24" fillId="6" borderId="0" xfId="0" applyFont="1" applyFill="1" applyBorder="1" applyAlignment="1" applyProtection="1">
      <alignment horizontal="center" vertical="center" wrapText="1"/>
    </xf>
    <xf numFmtId="0" fontId="24" fillId="6" borderId="8" xfId="0" applyFont="1" applyFill="1" applyBorder="1" applyAlignment="1" applyProtection="1">
      <alignment horizontal="left" vertical="center"/>
    </xf>
    <xf numFmtId="3" fontId="22" fillId="6" borderId="0" xfId="3" applyNumberFormat="1" applyFont="1" applyFill="1" applyBorder="1" applyAlignment="1" applyProtection="1">
      <alignment horizontal="center" vertical="center"/>
    </xf>
    <xf numFmtId="3" fontId="22" fillId="6" borderId="0" xfId="6" applyFont="1" applyFill="1" applyBorder="1" applyAlignment="1">
      <alignment horizontal="right" vertical="center"/>
    </xf>
    <xf numFmtId="10" fontId="22" fillId="6" borderId="0" xfId="7" applyFont="1" applyFill="1" applyBorder="1">
      <alignment horizontal="right" vertical="center"/>
    </xf>
    <xf numFmtId="3" fontId="22" fillId="13" borderId="27" xfId="3" applyNumberFormat="1" applyFont="1" applyBorder="1" applyAlignment="1" applyProtection="1">
      <alignment horizontal="center" vertical="center"/>
    </xf>
    <xf numFmtId="3" fontId="22" fillId="13" borderId="33" xfId="3" applyNumberFormat="1" applyFont="1" applyBorder="1" applyAlignment="1" applyProtection="1">
      <alignment horizontal="center" vertical="center"/>
    </xf>
    <xf numFmtId="0" fontId="22" fillId="2" borderId="0" xfId="0" applyFont="1" applyFill="1" applyBorder="1" applyProtection="1">
      <alignment vertical="center"/>
    </xf>
    <xf numFmtId="0" fontId="22" fillId="2" borderId="0" xfId="0" applyFont="1" applyFill="1" applyProtection="1">
      <alignment vertical="center"/>
    </xf>
    <xf numFmtId="3" fontId="22" fillId="6" borderId="26" xfId="30" applyFont="1" applyBorder="1">
      <alignment horizontal="right" vertical="center"/>
    </xf>
    <xf numFmtId="0" fontId="22" fillId="13" borderId="21" xfId="3" applyFont="1" applyBorder="1" applyProtection="1">
      <alignment horizontal="center" vertical="center"/>
    </xf>
    <xf numFmtId="0" fontId="22" fillId="13" borderId="36" xfId="3" applyFont="1" applyBorder="1" applyProtection="1">
      <alignment horizontal="center" vertical="center"/>
    </xf>
    <xf numFmtId="0" fontId="31" fillId="2" borderId="21" xfId="0" applyFont="1" applyFill="1" applyBorder="1" applyAlignment="1" applyProtection="1">
      <alignment horizontal="center" vertical="center" wrapText="1"/>
    </xf>
    <xf numFmtId="3" fontId="31" fillId="41" borderId="36" xfId="11" applyFont="1" applyBorder="1" applyProtection="1">
      <alignment horizontal="right" vertical="center"/>
      <protection locked="0"/>
    </xf>
    <xf numFmtId="2" fontId="22" fillId="6" borderId="26" xfId="32" applyNumberFormat="1" applyFont="1" applyBorder="1">
      <alignment horizontal="right" vertical="center"/>
    </xf>
    <xf numFmtId="0" fontId="22" fillId="45" borderId="0" xfId="0" applyFont="1" applyFill="1" applyProtection="1">
      <alignment vertical="center"/>
    </xf>
    <xf numFmtId="0" fontId="0" fillId="6" borderId="31" xfId="5" applyFont="1" applyBorder="1">
      <alignment horizontal="center" wrapText="1"/>
    </xf>
    <xf numFmtId="0" fontId="22" fillId="15" borderId="32" xfId="55" applyFont="1" applyBorder="1">
      <alignment horizontal="center" vertical="center" wrapText="1"/>
    </xf>
    <xf numFmtId="0" fontId="22" fillId="15" borderId="33" xfId="55" applyFont="1" applyBorder="1">
      <alignment horizontal="center" vertical="center" wrapText="1"/>
    </xf>
    <xf numFmtId="0" fontId="22" fillId="6" borderId="27" xfId="0" applyFont="1" applyFill="1" applyBorder="1" applyAlignment="1" applyProtection="1">
      <alignment vertical="center"/>
    </xf>
    <xf numFmtId="0" fontId="35" fillId="13" borderId="38" xfId="3" applyFont="1" applyBorder="1">
      <alignment horizontal="center" vertical="center"/>
    </xf>
    <xf numFmtId="0" fontId="24" fillId="6" borderId="23" xfId="0" applyFont="1" applyFill="1" applyBorder="1" applyAlignment="1" applyProtection="1">
      <alignment vertical="center"/>
    </xf>
    <xf numFmtId="0" fontId="20" fillId="6" borderId="2" xfId="0" applyFont="1" applyFill="1" applyBorder="1" applyAlignment="1">
      <alignment vertical="center"/>
    </xf>
    <xf numFmtId="0" fontId="20" fillId="6" borderId="9" xfId="0" applyFont="1" applyFill="1" applyBorder="1" applyAlignment="1">
      <alignment vertical="center"/>
    </xf>
    <xf numFmtId="15" fontId="21" fillId="6" borderId="9" xfId="0" applyNumberFormat="1" applyFont="1" applyFill="1" applyBorder="1" applyAlignment="1">
      <alignment vertical="center"/>
    </xf>
    <xf numFmtId="15" fontId="21" fillId="6" borderId="0" xfId="0" applyNumberFormat="1" applyFont="1" applyFill="1" applyBorder="1" applyAlignment="1">
      <alignment vertical="center"/>
    </xf>
    <xf numFmtId="0" fontId="24" fillId="6" borderId="24" xfId="0" applyFont="1" applyBorder="1">
      <alignment vertical="center"/>
    </xf>
    <xf numFmtId="171" fontId="24" fillId="6" borderId="19" xfId="35" applyFont="1" applyBorder="1">
      <alignment horizontal="center" vertical="center" wrapText="1"/>
    </xf>
    <xf numFmtId="171" fontId="24" fillId="6" borderId="31" xfId="35" applyFont="1" applyBorder="1">
      <alignment horizontal="center" vertical="center" wrapText="1"/>
    </xf>
    <xf numFmtId="0" fontId="24" fillId="6" borderId="9" xfId="0" applyFont="1" applyBorder="1">
      <alignment vertical="center"/>
    </xf>
    <xf numFmtId="0" fontId="24" fillId="6" borderId="9" xfId="0" applyFont="1" applyFill="1" applyBorder="1">
      <alignment vertical="center"/>
    </xf>
    <xf numFmtId="49" fontId="0" fillId="41" borderId="36" xfId="19" applyFont="1" applyBorder="1" applyAlignment="1" applyProtection="1">
      <alignment horizontal="center" vertical="center"/>
      <protection locked="0"/>
    </xf>
    <xf numFmtId="0" fontId="0" fillId="2" borderId="29" xfId="0" applyFont="1" applyFill="1" applyBorder="1" applyAlignment="1" applyProtection="1">
      <alignment vertical="center" wrapText="1"/>
    </xf>
    <xf numFmtId="0" fontId="0" fillId="2" borderId="29" xfId="0" applyFont="1" applyFill="1" applyBorder="1" applyAlignment="1" applyProtection="1">
      <alignment horizontal="left" vertical="center" wrapText="1" indent="3"/>
    </xf>
    <xf numFmtId="0" fontId="24" fillId="6" borderId="31" xfId="0" applyFont="1" applyFill="1" applyBorder="1" applyAlignment="1" applyProtection="1">
      <alignment horizontal="center" vertical="center"/>
    </xf>
    <xf numFmtId="0" fontId="24" fillId="6" borderId="19" xfId="5" applyFont="1" applyFill="1" applyBorder="1" applyAlignment="1">
      <alignment horizontal="center" vertical="center" wrapText="1"/>
    </xf>
    <xf numFmtId="0" fontId="24" fillId="6" borderId="31" xfId="5" applyFont="1" applyFill="1" applyBorder="1" applyAlignment="1">
      <alignment horizontal="center" vertical="center" wrapText="1"/>
    </xf>
    <xf numFmtId="0" fontId="24" fillId="6" borderId="24" xfId="5" applyFont="1" applyFill="1" applyBorder="1" applyAlignment="1">
      <alignment horizontal="center" vertical="center" wrapText="1"/>
    </xf>
    <xf numFmtId="0" fontId="24" fillId="2" borderId="19" xfId="5" applyFont="1" applyFill="1" applyBorder="1" applyAlignment="1">
      <alignment horizontal="center" vertical="center" wrapText="1"/>
    </xf>
    <xf numFmtId="0" fontId="24" fillId="2" borderId="31" xfId="5" applyFont="1" applyFill="1" applyBorder="1" applyAlignment="1">
      <alignment horizontal="center" vertical="center" wrapText="1"/>
    </xf>
    <xf numFmtId="0" fontId="24" fillId="6" borderId="9" xfId="5" applyFont="1" applyFill="1" applyBorder="1" applyAlignment="1">
      <alignment horizontal="center" vertical="center" wrapText="1"/>
    </xf>
    <xf numFmtId="0" fontId="24" fillId="2" borderId="24" xfId="5" applyFont="1" applyFill="1" applyBorder="1" applyAlignment="1">
      <alignment horizontal="center" vertical="center" wrapText="1"/>
    </xf>
    <xf numFmtId="0" fontId="22" fillId="6" borderId="20" xfId="0" applyFont="1" applyFill="1" applyBorder="1" applyAlignment="1" applyProtection="1">
      <alignment horizontal="center" vertical="center"/>
    </xf>
    <xf numFmtId="0" fontId="22" fillId="6" borderId="22" xfId="0" applyFont="1" applyFill="1" applyBorder="1" applyAlignment="1" applyProtection="1">
      <alignment horizontal="center" vertical="center"/>
    </xf>
    <xf numFmtId="0" fontId="22" fillId="6" borderId="36" xfId="0" applyFont="1" applyBorder="1" applyAlignment="1">
      <alignment horizontal="left" vertical="top" wrapText="1" indent="5"/>
    </xf>
    <xf numFmtId="0" fontId="24" fillId="6" borderId="43" xfId="5" applyFont="1" applyFill="1" applyBorder="1" applyAlignment="1" applyProtection="1">
      <alignment horizontal="center" vertical="center" wrapText="1"/>
    </xf>
    <xf numFmtId="0" fontId="24" fillId="6" borderId="19" xfId="5" applyFont="1" applyFill="1" applyBorder="1" applyAlignment="1" applyProtection="1">
      <alignment horizontal="center" vertical="center" wrapText="1"/>
    </xf>
    <xf numFmtId="0" fontId="23" fillId="6" borderId="0" xfId="0" applyFont="1" applyFill="1" applyBorder="1" applyAlignment="1" applyProtection="1">
      <alignment horizontal="left" wrapText="1"/>
    </xf>
    <xf numFmtId="0" fontId="24" fillId="2" borderId="9" xfId="0" applyFont="1" applyFill="1" applyBorder="1" applyAlignment="1" applyProtection="1">
      <alignment horizontal="center" vertical="center"/>
    </xf>
    <xf numFmtId="0" fontId="25" fillId="2" borderId="29" xfId="83" applyFont="1" applyFill="1" applyBorder="1" applyAlignment="1" applyProtection="1">
      <alignment horizontal="left" vertical="center" wrapText="1" indent="2"/>
    </xf>
    <xf numFmtId="0" fontId="25" fillId="2" borderId="26" xfId="83" applyFont="1" applyFill="1" applyBorder="1" applyAlignment="1" applyProtection="1">
      <alignment horizontal="left" vertical="center" wrapText="1" indent="2"/>
    </xf>
    <xf numFmtId="0" fontId="0" fillId="6" borderId="28" xfId="0" applyFont="1" applyFill="1" applyBorder="1" applyAlignment="1" applyProtection="1">
      <alignment horizontal="left" vertical="center"/>
    </xf>
    <xf numFmtId="0" fontId="0" fillId="6" borderId="30" xfId="0" applyFont="1" applyFill="1" applyBorder="1" applyAlignment="1" applyProtection="1">
      <alignment horizontal="left" vertical="center"/>
    </xf>
    <xf numFmtId="0" fontId="22" fillId="6" borderId="26" xfId="0" applyFont="1" applyFill="1" applyBorder="1" applyAlignment="1" applyProtection="1">
      <alignment horizontal="center" vertical="center"/>
    </xf>
    <xf numFmtId="0" fontId="22" fillId="6" borderId="25" xfId="0" applyFont="1" applyFill="1" applyBorder="1" applyAlignment="1" applyProtection="1">
      <alignment horizontal="center" vertical="center"/>
    </xf>
    <xf numFmtId="0" fontId="22" fillId="6" borderId="25" xfId="0" applyFont="1" applyFill="1" applyBorder="1" applyAlignment="1" applyProtection="1">
      <alignment horizontal="left" vertical="center"/>
    </xf>
    <xf numFmtId="0" fontId="22" fillId="6" borderId="28" xfId="0" applyFont="1" applyFill="1" applyBorder="1" applyAlignment="1" applyProtection="1">
      <alignment horizontal="left" vertical="center"/>
    </xf>
    <xf numFmtId="0" fontId="22" fillId="2" borderId="26" xfId="0" applyFont="1" applyFill="1" applyBorder="1" applyAlignment="1" applyProtection="1">
      <alignment horizontal="center" vertical="center"/>
    </xf>
    <xf numFmtId="0" fontId="22" fillId="2" borderId="21" xfId="0" applyFont="1" applyFill="1" applyBorder="1" applyAlignment="1" applyProtection="1">
      <alignment horizontal="left" vertical="center" wrapText="1"/>
    </xf>
    <xf numFmtId="0" fontId="22" fillId="2" borderId="25" xfId="0" applyFont="1" applyFill="1" applyBorder="1" applyAlignment="1" applyProtection="1">
      <alignment horizontal="center" vertical="center"/>
    </xf>
    <xf numFmtId="0" fontId="22" fillId="2" borderId="20" xfId="0" applyFont="1" applyFill="1" applyBorder="1" applyAlignment="1" applyProtection="1">
      <alignment horizontal="left" vertical="center" wrapText="1"/>
    </xf>
    <xf numFmtId="0" fontId="0" fillId="2" borderId="40" xfId="0" applyFont="1" applyFill="1" applyBorder="1" applyAlignment="1" applyProtection="1">
      <alignment horizontal="left" vertical="center" wrapText="1"/>
    </xf>
    <xf numFmtId="0" fontId="22" fillId="6" borderId="9" xfId="0" applyFont="1" applyFill="1" applyBorder="1" applyAlignment="1" applyProtection="1">
      <alignment horizontal="center" vertical="center"/>
    </xf>
    <xf numFmtId="0" fontId="22" fillId="6" borderId="26" xfId="0" applyFont="1" applyFill="1" applyBorder="1" applyAlignment="1" applyProtection="1">
      <alignment horizontal="left" vertical="center" wrapText="1" indent="1"/>
    </xf>
    <xf numFmtId="0" fontId="22" fillId="6" borderId="27" xfId="0" applyFont="1" applyFill="1" applyBorder="1" applyAlignment="1" applyProtection="1">
      <alignment horizontal="left" vertical="center" wrapText="1"/>
    </xf>
    <xf numFmtId="0" fontId="22" fillId="6" borderId="21" xfId="0" applyFont="1" applyFill="1" applyBorder="1" applyAlignment="1" applyProtection="1">
      <alignment horizontal="left" vertical="center" wrapText="1" indent="1"/>
    </xf>
    <xf numFmtId="0" fontId="22" fillId="6" borderId="26" xfId="0" applyFont="1" applyFill="1" applyBorder="1" applyAlignment="1" applyProtection="1">
      <alignment horizontal="left" vertical="center" wrapText="1" indent="2"/>
    </xf>
    <xf numFmtId="0" fontId="22" fillId="6" borderId="26" xfId="0" applyFont="1" applyFill="1" applyBorder="1" applyAlignment="1" applyProtection="1">
      <alignment horizontal="left" vertical="center" wrapText="1" indent="3"/>
    </xf>
    <xf numFmtId="0" fontId="24" fillId="2" borderId="24" xfId="0" applyFont="1" applyFill="1" applyBorder="1" applyAlignment="1">
      <alignment horizontal="center" vertical="center"/>
    </xf>
    <xf numFmtId="0" fontId="4" fillId="6" borderId="0" xfId="0" applyFont="1" applyFill="1" applyBorder="1">
      <alignment vertical="center"/>
    </xf>
    <xf numFmtId="0" fontId="22" fillId="6" borderId="0" xfId="0" applyFont="1" applyFill="1" applyBorder="1" applyAlignment="1">
      <alignment horizontal="left" vertical="center"/>
    </xf>
    <xf numFmtId="0" fontId="23" fillId="6" borderId="2" xfId="0" applyFont="1" applyFill="1" applyBorder="1" applyAlignment="1" applyProtection="1">
      <alignment horizontal="left" wrapText="1"/>
    </xf>
    <xf numFmtId="0" fontId="0" fillId="6" borderId="2" xfId="0" applyBorder="1">
      <alignment vertical="center"/>
    </xf>
    <xf numFmtId="0" fontId="23" fillId="6" borderId="2" xfId="0" applyFont="1" applyFill="1" applyBorder="1" applyAlignment="1" applyProtection="1"/>
    <xf numFmtId="0" fontId="0" fillId="6" borderId="0" xfId="0" applyFill="1" applyBorder="1" applyAlignment="1">
      <alignment vertical="center"/>
    </xf>
    <xf numFmtId="0" fontId="35" fillId="6" borderId="2" xfId="114" applyFont="1" applyFill="1" applyBorder="1" applyAlignment="1">
      <alignment vertical="top"/>
    </xf>
    <xf numFmtId="0" fontId="0" fillId="2" borderId="25" xfId="0" applyFont="1" applyFill="1" applyBorder="1" applyAlignment="1">
      <alignment horizontal="center" vertical="center"/>
    </xf>
    <xf numFmtId="0" fontId="0" fillId="6" borderId="26" xfId="0" applyFont="1" applyFill="1" applyBorder="1" applyAlignment="1" applyProtection="1">
      <alignment vertical="center"/>
    </xf>
    <xf numFmtId="0" fontId="0" fillId="6" borderId="26" xfId="0" applyFont="1" applyFill="1" applyBorder="1" applyAlignment="1" applyProtection="1">
      <alignment horizontal="left" vertical="center"/>
    </xf>
    <xf numFmtId="0" fontId="22" fillId="13" borderId="33" xfId="3" applyFont="1" applyBorder="1" applyAlignment="1" applyProtection="1">
      <alignment horizontal="center" vertical="center"/>
    </xf>
    <xf numFmtId="0" fontId="24" fillId="2" borderId="31" xfId="0" applyFont="1" applyFill="1" applyBorder="1" applyAlignment="1">
      <alignment horizontal="center" vertical="center" wrapText="1"/>
    </xf>
    <xf numFmtId="0" fontId="24" fillId="6" borderId="9" xfId="0" applyFont="1" applyFill="1" applyBorder="1" applyAlignment="1">
      <alignment vertical="center"/>
    </xf>
    <xf numFmtId="3" fontId="3" fillId="41" borderId="21" xfId="11" applyFont="1" applyBorder="1">
      <alignment horizontal="right" vertical="center"/>
      <protection locked="0"/>
    </xf>
    <xf numFmtId="3" fontId="3" fillId="41" borderId="22" xfId="11" applyFont="1" applyBorder="1">
      <alignment horizontal="right" vertical="center"/>
      <protection locked="0"/>
    </xf>
    <xf numFmtId="0" fontId="0" fillId="2" borderId="8" xfId="0" applyFill="1" applyBorder="1">
      <alignment vertical="center"/>
    </xf>
    <xf numFmtId="0" fontId="0" fillId="6" borderId="0" xfId="0" applyFont="1" applyFill="1" applyBorder="1" applyAlignment="1" applyProtection="1">
      <alignment vertical="center"/>
    </xf>
    <xf numFmtId="0" fontId="0" fillId="6" borderId="0" xfId="0" applyAlignment="1"/>
    <xf numFmtId="0" fontId="0" fillId="2" borderId="0" xfId="0" applyFill="1" applyAlignment="1">
      <alignment horizontal="center" vertical="center"/>
    </xf>
    <xf numFmtId="10" fontId="22" fillId="2" borderId="22" xfId="118" quotePrefix="1" applyNumberFormat="1" applyFont="1" applyFill="1" applyBorder="1" applyAlignment="1">
      <alignment horizontal="right" vertical="center"/>
    </xf>
    <xf numFmtId="0" fontId="3" fillId="2" borderId="0" xfId="0" applyFont="1" applyFill="1" applyBorder="1" applyAlignment="1" applyProtection="1">
      <alignment vertical="center"/>
    </xf>
    <xf numFmtId="0" fontId="3" fillId="2" borderId="23" xfId="0" applyFont="1" applyFill="1" applyBorder="1" applyAlignment="1" applyProtection="1">
      <alignment horizontal="center" vertical="center"/>
    </xf>
    <xf numFmtId="0" fontId="3" fillId="2" borderId="29" xfId="0" applyFont="1" applyFill="1" applyBorder="1" applyAlignment="1" applyProtection="1">
      <alignment horizontal="left" vertical="center"/>
    </xf>
    <xf numFmtId="0" fontId="3" fillId="2" borderId="44" xfId="0" applyFont="1" applyFill="1" applyBorder="1" applyAlignment="1" applyProtection="1">
      <alignment horizontal="center" vertical="center"/>
    </xf>
    <xf numFmtId="0" fontId="3" fillId="2" borderId="30" xfId="0" applyFont="1" applyFill="1" applyBorder="1" applyAlignment="1" applyProtection="1">
      <alignment horizontal="left" vertical="center"/>
    </xf>
    <xf numFmtId="0" fontId="3" fillId="2" borderId="0" xfId="0" applyFont="1" applyFill="1" applyBorder="1" applyAlignment="1" applyProtection="1">
      <alignment horizontal="left" vertical="center"/>
    </xf>
    <xf numFmtId="0" fontId="0" fillId="2" borderId="0" xfId="0" applyFill="1" applyBorder="1">
      <alignment vertical="center"/>
    </xf>
    <xf numFmtId="0" fontId="22" fillId="6" borderId="23" xfId="0" applyFont="1" applyFill="1" applyBorder="1" applyAlignment="1" applyProtection="1">
      <alignment horizontal="center" vertical="center"/>
    </xf>
    <xf numFmtId="0" fontId="4" fillId="2" borderId="0" xfId="0" applyFont="1" applyFill="1" applyBorder="1" applyAlignment="1" applyProtection="1">
      <alignment vertical="center" wrapText="1"/>
    </xf>
    <xf numFmtId="0" fontId="24" fillId="6" borderId="9" xfId="0" applyFont="1" applyFill="1" applyBorder="1" applyAlignment="1">
      <alignment horizontal="center" vertical="center"/>
    </xf>
    <xf numFmtId="0" fontId="3" fillId="6" borderId="0" xfId="0" applyFont="1" applyFill="1" applyBorder="1" applyAlignment="1" applyProtection="1">
      <alignment horizontal="center" vertical="center"/>
    </xf>
    <xf numFmtId="0" fontId="3" fillId="6" borderId="0" xfId="0" applyFont="1" applyFill="1" applyBorder="1" applyAlignment="1" applyProtection="1">
      <alignment horizontal="left" vertical="center"/>
    </xf>
    <xf numFmtId="0" fontId="3" fillId="6" borderId="0" xfId="0" applyFont="1" applyFill="1" applyBorder="1" applyAlignment="1" applyProtection="1">
      <alignment horizontal="right" vertical="center"/>
    </xf>
    <xf numFmtId="10" fontId="3" fillId="41" borderId="22" xfId="14" applyFont="1" applyBorder="1">
      <alignment horizontal="right" vertical="center"/>
      <protection locked="0"/>
    </xf>
    <xf numFmtId="0" fontId="20" fillId="6" borderId="3" xfId="0" applyFont="1" applyFill="1" applyBorder="1" applyAlignment="1" applyProtection="1"/>
    <xf numFmtId="0" fontId="20" fillId="6" borderId="9" xfId="0" applyFont="1" applyFill="1" applyBorder="1" applyAlignment="1" applyProtection="1"/>
    <xf numFmtId="0" fontId="0" fillId="6" borderId="8" xfId="0" applyFont="1" applyFill="1" applyBorder="1" applyAlignment="1" applyProtection="1"/>
    <xf numFmtId="0" fontId="24" fillId="6" borderId="9" xfId="0" applyFont="1" applyFill="1" applyBorder="1" applyProtection="1">
      <alignment vertical="center"/>
    </xf>
    <xf numFmtId="0" fontId="35" fillId="6" borderId="2" xfId="114" applyFont="1" applyFill="1" applyBorder="1" applyAlignment="1" applyProtection="1">
      <alignment vertical="center"/>
    </xf>
    <xf numFmtId="0" fontId="0" fillId="2" borderId="0" xfId="0" applyFont="1" applyFill="1" applyProtection="1">
      <alignment vertical="center"/>
    </xf>
    <xf numFmtId="0" fontId="35" fillId="6" borderId="2" xfId="114" applyFont="1" applyFill="1" applyBorder="1" applyAlignment="1" applyProtection="1">
      <alignment vertical="top"/>
    </xf>
    <xf numFmtId="0" fontId="24" fillId="6" borderId="19" xfId="5" applyFont="1" applyBorder="1" applyProtection="1">
      <alignment horizontal="center" wrapText="1"/>
    </xf>
    <xf numFmtId="0" fontId="0" fillId="6" borderId="0" xfId="0" applyFont="1" applyFill="1" applyBorder="1" applyAlignment="1" applyProtection="1"/>
    <xf numFmtId="3" fontId="0" fillId="13" borderId="23" xfId="3" applyNumberFormat="1" applyFont="1" applyBorder="1" applyAlignment="1" applyProtection="1">
      <alignment horizontal="center" vertical="center"/>
    </xf>
    <xf numFmtId="3" fontId="0" fillId="13" borderId="20" xfId="3" applyNumberFormat="1" applyFont="1" applyBorder="1" applyAlignment="1" applyProtection="1">
      <alignment horizontal="center" vertical="center"/>
    </xf>
    <xf numFmtId="3" fontId="0" fillId="13" borderId="44" xfId="3" applyNumberFormat="1" applyFont="1" applyBorder="1" applyAlignment="1" applyProtection="1">
      <alignment horizontal="center" vertical="center"/>
    </xf>
    <xf numFmtId="0" fontId="45" fillId="6" borderId="0" xfId="0" applyFont="1" applyFill="1" applyBorder="1" applyAlignment="1" applyProtection="1">
      <alignment vertical="center"/>
    </xf>
    <xf numFmtId="0" fontId="0" fillId="2" borderId="0" xfId="0" applyFont="1" applyFill="1" applyBorder="1" applyProtection="1">
      <alignment vertical="center"/>
    </xf>
    <xf numFmtId="3" fontId="0" fillId="41" borderId="20" xfId="11" applyFont="1" applyBorder="1" applyProtection="1">
      <alignment horizontal="right" vertical="center"/>
      <protection locked="0"/>
    </xf>
    <xf numFmtId="3" fontId="0" fillId="41" borderId="56" xfId="11" applyFont="1" applyBorder="1" applyProtection="1">
      <alignment horizontal="right" vertical="center"/>
      <protection locked="0"/>
    </xf>
    <xf numFmtId="3" fontId="0" fillId="41" borderId="21" xfId="11" applyFont="1" applyBorder="1" applyProtection="1">
      <alignment horizontal="right" vertical="center"/>
      <protection locked="0"/>
    </xf>
    <xf numFmtId="3" fontId="0" fillId="41" borderId="57" xfId="11" applyFont="1" applyBorder="1" applyProtection="1">
      <alignment horizontal="right" vertical="center"/>
      <protection locked="0"/>
    </xf>
    <xf numFmtId="0" fontId="0" fillId="41" borderId="22" xfId="18" applyFont="1" applyBorder="1" applyProtection="1">
      <alignment horizontal="center" vertical="center" wrapText="1"/>
      <protection locked="0"/>
    </xf>
    <xf numFmtId="3" fontId="0" fillId="41" borderId="22" xfId="11" applyFont="1" applyBorder="1" applyProtection="1">
      <alignment horizontal="right" vertical="center"/>
      <protection locked="0"/>
    </xf>
    <xf numFmtId="3" fontId="0" fillId="41" borderId="32" xfId="11" applyFont="1" applyBorder="1" applyProtection="1">
      <alignment horizontal="right" vertical="center"/>
      <protection locked="0"/>
    </xf>
    <xf numFmtId="3" fontId="0" fillId="41" borderId="36" xfId="11" applyFont="1" applyBorder="1" applyProtection="1">
      <alignment horizontal="right" vertical="center"/>
      <protection locked="0"/>
    </xf>
    <xf numFmtId="3" fontId="0" fillId="41" borderId="33" xfId="11" applyFont="1" applyBorder="1" applyProtection="1">
      <alignment horizontal="right" vertical="center"/>
      <protection locked="0"/>
    </xf>
    <xf numFmtId="3" fontId="0" fillId="41" borderId="26" xfId="11" applyFont="1" applyBorder="1" applyProtection="1">
      <alignment horizontal="right" vertical="center"/>
      <protection locked="0"/>
    </xf>
    <xf numFmtId="3" fontId="0" fillId="41" borderId="59" xfId="11" applyFont="1" applyBorder="1" applyProtection="1">
      <alignment horizontal="right" vertical="center"/>
      <protection locked="0"/>
    </xf>
    <xf numFmtId="3" fontId="0" fillId="41" borderId="60" xfId="11" applyFont="1" applyBorder="1" applyProtection="1">
      <alignment horizontal="right" vertical="center"/>
      <protection locked="0"/>
    </xf>
    <xf numFmtId="3" fontId="0" fillId="41" borderId="61" xfId="11" applyFont="1" applyBorder="1" applyProtection="1">
      <alignment horizontal="right" vertical="center"/>
      <protection locked="0"/>
    </xf>
    <xf numFmtId="3" fontId="0" fillId="41" borderId="62" xfId="11" applyFont="1" applyBorder="1" applyProtection="1">
      <alignment horizontal="right" vertical="center"/>
      <protection locked="0"/>
    </xf>
    <xf numFmtId="0" fontId="0" fillId="41" borderId="21" xfId="18" applyFont="1" applyBorder="1" applyProtection="1">
      <alignment horizontal="center" vertical="center" wrapText="1"/>
      <protection locked="0"/>
    </xf>
    <xf numFmtId="0" fontId="0" fillId="6" borderId="9" xfId="0" applyFont="1" applyFill="1" applyBorder="1" applyAlignment="1" applyProtection="1"/>
    <xf numFmtId="0" fontId="0" fillId="6" borderId="9" xfId="0" applyFont="1" applyFill="1" applyBorder="1" applyAlignment="1"/>
    <xf numFmtId="0" fontId="0" fillId="2" borderId="9" xfId="0" applyFont="1" applyFill="1" applyBorder="1">
      <alignment vertical="center"/>
    </xf>
    <xf numFmtId="0" fontId="0" fillId="2" borderId="5" xfId="0" applyFont="1" applyFill="1" applyBorder="1">
      <alignment vertical="center"/>
    </xf>
    <xf numFmtId="0" fontId="0" fillId="41" borderId="21" xfId="18" applyFont="1" applyBorder="1">
      <alignment horizontal="center" vertical="center" wrapText="1"/>
      <protection locked="0"/>
    </xf>
    <xf numFmtId="0" fontId="0" fillId="41" borderId="22" xfId="18" applyFont="1" applyBorder="1">
      <alignment horizontal="center" vertical="center" wrapText="1"/>
      <protection locked="0"/>
    </xf>
    <xf numFmtId="0" fontId="49" fillId="41" borderId="21" xfId="18" applyFont="1" applyBorder="1">
      <alignment horizontal="center" vertical="center" wrapText="1"/>
      <protection locked="0"/>
    </xf>
    <xf numFmtId="3" fontId="49" fillId="41" borderId="22" xfId="11" applyFont="1" applyBorder="1">
      <alignment horizontal="right" vertical="center"/>
      <protection locked="0"/>
    </xf>
    <xf numFmtId="3" fontId="49" fillId="41" borderId="21" xfId="11" applyFont="1" applyBorder="1">
      <alignment horizontal="right" vertical="center"/>
      <protection locked="0"/>
    </xf>
    <xf numFmtId="0" fontId="22" fillId="6" borderId="0" xfId="0" applyFont="1" applyFill="1" applyBorder="1" applyAlignment="1" applyProtection="1"/>
    <xf numFmtId="0" fontId="22" fillId="6" borderId="6" xfId="0" applyFont="1" applyFill="1" applyBorder="1" applyAlignment="1" applyProtection="1"/>
    <xf numFmtId="0" fontId="22" fillId="6" borderId="32" xfId="0" applyFont="1" applyFill="1" applyBorder="1" applyAlignment="1" applyProtection="1">
      <alignment horizontal="left" vertical="center"/>
    </xf>
    <xf numFmtId="0" fontId="22" fillId="6" borderId="36" xfId="0" applyFont="1" applyFill="1" applyBorder="1" applyAlignment="1" applyProtection="1">
      <alignment horizontal="left" vertical="center"/>
    </xf>
    <xf numFmtId="0" fontId="0" fillId="0" borderId="5" xfId="0" applyFill="1" applyBorder="1" applyAlignment="1" applyProtection="1">
      <alignment horizontal="center" vertical="center"/>
    </xf>
    <xf numFmtId="0" fontId="0" fillId="0" borderId="0" xfId="0" applyFill="1" applyBorder="1" applyAlignment="1" applyProtection="1">
      <alignment horizontal="center" vertical="center"/>
    </xf>
    <xf numFmtId="0" fontId="0" fillId="6" borderId="9" xfId="0" applyBorder="1">
      <alignment vertical="center"/>
    </xf>
    <xf numFmtId="0" fontId="22" fillId="6" borderId="20" xfId="0" applyFont="1" applyFill="1" applyBorder="1" applyAlignment="1" applyProtection="1">
      <alignment horizontal="center" vertical="center"/>
    </xf>
    <xf numFmtId="0" fontId="22" fillId="6" borderId="22" xfId="0" applyFont="1" applyFill="1" applyBorder="1" applyAlignment="1" applyProtection="1">
      <alignment horizontal="center" vertical="center"/>
    </xf>
    <xf numFmtId="0" fontId="0" fillId="0" borderId="26" xfId="0" applyFill="1" applyBorder="1" applyAlignment="1" applyProtection="1">
      <alignment horizontal="center" vertical="center"/>
    </xf>
    <xf numFmtId="0" fontId="0" fillId="0" borderId="38" xfId="0" applyFill="1" applyBorder="1" applyAlignment="1" applyProtection="1">
      <alignment horizontal="center" vertical="center"/>
    </xf>
    <xf numFmtId="0" fontId="0" fillId="41" borderId="23" xfId="18" applyFont="1" applyBorder="1">
      <alignment horizontal="center" vertical="center" wrapText="1"/>
      <protection locked="0"/>
    </xf>
    <xf numFmtId="0" fontId="0" fillId="6" borderId="4" xfId="0" applyFont="1" applyFill="1" applyBorder="1" applyAlignment="1"/>
    <xf numFmtId="0" fontId="0" fillId="2" borderId="2" xfId="0" applyFill="1" applyBorder="1">
      <alignment vertical="center"/>
    </xf>
    <xf numFmtId="0" fontId="0" fillId="2" borderId="6" xfId="0" applyFill="1" applyBorder="1">
      <alignment vertical="center"/>
    </xf>
    <xf numFmtId="0" fontId="0" fillId="2" borderId="10" xfId="0" applyFill="1" applyBorder="1">
      <alignment vertical="center"/>
    </xf>
    <xf numFmtId="0" fontId="0" fillId="2" borderId="7" xfId="0" applyFill="1" applyBorder="1">
      <alignment vertical="center"/>
    </xf>
    <xf numFmtId="0" fontId="0" fillId="2" borderId="0" xfId="0" applyFill="1" applyBorder="1" applyAlignment="1">
      <alignment horizontal="center" vertical="center"/>
    </xf>
    <xf numFmtId="0" fontId="49" fillId="41" borderId="32" xfId="18" applyFont="1" applyBorder="1">
      <alignment horizontal="center" vertical="center" wrapText="1"/>
      <protection locked="0"/>
    </xf>
    <xf numFmtId="0" fontId="49" fillId="41" borderId="36" xfId="18" applyFont="1" applyBorder="1">
      <alignment horizontal="center" vertical="center" wrapText="1"/>
      <protection locked="0"/>
    </xf>
    <xf numFmtId="3" fontId="49" fillId="41" borderId="33" xfId="11" applyFont="1" applyBorder="1">
      <alignment horizontal="right" vertical="center"/>
      <protection locked="0"/>
    </xf>
    <xf numFmtId="3" fontId="49" fillId="41" borderId="36" xfId="11" applyFont="1" applyBorder="1">
      <alignment horizontal="right" vertical="center"/>
      <protection locked="0"/>
    </xf>
    <xf numFmtId="0" fontId="49" fillId="6" borderId="19" xfId="0" applyFont="1" applyBorder="1" applyAlignment="1">
      <alignment horizontal="center"/>
    </xf>
    <xf numFmtId="0" fontId="49" fillId="6" borderId="31" xfId="0" applyFont="1" applyBorder="1" applyAlignment="1">
      <alignment horizontal="center"/>
    </xf>
    <xf numFmtId="0" fontId="49" fillId="41" borderId="20" xfId="18" applyFont="1" applyBorder="1">
      <alignment horizontal="center" vertical="center" wrapText="1"/>
      <protection locked="0"/>
    </xf>
    <xf numFmtId="0" fontId="0" fillId="2" borderId="4" xfId="0" applyFont="1" applyFill="1" applyBorder="1">
      <alignment vertical="center"/>
    </xf>
    <xf numFmtId="0" fontId="0" fillId="6" borderId="26" xfId="0" applyFont="1" applyFill="1" applyBorder="1" applyAlignment="1">
      <alignment horizontal="left" vertical="center" indent="1"/>
    </xf>
    <xf numFmtId="0" fontId="0" fillId="6" borderId="26" xfId="0" applyFont="1" applyFill="1" applyBorder="1" applyAlignment="1">
      <alignment horizontal="left" vertical="center" indent="2"/>
    </xf>
    <xf numFmtId="0" fontId="49" fillId="13" borderId="21" xfId="3" applyFont="1" applyBorder="1">
      <alignment horizontal="center" vertical="center"/>
    </xf>
    <xf numFmtId="0" fontId="49" fillId="13" borderId="36" xfId="3" applyFont="1" applyBorder="1">
      <alignment horizontal="center" vertical="center"/>
    </xf>
    <xf numFmtId="0" fontId="22" fillId="6" borderId="26" xfId="0" applyFont="1" applyFill="1" applyBorder="1" applyAlignment="1">
      <alignment horizontal="left" vertical="center" indent="2"/>
    </xf>
    <xf numFmtId="0" fontId="0" fillId="6" borderId="26" xfId="0" applyFont="1" applyFill="1" applyBorder="1" applyAlignment="1">
      <alignment horizontal="left" vertical="center" indent="3"/>
    </xf>
    <xf numFmtId="0" fontId="22" fillId="6" borderId="26" xfId="0" applyFont="1" applyFill="1" applyBorder="1" applyAlignment="1">
      <alignment horizontal="left" vertical="center" wrapText="1"/>
    </xf>
    <xf numFmtId="10" fontId="3" fillId="41" borderId="21" xfId="14" applyFont="1" applyBorder="1">
      <alignment horizontal="right" vertical="center"/>
      <protection locked="0"/>
    </xf>
    <xf numFmtId="3" fontId="0" fillId="0" borderId="26" xfId="30" applyFont="1" applyFill="1" applyBorder="1" applyAlignment="1">
      <alignment vertical="center"/>
    </xf>
    <xf numFmtId="0" fontId="0" fillId="0" borderId="21" xfId="0" applyFill="1" applyBorder="1" applyAlignment="1">
      <alignment horizontal="center" vertical="center"/>
    </xf>
    <xf numFmtId="10" fontId="22" fillId="2" borderId="21" xfId="118" quotePrefix="1" applyNumberFormat="1" applyFont="1" applyFill="1" applyBorder="1" applyAlignment="1">
      <alignment horizontal="right" vertical="center"/>
    </xf>
    <xf numFmtId="10" fontId="22" fillId="2" borderId="36" xfId="118" quotePrefix="1" applyNumberFormat="1" applyFont="1" applyFill="1" applyBorder="1" applyAlignment="1">
      <alignment horizontal="right" vertical="center"/>
    </xf>
    <xf numFmtId="3" fontId="0" fillId="0" borderId="27" xfId="30" applyFont="1" applyFill="1" applyBorder="1" applyAlignment="1">
      <alignment vertical="center"/>
    </xf>
    <xf numFmtId="0" fontId="0" fillId="0" borderId="22" xfId="0" applyFill="1" applyBorder="1" applyAlignment="1">
      <alignment horizontal="center" vertical="center"/>
    </xf>
    <xf numFmtId="10" fontId="22" fillId="2" borderId="33" xfId="118" quotePrefix="1" applyNumberFormat="1" applyFont="1" applyFill="1" applyBorder="1" applyAlignment="1">
      <alignment horizontal="right" vertical="center"/>
    </xf>
    <xf numFmtId="3" fontId="0" fillId="0" borderId="38" xfId="30" applyFont="1" applyFill="1" applyBorder="1" applyAlignment="1">
      <alignment vertical="center"/>
    </xf>
    <xf numFmtId="0" fontId="0" fillId="0" borderId="23" xfId="0" applyFill="1" applyBorder="1" applyAlignment="1">
      <alignment horizontal="center" vertical="center"/>
    </xf>
    <xf numFmtId="10" fontId="22" fillId="2" borderId="23" xfId="118" quotePrefix="1" applyNumberFormat="1" applyFont="1" applyFill="1" applyBorder="1" applyAlignment="1">
      <alignment horizontal="right" vertical="center"/>
    </xf>
    <xf numFmtId="10" fontId="22" fillId="2" borderId="37" xfId="118" quotePrefix="1" applyNumberFormat="1" applyFont="1" applyFill="1" applyBorder="1" applyAlignment="1">
      <alignment horizontal="right" vertical="center"/>
    </xf>
    <xf numFmtId="3" fontId="0" fillId="0" borderId="25" xfId="30" applyFont="1" applyFill="1" applyBorder="1" applyAlignment="1">
      <alignment vertical="center"/>
    </xf>
    <xf numFmtId="0" fontId="0" fillId="0" borderId="20" xfId="0" applyFill="1" applyBorder="1" applyAlignment="1">
      <alignment horizontal="center" vertical="center"/>
    </xf>
    <xf numFmtId="10" fontId="22" fillId="2" borderId="20" xfId="118" quotePrefix="1" applyNumberFormat="1" applyFont="1" applyFill="1" applyBorder="1" applyAlignment="1">
      <alignment horizontal="right" vertical="center"/>
    </xf>
    <xf numFmtId="10" fontId="22" fillId="2" borderId="32" xfId="118" quotePrefix="1" applyNumberFormat="1" applyFont="1" applyFill="1" applyBorder="1" applyAlignment="1">
      <alignment horizontal="right" vertical="center"/>
    </xf>
    <xf numFmtId="10" fontId="3" fillId="41" borderId="20" xfId="14" applyFont="1" applyBorder="1">
      <alignment horizontal="right" vertical="center"/>
      <protection locked="0"/>
    </xf>
    <xf numFmtId="0" fontId="0" fillId="41" borderId="20" xfId="18" applyFont="1" applyBorder="1" applyProtection="1">
      <alignment horizontal="center" vertical="center" wrapText="1"/>
      <protection locked="0"/>
    </xf>
    <xf numFmtId="3" fontId="3" fillId="13" borderId="32" xfId="3" applyNumberFormat="1" applyFont="1" applyBorder="1">
      <alignment horizontal="center" vertical="center"/>
    </xf>
    <xf numFmtId="3" fontId="3" fillId="13" borderId="21" xfId="3" applyNumberFormat="1" applyFont="1" applyBorder="1">
      <alignment horizontal="center" vertical="center"/>
    </xf>
    <xf numFmtId="3" fontId="3" fillId="13" borderId="22" xfId="3" applyNumberFormat="1" applyFont="1" applyBorder="1">
      <alignment horizontal="center" vertical="center"/>
    </xf>
    <xf numFmtId="3" fontId="3" fillId="13" borderId="44" xfId="3" applyNumberFormat="1" applyFont="1" applyBorder="1">
      <alignment horizontal="center" vertical="center"/>
    </xf>
    <xf numFmtId="3" fontId="3" fillId="13" borderId="36" xfId="3" applyNumberFormat="1" applyFont="1" applyBorder="1">
      <alignment horizontal="center" vertical="center"/>
    </xf>
    <xf numFmtId="3" fontId="3" fillId="13" borderId="33" xfId="3" applyNumberFormat="1" applyFont="1" applyBorder="1">
      <alignment horizontal="center" vertical="center"/>
    </xf>
    <xf numFmtId="3" fontId="18" fillId="6" borderId="36" xfId="1" applyBorder="1" applyAlignment="1" applyProtection="1">
      <alignment horizontal="center" vertical="center"/>
    </xf>
    <xf numFmtId="0" fontId="0" fillId="6" borderId="28" xfId="0" applyBorder="1" applyAlignment="1">
      <alignment vertical="center"/>
    </xf>
    <xf numFmtId="0" fontId="0" fillId="6" borderId="29" xfId="0" applyBorder="1">
      <alignment vertical="center"/>
    </xf>
    <xf numFmtId="0" fontId="0" fillId="6" borderId="26" xfId="0" applyBorder="1">
      <alignment vertical="center"/>
    </xf>
    <xf numFmtId="0" fontId="0" fillId="6" borderId="30" xfId="0" applyBorder="1" applyAlignment="1">
      <alignment vertical="center"/>
    </xf>
    <xf numFmtId="0" fontId="0" fillId="6" borderId="27" xfId="0" applyBorder="1" applyAlignment="1">
      <alignment vertical="center"/>
    </xf>
    <xf numFmtId="0" fontId="0" fillId="6" borderId="30" xfId="0" applyBorder="1" applyAlignment="1"/>
    <xf numFmtId="0" fontId="24" fillId="6" borderId="35" xfId="5" applyFont="1" applyBorder="1">
      <alignment horizontal="center" wrapText="1"/>
    </xf>
    <xf numFmtId="0" fontId="24" fillId="6" borderId="46" xfId="5" applyFont="1" applyBorder="1">
      <alignment horizontal="center" wrapText="1"/>
    </xf>
    <xf numFmtId="3" fontId="0" fillId="0" borderId="5" xfId="30" applyFont="1" applyFill="1" applyBorder="1" applyAlignment="1" applyProtection="1">
      <alignment vertical="center"/>
    </xf>
    <xf numFmtId="3" fontId="0" fillId="0" borderId="0" xfId="30" applyFont="1" applyFill="1" applyBorder="1" applyAlignment="1" applyProtection="1">
      <alignment vertical="center"/>
    </xf>
    <xf numFmtId="3" fontId="0" fillId="0" borderId="8" xfId="30" applyFont="1" applyFill="1" applyBorder="1" applyAlignment="1" applyProtection="1">
      <alignment vertical="center"/>
    </xf>
    <xf numFmtId="0" fontId="24" fillId="6" borderId="24" xfId="5" applyFont="1" applyBorder="1" applyProtection="1">
      <alignment horizontal="center" wrapText="1"/>
    </xf>
    <xf numFmtId="0" fontId="22" fillId="6" borderId="20" xfId="0" applyFont="1" applyFill="1" applyBorder="1" applyAlignment="1" applyProtection="1">
      <alignment horizontal="center" vertical="center"/>
    </xf>
    <xf numFmtId="0" fontId="0" fillId="2" borderId="0" xfId="0" applyFont="1" applyFill="1" applyBorder="1" applyAlignment="1" applyProtection="1">
      <alignment vertical="center"/>
    </xf>
    <xf numFmtId="0" fontId="0" fillId="2" borderId="0" xfId="0" applyFont="1" applyFill="1" applyAlignment="1" applyProtection="1">
      <alignment vertical="center"/>
    </xf>
    <xf numFmtId="3" fontId="0" fillId="13" borderId="21" xfId="3" applyNumberFormat="1" applyFont="1" applyBorder="1" applyAlignment="1" applyProtection="1">
      <alignment horizontal="center" vertical="center"/>
    </xf>
    <xf numFmtId="3" fontId="0" fillId="13" borderId="22" xfId="3" applyNumberFormat="1" applyFont="1" applyBorder="1" applyAlignment="1" applyProtection="1">
      <alignment horizontal="center" vertical="center"/>
    </xf>
    <xf numFmtId="0" fontId="0" fillId="6" borderId="8" xfId="0" applyFont="1" applyFill="1" applyBorder="1" applyProtection="1">
      <alignment vertical="center"/>
    </xf>
    <xf numFmtId="0" fontId="0" fillId="6" borderId="0" xfId="0" applyFont="1" applyFill="1" applyBorder="1" applyProtection="1">
      <alignment vertical="center"/>
    </xf>
    <xf numFmtId="0" fontId="0" fillId="6" borderId="6" xfId="0" applyFont="1" applyFill="1" applyBorder="1" applyProtection="1">
      <alignment vertical="center"/>
    </xf>
    <xf numFmtId="0" fontId="0" fillId="6" borderId="0" xfId="0" applyFont="1" applyFill="1" applyProtection="1">
      <alignment vertical="center"/>
    </xf>
    <xf numFmtId="0" fontId="0" fillId="6" borderId="0" xfId="0" applyFont="1" applyFill="1" applyAlignment="1" applyProtection="1">
      <alignment vertical="center"/>
    </xf>
    <xf numFmtId="0" fontId="0" fillId="6" borderId="9" xfId="0" applyFont="1" applyFill="1" applyBorder="1" applyProtection="1">
      <alignment vertical="center"/>
    </xf>
    <xf numFmtId="0" fontId="0" fillId="6" borderId="8" xfId="0" applyFont="1" applyFill="1" applyBorder="1" applyAlignment="1" applyProtection="1">
      <alignment vertical="center"/>
    </xf>
    <xf numFmtId="0" fontId="24" fillId="6" borderId="45" xfId="5" applyFont="1" applyBorder="1" applyProtection="1">
      <alignment horizontal="center" wrapText="1"/>
    </xf>
    <xf numFmtId="0" fontId="24" fillId="6" borderId="44" xfId="5" applyFont="1" applyBorder="1" applyProtection="1">
      <alignment horizontal="center" wrapText="1"/>
    </xf>
    <xf numFmtId="0" fontId="24" fillId="6" borderId="19" xfId="5" applyFont="1" applyFill="1" applyBorder="1">
      <alignment horizontal="center" wrapText="1"/>
    </xf>
    <xf numFmtId="0" fontId="24" fillId="6" borderId="31" xfId="5" applyFont="1" applyFill="1" applyBorder="1">
      <alignment horizontal="center" wrapText="1"/>
    </xf>
    <xf numFmtId="0" fontId="24" fillId="6" borderId="63" xfId="5" applyFont="1" applyFill="1" applyBorder="1">
      <alignment horizontal="center" wrapText="1"/>
    </xf>
    <xf numFmtId="0" fontId="0" fillId="13" borderId="66" xfId="3" applyFont="1" applyBorder="1">
      <alignment horizontal="center" vertical="center"/>
    </xf>
    <xf numFmtId="0" fontId="0" fillId="13" borderId="67" xfId="3" applyFont="1" applyBorder="1">
      <alignment horizontal="center" vertical="center"/>
    </xf>
    <xf numFmtId="0" fontId="0" fillId="6" borderId="25" xfId="0" applyFont="1" applyFill="1" applyBorder="1" applyAlignment="1" applyProtection="1">
      <alignment horizontal="center" vertical="center"/>
    </xf>
    <xf numFmtId="0" fontId="0" fillId="6" borderId="26" xfId="0" applyFont="1" applyFill="1" applyBorder="1" applyAlignment="1" applyProtection="1">
      <alignment horizontal="center" vertical="center"/>
    </xf>
    <xf numFmtId="0" fontId="0" fillId="6" borderId="41" xfId="0" applyFont="1" applyFill="1" applyBorder="1" applyAlignment="1" applyProtection="1">
      <alignment horizontal="center" vertical="center"/>
    </xf>
    <xf numFmtId="0" fontId="0" fillId="6" borderId="27" xfId="0" applyFont="1" applyFill="1" applyBorder="1" applyAlignment="1" applyProtection="1">
      <alignment horizontal="center" vertical="center"/>
    </xf>
    <xf numFmtId="0" fontId="22" fillId="6" borderId="28" xfId="0" applyFont="1" applyFill="1" applyBorder="1" applyAlignment="1" applyProtection="1">
      <alignment horizontal="center" vertical="center"/>
    </xf>
    <xf numFmtId="0" fontId="22" fillId="6" borderId="29" xfId="0" applyFont="1" applyFill="1" applyBorder="1" applyAlignment="1" applyProtection="1">
      <alignment horizontal="center" vertical="center"/>
    </xf>
    <xf numFmtId="0" fontId="22" fillId="6" borderId="30" xfId="0" applyFont="1" applyFill="1" applyBorder="1" applyAlignment="1" applyProtection="1">
      <alignment horizontal="center" vertical="center"/>
    </xf>
    <xf numFmtId="0" fontId="22" fillId="6" borderId="36" xfId="0" applyFont="1" applyFill="1" applyBorder="1" applyAlignment="1" applyProtection="1">
      <alignment horizontal="center" vertical="center"/>
    </xf>
    <xf numFmtId="0" fontId="22" fillId="6" borderId="37" xfId="0" applyFont="1" applyFill="1" applyBorder="1" applyAlignment="1" applyProtection="1">
      <alignment horizontal="center" vertical="center"/>
    </xf>
    <xf numFmtId="0" fontId="22" fillId="6" borderId="37" xfId="0" applyFont="1" applyFill="1" applyBorder="1" applyAlignment="1" applyProtection="1">
      <alignment horizontal="left" vertical="center"/>
    </xf>
    <xf numFmtId="0" fontId="24" fillId="6" borderId="9" xfId="5" applyFont="1" applyBorder="1" applyAlignment="1">
      <alignment horizontal="center" wrapText="1"/>
    </xf>
    <xf numFmtId="0" fontId="24" fillId="6" borderId="24" xfId="5" applyFont="1" applyBorder="1">
      <alignment horizontal="center" wrapText="1"/>
    </xf>
    <xf numFmtId="0" fontId="24" fillId="6" borderId="19" xfId="5" applyFont="1" applyBorder="1">
      <alignment horizontal="center" wrapText="1"/>
    </xf>
    <xf numFmtId="0" fontId="0" fillId="2" borderId="28" xfId="0" applyFill="1" applyBorder="1">
      <alignment vertical="center"/>
    </xf>
    <xf numFmtId="0" fontId="0" fillId="2" borderId="29" xfId="0" applyFill="1" applyBorder="1">
      <alignment vertical="center"/>
    </xf>
    <xf numFmtId="0" fontId="3" fillId="2" borderId="36" xfId="0" applyFont="1" applyFill="1" applyBorder="1" applyAlignment="1" applyProtection="1">
      <alignment horizontal="left" vertical="center"/>
    </xf>
    <xf numFmtId="168" fontId="3" fillId="42" borderId="32" xfId="13" applyFont="1" applyBorder="1">
      <alignment vertical="center"/>
      <protection locked="0"/>
    </xf>
    <xf numFmtId="168" fontId="3" fillId="42" borderId="36" xfId="13" applyFont="1" applyBorder="1">
      <alignment vertical="center"/>
      <protection locked="0"/>
    </xf>
    <xf numFmtId="168" fontId="3" fillId="42" borderId="33" xfId="13" applyFont="1" applyBorder="1">
      <alignment vertical="center"/>
      <protection locked="0"/>
    </xf>
    <xf numFmtId="0" fontId="0" fillId="6" borderId="0" xfId="0" applyBorder="1" applyAlignment="1"/>
    <xf numFmtId="0" fontId="51" fillId="6" borderId="0" xfId="116" applyFont="1" applyFill="1" applyBorder="1" applyProtection="1"/>
    <xf numFmtId="0" fontId="35" fillId="6" borderId="0" xfId="116" applyFill="1" applyBorder="1" applyProtection="1"/>
    <xf numFmtId="0" fontId="4" fillId="2" borderId="5" xfId="0" applyFont="1" applyFill="1" applyBorder="1" applyAlignment="1" applyProtection="1">
      <alignment vertical="center" wrapText="1"/>
    </xf>
    <xf numFmtId="0" fontId="4" fillId="6" borderId="9" xfId="5" applyFont="1" applyBorder="1">
      <alignment horizontal="center" wrapText="1"/>
    </xf>
    <xf numFmtId="9" fontId="0" fillId="0" borderId="0" xfId="118" applyFont="1" applyFill="1" applyBorder="1" applyAlignment="1"/>
    <xf numFmtId="0" fontId="0" fillId="6" borderId="8" xfId="0" applyBorder="1" applyAlignment="1"/>
    <xf numFmtId="9" fontId="0" fillId="0" borderId="8" xfId="118" applyFont="1" applyFill="1" applyBorder="1" applyAlignment="1"/>
    <xf numFmtId="0" fontId="35" fillId="6" borderId="2" xfId="0" applyFont="1" applyFill="1" applyBorder="1" applyAlignment="1" applyProtection="1"/>
    <xf numFmtId="0" fontId="38" fillId="6" borderId="0" xfId="0" applyFont="1" applyBorder="1" applyAlignment="1"/>
    <xf numFmtId="0" fontId="38" fillId="2" borderId="0" xfId="0" applyFont="1" applyFill="1" applyBorder="1">
      <alignment vertical="center"/>
    </xf>
    <xf numFmtId="0" fontId="38" fillId="2" borderId="6" xfId="0" applyFont="1" applyFill="1" applyBorder="1">
      <alignment vertical="center"/>
    </xf>
    <xf numFmtId="0" fontId="0" fillId="6" borderId="6" xfId="0" applyFill="1" applyBorder="1">
      <alignment vertical="center"/>
    </xf>
    <xf numFmtId="0" fontId="0" fillId="6" borderId="9" xfId="0" applyFill="1" applyBorder="1">
      <alignment vertical="center"/>
    </xf>
    <xf numFmtId="0" fontId="0" fillId="6" borderId="4" xfId="0" applyFill="1" applyBorder="1">
      <alignment vertical="center"/>
    </xf>
    <xf numFmtId="0" fontId="35" fillId="6" borderId="2" xfId="4" applyFont="1" applyFill="1" applyBorder="1" applyAlignment="1">
      <alignment vertical="center"/>
    </xf>
    <xf numFmtId="0" fontId="35" fillId="6" borderId="0" xfId="4" applyFont="1" applyFill="1" applyBorder="1" applyAlignment="1">
      <alignment vertical="center"/>
    </xf>
    <xf numFmtId="0" fontId="0" fillId="6" borderId="28" xfId="0" applyBorder="1" applyAlignment="1">
      <alignment horizontal="center" vertical="center"/>
    </xf>
    <xf numFmtId="0" fontId="0" fillId="6" borderId="29" xfId="0" applyBorder="1" applyAlignment="1">
      <alignment horizontal="center" vertical="center"/>
    </xf>
    <xf numFmtId="0" fontId="0" fillId="6" borderId="29" xfId="0" applyBorder="1" applyAlignment="1">
      <alignment vertical="center"/>
    </xf>
    <xf numFmtId="0" fontId="3" fillId="2" borderId="35" xfId="0" applyFont="1" applyFill="1" applyBorder="1" applyAlignment="1" applyProtection="1">
      <alignment horizontal="center" vertical="center"/>
    </xf>
    <xf numFmtId="0" fontId="3" fillId="2" borderId="46" xfId="0" applyFont="1" applyFill="1" applyBorder="1" applyAlignment="1" applyProtection="1">
      <alignment horizontal="center" vertical="center"/>
    </xf>
    <xf numFmtId="0" fontId="3" fillId="2" borderId="38" xfId="0" applyFont="1" applyFill="1" applyBorder="1" applyAlignment="1" applyProtection="1">
      <alignment horizontal="center" vertical="center"/>
    </xf>
    <xf numFmtId="0" fontId="3" fillId="2" borderId="37" xfId="0" applyFont="1" applyFill="1" applyBorder="1" applyAlignment="1" applyProtection="1">
      <alignment horizontal="center" vertical="center"/>
    </xf>
    <xf numFmtId="0" fontId="24" fillId="6" borderId="31" xfId="5" applyFont="1" applyBorder="1">
      <alignment horizontal="center" wrapText="1"/>
    </xf>
    <xf numFmtId="0" fontId="24" fillId="6" borderId="5" xfId="5" applyFont="1" applyBorder="1" applyProtection="1">
      <alignment horizontal="center" wrapText="1"/>
    </xf>
    <xf numFmtId="0" fontId="0" fillId="2" borderId="38" xfId="0" applyFont="1" applyFill="1" applyBorder="1" applyAlignment="1">
      <alignment horizontal="center" vertical="center"/>
    </xf>
    <xf numFmtId="0" fontId="22" fillId="2" borderId="23" xfId="0" applyFont="1" applyFill="1" applyBorder="1" applyAlignment="1">
      <alignment horizontal="left" vertical="center" wrapText="1" indent="1"/>
    </xf>
    <xf numFmtId="0" fontId="22" fillId="2" borderId="47" xfId="0" applyFont="1" applyFill="1" applyBorder="1" applyAlignment="1">
      <alignment vertical="center" wrapText="1"/>
    </xf>
    <xf numFmtId="0" fontId="0" fillId="2" borderId="27" xfId="0" applyFont="1" applyFill="1" applyBorder="1" applyAlignment="1">
      <alignment horizontal="center" vertical="center"/>
    </xf>
    <xf numFmtId="0" fontId="0" fillId="2" borderId="8" xfId="0" applyFont="1" applyFill="1" applyBorder="1" applyProtection="1">
      <alignment vertical="center"/>
    </xf>
    <xf numFmtId="3" fontId="0" fillId="6" borderId="20" xfId="30" applyFont="1" applyBorder="1">
      <alignment horizontal="right" vertical="center"/>
    </xf>
    <xf numFmtId="3" fontId="22" fillId="6" borderId="37" xfId="1" applyFont="1" applyBorder="1" applyAlignment="1" applyProtection="1">
      <alignment horizontal="center" vertical="center"/>
    </xf>
    <xf numFmtId="0" fontId="24" fillId="6" borderId="9" xfId="5" applyFont="1" applyBorder="1" applyAlignment="1">
      <alignment horizontal="center" wrapText="1"/>
    </xf>
    <xf numFmtId="0" fontId="0" fillId="6" borderId="30" xfId="0" applyBorder="1" applyAlignment="1">
      <alignment horizontal="center" vertical="center"/>
    </xf>
    <xf numFmtId="0" fontId="0" fillId="6" borderId="28" xfId="0" applyBorder="1" applyAlignment="1">
      <alignment horizontal="center" vertical="center"/>
    </xf>
    <xf numFmtId="3" fontId="0" fillId="14" borderId="22" xfId="20" applyFont="1" applyBorder="1">
      <alignment horizontal="right" vertical="center"/>
      <protection locked="0"/>
    </xf>
    <xf numFmtId="3" fontId="0" fillId="14" borderId="58" xfId="20" applyFont="1" applyBorder="1">
      <alignment horizontal="right" vertical="center"/>
      <protection locked="0"/>
    </xf>
    <xf numFmtId="3" fontId="0" fillId="14" borderId="21" xfId="20" applyFont="1" applyBorder="1">
      <alignment horizontal="right" vertical="center"/>
      <protection locked="0"/>
    </xf>
    <xf numFmtId="3" fontId="3" fillId="41" borderId="23" xfId="11" applyFont="1" applyBorder="1">
      <alignment horizontal="right" vertical="center"/>
      <protection locked="0"/>
    </xf>
    <xf numFmtId="3" fontId="3" fillId="6" borderId="20" xfId="30" applyFont="1" applyBorder="1">
      <alignment horizontal="right" vertical="center"/>
    </xf>
    <xf numFmtId="0" fontId="35" fillId="6" borderId="0" xfId="114" applyFont="1" applyFill="1" applyBorder="1" applyAlignment="1">
      <alignment vertical="center"/>
    </xf>
    <xf numFmtId="3" fontId="0" fillId="6" borderId="21" xfId="30" applyFont="1" applyBorder="1">
      <alignment horizontal="right" vertical="center"/>
    </xf>
    <xf numFmtId="3" fontId="0" fillId="6" borderId="22" xfId="30" applyFont="1" applyBorder="1">
      <alignment horizontal="right" vertical="center"/>
    </xf>
    <xf numFmtId="0" fontId="0" fillId="2" borderId="0" xfId="0" applyFont="1" applyFill="1" applyBorder="1">
      <alignment vertical="center"/>
    </xf>
    <xf numFmtId="3" fontId="0" fillId="6" borderId="0" xfId="30" applyFont="1" applyBorder="1">
      <alignment horizontal="right" vertical="center"/>
    </xf>
    <xf numFmtId="3" fontId="0" fillId="6" borderId="20" xfId="30" applyNumberFormat="1" applyFont="1" applyBorder="1">
      <alignment horizontal="right" vertical="center"/>
    </xf>
    <xf numFmtId="3" fontId="0" fillId="6" borderId="42" xfId="1" applyFont="1" applyFill="1" applyBorder="1" applyAlignment="1" applyProtection="1">
      <alignment horizontal="center" vertical="center"/>
    </xf>
    <xf numFmtId="3" fontId="0" fillId="6" borderId="21" xfId="30" applyNumberFormat="1" applyFont="1" applyBorder="1">
      <alignment horizontal="right" vertical="center"/>
    </xf>
    <xf numFmtId="0" fontId="0" fillId="0" borderId="35" xfId="0" applyFill="1" applyBorder="1" applyAlignment="1" applyProtection="1">
      <alignment horizontal="center" vertical="center"/>
    </xf>
    <xf numFmtId="3" fontId="0" fillId="6" borderId="22" xfId="30" applyNumberFormat="1" applyFont="1" applyBorder="1">
      <alignment horizontal="right" vertical="center"/>
    </xf>
    <xf numFmtId="3" fontId="0" fillId="6" borderId="33" xfId="1" applyFont="1" applyFill="1" applyBorder="1" applyAlignment="1" applyProtection="1">
      <alignment horizontal="center" vertical="center"/>
    </xf>
    <xf numFmtId="0" fontId="0" fillId="0" borderId="8" xfId="0" applyFill="1" applyBorder="1" applyAlignment="1" applyProtection="1">
      <alignment horizontal="center" vertical="center"/>
    </xf>
    <xf numFmtId="0" fontId="3" fillId="2" borderId="0" xfId="0" applyFont="1" applyFill="1" applyBorder="1" applyAlignment="1" applyProtection="1">
      <alignment horizontal="center" vertical="center"/>
    </xf>
    <xf numFmtId="0" fontId="24" fillId="6" borderId="9" xfId="5" applyFont="1" applyBorder="1" applyAlignment="1">
      <alignment wrapText="1"/>
    </xf>
    <xf numFmtId="9" fontId="0" fillId="6" borderId="28" xfId="118" applyFont="1" applyFill="1" applyBorder="1" applyAlignment="1">
      <alignment vertical="center"/>
    </xf>
    <xf numFmtId="9" fontId="0" fillId="6" borderId="30" xfId="118" applyFont="1" applyFill="1" applyBorder="1" applyAlignment="1">
      <alignment vertical="center"/>
    </xf>
    <xf numFmtId="168" fontId="0" fillId="6" borderId="28" xfId="32" applyNumberFormat="1" applyFont="1" applyBorder="1">
      <alignment horizontal="right" vertical="center"/>
    </xf>
    <xf numFmtId="168" fontId="0" fillId="6" borderId="30" xfId="32" applyNumberFormat="1" applyFont="1" applyBorder="1">
      <alignment horizontal="right" vertical="center"/>
    </xf>
    <xf numFmtId="0" fontId="22" fillId="6" borderId="20" xfId="0" applyFont="1" applyFill="1" applyBorder="1" applyAlignment="1" applyProtection="1">
      <alignment horizontal="center" vertical="center"/>
    </xf>
    <xf numFmtId="0" fontId="22" fillId="6" borderId="22" xfId="0" applyFont="1" applyFill="1" applyBorder="1" applyAlignment="1" applyProtection="1">
      <alignment horizontal="center" vertical="center"/>
    </xf>
    <xf numFmtId="0" fontId="0" fillId="6" borderId="28" xfId="0" applyBorder="1" applyAlignment="1">
      <alignment horizontal="center" vertical="center" wrapText="1"/>
    </xf>
    <xf numFmtId="0" fontId="0" fillId="6" borderId="29" xfId="0" applyBorder="1" applyAlignment="1">
      <alignment horizontal="center" vertical="center"/>
    </xf>
    <xf numFmtId="0" fontId="0" fillId="6" borderId="28" xfId="0" applyBorder="1" applyAlignment="1">
      <alignment horizontal="center" vertical="center"/>
    </xf>
    <xf numFmtId="3" fontId="0" fillId="6" borderId="0" xfId="3" applyNumberFormat="1" applyFont="1" applyFill="1" applyBorder="1">
      <alignment horizontal="center" vertical="center"/>
    </xf>
    <xf numFmtId="0" fontId="3" fillId="2" borderId="8" xfId="0" applyFont="1" applyFill="1" applyBorder="1" applyAlignment="1" applyProtection="1">
      <alignment horizontal="center" vertical="center"/>
    </xf>
    <xf numFmtId="0" fontId="0" fillId="6" borderId="29" xfId="0" applyFont="1" applyFill="1" applyBorder="1" applyAlignment="1" applyProtection="1">
      <alignment horizontal="left" vertical="center"/>
    </xf>
    <xf numFmtId="0" fontId="0" fillId="41" borderId="20" xfId="18" applyFont="1" applyBorder="1">
      <alignment horizontal="center" vertical="center" wrapText="1"/>
      <protection locked="0"/>
    </xf>
    <xf numFmtId="9" fontId="0" fillId="6" borderId="29" xfId="118" applyFont="1" applyFill="1" applyBorder="1" applyAlignment="1">
      <alignment vertical="center"/>
    </xf>
    <xf numFmtId="3" fontId="3" fillId="43" borderId="19" xfId="6" applyFont="1" applyBorder="1" applyProtection="1">
      <alignment horizontal="right" vertical="center"/>
    </xf>
    <xf numFmtId="0" fontId="3" fillId="2" borderId="8" xfId="0" applyFont="1" applyFill="1" applyBorder="1" applyAlignment="1" applyProtection="1">
      <alignment vertical="center"/>
    </xf>
    <xf numFmtId="0" fontId="3" fillId="2" borderId="33" xfId="0" applyFont="1" applyFill="1" applyBorder="1" applyAlignment="1" applyProtection="1">
      <alignment horizontal="left" vertical="center"/>
    </xf>
    <xf numFmtId="4" fontId="0" fillId="6" borderId="21" xfId="30" applyNumberFormat="1" applyFont="1" applyBorder="1">
      <alignment horizontal="right" vertical="center"/>
    </xf>
    <xf numFmtId="4" fontId="0" fillId="6" borderId="22" xfId="30" applyNumberFormat="1" applyFont="1" applyBorder="1">
      <alignment horizontal="right" vertical="center"/>
    </xf>
    <xf numFmtId="0" fontId="0" fillId="2" borderId="30" xfId="0" applyFont="1" applyFill="1" applyBorder="1" applyAlignment="1">
      <alignment horizontal="center" vertical="center"/>
    </xf>
    <xf numFmtId="0" fontId="22" fillId="2" borderId="22" xfId="0" applyFont="1" applyFill="1" applyBorder="1" applyAlignment="1">
      <alignment horizontal="left" vertical="center"/>
    </xf>
    <xf numFmtId="3" fontId="22" fillId="14" borderId="30" xfId="20" applyFont="1" applyBorder="1">
      <alignment horizontal="right" vertical="center"/>
      <protection locked="0"/>
    </xf>
    <xf numFmtId="0" fontId="0" fillId="2" borderId="21" xfId="0" applyFont="1" applyFill="1" applyBorder="1" applyAlignment="1">
      <alignment horizontal="left" vertical="center" indent="1"/>
    </xf>
    <xf numFmtId="0" fontId="0" fillId="2" borderId="21" xfId="0" applyFont="1" applyFill="1" applyBorder="1" applyAlignment="1">
      <alignment vertical="center"/>
    </xf>
    <xf numFmtId="0" fontId="25" fillId="2" borderId="22" xfId="83" applyFont="1" applyFill="1" applyBorder="1" applyAlignment="1">
      <alignment horizontal="left" vertical="center" wrapText="1"/>
    </xf>
    <xf numFmtId="3" fontId="22" fillId="6" borderId="62" xfId="1" applyFont="1" applyBorder="1" applyAlignment="1" applyProtection="1">
      <alignment horizontal="center" vertical="center"/>
    </xf>
    <xf numFmtId="0" fontId="22" fillId="45" borderId="2" xfId="0" applyFont="1" applyFill="1" applyBorder="1" applyAlignment="1">
      <alignment vertical="center"/>
    </xf>
    <xf numFmtId="3" fontId="31" fillId="14" borderId="71" xfId="20" applyFont="1" applyBorder="1">
      <alignment horizontal="right" vertical="center"/>
      <protection locked="0"/>
    </xf>
    <xf numFmtId="0" fontId="24" fillId="6" borderId="31" xfId="0" applyFont="1" applyFill="1" applyBorder="1" applyAlignment="1" applyProtection="1">
      <alignment horizontal="center" vertical="center" wrapText="1"/>
    </xf>
    <xf numFmtId="0" fontId="24" fillId="6" borderId="24" xfId="5" applyFont="1" applyBorder="1">
      <alignment horizontal="center" wrapText="1"/>
    </xf>
    <xf numFmtId="0" fontId="24" fillId="6" borderId="19" xfId="5" applyFont="1" applyBorder="1">
      <alignment horizontal="center" wrapText="1"/>
    </xf>
    <xf numFmtId="0" fontId="24" fillId="6" borderId="31" xfId="5" applyFont="1" applyBorder="1">
      <alignment horizontal="center" wrapText="1"/>
    </xf>
    <xf numFmtId="0" fontId="22" fillId="6" borderId="6" xfId="0" applyFont="1" applyBorder="1">
      <alignment vertical="center"/>
    </xf>
    <xf numFmtId="0" fontId="22" fillId="6" borderId="0" xfId="0" applyFont="1">
      <alignment vertical="center"/>
    </xf>
    <xf numFmtId="0" fontId="56" fillId="6" borderId="35" xfId="0" applyFont="1" applyBorder="1" applyAlignment="1">
      <alignment horizontal="center" vertical="center"/>
    </xf>
    <xf numFmtId="0" fontId="22" fillId="6" borderId="8" xfId="0" applyFont="1" applyBorder="1">
      <alignment vertical="center"/>
    </xf>
    <xf numFmtId="0" fontId="22" fillId="6" borderId="8" xfId="0" applyFont="1" applyFill="1" applyBorder="1">
      <alignment vertical="center"/>
    </xf>
    <xf numFmtId="0" fontId="22" fillId="6" borderId="7" xfId="0" applyFont="1" applyBorder="1">
      <alignment vertical="center"/>
    </xf>
    <xf numFmtId="0" fontId="24" fillId="6" borderId="63" xfId="0" applyFont="1" applyFill="1" applyBorder="1" applyAlignment="1" applyProtection="1">
      <alignment horizontal="center" vertical="center" wrapText="1"/>
    </xf>
    <xf numFmtId="0" fontId="24" fillId="6" borderId="64" xfId="0" applyFont="1" applyFill="1" applyBorder="1" applyAlignment="1" applyProtection="1">
      <alignment horizontal="center" vertical="center" wrapText="1"/>
    </xf>
    <xf numFmtId="0" fontId="24" fillId="0" borderId="12" xfId="0" applyFont="1" applyFill="1" applyBorder="1" applyAlignment="1" applyProtection="1">
      <alignment horizontal="center" vertical="center" wrapText="1"/>
    </xf>
    <xf numFmtId="0" fontId="24" fillId="6" borderId="24" xfId="0" applyFont="1" applyFill="1" applyBorder="1" applyAlignment="1" applyProtection="1">
      <alignment horizontal="center" vertical="center" wrapText="1"/>
    </xf>
    <xf numFmtId="0" fontId="54" fillId="6" borderId="34" xfId="4" applyFont="1" applyFill="1" applyBorder="1" applyAlignment="1">
      <alignment horizontal="center" vertical="center"/>
    </xf>
    <xf numFmtId="0" fontId="55" fillId="6" borderId="53" xfId="0" applyFont="1" applyFill="1" applyBorder="1" applyAlignment="1" applyProtection="1">
      <alignment horizontal="left" vertical="top"/>
    </xf>
    <xf numFmtId="0" fontId="24" fillId="6" borderId="28" xfId="0" applyFont="1" applyBorder="1">
      <alignment vertical="center"/>
    </xf>
    <xf numFmtId="0" fontId="0" fillId="6" borderId="29" xfId="0" applyFont="1" applyBorder="1" applyAlignment="1">
      <alignment horizontal="left" vertical="center" indent="1"/>
    </xf>
    <xf numFmtId="0" fontId="0" fillId="6" borderId="29" xfId="0" applyFont="1" applyBorder="1" applyAlignment="1">
      <alignment horizontal="left" vertical="center" indent="2"/>
    </xf>
    <xf numFmtId="0" fontId="0" fillId="6" borderId="29" xfId="0" applyFont="1" applyBorder="1" applyAlignment="1">
      <alignment horizontal="left" vertical="center" indent="3"/>
    </xf>
    <xf numFmtId="0" fontId="24" fillId="6" borderId="29" xfId="0" applyFont="1" applyBorder="1">
      <alignment vertical="center"/>
    </xf>
    <xf numFmtId="0" fontId="0" fillId="6" borderId="29" xfId="0" applyFont="1" applyBorder="1" applyAlignment="1">
      <alignment horizontal="left" vertical="center" indent="4"/>
    </xf>
    <xf numFmtId="0" fontId="24" fillId="6" borderId="2" xfId="0" applyFont="1" applyFill="1" applyBorder="1" applyAlignment="1" applyProtection="1"/>
    <xf numFmtId="0" fontId="0" fillId="6" borderId="0" xfId="0" applyFont="1" applyFill="1" applyBorder="1">
      <alignment vertical="center"/>
    </xf>
    <xf numFmtId="0" fontId="0" fillId="6" borderId="2" xfId="0" applyFont="1" applyFill="1" applyBorder="1">
      <alignment vertical="center"/>
    </xf>
    <xf numFmtId="0" fontId="0" fillId="6" borderId="6" xfId="0" applyFont="1" applyBorder="1">
      <alignment vertical="center"/>
    </xf>
    <xf numFmtId="3" fontId="0" fillId="41" borderId="21" xfId="11" applyFont="1" applyBorder="1">
      <alignment horizontal="right" vertical="center"/>
      <protection locked="0"/>
    </xf>
    <xf numFmtId="0" fontId="0" fillId="6" borderId="10" xfId="0" applyFont="1" applyFill="1" applyBorder="1">
      <alignment vertical="center"/>
    </xf>
    <xf numFmtId="0" fontId="0" fillId="6" borderId="8" xfId="0" applyFont="1" applyBorder="1">
      <alignment vertical="center"/>
    </xf>
    <xf numFmtId="0" fontId="0" fillId="6" borderId="8" xfId="0" applyFont="1" applyFill="1" applyBorder="1">
      <alignment vertical="center"/>
    </xf>
    <xf numFmtId="0" fontId="0" fillId="6" borderId="7" xfId="0" applyFont="1" applyBorder="1">
      <alignment vertical="center"/>
    </xf>
    <xf numFmtId="0" fontId="24" fillId="0" borderId="3" xfId="0" applyFont="1" applyFill="1" applyBorder="1" applyAlignment="1" applyProtection="1">
      <alignment horizontal="center" vertical="center" wrapText="1"/>
    </xf>
    <xf numFmtId="3" fontId="0" fillId="41" borderId="36" xfId="11" applyFont="1" applyBorder="1">
      <alignment horizontal="right" vertical="center"/>
      <protection locked="0"/>
    </xf>
    <xf numFmtId="3" fontId="0" fillId="14" borderId="36" xfId="20" applyFont="1" applyBorder="1">
      <alignment horizontal="right" vertical="center"/>
      <protection locked="0"/>
    </xf>
    <xf numFmtId="3" fontId="0" fillId="14" borderId="33" xfId="20" applyFont="1" applyBorder="1">
      <alignment horizontal="right" vertical="center"/>
      <protection locked="0"/>
    </xf>
    <xf numFmtId="3" fontId="0" fillId="41" borderId="38" xfId="11" applyFont="1" applyBorder="1">
      <alignment horizontal="right" vertical="center"/>
      <protection locked="0"/>
    </xf>
    <xf numFmtId="3" fontId="0" fillId="41" borderId="26" xfId="11" applyFont="1" applyBorder="1">
      <alignment horizontal="right" vertical="center"/>
      <protection locked="0"/>
    </xf>
    <xf numFmtId="3" fontId="0" fillId="14" borderId="26" xfId="20" applyFont="1" applyBorder="1">
      <alignment horizontal="right" vertical="center"/>
      <protection locked="0"/>
    </xf>
    <xf numFmtId="3" fontId="0" fillId="14" borderId="27" xfId="20" applyFont="1" applyBorder="1">
      <alignment horizontal="right" vertical="center"/>
      <protection locked="0"/>
    </xf>
    <xf numFmtId="3" fontId="0" fillId="41" borderId="60" xfId="11" applyFont="1" applyBorder="1">
      <alignment horizontal="right" vertical="center"/>
      <protection locked="0"/>
    </xf>
    <xf numFmtId="3" fontId="0" fillId="41" borderId="20" xfId="11" applyFont="1" applyBorder="1">
      <alignment horizontal="right" vertical="center"/>
      <protection locked="0"/>
    </xf>
    <xf numFmtId="3" fontId="0" fillId="41" borderId="56" xfId="11" applyFont="1" applyBorder="1">
      <alignment horizontal="right" vertical="center"/>
      <protection locked="0"/>
    </xf>
    <xf numFmtId="3" fontId="0" fillId="41" borderId="61" xfId="11" applyFont="1" applyBorder="1">
      <alignment horizontal="right" vertical="center"/>
      <protection locked="0"/>
    </xf>
    <xf numFmtId="3" fontId="0" fillId="41" borderId="57" xfId="11" applyFont="1" applyBorder="1">
      <alignment horizontal="right" vertical="center"/>
      <protection locked="0"/>
    </xf>
    <xf numFmtId="3" fontId="0" fillId="14" borderId="61" xfId="20" applyFont="1" applyBorder="1">
      <alignment horizontal="right" vertical="center"/>
      <protection locked="0"/>
    </xf>
    <xf numFmtId="3" fontId="0" fillId="14" borderId="57" xfId="20" applyFont="1" applyBorder="1">
      <alignment horizontal="right" vertical="center"/>
      <protection locked="0"/>
    </xf>
    <xf numFmtId="3" fontId="0" fillId="14" borderId="62" xfId="20" applyFont="1" applyBorder="1">
      <alignment horizontal="right" vertical="center"/>
      <protection locked="0"/>
    </xf>
    <xf numFmtId="0" fontId="24" fillId="6" borderId="25" xfId="0" applyFont="1" applyBorder="1">
      <alignment vertical="center"/>
    </xf>
    <xf numFmtId="0" fontId="0" fillId="6" borderId="26" xfId="0" applyFont="1" applyBorder="1" applyAlignment="1">
      <alignment horizontal="left" vertical="center" indent="1"/>
    </xf>
    <xf numFmtId="0" fontId="0" fillId="6" borderId="26" xfId="0" applyFont="1" applyBorder="1" applyAlignment="1">
      <alignment horizontal="left" vertical="center" indent="2"/>
    </xf>
    <xf numFmtId="0" fontId="0" fillId="6" borderId="26" xfId="0" applyFont="1" applyBorder="1" applyAlignment="1">
      <alignment horizontal="left" vertical="center" indent="3"/>
    </xf>
    <xf numFmtId="0" fontId="24" fillId="6" borderId="26" xfId="0" applyFont="1" applyBorder="1">
      <alignment vertical="center"/>
    </xf>
    <xf numFmtId="0" fontId="0" fillId="6" borderId="26" xfId="0" applyFont="1" applyBorder="1" applyAlignment="1">
      <alignment horizontal="left" vertical="center" indent="4"/>
    </xf>
    <xf numFmtId="3" fontId="0" fillId="2" borderId="41" xfId="121" applyFont="1" applyBorder="1" applyAlignment="1">
      <alignment horizontal="left" vertical="center"/>
    </xf>
    <xf numFmtId="0" fontId="20" fillId="2" borderId="9" xfId="119" applyFont="1" applyFill="1" applyBorder="1" applyAlignment="1"/>
    <xf numFmtId="0" fontId="22" fillId="2" borderId="4" xfId="0" applyFont="1" applyFill="1" applyBorder="1">
      <alignment vertical="center"/>
    </xf>
    <xf numFmtId="0" fontId="22" fillId="2" borderId="0" xfId="0" applyFont="1" applyFill="1" applyBorder="1">
      <alignment vertical="center"/>
    </xf>
    <xf numFmtId="0" fontId="22" fillId="2" borderId="2" xfId="0" applyFont="1" applyFill="1" applyBorder="1">
      <alignment vertical="center"/>
    </xf>
    <xf numFmtId="0" fontId="22" fillId="2" borderId="6" xfId="0" applyFont="1" applyFill="1" applyBorder="1">
      <alignment vertical="center"/>
    </xf>
    <xf numFmtId="0" fontId="24" fillId="2" borderId="19" xfId="120" applyFont="1" applyBorder="1" applyAlignment="1">
      <alignment horizontal="center" wrapText="1"/>
    </xf>
    <xf numFmtId="0" fontId="24" fillId="2" borderId="31" xfId="120" applyFont="1" applyBorder="1" applyAlignment="1">
      <alignment horizontal="center" wrapText="1"/>
    </xf>
    <xf numFmtId="0" fontId="24" fillId="2" borderId="5" xfId="120" applyFont="1" applyBorder="1" applyAlignment="1">
      <alignment horizontal="center" wrapText="1"/>
    </xf>
    <xf numFmtId="0" fontId="22" fillId="2" borderId="0" xfId="0" applyFont="1" applyFill="1">
      <alignment vertical="center"/>
    </xf>
    <xf numFmtId="0" fontId="24" fillId="2" borderId="8" xfId="120" applyFont="1" applyBorder="1" applyAlignment="1">
      <alignment horizontal="center" wrapText="1"/>
    </xf>
    <xf numFmtId="3" fontId="22" fillId="13" borderId="20" xfId="3" applyNumberFormat="1" applyFont="1" applyBorder="1">
      <alignment horizontal="center" vertical="center"/>
    </xf>
    <xf numFmtId="3" fontId="22" fillId="2" borderId="40" xfId="121" applyFont="1" applyBorder="1" applyAlignment="1">
      <alignment horizontal="left" vertical="center"/>
    </xf>
    <xf numFmtId="0" fontId="24" fillId="2" borderId="9" xfId="120" applyFont="1" applyBorder="1" applyAlignment="1">
      <alignment horizontal="center" vertical="center" wrapText="1"/>
    </xf>
    <xf numFmtId="0" fontId="24" fillId="2" borderId="19" xfId="120" applyFont="1" applyBorder="1" applyAlignment="1">
      <alignment wrapText="1"/>
    </xf>
    <xf numFmtId="0" fontId="22" fillId="2" borderId="20" xfId="0" applyFont="1" applyFill="1" applyBorder="1" applyAlignment="1">
      <alignment horizontal="left" vertical="center"/>
    </xf>
    <xf numFmtId="0" fontId="22" fillId="2" borderId="21" xfId="0" applyFont="1" applyFill="1" applyBorder="1" applyAlignment="1">
      <alignment horizontal="left" vertical="center"/>
    </xf>
    <xf numFmtId="0" fontId="25" fillId="2" borderId="21" xfId="83" applyFont="1" applyFill="1" applyBorder="1" applyAlignment="1" applyProtection="1">
      <alignment horizontal="left" vertical="center" wrapText="1" indent="1"/>
    </xf>
    <xf numFmtId="0" fontId="22" fillId="2" borderId="21" xfId="122" applyNumberFormat="1" applyFont="1" applyBorder="1" applyAlignment="1">
      <alignment horizontal="left" vertical="center" wrapText="1"/>
    </xf>
    <xf numFmtId="0" fontId="22" fillId="6" borderId="21" xfId="122" applyNumberFormat="1" applyFont="1" applyFill="1" applyBorder="1" applyAlignment="1">
      <alignment horizontal="left" vertical="center" wrapText="1"/>
    </xf>
    <xf numFmtId="0" fontId="25" fillId="6" borderId="21" xfId="83" applyFont="1" applyFill="1" applyBorder="1" applyAlignment="1" applyProtection="1">
      <alignment horizontal="left" vertical="center" wrapText="1" indent="1"/>
    </xf>
    <xf numFmtId="0" fontId="22" fillId="6" borderId="40" xfId="122" applyNumberFormat="1" applyFont="1" applyFill="1" applyBorder="1" applyAlignment="1">
      <alignment horizontal="left" vertical="center" wrapText="1"/>
    </xf>
    <xf numFmtId="0" fontId="22" fillId="6" borderId="20" xfId="0" applyFont="1" applyFill="1" applyBorder="1" applyAlignment="1">
      <alignment horizontal="left" vertical="center"/>
    </xf>
    <xf numFmtId="0" fontId="22" fillId="6" borderId="21" xfId="0" applyFont="1" applyFill="1" applyBorder="1" applyAlignment="1">
      <alignment horizontal="left" vertical="center"/>
    </xf>
    <xf numFmtId="0" fontId="22" fillId="6" borderId="22" xfId="122" applyNumberFormat="1" applyFont="1" applyFill="1" applyBorder="1" applyAlignment="1">
      <alignment horizontal="left" vertical="center" wrapText="1"/>
    </xf>
    <xf numFmtId="3" fontId="22" fillId="13" borderId="40" xfId="3" applyNumberFormat="1" applyFont="1" applyBorder="1">
      <alignment horizontal="center" vertical="center"/>
    </xf>
    <xf numFmtId="0" fontId="22" fillId="6" borderId="0" xfId="0" applyFont="1" applyFill="1" applyBorder="1">
      <alignment vertical="center"/>
    </xf>
    <xf numFmtId="0" fontId="24" fillId="6" borderId="8" xfId="120" applyFont="1" applyFill="1" applyBorder="1" applyAlignment="1">
      <alignment horizontal="center" wrapText="1"/>
    </xf>
    <xf numFmtId="3" fontId="22" fillId="13" borderId="32" xfId="3" applyNumberFormat="1" applyFont="1" applyBorder="1">
      <alignment horizontal="center" vertical="center"/>
    </xf>
    <xf numFmtId="0" fontId="22" fillId="2" borderId="6" xfId="0" applyFont="1" applyFill="1" applyBorder="1" applyAlignment="1">
      <alignment horizontal="left" vertical="center"/>
    </xf>
    <xf numFmtId="0" fontId="22" fillId="2" borderId="0" xfId="0" applyFont="1" applyFill="1" applyBorder="1" applyAlignment="1">
      <alignment horizontal="left" vertical="center"/>
    </xf>
    <xf numFmtId="3" fontId="22" fillId="13" borderId="41" xfId="3" applyNumberFormat="1" applyFont="1" applyBorder="1">
      <alignment horizontal="center" vertical="center"/>
    </xf>
    <xf numFmtId="0" fontId="22" fillId="2" borderId="10" xfId="0" applyFont="1" applyFill="1" applyBorder="1">
      <alignment vertical="center"/>
    </xf>
    <xf numFmtId="0" fontId="22" fillId="6" borderId="8" xfId="0" applyFont="1" applyFill="1" applyBorder="1">
      <alignment vertical="center"/>
    </xf>
    <xf numFmtId="0" fontId="22" fillId="2" borderId="8" xfId="0" applyFont="1" applyFill="1" applyBorder="1">
      <alignment vertical="center"/>
    </xf>
    <xf numFmtId="0" fontId="22" fillId="2" borderId="7" xfId="0" applyFont="1" applyFill="1" applyBorder="1">
      <alignment vertical="center"/>
    </xf>
    <xf numFmtId="0" fontId="22" fillId="2" borderId="5" xfId="0" applyFont="1" applyFill="1" applyBorder="1" applyAlignment="1" applyProtection="1">
      <alignment horizontal="left"/>
    </xf>
    <xf numFmtId="0" fontId="22" fillId="2" borderId="5" xfId="0" applyFont="1" applyFill="1" applyBorder="1" applyProtection="1">
      <alignment vertical="center"/>
    </xf>
    <xf numFmtId="0" fontId="22" fillId="2" borderId="5" xfId="0" applyFont="1" applyFill="1" applyBorder="1">
      <alignment vertical="center"/>
    </xf>
    <xf numFmtId="0" fontId="22" fillId="2" borderId="11" xfId="0" applyFont="1" applyFill="1" applyBorder="1">
      <alignment vertical="center"/>
    </xf>
    <xf numFmtId="0" fontId="22" fillId="2" borderId="0" xfId="0" applyFont="1" applyFill="1" applyBorder="1" applyAlignment="1" applyProtection="1">
      <alignment horizontal="left"/>
    </xf>
    <xf numFmtId="0" fontId="22" fillId="2" borderId="0" xfId="0" applyFont="1" applyFill="1" applyBorder="1" applyProtection="1">
      <alignment vertical="center"/>
    </xf>
    <xf numFmtId="0" fontId="22" fillId="6" borderId="5" xfId="0" applyFont="1" applyFill="1" applyBorder="1" applyAlignment="1" applyProtection="1">
      <alignment horizontal="left"/>
    </xf>
    <xf numFmtId="0" fontId="22" fillId="6" borderId="5" xfId="0" applyFont="1" applyFill="1" applyBorder="1" applyProtection="1">
      <alignment vertical="center"/>
    </xf>
    <xf numFmtId="0" fontId="22" fillId="6" borderId="23" xfId="0" applyFont="1" applyFill="1" applyBorder="1" applyAlignment="1">
      <alignment horizontal="left" vertical="center"/>
    </xf>
    <xf numFmtId="0" fontId="0" fillId="2" borderId="26" xfId="0" applyFont="1" applyFill="1" applyBorder="1" applyAlignment="1">
      <alignment horizontal="center" vertical="center"/>
    </xf>
    <xf numFmtId="3" fontId="22" fillId="6" borderId="68" xfId="30" applyFont="1" applyBorder="1">
      <alignment horizontal="right" vertical="center"/>
    </xf>
    <xf numFmtId="3" fontId="22" fillId="6" borderId="69" xfId="30" applyFont="1" applyBorder="1">
      <alignment horizontal="right" vertical="center"/>
    </xf>
    <xf numFmtId="3" fontId="22" fillId="6" borderId="72" xfId="30" applyFont="1" applyBorder="1">
      <alignment horizontal="right" vertical="center"/>
    </xf>
    <xf numFmtId="3" fontId="22" fillId="6" borderId="73" xfId="30" applyFont="1" applyBorder="1">
      <alignment horizontal="right" vertical="center"/>
    </xf>
    <xf numFmtId="3" fontId="22" fillId="6" borderId="74" xfId="30" applyFont="1" applyBorder="1">
      <alignment horizontal="right" vertical="center"/>
    </xf>
    <xf numFmtId="0" fontId="0" fillId="0" borderId="32" xfId="0" applyFill="1" applyBorder="1" applyAlignment="1">
      <alignment horizontal="center" vertical="center"/>
    </xf>
    <xf numFmtId="0" fontId="0" fillId="0" borderId="36" xfId="0" applyFill="1" applyBorder="1" applyAlignment="1">
      <alignment horizontal="center" vertical="center"/>
    </xf>
    <xf numFmtId="0" fontId="0" fillId="0" borderId="33" xfId="0" applyFill="1" applyBorder="1" applyAlignment="1">
      <alignment horizontal="center" vertical="center"/>
    </xf>
    <xf numFmtId="10" fontId="0" fillId="6" borderId="20" xfId="34" applyNumberFormat="1" applyFont="1" applyBorder="1">
      <alignment horizontal="right" vertical="center"/>
    </xf>
    <xf numFmtId="10" fontId="0" fillId="6" borderId="21" xfId="34" applyNumberFormat="1" applyFont="1" applyBorder="1">
      <alignment horizontal="right" vertical="center"/>
    </xf>
    <xf numFmtId="10" fontId="0" fillId="6" borderId="22" xfId="34" applyNumberFormat="1" applyFont="1" applyBorder="1">
      <alignment horizontal="right" vertical="center"/>
    </xf>
    <xf numFmtId="0" fontId="22" fillId="6" borderId="20" xfId="0" applyFont="1" applyFill="1" applyBorder="1" applyAlignment="1" applyProtection="1">
      <alignment horizontal="center" vertical="center"/>
    </xf>
    <xf numFmtId="0" fontId="22" fillId="6" borderId="22" xfId="0" applyFont="1" applyFill="1" applyBorder="1" applyAlignment="1" applyProtection="1">
      <alignment horizontal="center" vertical="center"/>
    </xf>
    <xf numFmtId="0" fontId="0" fillId="6" borderId="39" xfId="0" applyFont="1" applyFill="1" applyBorder="1" applyAlignment="1" applyProtection="1">
      <alignment horizontal="center" vertical="center"/>
    </xf>
    <xf numFmtId="0" fontId="24" fillId="6" borderId="64" xfId="5" applyFont="1" applyBorder="1" applyProtection="1">
      <alignment horizontal="center" wrapText="1"/>
    </xf>
    <xf numFmtId="0" fontId="0" fillId="0" borderId="0" xfId="0" applyFont="1" applyFill="1" applyBorder="1" applyAlignment="1" applyProtection="1">
      <alignment vertical="center"/>
    </xf>
    <xf numFmtId="0" fontId="0" fillId="0" borderId="9" xfId="0" applyFont="1" applyFill="1" applyBorder="1" applyAlignment="1" applyProtection="1">
      <alignment vertical="center"/>
    </xf>
    <xf numFmtId="0" fontId="0" fillId="0" borderId="9" xfId="0" applyFont="1" applyFill="1" applyBorder="1" applyAlignment="1" applyProtection="1">
      <alignment horizontal="center" vertical="center"/>
    </xf>
    <xf numFmtId="0" fontId="0" fillId="0" borderId="9" xfId="0" applyFont="1" applyFill="1" applyBorder="1" applyAlignment="1" applyProtection="1">
      <alignment horizontal="left" vertical="center"/>
    </xf>
    <xf numFmtId="0" fontId="0" fillId="41" borderId="75" xfId="18" applyFont="1" applyBorder="1">
      <alignment horizontal="center" vertical="center" wrapText="1"/>
      <protection locked="0"/>
    </xf>
    <xf numFmtId="0" fontId="0" fillId="41" borderId="76" xfId="18" applyFont="1" applyBorder="1">
      <alignment horizontal="center" vertical="center" wrapText="1"/>
      <protection locked="0"/>
    </xf>
    <xf numFmtId="0" fontId="0" fillId="41" borderId="77" xfId="18" applyFont="1" applyBorder="1">
      <alignment horizontal="center" vertical="center" wrapText="1"/>
      <protection locked="0"/>
    </xf>
    <xf numFmtId="0" fontId="0" fillId="41" borderId="47" xfId="18" applyFont="1" applyBorder="1">
      <alignment horizontal="center" vertical="center" wrapText="1"/>
      <protection locked="0"/>
    </xf>
    <xf numFmtId="0" fontId="0" fillId="41" borderId="78" xfId="18" applyFont="1" applyBorder="1">
      <alignment horizontal="center" vertical="center" wrapText="1"/>
      <protection locked="0"/>
    </xf>
    <xf numFmtId="3" fontId="0" fillId="41" borderId="45" xfId="11" applyFont="1" applyBorder="1" applyAlignment="1" applyProtection="1">
      <alignment horizontal="center" vertical="center"/>
      <protection locked="0"/>
    </xf>
    <xf numFmtId="3" fontId="0" fillId="41" borderId="79" xfId="11" applyFont="1" applyBorder="1" applyAlignment="1" applyProtection="1">
      <alignment horizontal="center" vertical="center"/>
      <protection locked="0"/>
    </xf>
    <xf numFmtId="174" fontId="0" fillId="13" borderId="21" xfId="3" applyNumberFormat="1" applyFont="1" applyBorder="1" applyAlignment="1" applyProtection="1">
      <alignment horizontal="center" vertical="center"/>
    </xf>
    <xf numFmtId="3" fontId="0" fillId="41" borderId="80" xfId="11" applyFont="1" applyBorder="1" applyAlignment="1" applyProtection="1">
      <alignment horizontal="center" vertical="center"/>
      <protection locked="0"/>
    </xf>
    <xf numFmtId="3" fontId="0" fillId="41" borderId="46" xfId="11" applyFont="1" applyBorder="1" applyAlignment="1" applyProtection="1">
      <alignment horizontal="center" vertical="center"/>
      <protection locked="0"/>
    </xf>
    <xf numFmtId="3" fontId="0" fillId="41" borderId="81" xfId="11" applyFont="1" applyBorder="1" applyAlignment="1" applyProtection="1">
      <alignment horizontal="center" vertical="center"/>
      <protection locked="0"/>
    </xf>
    <xf numFmtId="3" fontId="0" fillId="41" borderId="8" xfId="11" applyFont="1" applyBorder="1" applyAlignment="1" applyProtection="1">
      <alignment horizontal="center" vertical="center"/>
      <protection locked="0"/>
    </xf>
    <xf numFmtId="0" fontId="0" fillId="6" borderId="82" xfId="0" applyFont="1" applyFill="1" applyBorder="1" applyAlignment="1" applyProtection="1">
      <alignment vertical="center"/>
    </xf>
    <xf numFmtId="0" fontId="0" fillId="6" borderId="81" xfId="0" applyFont="1" applyFill="1" applyBorder="1" applyAlignment="1" applyProtection="1">
      <alignment vertical="center"/>
    </xf>
    <xf numFmtId="0" fontId="0" fillId="6" borderId="83" xfId="0" applyFont="1" applyFill="1" applyBorder="1" applyAlignment="1" applyProtection="1">
      <alignment vertical="center"/>
    </xf>
    <xf numFmtId="0" fontId="0" fillId="6" borderId="84" xfId="0" applyFont="1" applyFill="1" applyBorder="1" applyAlignment="1" applyProtection="1">
      <alignment vertical="center"/>
    </xf>
    <xf numFmtId="3" fontId="0" fillId="41" borderId="85" xfId="11" applyFont="1" applyBorder="1" applyAlignment="1" applyProtection="1">
      <alignment horizontal="center" vertical="center"/>
      <protection locked="0"/>
    </xf>
    <xf numFmtId="3" fontId="0" fillId="6" borderId="0" xfId="1" applyFont="1" applyFill="1" applyBorder="1" applyAlignment="1" applyProtection="1">
      <alignment horizontal="center" vertical="center"/>
    </xf>
    <xf numFmtId="0" fontId="0" fillId="2" borderId="0" xfId="0" applyFill="1" applyBorder="1" applyAlignment="1">
      <alignment horizontal="left" vertical="center"/>
    </xf>
    <xf numFmtId="0" fontId="24" fillId="2" borderId="0" xfId="0" applyFont="1" applyFill="1" applyBorder="1" applyAlignment="1">
      <alignment horizontal="left" vertical="center"/>
    </xf>
    <xf numFmtId="0" fontId="0" fillId="2" borderId="9" xfId="0" applyFill="1" applyBorder="1" applyAlignment="1">
      <alignment horizontal="center" vertical="center"/>
    </xf>
    <xf numFmtId="3" fontId="0" fillId="0" borderId="9" xfId="30" applyFont="1" applyFill="1" applyBorder="1" applyAlignment="1">
      <alignment vertical="center"/>
    </xf>
    <xf numFmtId="0" fontId="24" fillId="2" borderId="9" xfId="0" applyFont="1" applyFill="1" applyBorder="1" applyAlignment="1">
      <alignment horizontal="center" vertical="center"/>
    </xf>
    <xf numFmtId="3" fontId="0" fillId="0" borderId="9" xfId="30" applyFont="1" applyFill="1" applyBorder="1" applyAlignment="1">
      <alignment horizontal="center" vertical="center"/>
    </xf>
    <xf numFmtId="3" fontId="0" fillId="2" borderId="0" xfId="0" applyNumberFormat="1" applyFill="1" applyBorder="1" applyAlignment="1">
      <alignment horizontal="center" vertical="center"/>
    </xf>
    <xf numFmtId="3" fontId="0" fillId="0" borderId="9" xfId="30" applyFont="1" applyFill="1" applyBorder="1" applyAlignment="1">
      <alignment horizontal="left" vertical="center"/>
    </xf>
    <xf numFmtId="0" fontId="0" fillId="2" borderId="9" xfId="0" applyFill="1" applyBorder="1" applyAlignment="1">
      <alignment horizontal="left" vertical="center"/>
    </xf>
    <xf numFmtId="0" fontId="0" fillId="6" borderId="9" xfId="0" applyBorder="1" applyAlignment="1">
      <alignment horizontal="center" vertical="center"/>
    </xf>
    <xf numFmtId="3" fontId="0" fillId="6" borderId="60" xfId="30" applyFont="1" applyBorder="1">
      <alignment horizontal="right" vertical="center"/>
    </xf>
    <xf numFmtId="3" fontId="0" fillId="6" borderId="61" xfId="30" applyFont="1" applyBorder="1">
      <alignment horizontal="right" vertical="center"/>
    </xf>
    <xf numFmtId="3" fontId="0" fillId="6" borderId="62" xfId="30" applyFont="1" applyBorder="1">
      <alignment horizontal="right" vertical="center"/>
    </xf>
    <xf numFmtId="3" fontId="0" fillId="6" borderId="44" xfId="30" applyFont="1" applyBorder="1">
      <alignment horizontal="right" vertical="center"/>
    </xf>
    <xf numFmtId="3" fontId="0" fillId="6" borderId="32" xfId="30" applyFont="1" applyBorder="1">
      <alignment horizontal="right" vertical="center"/>
    </xf>
    <xf numFmtId="3" fontId="0" fillId="6" borderId="36" xfId="30" applyFont="1" applyBorder="1">
      <alignment horizontal="right" vertical="center"/>
    </xf>
    <xf numFmtId="3" fontId="0" fillId="6" borderId="33" xfId="30" applyFont="1" applyBorder="1">
      <alignment horizontal="right" vertical="center"/>
    </xf>
    <xf numFmtId="0" fontId="0" fillId="6" borderId="25" xfId="0" applyBorder="1" applyAlignment="1">
      <alignment horizontal="center" vertical="center"/>
    </xf>
    <xf numFmtId="0" fontId="0" fillId="6" borderId="26" xfId="0" applyBorder="1" applyAlignment="1">
      <alignment horizontal="center" vertical="center"/>
    </xf>
    <xf numFmtId="0" fontId="0" fillId="6" borderId="27" xfId="0" applyBorder="1" applyAlignment="1">
      <alignment horizontal="center" vertical="center"/>
    </xf>
    <xf numFmtId="168" fontId="0" fillId="6" borderId="20" xfId="31" applyNumberFormat="1" applyFont="1" applyBorder="1" applyAlignment="1">
      <alignment horizontal="right" vertical="center"/>
    </xf>
    <xf numFmtId="168" fontId="0" fillId="6" borderId="21" xfId="31" applyNumberFormat="1" applyFont="1" applyBorder="1" applyAlignment="1">
      <alignment horizontal="right" vertical="center"/>
    </xf>
    <xf numFmtId="168" fontId="0" fillId="6" borderId="22" xfId="31" applyNumberFormat="1" applyFont="1" applyBorder="1" applyAlignment="1">
      <alignment horizontal="right" vertical="center"/>
    </xf>
    <xf numFmtId="3" fontId="0" fillId="6" borderId="19" xfId="30" applyFont="1" applyBorder="1" applyAlignment="1">
      <alignment horizontal="right" vertical="center"/>
    </xf>
    <xf numFmtId="3" fontId="0" fillId="6" borderId="24" xfId="30" applyFont="1" applyBorder="1" applyAlignment="1">
      <alignment horizontal="right" vertical="center"/>
    </xf>
    <xf numFmtId="3" fontId="0" fillId="6" borderId="64" xfId="30" applyFont="1" applyBorder="1" applyAlignment="1">
      <alignment horizontal="right" vertical="center"/>
    </xf>
    <xf numFmtId="168" fontId="0" fillId="6" borderId="60" xfId="31" quotePrefix="1" applyNumberFormat="1" applyFont="1" applyBorder="1" applyAlignment="1">
      <alignment horizontal="right" vertical="center"/>
    </xf>
    <xf numFmtId="168" fontId="0" fillId="6" borderId="20" xfId="31" quotePrefix="1" applyNumberFormat="1" applyFont="1" applyBorder="1" applyAlignment="1">
      <alignment horizontal="right" vertical="center"/>
    </xf>
    <xf numFmtId="168" fontId="0" fillId="6" borderId="61" xfId="31" quotePrefix="1" applyNumberFormat="1" applyFont="1" applyBorder="1" applyAlignment="1">
      <alignment horizontal="right" vertical="center"/>
    </xf>
    <xf numFmtId="168" fontId="0" fillId="6" borderId="21" xfId="31" quotePrefix="1" applyNumberFormat="1" applyFont="1" applyBorder="1" applyAlignment="1">
      <alignment horizontal="right" vertical="center"/>
    </xf>
    <xf numFmtId="168" fontId="0" fillId="6" borderId="62" xfId="31" quotePrefix="1" applyNumberFormat="1" applyFont="1" applyBorder="1" applyAlignment="1">
      <alignment horizontal="right" vertical="center"/>
    </xf>
    <xf numFmtId="168" fontId="0" fillId="6" borderId="22" xfId="31" quotePrefix="1" applyNumberFormat="1" applyFont="1" applyBorder="1" applyAlignment="1">
      <alignment horizontal="right" vertical="center"/>
    </xf>
    <xf numFmtId="3" fontId="0" fillId="6" borderId="19" xfId="1" applyFont="1" applyFill="1" applyBorder="1" applyAlignment="1" applyProtection="1">
      <alignment horizontal="center" vertical="center"/>
    </xf>
    <xf numFmtId="0" fontId="24" fillId="2" borderId="9" xfId="0" applyFont="1" applyFill="1" applyBorder="1" applyAlignment="1">
      <alignment horizontal="left" vertical="center"/>
    </xf>
    <xf numFmtId="3" fontId="0" fillId="6" borderId="24" xfId="1" applyFont="1" applyFill="1" applyBorder="1" applyAlignment="1" applyProtection="1">
      <alignment horizontal="center" vertical="center"/>
    </xf>
    <xf numFmtId="3" fontId="0" fillId="6" borderId="64" xfId="1" applyFont="1" applyFill="1" applyBorder="1" applyAlignment="1" applyProtection="1">
      <alignment horizontal="center" vertical="center"/>
    </xf>
    <xf numFmtId="3" fontId="0" fillId="6" borderId="64" xfId="30" applyFont="1" applyBorder="1">
      <alignment horizontal="right" vertical="center"/>
    </xf>
    <xf numFmtId="0" fontId="35" fillId="6" borderId="0" xfId="114" applyFont="1" applyFill="1" applyBorder="1" applyAlignment="1" applyProtection="1">
      <alignment vertical="top"/>
    </xf>
    <xf numFmtId="0" fontId="24" fillId="6" borderId="0" xfId="0" applyFont="1" applyFill="1" applyBorder="1" applyProtection="1">
      <alignment vertical="center"/>
    </xf>
    <xf numFmtId="0" fontId="0" fillId="2" borderId="8" xfId="0" applyFill="1" applyBorder="1" applyAlignment="1">
      <alignment horizontal="center" vertical="center"/>
    </xf>
    <xf numFmtId="0" fontId="0" fillId="0" borderId="11" xfId="0" applyFill="1" applyBorder="1" applyAlignment="1" applyProtection="1">
      <alignment horizontal="center" vertical="center"/>
    </xf>
    <xf numFmtId="3" fontId="22" fillId="6" borderId="60" xfId="30" applyFont="1" applyBorder="1">
      <alignment horizontal="right" vertical="center"/>
    </xf>
    <xf numFmtId="0" fontId="0" fillId="0" borderId="6" xfId="0" applyFill="1" applyBorder="1" applyAlignment="1" applyProtection="1">
      <alignment horizontal="center" vertical="center"/>
    </xf>
    <xf numFmtId="3" fontId="22" fillId="6" borderId="61" xfId="30" applyFont="1" applyBorder="1">
      <alignment horizontal="right" vertical="center"/>
    </xf>
    <xf numFmtId="0" fontId="0" fillId="0" borderId="7" xfId="0" applyFill="1" applyBorder="1" applyAlignment="1" applyProtection="1">
      <alignment horizontal="center" vertical="center"/>
    </xf>
    <xf numFmtId="3" fontId="22" fillId="6" borderId="62" xfId="30" applyFont="1" applyBorder="1">
      <alignment horizontal="right" vertical="center"/>
    </xf>
    <xf numFmtId="0" fontId="0" fillId="13" borderId="21" xfId="3" applyFont="1" applyBorder="1">
      <alignment horizontal="center" vertical="center"/>
    </xf>
    <xf numFmtId="0" fontId="24" fillId="6" borderId="19" xfId="5" applyFont="1" applyBorder="1">
      <alignment horizontal="center" wrapText="1"/>
    </xf>
    <xf numFmtId="0" fontId="24" fillId="6" borderId="31" xfId="5" applyFont="1" applyBorder="1">
      <alignment horizontal="center" wrapText="1"/>
    </xf>
    <xf numFmtId="0" fontId="0" fillId="2" borderId="0" xfId="0" applyFill="1" applyBorder="1" applyAlignment="1">
      <alignment horizontal="center" vertical="center"/>
    </xf>
    <xf numFmtId="0" fontId="0" fillId="6" borderId="5" xfId="0" applyFont="1" applyBorder="1" applyProtection="1">
      <alignment vertical="center"/>
    </xf>
    <xf numFmtId="0" fontId="0" fillId="6" borderId="0" xfId="0" applyFont="1" applyBorder="1" applyProtection="1">
      <alignment vertical="center"/>
    </xf>
    <xf numFmtId="0" fontId="0" fillId="6" borderId="8" xfId="0" applyFont="1" applyBorder="1" applyProtection="1">
      <alignment vertical="center"/>
    </xf>
    <xf numFmtId="0" fontId="35" fillId="6" borderId="2" xfId="114" applyFont="1" applyFill="1" applyBorder="1" applyAlignment="1">
      <alignment vertical="center"/>
    </xf>
    <xf numFmtId="0" fontId="24" fillId="6" borderId="31" xfId="5" applyFont="1" applyBorder="1">
      <alignment horizontal="center" wrapText="1"/>
    </xf>
    <xf numFmtId="10" fontId="0" fillId="41" borderId="65" xfId="118" applyNumberFormat="1" applyFont="1" applyFill="1" applyBorder="1" applyAlignment="1" applyProtection="1">
      <alignment horizontal="right" vertical="center"/>
      <protection locked="0"/>
    </xf>
    <xf numFmtId="10" fontId="0" fillId="41" borderId="79" xfId="118" applyNumberFormat="1" applyFont="1" applyFill="1" applyBorder="1" applyAlignment="1" applyProtection="1">
      <alignment horizontal="center" vertical="center"/>
      <protection locked="0"/>
    </xf>
    <xf numFmtId="10" fontId="0" fillId="41" borderId="78" xfId="118" applyNumberFormat="1" applyFont="1" applyFill="1" applyBorder="1" applyAlignment="1" applyProtection="1">
      <alignment horizontal="center" vertical="center"/>
      <protection locked="0"/>
    </xf>
    <xf numFmtId="10" fontId="0" fillId="41" borderId="85" xfId="118" applyNumberFormat="1" applyFont="1" applyFill="1" applyBorder="1" applyAlignment="1" applyProtection="1">
      <alignment horizontal="center" vertical="center"/>
      <protection locked="0"/>
    </xf>
    <xf numFmtId="10" fontId="0" fillId="41" borderId="78" xfId="11" applyNumberFormat="1" applyFont="1" applyBorder="1" applyAlignment="1" applyProtection="1">
      <alignment horizontal="center" vertical="center"/>
      <protection locked="0"/>
    </xf>
    <xf numFmtId="0" fontId="22" fillId="6" borderId="25" xfId="0" applyFont="1" applyFill="1" applyBorder="1" applyAlignment="1">
      <alignment horizontal="left" vertical="center"/>
    </xf>
    <xf numFmtId="0" fontId="24" fillId="6" borderId="63" xfId="5" applyFont="1" applyBorder="1" applyProtection="1">
      <alignment horizontal="center" wrapText="1"/>
    </xf>
    <xf numFmtId="0" fontId="0" fillId="2" borderId="0" xfId="0" applyFill="1" applyBorder="1" applyAlignment="1">
      <alignment horizontal="center" vertical="center"/>
    </xf>
    <xf numFmtId="3" fontId="0" fillId="13" borderId="21" xfId="3" applyNumberFormat="1" applyFont="1" applyBorder="1" applyProtection="1">
      <alignment horizontal="center" vertical="center"/>
    </xf>
    <xf numFmtId="0" fontId="0" fillId="13" borderId="36" xfId="3" applyFont="1" applyBorder="1">
      <alignment horizontal="center" vertical="center"/>
    </xf>
    <xf numFmtId="3" fontId="0" fillId="13" borderId="22" xfId="3" applyNumberFormat="1" applyFont="1" applyBorder="1" applyProtection="1">
      <alignment horizontal="center" vertical="center"/>
    </xf>
    <xf numFmtId="0" fontId="0" fillId="13" borderId="22" xfId="3" applyFont="1" applyBorder="1">
      <alignment horizontal="center" vertical="center"/>
    </xf>
    <xf numFmtId="0" fontId="0" fillId="13" borderId="33" xfId="3" applyFont="1" applyBorder="1">
      <alignment horizontal="center" vertical="center"/>
    </xf>
    <xf numFmtId="10" fontId="0" fillId="41" borderId="20" xfId="118" applyNumberFormat="1" applyFont="1" applyFill="1" applyBorder="1" applyAlignment="1" applyProtection="1">
      <alignment horizontal="right" vertical="center"/>
      <protection locked="0"/>
    </xf>
    <xf numFmtId="3" fontId="0" fillId="13" borderId="32" xfId="3" applyNumberFormat="1" applyFont="1" applyBorder="1" applyAlignment="1" applyProtection="1">
      <alignment horizontal="center" vertical="center"/>
    </xf>
    <xf numFmtId="174" fontId="0" fillId="13" borderId="36" xfId="3" applyNumberFormat="1" applyFont="1" applyBorder="1" applyAlignment="1" applyProtection="1">
      <alignment horizontal="center" vertical="center"/>
    </xf>
    <xf numFmtId="0" fontId="24" fillId="6" borderId="31" xfId="5" applyFont="1" applyBorder="1" applyProtection="1">
      <alignment horizontal="center" wrapText="1"/>
    </xf>
    <xf numFmtId="3" fontId="0" fillId="6" borderId="32" xfId="30" applyFont="1" applyBorder="1" applyAlignment="1">
      <alignment horizontal="center" vertical="center"/>
    </xf>
    <xf numFmtId="0" fontId="0" fillId="2" borderId="36" xfId="0" applyFill="1" applyBorder="1" applyAlignment="1">
      <alignment horizontal="center" vertical="center"/>
    </xf>
    <xf numFmtId="3" fontId="0" fillId="6" borderId="36" xfId="30" applyFont="1" applyBorder="1" applyAlignment="1">
      <alignment horizontal="center" vertical="center"/>
    </xf>
    <xf numFmtId="3" fontId="0" fillId="13" borderId="33" xfId="3" applyNumberFormat="1" applyFont="1" applyBorder="1">
      <alignment horizontal="center" vertical="center"/>
    </xf>
    <xf numFmtId="0" fontId="0" fillId="2" borderId="45" xfId="0" applyFill="1" applyBorder="1" applyAlignment="1">
      <alignment horizontal="center" vertical="center"/>
    </xf>
    <xf numFmtId="0" fontId="24" fillId="6" borderId="22" xfId="5" applyFont="1" applyBorder="1">
      <alignment horizontal="center" wrapText="1"/>
    </xf>
    <xf numFmtId="0" fontId="24" fillId="6" borderId="46" xfId="5" applyFont="1" applyBorder="1" applyAlignment="1">
      <alignment horizontal="center" wrapText="1"/>
    </xf>
    <xf numFmtId="4" fontId="0" fillId="6" borderId="36" xfId="30" applyNumberFormat="1" applyFont="1" applyBorder="1">
      <alignment horizontal="right" vertical="center"/>
    </xf>
    <xf numFmtId="4" fontId="0" fillId="6" borderId="33" xfId="30" applyNumberFormat="1" applyFont="1" applyBorder="1">
      <alignment horizontal="right" vertical="center"/>
    </xf>
    <xf numFmtId="3" fontId="0" fillId="6" borderId="45" xfId="1" applyFont="1" applyFill="1" applyBorder="1" applyAlignment="1" applyProtection="1">
      <alignment horizontal="center" vertical="center"/>
    </xf>
    <xf numFmtId="0" fontId="24" fillId="6" borderId="5" xfId="5" applyFont="1" applyBorder="1" applyAlignment="1">
      <alignment wrapText="1"/>
    </xf>
    <xf numFmtId="3" fontId="0" fillId="6" borderId="32" xfId="30" applyNumberFormat="1" applyFont="1" applyBorder="1">
      <alignment horizontal="right" vertical="center"/>
    </xf>
    <xf numFmtId="3" fontId="0" fillId="6" borderId="36" xfId="30" applyNumberFormat="1" applyFont="1" applyBorder="1">
      <alignment horizontal="right" vertical="center"/>
    </xf>
    <xf numFmtId="3" fontId="0" fillId="6" borderId="33" xfId="30" applyNumberFormat="1" applyFont="1" applyBorder="1">
      <alignment horizontal="right" vertical="center"/>
    </xf>
    <xf numFmtId="3" fontId="0" fillId="6" borderId="39" xfId="1" applyFont="1" applyFill="1" applyBorder="1" applyAlignment="1" applyProtection="1">
      <alignment horizontal="center" vertical="center"/>
    </xf>
    <xf numFmtId="3" fontId="0" fillId="6" borderId="30" xfId="1" applyFont="1" applyFill="1" applyBorder="1" applyAlignment="1" applyProtection="1">
      <alignment horizontal="center" vertical="center"/>
    </xf>
    <xf numFmtId="3" fontId="22" fillId="6" borderId="91" xfId="30" applyFont="1" applyBorder="1">
      <alignment horizontal="right" vertical="center"/>
    </xf>
    <xf numFmtId="3" fontId="22" fillId="6" borderId="92" xfId="30" applyFont="1" applyBorder="1">
      <alignment horizontal="right" vertical="center"/>
    </xf>
    <xf numFmtId="10" fontId="0" fillId="6" borderId="32" xfId="34" applyNumberFormat="1" applyFont="1" applyBorder="1">
      <alignment horizontal="right" vertical="center"/>
    </xf>
    <xf numFmtId="10" fontId="0" fillId="6" borderId="36" xfId="34" applyNumberFormat="1" applyFont="1" applyBorder="1">
      <alignment horizontal="right" vertical="center"/>
    </xf>
    <xf numFmtId="10" fontId="0" fillId="6" borderId="33" xfId="34" applyNumberFormat="1" applyFont="1" applyBorder="1">
      <alignment horizontal="right" vertical="center"/>
    </xf>
    <xf numFmtId="3" fontId="0" fillId="6" borderId="46" xfId="30" applyFont="1" applyBorder="1">
      <alignment horizontal="right" vertical="center"/>
    </xf>
    <xf numFmtId="168" fontId="0" fillId="6" borderId="56" xfId="31" applyNumberFormat="1" applyFont="1" applyBorder="1" applyAlignment="1">
      <alignment horizontal="right" vertical="center"/>
    </xf>
    <xf numFmtId="168" fontId="0" fillId="6" borderId="57" xfId="31" applyNumberFormat="1" applyFont="1" applyBorder="1" applyAlignment="1">
      <alignment horizontal="right" vertical="center"/>
    </xf>
    <xf numFmtId="168" fontId="0" fillId="6" borderId="58" xfId="31" applyNumberFormat="1" applyFont="1" applyBorder="1" applyAlignment="1">
      <alignment horizontal="right" vertical="center"/>
    </xf>
    <xf numFmtId="0" fontId="24" fillId="6" borderId="63" xfId="5" applyFont="1" applyBorder="1">
      <alignment horizontal="center" wrapText="1"/>
    </xf>
    <xf numFmtId="168" fontId="0" fillId="6" borderId="32" xfId="31" quotePrefix="1" applyNumberFormat="1" applyFont="1" applyBorder="1" applyAlignment="1">
      <alignment horizontal="right" vertical="center"/>
    </xf>
    <xf numFmtId="168" fontId="0" fillId="6" borderId="36" xfId="31" quotePrefix="1" applyNumberFormat="1" applyFont="1" applyBorder="1" applyAlignment="1">
      <alignment horizontal="right" vertical="center"/>
    </xf>
    <xf numFmtId="168" fontId="0" fillId="6" borderId="33" xfId="31" quotePrefix="1" applyNumberFormat="1" applyFont="1" applyBorder="1" applyAlignment="1">
      <alignment horizontal="right" vertical="center"/>
    </xf>
    <xf numFmtId="3" fontId="0" fillId="6" borderId="31" xfId="30" applyFont="1" applyBorder="1" applyAlignment="1">
      <alignment horizontal="right" vertical="center"/>
    </xf>
    <xf numFmtId="3" fontId="0" fillId="0" borderId="28" xfId="30" applyFont="1" applyFill="1" applyBorder="1" applyAlignment="1">
      <alignment horizontal="center" vertical="center" wrapText="1"/>
    </xf>
    <xf numFmtId="3" fontId="0" fillId="0" borderId="29" xfId="30" applyFont="1" applyFill="1" applyBorder="1" applyAlignment="1">
      <alignment horizontal="center" vertical="center" wrapText="1"/>
    </xf>
    <xf numFmtId="3" fontId="0" fillId="0" borderId="30" xfId="30" applyFont="1" applyFill="1" applyBorder="1" applyAlignment="1">
      <alignment horizontal="center" vertical="center" wrapText="1"/>
    </xf>
    <xf numFmtId="0" fontId="24" fillId="0" borderId="31" xfId="0" applyFont="1" applyFill="1" applyBorder="1" applyAlignment="1">
      <alignment horizontal="center" vertical="center"/>
    </xf>
    <xf numFmtId="0" fontId="0" fillId="2" borderId="34" xfId="0" applyFill="1" applyBorder="1">
      <alignment vertical="center"/>
    </xf>
    <xf numFmtId="0" fontId="0" fillId="2" borderId="53" xfId="0" applyFill="1" applyBorder="1">
      <alignment vertical="center"/>
    </xf>
    <xf numFmtId="0" fontId="0" fillId="0" borderId="25" xfId="0" applyFill="1" applyBorder="1" applyAlignment="1" applyProtection="1">
      <alignment horizontal="left" vertical="center"/>
    </xf>
    <xf numFmtId="0" fontId="0" fillId="0" borderId="26" xfId="0" applyFill="1" applyBorder="1" applyAlignment="1" applyProtection="1">
      <alignment horizontal="left" vertical="center"/>
    </xf>
    <xf numFmtId="0" fontId="0" fillId="0" borderId="27" xfId="0" applyFill="1" applyBorder="1" applyAlignment="1" applyProtection="1">
      <alignment horizontal="left" vertical="center"/>
    </xf>
    <xf numFmtId="3" fontId="0" fillId="6" borderId="28" xfId="1" applyFont="1" applyFill="1" applyBorder="1" applyAlignment="1" applyProtection="1">
      <alignment horizontal="center" vertical="center"/>
    </xf>
    <xf numFmtId="3" fontId="0" fillId="6" borderId="29" xfId="1" applyFont="1" applyFill="1" applyBorder="1" applyAlignment="1" applyProtection="1">
      <alignment horizontal="center" vertical="center"/>
    </xf>
    <xf numFmtId="0" fontId="49" fillId="13" borderId="23" xfId="3" applyFont="1" applyBorder="1">
      <alignment horizontal="center" vertical="center"/>
    </xf>
    <xf numFmtId="0" fontId="49" fillId="13" borderId="37" xfId="3" applyFont="1" applyBorder="1">
      <alignment horizontal="center" vertical="center"/>
    </xf>
    <xf numFmtId="0" fontId="24" fillId="6" borderId="38" xfId="0" applyFont="1" applyFill="1" applyBorder="1" applyAlignment="1">
      <alignment horizontal="left" vertical="center"/>
    </xf>
    <xf numFmtId="3" fontId="22" fillId="6" borderId="37" xfId="30" applyFont="1" applyFill="1" applyBorder="1" applyAlignment="1">
      <alignment horizontal="right" vertical="center"/>
    </xf>
    <xf numFmtId="0" fontId="24" fillId="6" borderId="38" xfId="5" applyFont="1" applyBorder="1" applyAlignment="1">
      <alignment horizontal="left" wrapText="1" indent="1"/>
    </xf>
    <xf numFmtId="0" fontId="24" fillId="6" borderId="26" xfId="5" applyFont="1" applyBorder="1" applyAlignment="1">
      <alignment horizontal="left" wrapText="1" indent="1"/>
    </xf>
    <xf numFmtId="0" fontId="24" fillId="6" borderId="26" xfId="0" applyFont="1" applyFill="1" applyBorder="1" applyAlignment="1">
      <alignment horizontal="left" vertical="center"/>
    </xf>
    <xf numFmtId="0" fontId="0" fillId="6" borderId="29" xfId="0" applyFont="1" applyFill="1" applyBorder="1" applyAlignment="1">
      <alignment horizontal="left" vertical="center" indent="1"/>
    </xf>
    <xf numFmtId="0" fontId="0" fillId="6" borderId="30" xfId="0" applyFont="1" applyFill="1" applyBorder="1" applyAlignment="1">
      <alignment horizontal="left" vertical="center" indent="1"/>
    </xf>
    <xf numFmtId="0" fontId="0" fillId="6" borderId="27" xfId="0" applyFont="1" applyFill="1" applyBorder="1" applyAlignment="1">
      <alignment horizontal="left" vertical="center" indent="1"/>
    </xf>
    <xf numFmtId="0" fontId="24" fillId="6" borderId="24" xfId="5" applyFont="1" applyFill="1" applyBorder="1" applyProtection="1">
      <alignment horizontal="center" wrapText="1"/>
    </xf>
    <xf numFmtId="0" fontId="24" fillId="6" borderId="31" xfId="5" applyFont="1" applyFill="1" applyBorder="1" applyProtection="1">
      <alignment horizontal="center" wrapText="1"/>
    </xf>
    <xf numFmtId="0" fontId="0" fillId="6" borderId="30" xfId="0" applyBorder="1" applyAlignment="1">
      <alignment horizontal="center" vertical="center"/>
    </xf>
    <xf numFmtId="3" fontId="22" fillId="6" borderId="49" xfId="1" applyFont="1" applyBorder="1" applyAlignment="1" applyProtection="1">
      <alignment horizontal="center" vertical="center"/>
    </xf>
    <xf numFmtId="0" fontId="0" fillId="2" borderId="9" xfId="0" applyFill="1" applyBorder="1">
      <alignment vertical="center"/>
    </xf>
    <xf numFmtId="0" fontId="3" fillId="2" borderId="31" xfId="0" applyFont="1" applyFill="1" applyBorder="1" applyAlignment="1" applyProtection="1">
      <alignment horizontal="center" vertical="center"/>
    </xf>
    <xf numFmtId="0" fontId="0" fillId="2" borderId="25" xfId="0" applyFill="1" applyBorder="1">
      <alignment vertical="center"/>
    </xf>
    <xf numFmtId="0" fontId="0" fillId="2" borderId="26" xfId="0" applyFill="1" applyBorder="1">
      <alignment vertical="center"/>
    </xf>
    <xf numFmtId="0" fontId="0" fillId="2" borderId="27" xfId="0" applyFill="1" applyBorder="1">
      <alignment vertical="center"/>
    </xf>
    <xf numFmtId="0" fontId="0" fillId="41" borderId="57" xfId="18" applyFont="1" applyBorder="1">
      <alignment horizontal="center" vertical="center" wrapText="1"/>
      <protection locked="0"/>
    </xf>
    <xf numFmtId="0" fontId="0" fillId="41" borderId="58" xfId="18" applyFont="1" applyBorder="1">
      <alignment horizontal="center" vertical="center" wrapText="1"/>
      <protection locked="0"/>
    </xf>
    <xf numFmtId="0" fontId="0" fillId="2" borderId="57" xfId="0" applyFill="1" applyBorder="1" applyAlignment="1">
      <alignment horizontal="center" vertical="center"/>
    </xf>
    <xf numFmtId="0" fontId="24" fillId="2" borderId="19" xfId="0" applyFont="1" applyFill="1" applyBorder="1" applyAlignment="1">
      <alignment horizontal="center" vertical="center"/>
    </xf>
    <xf numFmtId="0" fontId="24" fillId="2" borderId="31" xfId="0" applyFont="1" applyFill="1" applyBorder="1" applyAlignment="1">
      <alignment horizontal="center" vertical="center"/>
    </xf>
    <xf numFmtId="3" fontId="0" fillId="41" borderId="62" xfId="11" applyFont="1" applyBorder="1">
      <alignment horizontal="right" vertical="center"/>
      <protection locked="0"/>
    </xf>
    <xf numFmtId="3" fontId="0" fillId="41" borderId="22" xfId="11" applyFont="1" applyBorder="1">
      <alignment horizontal="right" vertical="center"/>
      <protection locked="0"/>
    </xf>
    <xf numFmtId="3" fontId="0" fillId="41" borderId="58" xfId="11" applyFont="1" applyBorder="1">
      <alignment horizontal="right" vertical="center"/>
      <protection locked="0"/>
    </xf>
    <xf numFmtId="3" fontId="0" fillId="41" borderId="33" xfId="11" applyFont="1" applyBorder="1">
      <alignment horizontal="right" vertical="center"/>
      <protection locked="0"/>
    </xf>
    <xf numFmtId="0" fontId="24" fillId="2" borderId="63" xfId="0" applyFont="1" applyFill="1" applyBorder="1" applyAlignment="1">
      <alignment horizontal="center" vertical="center"/>
    </xf>
    <xf numFmtId="0" fontId="0" fillId="6" borderId="5" xfId="0" applyFont="1" applyFill="1" applyBorder="1" applyAlignment="1" applyProtection="1"/>
    <xf numFmtId="0" fontId="0" fillId="6" borderId="5" xfId="0" applyFont="1" applyFill="1" applyBorder="1" applyProtection="1">
      <alignment vertical="center"/>
    </xf>
    <xf numFmtId="0" fontId="35" fillId="6" borderId="12" xfId="114" applyFont="1" applyFill="1" applyBorder="1" applyAlignment="1" applyProtection="1">
      <alignment vertical="center"/>
    </xf>
    <xf numFmtId="0" fontId="0" fillId="6" borderId="0" xfId="0" applyFont="1" applyFill="1" applyBorder="1" applyAlignment="1" applyProtection="1">
      <alignment vertical="top"/>
    </xf>
    <xf numFmtId="0" fontId="0" fillId="2" borderId="38" xfId="0" applyFill="1" applyBorder="1">
      <alignment vertical="center"/>
    </xf>
    <xf numFmtId="0" fontId="0" fillId="6" borderId="0" xfId="0" applyFont="1" applyFill="1" applyBorder="1" applyAlignment="1" applyProtection="1">
      <alignment vertical="center"/>
    </xf>
    <xf numFmtId="0" fontId="24" fillId="6" borderId="44" xfId="5" applyFont="1" applyFill="1" applyBorder="1" applyAlignment="1" applyProtection="1">
      <alignment horizontal="center" vertical="center" wrapText="1"/>
    </xf>
    <xf numFmtId="0" fontId="24" fillId="6" borderId="19" xfId="5" applyFont="1" applyFill="1" applyBorder="1" applyAlignment="1" applyProtection="1">
      <alignment horizontal="center" vertical="center" wrapText="1"/>
    </xf>
    <xf numFmtId="0" fontId="0" fillId="6" borderId="29" xfId="0" applyFont="1" applyFill="1" applyBorder="1" applyAlignment="1" applyProtection="1">
      <alignment horizontal="center"/>
    </xf>
    <xf numFmtId="0" fontId="0" fillId="6" borderId="26" xfId="0" applyFont="1" applyFill="1" applyBorder="1" applyAlignment="1" applyProtection="1">
      <alignment horizontal="center"/>
    </xf>
    <xf numFmtId="0" fontId="24" fillId="6" borderId="31" xfId="5" applyFont="1" applyFill="1" applyBorder="1" applyAlignment="1" applyProtection="1">
      <alignment horizontal="center" wrapText="1"/>
    </xf>
    <xf numFmtId="0" fontId="24" fillId="6" borderId="31" xfId="5" applyFont="1" applyFill="1" applyBorder="1" applyProtection="1">
      <alignment horizontal="center" wrapText="1"/>
    </xf>
    <xf numFmtId="0" fontId="0" fillId="6" borderId="49" xfId="0" applyFont="1" applyFill="1" applyBorder="1" applyAlignment="1" applyProtection="1">
      <alignment horizontal="center"/>
    </xf>
    <xf numFmtId="0" fontId="0" fillId="6" borderId="30" xfId="0" applyFont="1" applyFill="1" applyBorder="1" applyAlignment="1" applyProtection="1">
      <alignment horizontal="center" vertical="center"/>
    </xf>
    <xf numFmtId="0" fontId="0" fillId="6" borderId="28" xfId="0" applyFont="1" applyFill="1" applyBorder="1" applyAlignment="1" applyProtection="1">
      <alignment horizontal="center"/>
    </xf>
    <xf numFmtId="0" fontId="0" fillId="6" borderId="25" xfId="0" applyFont="1" applyFill="1" applyBorder="1" applyAlignment="1" applyProtection="1">
      <alignment horizontal="center"/>
    </xf>
    <xf numFmtId="0" fontId="0" fillId="6" borderId="30" xfId="0" applyFont="1" applyFill="1" applyBorder="1" applyAlignment="1" applyProtection="1">
      <alignment horizontal="center"/>
    </xf>
    <xf numFmtId="0" fontId="0" fillId="6" borderId="27" xfId="0" applyFont="1" applyFill="1" applyBorder="1" applyAlignment="1" applyProtection="1">
      <alignment horizontal="center"/>
    </xf>
    <xf numFmtId="0" fontId="24" fillId="6" borderId="31" xfId="5" applyFont="1" applyFill="1" applyBorder="1" applyAlignment="1" applyProtection="1">
      <alignment horizontal="center" vertical="center" wrapText="1"/>
    </xf>
    <xf numFmtId="0" fontId="24" fillId="6" borderId="19" xfId="5" applyFont="1" applyFill="1" applyBorder="1" applyProtection="1">
      <alignment horizontal="center" wrapText="1"/>
    </xf>
    <xf numFmtId="172" fontId="22" fillId="6" borderId="61" xfId="29" applyFont="1" applyBorder="1">
      <alignment horizontal="center" vertical="center"/>
    </xf>
    <xf numFmtId="172" fontId="22" fillId="6" borderId="21" xfId="29" applyFont="1" applyBorder="1">
      <alignment horizontal="center" vertical="center"/>
    </xf>
    <xf numFmtId="172" fontId="22" fillId="6" borderId="22" xfId="29" applyFont="1" applyBorder="1">
      <alignment horizontal="center" vertical="center"/>
    </xf>
    <xf numFmtId="172" fontId="22" fillId="6" borderId="33" xfId="29" applyFont="1" applyBorder="1">
      <alignment horizontal="center" vertical="center"/>
    </xf>
    <xf numFmtId="0" fontId="0" fillId="41" borderId="32" xfId="18" applyFont="1" applyBorder="1">
      <alignment horizontal="center" vertical="center" wrapText="1"/>
      <protection locked="0"/>
    </xf>
    <xf numFmtId="0" fontId="0" fillId="41" borderId="36" xfId="18" applyFont="1" applyBorder="1">
      <alignment horizontal="center" vertical="center" wrapText="1"/>
      <protection locked="0"/>
    </xf>
    <xf numFmtId="0" fontId="0" fillId="41" borderId="33" xfId="18" applyFont="1" applyBorder="1">
      <alignment horizontal="center" vertical="center" wrapText="1"/>
      <protection locked="0"/>
    </xf>
    <xf numFmtId="10" fontId="0" fillId="6" borderId="65" xfId="118" applyNumberFormat="1" applyFont="1" applyFill="1" applyBorder="1" applyAlignment="1">
      <alignment horizontal="right" vertical="center"/>
    </xf>
    <xf numFmtId="10" fontId="0" fillId="41" borderId="66" xfId="118" applyNumberFormat="1" applyFont="1" applyFill="1" applyBorder="1" applyAlignment="1" applyProtection="1">
      <alignment horizontal="right" vertical="center"/>
      <protection locked="0"/>
    </xf>
    <xf numFmtId="10" fontId="0" fillId="41" borderId="67" xfId="118" applyNumberFormat="1" applyFont="1" applyFill="1" applyBorder="1" applyAlignment="1" applyProtection="1">
      <alignment horizontal="right" vertical="center"/>
      <protection locked="0"/>
    </xf>
    <xf numFmtId="0" fontId="0" fillId="41" borderId="65" xfId="18" applyFont="1" applyBorder="1">
      <alignment horizontal="center" vertical="center" wrapText="1"/>
      <protection locked="0"/>
    </xf>
    <xf numFmtId="0" fontId="24" fillId="6" borderId="9" xfId="5" applyFont="1" applyBorder="1" applyProtection="1">
      <alignment horizontal="center" wrapText="1"/>
    </xf>
    <xf numFmtId="3" fontId="0" fillId="41" borderId="43" xfId="11" applyFont="1" applyBorder="1" applyAlignment="1" applyProtection="1">
      <alignment horizontal="center" vertical="center"/>
      <protection locked="0"/>
    </xf>
    <xf numFmtId="3" fontId="0" fillId="41" borderId="76" xfId="11" applyFont="1" applyBorder="1" applyAlignment="1" applyProtection="1">
      <alignment horizontal="center" vertical="center"/>
      <protection locked="0"/>
    </xf>
    <xf numFmtId="3" fontId="0" fillId="41" borderId="77" xfId="11" applyFont="1" applyBorder="1" applyAlignment="1" applyProtection="1">
      <alignment horizontal="center" vertical="center"/>
      <protection locked="0"/>
    </xf>
    <xf numFmtId="3" fontId="0" fillId="41" borderId="94" xfId="11" applyFont="1" applyBorder="1" applyAlignment="1" applyProtection="1">
      <alignment horizontal="center" vertical="center"/>
      <protection locked="0"/>
    </xf>
    <xf numFmtId="3" fontId="0" fillId="41" borderId="95" xfId="11" applyFont="1" applyBorder="1" applyAlignment="1" applyProtection="1">
      <alignment horizontal="center" vertical="center"/>
      <protection locked="0"/>
    </xf>
    <xf numFmtId="3" fontId="0" fillId="41" borderId="96" xfId="11" applyFont="1" applyBorder="1" applyAlignment="1" applyProtection="1">
      <alignment horizontal="center" vertical="center"/>
      <protection locked="0"/>
    </xf>
    <xf numFmtId="3" fontId="0" fillId="41" borderId="35" xfId="11" applyFont="1" applyBorder="1" applyAlignment="1" applyProtection="1">
      <alignment horizontal="center" vertical="center"/>
      <protection locked="0"/>
    </xf>
    <xf numFmtId="3" fontId="0" fillId="41" borderId="78" xfId="11" applyFont="1" applyBorder="1" applyAlignment="1" applyProtection="1">
      <alignment horizontal="center" vertical="center"/>
      <protection locked="0"/>
    </xf>
    <xf numFmtId="3" fontId="18" fillId="6" borderId="31" xfId="1" applyBorder="1" applyAlignment="1" applyProtection="1">
      <alignment horizontal="center" vertical="center" wrapText="1"/>
    </xf>
    <xf numFmtId="0" fontId="24" fillId="6" borderId="46" xfId="5" applyFont="1" applyFill="1" applyBorder="1" applyAlignment="1" applyProtection="1">
      <alignment horizontal="center" vertical="center" wrapText="1"/>
    </xf>
    <xf numFmtId="3" fontId="18" fillId="6" borderId="64" xfId="1" applyBorder="1" applyAlignment="1" applyProtection="1">
      <alignment horizontal="center" vertical="center" wrapText="1"/>
    </xf>
    <xf numFmtId="0" fontId="0" fillId="6" borderId="20" xfId="0" applyFont="1" applyFill="1" applyBorder="1" applyAlignment="1" applyProtection="1">
      <alignment horizontal="center" vertical="center"/>
    </xf>
    <xf numFmtId="10" fontId="0" fillId="41" borderId="76" xfId="11" applyNumberFormat="1" applyFont="1" applyBorder="1" applyAlignment="1" applyProtection="1">
      <alignment horizontal="center" vertical="center"/>
      <protection locked="0"/>
    </xf>
    <xf numFmtId="0" fontId="0" fillId="6" borderId="21" xfId="0" applyFont="1" applyFill="1" applyBorder="1" applyAlignment="1" applyProtection="1">
      <alignment horizontal="center" vertical="center"/>
    </xf>
    <xf numFmtId="0" fontId="0" fillId="6" borderId="22" xfId="0" applyFont="1" applyFill="1" applyBorder="1" applyAlignment="1" applyProtection="1">
      <alignment horizontal="center" vertical="center"/>
    </xf>
    <xf numFmtId="0" fontId="24" fillId="6" borderId="9" xfId="5" applyFont="1" applyFill="1" applyBorder="1" applyProtection="1">
      <alignment horizontal="center" wrapText="1"/>
    </xf>
    <xf numFmtId="0" fontId="24" fillId="6" borderId="19" xfId="5" applyFont="1" applyFill="1" applyBorder="1" applyProtection="1">
      <alignment horizontal="center" wrapText="1"/>
    </xf>
    <xf numFmtId="0" fontId="24" fillId="6" borderId="31" xfId="5" applyFont="1" applyFill="1" applyBorder="1" applyProtection="1">
      <alignment horizontal="center" wrapText="1"/>
    </xf>
    <xf numFmtId="0" fontId="0" fillId="6" borderId="28" xfId="0" applyBorder="1" applyAlignment="1">
      <alignment horizontal="center" vertical="center" wrapText="1"/>
    </xf>
    <xf numFmtId="0" fontId="0" fillId="6" borderId="29" xfId="0" applyBorder="1" applyAlignment="1">
      <alignment horizontal="center" vertical="center" wrapText="1"/>
    </xf>
    <xf numFmtId="0" fontId="0" fillId="6" borderId="30" xfId="0" applyBorder="1" applyAlignment="1">
      <alignment horizontal="center" vertical="center" wrapText="1"/>
    </xf>
    <xf numFmtId="0" fontId="24" fillId="6" borderId="43" xfId="5" applyFont="1" applyBorder="1">
      <alignment horizontal="center" wrapText="1"/>
    </xf>
    <xf numFmtId="0" fontId="24" fillId="6" borderId="44" xfId="5" applyFont="1" applyBorder="1">
      <alignment horizontal="center" wrapText="1"/>
    </xf>
    <xf numFmtId="0" fontId="24" fillId="6" borderId="8" xfId="5" applyFont="1" applyBorder="1">
      <alignment horizontal="center" wrapText="1"/>
    </xf>
    <xf numFmtId="0" fontId="24" fillId="6" borderId="19" xfId="5" applyFont="1" applyBorder="1">
      <alignment horizontal="center" wrapText="1"/>
    </xf>
    <xf numFmtId="0" fontId="24" fillId="6" borderId="31" xfId="5" applyFont="1" applyBorder="1">
      <alignment horizontal="center" wrapText="1"/>
    </xf>
    <xf numFmtId="0" fontId="0" fillId="2" borderId="0" xfId="0" applyFill="1" applyBorder="1" applyAlignment="1">
      <alignment horizontal="center" vertical="center"/>
    </xf>
    <xf numFmtId="0" fontId="0" fillId="2" borderId="8" xfId="0" applyFill="1" applyBorder="1" applyAlignment="1">
      <alignment horizontal="center" vertical="center"/>
    </xf>
    <xf numFmtId="0" fontId="24" fillId="6" borderId="9" xfId="5" applyFont="1" applyBorder="1">
      <alignment horizontal="center" wrapText="1"/>
    </xf>
    <xf numFmtId="0" fontId="24" fillId="0" borderId="19" xfId="0" applyFont="1" applyFill="1" applyBorder="1" applyAlignment="1">
      <alignment horizontal="center" vertical="center"/>
    </xf>
    <xf numFmtId="0" fontId="24" fillId="0" borderId="64" xfId="0" applyFont="1" applyFill="1" applyBorder="1" applyAlignment="1">
      <alignment horizontal="center" vertical="center"/>
    </xf>
    <xf numFmtId="0" fontId="24" fillId="0" borderId="9" xfId="0" applyFont="1" applyFill="1" applyBorder="1" applyAlignment="1">
      <alignment horizontal="center" vertical="center"/>
    </xf>
    <xf numFmtId="0" fontId="0" fillId="6" borderId="29" xfId="0" applyBorder="1" applyAlignment="1">
      <alignment horizontal="center" vertical="center"/>
    </xf>
    <xf numFmtId="0" fontId="0" fillId="6" borderId="30" xfId="0" applyBorder="1" applyAlignment="1">
      <alignment horizontal="center" vertical="center"/>
    </xf>
    <xf numFmtId="0" fontId="0" fillId="6" borderId="28" xfId="0" applyBorder="1" applyAlignment="1">
      <alignment horizontal="center" vertical="center"/>
    </xf>
    <xf numFmtId="0" fontId="0" fillId="6" borderId="4" xfId="0" applyFont="1" applyFill="1" applyBorder="1" applyProtection="1">
      <alignment vertical="center"/>
    </xf>
    <xf numFmtId="0" fontId="0" fillId="6" borderId="2" xfId="0" applyFont="1" applyFill="1" applyBorder="1" applyAlignment="1" applyProtection="1"/>
    <xf numFmtId="0" fontId="0" fillId="6" borderId="6" xfId="0" applyFont="1" applyFill="1" applyBorder="1" applyAlignment="1" applyProtection="1">
      <alignment vertical="center"/>
    </xf>
    <xf numFmtId="0" fontId="0" fillId="6" borderId="10" xfId="0" applyFont="1" applyFill="1" applyBorder="1" applyAlignment="1" applyProtection="1"/>
    <xf numFmtId="0" fontId="0" fillId="6" borderId="7" xfId="0" applyFont="1" applyFill="1" applyBorder="1" applyProtection="1">
      <alignment vertical="center"/>
    </xf>
    <xf numFmtId="0" fontId="0" fillId="6" borderId="2" xfId="0" applyFont="1" applyFill="1" applyBorder="1" applyProtection="1">
      <alignment vertical="center"/>
    </xf>
    <xf numFmtId="0" fontId="0" fillId="6" borderId="10" xfId="0" applyFont="1" applyFill="1" applyBorder="1" applyProtection="1">
      <alignment vertical="center"/>
    </xf>
    <xf numFmtId="0" fontId="0" fillId="2" borderId="6" xfId="0" applyFont="1" applyFill="1" applyBorder="1" applyProtection="1">
      <alignment vertical="center"/>
    </xf>
    <xf numFmtId="0" fontId="0" fillId="2" borderId="7" xfId="0" applyFont="1" applyFill="1" applyBorder="1" applyProtection="1">
      <alignment vertical="center"/>
    </xf>
    <xf numFmtId="0" fontId="0" fillId="6" borderId="2" xfId="0" applyFont="1" applyFill="1" applyBorder="1" applyAlignment="1" applyProtection="1">
      <alignment vertical="center"/>
    </xf>
    <xf numFmtId="0" fontId="0" fillId="6" borderId="10" xfId="0" applyFont="1" applyFill="1" applyBorder="1" applyAlignment="1" applyProtection="1">
      <alignment vertical="center"/>
    </xf>
    <xf numFmtId="0" fontId="23" fillId="2" borderId="2" xfId="0" applyFont="1" applyFill="1" applyBorder="1" applyAlignment="1">
      <alignment vertical="center"/>
    </xf>
    <xf numFmtId="0" fontId="22" fillId="6" borderId="0" xfId="0" applyFont="1" applyFill="1" applyAlignment="1" applyProtection="1">
      <alignment vertical="center"/>
    </xf>
    <xf numFmtId="0" fontId="0" fillId="6" borderId="29" xfId="0" applyFont="1" applyFill="1" applyBorder="1" applyAlignment="1" applyProtection="1">
      <alignment horizontal="center"/>
    </xf>
    <xf numFmtId="0" fontId="0" fillId="6" borderId="49" xfId="0" applyFont="1" applyFill="1" applyBorder="1" applyAlignment="1" applyProtection="1">
      <alignment horizontal="center"/>
    </xf>
    <xf numFmtId="0" fontId="0" fillId="6" borderId="28" xfId="0" applyFont="1" applyFill="1" applyBorder="1" applyAlignment="1" applyProtection="1">
      <alignment horizontal="center"/>
    </xf>
    <xf numFmtId="0" fontId="0" fillId="6" borderId="30" xfId="0" applyFont="1" applyFill="1" applyBorder="1" applyAlignment="1" applyProtection="1">
      <alignment horizontal="center"/>
    </xf>
    <xf numFmtId="0" fontId="20" fillId="6" borderId="3" xfId="4" applyFill="1" applyBorder="1" applyAlignment="1">
      <alignment vertical="center"/>
    </xf>
    <xf numFmtId="0" fontId="20" fillId="6" borderId="9" xfId="4" applyFill="1" applyBorder="1" applyAlignment="1">
      <alignment vertical="center"/>
    </xf>
    <xf numFmtId="0" fontId="20" fillId="6" borderId="2" xfId="4" applyFill="1" applyBorder="1" applyAlignment="1">
      <alignment vertical="center"/>
    </xf>
    <xf numFmtId="0" fontId="24" fillId="2" borderId="0" xfId="0" applyFont="1" applyFill="1" applyBorder="1">
      <alignment vertical="center"/>
    </xf>
    <xf numFmtId="3" fontId="0" fillId="41" borderId="23" xfId="11" applyFont="1" applyBorder="1" applyProtection="1">
      <alignment horizontal="right" vertical="center"/>
      <protection locked="0"/>
    </xf>
    <xf numFmtId="3" fontId="0" fillId="41" borderId="37" xfId="11" applyFont="1" applyBorder="1" applyProtection="1">
      <alignment horizontal="right" vertical="center"/>
      <protection locked="0"/>
    </xf>
    <xf numFmtId="0" fontId="0" fillId="2" borderId="5" xfId="0" applyFill="1" applyBorder="1" applyAlignment="1">
      <alignment horizontal="center" vertical="center"/>
    </xf>
    <xf numFmtId="3" fontId="22" fillId="6" borderId="45" xfId="1" applyFont="1" applyBorder="1" applyAlignment="1" applyProtection="1">
      <alignment horizontal="center" vertical="center"/>
    </xf>
    <xf numFmtId="0" fontId="24" fillId="6" borderId="31" xfId="5" applyFont="1" applyBorder="1">
      <alignment horizontal="center" wrapText="1"/>
    </xf>
    <xf numFmtId="0" fontId="22" fillId="6" borderId="27" xfId="0" applyFont="1" applyFill="1" applyBorder="1" applyAlignment="1">
      <alignment horizontal="left" vertical="center" indent="2"/>
    </xf>
    <xf numFmtId="0" fontId="0" fillId="2" borderId="12" xfId="0" applyFill="1" applyBorder="1">
      <alignment vertical="center"/>
    </xf>
    <xf numFmtId="0" fontId="0" fillId="2" borderId="5" xfId="0" applyFill="1" applyBorder="1">
      <alignment vertical="center"/>
    </xf>
    <xf numFmtId="0" fontId="0" fillId="2" borderId="11" xfId="0" applyFill="1" applyBorder="1">
      <alignment vertical="center"/>
    </xf>
    <xf numFmtId="0" fontId="22" fillId="45" borderId="2" xfId="0" applyFont="1" applyFill="1" applyBorder="1">
      <alignment vertical="center"/>
    </xf>
    <xf numFmtId="0" fontId="0" fillId="2" borderId="8" xfId="0" applyFont="1" applyFill="1" applyBorder="1" applyAlignment="1">
      <alignment horizontal="center" vertical="center"/>
    </xf>
    <xf numFmtId="3" fontId="22" fillId="6" borderId="8" xfId="1" applyFont="1" applyBorder="1" applyAlignment="1" applyProtection="1">
      <alignment horizontal="center" vertical="center"/>
    </xf>
    <xf numFmtId="0" fontId="0" fillId="2" borderId="0" xfId="0" applyFont="1" applyFill="1" applyBorder="1" applyAlignment="1">
      <alignment horizontal="center" vertical="center"/>
    </xf>
    <xf numFmtId="0" fontId="22" fillId="2" borderId="0" xfId="0" applyFont="1" applyFill="1" applyBorder="1" applyAlignment="1">
      <alignment vertical="center" wrapText="1"/>
    </xf>
    <xf numFmtId="3" fontId="22" fillId="6" borderId="0" xfId="1" applyFont="1" applyBorder="1" applyAlignment="1" applyProtection="1">
      <alignment horizontal="center" vertical="center"/>
    </xf>
    <xf numFmtId="0" fontId="0" fillId="2" borderId="20" xfId="0" applyFont="1" applyFill="1" applyBorder="1" applyAlignment="1">
      <alignment vertical="center" wrapText="1"/>
    </xf>
    <xf numFmtId="3" fontId="0" fillId="6" borderId="36" xfId="1" applyFont="1" applyFill="1" applyBorder="1" applyAlignment="1" applyProtection="1">
      <alignment horizontal="center" vertical="center"/>
    </xf>
    <xf numFmtId="0" fontId="22" fillId="2" borderId="44" xfId="0" applyFont="1" applyFill="1" applyBorder="1" applyAlignment="1">
      <alignment vertical="center" wrapText="1"/>
    </xf>
    <xf numFmtId="3" fontId="0" fillId="6" borderId="22" xfId="1" applyFont="1" applyFill="1" applyBorder="1" applyAlignment="1" applyProtection="1">
      <alignment horizontal="center" vertical="center"/>
    </xf>
    <xf numFmtId="3" fontId="0" fillId="6" borderId="43" xfId="1" applyFont="1" applyFill="1" applyBorder="1" applyAlignment="1" applyProtection="1">
      <alignment horizontal="center" vertical="center"/>
    </xf>
    <xf numFmtId="3" fontId="0" fillId="6" borderId="40" xfId="1" applyFont="1" applyFill="1" applyBorder="1" applyAlignment="1" applyProtection="1">
      <alignment horizontal="center" vertical="center"/>
    </xf>
    <xf numFmtId="3" fontId="22" fillId="6" borderId="43" xfId="1" applyFont="1" applyBorder="1" applyAlignment="1" applyProtection="1">
      <alignment horizontal="center" vertical="center"/>
    </xf>
    <xf numFmtId="3" fontId="22" fillId="6" borderId="87" xfId="1" applyFont="1" applyBorder="1" applyAlignment="1" applyProtection="1">
      <alignment horizontal="center" vertical="center"/>
    </xf>
    <xf numFmtId="3" fontId="0" fillId="6" borderId="21" xfId="1" applyFont="1" applyFill="1" applyBorder="1" applyAlignment="1" applyProtection="1">
      <alignment horizontal="center" vertical="center"/>
    </xf>
    <xf numFmtId="3" fontId="0" fillId="6" borderId="61" xfId="1" applyFont="1" applyFill="1" applyBorder="1" applyAlignment="1" applyProtection="1">
      <alignment horizontal="center" vertical="center"/>
    </xf>
    <xf numFmtId="0" fontId="22" fillId="13" borderId="0" xfId="3" applyFont="1" applyBorder="1">
      <alignment horizontal="center" vertical="center"/>
    </xf>
    <xf numFmtId="0" fontId="22" fillId="13" borderId="8" xfId="3" applyFont="1" applyBorder="1">
      <alignment horizontal="center" vertical="center"/>
    </xf>
    <xf numFmtId="0" fontId="0" fillId="2" borderId="23" xfId="0" applyFont="1" applyFill="1" applyBorder="1" applyAlignment="1">
      <alignment vertical="center" wrapText="1"/>
    </xf>
    <xf numFmtId="0" fontId="22" fillId="13" borderId="2" xfId="3" applyFont="1" applyBorder="1">
      <alignment horizontal="center" vertical="center"/>
    </xf>
    <xf numFmtId="0" fontId="22" fillId="13" borderId="10" xfId="3" applyFont="1" applyBorder="1">
      <alignment horizontal="center" vertical="center"/>
    </xf>
    <xf numFmtId="3" fontId="22" fillId="6" borderId="57" xfId="1" applyFont="1" applyBorder="1" applyAlignment="1" applyProtection="1">
      <alignment horizontal="center" vertical="center"/>
    </xf>
    <xf numFmtId="0" fontId="24" fillId="6" borderId="19" xfId="5" applyFont="1" applyFill="1" applyBorder="1" applyAlignment="1" applyProtection="1">
      <alignment horizontal="center" vertical="center" wrapText="1"/>
    </xf>
    <xf numFmtId="0" fontId="24" fillId="6" borderId="31" xfId="5" applyFont="1" applyFill="1" applyBorder="1" applyAlignment="1" applyProtection="1">
      <alignment horizontal="center" vertical="center" wrapText="1"/>
    </xf>
    <xf numFmtId="3" fontId="22" fillId="41" borderId="41" xfId="11" applyFont="1" applyBorder="1">
      <alignment horizontal="right" vertical="center"/>
      <protection locked="0"/>
    </xf>
    <xf numFmtId="0" fontId="0" fillId="2" borderId="21" xfId="0" applyFont="1" applyFill="1" applyBorder="1" applyAlignment="1">
      <alignment horizontal="left" vertical="center"/>
    </xf>
    <xf numFmtId="0" fontId="0" fillId="2" borderId="21" xfId="122" applyNumberFormat="1" applyFont="1" applyBorder="1" applyAlignment="1">
      <alignment horizontal="left" vertical="center" wrapText="1"/>
    </xf>
    <xf numFmtId="3" fontId="0" fillId="41" borderId="25" xfId="11" applyFont="1" applyBorder="1" applyProtection="1">
      <alignment horizontal="right" vertical="center"/>
      <protection locked="0"/>
    </xf>
    <xf numFmtId="3" fontId="22" fillId="6" borderId="58" xfId="1" applyFont="1" applyBorder="1" applyAlignment="1" applyProtection="1">
      <alignment horizontal="center" vertical="center"/>
    </xf>
    <xf numFmtId="10" fontId="3" fillId="41" borderId="26" xfId="14" applyFont="1" applyBorder="1">
      <alignment horizontal="right" vertical="center"/>
      <protection locked="0"/>
    </xf>
    <xf numFmtId="10" fontId="3" fillId="41" borderId="27" xfId="14" applyFont="1" applyBorder="1">
      <alignment horizontal="right" vertical="center"/>
      <protection locked="0"/>
    </xf>
    <xf numFmtId="0" fontId="3" fillId="2" borderId="47" xfId="0" applyFont="1" applyFill="1" applyBorder="1" applyAlignment="1" applyProtection="1">
      <alignment horizontal="center" vertical="center"/>
    </xf>
    <xf numFmtId="0" fontId="3" fillId="2" borderId="42" xfId="0" applyFont="1" applyFill="1" applyBorder="1" applyAlignment="1" applyProtection="1">
      <alignment horizontal="left" vertical="center"/>
    </xf>
    <xf numFmtId="3" fontId="22" fillId="6" borderId="46" xfId="1" applyFont="1" applyBorder="1" applyAlignment="1" applyProtection="1">
      <alignment horizontal="center" vertical="center"/>
    </xf>
    <xf numFmtId="3" fontId="22" fillId="6" borderId="30" xfId="30" applyFont="1" applyBorder="1" applyProtection="1">
      <alignment horizontal="right" vertical="center"/>
    </xf>
    <xf numFmtId="0" fontId="24" fillId="6" borderId="31" xfId="5" applyFont="1" applyFill="1" applyBorder="1" applyProtection="1">
      <alignment horizontal="center" wrapText="1"/>
    </xf>
    <xf numFmtId="3" fontId="22" fillId="6" borderId="43" xfId="30" applyFont="1" applyBorder="1">
      <alignment horizontal="right" vertical="center"/>
    </xf>
    <xf numFmtId="3" fontId="22" fillId="6" borderId="44" xfId="30" applyFont="1" applyBorder="1">
      <alignment horizontal="right" vertical="center"/>
    </xf>
    <xf numFmtId="0" fontId="22" fillId="6" borderId="31" xfId="5" applyFont="1" applyFill="1" applyBorder="1" applyAlignment="1" applyProtection="1">
      <alignment horizontal="right" wrapText="1"/>
    </xf>
    <xf numFmtId="166" fontId="44" fillId="6" borderId="32" xfId="32" applyFont="1" applyBorder="1">
      <alignment horizontal="right" vertical="center"/>
    </xf>
    <xf numFmtId="166" fontId="44" fillId="6" borderId="36" xfId="32" applyFont="1" applyBorder="1">
      <alignment horizontal="right" vertical="center"/>
    </xf>
    <xf numFmtId="166" fontId="44" fillId="6" borderId="33" xfId="32" applyFont="1" applyBorder="1">
      <alignment horizontal="right" vertical="center"/>
    </xf>
    <xf numFmtId="3" fontId="22" fillId="14" borderId="36" xfId="20" applyFont="1" applyBorder="1">
      <alignment horizontal="right" vertical="center"/>
      <protection locked="0"/>
    </xf>
    <xf numFmtId="3" fontId="22" fillId="14" borderId="33" xfId="20" applyFont="1" applyBorder="1">
      <alignment horizontal="right" vertical="center"/>
      <protection locked="0"/>
    </xf>
    <xf numFmtId="3" fontId="22" fillId="14" borderId="20" xfId="20" applyFont="1" applyBorder="1">
      <alignment horizontal="right" vertical="center"/>
      <protection locked="0"/>
    </xf>
    <xf numFmtId="3" fontId="3" fillId="41" borderId="20" xfId="11" applyFont="1" applyBorder="1">
      <alignment horizontal="right" vertical="center"/>
      <protection locked="0"/>
    </xf>
    <xf numFmtId="3" fontId="3" fillId="41" borderId="21" xfId="11" applyFont="1" applyBorder="1">
      <alignment horizontal="right" vertical="center"/>
      <protection locked="0"/>
    </xf>
    <xf numFmtId="3" fontId="3" fillId="41" borderId="22" xfId="11" applyFont="1" applyBorder="1">
      <alignment horizontal="right" vertical="center"/>
      <protection locked="0"/>
    </xf>
    <xf numFmtId="3" fontId="3" fillId="13" borderId="5" xfId="3" applyNumberFormat="1" applyFont="1" applyBorder="1">
      <alignment horizontal="center" vertical="center"/>
    </xf>
    <xf numFmtId="0" fontId="0" fillId="2" borderId="0" xfId="0" applyFill="1" applyBorder="1">
      <alignment vertical="center"/>
    </xf>
    <xf numFmtId="0" fontId="0" fillId="6" borderId="28" xfId="0" applyBorder="1" applyAlignment="1"/>
    <xf numFmtId="0" fontId="0" fillId="6" borderId="29" xfId="0" applyBorder="1" applyAlignment="1"/>
    <xf numFmtId="0" fontId="0" fillId="6" borderId="30" xfId="0" applyBorder="1" applyAlignment="1"/>
    <xf numFmtId="0" fontId="0" fillId="6" borderId="39" xfId="0" applyBorder="1" applyAlignment="1"/>
    <xf numFmtId="0" fontId="0" fillId="6" borderId="49" xfId="0" applyBorder="1" applyAlignment="1"/>
    <xf numFmtId="0" fontId="0" fillId="6" borderId="27" xfId="0" applyBorder="1" applyAlignment="1"/>
    <xf numFmtId="0" fontId="24" fillId="6" borderId="43" xfId="5" applyFont="1" applyBorder="1">
      <alignment horizontal="center" wrapText="1"/>
    </xf>
    <xf numFmtId="0" fontId="24" fillId="6" borderId="45" xfId="5" applyFont="1" applyBorder="1">
      <alignment horizontal="center" wrapText="1"/>
    </xf>
    <xf numFmtId="0" fontId="24" fillId="6" borderId="44" xfId="5" applyFont="1" applyBorder="1">
      <alignment horizontal="center" wrapText="1"/>
    </xf>
    <xf numFmtId="0" fontId="24" fillId="6" borderId="46" xfId="5" applyFont="1" applyBorder="1">
      <alignment horizontal="center" wrapText="1"/>
    </xf>
    <xf numFmtId="0" fontId="24" fillId="6" borderId="8" xfId="5" applyFont="1" applyBorder="1">
      <alignment horizontal="center" wrapText="1"/>
    </xf>
    <xf numFmtId="0" fontId="24" fillId="2" borderId="19" xfId="5" applyFont="1" applyFill="1" applyBorder="1" applyAlignment="1">
      <alignment horizontal="center" vertical="center" wrapText="1"/>
    </xf>
    <xf numFmtId="0" fontId="24" fillId="2" borderId="31" xfId="5" applyFont="1" applyFill="1" applyBorder="1" applyAlignment="1">
      <alignment horizontal="center" vertical="center" wrapText="1"/>
    </xf>
    <xf numFmtId="0" fontId="22" fillId="6" borderId="20" xfId="0" applyFont="1" applyFill="1" applyBorder="1" applyAlignment="1" applyProtection="1">
      <alignment horizontal="center" vertical="center"/>
    </xf>
    <xf numFmtId="0" fontId="22" fillId="6" borderId="22" xfId="0" applyFont="1" applyFill="1" applyBorder="1" applyAlignment="1" applyProtection="1">
      <alignment horizontal="center" vertical="center"/>
    </xf>
    <xf numFmtId="0" fontId="22" fillId="2" borderId="25" xfId="0" applyFont="1" applyFill="1" applyBorder="1">
      <alignment vertical="center"/>
    </xf>
    <xf numFmtId="0" fontId="22" fillId="13" borderId="9" xfId="0" applyFont="1" applyFill="1" applyBorder="1">
      <alignment vertical="center"/>
    </xf>
    <xf numFmtId="0" fontId="22" fillId="13" borderId="24" xfId="0" applyFont="1" applyFill="1" applyBorder="1">
      <alignment vertical="center"/>
    </xf>
    <xf numFmtId="0" fontId="22" fillId="2" borderId="32" xfId="0" applyFont="1" applyFill="1" applyBorder="1">
      <alignment vertical="center"/>
    </xf>
    <xf numFmtId="0" fontId="0" fillId="6" borderId="0" xfId="0" applyFont="1" applyFill="1" applyBorder="1" applyAlignment="1" applyProtection="1">
      <alignment horizontal="left" vertical="center"/>
    </xf>
    <xf numFmtId="0" fontId="0" fillId="6" borderId="47" xfId="0" applyFont="1" applyFill="1" applyBorder="1" applyAlignment="1" applyProtection="1">
      <alignment horizontal="center" vertical="center"/>
    </xf>
    <xf numFmtId="0" fontId="0" fillId="2" borderId="21" xfId="0" applyFont="1" applyFill="1" applyBorder="1" applyAlignment="1">
      <alignment vertical="center" wrapText="1"/>
    </xf>
    <xf numFmtId="0" fontId="0" fillId="2" borderId="28" xfId="0" applyFont="1" applyFill="1" applyBorder="1">
      <alignment vertical="center"/>
    </xf>
    <xf numFmtId="0" fontId="0" fillId="2" borderId="29" xfId="0" applyFont="1" applyFill="1" applyBorder="1">
      <alignment vertical="center"/>
    </xf>
    <xf numFmtId="0" fontId="0" fillId="2" borderId="30" xfId="0" applyFont="1" applyFill="1" applyBorder="1">
      <alignment vertical="center"/>
    </xf>
    <xf numFmtId="3" fontId="0" fillId="2" borderId="37" xfId="0" applyNumberFormat="1" applyFill="1" applyBorder="1">
      <alignment vertical="center"/>
    </xf>
    <xf numFmtId="3" fontId="0" fillId="2" borderId="36" xfId="0" applyNumberFormat="1" applyFill="1" applyBorder="1">
      <alignment vertical="center"/>
    </xf>
    <xf numFmtId="3" fontId="0" fillId="2" borderId="33" xfId="0" applyNumberFormat="1" applyFill="1" applyBorder="1">
      <alignment vertical="center"/>
    </xf>
    <xf numFmtId="0" fontId="0" fillId="0" borderId="21" xfId="0" applyFill="1" applyBorder="1" applyAlignment="1" applyProtection="1">
      <alignment horizontal="center" vertical="center"/>
    </xf>
    <xf numFmtId="0" fontId="0" fillId="0" borderId="22" xfId="0" applyFill="1" applyBorder="1" applyAlignment="1" applyProtection="1">
      <alignment horizontal="center" vertical="center"/>
    </xf>
    <xf numFmtId="3" fontId="22" fillId="6" borderId="0" xfId="11" applyFont="1" applyFill="1" applyBorder="1" applyAlignment="1" applyProtection="1">
      <alignment horizontal="right" vertical="center"/>
    </xf>
    <xf numFmtId="3" fontId="22" fillId="6" borderId="0" xfId="11" applyFont="1" applyFill="1" applyBorder="1" applyProtection="1">
      <alignment horizontal="right" vertical="center"/>
    </xf>
    <xf numFmtId="3" fontId="22" fillId="6" borderId="8" xfId="11" applyFont="1" applyFill="1" applyBorder="1" applyProtection="1">
      <alignment horizontal="right" vertical="center"/>
    </xf>
    <xf numFmtId="0" fontId="22" fillId="13" borderId="33" xfId="3" applyFont="1" applyBorder="1" applyAlignment="1" applyProtection="1">
      <alignment vertical="center" wrapText="1"/>
    </xf>
    <xf numFmtId="3" fontId="24" fillId="43" borderId="32" xfId="6" applyFont="1" applyBorder="1" applyProtection="1">
      <alignment horizontal="right" vertical="center"/>
    </xf>
    <xf numFmtId="3" fontId="24" fillId="43" borderId="36" xfId="6" applyFont="1" applyBorder="1" applyProtection="1">
      <alignment horizontal="right" vertical="center"/>
    </xf>
    <xf numFmtId="3" fontId="24" fillId="43" borderId="33" xfId="6" applyFont="1" applyBorder="1" applyProtection="1">
      <alignment horizontal="right" vertical="center"/>
    </xf>
    <xf numFmtId="0" fontId="22" fillId="13" borderId="47" xfId="3" applyFont="1" applyBorder="1" applyAlignment="1" applyProtection="1">
      <alignment vertical="center" wrapText="1"/>
    </xf>
    <xf numFmtId="0" fontId="22" fillId="13" borderId="48" xfId="3" applyFont="1" applyBorder="1" applyAlignment="1" applyProtection="1">
      <alignment vertical="center" wrapText="1"/>
    </xf>
    <xf numFmtId="3" fontId="22" fillId="6" borderId="23" xfId="30" applyFont="1" applyBorder="1">
      <alignment horizontal="right" vertical="center"/>
    </xf>
    <xf numFmtId="3" fontId="22" fillId="14" borderId="20" xfId="20" applyFont="1" applyBorder="1" applyAlignment="1">
      <alignment horizontal="right" vertical="center" wrapText="1"/>
      <protection locked="0"/>
    </xf>
    <xf numFmtId="2" fontId="29" fillId="13" borderId="36" xfId="3" applyNumberFormat="1" applyFont="1" applyBorder="1">
      <alignment horizontal="center" vertical="center"/>
    </xf>
    <xf numFmtId="0" fontId="0" fillId="2" borderId="26" xfId="0" applyFont="1" applyFill="1" applyBorder="1" applyAlignment="1" applyProtection="1">
      <alignment horizontal="left" vertical="center" wrapText="1" indent="1"/>
    </xf>
    <xf numFmtId="3" fontId="22" fillId="41" borderId="60" xfId="11" applyFont="1" applyBorder="1">
      <alignment horizontal="right" vertical="center"/>
      <protection locked="0"/>
    </xf>
    <xf numFmtId="3" fontId="22" fillId="41" borderId="56" xfId="11" applyFont="1" applyBorder="1">
      <alignment horizontal="right" vertical="center"/>
      <protection locked="0"/>
    </xf>
    <xf numFmtId="3" fontId="22" fillId="41" borderId="28" xfId="11" applyFont="1" applyBorder="1">
      <alignment horizontal="right" vertical="center"/>
      <protection locked="0"/>
    </xf>
    <xf numFmtId="3" fontId="22" fillId="41" borderId="61" xfId="11" applyFont="1" applyBorder="1">
      <alignment horizontal="right" vertical="center"/>
      <protection locked="0"/>
    </xf>
    <xf numFmtId="3" fontId="22" fillId="41" borderId="57" xfId="11" applyFont="1" applyBorder="1">
      <alignment horizontal="right" vertical="center"/>
      <protection locked="0"/>
    </xf>
    <xf numFmtId="3" fontId="22" fillId="41" borderId="29" xfId="11" applyFont="1" applyBorder="1">
      <alignment horizontal="right" vertical="center"/>
      <protection locked="0"/>
    </xf>
    <xf numFmtId="3" fontId="22" fillId="14" borderId="61" xfId="20" applyFont="1" applyBorder="1">
      <alignment horizontal="right" vertical="center"/>
      <protection locked="0"/>
    </xf>
    <xf numFmtId="3" fontId="22" fillId="14" borderId="57" xfId="20" applyFont="1" applyBorder="1">
      <alignment horizontal="right" vertical="center"/>
      <protection locked="0"/>
    </xf>
    <xf numFmtId="3" fontId="22" fillId="14" borderId="62" xfId="20" applyFont="1" applyBorder="1">
      <alignment horizontal="right" vertical="center"/>
      <protection locked="0"/>
    </xf>
    <xf numFmtId="3" fontId="22" fillId="14" borderId="58" xfId="20" applyFont="1" applyBorder="1">
      <alignment horizontal="right" vertical="center"/>
      <protection locked="0"/>
    </xf>
    <xf numFmtId="3" fontId="0" fillId="0" borderId="0" xfId="11" applyFont="1" applyFill="1" applyBorder="1" applyProtection="1">
      <alignment horizontal="right" vertical="center"/>
    </xf>
    <xf numFmtId="3" fontId="22" fillId="48" borderId="21" xfId="20" applyFont="1" applyFill="1" applyBorder="1" applyProtection="1">
      <alignment horizontal="right" vertical="center"/>
    </xf>
    <xf numFmtId="3" fontId="22" fillId="48" borderId="22" xfId="20" applyFont="1" applyFill="1" applyBorder="1" applyProtection="1">
      <alignment horizontal="right" vertical="center"/>
    </xf>
    <xf numFmtId="3" fontId="22" fillId="6" borderId="58" xfId="30" applyFont="1" applyBorder="1">
      <alignment horizontal="right" vertical="center"/>
    </xf>
    <xf numFmtId="0" fontId="23" fillId="6" borderId="6" xfId="0" applyFont="1" applyFill="1" applyBorder="1" applyAlignment="1" applyProtection="1">
      <alignment horizontal="left" wrapText="1"/>
    </xf>
    <xf numFmtId="0" fontId="20" fillId="6" borderId="3" xfId="119" applyFont="1" applyFill="1" applyBorder="1" applyAlignment="1"/>
    <xf numFmtId="0" fontId="22" fillId="6" borderId="2" xfId="0" applyFont="1" applyFill="1" applyBorder="1" applyAlignment="1">
      <alignment horizontal="left" vertical="center"/>
    </xf>
    <xf numFmtId="0" fontId="22" fillId="6" borderId="4" xfId="0" applyFont="1" applyFill="1" applyBorder="1" applyProtection="1">
      <alignment vertical="center"/>
    </xf>
    <xf numFmtId="0" fontId="22" fillId="6" borderId="11" xfId="0" applyFont="1" applyFill="1" applyBorder="1" applyAlignment="1" applyProtection="1">
      <alignment vertical="center"/>
    </xf>
    <xf numFmtId="0" fontId="22" fillId="6" borderId="6" xfId="0" applyFont="1" applyFill="1" applyBorder="1" applyAlignment="1" applyProtection="1">
      <alignment horizontal="left" vertical="center" indent="2"/>
    </xf>
    <xf numFmtId="0" fontId="22" fillId="6" borderId="6" xfId="0" applyFont="1" applyFill="1" applyBorder="1" applyAlignment="1" applyProtection="1">
      <alignment horizontal="left" vertical="center" indent="3"/>
    </xf>
    <xf numFmtId="0" fontId="53" fillId="6" borderId="6" xfId="0" applyFont="1" applyFill="1" applyBorder="1" applyProtection="1">
      <alignment vertical="center"/>
    </xf>
    <xf numFmtId="0" fontId="25" fillId="0" borderId="45" xfId="83" applyFont="1" applyBorder="1" applyAlignment="1">
      <alignment horizontal="center" vertical="center" wrapText="1"/>
    </xf>
    <xf numFmtId="0" fontId="24" fillId="6" borderId="31" xfId="5" applyFont="1" applyBorder="1">
      <alignment horizontal="center" wrapText="1"/>
    </xf>
    <xf numFmtId="0" fontId="0" fillId="13" borderId="32" xfId="3" applyFont="1" applyBorder="1">
      <alignment horizontal="center" vertical="center"/>
    </xf>
    <xf numFmtId="0" fontId="0" fillId="2" borderId="22" xfId="0" applyFont="1" applyFill="1" applyBorder="1" applyAlignment="1">
      <alignment vertical="center" wrapText="1"/>
    </xf>
    <xf numFmtId="0" fontId="0" fillId="2" borderId="0" xfId="0" applyFont="1" applyFill="1" applyBorder="1" applyAlignment="1">
      <alignment vertical="center" wrapText="1"/>
    </xf>
    <xf numFmtId="0" fontId="23" fillId="45" borderId="2" xfId="0" applyFont="1" applyFill="1" applyBorder="1" applyAlignment="1">
      <alignment vertical="center"/>
    </xf>
    <xf numFmtId="0" fontId="0" fillId="6" borderId="21" xfId="122" applyNumberFormat="1" applyFont="1" applyFill="1" applyBorder="1" applyAlignment="1">
      <alignment horizontal="left" vertical="center" wrapText="1"/>
    </xf>
    <xf numFmtId="3" fontId="0" fillId="6" borderId="31" xfId="1" applyFont="1" applyFill="1" applyBorder="1" applyAlignment="1" applyProtection="1">
      <alignment horizontal="center" vertical="center"/>
    </xf>
    <xf numFmtId="3" fontId="0" fillId="41" borderId="31" xfId="11" applyFont="1" applyBorder="1">
      <alignment horizontal="right" vertical="center"/>
      <protection locked="0"/>
    </xf>
    <xf numFmtId="3" fontId="22" fillId="13" borderId="58" xfId="3" applyNumberFormat="1" applyFont="1" applyBorder="1">
      <alignment horizontal="center" vertical="center"/>
    </xf>
    <xf numFmtId="3" fontId="22" fillId="6" borderId="30" xfId="1" applyFont="1" applyBorder="1" applyAlignment="1" applyProtection="1">
      <alignment horizontal="center" vertical="center"/>
    </xf>
    <xf numFmtId="0" fontId="57" fillId="6" borderId="0" xfId="0" applyFont="1" applyFill="1" applyBorder="1" applyAlignment="1" applyProtection="1">
      <alignment vertical="center"/>
    </xf>
    <xf numFmtId="0" fontId="58" fillId="49" borderId="0" xfId="0" applyNumberFormat="1" applyFont="1" applyFill="1" applyBorder="1" applyAlignment="1">
      <alignment horizontal="center" vertical="center" wrapText="1"/>
    </xf>
    <xf numFmtId="0" fontId="43" fillId="6" borderId="9" xfId="4" applyFont="1" applyFill="1" applyBorder="1" applyAlignment="1">
      <alignment horizontal="left" vertical="center" wrapText="1"/>
    </xf>
    <xf numFmtId="0" fontId="24" fillId="6" borderId="43" xfId="0" applyFont="1" applyFill="1" applyBorder="1" applyAlignment="1" applyProtection="1">
      <alignment horizontal="center" vertical="center" wrapText="1"/>
    </xf>
    <xf numFmtId="0" fontId="24" fillId="6" borderId="44" xfId="0" applyFont="1" applyFill="1" applyBorder="1" applyAlignment="1" applyProtection="1">
      <alignment horizontal="center" vertical="center" wrapText="1"/>
    </xf>
    <xf numFmtId="0" fontId="22" fillId="6" borderId="5" xfId="0" applyFont="1" applyFill="1" applyBorder="1" applyAlignment="1" applyProtection="1">
      <alignment horizontal="center" vertical="center"/>
    </xf>
    <xf numFmtId="0" fontId="22" fillId="6" borderId="8" xfId="0" applyFont="1" applyFill="1" applyBorder="1" applyAlignment="1" applyProtection="1">
      <alignment horizontal="center" vertical="center"/>
    </xf>
    <xf numFmtId="0" fontId="24" fillId="6" borderId="31" xfId="0" applyFont="1" applyFill="1" applyBorder="1" applyAlignment="1" applyProtection="1">
      <alignment horizontal="center" vertical="center"/>
    </xf>
    <xf numFmtId="0" fontId="24" fillId="6" borderId="9" xfId="0" applyFont="1" applyFill="1" applyBorder="1" applyAlignment="1" applyProtection="1">
      <alignment horizontal="center" vertical="center"/>
    </xf>
    <xf numFmtId="0" fontId="24" fillId="6" borderId="31" xfId="0" applyFont="1" applyFill="1" applyBorder="1" applyAlignment="1" applyProtection="1">
      <alignment horizontal="center" vertical="center" wrapText="1"/>
    </xf>
    <xf numFmtId="0" fontId="24" fillId="6" borderId="9" xfId="0" applyFont="1" applyFill="1" applyBorder="1" applyAlignment="1" applyProtection="1">
      <alignment horizontal="center" vertical="center" wrapText="1"/>
    </xf>
    <xf numFmtId="0" fontId="22" fillId="6" borderId="25" xfId="0" applyFont="1" applyFill="1" applyBorder="1" applyAlignment="1">
      <alignment horizontal="left" vertical="center"/>
    </xf>
    <xf numFmtId="0" fontId="22" fillId="6" borderId="41" xfId="0" applyFont="1" applyFill="1" applyBorder="1" applyAlignment="1">
      <alignment horizontal="left" vertical="center"/>
    </xf>
    <xf numFmtId="0" fontId="24" fillId="6" borderId="23" xfId="0" applyFont="1" applyFill="1" applyBorder="1" applyAlignment="1" applyProtection="1">
      <alignment horizontal="center" vertical="center" wrapText="1"/>
    </xf>
    <xf numFmtId="0" fontId="24" fillId="6" borderId="22" xfId="0" applyFont="1" applyFill="1" applyBorder="1" applyAlignment="1" applyProtection="1">
      <alignment horizontal="center" vertical="center" wrapText="1"/>
    </xf>
    <xf numFmtId="0" fontId="24" fillId="6" borderId="37" xfId="0" applyFont="1" applyFill="1" applyBorder="1" applyAlignment="1" applyProtection="1">
      <alignment horizontal="center" vertical="center" wrapText="1"/>
    </xf>
    <xf numFmtId="0" fontId="24" fillId="6" borderId="33" xfId="0" applyFont="1" applyFill="1" applyBorder="1" applyAlignment="1" applyProtection="1">
      <alignment horizontal="center" vertical="center" wrapText="1"/>
    </xf>
    <xf numFmtId="0" fontId="24" fillId="6" borderId="25" xfId="0" applyFont="1" applyFill="1" applyBorder="1" applyAlignment="1" applyProtection="1">
      <alignment horizontal="center" vertical="center"/>
    </xf>
    <xf numFmtId="0" fontId="24" fillId="6" borderId="27" xfId="0" applyFont="1" applyFill="1" applyBorder="1" applyAlignment="1" applyProtection="1">
      <alignment horizontal="center" vertical="center"/>
    </xf>
    <xf numFmtId="0" fontId="35" fillId="6" borderId="12" xfId="114" applyFont="1" applyFill="1" applyBorder="1" applyAlignment="1">
      <alignment horizontal="left" vertical="center" wrapText="1"/>
    </xf>
    <xf numFmtId="0" fontId="35" fillId="6" borderId="5" xfId="114" applyFont="1" applyFill="1" applyBorder="1" applyAlignment="1">
      <alignment horizontal="left" vertical="center" wrapText="1"/>
    </xf>
    <xf numFmtId="0" fontId="24" fillId="6" borderId="19" xfId="5" applyFont="1" applyFill="1" applyBorder="1" applyAlignment="1">
      <alignment horizontal="center" vertical="center" wrapText="1"/>
    </xf>
    <xf numFmtId="0" fontId="24" fillId="6" borderId="31" xfId="5" applyFont="1" applyFill="1" applyBorder="1" applyAlignment="1">
      <alignment horizontal="center" vertical="center" wrapText="1"/>
    </xf>
    <xf numFmtId="0" fontId="24" fillId="6" borderId="24" xfId="5" applyFont="1" applyFill="1" applyBorder="1" applyAlignment="1">
      <alignment horizontal="center" vertical="center" wrapText="1"/>
    </xf>
    <xf numFmtId="0" fontId="24" fillId="2" borderId="19" xfId="5" applyFont="1" applyFill="1" applyBorder="1" applyAlignment="1">
      <alignment horizontal="center" vertical="center" wrapText="1"/>
    </xf>
    <xf numFmtId="0" fontId="24" fillId="2" borderId="31" xfId="5" applyFont="1" applyFill="1" applyBorder="1" applyAlignment="1">
      <alignment horizontal="center" vertical="center" wrapText="1"/>
    </xf>
    <xf numFmtId="0" fontId="24" fillId="6" borderId="9" xfId="5" applyFont="1" applyFill="1" applyBorder="1" applyAlignment="1">
      <alignment horizontal="center" vertical="center" wrapText="1"/>
    </xf>
    <xf numFmtId="0" fontId="25" fillId="6" borderId="9" xfId="83" applyFont="1" applyFill="1" applyBorder="1" applyAlignment="1">
      <alignment horizontal="left" vertical="center" wrapText="1"/>
    </xf>
    <xf numFmtId="0" fontId="22" fillId="2" borderId="20" xfId="0" applyFont="1" applyFill="1" applyBorder="1" applyAlignment="1" applyProtection="1">
      <alignment horizontal="center" vertical="center"/>
    </xf>
    <xf numFmtId="0" fontId="22" fillId="2" borderId="22" xfId="0" applyFont="1" applyFill="1" applyBorder="1" applyAlignment="1" applyProtection="1">
      <alignment horizontal="center" vertical="center"/>
    </xf>
    <xf numFmtId="0" fontId="24" fillId="2" borderId="24" xfId="5" applyFont="1" applyFill="1" applyBorder="1" applyAlignment="1">
      <alignment horizontal="center" vertical="center" wrapText="1"/>
    </xf>
    <xf numFmtId="0" fontId="24" fillId="0" borderId="5" xfId="0" applyFont="1" applyFill="1" applyBorder="1" applyAlignment="1">
      <alignment horizontal="center" vertical="center" wrapText="1"/>
    </xf>
    <xf numFmtId="0" fontId="24" fillId="0" borderId="8" xfId="0" applyFont="1" applyFill="1" applyBorder="1" applyAlignment="1">
      <alignment horizontal="center" vertical="center" wrapText="1"/>
    </xf>
    <xf numFmtId="0" fontId="22" fillId="2" borderId="43" xfId="0" applyFont="1" applyFill="1" applyBorder="1" applyAlignment="1" applyProtection="1">
      <alignment horizontal="center" vertical="center"/>
    </xf>
    <xf numFmtId="0" fontId="22" fillId="2" borderId="44" xfId="0" applyFont="1" applyFill="1" applyBorder="1" applyAlignment="1" applyProtection="1">
      <alignment horizontal="center" vertical="center"/>
    </xf>
    <xf numFmtId="0" fontId="23" fillId="6" borderId="43" xfId="0" applyFont="1" applyFill="1" applyBorder="1" applyAlignment="1">
      <alignment horizontal="center" vertical="center"/>
    </xf>
    <xf numFmtId="0" fontId="23" fillId="6" borderId="44" xfId="0" applyFont="1" applyFill="1" applyBorder="1" applyAlignment="1">
      <alignment horizontal="center" vertical="center"/>
    </xf>
    <xf numFmtId="0" fontId="24" fillId="6" borderId="5" xfId="0" applyFont="1" applyFill="1" applyBorder="1" applyAlignment="1">
      <alignment horizontal="center" vertical="center" wrapText="1"/>
    </xf>
    <xf numFmtId="0" fontId="24" fillId="6" borderId="8" xfId="0" applyFont="1" applyFill="1" applyBorder="1" applyAlignment="1">
      <alignment horizontal="center" vertical="center" wrapText="1"/>
    </xf>
    <xf numFmtId="0" fontId="24" fillId="6" borderId="25" xfId="0" applyFont="1" applyFill="1" applyBorder="1" applyAlignment="1">
      <alignment horizontal="center" vertical="center" wrapText="1"/>
    </xf>
    <xf numFmtId="0" fontId="24" fillId="6" borderId="27" xfId="0" applyFont="1" applyFill="1" applyBorder="1" applyAlignment="1">
      <alignment horizontal="center" vertical="center" wrapText="1"/>
    </xf>
    <xf numFmtId="0" fontId="22" fillId="6" borderId="20" xfId="0" applyFont="1" applyFill="1" applyBorder="1" applyAlignment="1" applyProtection="1">
      <alignment horizontal="center" vertical="center"/>
    </xf>
    <xf numFmtId="0" fontId="22" fillId="6" borderId="22" xfId="0" applyFont="1" applyFill="1" applyBorder="1" applyAlignment="1" applyProtection="1">
      <alignment horizontal="center" vertical="center"/>
    </xf>
    <xf numFmtId="0" fontId="23" fillId="6" borderId="20" xfId="0" applyFont="1" applyFill="1" applyBorder="1" applyAlignment="1">
      <alignment horizontal="center" vertical="center"/>
    </xf>
    <xf numFmtId="0" fontId="23" fillId="6" borderId="22" xfId="0" applyFont="1" applyFill="1" applyBorder="1" applyAlignment="1">
      <alignment horizontal="center" vertical="center"/>
    </xf>
    <xf numFmtId="0" fontId="24" fillId="0" borderId="34" xfId="0" applyFont="1" applyFill="1" applyBorder="1" applyAlignment="1">
      <alignment horizontal="center" vertical="center" wrapText="1"/>
    </xf>
    <xf numFmtId="0" fontId="24" fillId="0" borderId="35" xfId="0" applyFont="1" applyFill="1" applyBorder="1" applyAlignment="1">
      <alignment horizontal="center" vertical="center" wrapText="1"/>
    </xf>
    <xf numFmtId="0" fontId="22" fillId="6" borderId="36" xfId="0" applyFont="1" applyBorder="1" applyAlignment="1">
      <alignment horizontal="left" vertical="top" wrapText="1" indent="5"/>
    </xf>
    <xf numFmtId="0" fontId="22" fillId="6" borderId="29" xfId="0" applyFont="1" applyBorder="1" applyAlignment="1">
      <alignment horizontal="left" vertical="top" wrapText="1" indent="5"/>
    </xf>
    <xf numFmtId="0" fontId="22" fillId="6" borderId="26" xfId="0" applyFont="1" applyBorder="1" applyAlignment="1">
      <alignment horizontal="left" vertical="top" wrapText="1" indent="5"/>
    </xf>
    <xf numFmtId="0" fontId="24" fillId="0" borderId="24" xfId="0" applyFont="1" applyFill="1" applyBorder="1" applyAlignment="1">
      <alignment horizontal="center" vertical="center" wrapText="1"/>
    </xf>
    <xf numFmtId="0" fontId="22" fillId="2" borderId="19" xfId="0" applyFont="1" applyFill="1" applyBorder="1" applyAlignment="1">
      <alignment horizontal="center" vertical="center"/>
    </xf>
    <xf numFmtId="0" fontId="24" fillId="0" borderId="25" xfId="0" applyFont="1" applyFill="1" applyBorder="1" applyAlignment="1">
      <alignment horizontal="center" vertical="center" wrapText="1"/>
    </xf>
    <xf numFmtId="0" fontId="24" fillId="0" borderId="27" xfId="0" applyFont="1" applyFill="1" applyBorder="1" applyAlignment="1">
      <alignment horizontal="center" vertical="center" wrapText="1"/>
    </xf>
    <xf numFmtId="0" fontId="23" fillId="2" borderId="20" xfId="0" applyFont="1" applyFill="1" applyBorder="1" applyAlignment="1">
      <alignment horizontal="center" vertical="center"/>
    </xf>
    <xf numFmtId="0" fontId="23" fillId="2" borderId="22" xfId="0" applyFont="1" applyFill="1" applyBorder="1" applyAlignment="1">
      <alignment horizontal="center" vertical="center"/>
    </xf>
    <xf numFmtId="0" fontId="22" fillId="2" borderId="34" xfId="0" applyFont="1" applyFill="1" applyBorder="1" applyAlignment="1">
      <alignment horizontal="center" vertical="center"/>
    </xf>
    <xf numFmtId="0" fontId="22" fillId="2" borderId="53" xfId="0" applyFont="1" applyFill="1" applyBorder="1" applyAlignment="1">
      <alignment horizontal="center" vertical="center"/>
    </xf>
    <xf numFmtId="0" fontId="22" fillId="2" borderId="35" xfId="0" applyFont="1" applyFill="1" applyBorder="1" applyAlignment="1">
      <alignment horizontal="center" vertical="center"/>
    </xf>
    <xf numFmtId="0" fontId="0" fillId="2" borderId="45" xfId="0" applyFont="1" applyFill="1" applyBorder="1" applyAlignment="1">
      <alignment horizontal="left" vertical="center"/>
    </xf>
    <xf numFmtId="0" fontId="22" fillId="2" borderId="5" xfId="0" applyFont="1" applyFill="1" applyBorder="1" applyAlignment="1">
      <alignment horizontal="left" vertical="center"/>
    </xf>
    <xf numFmtId="0" fontId="22" fillId="2" borderId="34" xfId="0" applyFont="1" applyFill="1" applyBorder="1" applyAlignment="1">
      <alignment horizontal="left" vertical="center"/>
    </xf>
    <xf numFmtId="0" fontId="22" fillId="2" borderId="46" xfId="0" applyFont="1" applyFill="1" applyBorder="1" applyAlignment="1">
      <alignment horizontal="left" vertical="center"/>
    </xf>
    <xf numFmtId="0" fontId="22" fillId="2" borderId="8" xfId="0" applyFont="1" applyFill="1" applyBorder="1" applyAlignment="1">
      <alignment horizontal="left" vertical="center"/>
    </xf>
    <xf numFmtId="0" fontId="22" fillId="2" borderId="35" xfId="0" applyFont="1" applyFill="1" applyBorder="1" applyAlignment="1">
      <alignment horizontal="left" vertical="center"/>
    </xf>
    <xf numFmtId="0" fontId="24" fillId="6" borderId="43" xfId="5" applyFont="1" applyFill="1" applyBorder="1" applyAlignment="1" applyProtection="1">
      <alignment horizontal="center" vertical="center" wrapText="1"/>
    </xf>
    <xf numFmtId="0" fontId="24" fillId="6" borderId="44" xfId="5" applyFont="1" applyFill="1" applyBorder="1" applyAlignment="1" applyProtection="1">
      <alignment horizontal="center" vertical="center" wrapText="1"/>
    </xf>
    <xf numFmtId="0" fontId="24" fillId="6" borderId="19" xfId="5" applyFont="1" applyFill="1" applyBorder="1" applyAlignment="1" applyProtection="1">
      <alignment horizontal="center" vertical="center" wrapText="1"/>
    </xf>
    <xf numFmtId="0" fontId="23" fillId="6" borderId="2" xfId="0" applyFont="1" applyFill="1" applyBorder="1" applyAlignment="1" applyProtection="1">
      <alignment horizontal="left" wrapText="1"/>
    </xf>
    <xf numFmtId="0" fontId="23" fillId="6" borderId="0" xfId="0" applyFont="1" applyFill="1" applyBorder="1" applyAlignment="1" applyProtection="1">
      <alignment horizontal="left" wrapText="1"/>
    </xf>
    <xf numFmtId="0" fontId="24" fillId="6" borderId="24" xfId="0" applyFont="1" applyFill="1" applyBorder="1" applyAlignment="1" applyProtection="1">
      <alignment horizontal="center" vertical="center"/>
    </xf>
    <xf numFmtId="0" fontId="22" fillId="6" borderId="34" xfId="0" applyFont="1" applyFill="1" applyBorder="1" applyAlignment="1" applyProtection="1">
      <alignment horizontal="center" vertical="center"/>
    </xf>
    <xf numFmtId="0" fontId="22" fillId="6" borderId="35" xfId="0" applyFont="1" applyFill="1" applyBorder="1" applyAlignment="1" applyProtection="1">
      <alignment horizontal="center" vertical="center"/>
    </xf>
    <xf numFmtId="0" fontId="23" fillId="6" borderId="6" xfId="0" applyFont="1" applyFill="1" applyBorder="1" applyAlignment="1" applyProtection="1">
      <alignment horizontal="left" wrapText="1"/>
    </xf>
    <xf numFmtId="0" fontId="24" fillId="2" borderId="24" xfId="0" applyFont="1" applyFill="1" applyBorder="1" applyAlignment="1" applyProtection="1">
      <alignment horizontal="center" vertical="center"/>
    </xf>
    <xf numFmtId="0" fontId="24" fillId="2" borderId="19" xfId="0" applyFont="1" applyFill="1" applyBorder="1" applyAlignment="1" applyProtection="1">
      <alignment horizontal="center" vertical="center"/>
    </xf>
    <xf numFmtId="0" fontId="24" fillId="2" borderId="31" xfId="0" applyFont="1" applyFill="1" applyBorder="1" applyAlignment="1" applyProtection="1">
      <alignment horizontal="center" vertical="center"/>
    </xf>
    <xf numFmtId="0" fontId="24" fillId="2" borderId="9" xfId="0" applyFont="1" applyFill="1" applyBorder="1" applyAlignment="1" applyProtection="1">
      <alignment horizontal="center" vertical="center"/>
    </xf>
    <xf numFmtId="0" fontId="22" fillId="2" borderId="34" xfId="0" applyFont="1" applyFill="1" applyBorder="1" applyAlignment="1" applyProtection="1">
      <alignment horizontal="center" vertical="center"/>
    </xf>
    <xf numFmtId="0" fontId="22" fillId="2" borderId="35" xfId="0" applyFont="1" applyFill="1" applyBorder="1" applyAlignment="1" applyProtection="1">
      <alignment horizontal="center" vertical="center"/>
    </xf>
    <xf numFmtId="0" fontId="24" fillId="2" borderId="43" xfId="5" applyFont="1" applyFill="1" applyBorder="1" applyAlignment="1" applyProtection="1">
      <alignment horizontal="center" vertical="center" wrapText="1"/>
    </xf>
    <xf numFmtId="0" fontId="24" fillId="2" borderId="44" xfId="5" applyFont="1" applyFill="1" applyBorder="1" applyAlignment="1" applyProtection="1">
      <alignment horizontal="center" vertical="center" wrapText="1"/>
    </xf>
    <xf numFmtId="0" fontId="24" fillId="6" borderId="31" xfId="5" applyFont="1" applyBorder="1" applyAlignment="1">
      <alignment horizontal="center" wrapText="1"/>
    </xf>
    <xf numFmtId="0" fontId="24" fillId="6" borderId="9" xfId="5" applyFont="1" applyBorder="1" applyAlignment="1">
      <alignment horizontal="center" wrapText="1"/>
    </xf>
    <xf numFmtId="0" fontId="22" fillId="2" borderId="9" xfId="0" applyFont="1" applyFill="1" applyBorder="1" applyAlignment="1" applyProtection="1">
      <alignment horizontal="center" vertical="center"/>
    </xf>
    <xf numFmtId="0" fontId="39" fillId="2" borderId="0" xfId="0" applyFont="1" applyFill="1" applyBorder="1" applyAlignment="1" applyProtection="1">
      <alignment vertical="center" wrapText="1"/>
    </xf>
    <xf numFmtId="0" fontId="39" fillId="2" borderId="0" xfId="0" applyFont="1" applyFill="1" applyBorder="1" applyAlignment="1">
      <alignment vertical="center"/>
    </xf>
    <xf numFmtId="0" fontId="22" fillId="2" borderId="5" xfId="0" applyFont="1" applyFill="1" applyBorder="1" applyAlignment="1" applyProtection="1">
      <alignment horizontal="center" vertical="center"/>
    </xf>
    <xf numFmtId="0" fontId="22" fillId="2" borderId="8" xfId="0" applyFont="1" applyFill="1" applyBorder="1" applyAlignment="1" applyProtection="1">
      <alignment horizontal="center" vertical="center"/>
    </xf>
    <xf numFmtId="0" fontId="23" fillId="2" borderId="12" xfId="0" applyFont="1" applyFill="1" applyBorder="1" applyAlignment="1" applyProtection="1">
      <alignment horizontal="left" wrapText="1"/>
    </xf>
    <xf numFmtId="0" fontId="23" fillId="2" borderId="5" xfId="0" applyFont="1" applyFill="1" applyBorder="1" applyAlignment="1" applyProtection="1">
      <alignment horizontal="left" wrapText="1"/>
    </xf>
    <xf numFmtId="0" fontId="25" fillId="6" borderId="30" xfId="83" applyFont="1" applyFill="1" applyBorder="1" applyAlignment="1" applyProtection="1">
      <alignment horizontal="left" vertical="center" wrapText="1"/>
    </xf>
    <xf numFmtId="0" fontId="25" fillId="6" borderId="27" xfId="83" applyFont="1" applyFill="1" applyBorder="1" applyAlignment="1" applyProtection="1">
      <alignment horizontal="left" vertical="center" wrapText="1"/>
    </xf>
    <xf numFmtId="0" fontId="22" fillId="6" borderId="29" xfId="122" applyNumberFormat="1" applyFont="1" applyFill="1" applyBorder="1" applyAlignment="1">
      <alignment horizontal="left" vertical="center" wrapText="1" indent="1"/>
    </xf>
    <xf numFmtId="0" fontId="22" fillId="6" borderId="26" xfId="122" applyNumberFormat="1" applyFont="1" applyFill="1" applyBorder="1" applyAlignment="1">
      <alignment horizontal="left" vertical="center" wrapText="1" indent="1"/>
    </xf>
    <xf numFmtId="0" fontId="25" fillId="6" borderId="29" xfId="83" applyFont="1" applyFill="1" applyBorder="1" applyAlignment="1" applyProtection="1">
      <alignment horizontal="left" vertical="center" wrapText="1"/>
    </xf>
    <xf numFmtId="0" fontId="25" fillId="6" borderId="26" xfId="83" applyFont="1" applyFill="1" applyBorder="1" applyAlignment="1" applyProtection="1">
      <alignment horizontal="left" vertical="center" wrapText="1"/>
    </xf>
    <xf numFmtId="3" fontId="0" fillId="6" borderId="29" xfId="121" applyFont="1" applyFill="1" applyBorder="1" applyAlignment="1">
      <alignment horizontal="left" vertical="center"/>
    </xf>
    <xf numFmtId="3" fontId="22" fillId="6" borderId="26" xfId="121" applyFont="1" applyFill="1" applyBorder="1" applyAlignment="1">
      <alignment horizontal="left" vertical="center"/>
    </xf>
    <xf numFmtId="0" fontId="0" fillId="6" borderId="29" xfId="122" applyNumberFormat="1" applyFont="1" applyFill="1" applyBorder="1" applyAlignment="1">
      <alignment horizontal="left" vertical="center" wrapText="1" indent="1"/>
    </xf>
    <xf numFmtId="3" fontId="0" fillId="6" borderId="29" xfId="121" applyFont="1" applyFill="1" applyBorder="1" applyAlignment="1">
      <alignment horizontal="left" vertical="center" wrapText="1"/>
    </xf>
    <xf numFmtId="3" fontId="22" fillId="6" borderId="26" xfId="121" applyFont="1" applyFill="1" applyBorder="1" applyAlignment="1">
      <alignment horizontal="left" vertical="center" wrapText="1"/>
    </xf>
    <xf numFmtId="3" fontId="22" fillId="6" borderId="29" xfId="121" applyFont="1" applyFill="1" applyBorder="1" applyAlignment="1">
      <alignment horizontal="left" vertical="center" indent="1"/>
    </xf>
    <xf numFmtId="3" fontId="22" fillId="6" borderId="26" xfId="121" applyFont="1" applyFill="1" applyBorder="1" applyAlignment="1">
      <alignment horizontal="left" vertical="center" indent="1"/>
    </xf>
    <xf numFmtId="3" fontId="0" fillId="6" borderId="29" xfId="121" applyFont="1" applyFill="1" applyBorder="1" applyAlignment="1">
      <alignment horizontal="left" vertical="center" indent="1"/>
    </xf>
    <xf numFmtId="3" fontId="0" fillId="6" borderId="39" xfId="121" applyFont="1" applyFill="1" applyBorder="1" applyAlignment="1">
      <alignment horizontal="left" vertical="center" wrapText="1"/>
    </xf>
    <xf numFmtId="3" fontId="22" fillId="6" borderId="41" xfId="121" applyFont="1" applyFill="1" applyBorder="1" applyAlignment="1">
      <alignment horizontal="left" vertical="center" wrapText="1"/>
    </xf>
    <xf numFmtId="0" fontId="25" fillId="2" borderId="30" xfId="83" applyFont="1" applyFill="1" applyBorder="1" applyAlignment="1" applyProtection="1">
      <alignment horizontal="left" vertical="center" wrapText="1"/>
    </xf>
    <xf numFmtId="0" fontId="25" fillId="2" borderId="27" xfId="83" applyFont="1" applyFill="1" applyBorder="1" applyAlignment="1" applyProtection="1">
      <alignment horizontal="left" vertical="center" wrapText="1"/>
    </xf>
    <xf numFmtId="0" fontId="0" fillId="6" borderId="28" xfId="120" applyFont="1" applyFill="1" applyBorder="1" applyAlignment="1">
      <alignment horizontal="left" vertical="center" wrapText="1"/>
    </xf>
    <xf numFmtId="0" fontId="22" fillId="6" borderId="25" xfId="120" applyFont="1" applyFill="1" applyBorder="1" applyAlignment="1">
      <alignment horizontal="left" vertical="center" wrapText="1"/>
    </xf>
    <xf numFmtId="3" fontId="22" fillId="6" borderId="28" xfId="121" applyFont="1" applyFill="1" applyBorder="1" applyAlignment="1">
      <alignment horizontal="left" vertical="center"/>
    </xf>
    <xf numFmtId="3" fontId="22" fillId="6" borderId="25" xfId="121" applyFont="1" applyFill="1" applyBorder="1" applyAlignment="1">
      <alignment horizontal="left" vertical="center"/>
    </xf>
    <xf numFmtId="3" fontId="22" fillId="2" borderId="26" xfId="121" applyFont="1" applyBorder="1" applyAlignment="1">
      <alignment horizontal="left" vertical="center"/>
    </xf>
    <xf numFmtId="3" fontId="22" fillId="2" borderId="21" xfId="121" applyFont="1" applyBorder="1" applyAlignment="1">
      <alignment horizontal="left" vertical="center"/>
    </xf>
    <xf numFmtId="3" fontId="0" fillId="2" borderId="27" xfId="121" applyFont="1" applyBorder="1" applyAlignment="1">
      <alignment horizontal="left" vertical="center"/>
    </xf>
    <xf numFmtId="3" fontId="22" fillId="2" borderId="22" xfId="121" applyFont="1" applyBorder="1" applyAlignment="1">
      <alignment horizontal="left" vertical="center"/>
    </xf>
    <xf numFmtId="0" fontId="22" fillId="2" borderId="34" xfId="0" applyFont="1" applyFill="1" applyBorder="1" applyAlignment="1">
      <alignment horizontal="center" vertical="center" wrapText="1"/>
    </xf>
    <xf numFmtId="0" fontId="22" fillId="2" borderId="53" xfId="0" applyFont="1" applyFill="1" applyBorder="1" applyAlignment="1">
      <alignment horizontal="center" vertical="center" wrapText="1"/>
    </xf>
    <xf numFmtId="0" fontId="22" fillId="2" borderId="35" xfId="0" applyFont="1" applyFill="1" applyBorder="1" applyAlignment="1">
      <alignment horizontal="center" vertical="center" wrapText="1"/>
    </xf>
    <xf numFmtId="3" fontId="22" fillId="2" borderId="34" xfId="121" applyFont="1" applyBorder="1" applyAlignment="1">
      <alignment horizontal="center" vertical="center" wrapText="1"/>
    </xf>
    <xf numFmtId="3" fontId="22" fillId="2" borderId="53" xfId="121" applyFont="1" applyBorder="1" applyAlignment="1">
      <alignment horizontal="center" vertical="center" wrapText="1"/>
    </xf>
    <xf numFmtId="3" fontId="22" fillId="2" borderId="35" xfId="121" applyFont="1" applyBorder="1" applyAlignment="1">
      <alignment horizontal="center" vertical="center" wrapText="1"/>
    </xf>
    <xf numFmtId="3" fontId="22" fillId="2" borderId="27" xfId="121" applyFont="1" applyBorder="1" applyAlignment="1">
      <alignment horizontal="left" vertical="center"/>
    </xf>
    <xf numFmtId="3" fontId="22" fillId="2" borderId="25" xfId="121" applyFont="1" applyBorder="1" applyAlignment="1">
      <alignment horizontal="left" vertical="center"/>
    </xf>
    <xf numFmtId="3" fontId="22" fillId="2" borderId="20" xfId="121" applyFont="1" applyBorder="1" applyAlignment="1">
      <alignment horizontal="left" vertical="center"/>
    </xf>
    <xf numFmtId="0" fontId="24" fillId="2" borderId="9" xfId="120" applyFont="1" applyBorder="1" applyAlignment="1">
      <alignment horizontal="center" wrapText="1"/>
    </xf>
    <xf numFmtId="0" fontId="24" fillId="2" borderId="24" xfId="120" applyFont="1" applyBorder="1" applyAlignment="1">
      <alignment horizontal="center" wrapText="1"/>
    </xf>
    <xf numFmtId="0" fontId="56" fillId="6" borderId="12" xfId="5" applyFont="1" applyBorder="1" applyAlignment="1">
      <alignment horizontal="center" wrapText="1"/>
    </xf>
    <xf numFmtId="0" fontId="56" fillId="6" borderId="10" xfId="5" applyFont="1" applyBorder="1" applyAlignment="1">
      <alignment horizontal="center" wrapText="1"/>
    </xf>
    <xf numFmtId="0" fontId="24" fillId="6" borderId="4" xfId="5" applyFont="1" applyBorder="1" applyAlignment="1">
      <alignment horizontal="center" wrapText="1"/>
    </xf>
    <xf numFmtId="0" fontId="24" fillId="6" borderId="3" xfId="5" applyFont="1" applyBorder="1" applyAlignment="1">
      <alignment horizontal="center" wrapText="1"/>
    </xf>
    <xf numFmtId="0" fontId="0" fillId="6" borderId="5" xfId="0" applyFill="1" applyBorder="1" applyAlignment="1" applyProtection="1">
      <alignment horizontal="center" vertical="center"/>
    </xf>
    <xf numFmtId="0" fontId="0" fillId="6" borderId="0" xfId="0" applyFill="1" applyBorder="1" applyAlignment="1" applyProtection="1">
      <alignment horizontal="center" vertical="center"/>
    </xf>
    <xf numFmtId="0" fontId="0" fillId="6" borderId="8" xfId="0" applyFill="1" applyBorder="1" applyAlignment="1" applyProtection="1">
      <alignment horizontal="center" vertical="center"/>
    </xf>
    <xf numFmtId="0" fontId="25" fillId="2" borderId="30" xfId="83" applyFont="1" applyFill="1" applyBorder="1" applyAlignment="1">
      <alignment horizontal="left" vertical="center" wrapText="1"/>
    </xf>
    <xf numFmtId="0" fontId="25" fillId="2" borderId="27" xfId="83" applyFont="1" applyFill="1" applyBorder="1" applyAlignment="1">
      <alignment horizontal="left" vertical="center" wrapText="1"/>
    </xf>
    <xf numFmtId="0" fontId="0" fillId="6" borderId="29" xfId="0" applyFill="1" applyBorder="1" applyAlignment="1" applyProtection="1">
      <alignment horizontal="left" vertical="center" indent="1"/>
    </xf>
    <xf numFmtId="0" fontId="0" fillId="6" borderId="26" xfId="0" applyFill="1" applyBorder="1" applyAlignment="1" applyProtection="1">
      <alignment horizontal="left" vertical="center" indent="1"/>
    </xf>
    <xf numFmtId="0" fontId="0" fillId="6" borderId="28" xfId="0" applyFill="1" applyBorder="1" applyProtection="1">
      <alignment vertical="center"/>
    </xf>
    <xf numFmtId="0" fontId="0" fillId="6" borderId="25" xfId="0" applyFill="1" applyBorder="1" applyProtection="1">
      <alignment vertical="center"/>
    </xf>
    <xf numFmtId="0" fontId="0" fillId="6" borderId="29" xfId="0" applyFill="1" applyBorder="1" applyProtection="1">
      <alignment vertical="center"/>
    </xf>
    <xf numFmtId="0" fontId="0" fillId="6" borderId="26" xfId="0" applyFill="1" applyBorder="1" applyProtection="1">
      <alignment vertical="center"/>
    </xf>
    <xf numFmtId="0" fontId="0" fillId="6" borderId="39" xfId="0" applyFill="1" applyBorder="1" applyAlignment="1" applyProtection="1">
      <alignment horizontal="left" vertical="center" indent="1"/>
    </xf>
    <xf numFmtId="0" fontId="0" fillId="6" borderId="41" xfId="0" applyFill="1" applyBorder="1" applyAlignment="1" applyProtection="1">
      <alignment horizontal="left" vertical="center" indent="1"/>
    </xf>
    <xf numFmtId="0" fontId="0" fillId="6" borderId="49" xfId="0" applyFill="1" applyBorder="1" applyProtection="1">
      <alignment vertical="center"/>
    </xf>
    <xf numFmtId="0" fontId="0" fillId="6" borderId="38" xfId="0" applyFill="1" applyBorder="1" applyProtection="1">
      <alignment vertical="center"/>
    </xf>
    <xf numFmtId="0" fontId="0" fillId="6" borderId="5" xfId="0" applyFont="1" applyBorder="1" applyAlignment="1" applyProtection="1">
      <alignment horizontal="center" vertical="center"/>
    </xf>
    <xf numFmtId="0" fontId="0" fillId="6" borderId="0" xfId="0" applyFont="1" applyBorder="1" applyAlignment="1" applyProtection="1">
      <alignment horizontal="center" vertical="center"/>
    </xf>
    <xf numFmtId="0" fontId="0" fillId="2" borderId="5" xfId="0" applyFont="1" applyFill="1" applyBorder="1" applyAlignment="1" applyProtection="1">
      <alignment horizontal="center" vertical="center"/>
    </xf>
    <xf numFmtId="0" fontId="0" fillId="2" borderId="0" xfId="0" applyFont="1" applyFill="1" applyBorder="1" applyAlignment="1" applyProtection="1">
      <alignment horizontal="center" vertical="center"/>
    </xf>
    <xf numFmtId="0" fontId="0" fillId="2" borderId="8" xfId="0" applyFont="1" applyFill="1" applyBorder="1" applyAlignment="1" applyProtection="1">
      <alignment horizontal="center" vertical="center"/>
    </xf>
    <xf numFmtId="0" fontId="0" fillId="6" borderId="8" xfId="0" applyFont="1" applyBorder="1" applyAlignment="1" applyProtection="1">
      <alignment horizontal="center" vertical="center"/>
    </xf>
    <xf numFmtId="0" fontId="24" fillId="6" borderId="5" xfId="5" applyFont="1" applyBorder="1" applyAlignment="1" applyProtection="1">
      <alignment horizontal="center" vertical="center" wrapText="1"/>
    </xf>
    <xf numFmtId="0" fontId="0" fillId="6" borderId="5" xfId="0" applyFont="1" applyBorder="1" applyAlignment="1" applyProtection="1">
      <alignment horizontal="center" vertical="center" wrapText="1"/>
    </xf>
    <xf numFmtId="0" fontId="0" fillId="6" borderId="8" xfId="0" applyFont="1" applyBorder="1" applyAlignment="1" applyProtection="1">
      <alignment horizontal="center" vertical="center" wrapText="1"/>
    </xf>
    <xf numFmtId="0" fontId="24" fillId="6" borderId="31" xfId="5" applyFont="1" applyBorder="1" applyAlignment="1" applyProtection="1">
      <alignment horizontal="center" wrapText="1"/>
    </xf>
    <xf numFmtId="0" fontId="24" fillId="6" borderId="9" xfId="5" applyFont="1" applyBorder="1" applyAlignment="1" applyProtection="1">
      <alignment horizontal="center" wrapText="1"/>
    </xf>
    <xf numFmtId="0" fontId="0" fillId="6" borderId="5" xfId="0" applyFont="1" applyFill="1" applyBorder="1" applyAlignment="1" applyProtection="1">
      <alignment horizontal="center" vertical="center"/>
    </xf>
    <xf numFmtId="0" fontId="0" fillId="6" borderId="0" xfId="0" applyFont="1" applyFill="1" applyBorder="1" applyAlignment="1" applyProtection="1">
      <alignment horizontal="center" vertical="center"/>
    </xf>
    <xf numFmtId="0" fontId="24" fillId="6" borderId="9" xfId="5" applyFont="1" applyFill="1" applyBorder="1" applyAlignment="1" applyProtection="1">
      <alignment horizontal="center" wrapText="1"/>
    </xf>
    <xf numFmtId="0" fontId="0" fillId="6" borderId="9" xfId="0" applyFont="1" applyFill="1" applyBorder="1" applyAlignment="1" applyProtection="1">
      <alignment horizontal="center" wrapText="1"/>
    </xf>
    <xf numFmtId="0" fontId="0" fillId="6" borderId="28" xfId="0" applyFont="1" applyFill="1" applyBorder="1" applyAlignment="1" applyProtection="1">
      <alignment horizontal="left" vertical="center" wrapText="1"/>
    </xf>
    <xf numFmtId="0" fontId="0" fillId="6" borderId="29" xfId="0" applyFont="1" applyFill="1" applyBorder="1" applyAlignment="1" applyProtection="1">
      <alignment horizontal="left" vertical="center" wrapText="1"/>
    </xf>
    <xf numFmtId="0" fontId="0" fillId="6" borderId="30" xfId="0" applyFont="1" applyFill="1" applyBorder="1" applyAlignment="1" applyProtection="1">
      <alignment horizontal="left" vertical="center" wrapText="1"/>
    </xf>
    <xf numFmtId="0" fontId="0" fillId="6" borderId="29" xfId="0" applyFont="1" applyFill="1" applyBorder="1" applyAlignment="1" applyProtection="1">
      <alignment horizontal="center"/>
    </xf>
    <xf numFmtId="0" fontId="0" fillId="6" borderId="26" xfId="0" applyFont="1" applyFill="1" applyBorder="1" applyAlignment="1" applyProtection="1">
      <alignment horizontal="center"/>
    </xf>
    <xf numFmtId="0" fontId="24" fillId="6" borderId="28" xfId="5" applyFont="1" applyFill="1" applyBorder="1" applyAlignment="1" applyProtection="1">
      <alignment horizontal="center" wrapText="1"/>
    </xf>
    <xf numFmtId="0" fontId="0" fillId="6" borderId="30" xfId="0" applyFont="1" applyFill="1" applyBorder="1" applyAlignment="1" applyProtection="1">
      <alignment horizontal="center" wrapText="1"/>
    </xf>
    <xf numFmtId="0" fontId="0" fillId="6" borderId="8" xfId="0" applyFont="1" applyFill="1" applyBorder="1" applyAlignment="1" applyProtection="1">
      <alignment horizontal="center" vertical="center"/>
    </xf>
    <xf numFmtId="0" fontId="24" fillId="6" borderId="31" xfId="5" applyFont="1" applyFill="1" applyBorder="1" applyAlignment="1" applyProtection="1">
      <alignment horizontal="center" wrapText="1"/>
    </xf>
    <xf numFmtId="0" fontId="24" fillId="6" borderId="24" xfId="5" applyFont="1" applyFill="1" applyBorder="1" applyAlignment="1" applyProtection="1">
      <alignment horizontal="center" wrapText="1"/>
    </xf>
    <xf numFmtId="0" fontId="0" fillId="6" borderId="24" xfId="0" applyFont="1" applyFill="1" applyBorder="1" applyAlignment="1" applyProtection="1">
      <alignment horizontal="center" wrapText="1"/>
    </xf>
    <xf numFmtId="0" fontId="24" fillId="6" borderId="25" xfId="5" applyFont="1" applyFill="1" applyBorder="1" applyAlignment="1" applyProtection="1">
      <alignment horizontal="center" vertical="center" wrapText="1"/>
    </xf>
    <xf numFmtId="0" fontId="24" fillId="6" borderId="20" xfId="5" applyFont="1" applyFill="1" applyBorder="1" applyAlignment="1" applyProtection="1">
      <alignment horizontal="center" vertical="center" wrapText="1"/>
    </xf>
    <xf numFmtId="0" fontId="24" fillId="6" borderId="26" xfId="5" applyFont="1" applyFill="1" applyBorder="1" applyAlignment="1" applyProtection="1">
      <alignment horizontal="center" vertical="center" wrapText="1"/>
    </xf>
    <xf numFmtId="0" fontId="24" fillId="6" borderId="21" xfId="5" applyFont="1" applyFill="1" applyBorder="1" applyAlignment="1" applyProtection="1">
      <alignment horizontal="center" vertical="center" wrapText="1"/>
    </xf>
    <xf numFmtId="0" fontId="24" fillId="6" borderId="27" xfId="5" applyFont="1" applyFill="1" applyBorder="1" applyAlignment="1" applyProtection="1">
      <alignment horizontal="center" vertical="center" wrapText="1"/>
    </xf>
    <xf numFmtId="0" fontId="24" fillId="6" borderId="22" xfId="5" applyFont="1" applyFill="1" applyBorder="1" applyAlignment="1" applyProtection="1">
      <alignment horizontal="center" vertical="center" wrapText="1"/>
    </xf>
    <xf numFmtId="0" fontId="24" fillId="6" borderId="63" xfId="5" applyFont="1" applyFill="1" applyBorder="1" applyProtection="1">
      <alignment horizontal="center" wrapText="1"/>
    </xf>
    <xf numFmtId="0" fontId="24" fillId="6" borderId="31" xfId="5" applyFont="1" applyFill="1" applyBorder="1" applyProtection="1">
      <alignment horizontal="center" wrapText="1"/>
    </xf>
    <xf numFmtId="0" fontId="0" fillId="6" borderId="28" xfId="0" applyFont="1" applyFill="1" applyBorder="1" applyAlignment="1" applyProtection="1">
      <alignment horizontal="center"/>
    </xf>
    <xf numFmtId="0" fontId="0" fillId="6" borderId="25" xfId="0" applyFont="1" applyFill="1" applyBorder="1" applyAlignment="1" applyProtection="1">
      <alignment horizontal="center"/>
    </xf>
    <xf numFmtId="0" fontId="24" fillId="6" borderId="31" xfId="5" applyFont="1" applyBorder="1" applyAlignment="1" applyProtection="1">
      <alignment horizontal="center" vertical="center" wrapText="1"/>
    </xf>
    <xf numFmtId="0" fontId="0" fillId="6" borderId="28" xfId="0" applyFont="1" applyFill="1" applyBorder="1" applyAlignment="1" applyProtection="1">
      <alignment horizontal="center" vertical="center"/>
    </xf>
    <xf numFmtId="0" fontId="0" fillId="6" borderId="29" xfId="0" applyFont="1" applyFill="1" applyBorder="1" applyAlignment="1" applyProtection="1">
      <alignment horizontal="center" vertical="center"/>
    </xf>
    <xf numFmtId="0" fontId="0" fillId="6" borderId="30" xfId="0" applyFont="1" applyFill="1" applyBorder="1" applyAlignment="1" applyProtection="1">
      <alignment horizontal="center" vertical="center"/>
    </xf>
    <xf numFmtId="0" fontId="0" fillId="6" borderId="49" xfId="0" applyFont="1" applyFill="1" applyBorder="1" applyAlignment="1" applyProtection="1">
      <alignment horizontal="center"/>
    </xf>
    <xf numFmtId="0" fontId="0" fillId="6" borderId="38" xfId="0" applyFont="1" applyFill="1" applyBorder="1" applyAlignment="1" applyProtection="1">
      <alignment horizontal="center"/>
    </xf>
    <xf numFmtId="0" fontId="24" fillId="6" borderId="19" xfId="5" applyFont="1" applyBorder="1" applyAlignment="1" applyProtection="1">
      <alignment horizontal="center" vertical="center" wrapText="1"/>
    </xf>
    <xf numFmtId="0" fontId="23" fillId="6" borderId="28" xfId="116" applyFont="1" applyFill="1" applyBorder="1" applyAlignment="1" applyProtection="1">
      <alignment horizontal="center"/>
    </xf>
    <xf numFmtId="0" fontId="23" fillId="6" borderId="30" xfId="116" applyFont="1" applyFill="1" applyBorder="1" applyAlignment="1" applyProtection="1">
      <alignment horizontal="center"/>
    </xf>
    <xf numFmtId="0" fontId="24" fillId="6" borderId="19" xfId="5" applyFont="1" applyBorder="1" applyAlignment="1" applyProtection="1">
      <alignment horizontal="center" wrapText="1"/>
    </xf>
    <xf numFmtId="0" fontId="0" fillId="6" borderId="30" xfId="0" applyFont="1" applyFill="1" applyBorder="1" applyAlignment="1" applyProtection="1">
      <alignment horizontal="center"/>
    </xf>
    <xf numFmtId="0" fontId="0" fillId="6" borderId="27" xfId="0" applyFont="1" applyFill="1" applyBorder="1" applyAlignment="1" applyProtection="1">
      <alignment horizontal="center"/>
    </xf>
    <xf numFmtId="0" fontId="24" fillId="6" borderId="45" xfId="0" applyFont="1" applyFill="1" applyBorder="1" applyAlignment="1" applyProtection="1">
      <alignment horizontal="center" vertical="center" wrapText="1"/>
    </xf>
    <xf numFmtId="0" fontId="24" fillId="6" borderId="46" xfId="0" applyFont="1" applyFill="1" applyBorder="1" applyAlignment="1" applyProtection="1">
      <alignment horizontal="center" vertical="center" wrapText="1"/>
    </xf>
    <xf numFmtId="0" fontId="24" fillId="6" borderId="45" xfId="5" applyFont="1" applyBorder="1" applyAlignment="1" applyProtection="1">
      <alignment horizontal="center" vertical="center" wrapText="1"/>
    </xf>
    <xf numFmtId="0" fontId="24" fillId="6" borderId="46" xfId="5" applyFont="1" applyBorder="1" applyAlignment="1" applyProtection="1">
      <alignment horizontal="center" vertical="center" wrapText="1"/>
    </xf>
    <xf numFmtId="0" fontId="24" fillId="6" borderId="31" xfId="5" applyFont="1" applyFill="1" applyBorder="1" applyAlignment="1" applyProtection="1">
      <alignment horizontal="center" vertical="center" wrapText="1"/>
    </xf>
    <xf numFmtId="0" fontId="24" fillId="6" borderId="43" xfId="5" applyFont="1" applyBorder="1" applyAlignment="1" applyProtection="1">
      <alignment horizontal="center" vertical="center" wrapText="1"/>
    </xf>
    <xf numFmtId="0" fontId="24" fillId="6" borderId="44" xfId="5" applyFont="1" applyBorder="1" applyAlignment="1" applyProtection="1">
      <alignment horizontal="center" vertical="center" wrapText="1"/>
    </xf>
    <xf numFmtId="0" fontId="24" fillId="6" borderId="5" xfId="5" applyFont="1" applyFill="1" applyBorder="1" applyAlignment="1" applyProtection="1">
      <alignment horizontal="center" wrapText="1"/>
    </xf>
    <xf numFmtId="0" fontId="0" fillId="6" borderId="5" xfId="0" applyFont="1" applyFill="1" applyBorder="1" applyAlignment="1" applyProtection="1">
      <alignment horizontal="center" wrapText="1"/>
    </xf>
    <xf numFmtId="0" fontId="0" fillId="6" borderId="34" xfId="0" applyFont="1" applyFill="1" applyBorder="1" applyAlignment="1" applyProtection="1">
      <alignment horizontal="center" wrapText="1"/>
    </xf>
    <xf numFmtId="0" fontId="0" fillId="6" borderId="8" xfId="0" applyFont="1" applyFill="1" applyBorder="1" applyAlignment="1" applyProtection="1">
      <alignment horizontal="center" wrapText="1"/>
    </xf>
    <xf numFmtId="0" fontId="0" fillId="6" borderId="35" xfId="0" applyFont="1" applyFill="1" applyBorder="1" applyAlignment="1" applyProtection="1">
      <alignment horizontal="center" wrapText="1"/>
    </xf>
    <xf numFmtId="0" fontId="23" fillId="6" borderId="5" xfId="116" applyFont="1" applyFill="1" applyBorder="1" applyAlignment="1" applyProtection="1">
      <alignment horizontal="center"/>
    </xf>
    <xf numFmtId="0" fontId="23" fillId="6" borderId="0" xfId="116" applyFont="1" applyFill="1" applyBorder="1" applyAlignment="1" applyProtection="1">
      <alignment horizontal="center"/>
    </xf>
    <xf numFmtId="0" fontId="24" fillId="6" borderId="9" xfId="5" applyFont="1" applyBorder="1" applyAlignment="1" applyProtection="1">
      <alignment horizontal="center" vertical="center" wrapText="1"/>
    </xf>
    <xf numFmtId="0" fontId="24" fillId="6" borderId="20" xfId="5" applyFont="1" applyBorder="1" applyAlignment="1" applyProtection="1">
      <alignment horizontal="center" vertical="center" wrapText="1"/>
    </xf>
    <xf numFmtId="0" fontId="24" fillId="6" borderId="22" xfId="5" applyFont="1" applyBorder="1" applyAlignment="1" applyProtection="1">
      <alignment horizontal="center" vertical="center" wrapText="1"/>
    </xf>
    <xf numFmtId="0" fontId="0" fillId="6" borderId="5" xfId="0" applyFont="1" applyFill="1" applyBorder="1" applyAlignment="1" applyProtection="1">
      <alignment horizontal="left" vertical="center" wrapText="1"/>
    </xf>
    <xf numFmtId="0" fontId="0" fillId="6" borderId="0" xfId="0" applyFont="1" applyFill="1" applyBorder="1" applyAlignment="1" applyProtection="1">
      <alignment horizontal="left" vertical="center" wrapText="1"/>
    </xf>
    <xf numFmtId="0" fontId="0" fillId="6" borderId="8" xfId="0" applyFont="1" applyFill="1" applyBorder="1" applyAlignment="1" applyProtection="1">
      <alignment horizontal="left" vertical="center" wrapText="1"/>
    </xf>
    <xf numFmtId="0" fontId="23" fillId="6" borderId="28" xfId="116" applyFont="1" applyFill="1" applyBorder="1" applyAlignment="1" applyProtection="1">
      <alignment horizontal="center" vertical="center"/>
    </xf>
    <xf numFmtId="0" fontId="23" fillId="6" borderId="30" xfId="116" applyFont="1" applyFill="1" applyBorder="1" applyAlignment="1" applyProtection="1">
      <alignment horizontal="center" vertical="center"/>
    </xf>
    <xf numFmtId="0" fontId="0" fillId="6" borderId="25" xfId="0" applyFont="1" applyFill="1" applyBorder="1" applyAlignment="1" applyProtection="1">
      <alignment horizontal="center" wrapText="1"/>
    </xf>
    <xf numFmtId="0" fontId="0" fillId="6" borderId="27" xfId="0" applyFont="1" applyFill="1" applyBorder="1" applyAlignment="1" applyProtection="1">
      <alignment horizontal="center" wrapText="1"/>
    </xf>
    <xf numFmtId="0" fontId="24" fillId="6" borderId="43" xfId="5" applyFont="1" applyFill="1" applyBorder="1">
      <alignment horizontal="center" wrapText="1"/>
    </xf>
    <xf numFmtId="0" fontId="24" fillId="6" borderId="47" xfId="5" applyFont="1" applyFill="1" applyBorder="1">
      <alignment horizontal="center" wrapText="1"/>
    </xf>
    <xf numFmtId="0" fontId="24" fillId="6" borderId="44" xfId="5" applyFont="1" applyFill="1" applyBorder="1">
      <alignment horizontal="center" wrapText="1"/>
    </xf>
    <xf numFmtId="0" fontId="24" fillId="6" borderId="11" xfId="5" applyFont="1" applyFill="1" applyBorder="1">
      <alignment horizontal="center" wrapText="1"/>
    </xf>
    <xf numFmtId="0" fontId="24" fillId="6" borderId="6" xfId="5" applyFont="1" applyFill="1" applyBorder="1">
      <alignment horizontal="center" wrapText="1"/>
    </xf>
    <xf numFmtId="0" fontId="24" fillId="6" borderId="32" xfId="5" applyFont="1" applyBorder="1" applyAlignment="1" applyProtection="1">
      <alignment horizontal="center" vertical="center" wrapText="1"/>
    </xf>
    <xf numFmtId="0" fontId="24" fillId="6" borderId="33" xfId="5" applyFont="1" applyBorder="1" applyAlignment="1" applyProtection="1">
      <alignment horizontal="center" vertical="center" wrapText="1"/>
    </xf>
    <xf numFmtId="0" fontId="24" fillId="6" borderId="4" xfId="5" applyFont="1" applyFill="1" applyBorder="1" applyAlignment="1" applyProtection="1">
      <alignment horizontal="center" wrapText="1"/>
    </xf>
    <xf numFmtId="0" fontId="24" fillId="6" borderId="3" xfId="0" applyFont="1" applyFill="1" applyBorder="1" applyAlignment="1" applyProtection="1">
      <alignment horizontal="center" vertical="center" wrapText="1"/>
    </xf>
    <xf numFmtId="0" fontId="24" fillId="6" borderId="12" xfId="0" applyFont="1" applyFill="1" applyBorder="1" applyAlignment="1" applyProtection="1">
      <alignment horizontal="center" vertical="center" wrapText="1"/>
    </xf>
    <xf numFmtId="0" fontId="24" fillId="6" borderId="10" xfId="0" applyFont="1" applyFill="1" applyBorder="1" applyAlignment="1" applyProtection="1">
      <alignment horizontal="center" vertical="center" wrapText="1"/>
    </xf>
    <xf numFmtId="0" fontId="25" fillId="0" borderId="45" xfId="83" applyFont="1" applyBorder="1" applyAlignment="1">
      <alignment horizontal="center" vertical="center" wrapText="1"/>
    </xf>
    <xf numFmtId="0" fontId="25" fillId="0" borderId="46" xfId="83" applyFont="1" applyBorder="1" applyAlignment="1">
      <alignment horizontal="center" vertical="center" wrapText="1"/>
    </xf>
    <xf numFmtId="0" fontId="24" fillId="6" borderId="25" xfId="0" applyFont="1" applyFill="1" applyBorder="1" applyAlignment="1" applyProtection="1">
      <alignment horizontal="center" vertical="center" wrapText="1"/>
    </xf>
    <xf numFmtId="0" fontId="24" fillId="6" borderId="20" xfId="0" applyFont="1" applyFill="1" applyBorder="1" applyAlignment="1" applyProtection="1">
      <alignment horizontal="center" vertical="center" wrapText="1"/>
    </xf>
    <xf numFmtId="0" fontId="24" fillId="6" borderId="26" xfId="0" applyFont="1" applyFill="1" applyBorder="1" applyAlignment="1" applyProtection="1">
      <alignment horizontal="center" vertical="center" wrapText="1"/>
    </xf>
    <xf numFmtId="0" fontId="24" fillId="6" borderId="21" xfId="0" applyFont="1" applyFill="1" applyBorder="1" applyAlignment="1" applyProtection="1">
      <alignment horizontal="center" vertical="center" wrapText="1"/>
    </xf>
    <xf numFmtId="0" fontId="24" fillId="6" borderId="41" xfId="0" applyFont="1" applyFill="1" applyBorder="1" applyAlignment="1" applyProtection="1">
      <alignment horizontal="center" vertical="center" wrapText="1"/>
    </xf>
    <xf numFmtId="0" fontId="24" fillId="6" borderId="40" xfId="0" applyFont="1" applyFill="1" applyBorder="1" applyAlignment="1" applyProtection="1">
      <alignment horizontal="center" vertical="center" wrapText="1"/>
    </xf>
    <xf numFmtId="0" fontId="24" fillId="6" borderId="12" xfId="5" applyFont="1" applyFill="1" applyBorder="1">
      <alignment horizontal="center" wrapText="1"/>
    </xf>
    <xf numFmtId="0" fontId="24" fillId="6" borderId="5" xfId="5" applyFont="1" applyFill="1" applyBorder="1">
      <alignment horizontal="center" wrapText="1"/>
    </xf>
    <xf numFmtId="0" fontId="24" fillId="6" borderId="10" xfId="5" applyFont="1" applyFill="1" applyBorder="1">
      <alignment horizontal="center" wrapText="1"/>
    </xf>
    <xf numFmtId="0" fontId="24" fillId="6" borderId="8" xfId="5" applyFont="1" applyFill="1" applyBorder="1">
      <alignment horizontal="center" wrapText="1"/>
    </xf>
    <xf numFmtId="0" fontId="24" fillId="6" borderId="19" xfId="5" applyFont="1" applyFill="1" applyBorder="1" applyProtection="1">
      <alignment horizontal="center" wrapText="1"/>
    </xf>
    <xf numFmtId="0" fontId="24" fillId="6" borderId="5" xfId="0" applyFont="1" applyFill="1" applyBorder="1" applyAlignment="1" applyProtection="1">
      <alignment horizontal="center" wrapText="1"/>
    </xf>
    <xf numFmtId="0" fontId="24" fillId="6" borderId="34" xfId="0" applyFont="1" applyFill="1" applyBorder="1" applyAlignment="1" applyProtection="1">
      <alignment horizontal="center" wrapText="1"/>
    </xf>
    <xf numFmtId="0" fontId="24" fillId="6" borderId="8" xfId="0" applyFont="1" applyFill="1" applyBorder="1" applyAlignment="1" applyProtection="1">
      <alignment horizontal="center" wrapText="1"/>
    </xf>
    <xf numFmtId="0" fontId="24" fillId="6" borderId="35" xfId="0" applyFont="1" applyFill="1" applyBorder="1" applyAlignment="1" applyProtection="1">
      <alignment horizontal="center" wrapText="1"/>
    </xf>
    <xf numFmtId="0" fontId="24" fillId="6" borderId="24" xfId="0" applyFont="1" applyFill="1" applyBorder="1" applyAlignment="1" applyProtection="1">
      <alignment horizontal="center" wrapText="1"/>
    </xf>
    <xf numFmtId="0" fontId="24" fillId="6" borderId="19" xfId="0" applyFont="1" applyFill="1" applyBorder="1" applyAlignment="1" applyProtection="1">
      <alignment horizontal="center" wrapText="1"/>
    </xf>
    <xf numFmtId="0" fontId="23" fillId="6" borderId="9" xfId="116" applyFont="1" applyFill="1" applyBorder="1" applyAlignment="1" applyProtection="1">
      <alignment horizontal="center"/>
    </xf>
    <xf numFmtId="0" fontId="0" fillId="6" borderId="19" xfId="0" applyFont="1" applyFill="1" applyBorder="1" applyAlignment="1" applyProtection="1">
      <alignment horizontal="center" wrapText="1"/>
    </xf>
    <xf numFmtId="0" fontId="24" fillId="6" borderId="34" xfId="5" applyFont="1" applyBorder="1" applyAlignment="1" applyProtection="1">
      <alignment horizontal="center" vertical="center" wrapText="1"/>
    </xf>
    <xf numFmtId="0" fontId="0" fillId="6" borderId="35" xfId="0" applyFont="1" applyBorder="1" applyAlignment="1" applyProtection="1">
      <alignment horizontal="center" vertical="center" wrapText="1"/>
    </xf>
    <xf numFmtId="0" fontId="24" fillId="6" borderId="0" xfId="0" applyFont="1" applyFill="1" applyBorder="1" applyAlignment="1" applyProtection="1">
      <alignment horizontal="center" wrapText="1"/>
    </xf>
    <xf numFmtId="0" fontId="25" fillId="0" borderId="45" xfId="83" applyFont="1" applyBorder="1" applyAlignment="1">
      <alignment horizontal="center" vertical="top" wrapText="1"/>
    </xf>
    <xf numFmtId="0" fontId="25" fillId="0" borderId="46" xfId="83" applyFont="1" applyBorder="1" applyAlignment="1">
      <alignment horizontal="center" vertical="top" wrapText="1"/>
    </xf>
    <xf numFmtId="0" fontId="0" fillId="6" borderId="31" xfId="0" applyFont="1" applyFill="1" applyBorder="1" applyAlignment="1" applyProtection="1">
      <alignment horizontal="center" wrapText="1"/>
    </xf>
    <xf numFmtId="0" fontId="52" fillId="6" borderId="43" xfId="0" applyFont="1" applyFill="1" applyBorder="1" applyAlignment="1" applyProtection="1">
      <alignment horizontal="center" vertical="center" wrapText="1"/>
    </xf>
    <xf numFmtId="0" fontId="52" fillId="6" borderId="44" xfId="0" applyFont="1" applyFill="1" applyBorder="1" applyAlignment="1" applyProtection="1">
      <alignment horizontal="center" vertical="center" wrapText="1"/>
    </xf>
    <xf numFmtId="0" fontId="23" fillId="6" borderId="9" xfId="116" applyFont="1" applyFill="1" applyBorder="1" applyAlignment="1" applyProtection="1">
      <alignment horizontal="center" vertical="center"/>
    </xf>
    <xf numFmtId="0" fontId="24" fillId="0" borderId="9" xfId="0" applyFont="1" applyFill="1" applyBorder="1" applyAlignment="1" applyProtection="1">
      <alignment horizontal="center" vertical="center"/>
    </xf>
    <xf numFmtId="0" fontId="24" fillId="6" borderId="9" xfId="5" applyFont="1" applyFill="1" applyBorder="1" applyAlignment="1" applyProtection="1">
      <alignment horizontal="center" vertical="center" wrapText="1"/>
    </xf>
    <xf numFmtId="0" fontId="24" fillId="6" borderId="24" xfId="5" applyFont="1" applyFill="1" applyBorder="1" applyAlignment="1" applyProtection="1">
      <alignment horizontal="center" vertical="center" wrapText="1"/>
    </xf>
    <xf numFmtId="0" fontId="24" fillId="6" borderId="8" xfId="5" applyFont="1" applyFill="1" applyBorder="1" applyAlignment="1" applyProtection="1">
      <alignment horizontal="center" vertical="center" wrapText="1"/>
    </xf>
    <xf numFmtId="0" fontId="24" fillId="6" borderId="35" xfId="5" applyFont="1" applyFill="1" applyBorder="1" applyAlignment="1" applyProtection="1">
      <alignment horizontal="center" vertical="center" wrapText="1"/>
    </xf>
    <xf numFmtId="0" fontId="0" fillId="6" borderId="45" xfId="0" applyFont="1" applyFill="1" applyBorder="1" applyAlignment="1" applyProtection="1">
      <alignment horizontal="center" vertical="center"/>
    </xf>
    <xf numFmtId="0" fontId="0" fillId="6" borderId="48" xfId="0" applyFont="1" applyFill="1" applyBorder="1" applyAlignment="1" applyProtection="1">
      <alignment horizontal="center" vertical="center"/>
    </xf>
    <xf numFmtId="0" fontId="0" fillId="2" borderId="46" xfId="0" applyFill="1" applyBorder="1" applyAlignment="1">
      <alignment horizontal="center" vertical="center"/>
    </xf>
    <xf numFmtId="0" fontId="24" fillId="6" borderId="12" xfId="5" applyFont="1" applyFill="1" applyBorder="1" applyAlignment="1">
      <alignment horizontal="center" wrapText="1"/>
    </xf>
    <xf numFmtId="0" fontId="24" fillId="6" borderId="5" xfId="5" applyFont="1" applyFill="1" applyBorder="1" applyAlignment="1">
      <alignment horizontal="center" wrapText="1"/>
    </xf>
    <xf numFmtId="0" fontId="24" fillId="6" borderId="10" xfId="5" applyFont="1" applyFill="1" applyBorder="1" applyAlignment="1">
      <alignment horizontal="center" wrapText="1"/>
    </xf>
    <xf numFmtId="0" fontId="24" fillId="6" borderId="8" xfId="5" applyFont="1" applyFill="1" applyBorder="1" applyAlignment="1">
      <alignment horizontal="center" wrapText="1"/>
    </xf>
    <xf numFmtId="0" fontId="0" fillId="6" borderId="46" xfId="0" applyFont="1" applyFill="1" applyBorder="1" applyAlignment="1" applyProtection="1">
      <alignment horizontal="center" vertical="center"/>
    </xf>
    <xf numFmtId="0" fontId="0" fillId="6" borderId="87" xfId="0" applyFont="1" applyFill="1" applyBorder="1" applyAlignment="1" applyProtection="1">
      <alignment horizontal="center" vertical="center"/>
    </xf>
    <xf numFmtId="0" fontId="0" fillId="6" borderId="88" xfId="0" applyFont="1" applyFill="1" applyBorder="1" applyAlignment="1" applyProtection="1">
      <alignment horizontal="center" vertical="center"/>
    </xf>
    <xf numFmtId="0" fontId="0" fillId="6" borderId="86" xfId="0" applyFont="1" applyFill="1" applyBorder="1" applyAlignment="1" applyProtection="1">
      <alignment horizontal="center" vertical="center"/>
    </xf>
    <xf numFmtId="0" fontId="24" fillId="6" borderId="63" xfId="5" applyFont="1" applyFill="1" applyBorder="1" applyAlignment="1" applyProtection="1">
      <alignment horizontal="center" vertical="center" wrapText="1"/>
    </xf>
    <xf numFmtId="3" fontId="22" fillId="6" borderId="89" xfId="1" applyFont="1" applyBorder="1" applyAlignment="1" applyProtection="1">
      <alignment horizontal="center" vertical="center"/>
    </xf>
    <xf numFmtId="3" fontId="22" fillId="6" borderId="90" xfId="1" applyFont="1" applyBorder="1" applyAlignment="1" applyProtection="1">
      <alignment horizontal="center" vertical="center"/>
    </xf>
    <xf numFmtId="3" fontId="22" fillId="6" borderId="70" xfId="1" applyFont="1" applyBorder="1" applyAlignment="1" applyProtection="1">
      <alignment horizontal="center" vertical="center"/>
    </xf>
    <xf numFmtId="3" fontId="22" fillId="6" borderId="45" xfId="1" applyFont="1" applyBorder="1" applyAlignment="1" applyProtection="1">
      <alignment horizontal="center" vertical="center"/>
    </xf>
    <xf numFmtId="3" fontId="22" fillId="6" borderId="48" xfId="1" applyFont="1" applyBorder="1" applyAlignment="1" applyProtection="1">
      <alignment horizontal="center" vertical="center"/>
    </xf>
    <xf numFmtId="3" fontId="22" fillId="6" borderId="46" xfId="1" applyFont="1" applyBorder="1" applyAlignment="1" applyProtection="1">
      <alignment horizontal="center" vertical="center"/>
    </xf>
    <xf numFmtId="0" fontId="24" fillId="2" borderId="25" xfId="0" applyFont="1" applyFill="1" applyBorder="1" applyAlignment="1">
      <alignment horizontal="center" vertical="center"/>
    </xf>
    <xf numFmtId="0" fontId="24" fillId="2" borderId="56" xfId="0" applyFont="1" applyFill="1" applyBorder="1" applyAlignment="1">
      <alignment horizontal="center" vertical="center"/>
    </xf>
    <xf numFmtId="0" fontId="24" fillId="2" borderId="26" xfId="0" applyFont="1" applyFill="1" applyBorder="1" applyAlignment="1">
      <alignment horizontal="center" vertical="center"/>
    </xf>
    <xf numFmtId="0" fontId="24" fillId="2" borderId="57" xfId="0" applyFont="1" applyFill="1" applyBorder="1" applyAlignment="1">
      <alignment horizontal="center" vertical="center"/>
    </xf>
    <xf numFmtId="0" fontId="24" fillId="2" borderId="27" xfId="0" applyFont="1" applyFill="1" applyBorder="1" applyAlignment="1">
      <alignment horizontal="center" vertical="center"/>
    </xf>
    <xf numFmtId="0" fontId="24" fillId="2" borderId="58" xfId="0" applyFont="1" applyFill="1" applyBorder="1" applyAlignment="1">
      <alignment horizontal="center" vertical="center"/>
    </xf>
    <xf numFmtId="0" fontId="24" fillId="2" borderId="5" xfId="0" applyFont="1" applyFill="1" applyBorder="1" applyAlignment="1">
      <alignment horizontal="center" vertical="center" wrapText="1"/>
    </xf>
    <xf numFmtId="0" fontId="24" fillId="2" borderId="49" xfId="0" applyFont="1" applyFill="1" applyBorder="1" applyAlignment="1">
      <alignment horizontal="center" vertical="center" wrapText="1"/>
    </xf>
    <xf numFmtId="0" fontId="24" fillId="2" borderId="12" xfId="0" applyFont="1" applyFill="1" applyBorder="1" applyAlignment="1">
      <alignment horizontal="center" vertical="center" wrapText="1"/>
    </xf>
    <xf numFmtId="0" fontId="24" fillId="2" borderId="93" xfId="0" applyFont="1" applyFill="1" applyBorder="1" applyAlignment="1">
      <alignment horizontal="center" vertical="center" wrapText="1"/>
    </xf>
    <xf numFmtId="0" fontId="24" fillId="2" borderId="45" xfId="0" applyFont="1" applyFill="1" applyBorder="1" applyAlignment="1">
      <alignment horizontal="center" vertical="center" wrapText="1"/>
    </xf>
    <xf numFmtId="0" fontId="24" fillId="2" borderId="46" xfId="0" applyFont="1" applyFill="1" applyBorder="1" applyAlignment="1">
      <alignment horizontal="center" vertical="center" wrapText="1"/>
    </xf>
    <xf numFmtId="0" fontId="24" fillId="2" borderId="8" xfId="0" applyFont="1" applyFill="1" applyBorder="1" applyAlignment="1">
      <alignment horizontal="center" vertical="center" wrapText="1"/>
    </xf>
    <xf numFmtId="0" fontId="24" fillId="2" borderId="12" xfId="0" applyFont="1" applyFill="1" applyBorder="1" applyAlignment="1">
      <alignment horizontal="center" vertical="center"/>
    </xf>
    <xf numFmtId="0" fontId="24" fillId="2" borderId="5" xfId="0" applyFont="1" applyFill="1" applyBorder="1" applyAlignment="1">
      <alignment horizontal="center" vertical="center"/>
    </xf>
    <xf numFmtId="0" fontId="24" fillId="2" borderId="11" xfId="0" applyFont="1" applyFill="1" applyBorder="1" applyAlignment="1">
      <alignment horizontal="center" vertical="center"/>
    </xf>
    <xf numFmtId="0" fontId="24" fillId="2" borderId="10" xfId="0" applyFont="1" applyFill="1" applyBorder="1" applyAlignment="1">
      <alignment horizontal="center" vertical="center"/>
    </xf>
    <xf numFmtId="0" fontId="24" fillId="2" borderId="8" xfId="0" applyFont="1" applyFill="1" applyBorder="1" applyAlignment="1">
      <alignment horizontal="center" vertical="center"/>
    </xf>
    <xf numFmtId="0" fontId="24" fillId="2" borderId="7" xfId="0" applyFont="1" applyFill="1" applyBorder="1" applyAlignment="1">
      <alignment horizontal="center" vertical="center"/>
    </xf>
    <xf numFmtId="0" fontId="24" fillId="2" borderId="87" xfId="0" applyFont="1" applyFill="1" applyBorder="1" applyAlignment="1">
      <alignment horizontal="center" vertical="center" wrapText="1"/>
    </xf>
    <xf numFmtId="0" fontId="24" fillId="2" borderId="88" xfId="0" applyFont="1" applyFill="1" applyBorder="1" applyAlignment="1">
      <alignment horizontal="center" vertical="center" wrapText="1"/>
    </xf>
    <xf numFmtId="0" fontId="24" fillId="2" borderId="86" xfId="0" applyFont="1" applyFill="1" applyBorder="1" applyAlignment="1">
      <alignment horizontal="center" vertical="center" wrapText="1"/>
    </xf>
    <xf numFmtId="0" fontId="24" fillId="2" borderId="89" xfId="0" applyFont="1" applyFill="1" applyBorder="1" applyAlignment="1">
      <alignment horizontal="center" vertical="center" wrapText="1"/>
    </xf>
    <xf numFmtId="0" fontId="24" fillId="2" borderId="90" xfId="0" applyFont="1" applyFill="1" applyBorder="1" applyAlignment="1">
      <alignment horizontal="center" vertical="center" wrapText="1"/>
    </xf>
    <xf numFmtId="0" fontId="24" fillId="2" borderId="70" xfId="0" applyFont="1" applyFill="1" applyBorder="1" applyAlignment="1">
      <alignment horizontal="center" vertical="center" wrapText="1"/>
    </xf>
    <xf numFmtId="0" fontId="0" fillId="6" borderId="5" xfId="0" applyBorder="1" applyAlignment="1">
      <alignment horizontal="center" vertical="center"/>
    </xf>
    <xf numFmtId="0" fontId="0" fillId="6" borderId="0" xfId="0" applyBorder="1" applyAlignment="1">
      <alignment horizontal="center" vertical="center"/>
    </xf>
    <xf numFmtId="0" fontId="0" fillId="6" borderId="8" xfId="0" applyBorder="1" applyAlignment="1">
      <alignment horizontal="center" vertical="center"/>
    </xf>
    <xf numFmtId="0" fontId="24" fillId="6" borderId="5" xfId="5" applyFont="1" applyBorder="1">
      <alignment horizontal="center" wrapText="1"/>
    </xf>
    <xf numFmtId="0" fontId="24" fillId="6" borderId="0" xfId="5" applyFont="1" applyBorder="1">
      <alignment horizontal="center" wrapText="1"/>
    </xf>
    <xf numFmtId="0" fontId="24" fillId="6" borderId="8" xfId="5" applyFont="1" applyBorder="1">
      <alignment horizontal="center" wrapText="1"/>
    </xf>
    <xf numFmtId="0" fontId="0" fillId="6" borderId="5" xfId="5" applyFont="1" applyBorder="1">
      <alignment horizontal="center" wrapText="1"/>
    </xf>
    <xf numFmtId="0" fontId="0" fillId="6" borderId="8" xfId="5" applyFont="1" applyBorder="1">
      <alignment horizontal="center" wrapText="1"/>
    </xf>
    <xf numFmtId="0" fontId="24" fillId="6" borderId="19" xfId="5" applyFont="1" applyBorder="1">
      <alignment horizontal="center" wrapText="1"/>
    </xf>
    <xf numFmtId="0" fontId="24" fillId="6" borderId="43" xfId="5" applyFont="1" applyBorder="1">
      <alignment horizontal="center" wrapText="1"/>
    </xf>
    <xf numFmtId="0" fontId="24" fillId="6" borderId="47" xfId="5" applyFont="1" applyBorder="1">
      <alignment horizontal="center" wrapText="1"/>
    </xf>
    <xf numFmtId="0" fontId="24" fillId="6" borderId="44" xfId="5" applyFont="1" applyBorder="1">
      <alignment horizontal="center" wrapText="1"/>
    </xf>
    <xf numFmtId="0" fontId="47" fillId="6" borderId="45" xfId="5" applyFont="1" applyBorder="1">
      <alignment horizontal="center" wrapText="1"/>
    </xf>
    <xf numFmtId="0" fontId="47" fillId="6" borderId="48" xfId="5" applyFont="1" applyBorder="1">
      <alignment horizontal="center" wrapText="1"/>
    </xf>
    <xf numFmtId="0" fontId="47" fillId="6" borderId="46" xfId="5" applyFont="1" applyBorder="1">
      <alignment horizontal="center" wrapText="1"/>
    </xf>
    <xf numFmtId="0" fontId="0" fillId="6" borderId="24" xfId="0" applyBorder="1">
      <alignment vertical="center"/>
    </xf>
    <xf numFmtId="0" fontId="0" fillId="6" borderId="19" xfId="0" applyBorder="1">
      <alignment vertical="center"/>
    </xf>
    <xf numFmtId="0" fontId="24" fillId="6" borderId="5" xfId="5" applyFont="1" applyBorder="1" applyAlignment="1">
      <alignment horizontal="center" wrapText="1"/>
    </xf>
    <xf numFmtId="0" fontId="24" fillId="6" borderId="0" xfId="5" applyFont="1" applyBorder="1" applyAlignment="1">
      <alignment horizontal="center" wrapText="1"/>
    </xf>
    <xf numFmtId="0" fontId="0" fillId="6" borderId="28" xfId="0" applyBorder="1" applyAlignment="1">
      <alignment horizontal="center" vertical="center" wrapText="1"/>
    </xf>
    <xf numFmtId="0" fontId="0" fillId="6" borderId="29" xfId="0" applyBorder="1" applyAlignment="1">
      <alignment horizontal="center" vertical="center" wrapText="1"/>
    </xf>
    <xf numFmtId="0" fontId="0" fillId="6" borderId="30" xfId="0" applyBorder="1" applyAlignment="1">
      <alignment horizontal="center" vertical="center" wrapText="1"/>
    </xf>
    <xf numFmtId="0" fontId="0" fillId="6" borderId="29" xfId="0" applyBorder="1" applyAlignment="1">
      <alignment horizontal="left" vertical="center" indent="1"/>
    </xf>
    <xf numFmtId="0" fontId="0" fillId="6" borderId="26" xfId="0" applyBorder="1" applyAlignment="1">
      <alignment horizontal="left" vertical="center" indent="1"/>
    </xf>
    <xf numFmtId="0" fontId="0" fillId="6" borderId="28" xfId="0" applyBorder="1" applyAlignment="1">
      <alignment horizontal="left" vertical="center" wrapText="1"/>
    </xf>
    <xf numFmtId="0" fontId="0" fillId="6" borderId="25" xfId="0" applyBorder="1" applyAlignment="1">
      <alignment horizontal="left" vertical="center" wrapText="1"/>
    </xf>
    <xf numFmtId="0" fontId="24" fillId="6" borderId="24" xfId="5" applyFont="1" applyBorder="1">
      <alignment horizontal="center" wrapText="1"/>
    </xf>
    <xf numFmtId="0" fontId="24" fillId="6" borderId="31" xfId="5" applyFont="1" applyBorder="1">
      <alignment horizontal="center" wrapText="1"/>
    </xf>
    <xf numFmtId="49" fontId="0" fillId="41" borderId="21" xfId="19" applyFont="1" applyBorder="1">
      <alignment vertical="center"/>
      <protection locked="0"/>
    </xf>
    <xf numFmtId="49" fontId="0" fillId="41" borderId="36" xfId="19" applyFont="1" applyBorder="1">
      <alignment vertical="center"/>
      <protection locked="0"/>
    </xf>
    <xf numFmtId="49" fontId="0" fillId="41" borderId="22" xfId="19" applyFont="1" applyBorder="1">
      <alignment vertical="center"/>
      <protection locked="0"/>
    </xf>
    <xf numFmtId="49" fontId="0" fillId="41" borderId="33" xfId="19" applyFont="1" applyBorder="1">
      <alignment vertical="center"/>
      <protection locked="0"/>
    </xf>
    <xf numFmtId="49" fontId="0" fillId="41" borderId="23" xfId="19" applyFont="1" applyBorder="1">
      <alignment vertical="center"/>
      <protection locked="0"/>
    </xf>
    <xf numFmtId="49" fontId="0" fillId="41" borderId="37" xfId="19" applyFont="1" applyBorder="1">
      <alignment vertical="center"/>
      <protection locked="0"/>
    </xf>
    <xf numFmtId="0" fontId="24" fillId="6" borderId="9" xfId="5" applyFont="1" applyBorder="1">
      <alignment horizontal="center" wrapText="1"/>
    </xf>
    <xf numFmtId="0" fontId="24" fillId="0" borderId="19" xfId="0" applyFont="1" applyFill="1" applyBorder="1" applyAlignment="1">
      <alignment horizontal="center" vertical="center"/>
    </xf>
    <xf numFmtId="0" fontId="24" fillId="0" borderId="64" xfId="0" applyFont="1" applyFill="1" applyBorder="1" applyAlignment="1">
      <alignment horizontal="center" vertical="center"/>
    </xf>
    <xf numFmtId="0" fontId="24" fillId="0" borderId="3" xfId="0" applyFont="1" applyFill="1" applyBorder="1" applyAlignment="1">
      <alignment horizontal="center" vertical="center"/>
    </xf>
    <xf numFmtId="0" fontId="24" fillId="0" borderId="9" xfId="0" applyFont="1" applyFill="1" applyBorder="1" applyAlignment="1">
      <alignment horizontal="center" vertical="center"/>
    </xf>
    <xf numFmtId="0" fontId="24" fillId="6" borderId="19" xfId="5" applyFont="1" applyBorder="1" applyAlignment="1">
      <alignment horizontal="center" wrapText="1"/>
    </xf>
    <xf numFmtId="0" fontId="24" fillId="6" borderId="4" xfId="5" applyFont="1" applyBorder="1">
      <alignment horizontal="center" wrapText="1"/>
    </xf>
    <xf numFmtId="0" fontId="24" fillId="6" borderId="45" xfId="5" applyFont="1" applyBorder="1" applyAlignment="1" applyProtection="1">
      <alignment horizontal="center" wrapText="1"/>
    </xf>
    <xf numFmtId="0" fontId="24" fillId="6" borderId="5" xfId="5" applyFont="1" applyBorder="1" applyAlignment="1" applyProtection="1">
      <alignment horizontal="center" wrapText="1"/>
    </xf>
    <xf numFmtId="0" fontId="24" fillId="6" borderId="5" xfId="0" applyFont="1" applyBorder="1" applyAlignment="1" applyProtection="1">
      <alignment horizontal="center" vertical="center"/>
    </xf>
    <xf numFmtId="0" fontId="24" fillId="6" borderId="0" xfId="0" applyFont="1" applyBorder="1" applyAlignment="1" applyProtection="1">
      <alignment horizontal="center" vertical="center"/>
    </xf>
    <xf numFmtId="0" fontId="24" fillId="6" borderId="8" xfId="0" applyFont="1" applyBorder="1" applyAlignment="1" applyProtection="1">
      <alignment horizontal="center" vertical="center"/>
    </xf>
    <xf numFmtId="0" fontId="24" fillId="6" borderId="3" xfId="5" applyFont="1" applyBorder="1" applyAlignment="1" applyProtection="1">
      <alignment horizontal="center" wrapText="1"/>
    </xf>
    <xf numFmtId="0" fontId="24" fillId="6" borderId="4" xfId="5" applyFont="1" applyBorder="1" applyAlignment="1" applyProtection="1">
      <alignment horizontal="center" wrapText="1"/>
    </xf>
    <xf numFmtId="0" fontId="0" fillId="2" borderId="5" xfId="0" applyFill="1" applyBorder="1" applyAlignment="1">
      <alignment horizontal="center" vertical="center"/>
    </xf>
    <xf numFmtId="0" fontId="0" fillId="2" borderId="0" xfId="0" applyFill="1" applyBorder="1" applyAlignment="1">
      <alignment horizontal="center" vertical="center"/>
    </xf>
    <xf numFmtId="0" fontId="0" fillId="2" borderId="8" xfId="0" applyFill="1" applyBorder="1" applyAlignment="1">
      <alignment horizontal="center" vertical="center"/>
    </xf>
    <xf numFmtId="0" fontId="24" fillId="6" borderId="8" xfId="5" applyFont="1" applyBorder="1" applyAlignment="1">
      <alignment horizontal="center" wrapText="1"/>
    </xf>
    <xf numFmtId="0" fontId="24" fillId="6" borderId="11" xfId="0" applyFont="1" applyFill="1" applyBorder="1" applyAlignment="1" applyProtection="1">
      <alignment horizontal="center" wrapText="1"/>
    </xf>
    <xf numFmtId="0" fontId="24" fillId="6" borderId="7" xfId="0" applyFont="1" applyFill="1" applyBorder="1" applyAlignment="1" applyProtection="1">
      <alignment horizontal="center" wrapText="1"/>
    </xf>
    <xf numFmtId="0" fontId="24" fillId="6" borderId="20" xfId="5" applyFont="1" applyBorder="1">
      <alignment horizontal="center" wrapText="1"/>
    </xf>
    <xf numFmtId="0" fontId="24" fillId="6" borderId="9" xfId="5" applyFont="1" applyBorder="1" applyAlignment="1">
      <alignment horizontal="left" wrapText="1"/>
    </xf>
    <xf numFmtId="0" fontId="24" fillId="6" borderId="24" xfId="5" applyFont="1" applyBorder="1" applyAlignment="1">
      <alignment horizontal="left" wrapText="1"/>
    </xf>
    <xf numFmtId="0" fontId="24" fillId="6" borderId="34" xfId="0" applyFont="1" applyBorder="1" applyAlignment="1" applyProtection="1">
      <alignment horizontal="center" vertical="center"/>
    </xf>
    <xf numFmtId="0" fontId="24" fillId="6" borderId="35" xfId="0" applyFont="1" applyBorder="1" applyAlignment="1" applyProtection="1">
      <alignment horizontal="center" vertical="center"/>
    </xf>
    <xf numFmtId="0" fontId="24" fillId="6" borderId="45" xfId="5" applyFont="1" applyBorder="1" applyAlignment="1">
      <alignment horizontal="center" wrapText="1"/>
    </xf>
    <xf numFmtId="0" fontId="24" fillId="6" borderId="12" xfId="5" applyFont="1" applyBorder="1" applyAlignment="1">
      <alignment horizontal="center" vertical="center" wrapText="1"/>
    </xf>
    <xf numFmtId="0" fontId="24" fillId="6" borderId="10" xfId="5" applyFont="1" applyBorder="1" applyAlignment="1">
      <alignment horizontal="center" vertical="center" wrapText="1"/>
    </xf>
    <xf numFmtId="0" fontId="22" fillId="6" borderId="29" xfId="0" applyFont="1" applyFill="1" applyBorder="1" applyAlignment="1" applyProtection="1">
      <alignment horizontal="left" vertical="center" wrapText="1" indent="2"/>
    </xf>
    <xf numFmtId="0" fontId="22" fillId="6" borderId="28" xfId="0" applyFont="1" applyFill="1" applyBorder="1" applyAlignment="1" applyProtection="1">
      <alignment horizontal="left" vertical="center" wrapText="1"/>
    </xf>
    <xf numFmtId="0" fontId="22" fillId="6" borderId="25" xfId="0" applyFont="1" applyFill="1" applyBorder="1" applyAlignment="1" applyProtection="1">
      <alignment horizontal="left" vertical="center" wrapText="1"/>
    </xf>
    <xf numFmtId="0" fontId="22" fillId="6" borderId="29" xfId="0" applyFont="1" applyFill="1" applyBorder="1" applyAlignment="1" applyProtection="1">
      <alignment horizontal="left" vertical="center" wrapText="1"/>
    </xf>
    <xf numFmtId="0" fontId="22" fillId="6" borderId="26" xfId="0" applyFont="1" applyFill="1" applyBorder="1" applyAlignment="1" applyProtection="1">
      <alignment horizontal="left" vertical="center" wrapText="1"/>
    </xf>
    <xf numFmtId="0" fontId="22" fillId="6" borderId="9" xfId="0" applyFont="1" applyFill="1" applyBorder="1" applyAlignment="1" applyProtection="1">
      <alignment horizontal="center" vertical="center"/>
    </xf>
    <xf numFmtId="0" fontId="22" fillId="6" borderId="20" xfId="0" applyFont="1" applyFill="1" applyBorder="1" applyAlignment="1" applyProtection="1">
      <alignment horizontal="left" vertical="center" wrapText="1"/>
    </xf>
    <xf numFmtId="0" fontId="22" fillId="6" borderId="29" xfId="0" applyFont="1" applyFill="1" applyBorder="1" applyAlignment="1" applyProtection="1">
      <alignment horizontal="left" vertical="center" wrapText="1" indent="1"/>
    </xf>
    <xf numFmtId="0" fontId="22" fillId="6" borderId="26" xfId="0" applyFont="1" applyFill="1" applyBorder="1" applyAlignment="1" applyProtection="1">
      <alignment horizontal="left" vertical="center" wrapText="1" indent="1"/>
    </xf>
    <xf numFmtId="0" fontId="22" fillId="6" borderId="30" xfId="0" applyFont="1" applyFill="1" applyBorder="1" applyAlignment="1" applyProtection="1">
      <alignment horizontal="left" vertical="center" wrapText="1"/>
    </xf>
    <xf numFmtId="0" fontId="22" fillId="6" borderId="27" xfId="0" applyFont="1" applyFill="1" applyBorder="1" applyAlignment="1" applyProtection="1">
      <alignment horizontal="left" vertical="center" wrapText="1"/>
    </xf>
    <xf numFmtId="0" fontId="22" fillId="6" borderId="21" xfId="0" applyFont="1" applyFill="1" applyBorder="1" applyAlignment="1" applyProtection="1">
      <alignment horizontal="left" vertical="center" wrapText="1" indent="1"/>
    </xf>
    <xf numFmtId="0" fontId="22" fillId="6" borderId="26" xfId="0" applyFont="1" applyFill="1" applyBorder="1" applyAlignment="1" applyProtection="1">
      <alignment horizontal="left" vertical="center" wrapText="1" indent="2"/>
    </xf>
    <xf numFmtId="0" fontId="22" fillId="6" borderId="21" xfId="0" applyFont="1" applyFill="1" applyBorder="1" applyAlignment="1" applyProtection="1">
      <alignment horizontal="left" vertical="center" wrapText="1" indent="2"/>
    </xf>
    <xf numFmtId="0" fontId="22" fillId="6" borderId="26" xfId="0" applyFont="1" applyFill="1" applyBorder="1" applyAlignment="1" applyProtection="1">
      <alignment horizontal="left" vertical="center" wrapText="1" indent="3"/>
    </xf>
    <xf numFmtId="0" fontId="22" fillId="6" borderId="21" xfId="0" applyFont="1" applyFill="1" applyBorder="1" applyAlignment="1" applyProtection="1">
      <alignment horizontal="left" vertical="center" wrapText="1" indent="3"/>
    </xf>
    <xf numFmtId="0" fontId="22" fillId="6" borderId="29" xfId="0" applyFont="1" applyFill="1" applyBorder="1" applyAlignment="1" applyProtection="1">
      <alignment horizontal="left" vertical="center" wrapText="1" indent="3"/>
    </xf>
    <xf numFmtId="0" fontId="24" fillId="6" borderId="34" xfId="0" applyFont="1" applyFill="1" applyBorder="1" applyAlignment="1" applyProtection="1">
      <alignment horizontal="left" vertical="top" wrapText="1"/>
    </xf>
    <xf numFmtId="0" fontId="24" fillId="6" borderId="53" xfId="0" applyFont="1" applyFill="1" applyBorder="1" applyAlignment="1" applyProtection="1">
      <alignment horizontal="left" vertical="top" wrapText="1"/>
    </xf>
    <xf numFmtId="0" fontId="24" fillId="6" borderId="35" xfId="0" applyFont="1" applyFill="1" applyBorder="1" applyAlignment="1" applyProtection="1">
      <alignment horizontal="left" vertical="top" wrapText="1"/>
    </xf>
    <xf numFmtId="0" fontId="22" fillId="6" borderId="27" xfId="0" applyFont="1" applyFill="1" applyBorder="1" applyAlignment="1" applyProtection="1">
      <alignment horizontal="left" vertical="center" wrapText="1" indent="2"/>
    </xf>
    <xf numFmtId="0" fontId="22" fillId="6" borderId="22" xfId="0" applyFont="1" applyFill="1" applyBorder="1" applyAlignment="1" applyProtection="1">
      <alignment horizontal="left" vertical="center" wrapText="1" indent="2"/>
    </xf>
    <xf numFmtId="0" fontId="0" fillId="6" borderId="29" xfId="0" applyBorder="1" applyAlignment="1">
      <alignment horizontal="center" vertical="center"/>
    </xf>
    <xf numFmtId="0" fontId="0" fillId="6" borderId="28" xfId="0" applyBorder="1" applyAlignment="1">
      <alignment horizontal="center" vertical="center"/>
    </xf>
    <xf numFmtId="0" fontId="0" fillId="6" borderId="30" xfId="0" applyBorder="1" applyAlignment="1">
      <alignment horizontal="center" vertical="center"/>
    </xf>
  </cellXfs>
  <cellStyles count="124">
    <cellStyle name="20% - Accent1" xfId="85" builtinId="30" hidden="1"/>
    <cellStyle name="20% - Accent2" xfId="89" builtinId="34" hidden="1"/>
    <cellStyle name="20% - Accent3" xfId="93" builtinId="38" hidden="1"/>
    <cellStyle name="20% - Accent4" xfId="97" builtinId="42" hidden="1"/>
    <cellStyle name="20% - Accent5" xfId="101" builtinId="46" hidden="1"/>
    <cellStyle name="20% - Accent6" xfId="105" builtinId="50" hidden="1"/>
    <cellStyle name="40% - Accent1" xfId="86" builtinId="31" hidden="1"/>
    <cellStyle name="40% - Accent2" xfId="90" builtinId="35" hidden="1"/>
    <cellStyle name="40% - Accent3" xfId="94" builtinId="39" hidden="1"/>
    <cellStyle name="40% - Accent4" xfId="98" builtinId="43" hidden="1"/>
    <cellStyle name="40% - Accent5" xfId="102" builtinId="47" hidden="1"/>
    <cellStyle name="40% - Accent6" xfId="106" builtinId="51" hidden="1"/>
    <cellStyle name="60% - Accent1" xfId="87" builtinId="32" hidden="1"/>
    <cellStyle name="60% - Accent2" xfId="91" builtinId="36" hidden="1"/>
    <cellStyle name="60% - Accent3" xfId="95" builtinId="40" hidden="1"/>
    <cellStyle name="60% - Accent4" xfId="99" builtinId="44" hidden="1"/>
    <cellStyle name="60% - Accent5" xfId="103" builtinId="48" hidden="1"/>
    <cellStyle name="60% - Accent6" xfId="107" builtinId="52" hidden="1"/>
    <cellStyle name="Accent1" xfId="84" builtinId="29" hidden="1"/>
    <cellStyle name="Accent1" xfId="115" builtinId="29" hidden="1"/>
    <cellStyle name="Accent2" xfId="88" builtinId="33" hidden="1"/>
    <cellStyle name="Accent3" xfId="92" builtinId="37" hidden="1"/>
    <cellStyle name="Accent4" xfId="96" builtinId="41" hidden="1"/>
    <cellStyle name="Accent5" xfId="100" builtinId="45" hidden="1"/>
    <cellStyle name="Accent6" xfId="104" builtinId="49" hidden="1"/>
    <cellStyle name="Bad" xfId="61" builtinId="27" hidden="1"/>
    <cellStyle name="Bad" xfId="74" builtinId="27" hidden="1"/>
    <cellStyle name="Calculation" xfId="65" builtinId="22" hidden="1"/>
    <cellStyle name="Calculation" xfId="78" builtinId="22" hidden="1"/>
    <cellStyle name="Check Cell" xfId="67" builtinId="23" hidden="1"/>
    <cellStyle name="Check Cell" xfId="80" builtinId="23" hidden="1"/>
    <cellStyle name="checkExposure" xfId="1"/>
    <cellStyle name="checkLiq" xfId="2"/>
    <cellStyle name="Comma" xfId="111" builtinId="3" hidden="1"/>
    <cellStyle name="Comma [0]" xfId="108" builtinId="6" hidden="1"/>
    <cellStyle name="Currency" xfId="112" builtinId="4" hidden="1"/>
    <cellStyle name="Currency [0]" xfId="109" builtinId="7" hidden="1"/>
    <cellStyle name="Explanatory Text" xfId="68" builtinId="53" hidden="1"/>
    <cellStyle name="Explanatory Text" xfId="81" builtinId="53" hidden="1"/>
    <cellStyle name="Good" xfId="60" builtinId="26" hidden="1"/>
    <cellStyle name="Good" xfId="73" builtinId="26" hidden="1"/>
    <cellStyle name="greyed" xfId="3"/>
    <cellStyle name="Heading 1" xfId="4"/>
    <cellStyle name="Heading 1 2" xfId="119"/>
    <cellStyle name="Heading 2" xfId="114" hidden="1"/>
    <cellStyle name="Heading 2" xfId="123" hidden="1"/>
    <cellStyle name="Heading 2 2" xfId="116"/>
    <cellStyle name="Heading 3" xfId="58" builtinId="18" hidden="1"/>
    <cellStyle name="Heading 3" xfId="71" builtinId="18" hidden="1"/>
    <cellStyle name="Heading 4" xfId="59" builtinId="19" hidden="1"/>
    <cellStyle name="Heading 4" xfId="72" builtinId="19" hidden="1"/>
    <cellStyle name="HeadingTable" xfId="5"/>
    <cellStyle name="HeadingTable 2" xfId="120"/>
    <cellStyle name="highlightExposure" xfId="6"/>
    <cellStyle name="highlightPD" xfId="7"/>
    <cellStyle name="highlightPercentage" xfId="8"/>
    <cellStyle name="highlightText" xfId="9"/>
    <cellStyle name="Input" xfId="63" builtinId="20" hidden="1"/>
    <cellStyle name="Input" xfId="76" builtinId="20" hidden="1"/>
    <cellStyle name="inputDate" xfId="10"/>
    <cellStyle name="inputExposure" xfId="11"/>
    <cellStyle name="inputMaturity" xfId="12"/>
    <cellStyle name="inputParameterE" xfId="13"/>
    <cellStyle name="inputPD" xfId="14"/>
    <cellStyle name="inputPercentage" xfId="15"/>
    <cellStyle name="inputPercentageL" xfId="16"/>
    <cellStyle name="inputPercentageS" xfId="17"/>
    <cellStyle name="inputSelection" xfId="18"/>
    <cellStyle name="inputText" xfId="19"/>
    <cellStyle name="Linked Cell" xfId="66" builtinId="24" hidden="1"/>
    <cellStyle name="Linked Cell" xfId="79" builtinId="24" hidden="1"/>
    <cellStyle name="Neutral" xfId="62" builtinId="28" hidden="1"/>
    <cellStyle name="Neutral" xfId="75" builtinId="28" hidden="1"/>
    <cellStyle name="Normal" xfId="0" builtinId="0" customBuiltin="1"/>
    <cellStyle name="optionalDate" xfId="110"/>
    <cellStyle name="optionalExposure" xfId="20"/>
    <cellStyle name="optionalMaturity" xfId="21"/>
    <cellStyle name="optionalPD" xfId="22"/>
    <cellStyle name="optionalPercentage" xfId="23"/>
    <cellStyle name="optionalPercentageL" xfId="24"/>
    <cellStyle name="optionalPercentageS" xfId="25"/>
    <cellStyle name="optionalSelection" xfId="26"/>
    <cellStyle name="optionalText" xfId="27"/>
    <cellStyle name="Output" xfId="64" builtinId="21" hidden="1"/>
    <cellStyle name="Output" xfId="77" builtinId="21" hidden="1"/>
    <cellStyle name="Percent" xfId="113" builtinId="5" hidden="1"/>
    <cellStyle name="Percent" xfId="118" builtinId="5"/>
    <cellStyle name="reviseExposure" xfId="28"/>
    <cellStyle name="showCheck" xfId="29"/>
    <cellStyle name="showExposure" xfId="30"/>
    <cellStyle name="showExposure 2" xfId="121"/>
    <cellStyle name="showParameterE" xfId="31"/>
    <cellStyle name="showParameterS" xfId="32"/>
    <cellStyle name="showPD" xfId="33"/>
    <cellStyle name="showPercentage" xfId="34"/>
    <cellStyle name="showSelection" xfId="35"/>
    <cellStyle name="showSelection 2" xfId="122"/>
    <cellStyle name="sup2Date" xfId="36"/>
    <cellStyle name="sup2Int" xfId="37"/>
    <cellStyle name="sup2ParameterE" xfId="38"/>
    <cellStyle name="sup2Percentage" xfId="39"/>
    <cellStyle name="sup2PercentageL" xfId="40"/>
    <cellStyle name="sup2PercentageM" xfId="41"/>
    <cellStyle name="sup2Selection" xfId="42"/>
    <cellStyle name="sup2Text" xfId="43"/>
    <cellStyle name="sup3ParameterE" xfId="44"/>
    <cellStyle name="sup3Percentage" xfId="45"/>
    <cellStyle name="supDate" xfId="46"/>
    <cellStyle name="supFloat" xfId="47"/>
    <cellStyle name="supInt" xfId="48"/>
    <cellStyle name="supParameterE" xfId="49"/>
    <cellStyle name="supParameterS" xfId="50"/>
    <cellStyle name="supPD" xfId="51"/>
    <cellStyle name="supPercentage" xfId="52"/>
    <cellStyle name="supPercentageL" xfId="53"/>
    <cellStyle name="supPercentageM" xfId="54"/>
    <cellStyle name="supPercentageM 3" xfId="117"/>
    <cellStyle name="supSelection" xfId="55"/>
    <cellStyle name="supText" xfId="56"/>
    <cellStyle name="Title" xfId="57" builtinId="15" hidden="1"/>
    <cellStyle name="Title" xfId="70" builtinId="15" hidden="1"/>
    <cellStyle name="Total" xfId="69" builtinId="25" hidden="1"/>
    <cellStyle name="Total" xfId="82" builtinId="25" hidden="1"/>
    <cellStyle name="Warning Text" xfId="83" builtinId="11" customBuiltin="1"/>
  </cellStyles>
  <dxfs count="321">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17"/>
      </font>
      <fill>
        <patternFill>
          <bgColor theme="0"/>
        </patternFill>
      </fill>
    </dxf>
    <dxf>
      <font>
        <b/>
        <i val="0"/>
        <strike val="0"/>
        <color rgb="FFAA322F"/>
      </font>
      <fill>
        <patternFill>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17"/>
      </font>
      <fill>
        <patternFill>
          <bgColor theme="0"/>
        </patternFill>
      </fill>
    </dxf>
    <dxf>
      <font>
        <b/>
        <i val="0"/>
        <strike val="0"/>
        <color rgb="FFAA322F"/>
      </font>
      <fill>
        <patternFill>
          <bgColor theme="0"/>
        </patternFill>
      </fill>
    </dxf>
    <dxf>
      <fill>
        <patternFill>
          <bgColor rgb="FFFF0000"/>
        </patternFill>
      </fill>
    </dxf>
    <dxf>
      <fill>
        <patternFill>
          <bgColor rgb="FFFF0000"/>
        </patternFill>
      </fill>
    </dxf>
    <dxf>
      <fill>
        <patternFill>
          <bgColor rgb="FFFF0000"/>
        </patternFill>
      </fill>
    </dxf>
    <dxf>
      <font>
        <condense val="0"/>
        <extend val="0"/>
        <color indexed="17"/>
      </font>
      <fill>
        <patternFill>
          <bgColor theme="0"/>
        </patternFill>
      </fill>
    </dxf>
    <dxf>
      <font>
        <b/>
        <i val="0"/>
        <strike val="0"/>
        <color rgb="FFAA322F"/>
      </font>
      <fill>
        <patternFill>
          <bgColor theme="0"/>
        </patternFill>
      </fill>
    </dxf>
    <dxf>
      <fill>
        <patternFill>
          <bgColor rgb="FFFF0000"/>
        </patternFill>
      </fill>
    </dxf>
    <dxf>
      <fill>
        <patternFill>
          <bgColor rgb="FFFF000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ill>
        <patternFill>
          <bgColor rgb="FFFF0000"/>
        </patternFill>
      </fill>
    </dxf>
    <dxf>
      <fill>
        <patternFill>
          <bgColor rgb="FFFF0000"/>
        </patternFill>
      </fill>
    </dxf>
    <dxf>
      <font>
        <b/>
        <i val="0"/>
        <strike val="0"/>
        <color rgb="FFAA322F"/>
      </font>
      <fill>
        <patternFill>
          <bgColor theme="0"/>
        </patternFill>
      </fill>
    </dxf>
    <dxf>
      <font>
        <condense val="0"/>
        <extend val="0"/>
        <color indexed="17"/>
      </font>
      <fill>
        <patternFill>
          <bgColor theme="0"/>
        </patternFill>
      </fill>
    </dxf>
    <dxf>
      <fill>
        <patternFill>
          <bgColor rgb="FFFF000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ill>
        <patternFill>
          <bgColor rgb="FFFF0000"/>
        </patternFill>
      </fill>
    </dxf>
    <dxf>
      <font>
        <condense val="0"/>
        <extend val="0"/>
        <color indexed="17"/>
      </font>
      <fill>
        <patternFill>
          <bgColor theme="0"/>
        </patternFill>
      </fill>
    </dxf>
    <dxf>
      <font>
        <b/>
        <i val="0"/>
        <color rgb="FF9C0006"/>
      </font>
      <fill>
        <patternFill>
          <bgColor theme="0"/>
        </patternFill>
      </fill>
    </dxf>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FF6600"/>
      <rgbColor rgb="00008080"/>
      <rgbColor rgb="00C0C0C0"/>
      <rgbColor rgb="00808080"/>
      <rgbColor rgb="00000099"/>
      <rgbColor rgb="00000000"/>
      <rgbColor rgb="00FFFFFF"/>
      <rgbColor rgb="00CCFFFF"/>
      <rgbColor rgb="00660066"/>
      <rgbColor rgb="00FF8080"/>
      <rgbColor rgb="000066CC"/>
      <rgbColor rgb="00CCCCFF"/>
      <rgbColor rgb="00FF9966"/>
      <rgbColor rgb="00FFFFFF"/>
      <rgbColor rgb="00FFFF00"/>
      <rgbColor rgb="0099CCFF"/>
      <rgbColor rgb="0000FF00"/>
      <rgbColor rgb="00800000"/>
      <rgbColor rgb="00008080"/>
      <rgbColor rgb="000000FF"/>
      <rgbColor rgb="0000CCFF"/>
      <rgbColor rgb="00CCFFFF"/>
      <rgbColor rgb="00CCFFCC"/>
      <rgbColor rgb="00FFFF99"/>
      <rgbColor rgb="0099CCFF"/>
      <rgbColor rgb="00FF99CC"/>
      <rgbColor rgb="00E1E1E1"/>
      <rgbColor rgb="00FF6600"/>
      <rgbColor rgb="003366FF"/>
      <rgbColor rgb="0033CCCC"/>
      <rgbColor rgb="0099CC00"/>
      <rgbColor rgb="00FFCC00"/>
      <rgbColor rgb="00FF9900"/>
      <rgbColor rgb="00FF6600"/>
      <rgbColor rgb="0099CCFF"/>
      <rgbColor rgb="00969696"/>
      <rgbColor rgb="00003366"/>
      <rgbColor rgb="00339966"/>
      <rgbColor rgb="00003300"/>
      <rgbColor rgb="00333300"/>
      <rgbColor rgb="00993300"/>
      <rgbColor rgb="00FF9966"/>
      <rgbColor rgb="00000099"/>
      <rgbColor rgb="00666666"/>
    </indexedColors>
    <mruColors>
      <color rgb="FFBCBDBC"/>
      <color rgb="FFD5D6D2"/>
      <color rgb="FFFFCC99"/>
      <color rgb="FFAA322F"/>
      <color rgb="FFEBEC72"/>
      <color rgb="FF99CCFF"/>
      <color rgb="FF6CADE1"/>
      <color rgb="FFFFEC72"/>
      <color rgb="FFCCFF99"/>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83</xdr:row>
      <xdr:rowOff>0</xdr:rowOff>
    </xdr:from>
    <xdr:to>
      <xdr:col>0</xdr:col>
      <xdr:colOff>104775</xdr:colOff>
      <xdr:row>84</xdr:row>
      <xdr:rowOff>9525</xdr:rowOff>
    </xdr:to>
    <xdr:sp macro="" textlink="">
      <xdr:nvSpPr>
        <xdr:cNvPr id="73712" name="Text Box 3261"/>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83</xdr:row>
      <xdr:rowOff>0</xdr:rowOff>
    </xdr:from>
    <xdr:to>
      <xdr:col>0</xdr:col>
      <xdr:colOff>104775</xdr:colOff>
      <xdr:row>84</xdr:row>
      <xdr:rowOff>9525</xdr:rowOff>
    </xdr:to>
    <xdr:sp macro="" textlink="">
      <xdr:nvSpPr>
        <xdr:cNvPr id="73713" name="Text Box 3262"/>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83</xdr:row>
      <xdr:rowOff>0</xdr:rowOff>
    </xdr:from>
    <xdr:to>
      <xdr:col>0</xdr:col>
      <xdr:colOff>104775</xdr:colOff>
      <xdr:row>84</xdr:row>
      <xdr:rowOff>9525</xdr:rowOff>
    </xdr:to>
    <xdr:sp macro="" textlink="">
      <xdr:nvSpPr>
        <xdr:cNvPr id="73714" name="Text Box 3263"/>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83</xdr:row>
      <xdr:rowOff>0</xdr:rowOff>
    </xdr:from>
    <xdr:to>
      <xdr:col>0</xdr:col>
      <xdr:colOff>104775</xdr:colOff>
      <xdr:row>84</xdr:row>
      <xdr:rowOff>9525</xdr:rowOff>
    </xdr:to>
    <xdr:sp macro="" textlink="">
      <xdr:nvSpPr>
        <xdr:cNvPr id="73715" name="Text Box 3264"/>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83</xdr:row>
      <xdr:rowOff>0</xdr:rowOff>
    </xdr:from>
    <xdr:to>
      <xdr:col>0</xdr:col>
      <xdr:colOff>104775</xdr:colOff>
      <xdr:row>84</xdr:row>
      <xdr:rowOff>9525</xdr:rowOff>
    </xdr:to>
    <xdr:sp macro="" textlink="">
      <xdr:nvSpPr>
        <xdr:cNvPr id="73716" name="Text Box 3265"/>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83</xdr:row>
      <xdr:rowOff>0</xdr:rowOff>
    </xdr:from>
    <xdr:to>
      <xdr:col>0</xdr:col>
      <xdr:colOff>104775</xdr:colOff>
      <xdr:row>84</xdr:row>
      <xdr:rowOff>9525</xdr:rowOff>
    </xdr:to>
    <xdr:sp macro="" textlink="">
      <xdr:nvSpPr>
        <xdr:cNvPr id="73717" name="Text Box 3266"/>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83</xdr:row>
      <xdr:rowOff>0</xdr:rowOff>
    </xdr:from>
    <xdr:to>
      <xdr:col>0</xdr:col>
      <xdr:colOff>104775</xdr:colOff>
      <xdr:row>84</xdr:row>
      <xdr:rowOff>9525</xdr:rowOff>
    </xdr:to>
    <xdr:sp macro="" textlink="">
      <xdr:nvSpPr>
        <xdr:cNvPr id="73718" name="Text Box 3267"/>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83</xdr:row>
      <xdr:rowOff>0</xdr:rowOff>
    </xdr:from>
    <xdr:to>
      <xdr:col>0</xdr:col>
      <xdr:colOff>104775</xdr:colOff>
      <xdr:row>84</xdr:row>
      <xdr:rowOff>9525</xdr:rowOff>
    </xdr:to>
    <xdr:sp macro="" textlink="">
      <xdr:nvSpPr>
        <xdr:cNvPr id="73719" name="Text Box 3268"/>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83</xdr:row>
      <xdr:rowOff>0</xdr:rowOff>
    </xdr:from>
    <xdr:to>
      <xdr:col>0</xdr:col>
      <xdr:colOff>104775</xdr:colOff>
      <xdr:row>84</xdr:row>
      <xdr:rowOff>9525</xdr:rowOff>
    </xdr:to>
    <xdr:sp macro="" textlink="">
      <xdr:nvSpPr>
        <xdr:cNvPr id="73720" name="Text Box 3261"/>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83</xdr:row>
      <xdr:rowOff>0</xdr:rowOff>
    </xdr:from>
    <xdr:to>
      <xdr:col>0</xdr:col>
      <xdr:colOff>104775</xdr:colOff>
      <xdr:row>84</xdr:row>
      <xdr:rowOff>9525</xdr:rowOff>
    </xdr:to>
    <xdr:sp macro="" textlink="">
      <xdr:nvSpPr>
        <xdr:cNvPr id="73721" name="Text Box 3262"/>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83</xdr:row>
      <xdr:rowOff>0</xdr:rowOff>
    </xdr:from>
    <xdr:to>
      <xdr:col>0</xdr:col>
      <xdr:colOff>104775</xdr:colOff>
      <xdr:row>84</xdr:row>
      <xdr:rowOff>9525</xdr:rowOff>
    </xdr:to>
    <xdr:sp macro="" textlink="">
      <xdr:nvSpPr>
        <xdr:cNvPr id="73722" name="Text Box 3263"/>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83</xdr:row>
      <xdr:rowOff>0</xdr:rowOff>
    </xdr:from>
    <xdr:to>
      <xdr:col>0</xdr:col>
      <xdr:colOff>104775</xdr:colOff>
      <xdr:row>84</xdr:row>
      <xdr:rowOff>9525</xdr:rowOff>
    </xdr:to>
    <xdr:sp macro="" textlink="">
      <xdr:nvSpPr>
        <xdr:cNvPr id="73723" name="Text Box 3264"/>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83</xdr:row>
      <xdr:rowOff>0</xdr:rowOff>
    </xdr:from>
    <xdr:to>
      <xdr:col>0</xdr:col>
      <xdr:colOff>104775</xdr:colOff>
      <xdr:row>84</xdr:row>
      <xdr:rowOff>9525</xdr:rowOff>
    </xdr:to>
    <xdr:sp macro="" textlink="">
      <xdr:nvSpPr>
        <xdr:cNvPr id="73724" name="Text Box 3265"/>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83</xdr:row>
      <xdr:rowOff>0</xdr:rowOff>
    </xdr:from>
    <xdr:to>
      <xdr:col>0</xdr:col>
      <xdr:colOff>104775</xdr:colOff>
      <xdr:row>84</xdr:row>
      <xdr:rowOff>9525</xdr:rowOff>
    </xdr:to>
    <xdr:sp macro="" textlink="">
      <xdr:nvSpPr>
        <xdr:cNvPr id="73725" name="Text Box 3266"/>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83</xdr:row>
      <xdr:rowOff>0</xdr:rowOff>
    </xdr:from>
    <xdr:to>
      <xdr:col>0</xdr:col>
      <xdr:colOff>104775</xdr:colOff>
      <xdr:row>84</xdr:row>
      <xdr:rowOff>9525</xdr:rowOff>
    </xdr:to>
    <xdr:sp macro="" textlink="">
      <xdr:nvSpPr>
        <xdr:cNvPr id="73726" name="Text Box 3267"/>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83</xdr:row>
      <xdr:rowOff>0</xdr:rowOff>
    </xdr:from>
    <xdr:to>
      <xdr:col>0</xdr:col>
      <xdr:colOff>104775</xdr:colOff>
      <xdr:row>84</xdr:row>
      <xdr:rowOff>9525</xdr:rowOff>
    </xdr:to>
    <xdr:sp macro="" textlink="">
      <xdr:nvSpPr>
        <xdr:cNvPr id="73727" name="Text Box 3268"/>
        <xdr:cNvSpPr txBox="1">
          <a:spLocks noChangeArrowheads="1"/>
        </xdr:cNvSpPr>
      </xdr:nvSpPr>
      <xdr:spPr bwMode="auto">
        <a:xfrm>
          <a:off x="0" y="20574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3</xdr:row>
      <xdr:rowOff>0</xdr:rowOff>
    </xdr:from>
    <xdr:to>
      <xdr:col>0</xdr:col>
      <xdr:colOff>104775</xdr:colOff>
      <xdr:row>4</xdr:row>
      <xdr:rowOff>22225</xdr:rowOff>
    </xdr:to>
    <xdr:sp macro="" textlink="">
      <xdr:nvSpPr>
        <xdr:cNvPr id="2" name="Text Box 3261"/>
        <xdr:cNvSpPr txBox="1">
          <a:spLocks noChangeArrowheads="1"/>
        </xdr:cNvSpPr>
      </xdr:nvSpPr>
      <xdr:spPr bwMode="auto">
        <a:xfrm>
          <a:off x="0" y="215265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xdr:row>
      <xdr:rowOff>0</xdr:rowOff>
    </xdr:from>
    <xdr:to>
      <xdr:col>0</xdr:col>
      <xdr:colOff>104775</xdr:colOff>
      <xdr:row>4</xdr:row>
      <xdr:rowOff>22225</xdr:rowOff>
    </xdr:to>
    <xdr:sp macro="" textlink="">
      <xdr:nvSpPr>
        <xdr:cNvPr id="3" name="Text Box 3262"/>
        <xdr:cNvSpPr txBox="1">
          <a:spLocks noChangeArrowheads="1"/>
        </xdr:cNvSpPr>
      </xdr:nvSpPr>
      <xdr:spPr bwMode="auto">
        <a:xfrm>
          <a:off x="0" y="215265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xdr:row>
      <xdr:rowOff>0</xdr:rowOff>
    </xdr:from>
    <xdr:to>
      <xdr:col>0</xdr:col>
      <xdr:colOff>104775</xdr:colOff>
      <xdr:row>4</xdr:row>
      <xdr:rowOff>22225</xdr:rowOff>
    </xdr:to>
    <xdr:sp macro="" textlink="">
      <xdr:nvSpPr>
        <xdr:cNvPr id="4" name="Text Box 3263"/>
        <xdr:cNvSpPr txBox="1">
          <a:spLocks noChangeArrowheads="1"/>
        </xdr:cNvSpPr>
      </xdr:nvSpPr>
      <xdr:spPr bwMode="auto">
        <a:xfrm>
          <a:off x="0" y="215265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xdr:row>
      <xdr:rowOff>0</xdr:rowOff>
    </xdr:from>
    <xdr:to>
      <xdr:col>0</xdr:col>
      <xdr:colOff>104775</xdr:colOff>
      <xdr:row>4</xdr:row>
      <xdr:rowOff>22225</xdr:rowOff>
    </xdr:to>
    <xdr:sp macro="" textlink="">
      <xdr:nvSpPr>
        <xdr:cNvPr id="5" name="Text Box 3264"/>
        <xdr:cNvSpPr txBox="1">
          <a:spLocks noChangeArrowheads="1"/>
        </xdr:cNvSpPr>
      </xdr:nvSpPr>
      <xdr:spPr bwMode="auto">
        <a:xfrm>
          <a:off x="0" y="215265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xdr:row>
      <xdr:rowOff>0</xdr:rowOff>
    </xdr:from>
    <xdr:to>
      <xdr:col>0</xdr:col>
      <xdr:colOff>104775</xdr:colOff>
      <xdr:row>4</xdr:row>
      <xdr:rowOff>22225</xdr:rowOff>
    </xdr:to>
    <xdr:sp macro="" textlink="">
      <xdr:nvSpPr>
        <xdr:cNvPr id="6" name="Text Box 3265"/>
        <xdr:cNvSpPr txBox="1">
          <a:spLocks noChangeArrowheads="1"/>
        </xdr:cNvSpPr>
      </xdr:nvSpPr>
      <xdr:spPr bwMode="auto">
        <a:xfrm>
          <a:off x="0" y="215265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xdr:row>
      <xdr:rowOff>0</xdr:rowOff>
    </xdr:from>
    <xdr:to>
      <xdr:col>0</xdr:col>
      <xdr:colOff>104775</xdr:colOff>
      <xdr:row>4</xdr:row>
      <xdr:rowOff>22225</xdr:rowOff>
    </xdr:to>
    <xdr:sp macro="" textlink="">
      <xdr:nvSpPr>
        <xdr:cNvPr id="7" name="Text Box 3266"/>
        <xdr:cNvSpPr txBox="1">
          <a:spLocks noChangeArrowheads="1"/>
        </xdr:cNvSpPr>
      </xdr:nvSpPr>
      <xdr:spPr bwMode="auto">
        <a:xfrm>
          <a:off x="0" y="215265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xdr:row>
      <xdr:rowOff>0</xdr:rowOff>
    </xdr:from>
    <xdr:to>
      <xdr:col>0</xdr:col>
      <xdr:colOff>104775</xdr:colOff>
      <xdr:row>4</xdr:row>
      <xdr:rowOff>22225</xdr:rowOff>
    </xdr:to>
    <xdr:sp macro="" textlink="">
      <xdr:nvSpPr>
        <xdr:cNvPr id="8" name="Text Box 3267"/>
        <xdr:cNvSpPr txBox="1">
          <a:spLocks noChangeArrowheads="1"/>
        </xdr:cNvSpPr>
      </xdr:nvSpPr>
      <xdr:spPr bwMode="auto">
        <a:xfrm>
          <a:off x="0" y="215265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xdr:row>
      <xdr:rowOff>0</xdr:rowOff>
    </xdr:from>
    <xdr:to>
      <xdr:col>0</xdr:col>
      <xdr:colOff>104775</xdr:colOff>
      <xdr:row>4</xdr:row>
      <xdr:rowOff>22225</xdr:rowOff>
    </xdr:to>
    <xdr:sp macro="" textlink="">
      <xdr:nvSpPr>
        <xdr:cNvPr id="9" name="Text Box 3268"/>
        <xdr:cNvSpPr txBox="1">
          <a:spLocks noChangeArrowheads="1"/>
        </xdr:cNvSpPr>
      </xdr:nvSpPr>
      <xdr:spPr bwMode="auto">
        <a:xfrm>
          <a:off x="0" y="215265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xdr:row>
      <xdr:rowOff>0</xdr:rowOff>
    </xdr:from>
    <xdr:to>
      <xdr:col>0</xdr:col>
      <xdr:colOff>104775</xdr:colOff>
      <xdr:row>4</xdr:row>
      <xdr:rowOff>22225</xdr:rowOff>
    </xdr:to>
    <xdr:sp macro="" textlink="">
      <xdr:nvSpPr>
        <xdr:cNvPr id="10" name="Text Box 3261"/>
        <xdr:cNvSpPr txBox="1">
          <a:spLocks noChangeArrowheads="1"/>
        </xdr:cNvSpPr>
      </xdr:nvSpPr>
      <xdr:spPr bwMode="auto">
        <a:xfrm>
          <a:off x="0" y="215265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xdr:row>
      <xdr:rowOff>0</xdr:rowOff>
    </xdr:from>
    <xdr:to>
      <xdr:col>0</xdr:col>
      <xdr:colOff>104775</xdr:colOff>
      <xdr:row>4</xdr:row>
      <xdr:rowOff>22225</xdr:rowOff>
    </xdr:to>
    <xdr:sp macro="" textlink="">
      <xdr:nvSpPr>
        <xdr:cNvPr id="11" name="Text Box 3262"/>
        <xdr:cNvSpPr txBox="1">
          <a:spLocks noChangeArrowheads="1"/>
        </xdr:cNvSpPr>
      </xdr:nvSpPr>
      <xdr:spPr bwMode="auto">
        <a:xfrm>
          <a:off x="0" y="215265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xdr:row>
      <xdr:rowOff>0</xdr:rowOff>
    </xdr:from>
    <xdr:to>
      <xdr:col>0</xdr:col>
      <xdr:colOff>104775</xdr:colOff>
      <xdr:row>4</xdr:row>
      <xdr:rowOff>22225</xdr:rowOff>
    </xdr:to>
    <xdr:sp macro="" textlink="">
      <xdr:nvSpPr>
        <xdr:cNvPr id="12" name="Text Box 3263"/>
        <xdr:cNvSpPr txBox="1">
          <a:spLocks noChangeArrowheads="1"/>
        </xdr:cNvSpPr>
      </xdr:nvSpPr>
      <xdr:spPr bwMode="auto">
        <a:xfrm>
          <a:off x="0" y="215265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xdr:row>
      <xdr:rowOff>0</xdr:rowOff>
    </xdr:from>
    <xdr:to>
      <xdr:col>0</xdr:col>
      <xdr:colOff>104775</xdr:colOff>
      <xdr:row>4</xdr:row>
      <xdr:rowOff>22225</xdr:rowOff>
    </xdr:to>
    <xdr:sp macro="" textlink="">
      <xdr:nvSpPr>
        <xdr:cNvPr id="13" name="Text Box 3264"/>
        <xdr:cNvSpPr txBox="1">
          <a:spLocks noChangeArrowheads="1"/>
        </xdr:cNvSpPr>
      </xdr:nvSpPr>
      <xdr:spPr bwMode="auto">
        <a:xfrm>
          <a:off x="0" y="215265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xdr:row>
      <xdr:rowOff>0</xdr:rowOff>
    </xdr:from>
    <xdr:to>
      <xdr:col>0</xdr:col>
      <xdr:colOff>104775</xdr:colOff>
      <xdr:row>4</xdr:row>
      <xdr:rowOff>22225</xdr:rowOff>
    </xdr:to>
    <xdr:sp macro="" textlink="">
      <xdr:nvSpPr>
        <xdr:cNvPr id="14" name="Text Box 3265"/>
        <xdr:cNvSpPr txBox="1">
          <a:spLocks noChangeArrowheads="1"/>
        </xdr:cNvSpPr>
      </xdr:nvSpPr>
      <xdr:spPr bwMode="auto">
        <a:xfrm>
          <a:off x="0" y="215265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xdr:row>
      <xdr:rowOff>0</xdr:rowOff>
    </xdr:from>
    <xdr:to>
      <xdr:col>0</xdr:col>
      <xdr:colOff>104775</xdr:colOff>
      <xdr:row>4</xdr:row>
      <xdr:rowOff>22225</xdr:rowOff>
    </xdr:to>
    <xdr:sp macro="" textlink="">
      <xdr:nvSpPr>
        <xdr:cNvPr id="15" name="Text Box 3266"/>
        <xdr:cNvSpPr txBox="1">
          <a:spLocks noChangeArrowheads="1"/>
        </xdr:cNvSpPr>
      </xdr:nvSpPr>
      <xdr:spPr bwMode="auto">
        <a:xfrm>
          <a:off x="0" y="215265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xdr:row>
      <xdr:rowOff>0</xdr:rowOff>
    </xdr:from>
    <xdr:to>
      <xdr:col>0</xdr:col>
      <xdr:colOff>104775</xdr:colOff>
      <xdr:row>4</xdr:row>
      <xdr:rowOff>22225</xdr:rowOff>
    </xdr:to>
    <xdr:sp macro="" textlink="">
      <xdr:nvSpPr>
        <xdr:cNvPr id="16" name="Text Box 3267"/>
        <xdr:cNvSpPr txBox="1">
          <a:spLocks noChangeArrowheads="1"/>
        </xdr:cNvSpPr>
      </xdr:nvSpPr>
      <xdr:spPr bwMode="auto">
        <a:xfrm>
          <a:off x="0" y="215265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xdr:row>
      <xdr:rowOff>0</xdr:rowOff>
    </xdr:from>
    <xdr:to>
      <xdr:col>0</xdr:col>
      <xdr:colOff>104775</xdr:colOff>
      <xdr:row>4</xdr:row>
      <xdr:rowOff>22225</xdr:rowOff>
    </xdr:to>
    <xdr:sp macro="" textlink="">
      <xdr:nvSpPr>
        <xdr:cNvPr id="17" name="Text Box 3268"/>
        <xdr:cNvSpPr txBox="1">
          <a:spLocks noChangeArrowheads="1"/>
        </xdr:cNvSpPr>
      </xdr:nvSpPr>
      <xdr:spPr bwMode="auto">
        <a:xfrm>
          <a:off x="0" y="215265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0</xdr:col>
      <xdr:colOff>0</xdr:colOff>
      <xdr:row>43</xdr:row>
      <xdr:rowOff>0</xdr:rowOff>
    </xdr:from>
    <xdr:ext cx="104775" cy="200025"/>
    <xdr:sp macro="" textlink="">
      <xdr:nvSpPr>
        <xdr:cNvPr id="18" name="Text Box 3261"/>
        <xdr:cNvSpPr txBox="1">
          <a:spLocks noChangeArrowheads="1"/>
        </xdr:cNvSpPr>
      </xdr:nvSpPr>
      <xdr:spPr bwMode="auto">
        <a:xfrm>
          <a:off x="0" y="762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43</xdr:row>
      <xdr:rowOff>0</xdr:rowOff>
    </xdr:from>
    <xdr:ext cx="104775" cy="200025"/>
    <xdr:sp macro="" textlink="">
      <xdr:nvSpPr>
        <xdr:cNvPr id="19" name="Text Box 3262"/>
        <xdr:cNvSpPr txBox="1">
          <a:spLocks noChangeArrowheads="1"/>
        </xdr:cNvSpPr>
      </xdr:nvSpPr>
      <xdr:spPr bwMode="auto">
        <a:xfrm>
          <a:off x="0" y="762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43</xdr:row>
      <xdr:rowOff>0</xdr:rowOff>
    </xdr:from>
    <xdr:ext cx="104775" cy="200025"/>
    <xdr:sp macro="" textlink="">
      <xdr:nvSpPr>
        <xdr:cNvPr id="20" name="Text Box 3263"/>
        <xdr:cNvSpPr txBox="1">
          <a:spLocks noChangeArrowheads="1"/>
        </xdr:cNvSpPr>
      </xdr:nvSpPr>
      <xdr:spPr bwMode="auto">
        <a:xfrm>
          <a:off x="0" y="762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43</xdr:row>
      <xdr:rowOff>0</xdr:rowOff>
    </xdr:from>
    <xdr:ext cx="104775" cy="200025"/>
    <xdr:sp macro="" textlink="">
      <xdr:nvSpPr>
        <xdr:cNvPr id="21" name="Text Box 3264"/>
        <xdr:cNvSpPr txBox="1">
          <a:spLocks noChangeArrowheads="1"/>
        </xdr:cNvSpPr>
      </xdr:nvSpPr>
      <xdr:spPr bwMode="auto">
        <a:xfrm>
          <a:off x="0" y="762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43</xdr:row>
      <xdr:rowOff>0</xdr:rowOff>
    </xdr:from>
    <xdr:ext cx="104775" cy="200025"/>
    <xdr:sp macro="" textlink="">
      <xdr:nvSpPr>
        <xdr:cNvPr id="22" name="Text Box 3265"/>
        <xdr:cNvSpPr txBox="1">
          <a:spLocks noChangeArrowheads="1"/>
        </xdr:cNvSpPr>
      </xdr:nvSpPr>
      <xdr:spPr bwMode="auto">
        <a:xfrm>
          <a:off x="0" y="762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43</xdr:row>
      <xdr:rowOff>0</xdr:rowOff>
    </xdr:from>
    <xdr:ext cx="104775" cy="200025"/>
    <xdr:sp macro="" textlink="">
      <xdr:nvSpPr>
        <xdr:cNvPr id="23" name="Text Box 3266"/>
        <xdr:cNvSpPr txBox="1">
          <a:spLocks noChangeArrowheads="1"/>
        </xdr:cNvSpPr>
      </xdr:nvSpPr>
      <xdr:spPr bwMode="auto">
        <a:xfrm>
          <a:off x="0" y="762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43</xdr:row>
      <xdr:rowOff>0</xdr:rowOff>
    </xdr:from>
    <xdr:ext cx="104775" cy="200025"/>
    <xdr:sp macro="" textlink="">
      <xdr:nvSpPr>
        <xdr:cNvPr id="24" name="Text Box 3267"/>
        <xdr:cNvSpPr txBox="1">
          <a:spLocks noChangeArrowheads="1"/>
        </xdr:cNvSpPr>
      </xdr:nvSpPr>
      <xdr:spPr bwMode="auto">
        <a:xfrm>
          <a:off x="0" y="762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43</xdr:row>
      <xdr:rowOff>0</xdr:rowOff>
    </xdr:from>
    <xdr:ext cx="104775" cy="200025"/>
    <xdr:sp macro="" textlink="">
      <xdr:nvSpPr>
        <xdr:cNvPr id="25" name="Text Box 3268"/>
        <xdr:cNvSpPr txBox="1">
          <a:spLocks noChangeArrowheads="1"/>
        </xdr:cNvSpPr>
      </xdr:nvSpPr>
      <xdr:spPr bwMode="auto">
        <a:xfrm>
          <a:off x="0" y="762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43</xdr:row>
      <xdr:rowOff>0</xdr:rowOff>
    </xdr:from>
    <xdr:ext cx="104775" cy="200025"/>
    <xdr:sp macro="" textlink="">
      <xdr:nvSpPr>
        <xdr:cNvPr id="26" name="Text Box 3261"/>
        <xdr:cNvSpPr txBox="1">
          <a:spLocks noChangeArrowheads="1"/>
        </xdr:cNvSpPr>
      </xdr:nvSpPr>
      <xdr:spPr bwMode="auto">
        <a:xfrm>
          <a:off x="0" y="762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43</xdr:row>
      <xdr:rowOff>0</xdr:rowOff>
    </xdr:from>
    <xdr:ext cx="104775" cy="200025"/>
    <xdr:sp macro="" textlink="">
      <xdr:nvSpPr>
        <xdr:cNvPr id="27" name="Text Box 3262"/>
        <xdr:cNvSpPr txBox="1">
          <a:spLocks noChangeArrowheads="1"/>
        </xdr:cNvSpPr>
      </xdr:nvSpPr>
      <xdr:spPr bwMode="auto">
        <a:xfrm>
          <a:off x="0" y="762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43</xdr:row>
      <xdr:rowOff>0</xdr:rowOff>
    </xdr:from>
    <xdr:ext cx="104775" cy="200025"/>
    <xdr:sp macro="" textlink="">
      <xdr:nvSpPr>
        <xdr:cNvPr id="28" name="Text Box 3263"/>
        <xdr:cNvSpPr txBox="1">
          <a:spLocks noChangeArrowheads="1"/>
        </xdr:cNvSpPr>
      </xdr:nvSpPr>
      <xdr:spPr bwMode="auto">
        <a:xfrm>
          <a:off x="0" y="762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43</xdr:row>
      <xdr:rowOff>0</xdr:rowOff>
    </xdr:from>
    <xdr:ext cx="104775" cy="200025"/>
    <xdr:sp macro="" textlink="">
      <xdr:nvSpPr>
        <xdr:cNvPr id="29" name="Text Box 3264"/>
        <xdr:cNvSpPr txBox="1">
          <a:spLocks noChangeArrowheads="1"/>
        </xdr:cNvSpPr>
      </xdr:nvSpPr>
      <xdr:spPr bwMode="auto">
        <a:xfrm>
          <a:off x="0" y="762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43</xdr:row>
      <xdr:rowOff>0</xdr:rowOff>
    </xdr:from>
    <xdr:ext cx="104775" cy="200025"/>
    <xdr:sp macro="" textlink="">
      <xdr:nvSpPr>
        <xdr:cNvPr id="30" name="Text Box 3265"/>
        <xdr:cNvSpPr txBox="1">
          <a:spLocks noChangeArrowheads="1"/>
        </xdr:cNvSpPr>
      </xdr:nvSpPr>
      <xdr:spPr bwMode="auto">
        <a:xfrm>
          <a:off x="0" y="762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43</xdr:row>
      <xdr:rowOff>0</xdr:rowOff>
    </xdr:from>
    <xdr:ext cx="104775" cy="200025"/>
    <xdr:sp macro="" textlink="">
      <xdr:nvSpPr>
        <xdr:cNvPr id="31" name="Text Box 3266"/>
        <xdr:cNvSpPr txBox="1">
          <a:spLocks noChangeArrowheads="1"/>
        </xdr:cNvSpPr>
      </xdr:nvSpPr>
      <xdr:spPr bwMode="auto">
        <a:xfrm>
          <a:off x="0" y="762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43</xdr:row>
      <xdr:rowOff>0</xdr:rowOff>
    </xdr:from>
    <xdr:ext cx="104775" cy="200025"/>
    <xdr:sp macro="" textlink="">
      <xdr:nvSpPr>
        <xdr:cNvPr id="32" name="Text Box 3267"/>
        <xdr:cNvSpPr txBox="1">
          <a:spLocks noChangeArrowheads="1"/>
        </xdr:cNvSpPr>
      </xdr:nvSpPr>
      <xdr:spPr bwMode="auto">
        <a:xfrm>
          <a:off x="0" y="762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43</xdr:row>
      <xdr:rowOff>0</xdr:rowOff>
    </xdr:from>
    <xdr:ext cx="104775" cy="200025"/>
    <xdr:sp macro="" textlink="">
      <xdr:nvSpPr>
        <xdr:cNvPr id="33" name="Text Box 3268"/>
        <xdr:cNvSpPr txBox="1">
          <a:spLocks noChangeArrowheads="1"/>
        </xdr:cNvSpPr>
      </xdr:nvSpPr>
      <xdr:spPr bwMode="auto">
        <a:xfrm>
          <a:off x="0" y="76200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enableFormatConditionsCalculation="0">
    <tabColor rgb="FFFFEC72"/>
  </sheetPr>
  <dimension ref="A1:K100"/>
  <sheetViews>
    <sheetView tabSelected="1" zoomScale="75" zoomScaleNormal="75" workbookViewId="0">
      <pane ySplit="1" topLeftCell="A2" activePane="bottomLeft" state="frozen"/>
      <selection pane="bottomLeft"/>
    </sheetView>
  </sheetViews>
  <sheetFormatPr defaultColWidth="0" defaultRowHeight="0" customHeight="1" zeroHeight="1" x14ac:dyDescent="0.25"/>
  <cols>
    <col min="1" max="1" width="1.7109375" style="615" customWidth="1"/>
    <col min="2" max="2" width="100.7109375" style="594" customWidth="1"/>
    <col min="3" max="3" width="16.7109375" style="594" customWidth="1"/>
    <col min="4" max="5" width="16.7109375" style="583" customWidth="1"/>
    <col min="6" max="6" width="16.7109375" customWidth="1"/>
    <col min="7" max="10" width="16.7109375" style="1466" customWidth="1"/>
    <col min="11" max="11" width="1.7109375" style="1466" customWidth="1"/>
    <col min="12" max="16384" width="16.7109375" style="1466" hidden="1"/>
  </cols>
  <sheetData>
    <row r="1" spans="1:11" s="589" customFormat="1" ht="30" customHeight="1" x14ac:dyDescent="0.55000000000000004">
      <c r="A1" s="580" t="s">
        <v>721</v>
      </c>
      <c r="B1" s="581"/>
      <c r="C1" s="610" t="str">
        <f>CONCATENATE("v",Parameters!C4,".",Parameters!D4,".",Parameters!E4)</f>
        <v>v3.1.S1</v>
      </c>
      <c r="D1" s="606"/>
      <c r="E1" s="606"/>
      <c r="F1" s="606"/>
      <c r="G1" s="606"/>
      <c r="H1" s="606"/>
      <c r="I1" s="606"/>
      <c r="J1" s="606"/>
      <c r="K1" s="582"/>
    </row>
    <row r="2" spans="1:11" ht="30" customHeight="1" x14ac:dyDescent="0.3">
      <c r="A2" s="619" t="s">
        <v>321</v>
      </c>
      <c r="B2" s="628"/>
      <c r="C2" s="629"/>
      <c r="D2" s="589"/>
      <c r="E2" s="589"/>
      <c r="F2" s="1466"/>
      <c r="K2" s="590"/>
    </row>
    <row r="3" spans="1:11" s="597" customFormat="1" ht="30" customHeight="1" x14ac:dyDescent="0.3">
      <c r="A3" s="591" t="s">
        <v>291</v>
      </c>
      <c r="B3" s="587"/>
      <c r="C3" s="596"/>
      <c r="K3" s="407"/>
    </row>
    <row r="4" spans="1:11" s="597" customFormat="1" ht="15" customHeight="1" x14ac:dyDescent="0.25">
      <c r="A4" s="595"/>
      <c r="B4" s="587"/>
      <c r="C4" s="596"/>
      <c r="K4" s="407"/>
    </row>
    <row r="5" spans="1:11" s="597" customFormat="1" ht="15" customHeight="1" x14ac:dyDescent="0.25">
      <c r="A5" s="620"/>
      <c r="B5" s="630" t="s">
        <v>112</v>
      </c>
      <c r="C5" s="7"/>
      <c r="D5" s="8"/>
      <c r="E5" s="5"/>
      <c r="F5" s="1889" t="s">
        <v>1625</v>
      </c>
      <c r="G5" s="1889"/>
      <c r="H5" s="1889"/>
      <c r="I5" s="1889"/>
      <c r="K5" s="407"/>
    </row>
    <row r="6" spans="1:11" s="597" customFormat="1" ht="15" customHeight="1" x14ac:dyDescent="0.25">
      <c r="A6" s="620"/>
      <c r="B6" s="631" t="s">
        <v>111</v>
      </c>
      <c r="C6" s="9"/>
      <c r="D6" s="10"/>
      <c r="E6" s="5"/>
      <c r="F6" s="1889"/>
      <c r="G6" s="1889"/>
      <c r="H6" s="1889"/>
      <c r="I6" s="1889"/>
      <c r="K6" s="407"/>
    </row>
    <row r="7" spans="1:11" s="597" customFormat="1" ht="15" customHeight="1" x14ac:dyDescent="0.25">
      <c r="A7" s="620"/>
      <c r="B7" s="631" t="s">
        <v>113</v>
      </c>
      <c r="C7" s="9"/>
      <c r="D7" s="10"/>
      <c r="E7" s="5"/>
      <c r="F7" s="1889"/>
      <c r="G7" s="1889"/>
      <c r="H7" s="1889"/>
      <c r="I7" s="1889"/>
      <c r="K7" s="407"/>
    </row>
    <row r="8" spans="1:11" s="597" customFormat="1" ht="15" customHeight="1" x14ac:dyDescent="0.25">
      <c r="A8" s="620"/>
      <c r="B8" s="1132" t="s">
        <v>1025</v>
      </c>
      <c r="C8" s="11" t="s">
        <v>108</v>
      </c>
      <c r="D8" s="10"/>
      <c r="E8" s="5"/>
      <c r="F8" s="1889"/>
      <c r="G8" s="1889"/>
      <c r="H8" s="1889"/>
      <c r="I8" s="1889"/>
      <c r="K8" s="407"/>
    </row>
    <row r="9" spans="1:11" s="597" customFormat="1" ht="15" customHeight="1" x14ac:dyDescent="0.25">
      <c r="A9" s="620"/>
      <c r="B9" s="631" t="s">
        <v>734</v>
      </c>
      <c r="C9" s="11" t="s">
        <v>108</v>
      </c>
      <c r="D9" s="10"/>
      <c r="E9" s="5"/>
      <c r="F9" s="1889"/>
      <c r="G9" s="1889"/>
      <c r="H9" s="1889"/>
      <c r="I9" s="1889"/>
      <c r="K9" s="407"/>
    </row>
    <row r="10" spans="1:11" s="597" customFormat="1" ht="15" customHeight="1" x14ac:dyDescent="0.25">
      <c r="A10" s="620"/>
      <c r="B10" s="631" t="s">
        <v>310</v>
      </c>
      <c r="C10" s="11" t="s">
        <v>108</v>
      </c>
      <c r="D10" s="10"/>
      <c r="E10" s="5"/>
      <c r="F10" s="1889"/>
      <c r="G10" s="1889"/>
      <c r="H10" s="1889"/>
      <c r="I10" s="1889"/>
      <c r="K10" s="407"/>
    </row>
    <row r="11" spans="1:11" s="597" customFormat="1" ht="15" customHeight="1" x14ac:dyDescent="0.25">
      <c r="A11" s="620"/>
      <c r="B11" s="631" t="s">
        <v>315</v>
      </c>
      <c r="C11" s="11" t="s">
        <v>108</v>
      </c>
      <c r="D11" s="10"/>
      <c r="E11" s="5"/>
      <c r="F11" s="1889"/>
      <c r="G11" s="1889"/>
      <c r="H11" s="1889"/>
      <c r="I11" s="1889"/>
      <c r="K11" s="407"/>
    </row>
    <row r="12" spans="1:11" s="597" customFormat="1" ht="15" customHeight="1" x14ac:dyDescent="0.25">
      <c r="A12" s="620"/>
      <c r="B12" s="631" t="s">
        <v>316</v>
      </c>
      <c r="C12" s="11" t="s">
        <v>108</v>
      </c>
      <c r="D12" s="10"/>
      <c r="E12" s="5"/>
      <c r="F12" s="1889"/>
      <c r="G12" s="1889"/>
      <c r="H12" s="1889"/>
      <c r="I12" s="1889"/>
      <c r="K12" s="407"/>
    </row>
    <row r="13" spans="1:11" s="597" customFormat="1" ht="30" customHeight="1" x14ac:dyDescent="0.25">
      <c r="A13" s="620"/>
      <c r="B13" s="631" t="s">
        <v>105</v>
      </c>
      <c r="C13" s="11" t="s">
        <v>381</v>
      </c>
      <c r="D13" s="10"/>
      <c r="E13" s="5"/>
      <c r="F13" s="1889"/>
      <c r="G13" s="1889"/>
      <c r="H13" s="1889"/>
      <c r="I13" s="1889"/>
      <c r="K13" s="407"/>
    </row>
    <row r="14" spans="1:11" s="597" customFormat="1" ht="15" customHeight="1" x14ac:dyDescent="0.25">
      <c r="A14" s="620"/>
      <c r="B14" s="631" t="s">
        <v>284</v>
      </c>
      <c r="C14" s="11"/>
      <c r="D14" s="10"/>
      <c r="E14" s="5"/>
      <c r="F14" s="1889"/>
      <c r="G14" s="1889"/>
      <c r="H14" s="1889"/>
      <c r="I14" s="1889"/>
      <c r="K14" s="407"/>
    </row>
    <row r="15" spans="1:11" s="597" customFormat="1" ht="15" customHeight="1" x14ac:dyDescent="0.25">
      <c r="A15" s="620"/>
      <c r="B15" s="631" t="s">
        <v>72</v>
      </c>
      <c r="C15" s="12"/>
      <c r="D15" s="10"/>
      <c r="E15" s="5"/>
      <c r="F15" s="1889"/>
      <c r="G15" s="1889"/>
      <c r="H15" s="1889"/>
      <c r="I15" s="1889"/>
      <c r="K15" s="407"/>
    </row>
    <row r="16" spans="1:11" s="597" customFormat="1" ht="15" customHeight="1" x14ac:dyDescent="0.25">
      <c r="A16" s="620"/>
      <c r="B16" s="631" t="s">
        <v>595</v>
      </c>
      <c r="C16" s="13">
        <v>0</v>
      </c>
      <c r="D16" s="10"/>
      <c r="E16" s="5"/>
      <c r="F16" s="1889"/>
      <c r="G16" s="1889"/>
      <c r="H16" s="1889"/>
      <c r="I16" s="1889"/>
      <c r="K16" s="407"/>
    </row>
    <row r="17" spans="1:11" s="597" customFormat="1" ht="15" customHeight="1" x14ac:dyDescent="0.25">
      <c r="A17" s="620"/>
      <c r="B17" s="631" t="s">
        <v>603</v>
      </c>
      <c r="C17" s="13"/>
      <c r="D17" s="10"/>
      <c r="E17" s="5"/>
      <c r="F17" s="1889"/>
      <c r="G17" s="1889"/>
      <c r="H17" s="1889"/>
      <c r="I17" s="1889"/>
      <c r="K17" s="407"/>
    </row>
    <row r="18" spans="1:11" s="597" customFormat="1" ht="15" customHeight="1" x14ac:dyDescent="0.25">
      <c r="A18" s="620"/>
      <c r="B18" s="631" t="s">
        <v>602</v>
      </c>
      <c r="C18" s="13"/>
      <c r="D18" s="10"/>
      <c r="E18" s="5"/>
      <c r="F18" s="1889"/>
      <c r="G18" s="1889"/>
      <c r="H18" s="1889"/>
      <c r="I18" s="1889"/>
      <c r="K18" s="407"/>
    </row>
    <row r="19" spans="1:11" s="597" customFormat="1" ht="15" customHeight="1" x14ac:dyDescent="0.25">
      <c r="A19" s="620"/>
      <c r="B19" s="631" t="s">
        <v>601</v>
      </c>
      <c r="C19" s="13"/>
      <c r="D19" s="10"/>
      <c r="E19" s="5"/>
      <c r="F19" s="1889"/>
      <c r="G19" s="1889"/>
      <c r="H19" s="1889"/>
      <c r="I19" s="1889"/>
      <c r="K19" s="407"/>
    </row>
    <row r="20" spans="1:11" s="597" customFormat="1" ht="15" customHeight="1" x14ac:dyDescent="0.25">
      <c r="A20" s="620"/>
      <c r="B20" s="632" t="s">
        <v>88</v>
      </c>
      <c r="C20" s="14">
        <v>1</v>
      </c>
      <c r="D20" s="636">
        <f>C20*C40</f>
        <v>1</v>
      </c>
      <c r="E20" s="5"/>
      <c r="F20" s="1889"/>
      <c r="G20" s="1889"/>
      <c r="H20" s="1889"/>
      <c r="I20" s="1889"/>
      <c r="K20" s="407"/>
    </row>
    <row r="21" spans="1:11" s="597" customFormat="1" ht="15" customHeight="1" x14ac:dyDescent="0.25">
      <c r="A21" s="620"/>
      <c r="B21" s="632" t="s">
        <v>190</v>
      </c>
      <c r="C21" s="15"/>
      <c r="D21" s="10"/>
      <c r="E21" s="5"/>
      <c r="F21" s="1889"/>
      <c r="G21" s="1889"/>
      <c r="H21" s="1889"/>
      <c r="I21" s="1889"/>
      <c r="K21" s="407"/>
    </row>
    <row r="22" spans="1:11" s="597" customFormat="1" ht="15" customHeight="1" x14ac:dyDescent="0.25">
      <c r="A22" s="620"/>
      <c r="B22" s="632" t="s">
        <v>120</v>
      </c>
      <c r="C22" s="11" t="s">
        <v>107</v>
      </c>
      <c r="D22" s="10"/>
      <c r="E22" s="5"/>
      <c r="F22" s="1889"/>
      <c r="G22" s="1889"/>
      <c r="H22" s="1889"/>
      <c r="I22" s="1889"/>
      <c r="K22" s="407"/>
    </row>
    <row r="23" spans="1:11" s="597" customFormat="1" ht="15" customHeight="1" x14ac:dyDescent="0.25">
      <c r="A23" s="620"/>
      <c r="B23" s="633" t="s">
        <v>180</v>
      </c>
      <c r="C23" s="11" t="s">
        <v>107</v>
      </c>
      <c r="D23" s="10"/>
      <c r="E23" s="5"/>
      <c r="F23" s="1889"/>
      <c r="G23" s="1889"/>
      <c r="H23" s="1889"/>
      <c r="I23" s="1889"/>
      <c r="K23" s="407"/>
    </row>
    <row r="24" spans="1:11" s="597" customFormat="1" ht="15" customHeight="1" x14ac:dyDescent="0.25">
      <c r="A24" s="620"/>
      <c r="B24" s="632" t="s">
        <v>121</v>
      </c>
      <c r="C24" s="11" t="s">
        <v>107</v>
      </c>
      <c r="D24" s="10"/>
      <c r="E24" s="5"/>
      <c r="F24" s="1889"/>
      <c r="G24" s="1889"/>
      <c r="H24" s="1889"/>
      <c r="I24" s="1889"/>
      <c r="K24" s="407"/>
    </row>
    <row r="25" spans="1:11" s="597" customFormat="1" ht="15" customHeight="1" x14ac:dyDescent="0.25">
      <c r="A25" s="620"/>
      <c r="B25" s="633" t="s">
        <v>180</v>
      </c>
      <c r="C25" s="11" t="s">
        <v>107</v>
      </c>
      <c r="D25" s="10"/>
      <c r="E25" s="5"/>
      <c r="F25" s="1889"/>
      <c r="G25" s="1889"/>
      <c r="H25" s="1889"/>
      <c r="I25" s="1889"/>
      <c r="K25" s="407"/>
    </row>
    <row r="26" spans="1:11" s="597" customFormat="1" ht="15" customHeight="1" x14ac:dyDescent="0.25">
      <c r="A26" s="620"/>
      <c r="B26" s="632" t="s">
        <v>604</v>
      </c>
      <c r="C26" s="11" t="s">
        <v>107</v>
      </c>
      <c r="D26" s="10"/>
      <c r="E26" s="5"/>
      <c r="F26" s="1889"/>
      <c r="G26" s="1889"/>
      <c r="H26" s="1889"/>
      <c r="I26" s="1889"/>
      <c r="K26" s="407"/>
    </row>
    <row r="27" spans="1:11" s="597" customFormat="1" ht="15" customHeight="1" x14ac:dyDescent="0.25">
      <c r="A27" s="620"/>
      <c r="B27" s="633" t="s">
        <v>180</v>
      </c>
      <c r="C27" s="11" t="s">
        <v>107</v>
      </c>
      <c r="D27" s="10"/>
      <c r="E27" s="5"/>
      <c r="K27" s="407"/>
    </row>
    <row r="28" spans="1:11" s="597" customFormat="1" ht="15" customHeight="1" x14ac:dyDescent="0.25">
      <c r="A28" s="620"/>
      <c r="B28" s="632" t="s">
        <v>605</v>
      </c>
      <c r="C28" s="11" t="s">
        <v>107</v>
      </c>
      <c r="D28" s="10"/>
      <c r="E28" s="5"/>
      <c r="K28" s="407"/>
    </row>
    <row r="29" spans="1:11" s="597" customFormat="1" ht="15" customHeight="1" x14ac:dyDescent="0.25">
      <c r="A29" s="620"/>
      <c r="B29" s="633" t="s">
        <v>180</v>
      </c>
      <c r="C29" s="11" t="s">
        <v>107</v>
      </c>
      <c r="D29" s="10"/>
      <c r="E29" s="5"/>
      <c r="K29" s="407"/>
    </row>
    <row r="30" spans="1:11" s="597" customFormat="1" ht="15" customHeight="1" x14ac:dyDescent="0.25">
      <c r="A30" s="620"/>
      <c r="B30" s="1133" t="s">
        <v>1027</v>
      </c>
      <c r="C30" s="11" t="s">
        <v>107</v>
      </c>
      <c r="D30" s="10"/>
      <c r="E30" s="5"/>
      <c r="K30" s="407"/>
    </row>
    <row r="31" spans="1:11" s="597" customFormat="1" ht="15" customHeight="1" x14ac:dyDescent="0.25">
      <c r="A31" s="620"/>
      <c r="B31" s="633" t="s">
        <v>180</v>
      </c>
      <c r="C31" s="16"/>
      <c r="D31" s="10"/>
      <c r="E31" s="5"/>
      <c r="K31" s="407"/>
    </row>
    <row r="32" spans="1:11" s="597" customFormat="1" ht="15" customHeight="1" x14ac:dyDescent="0.25">
      <c r="A32" s="620"/>
      <c r="B32" s="1133" t="s">
        <v>1394</v>
      </c>
      <c r="C32" s="11" t="s">
        <v>107</v>
      </c>
      <c r="D32" s="10"/>
      <c r="E32" s="5"/>
      <c r="K32" s="407"/>
    </row>
    <row r="33" spans="1:11" s="597" customFormat="1" ht="15" customHeight="1" x14ac:dyDescent="0.25">
      <c r="A33" s="620"/>
      <c r="B33" s="633" t="s">
        <v>180</v>
      </c>
      <c r="C33" s="16"/>
      <c r="D33" s="10"/>
      <c r="E33" s="5"/>
      <c r="K33" s="407"/>
    </row>
    <row r="34" spans="1:11" s="597" customFormat="1" ht="15" customHeight="1" x14ac:dyDescent="0.25">
      <c r="A34" s="620"/>
      <c r="B34" s="1133" t="s">
        <v>1265</v>
      </c>
      <c r="C34" s="11" t="s">
        <v>107</v>
      </c>
      <c r="D34" s="10"/>
      <c r="E34" s="5"/>
      <c r="K34" s="407"/>
    </row>
    <row r="35" spans="1:11" s="597" customFormat="1" ht="15" customHeight="1" x14ac:dyDescent="0.25">
      <c r="A35" s="620"/>
      <c r="B35" s="633" t="s">
        <v>180</v>
      </c>
      <c r="C35" s="16"/>
      <c r="D35" s="10"/>
      <c r="E35" s="5"/>
      <c r="K35" s="407"/>
    </row>
    <row r="36" spans="1:11" s="597" customFormat="1" ht="15" customHeight="1" x14ac:dyDescent="0.25">
      <c r="A36" s="620"/>
      <c r="B36" s="1133" t="s">
        <v>1393</v>
      </c>
      <c r="C36" s="11" t="s">
        <v>107</v>
      </c>
      <c r="D36" s="10"/>
      <c r="E36" s="5"/>
      <c r="K36" s="407"/>
    </row>
    <row r="37" spans="1:11" s="597" customFormat="1" ht="15" customHeight="1" x14ac:dyDescent="0.25">
      <c r="A37" s="620"/>
      <c r="B37" s="633" t="s">
        <v>180</v>
      </c>
      <c r="C37" s="16"/>
      <c r="D37" s="10"/>
      <c r="E37" s="5"/>
      <c r="K37" s="407"/>
    </row>
    <row r="38" spans="1:11" s="597" customFormat="1" ht="15" customHeight="1" x14ac:dyDescent="0.25">
      <c r="A38" s="620"/>
      <c r="B38" s="632" t="s">
        <v>103</v>
      </c>
      <c r="C38" s="17"/>
      <c r="D38" s="10"/>
      <c r="E38" s="5"/>
      <c r="K38" s="407"/>
    </row>
    <row r="39" spans="1:11" s="597" customFormat="1" ht="15" customHeight="1" x14ac:dyDescent="0.25">
      <c r="A39" s="620"/>
      <c r="B39" s="632" t="s">
        <v>317</v>
      </c>
      <c r="C39" s="1086"/>
      <c r="D39" s="18"/>
      <c r="E39" s="5"/>
      <c r="K39" s="407"/>
    </row>
    <row r="40" spans="1:11" s="597" customFormat="1" ht="15" customHeight="1" x14ac:dyDescent="0.25">
      <c r="A40" s="620"/>
      <c r="B40" s="632" t="s">
        <v>285</v>
      </c>
      <c r="C40" s="19">
        <v>1</v>
      </c>
      <c r="D40" s="635" t="str">
        <f>VLOOKUP(C40,UnitT,2)</f>
        <v>One</v>
      </c>
      <c r="E40" s="5"/>
      <c r="K40" s="407"/>
    </row>
    <row r="41" spans="1:11" s="597" customFormat="1" ht="15" customHeight="1" x14ac:dyDescent="0.25">
      <c r="A41" s="620"/>
      <c r="B41" s="634" t="s">
        <v>117</v>
      </c>
      <c r="C41" s="21"/>
      <c r="D41" s="22"/>
      <c r="E41" s="5"/>
      <c r="K41" s="407"/>
    </row>
    <row r="42" spans="1:11" s="597" customFormat="1" ht="60" customHeight="1" x14ac:dyDescent="0.25">
      <c r="A42" s="595" t="s">
        <v>292</v>
      </c>
      <c r="B42" s="587"/>
      <c r="C42" s="596"/>
      <c r="K42" s="407"/>
    </row>
    <row r="43" spans="1:11" s="597" customFormat="1" ht="15" customHeight="1" x14ac:dyDescent="0.25">
      <c r="A43" s="593"/>
      <c r="B43" s="1110" t="s">
        <v>109</v>
      </c>
      <c r="C43" s="23" t="s">
        <v>108</v>
      </c>
      <c r="K43" s="407"/>
    </row>
    <row r="44" spans="1:11" s="597" customFormat="1" ht="15" customHeight="1" x14ac:dyDescent="0.25">
      <c r="A44" s="593"/>
      <c r="B44" s="632" t="s">
        <v>331</v>
      </c>
      <c r="C44" s="24" t="s">
        <v>108</v>
      </c>
      <c r="K44" s="407"/>
    </row>
    <row r="45" spans="1:11" s="597" customFormat="1" ht="15" customHeight="1" x14ac:dyDescent="0.25">
      <c r="A45" s="620"/>
      <c r="B45" s="632" t="s">
        <v>332</v>
      </c>
      <c r="C45" s="24" t="s">
        <v>108</v>
      </c>
      <c r="K45" s="407"/>
    </row>
    <row r="46" spans="1:11" s="597" customFormat="1" ht="15" customHeight="1" x14ac:dyDescent="0.25">
      <c r="A46" s="620"/>
      <c r="B46" s="637" t="s">
        <v>333</v>
      </c>
      <c r="C46" s="21" t="s">
        <v>108</v>
      </c>
      <c r="K46" s="407"/>
    </row>
    <row r="47" spans="1:11" s="597" customFormat="1" ht="60" customHeight="1" x14ac:dyDescent="0.25">
      <c r="A47" s="595" t="s">
        <v>622</v>
      </c>
      <c r="B47" s="587"/>
      <c r="C47" s="596"/>
      <c r="K47" s="407"/>
    </row>
    <row r="48" spans="1:11" s="597" customFormat="1" ht="15" customHeight="1" x14ac:dyDescent="0.25">
      <c r="A48" s="593"/>
      <c r="B48" s="639" t="s">
        <v>240</v>
      </c>
      <c r="C48" s="25"/>
      <c r="K48" s="407"/>
    </row>
    <row r="49" spans="1:11" s="597" customFormat="1" ht="15" customHeight="1" x14ac:dyDescent="0.25">
      <c r="A49" s="621"/>
      <c r="B49" s="596"/>
      <c r="C49" s="596"/>
      <c r="D49" s="638"/>
      <c r="E49" s="638"/>
      <c r="K49" s="407"/>
    </row>
    <row r="50" spans="1:11" ht="30" customHeight="1" x14ac:dyDescent="0.3">
      <c r="A50" s="619" t="s">
        <v>400</v>
      </c>
      <c r="B50" s="628"/>
      <c r="C50" s="629"/>
      <c r="D50" s="589"/>
      <c r="E50" s="589"/>
      <c r="F50" s="589"/>
      <c r="G50" s="589"/>
      <c r="H50" s="589"/>
      <c r="I50" s="589"/>
      <c r="J50" s="589"/>
      <c r="K50" s="590"/>
    </row>
    <row r="51" spans="1:11" s="597" customFormat="1" ht="45" customHeight="1" x14ac:dyDescent="0.25">
      <c r="A51" s="620"/>
      <c r="B51" s="616" t="str">
        <f>CONCATENATE("Data in cells C ", ROW(C53), " to C", ROW(C66), " must be in line with regulatory reporting.")</f>
        <v>Data in cells C 53 to C66 must be in line with regulatory reporting.</v>
      </c>
      <c r="C51" s="596"/>
      <c r="K51" s="407"/>
    </row>
    <row r="52" spans="1:11" s="597" customFormat="1" ht="45" customHeight="1" x14ac:dyDescent="0.25">
      <c r="A52" s="620"/>
      <c r="B52" s="1117"/>
      <c r="C52" s="640" t="s">
        <v>708</v>
      </c>
      <c r="D52" s="640" t="s">
        <v>751</v>
      </c>
      <c r="E52" s="641" t="s">
        <v>796</v>
      </c>
      <c r="K52" s="614"/>
    </row>
    <row r="53" spans="1:11" s="597" customFormat="1" ht="15" customHeight="1" x14ac:dyDescent="0.25">
      <c r="A53" s="593"/>
      <c r="B53" s="642" t="s">
        <v>217</v>
      </c>
      <c r="C53" s="643" t="str">
        <f>IF(AND(ISNUMBER(C54),ISNUMBER(C57),ISNUMBER(C62),ISNUMBER(C66)),C54+C57+C62+C66,"")</f>
        <v/>
      </c>
      <c r="D53" s="643" t="str">
        <f>IF(AND(ISNUMBER(D54),ISNUMBER(D57),ISNUMBER(D62)),D54+D57+D62,"")</f>
        <v/>
      </c>
      <c r="E53" s="644" t="str">
        <f>IF(AND(ISNUMBER(E54),ISNUMBER(E57),ISNUMBER(E62)),E54+E57+E62,"")</f>
        <v/>
      </c>
      <c r="K53" s="614"/>
    </row>
    <row r="54" spans="1:11" s="597" customFormat="1" ht="15" customHeight="1" x14ac:dyDescent="0.25">
      <c r="A54" s="593"/>
      <c r="B54" s="1118" t="s">
        <v>80</v>
      </c>
      <c r="C54" s="645" t="str">
        <f>IF(AND(ISNUMBER(C55),ISNUMBER(C56)),C55-C56,"")</f>
        <v/>
      </c>
      <c r="D54" s="646" t="str">
        <f>IF(ISNUMBER(DefCap!D64),DefCap!D64,"")</f>
        <v/>
      </c>
      <c r="E54" s="646" t="str">
        <f>IF(ISNUMBER(DefCap!E64),DefCap!E64,"")</f>
        <v/>
      </c>
      <c r="K54" s="614"/>
    </row>
    <row r="55" spans="1:11" s="597" customFormat="1" ht="15" customHeight="1" x14ac:dyDescent="0.25">
      <c r="A55" s="593"/>
      <c r="B55" s="1121" t="s">
        <v>388</v>
      </c>
      <c r="C55" s="997"/>
      <c r="D55" s="646" t="str">
        <f>IF(ISNUMBER(DefCap!D33),DefCap!D33,"")</f>
        <v/>
      </c>
      <c r="E55" s="646" t="str">
        <f>IF(ISNUMBER(DefCap!E33),DefCap!E33,"")</f>
        <v/>
      </c>
      <c r="K55" s="614"/>
    </row>
    <row r="56" spans="1:11" s="597" customFormat="1" ht="15" customHeight="1" x14ac:dyDescent="0.25">
      <c r="A56" s="593"/>
      <c r="B56" s="1121" t="s">
        <v>202</v>
      </c>
      <c r="C56" s="997"/>
      <c r="D56" s="646" t="str">
        <f>IF(ISNUMBER(DefCap!D63),DefCap!D63,"")</f>
        <v/>
      </c>
      <c r="E56" s="646" t="str">
        <f>IF(ISNUMBER(DefCap!E63),DefCap!E63,"")</f>
        <v/>
      </c>
      <c r="K56" s="614"/>
    </row>
    <row r="57" spans="1:11" s="597" customFormat="1" ht="15" customHeight="1" x14ac:dyDescent="0.25">
      <c r="A57" s="593"/>
      <c r="B57" s="1118" t="s">
        <v>81</v>
      </c>
      <c r="C57" s="645" t="str">
        <f>IF(AND(ISNUMBER(C58),ISNUMBER(C59)),C58-C59,"")</f>
        <v/>
      </c>
      <c r="D57" s="646" t="str">
        <f>IF(ISNUMBER(DefCap!D82),DefCap!D82,"")</f>
        <v/>
      </c>
      <c r="E57" s="646" t="str">
        <f>IF(ISNUMBER(DefCap!E82),DefCap!E82,"")</f>
        <v/>
      </c>
      <c r="K57" s="614"/>
    </row>
    <row r="58" spans="1:11" s="597" customFormat="1" ht="15" customHeight="1" x14ac:dyDescent="0.25">
      <c r="A58" s="593"/>
      <c r="B58" s="1121" t="s">
        <v>388</v>
      </c>
      <c r="C58" s="997"/>
      <c r="D58" s="646" t="str">
        <f>IF(ISNUMBER(DefCap!D71),DefCap!D71,"")</f>
        <v/>
      </c>
      <c r="E58" s="646" t="str">
        <f>IF(ISNUMBER(DefCap!E71),DefCap!E71,"")</f>
        <v/>
      </c>
      <c r="K58" s="614"/>
    </row>
    <row r="59" spans="1:11" s="597" customFormat="1" ht="15" customHeight="1" x14ac:dyDescent="0.25">
      <c r="A59" s="593"/>
      <c r="B59" s="1121" t="s">
        <v>202</v>
      </c>
      <c r="C59" s="997"/>
      <c r="D59" s="646" t="str">
        <f>IF(ISNUMBER(DefCap!D81),DefCap!D81,"")</f>
        <v/>
      </c>
      <c r="E59" s="646" t="str">
        <f>IF(ISNUMBER(DefCap!E81),DefCap!E81,"")</f>
        <v/>
      </c>
      <c r="K59" s="614"/>
    </row>
    <row r="60" spans="1:11" s="597" customFormat="1" ht="15" customHeight="1" x14ac:dyDescent="0.25">
      <c r="A60" s="593"/>
      <c r="B60" s="647" t="s">
        <v>707</v>
      </c>
      <c r="C60" s="650" t="str">
        <f>IF(C58&gt;=C59,"Yes","No")</f>
        <v>Yes</v>
      </c>
      <c r="D60" s="444"/>
      <c r="E60" s="444"/>
      <c r="K60" s="614"/>
    </row>
    <row r="61" spans="1:11" s="597" customFormat="1" ht="15" customHeight="1" x14ac:dyDescent="0.25">
      <c r="A61" s="593"/>
      <c r="B61" s="1118" t="s">
        <v>84</v>
      </c>
      <c r="C61" s="645" t="str">
        <f>IF(AND(ISNUMBER(C54),ISNUMBER(C57)),C54+C57,"")</f>
        <v/>
      </c>
      <c r="D61" s="646" t="str">
        <f>IF(AND(ISNUMBER(D54),ISNUMBER(D57)),D54+D57,"")</f>
        <v/>
      </c>
      <c r="E61" s="646" t="str">
        <f>IF(AND(ISNUMBER(E54),ISNUMBER(E57)),E54+E57,"")</f>
        <v/>
      </c>
      <c r="K61" s="614"/>
    </row>
    <row r="62" spans="1:11" s="597" customFormat="1" ht="15" customHeight="1" x14ac:dyDescent="0.25">
      <c r="A62" s="593"/>
      <c r="B62" s="1118" t="s">
        <v>82</v>
      </c>
      <c r="C62" s="645" t="str">
        <f>IF(AND(ISNUMBER(C63),ISNUMBER(C64)),C63-C64,"")</f>
        <v/>
      </c>
      <c r="D62" s="646" t="str">
        <f>IF(ISNUMBER(DefCap!D101),DefCap!D101,"")</f>
        <v/>
      </c>
      <c r="E62" s="646" t="str">
        <f>IF(ISNUMBER(DefCap!E101),DefCap!E101,"")</f>
        <v/>
      </c>
      <c r="K62" s="614"/>
    </row>
    <row r="63" spans="1:11" s="597" customFormat="1" ht="15" customHeight="1" x14ac:dyDescent="0.25">
      <c r="A63" s="593"/>
      <c r="B63" s="1121" t="s">
        <v>201</v>
      </c>
      <c r="C63" s="997"/>
      <c r="D63" s="646" t="str">
        <f>IF(ISNUMBER(DefCap!D91),DefCap!D91,"")</f>
        <v/>
      </c>
      <c r="E63" s="646" t="str">
        <f>IF(ISNUMBER(DefCap!E91),DefCap!E91,"")</f>
        <v/>
      </c>
      <c r="K63" s="614"/>
    </row>
    <row r="64" spans="1:11" s="597" customFormat="1" ht="15" customHeight="1" x14ac:dyDescent="0.25">
      <c r="A64" s="593"/>
      <c r="B64" s="1121" t="s">
        <v>202</v>
      </c>
      <c r="C64" s="997"/>
      <c r="D64" s="646" t="str">
        <f>IF(ISNUMBER(DefCap!D100),DefCap!D100,"")</f>
        <v/>
      </c>
      <c r="E64" s="646" t="str">
        <f>IF(ISNUMBER(DefCap!E100),DefCap!E100,"")</f>
        <v/>
      </c>
      <c r="K64" s="614"/>
    </row>
    <row r="65" spans="1:11" s="597" customFormat="1" ht="15" customHeight="1" x14ac:dyDescent="0.25">
      <c r="A65" s="593"/>
      <c r="B65" s="647" t="s">
        <v>706</v>
      </c>
      <c r="C65" s="651" t="str">
        <f>IF(C63&gt;=C64,"Yes","No")</f>
        <v>Yes</v>
      </c>
      <c r="D65" s="444"/>
      <c r="E65" s="444"/>
      <c r="K65" s="614"/>
    </row>
    <row r="66" spans="1:11" s="597" customFormat="1" ht="15" customHeight="1" x14ac:dyDescent="0.25">
      <c r="A66" s="593"/>
      <c r="B66" s="648" t="s">
        <v>83</v>
      </c>
      <c r="C66" s="1001"/>
      <c r="D66" s="584"/>
      <c r="E66" s="584"/>
      <c r="K66" s="614"/>
    </row>
    <row r="67" spans="1:11" s="597" customFormat="1" ht="15" customHeight="1" x14ac:dyDescent="0.25">
      <c r="A67" s="622"/>
      <c r="B67" s="649"/>
      <c r="C67" s="649"/>
      <c r="D67" s="649"/>
      <c r="E67" s="649"/>
      <c r="K67" s="614"/>
    </row>
    <row r="68" spans="1:11" s="597" customFormat="1" ht="45" customHeight="1" x14ac:dyDescent="0.25">
      <c r="A68" s="623" t="s">
        <v>203</v>
      </c>
      <c r="B68" s="652"/>
      <c r="C68" s="609"/>
      <c r="D68" s="653"/>
      <c r="E68" s="653"/>
      <c r="F68" s="653"/>
      <c r="G68" s="653"/>
      <c r="H68" s="653"/>
      <c r="I68" s="653"/>
      <c r="J68" s="653"/>
      <c r="K68" s="407"/>
    </row>
    <row r="69" spans="1:11" s="597" customFormat="1" ht="15" customHeight="1" x14ac:dyDescent="0.25">
      <c r="A69" s="593"/>
      <c r="B69" s="654"/>
      <c r="C69" s="1089" t="s">
        <v>323</v>
      </c>
      <c r="K69" s="407"/>
    </row>
    <row r="70" spans="1:11" s="597" customFormat="1" ht="15" customHeight="1" x14ac:dyDescent="0.25">
      <c r="A70" s="593"/>
      <c r="B70" s="655" t="s">
        <v>194</v>
      </c>
      <c r="C70" s="30"/>
      <c r="K70" s="407"/>
    </row>
    <row r="71" spans="1:11" s="597" customFormat="1" ht="15" customHeight="1" x14ac:dyDescent="0.25">
      <c r="A71" s="593"/>
      <c r="B71" s="633" t="s">
        <v>195</v>
      </c>
      <c r="C71" s="998"/>
      <c r="K71" s="407"/>
    </row>
    <row r="72" spans="1:11" s="597" customFormat="1" ht="15" customHeight="1" x14ac:dyDescent="0.25">
      <c r="A72" s="593"/>
      <c r="B72" s="633" t="s">
        <v>196</v>
      </c>
      <c r="C72" s="998"/>
      <c r="K72" s="407"/>
    </row>
    <row r="73" spans="1:11" s="597" customFormat="1" ht="15" customHeight="1" x14ac:dyDescent="0.25">
      <c r="A73" s="593"/>
      <c r="B73" s="656" t="s">
        <v>197</v>
      </c>
      <c r="C73" s="16"/>
      <c r="K73" s="407"/>
    </row>
    <row r="74" spans="1:11" s="597" customFormat="1" ht="15" customHeight="1" x14ac:dyDescent="0.25">
      <c r="A74" s="593"/>
      <c r="B74" s="633" t="s">
        <v>75</v>
      </c>
      <c r="C74" s="998"/>
      <c r="K74" s="407"/>
    </row>
    <row r="75" spans="1:11" s="597" customFormat="1" ht="15" customHeight="1" x14ac:dyDescent="0.25">
      <c r="A75" s="593"/>
      <c r="B75" s="633" t="s">
        <v>198</v>
      </c>
      <c r="C75" s="998"/>
      <c r="K75" s="407"/>
    </row>
    <row r="76" spans="1:11" s="597" customFormat="1" ht="15" customHeight="1" x14ac:dyDescent="0.25">
      <c r="A76" s="593"/>
      <c r="B76" s="633" t="s">
        <v>199</v>
      </c>
      <c r="C76" s="998"/>
      <c r="K76" s="407"/>
    </row>
    <row r="77" spans="1:11" s="597" customFormat="1" ht="15" customHeight="1" x14ac:dyDescent="0.25">
      <c r="A77" s="593"/>
      <c r="B77" s="633" t="s">
        <v>116</v>
      </c>
      <c r="C77" s="998"/>
      <c r="K77" s="407"/>
    </row>
    <row r="78" spans="1:11" s="597" customFormat="1" ht="15" customHeight="1" x14ac:dyDescent="0.25">
      <c r="A78" s="593"/>
      <c r="B78" s="633" t="s">
        <v>119</v>
      </c>
      <c r="C78" s="998"/>
      <c r="K78" s="407"/>
    </row>
    <row r="79" spans="1:11" s="597" customFormat="1" ht="15" customHeight="1" x14ac:dyDescent="0.25">
      <c r="A79" s="593"/>
      <c r="B79" s="633" t="s">
        <v>97</v>
      </c>
      <c r="C79" s="998"/>
      <c r="K79" s="407"/>
    </row>
    <row r="80" spans="1:11" s="597" customFormat="1" ht="15" customHeight="1" x14ac:dyDescent="0.25">
      <c r="A80" s="593"/>
      <c r="B80" s="656" t="s">
        <v>154</v>
      </c>
      <c r="C80" s="16"/>
      <c r="K80" s="407"/>
    </row>
    <row r="81" spans="1:11" s="597" customFormat="1" ht="15" customHeight="1" x14ac:dyDescent="0.25">
      <c r="A81" s="593"/>
      <c r="B81" s="633" t="s">
        <v>66</v>
      </c>
      <c r="C81" s="998"/>
      <c r="K81" s="407"/>
    </row>
    <row r="82" spans="1:11" s="597" customFormat="1" ht="15" customHeight="1" x14ac:dyDescent="0.25">
      <c r="A82" s="593"/>
      <c r="B82" s="633" t="s">
        <v>24</v>
      </c>
      <c r="C82" s="998"/>
      <c r="K82" s="407"/>
    </row>
    <row r="83" spans="1:11" s="597" customFormat="1" ht="15" customHeight="1" x14ac:dyDescent="0.25">
      <c r="A83" s="593"/>
      <c r="B83" s="657" t="s">
        <v>67</v>
      </c>
      <c r="C83" s="999"/>
      <c r="K83" s="407"/>
    </row>
    <row r="84" spans="1:11" s="597" customFormat="1" ht="15" customHeight="1" x14ac:dyDescent="0.25">
      <c r="A84" s="624"/>
      <c r="B84" s="649"/>
      <c r="C84" s="649"/>
      <c r="D84" s="638"/>
      <c r="E84" s="638"/>
      <c r="F84" s="638"/>
      <c r="G84" s="638"/>
      <c r="H84" s="638"/>
      <c r="I84" s="638"/>
      <c r="J84" s="638"/>
      <c r="K84" s="439"/>
    </row>
    <row r="85" spans="1:11" ht="0" hidden="1" customHeight="1" x14ac:dyDescent="0.25">
      <c r="F85" s="1466"/>
    </row>
    <row r="86" spans="1:11" ht="0" hidden="1" customHeight="1" x14ac:dyDescent="0.25">
      <c r="F86" s="1466"/>
    </row>
    <row r="87" spans="1:11" ht="0" hidden="1" customHeight="1" x14ac:dyDescent="0.25">
      <c r="F87" s="1466"/>
    </row>
    <row r="88" spans="1:11" ht="0" hidden="1" customHeight="1" x14ac:dyDescent="0.25">
      <c r="F88" s="1466"/>
    </row>
    <row r="89" spans="1:11" ht="0" hidden="1" customHeight="1" x14ac:dyDescent="0.25">
      <c r="F89" s="1466"/>
    </row>
    <row r="90" spans="1:11" ht="0" hidden="1" customHeight="1" x14ac:dyDescent="0.25">
      <c r="F90" s="1466"/>
    </row>
    <row r="91" spans="1:11" ht="0" hidden="1" customHeight="1" x14ac:dyDescent="0.25">
      <c r="F91" s="1466"/>
    </row>
    <row r="92" spans="1:11" ht="0" hidden="1" customHeight="1" x14ac:dyDescent="0.25">
      <c r="F92" s="1466"/>
    </row>
    <row r="93" spans="1:11" ht="0" hidden="1" customHeight="1" x14ac:dyDescent="0.25">
      <c r="F93" s="1466"/>
    </row>
    <row r="94" spans="1:11" ht="0" hidden="1" customHeight="1" x14ac:dyDescent="0.25">
      <c r="F94" s="1466"/>
    </row>
    <row r="95" spans="1:11" ht="0" hidden="1" customHeight="1" x14ac:dyDescent="0.25">
      <c r="F95" s="1466"/>
    </row>
    <row r="96" spans="1:11" ht="0" hidden="1" customHeight="1" x14ac:dyDescent="0.25">
      <c r="F96" s="1466"/>
    </row>
    <row r="97" spans="6:6" ht="0" hidden="1" customHeight="1" x14ac:dyDescent="0.25">
      <c r="F97" s="1466"/>
    </row>
    <row r="98" spans="6:6" ht="0" hidden="1" customHeight="1" x14ac:dyDescent="0.25">
      <c r="F98" s="1466"/>
    </row>
    <row r="99" spans="6:6" ht="0" hidden="1" customHeight="1" x14ac:dyDescent="0.25">
      <c r="F99" s="1466"/>
    </row>
    <row r="100" spans="6:6" ht="0" hidden="1" customHeight="1" x14ac:dyDescent="0.25">
      <c r="F100" s="1466"/>
    </row>
  </sheetData>
  <mergeCells count="1">
    <mergeCell ref="F5:I26"/>
  </mergeCells>
  <phoneticPr fontId="5" type="noConversion"/>
  <conditionalFormatting sqref="C55 C58 C66 C81:C83 C74:C79 C63">
    <cfRule type="cellIs" dxfId="320" priority="96" stopIfTrue="1" operator="lessThan">
      <formula>0</formula>
    </cfRule>
  </conditionalFormatting>
  <conditionalFormatting sqref="C60 C65">
    <cfRule type="cellIs" dxfId="319" priority="6" stopIfTrue="1" operator="equal">
      <formula>"No"</formula>
    </cfRule>
    <cfRule type="cellIs" dxfId="318" priority="7" stopIfTrue="1" operator="equal">
      <formula>"Yes"</formula>
    </cfRule>
  </conditionalFormatting>
  <dataValidations count="6">
    <dataValidation type="list" showInputMessage="1" showErrorMessage="1" sqref="C43:C46 C8:C12 C22:C30 C34 C36 C32">
      <formula1>YesNo</formula1>
    </dataValidation>
    <dataValidation type="list" showInputMessage="1" showErrorMessage="1" sqref="C41">
      <formula1>Accounting</formula1>
    </dataValidation>
    <dataValidation type="list" allowBlank="1" showInputMessage="1" showErrorMessage="1" sqref="C14">
      <formula1>Group</formula1>
    </dataValidation>
    <dataValidation type="list" showInputMessage="1" showErrorMessage="1" sqref="C13">
      <formula1>BankType</formula1>
    </dataValidation>
    <dataValidation type="list" allowBlank="1" showInputMessage="1" showErrorMessage="1" sqref="C15">
      <formula1>BankTypeNumeric</formula1>
    </dataValidation>
    <dataValidation type="list" allowBlank="1" showInputMessage="1" showErrorMessage="1" sqref="C40">
      <formula1>UnitW</formula1>
    </dataValidation>
  </dataValidations>
  <printOptions headings="1"/>
  <pageMargins left="0.59055118110236227" right="0.59055118110236227" top="0.98425196850393704" bottom="0.98425196850393704" header="0.51181102362204722" footer="0.51181102362204722"/>
  <pageSetup paperSize="9" scale="49" fitToHeight="4"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1" manualBreakCount="1">
    <brk id="41" max="10" man="1"/>
  </rowBreaks>
  <ignoredErrors>
    <ignoredError sqref="C55:C57 C60 C62:C65" emptyCellReference="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L446"/>
  <sheetViews>
    <sheetView zoomScale="75" zoomScaleNormal="75" workbookViewId="0">
      <pane ySplit="1" topLeftCell="A2" activePane="bottomLeft" state="frozen"/>
      <selection pane="bottomLeft"/>
    </sheetView>
  </sheetViews>
  <sheetFormatPr defaultColWidth="0" defaultRowHeight="14.25" customHeight="1" zeroHeight="1" x14ac:dyDescent="0.25"/>
  <cols>
    <col min="1" max="1" width="1.7109375" style="598" customWidth="1"/>
    <col min="2" max="2" width="149.7109375" style="1392" customWidth="1"/>
    <col min="3" max="8" width="16.7109375" style="1392" customWidth="1"/>
    <col min="9" max="9" width="16.7109375" style="598" customWidth="1"/>
    <col min="10" max="10" width="1.7109375" style="1392" customWidth="1"/>
    <col min="11" max="12" width="0" style="1392" hidden="1" customWidth="1"/>
    <col min="13" max="16384" width="16.7109375" style="1392" hidden="1"/>
  </cols>
  <sheetData>
    <row r="1" spans="1:10" s="598" customFormat="1" ht="30" customHeight="1" x14ac:dyDescent="0.55000000000000004">
      <c r="A1" s="810" t="s">
        <v>1363</v>
      </c>
      <c r="B1" s="811"/>
      <c r="C1" s="1085" t="str">
        <f>CONCATENATE("Reporting unit: ", 'General Info'!$C$40, " ", 'General Info'!$C$39)</f>
        <v xml:space="preserve">Reporting unit: 1 </v>
      </c>
      <c r="D1" s="811"/>
      <c r="E1" s="811"/>
      <c r="F1" s="811"/>
      <c r="G1" s="811"/>
      <c r="H1" s="612"/>
      <c r="I1" s="780"/>
      <c r="J1" s="582"/>
    </row>
    <row r="2" spans="1:10" s="598" customFormat="1" ht="30" customHeight="1" x14ac:dyDescent="0.3">
      <c r="A2" s="611" t="s">
        <v>1371</v>
      </c>
      <c r="B2" s="612"/>
      <c r="C2" s="612"/>
      <c r="D2" s="612"/>
      <c r="E2" s="612"/>
      <c r="F2" s="612"/>
      <c r="G2" s="612"/>
      <c r="H2" s="612"/>
      <c r="I2" s="612"/>
      <c r="J2" s="590"/>
    </row>
    <row r="3" spans="1:10" s="583" customFormat="1" ht="15" customHeight="1" x14ac:dyDescent="0.3">
      <c r="A3" s="1128"/>
      <c r="B3" s="594"/>
      <c r="C3" s="594"/>
      <c r="D3" s="594"/>
      <c r="E3" s="594"/>
      <c r="F3" s="594"/>
      <c r="G3" s="594"/>
      <c r="H3" s="594"/>
      <c r="I3" s="594"/>
    </row>
    <row r="4" spans="1:10" ht="14.25" customHeight="1" x14ac:dyDescent="0.25">
      <c r="A4" s="664"/>
      <c r="B4" s="1401"/>
      <c r="C4" s="1971" t="s">
        <v>1392</v>
      </c>
      <c r="D4" s="1971"/>
      <c r="E4" s="1971"/>
      <c r="F4" s="1971"/>
      <c r="G4" s="1971"/>
      <c r="H4" s="2018"/>
      <c r="I4" s="2016" t="s">
        <v>1372</v>
      </c>
      <c r="J4" s="1391"/>
    </row>
    <row r="5" spans="1:10" ht="14.25" customHeight="1" x14ac:dyDescent="0.25">
      <c r="A5" s="664"/>
      <c r="B5" s="1402"/>
      <c r="C5" s="1971" t="s">
        <v>1364</v>
      </c>
      <c r="D5" s="1971"/>
      <c r="E5" s="2018"/>
      <c r="F5" s="2019" t="s">
        <v>1365</v>
      </c>
      <c r="G5" s="1971"/>
      <c r="H5" s="2018"/>
      <c r="I5" s="2017"/>
      <c r="J5" s="1391"/>
    </row>
    <row r="6" spans="1:10" ht="45" customHeight="1" x14ac:dyDescent="0.25">
      <c r="A6" s="664"/>
      <c r="B6" s="1393"/>
      <c r="C6" s="1400" t="s">
        <v>106</v>
      </c>
      <c r="D6" s="1052" t="s">
        <v>1366</v>
      </c>
      <c r="E6" s="1387" t="s">
        <v>1367</v>
      </c>
      <c r="F6" s="1397" t="s">
        <v>1368</v>
      </c>
      <c r="G6" s="1052" t="s">
        <v>1366</v>
      </c>
      <c r="H6" s="1398" t="s">
        <v>1367</v>
      </c>
      <c r="I6" s="1399" t="s">
        <v>137</v>
      </c>
      <c r="J6" s="1391"/>
    </row>
    <row r="7" spans="1:10" ht="14.25" customHeight="1" x14ac:dyDescent="0.25">
      <c r="A7" s="664"/>
      <c r="B7" s="1403" t="s">
        <v>1374</v>
      </c>
      <c r="C7" s="416"/>
      <c r="D7" s="416"/>
      <c r="E7" s="417"/>
      <c r="F7" s="1855"/>
      <c r="G7" s="416"/>
      <c r="H7" s="1856"/>
      <c r="I7" s="1857"/>
      <c r="J7" s="1391"/>
    </row>
    <row r="8" spans="1:10" ht="14.25" customHeight="1" x14ac:dyDescent="0.25">
      <c r="A8" s="664"/>
      <c r="B8" s="1404" t="s">
        <v>1377</v>
      </c>
      <c r="C8" s="59"/>
      <c r="D8" s="59"/>
      <c r="E8" s="105"/>
      <c r="F8" s="1858"/>
      <c r="G8" s="59"/>
      <c r="H8" s="1859"/>
      <c r="I8" s="1860"/>
      <c r="J8" s="1391"/>
    </row>
    <row r="9" spans="1:10" ht="14.25" customHeight="1" x14ac:dyDescent="0.25">
      <c r="A9" s="664"/>
      <c r="B9" s="1405" t="s">
        <v>1378</v>
      </c>
      <c r="C9" s="59"/>
      <c r="D9" s="59"/>
      <c r="E9" s="105"/>
      <c r="F9" s="1858"/>
      <c r="G9" s="59"/>
      <c r="H9" s="1859"/>
      <c r="I9" s="1860"/>
      <c r="J9" s="1391"/>
    </row>
    <row r="10" spans="1:10" ht="14.25" customHeight="1" x14ac:dyDescent="0.25">
      <c r="A10" s="664"/>
      <c r="B10" s="1406" t="s">
        <v>1375</v>
      </c>
      <c r="C10" s="47"/>
      <c r="D10" s="47"/>
      <c r="E10" s="1804"/>
      <c r="F10" s="1861"/>
      <c r="G10" s="47"/>
      <c r="H10" s="1862"/>
      <c r="I10" s="967"/>
      <c r="J10" s="1391"/>
    </row>
    <row r="11" spans="1:10" ht="14.25" customHeight="1" x14ac:dyDescent="0.25">
      <c r="A11" s="664"/>
      <c r="B11" s="1404" t="s">
        <v>1373</v>
      </c>
      <c r="C11" s="59"/>
      <c r="D11" s="59"/>
      <c r="E11" s="105"/>
      <c r="F11" s="1858"/>
      <c r="G11" s="59"/>
      <c r="H11" s="1859"/>
      <c r="I11" s="1860"/>
      <c r="J11" s="1391"/>
    </row>
    <row r="12" spans="1:10" ht="14.25" customHeight="1" x14ac:dyDescent="0.25">
      <c r="A12" s="664"/>
      <c r="B12" s="1407" t="s">
        <v>1379</v>
      </c>
      <c r="C12" s="59"/>
      <c r="D12" s="59"/>
      <c r="E12" s="105"/>
      <c r="F12" s="1858"/>
      <c r="G12" s="59"/>
      <c r="H12" s="1859"/>
      <c r="I12" s="1860"/>
      <c r="J12" s="1391"/>
    </row>
    <row r="13" spans="1:10" ht="14.25" customHeight="1" x14ac:dyDescent="0.25">
      <c r="A13" s="664"/>
      <c r="B13" s="1404" t="s">
        <v>1377</v>
      </c>
      <c r="C13" s="59"/>
      <c r="D13" s="59"/>
      <c r="E13" s="105"/>
      <c r="F13" s="1858"/>
      <c r="G13" s="59"/>
      <c r="H13" s="1859"/>
      <c r="I13" s="1860"/>
      <c r="J13" s="1391"/>
    </row>
    <row r="14" spans="1:10" ht="14.25" customHeight="1" x14ac:dyDescent="0.25">
      <c r="A14" s="664"/>
      <c r="B14" s="1405" t="s">
        <v>1378</v>
      </c>
      <c r="C14" s="59"/>
      <c r="D14" s="59"/>
      <c r="E14" s="105"/>
      <c r="F14" s="1858"/>
      <c r="G14" s="59"/>
      <c r="H14" s="1859"/>
      <c r="I14" s="1860"/>
      <c r="J14" s="1391"/>
    </row>
    <row r="15" spans="1:10" ht="14.25" customHeight="1" x14ac:dyDescent="0.25">
      <c r="A15" s="664"/>
      <c r="B15" s="1406" t="s">
        <v>1375</v>
      </c>
      <c r="C15" s="47"/>
      <c r="D15" s="47"/>
      <c r="E15" s="1804"/>
      <c r="F15" s="1861"/>
      <c r="G15" s="47"/>
      <c r="H15" s="1862"/>
      <c r="I15" s="967"/>
      <c r="J15" s="1391"/>
    </row>
    <row r="16" spans="1:10" ht="14.25" customHeight="1" x14ac:dyDescent="0.25">
      <c r="A16" s="664"/>
      <c r="B16" s="1404" t="s">
        <v>1376</v>
      </c>
      <c r="C16" s="59"/>
      <c r="D16" s="59"/>
      <c r="E16" s="105"/>
      <c r="F16" s="1858"/>
      <c r="G16" s="59"/>
      <c r="H16" s="1859"/>
      <c r="I16" s="1860"/>
      <c r="J16" s="1391"/>
    </row>
    <row r="17" spans="1:10" ht="14.25" customHeight="1" x14ac:dyDescent="0.25">
      <c r="A17" s="664"/>
      <c r="B17" s="1407" t="s">
        <v>1369</v>
      </c>
      <c r="C17" s="59"/>
      <c r="D17" s="59"/>
      <c r="E17" s="105"/>
      <c r="F17" s="1858"/>
      <c r="G17" s="59"/>
      <c r="H17" s="1859"/>
      <c r="I17" s="1860"/>
      <c r="J17" s="1391"/>
    </row>
    <row r="18" spans="1:10" ht="14.25" customHeight="1" x14ac:dyDescent="0.25">
      <c r="A18" s="664"/>
      <c r="B18" s="1407" t="s">
        <v>1380</v>
      </c>
      <c r="C18" s="59"/>
      <c r="D18" s="59"/>
      <c r="E18" s="105"/>
      <c r="F18" s="1858"/>
      <c r="G18" s="59"/>
      <c r="H18" s="1859"/>
      <c r="I18" s="1860"/>
      <c r="J18" s="1391"/>
    </row>
    <row r="19" spans="1:10" ht="14.25" customHeight="1" x14ac:dyDescent="0.25">
      <c r="A19" s="664"/>
      <c r="B19" s="1404" t="s">
        <v>1381</v>
      </c>
      <c r="C19" s="59"/>
      <c r="D19" s="59"/>
      <c r="E19" s="105"/>
      <c r="F19" s="1858"/>
      <c r="G19" s="59"/>
      <c r="H19" s="1859"/>
      <c r="I19" s="1860"/>
      <c r="J19" s="1391"/>
    </row>
    <row r="20" spans="1:10" ht="14.25" customHeight="1" x14ac:dyDescent="0.25">
      <c r="A20" s="664"/>
      <c r="B20" s="1405" t="s">
        <v>1377</v>
      </c>
      <c r="C20" s="59"/>
      <c r="D20" s="59"/>
      <c r="E20" s="105"/>
      <c r="F20" s="1858"/>
      <c r="G20" s="59"/>
      <c r="H20" s="1859"/>
      <c r="I20" s="1860"/>
      <c r="J20" s="1391"/>
    </row>
    <row r="21" spans="1:10" ht="14.25" customHeight="1" x14ac:dyDescent="0.25">
      <c r="A21" s="664"/>
      <c r="B21" s="1406" t="s">
        <v>1378</v>
      </c>
      <c r="C21" s="59"/>
      <c r="D21" s="59"/>
      <c r="E21" s="105"/>
      <c r="F21" s="1858"/>
      <c r="G21" s="59"/>
      <c r="H21" s="1859"/>
      <c r="I21" s="1860"/>
      <c r="J21" s="1391"/>
    </row>
    <row r="22" spans="1:10" ht="14.25" customHeight="1" x14ac:dyDescent="0.25">
      <c r="A22" s="664"/>
      <c r="B22" s="1408" t="s">
        <v>1375</v>
      </c>
      <c r="C22" s="47"/>
      <c r="D22" s="47"/>
      <c r="E22" s="1804"/>
      <c r="F22" s="1861"/>
      <c r="G22" s="47"/>
      <c r="H22" s="1862"/>
      <c r="I22" s="967"/>
      <c r="J22" s="1391"/>
    </row>
    <row r="23" spans="1:10" ht="14.25" customHeight="1" x14ac:dyDescent="0.25">
      <c r="A23" s="664"/>
      <c r="B23" s="1405" t="s">
        <v>1382</v>
      </c>
      <c r="C23" s="59"/>
      <c r="D23" s="59"/>
      <c r="E23" s="105"/>
      <c r="F23" s="1858"/>
      <c r="G23" s="59"/>
      <c r="H23" s="1859"/>
      <c r="I23" s="1860"/>
      <c r="J23" s="1391"/>
    </row>
    <row r="24" spans="1:10" ht="14.25" customHeight="1" x14ac:dyDescent="0.25">
      <c r="A24" s="664"/>
      <c r="B24" s="1405" t="s">
        <v>1383</v>
      </c>
      <c r="C24" s="59"/>
      <c r="D24" s="59"/>
      <c r="E24" s="105"/>
      <c r="F24" s="1858"/>
      <c r="G24" s="59"/>
      <c r="H24" s="1859"/>
      <c r="I24" s="1860"/>
      <c r="J24" s="1391"/>
    </row>
    <row r="25" spans="1:10" ht="14.25" customHeight="1" x14ac:dyDescent="0.25">
      <c r="A25" s="664"/>
      <c r="B25" s="1404" t="s">
        <v>1384</v>
      </c>
      <c r="C25" s="59"/>
      <c r="D25" s="59"/>
      <c r="E25" s="105"/>
      <c r="F25" s="1858"/>
      <c r="G25" s="59"/>
      <c r="H25" s="1859"/>
      <c r="I25" s="1860"/>
      <c r="J25" s="1391"/>
    </row>
    <row r="26" spans="1:10" ht="14.25" customHeight="1" x14ac:dyDescent="0.25">
      <c r="A26" s="664"/>
      <c r="B26" s="1405" t="s">
        <v>1377</v>
      </c>
      <c r="C26" s="59"/>
      <c r="D26" s="59"/>
      <c r="E26" s="105"/>
      <c r="F26" s="1858"/>
      <c r="G26" s="59"/>
      <c r="H26" s="1859"/>
      <c r="I26" s="1860"/>
      <c r="J26" s="1391"/>
    </row>
    <row r="27" spans="1:10" ht="14.25" customHeight="1" x14ac:dyDescent="0.25">
      <c r="A27" s="664"/>
      <c r="B27" s="1406" t="s">
        <v>1378</v>
      </c>
      <c r="C27" s="59"/>
      <c r="D27" s="59"/>
      <c r="E27" s="105"/>
      <c r="F27" s="1858"/>
      <c r="G27" s="59"/>
      <c r="H27" s="1859"/>
      <c r="I27" s="1860"/>
      <c r="J27" s="1391"/>
    </row>
    <row r="28" spans="1:10" ht="14.25" customHeight="1" x14ac:dyDescent="0.25">
      <c r="A28" s="664"/>
      <c r="B28" s="1408" t="s">
        <v>1375</v>
      </c>
      <c r="C28" s="47"/>
      <c r="D28" s="47"/>
      <c r="E28" s="1804"/>
      <c r="F28" s="1861"/>
      <c r="G28" s="47"/>
      <c r="H28" s="1862"/>
      <c r="I28" s="967"/>
      <c r="J28" s="1391"/>
    </row>
    <row r="29" spans="1:10" ht="14.25" customHeight="1" x14ac:dyDescent="0.25">
      <c r="A29" s="664"/>
      <c r="B29" s="1405" t="s">
        <v>1386</v>
      </c>
      <c r="C29" s="59"/>
      <c r="D29" s="59"/>
      <c r="E29" s="105"/>
      <c r="F29" s="1858"/>
      <c r="G29" s="59"/>
      <c r="H29" s="1859"/>
      <c r="I29" s="1860"/>
      <c r="J29" s="1391"/>
    </row>
    <row r="30" spans="1:10" ht="14.25" customHeight="1" x14ac:dyDescent="0.25">
      <c r="A30" s="664"/>
      <c r="B30" s="1405" t="s">
        <v>1385</v>
      </c>
      <c r="C30" s="59"/>
      <c r="D30" s="59"/>
      <c r="E30" s="105"/>
      <c r="F30" s="1858"/>
      <c r="G30" s="59"/>
      <c r="H30" s="1859"/>
      <c r="I30" s="1860"/>
      <c r="J30" s="1391"/>
    </row>
    <row r="31" spans="1:10" ht="14.25" customHeight="1" x14ac:dyDescent="0.25">
      <c r="A31" s="664"/>
      <c r="B31" s="1404" t="s">
        <v>1387</v>
      </c>
      <c r="C31" s="59"/>
      <c r="D31" s="59"/>
      <c r="E31" s="105"/>
      <c r="F31" s="1858"/>
      <c r="G31" s="59"/>
      <c r="H31" s="1859"/>
      <c r="I31" s="1860"/>
      <c r="J31" s="1391"/>
    </row>
    <row r="32" spans="1:10" ht="14.25" customHeight="1" x14ac:dyDescent="0.25">
      <c r="A32" s="664"/>
      <c r="B32" s="1405" t="s">
        <v>1377</v>
      </c>
      <c r="C32" s="59"/>
      <c r="D32" s="59"/>
      <c r="E32" s="105"/>
      <c r="F32" s="1858"/>
      <c r="G32" s="59"/>
      <c r="H32" s="1859"/>
      <c r="I32" s="1860"/>
      <c r="J32" s="1391"/>
    </row>
    <row r="33" spans="1:10" ht="14.25" customHeight="1" x14ac:dyDescent="0.25">
      <c r="A33" s="664"/>
      <c r="B33" s="1406" t="s">
        <v>1378</v>
      </c>
      <c r="C33" s="59"/>
      <c r="D33" s="59"/>
      <c r="E33" s="105"/>
      <c r="F33" s="1858"/>
      <c r="G33" s="59"/>
      <c r="H33" s="1859"/>
      <c r="I33" s="1860"/>
      <c r="J33" s="1391"/>
    </row>
    <row r="34" spans="1:10" ht="14.25" customHeight="1" x14ac:dyDescent="0.25">
      <c r="A34" s="664"/>
      <c r="B34" s="1408" t="s">
        <v>1375</v>
      </c>
      <c r="C34" s="47"/>
      <c r="D34" s="47"/>
      <c r="E34" s="1804"/>
      <c r="F34" s="1861"/>
      <c r="G34" s="47"/>
      <c r="H34" s="1862"/>
      <c r="I34" s="967"/>
      <c r="J34" s="1391"/>
    </row>
    <row r="35" spans="1:10" ht="14.25" customHeight="1" x14ac:dyDescent="0.25">
      <c r="A35" s="664"/>
      <c r="B35" s="1405" t="s">
        <v>1388</v>
      </c>
      <c r="C35" s="59"/>
      <c r="D35" s="59"/>
      <c r="E35" s="105"/>
      <c r="F35" s="1858"/>
      <c r="G35" s="59"/>
      <c r="H35" s="1859"/>
      <c r="I35" s="1860"/>
      <c r="J35" s="1391"/>
    </row>
    <row r="36" spans="1:10" ht="14.25" customHeight="1" x14ac:dyDescent="0.25">
      <c r="A36" s="664"/>
      <c r="B36" s="1405" t="s">
        <v>1389</v>
      </c>
      <c r="C36" s="59"/>
      <c r="D36" s="59"/>
      <c r="E36" s="105"/>
      <c r="F36" s="1858"/>
      <c r="G36" s="59"/>
      <c r="H36" s="1859"/>
      <c r="I36" s="1860"/>
      <c r="J36" s="1391"/>
    </row>
    <row r="37" spans="1:10" ht="14.25" customHeight="1" x14ac:dyDescent="0.25">
      <c r="A37" s="664"/>
      <c r="B37" s="1407" t="s">
        <v>1390</v>
      </c>
      <c r="C37" s="59"/>
      <c r="D37" s="59"/>
      <c r="E37" s="105"/>
      <c r="F37" s="1858"/>
      <c r="G37" s="59"/>
      <c r="H37" s="1859"/>
      <c r="I37" s="1860"/>
      <c r="J37" s="1391"/>
    </row>
    <row r="38" spans="1:10" ht="14.25" customHeight="1" x14ac:dyDescent="0.25">
      <c r="A38" s="664"/>
      <c r="B38" s="1404" t="s">
        <v>1370</v>
      </c>
      <c r="C38" s="47"/>
      <c r="D38" s="47"/>
      <c r="E38" s="1804"/>
      <c r="F38" s="1861"/>
      <c r="G38" s="47"/>
      <c r="H38" s="1862"/>
      <c r="I38" s="967"/>
      <c r="J38" s="1391"/>
    </row>
    <row r="39" spans="1:10" ht="14.25" customHeight="1" x14ac:dyDescent="0.25">
      <c r="A39" s="664"/>
      <c r="B39" s="1643" t="s">
        <v>1537</v>
      </c>
      <c r="C39" s="47"/>
      <c r="D39" s="47"/>
      <c r="E39" s="1804"/>
      <c r="F39" s="1861"/>
      <c r="G39" s="47"/>
      <c r="H39" s="1862"/>
      <c r="I39" s="967"/>
      <c r="J39" s="1391"/>
    </row>
    <row r="40" spans="1:10" ht="14.25" customHeight="1" x14ac:dyDescent="0.25">
      <c r="A40" s="664"/>
      <c r="B40" s="1644" t="s">
        <v>1538</v>
      </c>
      <c r="C40" s="61"/>
      <c r="D40" s="61"/>
      <c r="E40" s="1805"/>
      <c r="F40" s="1863"/>
      <c r="G40" s="61"/>
      <c r="H40" s="1864"/>
      <c r="I40" s="1380"/>
      <c r="J40" s="1391"/>
    </row>
    <row r="41" spans="1:10" s="1394" customFormat="1" ht="14.25" customHeight="1" x14ac:dyDescent="0.25">
      <c r="A41" s="607"/>
      <c r="I41" s="1395"/>
      <c r="J41" s="1396"/>
    </row>
    <row r="42" spans="1:10" ht="30" customHeight="1" x14ac:dyDescent="0.3">
      <c r="A42" s="1128" t="s">
        <v>1391</v>
      </c>
      <c r="B42" s="594"/>
      <c r="C42" s="594"/>
      <c r="D42" s="594"/>
      <c r="E42" s="594"/>
      <c r="F42" s="594"/>
      <c r="G42" s="594"/>
      <c r="H42" s="594"/>
      <c r="I42" s="594"/>
      <c r="J42" s="1391"/>
    </row>
    <row r="43" spans="1:10" s="583" customFormat="1" ht="15" customHeight="1" x14ac:dyDescent="0.25">
      <c r="A43" s="1409"/>
      <c r="B43" s="1272"/>
      <c r="C43" s="1272"/>
      <c r="D43" s="1272"/>
      <c r="E43" s="1272"/>
      <c r="F43" s="1272"/>
      <c r="G43" s="1272"/>
      <c r="H43" s="1272"/>
      <c r="I43" s="1271"/>
      <c r="J43" s="1410"/>
    </row>
    <row r="44" spans="1:10" ht="14.25" customHeight="1" x14ac:dyDescent="0.25">
      <c r="A44" s="664"/>
      <c r="B44" s="1401"/>
      <c r="C44" s="1971" t="s">
        <v>1392</v>
      </c>
      <c r="D44" s="1971"/>
      <c r="E44" s="1971"/>
      <c r="F44" s="1971"/>
      <c r="G44" s="1971"/>
      <c r="H44" s="2018"/>
      <c r="I44" s="2016" t="s">
        <v>1372</v>
      </c>
      <c r="J44" s="1391"/>
    </row>
    <row r="45" spans="1:10" ht="14.25" customHeight="1" x14ac:dyDescent="0.25">
      <c r="A45" s="664"/>
      <c r="B45" s="1402"/>
      <c r="C45" s="1971" t="s">
        <v>1364</v>
      </c>
      <c r="D45" s="1971"/>
      <c r="E45" s="2018"/>
      <c r="F45" s="2019" t="s">
        <v>1365</v>
      </c>
      <c r="G45" s="1971"/>
      <c r="H45" s="2018"/>
      <c r="I45" s="2017"/>
      <c r="J45" s="1391"/>
    </row>
    <row r="46" spans="1:10" ht="45" customHeight="1" x14ac:dyDescent="0.25">
      <c r="A46" s="664"/>
      <c r="B46" s="1393"/>
      <c r="C46" s="1400" t="s">
        <v>106</v>
      </c>
      <c r="D46" s="1052" t="s">
        <v>1366</v>
      </c>
      <c r="E46" s="1387" t="s">
        <v>1367</v>
      </c>
      <c r="F46" s="1397" t="s">
        <v>1368</v>
      </c>
      <c r="G46" s="1052" t="s">
        <v>1366</v>
      </c>
      <c r="H46" s="1398" t="s">
        <v>1367</v>
      </c>
      <c r="I46" s="1418" t="s">
        <v>137</v>
      </c>
      <c r="J46" s="1391"/>
    </row>
    <row r="47" spans="1:10" ht="14.25" customHeight="1" x14ac:dyDescent="0.25">
      <c r="A47" s="1411"/>
      <c r="B47" s="1434" t="s">
        <v>1374</v>
      </c>
      <c r="C47" s="1413"/>
      <c r="D47" s="1413"/>
      <c r="E47" s="1419"/>
      <c r="F47" s="1426"/>
      <c r="G47" s="1427"/>
      <c r="H47" s="1428"/>
      <c r="I47" s="1422"/>
      <c r="J47" s="1412"/>
    </row>
    <row r="48" spans="1:10" ht="14.25" customHeight="1" x14ac:dyDescent="0.25">
      <c r="A48" s="1411"/>
      <c r="B48" s="1435" t="s">
        <v>1377</v>
      </c>
      <c r="C48" s="1413"/>
      <c r="D48" s="1413"/>
      <c r="E48" s="1419"/>
      <c r="F48" s="1429"/>
      <c r="G48" s="1413"/>
      <c r="H48" s="1430"/>
      <c r="I48" s="1423"/>
      <c r="J48" s="1412"/>
    </row>
    <row r="49" spans="1:10" ht="14.25" customHeight="1" x14ac:dyDescent="0.25">
      <c r="A49" s="1411"/>
      <c r="B49" s="1436" t="s">
        <v>1378</v>
      </c>
      <c r="C49" s="1413"/>
      <c r="D49" s="1413"/>
      <c r="E49" s="1419"/>
      <c r="F49" s="1429"/>
      <c r="G49" s="1413"/>
      <c r="H49" s="1430"/>
      <c r="I49" s="1423"/>
      <c r="J49" s="1412"/>
    </row>
    <row r="50" spans="1:10" ht="14.25" customHeight="1" x14ac:dyDescent="0.25">
      <c r="A50" s="1411"/>
      <c r="B50" s="1437" t="s">
        <v>1375</v>
      </c>
      <c r="C50" s="1342"/>
      <c r="D50" s="1342"/>
      <c r="E50" s="1420"/>
      <c r="F50" s="1431"/>
      <c r="G50" s="1342"/>
      <c r="H50" s="1432"/>
      <c r="I50" s="1424"/>
      <c r="J50" s="1412"/>
    </row>
    <row r="51" spans="1:10" ht="14.25" customHeight="1" x14ac:dyDescent="0.25">
      <c r="A51" s="1411"/>
      <c r="B51" s="1435" t="s">
        <v>1373</v>
      </c>
      <c r="C51" s="1413"/>
      <c r="D51" s="1413"/>
      <c r="E51" s="1419"/>
      <c r="F51" s="1429"/>
      <c r="G51" s="1413"/>
      <c r="H51" s="1430"/>
      <c r="I51" s="1423"/>
      <c r="J51" s="1412"/>
    </row>
    <row r="52" spans="1:10" ht="14.25" customHeight="1" x14ac:dyDescent="0.25">
      <c r="A52" s="1411"/>
      <c r="B52" s="1438" t="s">
        <v>1379</v>
      </c>
      <c r="C52" s="1413"/>
      <c r="D52" s="1413"/>
      <c r="E52" s="1419"/>
      <c r="F52" s="1429"/>
      <c r="G52" s="1413"/>
      <c r="H52" s="1430"/>
      <c r="I52" s="1423"/>
      <c r="J52" s="1412"/>
    </row>
    <row r="53" spans="1:10" ht="14.25" customHeight="1" x14ac:dyDescent="0.25">
      <c r="A53" s="1411"/>
      <c r="B53" s="1435" t="s">
        <v>1377</v>
      </c>
      <c r="C53" s="1413"/>
      <c r="D53" s="1413"/>
      <c r="E53" s="1419"/>
      <c r="F53" s="1429"/>
      <c r="G53" s="1413"/>
      <c r="H53" s="1430"/>
      <c r="I53" s="1423"/>
      <c r="J53" s="1412"/>
    </row>
    <row r="54" spans="1:10" ht="14.25" customHeight="1" x14ac:dyDescent="0.25">
      <c r="A54" s="1411"/>
      <c r="B54" s="1436" t="s">
        <v>1378</v>
      </c>
      <c r="C54" s="1413"/>
      <c r="D54" s="1413"/>
      <c r="E54" s="1419"/>
      <c r="F54" s="1429"/>
      <c r="G54" s="1413"/>
      <c r="H54" s="1430"/>
      <c r="I54" s="1423"/>
      <c r="J54" s="1412"/>
    </row>
    <row r="55" spans="1:10" ht="14.25" customHeight="1" x14ac:dyDescent="0.25">
      <c r="A55" s="1411"/>
      <c r="B55" s="1437" t="s">
        <v>1375</v>
      </c>
      <c r="C55" s="1342"/>
      <c r="D55" s="1342"/>
      <c r="E55" s="1420"/>
      <c r="F55" s="1431"/>
      <c r="G55" s="1342"/>
      <c r="H55" s="1432"/>
      <c r="I55" s="1424"/>
      <c r="J55" s="1412"/>
    </row>
    <row r="56" spans="1:10" ht="14.25" customHeight="1" x14ac:dyDescent="0.25">
      <c r="A56" s="1411"/>
      <c r="B56" s="1435" t="s">
        <v>1376</v>
      </c>
      <c r="C56" s="1413"/>
      <c r="D56" s="1413"/>
      <c r="E56" s="1419"/>
      <c r="F56" s="1429"/>
      <c r="G56" s="1413"/>
      <c r="H56" s="1430"/>
      <c r="I56" s="1423"/>
      <c r="J56" s="1412"/>
    </row>
    <row r="57" spans="1:10" ht="14.25" customHeight="1" x14ac:dyDescent="0.25">
      <c r="A57" s="1411"/>
      <c r="B57" s="1438" t="s">
        <v>1369</v>
      </c>
      <c r="C57" s="1413"/>
      <c r="D57" s="1413"/>
      <c r="E57" s="1419"/>
      <c r="F57" s="1429"/>
      <c r="G57" s="1413"/>
      <c r="H57" s="1430"/>
      <c r="I57" s="1423"/>
      <c r="J57" s="1412"/>
    </row>
    <row r="58" spans="1:10" ht="14.25" customHeight="1" x14ac:dyDescent="0.25">
      <c r="A58" s="1411"/>
      <c r="B58" s="1438" t="s">
        <v>1380</v>
      </c>
      <c r="C58" s="1413"/>
      <c r="D58" s="1413"/>
      <c r="E58" s="1419"/>
      <c r="F58" s="1429"/>
      <c r="G58" s="1413"/>
      <c r="H58" s="1430"/>
      <c r="I58" s="1423"/>
      <c r="J58" s="1412"/>
    </row>
    <row r="59" spans="1:10" ht="14.25" customHeight="1" x14ac:dyDescent="0.25">
      <c r="A59" s="1411"/>
      <c r="B59" s="1435" t="s">
        <v>1384</v>
      </c>
      <c r="C59" s="1413"/>
      <c r="D59" s="1413"/>
      <c r="E59" s="1419"/>
      <c r="F59" s="1429"/>
      <c r="G59" s="1413"/>
      <c r="H59" s="1430"/>
      <c r="I59" s="1423"/>
      <c r="J59" s="1412"/>
    </row>
    <row r="60" spans="1:10" ht="14.25" customHeight="1" x14ac:dyDescent="0.25">
      <c r="A60" s="1411"/>
      <c r="B60" s="1436" t="s">
        <v>1377</v>
      </c>
      <c r="C60" s="1413"/>
      <c r="D60" s="1413"/>
      <c r="E60" s="1419"/>
      <c r="F60" s="1429"/>
      <c r="G60" s="1413"/>
      <c r="H60" s="1430"/>
      <c r="I60" s="1423"/>
      <c r="J60" s="1412"/>
    </row>
    <row r="61" spans="1:10" ht="14.25" customHeight="1" x14ac:dyDescent="0.25">
      <c r="A61" s="1411"/>
      <c r="B61" s="1437" t="s">
        <v>1378</v>
      </c>
      <c r="C61" s="1413"/>
      <c r="D61" s="1413"/>
      <c r="E61" s="1419"/>
      <c r="F61" s="1429"/>
      <c r="G61" s="1413"/>
      <c r="H61" s="1430"/>
      <c r="I61" s="1423"/>
      <c r="J61" s="1412"/>
    </row>
    <row r="62" spans="1:10" ht="14.25" customHeight="1" x14ac:dyDescent="0.25">
      <c r="A62" s="1411"/>
      <c r="B62" s="1439" t="s">
        <v>1375</v>
      </c>
      <c r="C62" s="1342"/>
      <c r="D62" s="1342"/>
      <c r="E62" s="1420"/>
      <c r="F62" s="1431"/>
      <c r="G62" s="1342"/>
      <c r="H62" s="1432"/>
      <c r="I62" s="1424"/>
      <c r="J62" s="1412"/>
    </row>
    <row r="63" spans="1:10" ht="14.25" customHeight="1" x14ac:dyDescent="0.25">
      <c r="A63" s="1411"/>
      <c r="B63" s="1436" t="s">
        <v>1386</v>
      </c>
      <c r="C63" s="1413"/>
      <c r="D63" s="1413"/>
      <c r="E63" s="1419"/>
      <c r="F63" s="1429"/>
      <c r="G63" s="1413"/>
      <c r="H63" s="1430"/>
      <c r="I63" s="1423"/>
      <c r="J63" s="1412"/>
    </row>
    <row r="64" spans="1:10" ht="14.25" customHeight="1" x14ac:dyDescent="0.25">
      <c r="A64" s="1411"/>
      <c r="B64" s="1436" t="s">
        <v>1385</v>
      </c>
      <c r="C64" s="1413"/>
      <c r="D64" s="1413"/>
      <c r="E64" s="1419"/>
      <c r="F64" s="1429"/>
      <c r="G64" s="1413"/>
      <c r="H64" s="1430"/>
      <c r="I64" s="1423"/>
      <c r="J64" s="1412"/>
    </row>
    <row r="65" spans="1:10" ht="14.25" customHeight="1" x14ac:dyDescent="0.25">
      <c r="A65" s="1411"/>
      <c r="B65" s="1435" t="s">
        <v>1387</v>
      </c>
      <c r="C65" s="1413"/>
      <c r="D65" s="1413"/>
      <c r="E65" s="1419"/>
      <c r="F65" s="1429"/>
      <c r="G65" s="1413"/>
      <c r="H65" s="1430"/>
      <c r="I65" s="1423"/>
      <c r="J65" s="1412"/>
    </row>
    <row r="66" spans="1:10" ht="14.25" customHeight="1" x14ac:dyDescent="0.25">
      <c r="A66" s="1411"/>
      <c r="B66" s="1436" t="s">
        <v>1377</v>
      </c>
      <c r="C66" s="1413"/>
      <c r="D66" s="1413"/>
      <c r="E66" s="1419"/>
      <c r="F66" s="1429"/>
      <c r="G66" s="1413"/>
      <c r="H66" s="1430"/>
      <c r="I66" s="1423"/>
      <c r="J66" s="1412"/>
    </row>
    <row r="67" spans="1:10" ht="14.25" customHeight="1" x14ac:dyDescent="0.25">
      <c r="A67" s="1411"/>
      <c r="B67" s="1437" t="s">
        <v>1378</v>
      </c>
      <c r="C67" s="1413"/>
      <c r="D67" s="1413"/>
      <c r="E67" s="1419"/>
      <c r="F67" s="1429"/>
      <c r="G67" s="1413"/>
      <c r="H67" s="1430"/>
      <c r="I67" s="1423"/>
      <c r="J67" s="1412"/>
    </row>
    <row r="68" spans="1:10" ht="14.25" customHeight="1" x14ac:dyDescent="0.25">
      <c r="A68" s="1411"/>
      <c r="B68" s="1439" t="s">
        <v>1375</v>
      </c>
      <c r="C68" s="1342"/>
      <c r="D68" s="1342"/>
      <c r="E68" s="1420"/>
      <c r="F68" s="1431"/>
      <c r="G68" s="1342"/>
      <c r="H68" s="1432"/>
      <c r="I68" s="1424"/>
      <c r="J68" s="1412"/>
    </row>
    <row r="69" spans="1:10" ht="14.25" customHeight="1" x14ac:dyDescent="0.25">
      <c r="A69" s="1411"/>
      <c r="B69" s="1436" t="s">
        <v>1388</v>
      </c>
      <c r="C69" s="1413"/>
      <c r="D69" s="1413"/>
      <c r="E69" s="1419"/>
      <c r="F69" s="1429"/>
      <c r="G69" s="1413"/>
      <c r="H69" s="1430"/>
      <c r="I69" s="1423"/>
      <c r="J69" s="1412"/>
    </row>
    <row r="70" spans="1:10" ht="14.25" customHeight="1" x14ac:dyDescent="0.25">
      <c r="A70" s="1411"/>
      <c r="B70" s="1436" t="s">
        <v>1389</v>
      </c>
      <c r="C70" s="1413"/>
      <c r="D70" s="1413"/>
      <c r="E70" s="1419"/>
      <c r="F70" s="1429"/>
      <c r="G70" s="1413"/>
      <c r="H70" s="1430"/>
      <c r="I70" s="1423"/>
      <c r="J70" s="1412"/>
    </row>
    <row r="71" spans="1:10" ht="14.25" customHeight="1" x14ac:dyDescent="0.25">
      <c r="A71" s="1411"/>
      <c r="B71" s="1438" t="s">
        <v>1390</v>
      </c>
      <c r="C71" s="1413"/>
      <c r="D71" s="1413"/>
      <c r="E71" s="1419"/>
      <c r="F71" s="1429"/>
      <c r="G71" s="1413"/>
      <c r="H71" s="1430"/>
      <c r="I71" s="1423"/>
      <c r="J71" s="1412"/>
    </row>
    <row r="72" spans="1:10" ht="14.25" customHeight="1" x14ac:dyDescent="0.25">
      <c r="A72" s="1411"/>
      <c r="B72" s="1435" t="s">
        <v>1370</v>
      </c>
      <c r="C72" s="1342"/>
      <c r="D72" s="1342"/>
      <c r="E72" s="1420"/>
      <c r="F72" s="1431"/>
      <c r="G72" s="1342"/>
      <c r="H72" s="1432"/>
      <c r="I72" s="1424"/>
      <c r="J72" s="1412"/>
    </row>
    <row r="73" spans="1:10" ht="14.25" customHeight="1" x14ac:dyDescent="0.25">
      <c r="A73" s="1411"/>
      <c r="B73" s="1222" t="s">
        <v>1537</v>
      </c>
      <c r="C73" s="1342"/>
      <c r="D73" s="1342"/>
      <c r="E73" s="1420"/>
      <c r="F73" s="1431"/>
      <c r="G73" s="1342"/>
      <c r="H73" s="1432"/>
      <c r="I73" s="1424"/>
      <c r="J73" s="1412"/>
    </row>
    <row r="74" spans="1:10" ht="14.25" customHeight="1" x14ac:dyDescent="0.25">
      <c r="A74" s="1411"/>
      <c r="B74" s="1645" t="s">
        <v>1538</v>
      </c>
      <c r="C74" s="1340"/>
      <c r="D74" s="1340"/>
      <c r="E74" s="1421"/>
      <c r="F74" s="1433"/>
      <c r="G74" s="1340"/>
      <c r="H74" s="1341"/>
      <c r="I74" s="1425"/>
      <c r="J74" s="1412"/>
    </row>
    <row r="75" spans="1:10" ht="14.25" customHeight="1" x14ac:dyDescent="0.25">
      <c r="A75" s="1414"/>
      <c r="B75" s="1415"/>
      <c r="C75" s="1415"/>
      <c r="D75" s="1415"/>
      <c r="E75" s="1415"/>
      <c r="F75" s="1415"/>
      <c r="G75" s="1415"/>
      <c r="H75" s="1415"/>
      <c r="I75" s="1416"/>
      <c r="J75" s="1417"/>
    </row>
    <row r="76" spans="1:10" ht="14.25" hidden="1" customHeight="1" x14ac:dyDescent="0.25"/>
    <row r="77" spans="1:10" ht="14.25" hidden="1" customHeight="1" x14ac:dyDescent="0.25"/>
    <row r="78" spans="1:10" ht="14.25" hidden="1" customHeight="1" x14ac:dyDescent="0.25"/>
    <row r="79" spans="1:10" ht="14.25" hidden="1" customHeight="1" x14ac:dyDescent="0.25"/>
    <row r="80" spans="1:10" ht="14.25" hidden="1" customHeight="1" x14ac:dyDescent="0.25"/>
    <row r="81" ht="14.25" hidden="1" customHeight="1" x14ac:dyDescent="0.25"/>
    <row r="82" ht="14.25" hidden="1" customHeight="1" x14ac:dyDescent="0.25"/>
    <row r="83" ht="14.25" hidden="1" customHeight="1" x14ac:dyDescent="0.25"/>
    <row r="84" ht="14.25" hidden="1" customHeight="1" x14ac:dyDescent="0.25"/>
    <row r="85" ht="14.25" hidden="1" customHeight="1" x14ac:dyDescent="0.25"/>
    <row r="86" ht="14.25" hidden="1" customHeight="1" x14ac:dyDescent="0.25"/>
    <row r="87" ht="14.25" hidden="1" customHeight="1" x14ac:dyDescent="0.25"/>
    <row r="88" ht="14.25" hidden="1" customHeight="1" x14ac:dyDescent="0.25"/>
    <row r="89" ht="14.25" hidden="1" customHeight="1" x14ac:dyDescent="0.25"/>
    <row r="90" ht="14.25" hidden="1" customHeight="1" x14ac:dyDescent="0.25"/>
    <row r="91" ht="14.25" hidden="1" customHeight="1" x14ac:dyDescent="0.25"/>
    <row r="92" ht="14.25" hidden="1" customHeight="1" x14ac:dyDescent="0.25"/>
    <row r="93" ht="14.25" hidden="1" customHeight="1" x14ac:dyDescent="0.25"/>
    <row r="94" ht="14.25" hidden="1" customHeight="1" x14ac:dyDescent="0.25"/>
    <row r="95" ht="14.25" hidden="1" customHeight="1" x14ac:dyDescent="0.25"/>
    <row r="96" ht="14.25" hidden="1" customHeight="1" x14ac:dyDescent="0.25"/>
    <row r="97" ht="14.25" hidden="1" customHeight="1" x14ac:dyDescent="0.25"/>
    <row r="98" ht="14.25" hidden="1" customHeight="1" x14ac:dyDescent="0.25"/>
    <row r="99" ht="14.25" hidden="1" customHeight="1" x14ac:dyDescent="0.25"/>
    <row r="100" ht="14.25" hidden="1" customHeight="1" x14ac:dyDescent="0.25"/>
    <row r="101" ht="14.25" hidden="1" customHeight="1" x14ac:dyDescent="0.25"/>
    <row r="102" ht="14.25" hidden="1" customHeight="1" x14ac:dyDescent="0.25"/>
    <row r="103" ht="14.25" hidden="1" customHeight="1" x14ac:dyDescent="0.25"/>
    <row r="104" ht="14.25" hidden="1" customHeight="1" x14ac:dyDescent="0.25"/>
    <row r="105" ht="14.25" hidden="1" customHeight="1" x14ac:dyDescent="0.25"/>
    <row r="106" ht="14.25" hidden="1" customHeight="1" x14ac:dyDescent="0.25"/>
    <row r="107" ht="14.25" hidden="1" customHeight="1" x14ac:dyDescent="0.25"/>
    <row r="108" ht="14.25" hidden="1" customHeight="1" x14ac:dyDescent="0.25"/>
    <row r="109" ht="14.25" hidden="1" customHeight="1" x14ac:dyDescent="0.25"/>
    <row r="110" ht="14.25" hidden="1" customHeight="1" x14ac:dyDescent="0.25"/>
    <row r="111" ht="14.25" hidden="1" customHeight="1" x14ac:dyDescent="0.25"/>
    <row r="112" ht="14.25" hidden="1" customHeight="1" x14ac:dyDescent="0.25"/>
    <row r="113" ht="14.25" hidden="1" customHeight="1" x14ac:dyDescent="0.25"/>
    <row r="114" ht="14.25" hidden="1" customHeight="1" x14ac:dyDescent="0.25"/>
    <row r="115" ht="14.25" hidden="1" customHeight="1" x14ac:dyDescent="0.25"/>
    <row r="116" ht="14.25" hidden="1" customHeight="1" x14ac:dyDescent="0.25"/>
    <row r="117" ht="14.25" hidden="1" customHeight="1" x14ac:dyDescent="0.25"/>
    <row r="118" ht="14.25" hidden="1" customHeight="1" x14ac:dyDescent="0.25"/>
    <row r="119" ht="14.25" hidden="1" customHeight="1" x14ac:dyDescent="0.25"/>
    <row r="120" ht="14.25" hidden="1" customHeight="1" x14ac:dyDescent="0.25"/>
    <row r="121" ht="14.25" hidden="1" customHeight="1" x14ac:dyDescent="0.25"/>
    <row r="122" ht="14.25" hidden="1" customHeight="1" x14ac:dyDescent="0.25"/>
    <row r="123" ht="14.25" hidden="1" customHeight="1" x14ac:dyDescent="0.25"/>
    <row r="124" ht="14.25" hidden="1" customHeight="1" x14ac:dyDescent="0.25"/>
    <row r="125" ht="14.25" hidden="1" customHeight="1" x14ac:dyDescent="0.25"/>
    <row r="126" ht="14.25" hidden="1" customHeight="1" x14ac:dyDescent="0.25"/>
    <row r="127" ht="14.25" hidden="1" customHeight="1" x14ac:dyDescent="0.25"/>
    <row r="128" ht="14.25" hidden="1" customHeight="1" x14ac:dyDescent="0.25"/>
    <row r="129" ht="14.25" hidden="1" customHeight="1" x14ac:dyDescent="0.25"/>
    <row r="130" ht="14.25" hidden="1" customHeight="1" x14ac:dyDescent="0.25"/>
    <row r="131" ht="14.25" hidden="1" customHeight="1" x14ac:dyDescent="0.25"/>
    <row r="132" ht="14.25" hidden="1" customHeight="1" x14ac:dyDescent="0.25"/>
    <row r="133" ht="14.25" hidden="1" customHeight="1" x14ac:dyDescent="0.25"/>
    <row r="134" ht="14.25" hidden="1" customHeight="1" x14ac:dyDescent="0.25"/>
    <row r="135" ht="14.25" hidden="1" customHeight="1" x14ac:dyDescent="0.25"/>
    <row r="136" ht="14.25" hidden="1" customHeight="1" x14ac:dyDescent="0.25"/>
    <row r="137" ht="14.25" hidden="1" customHeight="1" x14ac:dyDescent="0.25"/>
    <row r="138" ht="14.25" hidden="1" customHeight="1" x14ac:dyDescent="0.25"/>
    <row r="139" ht="14.25" hidden="1" customHeight="1" x14ac:dyDescent="0.25"/>
    <row r="140" ht="14.25" hidden="1" customHeight="1" x14ac:dyDescent="0.25"/>
    <row r="141" ht="14.25" hidden="1" customHeight="1" x14ac:dyDescent="0.25"/>
    <row r="142" ht="14.25" hidden="1" customHeight="1" x14ac:dyDescent="0.25"/>
    <row r="143" ht="14.25" hidden="1" customHeight="1" x14ac:dyDescent="0.25"/>
    <row r="144" ht="14.25" hidden="1" customHeight="1" x14ac:dyDescent="0.25"/>
    <row r="145" ht="14.25" hidden="1" customHeight="1" x14ac:dyDescent="0.25"/>
    <row r="146" ht="14.25" hidden="1" customHeight="1" x14ac:dyDescent="0.25"/>
    <row r="147" ht="14.25" hidden="1" customHeight="1" x14ac:dyDescent="0.25"/>
    <row r="148" ht="14.25" hidden="1" customHeight="1" x14ac:dyDescent="0.25"/>
    <row r="149" ht="14.25" hidden="1" customHeight="1" x14ac:dyDescent="0.25"/>
    <row r="150" ht="14.25" hidden="1" customHeight="1" x14ac:dyDescent="0.25"/>
    <row r="151" ht="14.25" hidden="1" customHeight="1" x14ac:dyDescent="0.25"/>
    <row r="152" ht="14.25" hidden="1" customHeight="1" x14ac:dyDescent="0.25"/>
    <row r="153" ht="14.25" hidden="1" customHeight="1" x14ac:dyDescent="0.25"/>
    <row r="154" ht="14.25" hidden="1" customHeight="1" x14ac:dyDescent="0.25"/>
    <row r="155" ht="14.25" hidden="1" customHeight="1" x14ac:dyDescent="0.25"/>
    <row r="156" ht="14.25" hidden="1" customHeight="1" x14ac:dyDescent="0.25"/>
    <row r="157" ht="14.25" hidden="1" customHeight="1" x14ac:dyDescent="0.25"/>
    <row r="158" ht="14.25" hidden="1" customHeight="1" x14ac:dyDescent="0.25"/>
    <row r="159" ht="14.25" hidden="1" customHeight="1" x14ac:dyDescent="0.25"/>
    <row r="160" ht="14.25" hidden="1" customHeight="1" x14ac:dyDescent="0.25"/>
    <row r="161" ht="14.25" hidden="1" customHeight="1" x14ac:dyDescent="0.25"/>
    <row r="162" ht="14.25" hidden="1" customHeight="1" x14ac:dyDescent="0.25"/>
    <row r="163" ht="14.25" hidden="1" customHeight="1" x14ac:dyDescent="0.25"/>
    <row r="164" ht="14.25" hidden="1" customHeight="1" x14ac:dyDescent="0.25"/>
    <row r="165" ht="14.25" hidden="1" customHeight="1" x14ac:dyDescent="0.25"/>
    <row r="166" ht="14.25" hidden="1" customHeight="1" x14ac:dyDescent="0.25"/>
    <row r="167" ht="14.25" hidden="1" customHeight="1" x14ac:dyDescent="0.25"/>
    <row r="168" ht="14.25" hidden="1" customHeight="1" x14ac:dyDescent="0.25"/>
    <row r="169" ht="14.25" hidden="1" customHeight="1" x14ac:dyDescent="0.25"/>
    <row r="170" ht="14.25" hidden="1" customHeight="1" x14ac:dyDescent="0.25"/>
    <row r="171" ht="14.25" hidden="1" customHeight="1" x14ac:dyDescent="0.25"/>
    <row r="172" ht="14.25" hidden="1" customHeight="1" x14ac:dyDescent="0.25"/>
    <row r="173" ht="14.25" hidden="1" customHeight="1" x14ac:dyDescent="0.25"/>
    <row r="174" ht="14.25" hidden="1" customHeight="1" x14ac:dyDescent="0.25"/>
    <row r="175" ht="14.25" hidden="1" customHeight="1" x14ac:dyDescent="0.25"/>
    <row r="176" ht="14.25" hidden="1" customHeight="1" x14ac:dyDescent="0.25"/>
    <row r="177" ht="14.25" hidden="1" customHeight="1" x14ac:dyDescent="0.25"/>
    <row r="178" ht="14.25" hidden="1" customHeight="1" x14ac:dyDescent="0.25"/>
    <row r="179" ht="14.25" hidden="1" customHeight="1" x14ac:dyDescent="0.25"/>
    <row r="180" ht="14.25" hidden="1" customHeight="1" x14ac:dyDescent="0.25"/>
    <row r="181" ht="14.25" hidden="1" customHeight="1" x14ac:dyDescent="0.25"/>
    <row r="182" ht="14.25" hidden="1" customHeight="1" x14ac:dyDescent="0.25"/>
    <row r="183" ht="14.25" hidden="1" customHeight="1" x14ac:dyDescent="0.25"/>
    <row r="184" ht="14.25" hidden="1" customHeight="1" x14ac:dyDescent="0.25"/>
    <row r="185" ht="14.25" hidden="1" customHeight="1" x14ac:dyDescent="0.25"/>
    <row r="186" ht="14.25" hidden="1" customHeight="1" x14ac:dyDescent="0.25"/>
    <row r="187" ht="14.25" hidden="1" customHeight="1" x14ac:dyDescent="0.25"/>
    <row r="188" ht="14.25" hidden="1" customHeight="1" x14ac:dyDescent="0.25"/>
    <row r="189" ht="14.25" hidden="1" customHeight="1" x14ac:dyDescent="0.25"/>
    <row r="190" ht="14.25" hidden="1" customHeight="1" x14ac:dyDescent="0.25"/>
    <row r="191" ht="14.25" hidden="1" customHeight="1" x14ac:dyDescent="0.25"/>
    <row r="192" ht="14.25" hidden="1" customHeight="1" x14ac:dyDescent="0.25"/>
    <row r="193" ht="14.25" hidden="1" customHeight="1" x14ac:dyDescent="0.25"/>
    <row r="194" ht="14.25" hidden="1" customHeight="1" x14ac:dyDescent="0.25"/>
    <row r="195" ht="14.25" hidden="1" customHeight="1" x14ac:dyDescent="0.25"/>
    <row r="196" ht="14.25" hidden="1" customHeight="1" x14ac:dyDescent="0.25"/>
    <row r="197" ht="14.25" hidden="1" customHeight="1" x14ac:dyDescent="0.25"/>
    <row r="198" ht="14.25" hidden="1" customHeight="1" x14ac:dyDescent="0.25"/>
    <row r="199" ht="14.25" hidden="1" customHeight="1" x14ac:dyDescent="0.25"/>
    <row r="200" ht="14.25" hidden="1" customHeight="1" x14ac:dyDescent="0.25"/>
    <row r="201" ht="14.25" hidden="1" customHeight="1" x14ac:dyDescent="0.25"/>
    <row r="202" ht="14.25" hidden="1" customHeight="1" x14ac:dyDescent="0.25"/>
    <row r="203" ht="14.25" hidden="1" customHeight="1" x14ac:dyDescent="0.25"/>
    <row r="204" ht="14.25" hidden="1" customHeight="1" x14ac:dyDescent="0.25"/>
    <row r="205" ht="14.25" hidden="1" customHeight="1" x14ac:dyDescent="0.25"/>
    <row r="206" ht="14.25" hidden="1" customHeight="1" x14ac:dyDescent="0.25"/>
    <row r="207" ht="14.25" hidden="1" customHeight="1" x14ac:dyDescent="0.25"/>
    <row r="208" ht="14.25" hidden="1" customHeight="1" x14ac:dyDescent="0.25"/>
    <row r="209" ht="14.25" hidden="1" customHeight="1" x14ac:dyDescent="0.25"/>
    <row r="210" ht="14.25" hidden="1" customHeight="1" x14ac:dyDescent="0.25"/>
    <row r="211" ht="14.25" hidden="1" customHeight="1" x14ac:dyDescent="0.25"/>
    <row r="212" ht="14.25" hidden="1" customHeight="1" x14ac:dyDescent="0.25"/>
    <row r="213" ht="14.25" hidden="1" customHeight="1" x14ac:dyDescent="0.25"/>
    <row r="214" ht="14.25" hidden="1" customHeight="1" x14ac:dyDescent="0.25"/>
    <row r="215" ht="14.25" hidden="1" customHeight="1" x14ac:dyDescent="0.25"/>
    <row r="216" ht="14.25" hidden="1" customHeight="1" x14ac:dyDescent="0.25"/>
    <row r="217" ht="14.25" hidden="1" customHeight="1" x14ac:dyDescent="0.25"/>
    <row r="218" ht="14.25" hidden="1" customHeight="1" x14ac:dyDescent="0.25"/>
    <row r="219" ht="14.25" hidden="1" customHeight="1" x14ac:dyDescent="0.25"/>
    <row r="220" ht="14.25" hidden="1" customHeight="1" x14ac:dyDescent="0.25"/>
    <row r="221" ht="14.25" hidden="1" customHeight="1" x14ac:dyDescent="0.25"/>
    <row r="222" ht="14.25" hidden="1" customHeight="1" x14ac:dyDescent="0.25"/>
    <row r="223" ht="14.25" hidden="1" customHeight="1" x14ac:dyDescent="0.25"/>
    <row r="224" ht="14.25" hidden="1" customHeight="1" x14ac:dyDescent="0.25"/>
    <row r="225" ht="14.25" hidden="1" customHeight="1" x14ac:dyDescent="0.25"/>
    <row r="226" ht="14.25" hidden="1" customHeight="1" x14ac:dyDescent="0.25"/>
    <row r="227" ht="14.25" hidden="1" customHeight="1" x14ac:dyDescent="0.25"/>
    <row r="228" ht="14.25" hidden="1" customHeight="1" x14ac:dyDescent="0.25"/>
    <row r="229" ht="14.25" hidden="1" customHeight="1" x14ac:dyDescent="0.25"/>
    <row r="230" ht="14.25" hidden="1" customHeight="1" x14ac:dyDescent="0.25"/>
    <row r="231" ht="14.25" hidden="1" customHeight="1" x14ac:dyDescent="0.25"/>
    <row r="232" ht="14.25" hidden="1" customHeight="1" x14ac:dyDescent="0.25"/>
    <row r="233" ht="14.25" hidden="1" customHeight="1" x14ac:dyDescent="0.25"/>
    <row r="234" ht="14.25" hidden="1" customHeight="1" x14ac:dyDescent="0.25"/>
    <row r="235" ht="14.25" hidden="1" customHeight="1" x14ac:dyDescent="0.25"/>
    <row r="236" ht="14.25" hidden="1" customHeight="1" x14ac:dyDescent="0.25"/>
    <row r="237" ht="14.25" hidden="1" customHeight="1" x14ac:dyDescent="0.25"/>
    <row r="238" ht="14.25" hidden="1" customHeight="1" x14ac:dyDescent="0.25"/>
    <row r="239" ht="14.25" hidden="1" customHeight="1" x14ac:dyDescent="0.25"/>
    <row r="240" ht="14.25" hidden="1" customHeight="1" x14ac:dyDescent="0.25"/>
    <row r="241" ht="14.25" hidden="1" customHeight="1" x14ac:dyDescent="0.25"/>
    <row r="242" ht="14.25" hidden="1" customHeight="1" x14ac:dyDescent="0.25"/>
    <row r="243" ht="14.25" hidden="1" customHeight="1" x14ac:dyDescent="0.25"/>
    <row r="244" ht="14.25" hidden="1" customHeight="1" x14ac:dyDescent="0.25"/>
    <row r="245" ht="14.25" hidden="1" customHeight="1" x14ac:dyDescent="0.25"/>
    <row r="246" ht="14.25" hidden="1" customHeight="1" x14ac:dyDescent="0.25"/>
    <row r="247" ht="14.25" hidden="1" customHeight="1" x14ac:dyDescent="0.25"/>
    <row r="248" ht="14.25" hidden="1" customHeight="1" x14ac:dyDescent="0.25"/>
    <row r="249" ht="14.25" hidden="1" customHeight="1" x14ac:dyDescent="0.25"/>
    <row r="250" ht="14.25" hidden="1" customHeight="1" x14ac:dyDescent="0.25"/>
    <row r="251" ht="14.25" hidden="1" customHeight="1" x14ac:dyDescent="0.25"/>
    <row r="252" ht="14.25" hidden="1" customHeight="1" x14ac:dyDescent="0.25"/>
    <row r="253" ht="14.25" hidden="1" customHeight="1" x14ac:dyDescent="0.25"/>
    <row r="254" ht="14.25" hidden="1" customHeight="1" x14ac:dyDescent="0.25"/>
    <row r="255" ht="14.25" hidden="1" customHeight="1" x14ac:dyDescent="0.25"/>
    <row r="256" ht="14.25" hidden="1" customHeight="1" x14ac:dyDescent="0.25"/>
    <row r="257" ht="14.25" hidden="1" customHeight="1" x14ac:dyDescent="0.25"/>
    <row r="258" ht="14.25" hidden="1" customHeight="1" x14ac:dyDescent="0.25"/>
    <row r="259" ht="14.25" hidden="1" customHeight="1" x14ac:dyDescent="0.25"/>
    <row r="260" ht="14.25" hidden="1" customHeight="1" x14ac:dyDescent="0.25"/>
    <row r="261" ht="14.25" hidden="1" customHeight="1" x14ac:dyDescent="0.25"/>
    <row r="262" ht="14.25" hidden="1" customHeight="1" x14ac:dyDescent="0.25"/>
    <row r="263" ht="14.25" hidden="1" customHeight="1" x14ac:dyDescent="0.25"/>
    <row r="264" ht="14.25" hidden="1" customHeight="1" x14ac:dyDescent="0.25"/>
    <row r="265" ht="14.25" hidden="1" customHeight="1" x14ac:dyDescent="0.25"/>
    <row r="266" ht="14.25" hidden="1" customHeight="1" x14ac:dyDescent="0.25"/>
    <row r="267" ht="14.25" hidden="1" customHeight="1" x14ac:dyDescent="0.25"/>
    <row r="268" ht="14.25" hidden="1" customHeight="1" x14ac:dyDescent="0.25"/>
    <row r="269" ht="14.25" hidden="1" customHeight="1" x14ac:dyDescent="0.25"/>
    <row r="270" ht="14.25" hidden="1" customHeight="1" x14ac:dyDescent="0.25"/>
    <row r="271" ht="14.25" hidden="1" customHeight="1" x14ac:dyDescent="0.25"/>
    <row r="272" ht="14.25" hidden="1" customHeight="1" x14ac:dyDescent="0.25"/>
    <row r="273" ht="14.25" hidden="1" customHeight="1" x14ac:dyDescent="0.25"/>
    <row r="274" ht="14.25" hidden="1" customHeight="1" x14ac:dyDescent="0.25"/>
    <row r="275" ht="14.25" hidden="1" customHeight="1" x14ac:dyDescent="0.25"/>
    <row r="276" ht="14.25" hidden="1" customHeight="1" x14ac:dyDescent="0.25"/>
    <row r="277" ht="14.25" hidden="1" customHeight="1" x14ac:dyDescent="0.25"/>
    <row r="278" ht="14.25" hidden="1" customHeight="1" x14ac:dyDescent="0.25"/>
    <row r="279" ht="14.25" hidden="1" customHeight="1" x14ac:dyDescent="0.25"/>
    <row r="280" ht="14.25" hidden="1" customHeight="1" x14ac:dyDescent="0.25"/>
    <row r="281" ht="14.25" hidden="1" customHeight="1" x14ac:dyDescent="0.25"/>
    <row r="282" ht="14.25" hidden="1" customHeight="1" x14ac:dyDescent="0.25"/>
    <row r="283" ht="14.25" hidden="1" customHeight="1" x14ac:dyDescent="0.25"/>
    <row r="284" ht="14.25" hidden="1" customHeight="1" x14ac:dyDescent="0.25"/>
    <row r="285" ht="14.25" hidden="1" customHeight="1" x14ac:dyDescent="0.25"/>
    <row r="286" ht="14.25" hidden="1" customHeight="1" x14ac:dyDescent="0.25"/>
    <row r="287" ht="14.25" hidden="1" customHeight="1" x14ac:dyDescent="0.25"/>
    <row r="288" ht="14.25" hidden="1" customHeight="1" x14ac:dyDescent="0.25"/>
    <row r="289" ht="14.25" hidden="1" customHeight="1" x14ac:dyDescent="0.25"/>
    <row r="290" ht="14.25" hidden="1" customHeight="1" x14ac:dyDescent="0.25"/>
    <row r="291" ht="14.25" hidden="1" customHeight="1" x14ac:dyDescent="0.25"/>
    <row r="292" ht="14.25" hidden="1" customHeight="1" x14ac:dyDescent="0.25"/>
    <row r="293" ht="14.25" hidden="1" customHeight="1" x14ac:dyDescent="0.25"/>
    <row r="294" ht="14.25" hidden="1" customHeight="1" x14ac:dyDescent="0.25"/>
    <row r="295" ht="14.25" hidden="1" customHeight="1" x14ac:dyDescent="0.25"/>
    <row r="296" ht="14.25" hidden="1" customHeight="1" x14ac:dyDescent="0.25"/>
    <row r="297" ht="14.25" hidden="1" customHeight="1" x14ac:dyDescent="0.25"/>
    <row r="298" ht="14.25" hidden="1" customHeight="1" x14ac:dyDescent="0.25"/>
    <row r="299" ht="14.25" hidden="1" customHeight="1" x14ac:dyDescent="0.25"/>
    <row r="300" ht="14.25" hidden="1" customHeight="1" x14ac:dyDescent="0.25"/>
    <row r="301" ht="14.25" hidden="1" customHeight="1" x14ac:dyDescent="0.25"/>
    <row r="302" ht="14.25" hidden="1" customHeight="1" x14ac:dyDescent="0.25"/>
    <row r="303" ht="14.25" hidden="1" customHeight="1" x14ac:dyDescent="0.25"/>
    <row r="304" ht="14.25" hidden="1" customHeight="1" x14ac:dyDescent="0.25"/>
    <row r="305" ht="14.25" hidden="1" customHeight="1" x14ac:dyDescent="0.25"/>
    <row r="306" ht="14.25" hidden="1" customHeight="1" x14ac:dyDescent="0.25"/>
    <row r="307" ht="14.25" hidden="1" customHeight="1" x14ac:dyDescent="0.25"/>
    <row r="308" ht="14.25" hidden="1" customHeight="1" x14ac:dyDescent="0.25"/>
    <row r="309" ht="14.25" hidden="1" customHeight="1" x14ac:dyDescent="0.25"/>
    <row r="310" ht="14.25" hidden="1" customHeight="1" x14ac:dyDescent="0.25"/>
    <row r="311" ht="14.25" hidden="1" customHeight="1" x14ac:dyDescent="0.25"/>
    <row r="312" ht="14.25" hidden="1" customHeight="1" x14ac:dyDescent="0.25"/>
    <row r="313" ht="14.25" hidden="1" customHeight="1" x14ac:dyDescent="0.25"/>
    <row r="314" ht="14.25" hidden="1" customHeight="1" x14ac:dyDescent="0.25"/>
    <row r="315" ht="14.25" hidden="1" customHeight="1" x14ac:dyDescent="0.25"/>
    <row r="316" ht="14.25" hidden="1" customHeight="1" x14ac:dyDescent="0.25"/>
    <row r="317" ht="14.25" hidden="1" customHeight="1" x14ac:dyDescent="0.25"/>
    <row r="318" ht="14.25" hidden="1" customHeight="1" x14ac:dyDescent="0.25"/>
    <row r="319" ht="14.25" hidden="1" customHeight="1" x14ac:dyDescent="0.25"/>
    <row r="320" ht="14.25" hidden="1" customHeight="1" x14ac:dyDescent="0.25"/>
    <row r="321" ht="14.25" hidden="1" customHeight="1" x14ac:dyDescent="0.25"/>
    <row r="322" ht="14.25" hidden="1" customHeight="1" x14ac:dyDescent="0.25"/>
    <row r="323" ht="14.25" hidden="1" customHeight="1" x14ac:dyDescent="0.25"/>
    <row r="324" ht="14.25" hidden="1" customHeight="1" x14ac:dyDescent="0.25"/>
    <row r="325" ht="14.25" hidden="1" customHeight="1" x14ac:dyDescent="0.25"/>
    <row r="326" ht="14.25" hidden="1" customHeight="1" x14ac:dyDescent="0.25"/>
    <row r="327" ht="14.25" hidden="1" customHeight="1" x14ac:dyDescent="0.25"/>
    <row r="328" ht="14.25" hidden="1" customHeight="1" x14ac:dyDescent="0.25"/>
    <row r="329" ht="14.25" hidden="1" customHeight="1" x14ac:dyDescent="0.25"/>
    <row r="330" ht="14.25" hidden="1" customHeight="1" x14ac:dyDescent="0.25"/>
    <row r="331" ht="14.25" hidden="1" customHeight="1" x14ac:dyDescent="0.25"/>
    <row r="332" ht="14.25" hidden="1" customHeight="1" x14ac:dyDescent="0.25"/>
    <row r="333" ht="14.25" hidden="1" customHeight="1" x14ac:dyDescent="0.25"/>
    <row r="334" ht="14.25" hidden="1" customHeight="1" x14ac:dyDescent="0.25"/>
    <row r="335" ht="14.25" hidden="1" customHeight="1" x14ac:dyDescent="0.25"/>
    <row r="336" ht="14.25" hidden="1" customHeight="1" x14ac:dyDescent="0.25"/>
    <row r="337" ht="14.25" hidden="1" customHeight="1" x14ac:dyDescent="0.25"/>
    <row r="338" ht="14.25" hidden="1" customHeight="1" x14ac:dyDescent="0.25"/>
    <row r="339" ht="14.25" hidden="1" customHeight="1" x14ac:dyDescent="0.25"/>
    <row r="340" ht="14.25" hidden="1" customHeight="1" x14ac:dyDescent="0.25"/>
    <row r="341" ht="14.25" hidden="1" customHeight="1" x14ac:dyDescent="0.25"/>
    <row r="342" ht="14.25" hidden="1" customHeight="1" x14ac:dyDescent="0.25"/>
    <row r="343" ht="14.25" hidden="1" customHeight="1" x14ac:dyDescent="0.25"/>
    <row r="344" ht="14.25" hidden="1" customHeight="1" x14ac:dyDescent="0.25"/>
    <row r="345" ht="14.25" hidden="1" customHeight="1" x14ac:dyDescent="0.25"/>
    <row r="346" ht="14.25" hidden="1" customHeight="1" x14ac:dyDescent="0.25"/>
    <row r="347" ht="14.25" hidden="1" customHeight="1" x14ac:dyDescent="0.25"/>
    <row r="348" ht="14.25" hidden="1" customHeight="1" x14ac:dyDescent="0.25"/>
    <row r="349" ht="14.25" hidden="1" customHeight="1" x14ac:dyDescent="0.25"/>
    <row r="350" ht="14.25" hidden="1" customHeight="1" x14ac:dyDescent="0.25"/>
    <row r="351" ht="14.25" hidden="1" customHeight="1" x14ac:dyDescent="0.25"/>
    <row r="352" ht="14.25" hidden="1" customHeight="1" x14ac:dyDescent="0.25"/>
    <row r="353" ht="14.25" hidden="1" customHeight="1" x14ac:dyDescent="0.25"/>
    <row r="354" ht="14.25" hidden="1" customHeight="1" x14ac:dyDescent="0.25"/>
    <row r="355" ht="14.25" hidden="1" customHeight="1" x14ac:dyDescent="0.25"/>
    <row r="356" ht="14.25" hidden="1" customHeight="1" x14ac:dyDescent="0.25"/>
    <row r="357" ht="14.25" hidden="1" customHeight="1" x14ac:dyDescent="0.25"/>
    <row r="358" ht="14.25" hidden="1" customHeight="1" x14ac:dyDescent="0.25"/>
    <row r="359" ht="14.25" hidden="1" customHeight="1" x14ac:dyDescent="0.25"/>
    <row r="360" ht="14.25" hidden="1" customHeight="1" x14ac:dyDescent="0.25"/>
    <row r="361" ht="14.25" hidden="1" customHeight="1" x14ac:dyDescent="0.25"/>
    <row r="362" ht="14.25" hidden="1" customHeight="1" x14ac:dyDescent="0.25"/>
    <row r="363" ht="14.25" hidden="1" customHeight="1" x14ac:dyDescent="0.25"/>
    <row r="364" ht="14.25" hidden="1" customHeight="1" x14ac:dyDescent="0.25"/>
    <row r="365" ht="14.25" hidden="1" customHeight="1" x14ac:dyDescent="0.25"/>
    <row r="366" ht="14.25" hidden="1" customHeight="1" x14ac:dyDescent="0.25"/>
    <row r="367" ht="14.25" hidden="1" customHeight="1" x14ac:dyDescent="0.25"/>
    <row r="368" ht="14.25" hidden="1" customHeight="1" x14ac:dyDescent="0.25"/>
    <row r="369" ht="14.25" hidden="1" customHeight="1" x14ac:dyDescent="0.25"/>
    <row r="370" ht="14.25" hidden="1" customHeight="1" x14ac:dyDescent="0.25"/>
    <row r="371" ht="14.25" hidden="1" customHeight="1" x14ac:dyDescent="0.25"/>
    <row r="372" ht="14.25" hidden="1" customHeight="1" x14ac:dyDescent="0.25"/>
    <row r="373" ht="14.25" hidden="1" customHeight="1" x14ac:dyDescent="0.25"/>
    <row r="374" ht="14.25" hidden="1" customHeight="1" x14ac:dyDescent="0.25"/>
    <row r="375" ht="14.25" hidden="1" customHeight="1" x14ac:dyDescent="0.25"/>
    <row r="376" ht="14.25" hidden="1" customHeight="1" x14ac:dyDescent="0.25"/>
    <row r="377" ht="14.25" hidden="1" customHeight="1" x14ac:dyDescent="0.25"/>
    <row r="378" ht="14.25" hidden="1" customHeight="1" x14ac:dyDescent="0.25"/>
    <row r="379" ht="14.25" hidden="1" customHeight="1" x14ac:dyDescent="0.25"/>
    <row r="380" ht="14.25" hidden="1" customHeight="1" x14ac:dyDescent="0.25"/>
    <row r="381" ht="14.25" hidden="1" customHeight="1" x14ac:dyDescent="0.25"/>
    <row r="382" ht="14.25" hidden="1" customHeight="1" x14ac:dyDescent="0.25"/>
    <row r="383" ht="14.25" hidden="1" customHeight="1" x14ac:dyDescent="0.25"/>
    <row r="384" ht="14.25" hidden="1" customHeight="1" x14ac:dyDescent="0.25"/>
    <row r="385" ht="14.25" hidden="1" customHeight="1" x14ac:dyDescent="0.25"/>
    <row r="386" ht="14.25" hidden="1" customHeight="1" x14ac:dyDescent="0.25"/>
    <row r="387" ht="14.25" hidden="1" customHeight="1" x14ac:dyDescent="0.25"/>
    <row r="388" ht="14.25" hidden="1" customHeight="1" x14ac:dyDescent="0.25"/>
    <row r="389" ht="14.25" hidden="1" customHeight="1" x14ac:dyDescent="0.25"/>
    <row r="390" ht="14.25" hidden="1" customHeight="1" x14ac:dyDescent="0.25"/>
    <row r="391" ht="14.25" hidden="1" customHeight="1" x14ac:dyDescent="0.25"/>
    <row r="392" ht="14.25" hidden="1" customHeight="1" x14ac:dyDescent="0.25"/>
    <row r="393" ht="14.25" hidden="1" customHeight="1" x14ac:dyDescent="0.25"/>
    <row r="394" ht="14.25" hidden="1" customHeight="1" x14ac:dyDescent="0.25"/>
    <row r="395" ht="14.25" hidden="1" customHeight="1" x14ac:dyDescent="0.25"/>
    <row r="396" ht="14.25" hidden="1" customHeight="1" x14ac:dyDescent="0.25"/>
    <row r="397" ht="14.25" hidden="1" customHeight="1" x14ac:dyDescent="0.25"/>
    <row r="398" ht="14.25" hidden="1" customHeight="1" x14ac:dyDescent="0.25"/>
    <row r="399" ht="14.25" hidden="1" customHeight="1" x14ac:dyDescent="0.25"/>
    <row r="400" ht="14.25" hidden="1" customHeight="1" x14ac:dyDescent="0.25"/>
    <row r="401" ht="14.25" hidden="1" customHeight="1" x14ac:dyDescent="0.25"/>
    <row r="402" ht="14.25" hidden="1" customHeight="1" x14ac:dyDescent="0.25"/>
    <row r="403" ht="14.25" hidden="1" customHeight="1" x14ac:dyDescent="0.25"/>
    <row r="404" ht="14.25" hidden="1" customHeight="1" x14ac:dyDescent="0.25"/>
    <row r="405" ht="14.25" hidden="1" customHeight="1" x14ac:dyDescent="0.25"/>
    <row r="406" ht="14.25" hidden="1" customHeight="1" x14ac:dyDescent="0.25"/>
    <row r="407" ht="14.25" hidden="1" customHeight="1" x14ac:dyDescent="0.25"/>
    <row r="408" ht="14.25" hidden="1" customHeight="1" x14ac:dyDescent="0.25"/>
    <row r="409" ht="14.25" hidden="1" customHeight="1" x14ac:dyDescent="0.25"/>
    <row r="410" ht="14.25" hidden="1" customHeight="1" x14ac:dyDescent="0.25"/>
    <row r="411" ht="14.25" hidden="1" customHeight="1" x14ac:dyDescent="0.25"/>
    <row r="412" ht="14.25" hidden="1" customHeight="1" x14ac:dyDescent="0.25"/>
    <row r="413" ht="14.25" hidden="1" customHeight="1" x14ac:dyDescent="0.25"/>
    <row r="414" ht="14.25" hidden="1" customHeight="1" x14ac:dyDescent="0.25"/>
    <row r="415" ht="14.25" hidden="1" customHeight="1" x14ac:dyDescent="0.25"/>
    <row r="416" ht="14.25" hidden="1" customHeight="1" x14ac:dyDescent="0.25"/>
    <row r="417" ht="14.25" hidden="1" customHeight="1" x14ac:dyDescent="0.25"/>
    <row r="418" ht="14.25" hidden="1" customHeight="1" x14ac:dyDescent="0.25"/>
    <row r="419" ht="14.25" hidden="1" customHeight="1" x14ac:dyDescent="0.25"/>
    <row r="420" ht="14.25" hidden="1" customHeight="1" x14ac:dyDescent="0.25"/>
    <row r="421" ht="14.25" hidden="1" customHeight="1" x14ac:dyDescent="0.25"/>
    <row r="422" ht="14.25" hidden="1" customHeight="1" x14ac:dyDescent="0.25"/>
    <row r="423" ht="14.25" hidden="1" customHeight="1" x14ac:dyDescent="0.25"/>
    <row r="424" ht="14.25" hidden="1" customHeight="1" x14ac:dyDescent="0.25"/>
    <row r="425" ht="14.25" hidden="1" customHeight="1" x14ac:dyDescent="0.25"/>
    <row r="426" ht="14.25" hidden="1" customHeight="1" x14ac:dyDescent="0.25"/>
    <row r="427" ht="14.25" hidden="1" customHeight="1" x14ac:dyDescent="0.25"/>
    <row r="428" ht="14.25" hidden="1" customHeight="1" x14ac:dyDescent="0.25"/>
    <row r="429" ht="14.25" hidden="1" customHeight="1" x14ac:dyDescent="0.25"/>
    <row r="430" ht="14.25" hidden="1" customHeight="1" x14ac:dyDescent="0.25"/>
    <row r="431" ht="14.25" hidden="1" customHeight="1" x14ac:dyDescent="0.25"/>
    <row r="432" ht="14.25" hidden="1" customHeight="1" x14ac:dyDescent="0.25"/>
    <row r="433" ht="14.25" hidden="1" customHeight="1" x14ac:dyDescent="0.25"/>
    <row r="434" ht="14.25" hidden="1" customHeight="1" x14ac:dyDescent="0.25"/>
    <row r="435" ht="14.25" hidden="1" customHeight="1" x14ac:dyDescent="0.25"/>
    <row r="436" ht="14.25" hidden="1" customHeight="1" x14ac:dyDescent="0.25"/>
    <row r="437" ht="14.25" hidden="1" customHeight="1" x14ac:dyDescent="0.25"/>
    <row r="438" ht="14.25" hidden="1" customHeight="1" x14ac:dyDescent="0.25"/>
    <row r="439" ht="14.25" hidden="1" customHeight="1" x14ac:dyDescent="0.25"/>
    <row r="440" ht="14.25" hidden="1" customHeight="1" x14ac:dyDescent="0.25"/>
    <row r="441" ht="14.25" hidden="1" customHeight="1" x14ac:dyDescent="0.25"/>
    <row r="442" ht="14.25" hidden="1" customHeight="1" x14ac:dyDescent="0.25"/>
    <row r="443" ht="14.25" hidden="1" customHeight="1" x14ac:dyDescent="0.25"/>
    <row r="444" ht="14.25" hidden="1" customHeight="1" x14ac:dyDescent="0.25"/>
    <row r="445" ht="14.25" hidden="1" customHeight="1" x14ac:dyDescent="0.25"/>
    <row r="446" ht="14.25" hidden="1" customHeight="1" x14ac:dyDescent="0.25"/>
  </sheetData>
  <mergeCells count="8">
    <mergeCell ref="I44:I45"/>
    <mergeCell ref="I4:I5"/>
    <mergeCell ref="C4:H4"/>
    <mergeCell ref="C44:H44"/>
    <mergeCell ref="C45:E45"/>
    <mergeCell ref="F45:H45"/>
    <mergeCell ref="C5:E5"/>
    <mergeCell ref="F5:H5"/>
  </mergeCells>
  <conditionalFormatting sqref="C7:I40 C47:I74">
    <cfRule type="cellIs" dxfId="299" priority="1" stopIfTrue="1" operator="lessThan">
      <formula>0</formula>
    </cfRule>
  </conditionalFormatting>
  <printOptions headings="1"/>
  <pageMargins left="0.59055118110236227" right="0.59055118110236227" top="0.98425196850393704" bottom="0.98425196850393704" header="0.51181102362204722" footer="0.51181102362204722"/>
  <pageSetup paperSize="9" scale="50" fitToHeight="4" pageOrder="overThenDown" orientation="landscape" r:id="rId1"/>
  <headerFooter alignWithMargins="0">
    <oddHeader>&amp;L&amp;"Segoe UI,Bold"&amp;14Basel Committee on Banking Supervision
Basel III monitoring template&amp;C&amp;"Segoe UI,Regular"&amp;14&amp;F
&amp;A&amp;R&amp;"Segoe UI,Bold"&amp;14Confidential when completed</oddHeader>
    <oddFooter>&amp;L&amp;"Segoe UI,Regular"&amp;14&amp;D  &amp;T&amp;R&amp;"Segoe UI,Regular"&amp;14Page &amp;P of &amp;N</oddFooter>
  </headerFooter>
  <rowBreaks count="1" manualBreakCount="1">
    <brk id="41" max="9"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AF728"/>
  <sheetViews>
    <sheetView zoomScale="75" zoomScaleNormal="75" zoomScaleSheetLayoutView="25" workbookViewId="0">
      <pane ySplit="1" topLeftCell="A2" activePane="bottomLeft" state="frozen"/>
      <selection pane="bottomLeft"/>
    </sheetView>
  </sheetViews>
  <sheetFormatPr defaultColWidth="0" defaultRowHeight="15" customHeight="1" zeroHeight="1" x14ac:dyDescent="0.25"/>
  <cols>
    <col min="1" max="1" width="1.7109375" style="1272" customWidth="1"/>
    <col min="2" max="2" width="16.7109375" style="1163" customWidth="1"/>
    <col min="3" max="3" width="12.7109375" style="1163" customWidth="1"/>
    <col min="4" max="30" width="16.7109375" style="1163" customWidth="1"/>
    <col min="31" max="31" width="1.7109375" style="1272" customWidth="1"/>
    <col min="32" max="16384" width="9.140625" style="1163" hidden="1"/>
  </cols>
  <sheetData>
    <row r="1" spans="1:31" s="1276" customFormat="1" ht="30.75" x14ac:dyDescent="0.55000000000000004">
      <c r="A1" s="1158" t="s">
        <v>1028</v>
      </c>
      <c r="B1" s="1159"/>
      <c r="C1" s="797"/>
      <c r="D1" s="1187"/>
      <c r="E1" s="1187"/>
      <c r="F1" s="1187"/>
      <c r="G1" s="1187"/>
      <c r="H1" s="1187"/>
      <c r="I1" s="1187"/>
      <c r="J1" s="1187"/>
      <c r="K1" s="1187"/>
      <c r="L1" s="1187"/>
      <c r="M1" s="1161" t="str">
        <f>CONCATENATE("Reporting unit: ", 'General Info'!$C$40, " ", 'General Info'!$C$39)</f>
        <v xml:space="preserve">Reporting unit: 1 </v>
      </c>
      <c r="N1" s="1187"/>
      <c r="O1" s="1187"/>
      <c r="P1" s="1187"/>
      <c r="Q1" s="1187"/>
      <c r="R1" s="1187"/>
      <c r="S1" s="1187"/>
      <c r="T1" s="1187"/>
      <c r="U1" s="1187"/>
      <c r="V1" s="1187"/>
      <c r="AE1" s="1732"/>
    </row>
    <row r="2" spans="1:31" s="1274" customFormat="1" ht="60" customHeight="1" x14ac:dyDescent="0.25">
      <c r="A2" s="1162" t="s">
        <v>1236</v>
      </c>
      <c r="B2" s="1166"/>
      <c r="C2" s="1166"/>
      <c r="D2" s="1166"/>
      <c r="E2" s="1166"/>
      <c r="F2" s="1166"/>
      <c r="G2" s="1166"/>
      <c r="H2" s="1166"/>
      <c r="I2" s="1166"/>
      <c r="J2" s="1166"/>
      <c r="K2" s="1166"/>
      <c r="L2" s="1166"/>
      <c r="M2" s="1166"/>
      <c r="N2" s="1166"/>
      <c r="O2" s="1166"/>
      <c r="P2" s="1166"/>
      <c r="Q2" s="1166"/>
      <c r="R2" s="1166"/>
      <c r="S2" s="1166"/>
      <c r="T2" s="1166"/>
      <c r="U2" s="1166"/>
      <c r="V2" s="1166"/>
      <c r="W2" s="1272"/>
      <c r="X2" s="1272"/>
      <c r="Y2" s="1272"/>
      <c r="Z2" s="1272"/>
      <c r="AA2" s="1272"/>
      <c r="AB2" s="1272"/>
      <c r="AC2" s="1272"/>
      <c r="AD2" s="1272"/>
      <c r="AE2" s="1273"/>
    </row>
    <row r="3" spans="1:31" s="1274" customFormat="1" ht="45" customHeight="1" x14ac:dyDescent="0.25">
      <c r="A3" s="1164" t="s">
        <v>1029</v>
      </c>
      <c r="B3" s="1166"/>
      <c r="C3" s="1166"/>
      <c r="D3" s="1166"/>
      <c r="E3" s="1166"/>
      <c r="F3" s="1166"/>
      <c r="G3" s="1166"/>
      <c r="H3" s="1166"/>
      <c r="I3" s="1166"/>
      <c r="J3" s="1166"/>
      <c r="K3" s="1166"/>
      <c r="L3" s="1166"/>
      <c r="M3" s="1166"/>
      <c r="N3" s="1166"/>
      <c r="O3" s="1166"/>
      <c r="P3" s="1166"/>
      <c r="Q3" s="1166"/>
      <c r="R3" s="1166"/>
      <c r="S3" s="1166"/>
      <c r="T3" s="1166"/>
      <c r="U3" s="1166"/>
      <c r="V3" s="1166"/>
      <c r="W3" s="1272"/>
      <c r="X3" s="1272"/>
      <c r="Y3" s="1272"/>
      <c r="Z3" s="1272"/>
      <c r="AA3" s="1272"/>
      <c r="AB3" s="1272"/>
      <c r="AC3" s="1272"/>
      <c r="AD3" s="1272"/>
      <c r="AE3" s="1273"/>
    </row>
    <row r="4" spans="1:31" s="1274" customFormat="1" ht="15" customHeight="1" x14ac:dyDescent="0.25">
      <c r="A4" s="1733"/>
      <c r="B4" s="2135" t="s">
        <v>1030</v>
      </c>
      <c r="C4" s="2136"/>
      <c r="D4" s="2130" t="s">
        <v>1234</v>
      </c>
      <c r="E4" s="2130"/>
      <c r="F4" s="2130"/>
      <c r="G4" s="2130"/>
      <c r="H4" s="2130"/>
      <c r="I4" s="2130"/>
      <c r="J4" s="2130"/>
      <c r="K4" s="2130"/>
      <c r="L4" s="2130"/>
      <c r="M4" s="2130"/>
      <c r="N4" s="2130"/>
      <c r="O4" s="2130"/>
      <c r="P4" s="2130"/>
      <c r="Q4" s="2130"/>
      <c r="R4" s="2130"/>
      <c r="S4" s="2130"/>
      <c r="T4" s="2130"/>
      <c r="U4" s="2130"/>
      <c r="V4" s="2068"/>
      <c r="W4" s="1272"/>
      <c r="X4" s="1272"/>
      <c r="Y4" s="1272"/>
      <c r="Z4" s="1272"/>
      <c r="AA4" s="1272"/>
      <c r="AB4" s="1272"/>
      <c r="AC4" s="1272"/>
      <c r="AD4" s="1272"/>
      <c r="AE4" s="1273"/>
    </row>
    <row r="5" spans="1:31" s="1274" customFormat="1" ht="15" customHeight="1" x14ac:dyDescent="0.25">
      <c r="A5" s="1733"/>
      <c r="B5" s="2135"/>
      <c r="C5" s="2136"/>
      <c r="D5" s="1684" t="s">
        <v>1031</v>
      </c>
      <c r="E5" s="1684" t="s">
        <v>1235</v>
      </c>
      <c r="F5" s="1684" t="s">
        <v>1033</v>
      </c>
      <c r="G5" s="1684" t="s">
        <v>1034</v>
      </c>
      <c r="H5" s="1684" t="s">
        <v>1035</v>
      </c>
      <c r="I5" s="1684" t="s">
        <v>1036</v>
      </c>
      <c r="J5" s="1684" t="s">
        <v>1037</v>
      </c>
      <c r="K5" s="1684" t="s">
        <v>1038</v>
      </c>
      <c r="L5" s="1684" t="s">
        <v>1039</v>
      </c>
      <c r="M5" s="1684" t="s">
        <v>1040</v>
      </c>
      <c r="N5" s="1684" t="s">
        <v>1041</v>
      </c>
      <c r="O5" s="1684" t="s">
        <v>1042</v>
      </c>
      <c r="P5" s="1684" t="s">
        <v>1043</v>
      </c>
      <c r="Q5" s="1684" t="s">
        <v>1044</v>
      </c>
      <c r="R5" s="1684" t="s">
        <v>1045</v>
      </c>
      <c r="S5" s="1684" t="s">
        <v>1046</v>
      </c>
      <c r="T5" s="1684" t="s">
        <v>1047</v>
      </c>
      <c r="U5" s="1684" t="s">
        <v>1048</v>
      </c>
      <c r="V5" s="1676" t="s">
        <v>1049</v>
      </c>
      <c r="W5" s="1272"/>
      <c r="X5" s="1272"/>
      <c r="Y5" s="1272"/>
      <c r="Z5" s="1272"/>
      <c r="AA5" s="1272"/>
      <c r="AB5" s="1272"/>
      <c r="AC5" s="1272"/>
      <c r="AD5" s="1272"/>
      <c r="AE5" s="1273"/>
    </row>
    <row r="6" spans="1:31" ht="15" customHeight="1" x14ac:dyDescent="0.25">
      <c r="A6" s="1733"/>
      <c r="B6" s="1680">
        <v>1</v>
      </c>
      <c r="C6" s="1246"/>
      <c r="D6" s="1413"/>
      <c r="E6" s="1172"/>
      <c r="F6" s="1172"/>
      <c r="G6" s="1172"/>
      <c r="H6" s="1172"/>
      <c r="I6" s="1172"/>
      <c r="J6" s="1172"/>
      <c r="K6" s="1172"/>
      <c r="L6" s="1172"/>
      <c r="M6" s="1172"/>
      <c r="N6" s="1172"/>
      <c r="O6" s="1172"/>
      <c r="P6" s="1172"/>
      <c r="Q6" s="1172"/>
      <c r="R6" s="1172"/>
      <c r="S6" s="1172"/>
      <c r="T6" s="1172"/>
      <c r="U6" s="1172"/>
      <c r="V6" s="1178"/>
      <c r="W6" s="1171"/>
      <c r="X6" s="1171"/>
      <c r="Y6" s="1171"/>
      <c r="Z6" s="1171"/>
      <c r="AA6" s="1171"/>
      <c r="AB6" s="1171"/>
      <c r="AC6" s="1171"/>
      <c r="AD6" s="1171"/>
      <c r="AE6" s="1273"/>
    </row>
    <row r="7" spans="1:31" ht="15" customHeight="1" x14ac:dyDescent="0.25">
      <c r="A7" s="1733"/>
      <c r="B7" s="1674">
        <v>2</v>
      </c>
      <c r="C7" s="1186"/>
      <c r="D7" s="1174"/>
      <c r="E7" s="1174"/>
      <c r="F7" s="1174"/>
      <c r="G7" s="1174"/>
      <c r="H7" s="1174"/>
      <c r="I7" s="1174"/>
      <c r="J7" s="1174"/>
      <c r="K7" s="1174"/>
      <c r="L7" s="1174"/>
      <c r="M7" s="1174"/>
      <c r="N7" s="1174"/>
      <c r="O7" s="1174"/>
      <c r="P7" s="1174"/>
      <c r="Q7" s="1174"/>
      <c r="R7" s="1174"/>
      <c r="S7" s="1174"/>
      <c r="T7" s="1174"/>
      <c r="U7" s="1174"/>
      <c r="V7" s="1179"/>
      <c r="W7" s="1171"/>
      <c r="X7" s="1171"/>
      <c r="Y7" s="1171"/>
      <c r="Z7" s="1171"/>
      <c r="AA7" s="1171"/>
      <c r="AB7" s="1171"/>
      <c r="AC7" s="1171"/>
      <c r="AD7" s="1171"/>
      <c r="AE7" s="1273"/>
    </row>
    <row r="8" spans="1:31" ht="15" customHeight="1" x14ac:dyDescent="0.25">
      <c r="A8" s="1733"/>
      <c r="B8" s="1674">
        <v>3</v>
      </c>
      <c r="C8" s="1186"/>
      <c r="D8" s="1174"/>
      <c r="E8" s="1174"/>
      <c r="F8" s="1174"/>
      <c r="G8" s="1174"/>
      <c r="H8" s="1174"/>
      <c r="I8" s="1174"/>
      <c r="J8" s="1174"/>
      <c r="K8" s="1174"/>
      <c r="L8" s="1174"/>
      <c r="M8" s="1174"/>
      <c r="N8" s="1174"/>
      <c r="O8" s="1174"/>
      <c r="P8" s="1174"/>
      <c r="Q8" s="1174"/>
      <c r="R8" s="1174"/>
      <c r="S8" s="1174"/>
      <c r="T8" s="1174"/>
      <c r="U8" s="1174"/>
      <c r="V8" s="1179"/>
      <c r="W8" s="1171"/>
      <c r="X8" s="1171"/>
      <c r="Y8" s="1171"/>
      <c r="Z8" s="1171"/>
      <c r="AA8" s="1171"/>
      <c r="AB8" s="1171"/>
      <c r="AC8" s="1171"/>
      <c r="AD8" s="1171"/>
      <c r="AE8" s="1273"/>
    </row>
    <row r="9" spans="1:31" ht="15" customHeight="1" x14ac:dyDescent="0.25">
      <c r="A9" s="1733"/>
      <c r="B9" s="1674">
        <v>4</v>
      </c>
      <c r="C9" s="1186"/>
      <c r="D9" s="1174"/>
      <c r="E9" s="1174"/>
      <c r="F9" s="1174"/>
      <c r="G9" s="1174"/>
      <c r="H9" s="1174"/>
      <c r="I9" s="1174"/>
      <c r="J9" s="1174"/>
      <c r="K9" s="1174"/>
      <c r="L9" s="1174"/>
      <c r="M9" s="1174"/>
      <c r="N9" s="1174"/>
      <c r="O9" s="1174"/>
      <c r="P9" s="1174"/>
      <c r="Q9" s="1174"/>
      <c r="R9" s="1174"/>
      <c r="S9" s="1174"/>
      <c r="T9" s="1174"/>
      <c r="U9" s="1174"/>
      <c r="V9" s="1179"/>
      <c r="W9" s="1171"/>
      <c r="X9" s="1171"/>
      <c r="Y9" s="1171"/>
      <c r="Z9" s="1171"/>
      <c r="AA9" s="1171"/>
      <c r="AB9" s="1171"/>
      <c r="AC9" s="1171"/>
      <c r="AD9" s="1171"/>
      <c r="AE9" s="1273"/>
    </row>
    <row r="10" spans="1:31" ht="15" customHeight="1" x14ac:dyDescent="0.25">
      <c r="A10" s="1733"/>
      <c r="B10" s="1674">
        <v>5</v>
      </c>
      <c r="C10" s="1186"/>
      <c r="D10" s="1174"/>
      <c r="E10" s="1174"/>
      <c r="F10" s="1174"/>
      <c r="G10" s="1174"/>
      <c r="H10" s="1174"/>
      <c r="I10" s="1174"/>
      <c r="J10" s="1174"/>
      <c r="K10" s="1174"/>
      <c r="L10" s="1174"/>
      <c r="M10" s="1174"/>
      <c r="N10" s="1174"/>
      <c r="O10" s="1174"/>
      <c r="P10" s="1174"/>
      <c r="Q10" s="1174"/>
      <c r="R10" s="1174"/>
      <c r="S10" s="1174"/>
      <c r="T10" s="1174"/>
      <c r="U10" s="1174"/>
      <c r="V10" s="1179"/>
      <c r="W10" s="1171"/>
      <c r="X10" s="1171"/>
      <c r="Y10" s="1171"/>
      <c r="Z10" s="1171"/>
      <c r="AA10" s="1171"/>
      <c r="AB10" s="1171"/>
      <c r="AC10" s="1171"/>
      <c r="AD10" s="1171"/>
      <c r="AE10" s="1273"/>
    </row>
    <row r="11" spans="1:31" ht="15" customHeight="1" x14ac:dyDescent="0.25">
      <c r="A11" s="1733"/>
      <c r="B11" s="1682">
        <v>6</v>
      </c>
      <c r="C11" s="1176"/>
      <c r="D11" s="1177"/>
      <c r="E11" s="1177"/>
      <c r="F11" s="1177"/>
      <c r="G11" s="1177"/>
      <c r="H11" s="1177"/>
      <c r="I11" s="1177"/>
      <c r="J11" s="1177"/>
      <c r="K11" s="1177"/>
      <c r="L11" s="1177"/>
      <c r="M11" s="1177"/>
      <c r="N11" s="1177"/>
      <c r="O11" s="1177"/>
      <c r="P11" s="1177"/>
      <c r="Q11" s="1177"/>
      <c r="R11" s="1177"/>
      <c r="S11" s="1177"/>
      <c r="T11" s="1177"/>
      <c r="U11" s="1177"/>
      <c r="V11" s="1180"/>
      <c r="W11" s="1171"/>
      <c r="X11" s="1171"/>
      <c r="Y11" s="1171"/>
      <c r="Z11" s="1171"/>
      <c r="AA11" s="1171"/>
      <c r="AB11" s="1171"/>
      <c r="AC11" s="1171"/>
      <c r="AD11" s="1171"/>
      <c r="AE11" s="1273"/>
    </row>
    <row r="12" spans="1:31" s="1275" customFormat="1" ht="60" customHeight="1" x14ac:dyDescent="0.25">
      <c r="A12" s="1162" t="s">
        <v>1050</v>
      </c>
      <c r="B12" s="1670"/>
      <c r="C12" s="1670"/>
      <c r="D12" s="1670"/>
      <c r="E12" s="1670"/>
      <c r="F12" s="1670"/>
      <c r="G12" s="1670"/>
      <c r="H12" s="1670"/>
      <c r="I12" s="1670"/>
      <c r="J12" s="1670"/>
      <c r="K12" s="1670"/>
      <c r="L12" s="1670"/>
      <c r="M12" s="1670"/>
      <c r="N12" s="1670"/>
      <c r="O12" s="1670"/>
      <c r="P12" s="1670"/>
      <c r="Q12" s="1670"/>
      <c r="R12" s="1670"/>
      <c r="S12" s="1670"/>
      <c r="T12" s="1670"/>
      <c r="U12" s="1670"/>
      <c r="V12" s="1670"/>
      <c r="W12" s="1670"/>
      <c r="X12" s="1670"/>
      <c r="Y12" s="1670"/>
      <c r="Z12" s="1670"/>
      <c r="AA12" s="1670"/>
      <c r="AB12" s="1670"/>
      <c r="AC12" s="1670"/>
      <c r="AD12" s="1670"/>
      <c r="AE12" s="1734"/>
    </row>
    <row r="13" spans="1:31" s="1274" customFormat="1" ht="15" customHeight="1" x14ac:dyDescent="0.25">
      <c r="A13" s="1733"/>
      <c r="B13" s="2135" t="s">
        <v>1030</v>
      </c>
      <c r="C13" s="2136"/>
      <c r="D13" s="2130" t="s">
        <v>1234</v>
      </c>
      <c r="E13" s="2130"/>
      <c r="F13" s="2130"/>
      <c r="G13" s="2130"/>
      <c r="H13" s="2130"/>
      <c r="I13" s="2130"/>
      <c r="J13" s="2130"/>
      <c r="K13" s="2130"/>
      <c r="L13" s="2130"/>
      <c r="M13" s="2130"/>
      <c r="N13" s="2130"/>
      <c r="O13" s="2130"/>
      <c r="P13" s="2130"/>
      <c r="Q13" s="2130"/>
      <c r="R13" s="2130"/>
      <c r="S13" s="2130"/>
      <c r="T13" s="2130"/>
      <c r="U13" s="2130"/>
      <c r="V13" s="2068"/>
      <c r="W13" s="1272"/>
      <c r="X13" s="1272"/>
      <c r="Y13" s="1272"/>
      <c r="Z13" s="1272"/>
      <c r="AA13" s="1272"/>
      <c r="AB13" s="1272"/>
      <c r="AC13" s="1272"/>
      <c r="AD13" s="1272"/>
      <c r="AE13" s="1273"/>
    </row>
    <row r="14" spans="1:31" s="1274" customFormat="1" ht="15" customHeight="1" x14ac:dyDescent="0.25">
      <c r="A14" s="1733"/>
      <c r="B14" s="2135"/>
      <c r="C14" s="2136"/>
      <c r="D14" s="1684" t="s">
        <v>1031</v>
      </c>
      <c r="E14" s="1684" t="s">
        <v>1235</v>
      </c>
      <c r="F14" s="1684" t="s">
        <v>1033</v>
      </c>
      <c r="G14" s="1684" t="s">
        <v>1034</v>
      </c>
      <c r="H14" s="1684" t="s">
        <v>1035</v>
      </c>
      <c r="I14" s="1684" t="s">
        <v>1036</v>
      </c>
      <c r="J14" s="1684" t="s">
        <v>1037</v>
      </c>
      <c r="K14" s="1684" t="s">
        <v>1038</v>
      </c>
      <c r="L14" s="1684" t="s">
        <v>1039</v>
      </c>
      <c r="M14" s="1684" t="s">
        <v>1040</v>
      </c>
      <c r="N14" s="1684" t="s">
        <v>1041</v>
      </c>
      <c r="O14" s="1684" t="s">
        <v>1042</v>
      </c>
      <c r="P14" s="1684" t="s">
        <v>1043</v>
      </c>
      <c r="Q14" s="1684" t="s">
        <v>1044</v>
      </c>
      <c r="R14" s="1684" t="s">
        <v>1045</v>
      </c>
      <c r="S14" s="1684" t="s">
        <v>1046</v>
      </c>
      <c r="T14" s="1684" t="s">
        <v>1047</v>
      </c>
      <c r="U14" s="1684" t="s">
        <v>1048</v>
      </c>
      <c r="V14" s="1676" t="s">
        <v>1049</v>
      </c>
      <c r="W14" s="1272"/>
      <c r="X14" s="1272"/>
      <c r="Y14" s="1272"/>
      <c r="Z14" s="1272"/>
      <c r="AA14" s="1272"/>
      <c r="AB14" s="1272"/>
      <c r="AC14" s="1272"/>
      <c r="AD14" s="1272"/>
      <c r="AE14" s="1273"/>
    </row>
    <row r="15" spans="1:31" ht="15" customHeight="1" x14ac:dyDescent="0.25">
      <c r="A15" s="1733"/>
      <c r="B15" s="1679">
        <v>1</v>
      </c>
      <c r="C15" s="1680" t="str">
        <f>IF($C$6="","",$C$6)</f>
        <v/>
      </c>
      <c r="D15" s="1172"/>
      <c r="E15" s="1172"/>
      <c r="F15" s="1172"/>
      <c r="G15" s="1172"/>
      <c r="H15" s="1172"/>
      <c r="I15" s="1172"/>
      <c r="J15" s="1172"/>
      <c r="K15" s="1172"/>
      <c r="L15" s="1172"/>
      <c r="M15" s="1172"/>
      <c r="N15" s="1172"/>
      <c r="O15" s="1172"/>
      <c r="P15" s="1172"/>
      <c r="Q15" s="1172"/>
      <c r="R15" s="1172"/>
      <c r="S15" s="1172"/>
      <c r="T15" s="1172"/>
      <c r="U15" s="1172"/>
      <c r="V15" s="1178"/>
      <c r="W15" s="1171"/>
      <c r="X15" s="1171"/>
      <c r="Y15" s="1171"/>
      <c r="Z15" s="1171"/>
      <c r="AA15" s="1171"/>
      <c r="AB15" s="1171"/>
      <c r="AC15" s="1171"/>
      <c r="AD15" s="1171"/>
      <c r="AE15" s="1273"/>
    </row>
    <row r="16" spans="1:31" ht="15" customHeight="1" x14ac:dyDescent="0.25">
      <c r="A16" s="1733"/>
      <c r="B16" s="1673">
        <v>2</v>
      </c>
      <c r="C16" s="1674" t="str">
        <f>IF($C$7="","",$C$7)</f>
        <v/>
      </c>
      <c r="D16" s="1174"/>
      <c r="E16" s="1174"/>
      <c r="F16" s="1174"/>
      <c r="G16" s="1174"/>
      <c r="H16" s="1174"/>
      <c r="I16" s="1174"/>
      <c r="J16" s="1174"/>
      <c r="K16" s="1174"/>
      <c r="L16" s="1174"/>
      <c r="M16" s="1174"/>
      <c r="N16" s="1174"/>
      <c r="O16" s="1174"/>
      <c r="P16" s="1174"/>
      <c r="Q16" s="1174"/>
      <c r="R16" s="1174"/>
      <c r="S16" s="1174"/>
      <c r="T16" s="1174"/>
      <c r="U16" s="1174"/>
      <c r="V16" s="1179"/>
      <c r="W16" s="1171"/>
      <c r="X16" s="1171"/>
      <c r="Y16" s="1171"/>
      <c r="Z16" s="1171"/>
      <c r="AA16" s="1171"/>
      <c r="AB16" s="1171"/>
      <c r="AC16" s="1171"/>
      <c r="AD16" s="1171"/>
      <c r="AE16" s="1273"/>
    </row>
    <row r="17" spans="1:31" ht="15" customHeight="1" x14ac:dyDescent="0.25">
      <c r="A17" s="1733"/>
      <c r="B17" s="1673">
        <v>3</v>
      </c>
      <c r="C17" s="1674" t="str">
        <f>IF($C$8="","",$C$8)</f>
        <v/>
      </c>
      <c r="D17" s="1174"/>
      <c r="E17" s="1174"/>
      <c r="F17" s="1174"/>
      <c r="G17" s="1174"/>
      <c r="H17" s="1174"/>
      <c r="I17" s="1174"/>
      <c r="J17" s="1174"/>
      <c r="K17" s="1174"/>
      <c r="L17" s="1174"/>
      <c r="M17" s="1174"/>
      <c r="N17" s="1174"/>
      <c r="O17" s="1174"/>
      <c r="P17" s="1174"/>
      <c r="Q17" s="1174"/>
      <c r="R17" s="1174"/>
      <c r="S17" s="1174"/>
      <c r="T17" s="1174"/>
      <c r="U17" s="1174"/>
      <c r="V17" s="1179"/>
      <c r="W17" s="1171"/>
      <c r="X17" s="1171"/>
      <c r="Y17" s="1171"/>
      <c r="Z17" s="1171"/>
      <c r="AA17" s="1171"/>
      <c r="AB17" s="1171"/>
      <c r="AC17" s="1171"/>
      <c r="AD17" s="1171"/>
      <c r="AE17" s="1273"/>
    </row>
    <row r="18" spans="1:31" ht="15" customHeight="1" x14ac:dyDescent="0.25">
      <c r="A18" s="1733"/>
      <c r="B18" s="1673">
        <v>4</v>
      </c>
      <c r="C18" s="1674" t="str">
        <f>IF($C$9="","",$C$9)</f>
        <v/>
      </c>
      <c r="D18" s="1174"/>
      <c r="E18" s="1174"/>
      <c r="F18" s="1174"/>
      <c r="G18" s="1174"/>
      <c r="H18" s="1174"/>
      <c r="I18" s="1174"/>
      <c r="J18" s="1174"/>
      <c r="K18" s="1174"/>
      <c r="L18" s="1174"/>
      <c r="M18" s="1174"/>
      <c r="N18" s="1174"/>
      <c r="O18" s="1174"/>
      <c r="P18" s="1174"/>
      <c r="Q18" s="1174"/>
      <c r="R18" s="1174"/>
      <c r="S18" s="1174"/>
      <c r="T18" s="1174"/>
      <c r="U18" s="1174"/>
      <c r="V18" s="1179"/>
      <c r="W18" s="1171"/>
      <c r="X18" s="1171"/>
      <c r="Y18" s="1171"/>
      <c r="Z18" s="1171"/>
      <c r="AA18" s="1171"/>
      <c r="AB18" s="1171"/>
      <c r="AC18" s="1171"/>
      <c r="AD18" s="1171"/>
      <c r="AE18" s="1273"/>
    </row>
    <row r="19" spans="1:31" ht="15" customHeight="1" x14ac:dyDescent="0.25">
      <c r="A19" s="1733"/>
      <c r="B19" s="1673">
        <v>5</v>
      </c>
      <c r="C19" s="1674" t="str">
        <f>IF($C$10="","",$C$10)</f>
        <v/>
      </c>
      <c r="D19" s="1174"/>
      <c r="E19" s="1174"/>
      <c r="F19" s="1174"/>
      <c r="G19" s="1174"/>
      <c r="H19" s="1174"/>
      <c r="I19" s="1174"/>
      <c r="J19" s="1174"/>
      <c r="K19" s="1174"/>
      <c r="L19" s="1174"/>
      <c r="M19" s="1174"/>
      <c r="N19" s="1174"/>
      <c r="O19" s="1174"/>
      <c r="P19" s="1174"/>
      <c r="Q19" s="1174"/>
      <c r="R19" s="1174"/>
      <c r="S19" s="1174"/>
      <c r="T19" s="1174"/>
      <c r="U19" s="1174"/>
      <c r="V19" s="1179"/>
      <c r="W19" s="1171"/>
      <c r="X19" s="1171"/>
      <c r="Y19" s="1171"/>
      <c r="Z19" s="1171"/>
      <c r="AA19" s="1171"/>
      <c r="AB19" s="1171"/>
      <c r="AC19" s="1171"/>
      <c r="AD19" s="1171"/>
      <c r="AE19" s="1273"/>
    </row>
    <row r="20" spans="1:31" ht="15" customHeight="1" x14ac:dyDescent="0.25">
      <c r="A20" s="1733"/>
      <c r="B20" s="1681">
        <v>6</v>
      </c>
      <c r="C20" s="1682" t="str">
        <f>IF($C$11="","",$C$11)</f>
        <v/>
      </c>
      <c r="D20" s="1177"/>
      <c r="E20" s="1177"/>
      <c r="F20" s="1177"/>
      <c r="G20" s="1177"/>
      <c r="H20" s="1177"/>
      <c r="I20" s="1177"/>
      <c r="J20" s="1177"/>
      <c r="K20" s="1177"/>
      <c r="L20" s="1177"/>
      <c r="M20" s="1177"/>
      <c r="N20" s="1177"/>
      <c r="O20" s="1177"/>
      <c r="P20" s="1177"/>
      <c r="Q20" s="1177"/>
      <c r="R20" s="1177"/>
      <c r="S20" s="1177"/>
      <c r="T20" s="1177"/>
      <c r="U20" s="1177"/>
      <c r="V20" s="1180"/>
      <c r="W20" s="1171"/>
      <c r="X20" s="1171"/>
      <c r="Y20" s="1171"/>
      <c r="Z20" s="1171"/>
      <c r="AA20" s="1171"/>
      <c r="AB20" s="1171"/>
      <c r="AC20" s="1171"/>
      <c r="AD20" s="1171"/>
      <c r="AE20" s="1273"/>
    </row>
    <row r="21" spans="1:31" s="1271" customFormat="1" ht="14.25" x14ac:dyDescent="0.25">
      <c r="A21" s="1735"/>
      <c r="B21" s="1160"/>
      <c r="C21" s="1160"/>
      <c r="D21" s="1160"/>
      <c r="E21" s="1160"/>
      <c r="F21" s="1160"/>
      <c r="G21" s="1160"/>
      <c r="H21" s="1160"/>
      <c r="I21" s="1160"/>
      <c r="J21" s="1160"/>
      <c r="K21" s="1160"/>
      <c r="L21" s="1160"/>
      <c r="M21" s="1160"/>
      <c r="N21" s="1160"/>
      <c r="O21" s="1160"/>
      <c r="P21" s="1160"/>
      <c r="Q21" s="1160"/>
      <c r="R21" s="1160"/>
      <c r="S21" s="1160"/>
      <c r="T21" s="1160"/>
      <c r="U21" s="1160"/>
      <c r="V21" s="1160"/>
      <c r="AE21" s="1736"/>
    </row>
    <row r="22" spans="1:31" s="1274" customFormat="1" ht="60" customHeight="1" x14ac:dyDescent="0.25">
      <c r="A22" s="1162" t="s">
        <v>1216</v>
      </c>
      <c r="B22" s="1272"/>
      <c r="C22" s="1272"/>
      <c r="D22" s="1272"/>
      <c r="E22" s="1272"/>
      <c r="F22" s="1272"/>
      <c r="G22" s="1272"/>
      <c r="H22" s="1272"/>
      <c r="I22" s="1272"/>
      <c r="J22" s="1272"/>
      <c r="K22" s="1272"/>
      <c r="L22" s="1272"/>
      <c r="M22" s="1272"/>
      <c r="N22" s="1272"/>
      <c r="O22" s="1272"/>
      <c r="P22" s="1272"/>
      <c r="Q22" s="1272"/>
      <c r="R22" s="1272"/>
      <c r="S22" s="1272"/>
      <c r="T22" s="1272"/>
      <c r="U22" s="1272"/>
      <c r="V22" s="1272"/>
      <c r="W22" s="1272"/>
      <c r="X22" s="1272"/>
      <c r="Y22" s="1272"/>
      <c r="Z22" s="1272"/>
      <c r="AA22" s="1272"/>
      <c r="AB22" s="1272"/>
      <c r="AC22" s="1272"/>
      <c r="AD22" s="1272"/>
      <c r="AE22" s="1273"/>
    </row>
    <row r="23" spans="1:31" s="1274" customFormat="1" ht="45" customHeight="1" x14ac:dyDescent="0.25">
      <c r="A23" s="1164" t="s">
        <v>1217</v>
      </c>
      <c r="B23" s="1166"/>
      <c r="C23" s="1166"/>
      <c r="D23" s="1166"/>
      <c r="E23" s="1166"/>
      <c r="F23" s="1166"/>
      <c r="G23" s="1166"/>
      <c r="H23" s="1166"/>
      <c r="I23" s="1166"/>
      <c r="J23" s="1166"/>
      <c r="K23" s="1166"/>
      <c r="L23" s="1166"/>
      <c r="M23" s="1166"/>
      <c r="N23" s="1166"/>
      <c r="O23" s="1166"/>
      <c r="P23" s="1166"/>
      <c r="Q23" s="1166"/>
      <c r="R23" s="1166"/>
      <c r="S23" s="1166"/>
      <c r="T23" s="1166"/>
      <c r="U23" s="1166"/>
      <c r="V23" s="1272"/>
      <c r="W23" s="1272"/>
      <c r="X23" s="1272"/>
      <c r="Y23" s="1272"/>
      <c r="Z23" s="1272"/>
      <c r="AA23" s="1272"/>
      <c r="AB23" s="1272"/>
      <c r="AC23" s="1272"/>
      <c r="AE23" s="1273"/>
    </row>
    <row r="24" spans="1:31" s="1274" customFormat="1" ht="60" customHeight="1" x14ac:dyDescent="0.25">
      <c r="A24" s="1164"/>
      <c r="B24" s="2048" t="s">
        <v>1030</v>
      </c>
      <c r="C24" s="2048"/>
      <c r="D24" s="2059"/>
      <c r="E24" s="1675" t="s">
        <v>1339</v>
      </c>
      <c r="F24" s="1877" t="s">
        <v>1607</v>
      </c>
      <c r="G24" s="1166"/>
      <c r="H24" s="1166"/>
      <c r="I24" s="1166"/>
      <c r="J24" s="1166"/>
      <c r="K24" s="1166"/>
      <c r="L24" s="1166"/>
      <c r="M24" s="1166"/>
      <c r="N24" s="1166"/>
      <c r="O24" s="1166"/>
      <c r="P24" s="1166"/>
      <c r="Q24" s="1166"/>
      <c r="R24" s="1166"/>
      <c r="S24" s="1166"/>
      <c r="T24" s="1166"/>
      <c r="U24" s="1272"/>
      <c r="V24" s="1272"/>
      <c r="W24" s="1272"/>
      <c r="X24" s="1272"/>
      <c r="Y24" s="1272"/>
      <c r="Z24" s="1272"/>
      <c r="AA24" s="1272"/>
      <c r="AB24" s="1272"/>
      <c r="AE24" s="1273"/>
    </row>
    <row r="25" spans="1:31" s="1274" customFormat="1" ht="15" customHeight="1" x14ac:dyDescent="0.25">
      <c r="A25" s="1164"/>
      <c r="B25" s="1679">
        <v>1</v>
      </c>
      <c r="C25" s="2069" t="str">
        <f>IF($C$6="","",$C$6)</f>
        <v/>
      </c>
      <c r="D25" s="2070"/>
      <c r="E25" s="1689"/>
      <c r="F25" s="110" t="str">
        <f>IF(AND(C25="",ISBLANK(E25)),"Yes",IF(OR(C25="",ISBLANK(E25)),"No",IF(OR(AND(E25=Parameters!$D$205,ISNUMBER(F35),ISNUMBER(H35),ISNUMBER(I35),ISNUMBER(J35),ISNUMBER(K35),ISNUMBER(L35),ISNUMBER(M35),ISNUMBER(N35),ISNUMBER(O35),ISNUMBER(P35),ISNUMBER(Q35),ISNUMBER(R35),ISNUMBER(F61),ISNUMBER(H61),ISNUMBER(I61),ISNUMBER(J61),ISNUMBER(K61),ISNUMBER(L61),ISNUMBER(M61),ISNUMBER(N61),ISNUMBER(O61),ISNUMBER(P61),ISNUMBER(Q61),ISNUMBER(R61),ISNUMBER(F85),ISNUMBER(H85),ISNUMBER(I85),ISNUMBER(J85),ISNUMBER(K85),ISNUMBER(L85),ISNUMBER(M85),ISNUMBER(N85),ISNUMBER(O85),ISNUMBER(P85),ISNUMBER(Q85),ISNUMBER(R85)),AND(E25=Parameters!$D$206,ISNUMBER(AD35),ISNUMBER(AD61),ISNUMBER(AD85)),AND(E25=Parameters!$D$207,ISNUMBER(D110),ISNUMBER(E110),ISNUMBER(F110),ISNUMBER(G110),ISNUMBER(H110),ISNUMBER(I110))),"Yes","No")))</f>
        <v>Yes</v>
      </c>
      <c r="G25" s="1166"/>
      <c r="H25" s="1166"/>
      <c r="I25" s="1166"/>
      <c r="J25" s="1166"/>
      <c r="K25" s="1166"/>
      <c r="L25" s="1166"/>
      <c r="M25" s="1166"/>
      <c r="N25" s="1166"/>
      <c r="O25" s="1166"/>
      <c r="P25" s="1166"/>
      <c r="Q25" s="1166"/>
      <c r="R25" s="1166"/>
      <c r="S25" s="1166"/>
      <c r="T25" s="1166"/>
      <c r="U25" s="1272"/>
      <c r="V25" s="1272"/>
      <c r="W25" s="1272"/>
      <c r="X25" s="1272"/>
      <c r="Y25" s="1272"/>
      <c r="Z25" s="1272"/>
      <c r="AA25" s="1272"/>
      <c r="AB25" s="1272"/>
      <c r="AE25" s="1273"/>
    </row>
    <row r="26" spans="1:31" s="1274" customFormat="1" ht="15" customHeight="1" x14ac:dyDescent="0.25">
      <c r="A26" s="1164"/>
      <c r="B26" s="1673">
        <v>2</v>
      </c>
      <c r="C26" s="2053" t="str">
        <f>IF($C$7="","",$C$7)</f>
        <v/>
      </c>
      <c r="D26" s="2053"/>
      <c r="E26" s="1690"/>
      <c r="F26" s="49" t="str">
        <f>IF(AND(C26="",ISBLANK(E26)),"Yes",IF(OR(C26="",ISBLANK(E26)),"No",IF(OR(AND(E26=Parameters!$D$205,ISNUMBER(F36),ISNUMBER(H36),ISNUMBER(I36),ISNUMBER(J36),ISNUMBER(K36),ISNUMBER(L36),ISNUMBER(M36),ISNUMBER(N36),ISNUMBER(O36),ISNUMBER(P36),ISNUMBER(Q36),ISNUMBER(R36),ISNUMBER(F62),ISNUMBER(H62),ISNUMBER(I62),ISNUMBER(J62),ISNUMBER(K62),ISNUMBER(L62),ISNUMBER(M62),ISNUMBER(N62),ISNUMBER(O62),ISNUMBER(P62),ISNUMBER(Q62),ISNUMBER(R62),ISNUMBER(F86),ISNUMBER(H86),ISNUMBER(I86),ISNUMBER(J86),ISNUMBER(K86),ISNUMBER(L86),ISNUMBER(M86),ISNUMBER(N86),ISNUMBER(O86),ISNUMBER(P86),ISNUMBER(Q86),ISNUMBER(R86)),AND(E26=Parameters!$D$206,ISNUMBER(AD36),ISNUMBER(AD62),ISNUMBER(AD86)),AND(E26=Parameters!$D$207,ISNUMBER(D111),ISNUMBER(E111),ISNUMBER(F111),ISNUMBER(G111),ISNUMBER(H111),ISNUMBER(I111))),"Yes","No")))</f>
        <v>Yes</v>
      </c>
      <c r="G26" s="1166"/>
      <c r="H26" s="1166"/>
      <c r="I26" s="1166"/>
      <c r="J26" s="1166"/>
      <c r="K26" s="1166"/>
      <c r="L26" s="1166"/>
      <c r="M26" s="1166"/>
      <c r="N26" s="1166"/>
      <c r="O26" s="1166"/>
      <c r="P26" s="1166"/>
      <c r="Q26" s="1166"/>
      <c r="R26" s="1166"/>
      <c r="S26" s="1166"/>
      <c r="T26" s="1166"/>
      <c r="U26" s="1272"/>
      <c r="V26" s="1272"/>
      <c r="W26" s="1272"/>
      <c r="X26" s="1272"/>
      <c r="Y26" s="1272"/>
      <c r="Z26" s="1272"/>
      <c r="AA26" s="1272"/>
      <c r="AB26" s="1272"/>
      <c r="AE26" s="1273"/>
    </row>
    <row r="27" spans="1:31" s="1274" customFormat="1" ht="15" customHeight="1" x14ac:dyDescent="0.25">
      <c r="A27" s="1164"/>
      <c r="B27" s="1673">
        <v>3</v>
      </c>
      <c r="C27" s="2053" t="str">
        <f>IF($C$8="","",$C$8)</f>
        <v/>
      </c>
      <c r="D27" s="2053"/>
      <c r="E27" s="1690"/>
      <c r="F27" s="49" t="str">
        <f>IF(AND(C27="",ISBLANK(E27)),"Yes",IF(OR(C27="",ISBLANK(E27)),"No",IF(OR(AND(E27=Parameters!$D$205,ISNUMBER(F37),ISNUMBER(H37),ISNUMBER(I37),ISNUMBER(J37),ISNUMBER(K37),ISNUMBER(L37),ISNUMBER(M37),ISNUMBER(N37),ISNUMBER(O37),ISNUMBER(P37),ISNUMBER(Q37),ISNUMBER(R37),ISNUMBER(F63),ISNUMBER(H63),ISNUMBER(I63),ISNUMBER(J63),ISNUMBER(K63),ISNUMBER(L63),ISNUMBER(M63),ISNUMBER(N63),ISNUMBER(O63),ISNUMBER(P63),ISNUMBER(Q63),ISNUMBER(R63),ISNUMBER(F87),ISNUMBER(H87),ISNUMBER(I87),ISNUMBER(J87),ISNUMBER(K87),ISNUMBER(L87),ISNUMBER(M87),ISNUMBER(N87),ISNUMBER(O87),ISNUMBER(P87),ISNUMBER(Q87),ISNUMBER(R87)),AND(E27=Parameters!$D$206,ISNUMBER(AD37),ISNUMBER(AD63),ISNUMBER(AD87)),AND(E27=Parameters!$D$207,ISNUMBER(D112),ISNUMBER(E112),ISNUMBER(F112),ISNUMBER(G112),ISNUMBER(H112),ISNUMBER(I112))),"Yes","No")))</f>
        <v>Yes</v>
      </c>
      <c r="G27" s="1166"/>
      <c r="H27" s="1166"/>
      <c r="I27" s="1166"/>
      <c r="J27" s="1166"/>
      <c r="K27" s="1166"/>
      <c r="L27" s="1166"/>
      <c r="M27" s="1166"/>
      <c r="N27" s="1166"/>
      <c r="O27" s="1166"/>
      <c r="P27" s="1166"/>
      <c r="Q27" s="1166"/>
      <c r="R27" s="1166"/>
      <c r="S27" s="1166"/>
      <c r="T27" s="1166"/>
      <c r="U27" s="1166"/>
      <c r="V27" s="1272"/>
      <c r="W27" s="1272"/>
      <c r="X27" s="1272"/>
      <c r="Y27" s="1272"/>
      <c r="Z27" s="1272"/>
      <c r="AA27" s="1272"/>
      <c r="AB27" s="1272"/>
      <c r="AC27" s="1272"/>
      <c r="AE27" s="1273"/>
    </row>
    <row r="28" spans="1:31" s="1274" customFormat="1" ht="15" customHeight="1" x14ac:dyDescent="0.25">
      <c r="A28" s="1164"/>
      <c r="B28" s="1673">
        <v>4</v>
      </c>
      <c r="C28" s="2053" t="str">
        <f>IF($C$9="","",$C$9)</f>
        <v/>
      </c>
      <c r="D28" s="2053"/>
      <c r="E28" s="1690"/>
      <c r="F28" s="49" t="str">
        <f>IF(AND(C28="",ISBLANK(E28)),"Yes",IF(OR(C28="",ISBLANK(E28)),"No",IF(OR(AND(E28=Parameters!$D$205,ISNUMBER(F38),ISNUMBER(H38),ISNUMBER(I38),ISNUMBER(J38),ISNUMBER(K38),ISNUMBER(L38),ISNUMBER(M38),ISNUMBER(N38),ISNUMBER(O38),ISNUMBER(P38),ISNUMBER(Q38),ISNUMBER(R38),ISNUMBER(F64),ISNUMBER(H64),ISNUMBER(I64),ISNUMBER(J64),ISNUMBER(K64),ISNUMBER(L64),ISNUMBER(M64),ISNUMBER(N64),ISNUMBER(O64),ISNUMBER(P64),ISNUMBER(Q64),ISNUMBER(R64),ISNUMBER(F88),ISNUMBER(H88),ISNUMBER(I88),ISNUMBER(J88),ISNUMBER(K88),ISNUMBER(L88),ISNUMBER(M88),ISNUMBER(N88),ISNUMBER(O88),ISNUMBER(P88),ISNUMBER(Q88),ISNUMBER(R88)),AND(E28=Parameters!$D$206,ISNUMBER(AD38),ISNUMBER(AD64),ISNUMBER(AD88)),AND(E28=Parameters!$D$207,ISNUMBER(D113),ISNUMBER(E113),ISNUMBER(F113),ISNUMBER(G113),ISNUMBER(H113),ISNUMBER(I113))),"Yes","No")))</f>
        <v>Yes</v>
      </c>
      <c r="G28" s="1166"/>
      <c r="H28" s="1166"/>
      <c r="I28" s="1166"/>
      <c r="J28" s="1166"/>
      <c r="K28" s="1166"/>
      <c r="L28" s="1166"/>
      <c r="M28" s="1166"/>
      <c r="N28" s="1166"/>
      <c r="O28" s="1166"/>
      <c r="P28" s="1166"/>
      <c r="Q28" s="1166"/>
      <c r="R28" s="1166"/>
      <c r="S28" s="1166"/>
      <c r="T28" s="1166"/>
      <c r="U28" s="1166"/>
      <c r="V28" s="1272"/>
      <c r="W28" s="1272"/>
      <c r="X28" s="1272"/>
      <c r="Y28" s="1272"/>
      <c r="Z28" s="1272"/>
      <c r="AA28" s="1272"/>
      <c r="AB28" s="1272"/>
      <c r="AC28" s="1272"/>
      <c r="AE28" s="1273"/>
    </row>
    <row r="29" spans="1:31" s="1274" customFormat="1" ht="15" customHeight="1" x14ac:dyDescent="0.25">
      <c r="A29" s="1164"/>
      <c r="B29" s="1673">
        <v>5</v>
      </c>
      <c r="C29" s="2053" t="str">
        <f>IF($C$10="","",$C$10)</f>
        <v/>
      </c>
      <c r="D29" s="2053"/>
      <c r="E29" s="1690"/>
      <c r="F29" s="49" t="str">
        <f>IF(AND(C29="",ISBLANK(E29)),"Yes",IF(OR(C29="",ISBLANK(E29)),"No",IF(OR(AND(E29=Parameters!$D$205,ISNUMBER(F39),ISNUMBER(H39),ISNUMBER(I39),ISNUMBER(J39),ISNUMBER(K39),ISNUMBER(L39),ISNUMBER(M39),ISNUMBER(N39),ISNUMBER(O39),ISNUMBER(P39),ISNUMBER(Q39),ISNUMBER(R39),ISNUMBER(F65),ISNUMBER(H65),ISNUMBER(I65),ISNUMBER(J65),ISNUMBER(K65),ISNUMBER(L65),ISNUMBER(M65),ISNUMBER(N65),ISNUMBER(O65),ISNUMBER(P65),ISNUMBER(Q65),ISNUMBER(R65),ISNUMBER(F89),ISNUMBER(H89),ISNUMBER(I89),ISNUMBER(J89),ISNUMBER(K89),ISNUMBER(L89),ISNUMBER(M89),ISNUMBER(N89),ISNUMBER(O89),ISNUMBER(P89),ISNUMBER(Q89),ISNUMBER(R89)),AND(E29=Parameters!$D$206,ISNUMBER(AD39),ISNUMBER(AD65),ISNUMBER(AD89)),AND(E29=Parameters!$D$207,ISNUMBER(D114),ISNUMBER(E114),ISNUMBER(F114),ISNUMBER(G114),ISNUMBER(H114),ISNUMBER(I114))),"Yes","No")))</f>
        <v>Yes</v>
      </c>
      <c r="G29" s="1166"/>
      <c r="H29" s="1166"/>
      <c r="I29" s="1166"/>
      <c r="J29" s="1166"/>
      <c r="K29" s="1166"/>
      <c r="L29" s="1166"/>
      <c r="M29" s="1166"/>
      <c r="N29" s="1166"/>
      <c r="O29" s="1166"/>
      <c r="P29" s="1166"/>
      <c r="Q29" s="1166"/>
      <c r="R29" s="1166"/>
      <c r="S29" s="1166"/>
      <c r="T29" s="1166"/>
      <c r="U29" s="1166"/>
      <c r="V29" s="1272"/>
      <c r="W29" s="1272"/>
      <c r="X29" s="1272"/>
      <c r="Y29" s="1272"/>
      <c r="Z29" s="1272"/>
      <c r="AA29" s="1272"/>
      <c r="AB29" s="1272"/>
      <c r="AC29" s="1272"/>
      <c r="AE29" s="1273"/>
    </row>
    <row r="30" spans="1:31" s="1274" customFormat="1" ht="15" customHeight="1" x14ac:dyDescent="0.25">
      <c r="A30" s="1164"/>
      <c r="B30" s="1681">
        <v>6</v>
      </c>
      <c r="C30" s="2081" t="str">
        <f>IF($C$11="","",$C$11)</f>
        <v/>
      </c>
      <c r="D30" s="2081"/>
      <c r="E30" s="1691"/>
      <c r="F30" s="62" t="str">
        <f>IF(AND(C30="",ISBLANK(E30)),"Yes",IF(OR(C30="",ISBLANK(E30)),"No",IF(OR(AND(E30=Parameters!$D$205,ISNUMBER(F40),ISNUMBER(H40),ISNUMBER(I40),ISNUMBER(J40),ISNUMBER(K40),ISNUMBER(L40),ISNUMBER(M40),ISNUMBER(N40),ISNUMBER(O40),ISNUMBER(P40),ISNUMBER(Q40),ISNUMBER(R40),ISNUMBER(F66),ISNUMBER(H66),ISNUMBER(I66),ISNUMBER(J66),ISNUMBER(K66),ISNUMBER(L66),ISNUMBER(M66),ISNUMBER(N66),ISNUMBER(O66),ISNUMBER(P66),ISNUMBER(Q66),ISNUMBER(R66),ISNUMBER(F90),ISNUMBER(H90),ISNUMBER(I90),ISNUMBER(J90),ISNUMBER(K90),ISNUMBER(L90),ISNUMBER(M90),ISNUMBER(N90),ISNUMBER(O90),ISNUMBER(P90),ISNUMBER(Q90),ISNUMBER(R90)),AND(E30=Parameters!$D$206,ISNUMBER(AD40),ISNUMBER(AD66),ISNUMBER(AD90)),AND(E30=Parameters!$D$207,ISNUMBER(D115),ISNUMBER(E115),ISNUMBER(F115),ISNUMBER(G115),ISNUMBER(H115),ISNUMBER(I115))),"Yes","No")))</f>
        <v>Yes</v>
      </c>
      <c r="G30" s="1166"/>
      <c r="H30" s="1166"/>
      <c r="I30" s="1166"/>
      <c r="J30" s="1166"/>
      <c r="K30" s="1166"/>
      <c r="L30" s="1166"/>
      <c r="M30" s="1166"/>
      <c r="N30" s="1166"/>
      <c r="O30" s="1166"/>
      <c r="P30" s="1166"/>
      <c r="Q30" s="1166"/>
      <c r="R30" s="1166"/>
      <c r="S30" s="1166"/>
      <c r="T30" s="1166"/>
      <c r="U30" s="1166"/>
      <c r="V30" s="1272"/>
      <c r="W30" s="1272"/>
      <c r="X30" s="1272"/>
      <c r="Y30" s="1272"/>
      <c r="Z30" s="1272"/>
      <c r="AA30" s="1272"/>
      <c r="AB30" s="1272"/>
      <c r="AC30" s="1272"/>
      <c r="AE30" s="1273"/>
    </row>
    <row r="31" spans="1:31" s="1274" customFormat="1" ht="15" customHeight="1" x14ac:dyDescent="0.25">
      <c r="A31" s="1164"/>
      <c r="B31" s="1166"/>
      <c r="C31" s="1166"/>
      <c r="D31" s="1166"/>
      <c r="E31" s="1166"/>
      <c r="F31" s="1166"/>
      <c r="G31" s="1166"/>
      <c r="H31" s="1166"/>
      <c r="I31" s="1166"/>
      <c r="J31" s="1166"/>
      <c r="K31" s="1166"/>
      <c r="L31" s="1166"/>
      <c r="M31" s="1166"/>
      <c r="N31" s="1166"/>
      <c r="O31" s="1166"/>
      <c r="P31" s="1166"/>
      <c r="Q31" s="1166"/>
      <c r="R31" s="1166"/>
      <c r="S31" s="1166"/>
      <c r="T31" s="1166"/>
      <c r="U31" s="1166"/>
      <c r="V31" s="1272"/>
      <c r="W31" s="1272"/>
      <c r="X31" s="1272"/>
      <c r="Y31" s="1272"/>
      <c r="Z31" s="1272"/>
      <c r="AA31" s="1272"/>
      <c r="AB31" s="1272"/>
      <c r="AC31" s="1272"/>
      <c r="AE31" s="1273"/>
    </row>
    <row r="32" spans="1:31" s="1274" customFormat="1" ht="45" customHeight="1" x14ac:dyDescent="0.25">
      <c r="A32" s="1164" t="s">
        <v>1499</v>
      </c>
      <c r="B32" s="1166"/>
      <c r="C32" s="1166"/>
      <c r="D32" s="1166"/>
      <c r="E32" s="1166"/>
      <c r="F32" s="1166"/>
      <c r="G32" s="1166"/>
      <c r="H32" s="1166"/>
      <c r="I32" s="1166"/>
      <c r="J32" s="1166"/>
      <c r="K32" s="1166"/>
      <c r="L32" s="1166"/>
      <c r="M32" s="1166"/>
      <c r="N32" s="1166"/>
      <c r="O32" s="1166"/>
      <c r="P32" s="1166"/>
      <c r="Q32" s="1166"/>
      <c r="R32" s="1166"/>
      <c r="S32" s="1166"/>
      <c r="T32" s="1166"/>
      <c r="U32" s="1166"/>
      <c r="V32" s="1166"/>
      <c r="W32" s="1272"/>
      <c r="X32" s="1272"/>
      <c r="Y32" s="1272"/>
      <c r="Z32" s="1272"/>
      <c r="AA32" s="1272"/>
      <c r="AB32" s="1272"/>
      <c r="AC32" s="1272"/>
      <c r="AD32" s="1272"/>
      <c r="AE32" s="1273"/>
    </row>
    <row r="33" spans="1:31" s="1274" customFormat="1" ht="30" customHeight="1" x14ac:dyDescent="0.25">
      <c r="A33" s="1737"/>
      <c r="B33" s="2137"/>
      <c r="C33" s="2059" t="s">
        <v>1030</v>
      </c>
      <c r="D33" s="2138"/>
      <c r="E33" s="2138"/>
      <c r="F33" s="1955" t="s">
        <v>1234</v>
      </c>
      <c r="G33" s="1955"/>
      <c r="H33" s="1955"/>
      <c r="I33" s="1955"/>
      <c r="J33" s="1955"/>
      <c r="K33" s="1955"/>
      <c r="L33" s="1955"/>
      <c r="M33" s="1955"/>
      <c r="N33" s="1955"/>
      <c r="O33" s="1955"/>
      <c r="P33" s="1955"/>
      <c r="Q33" s="1955"/>
      <c r="R33" s="1955"/>
      <c r="S33" s="1955"/>
      <c r="T33" s="1955"/>
      <c r="U33" s="1955"/>
      <c r="V33" s="1955"/>
      <c r="W33" s="1955"/>
      <c r="X33" s="1955"/>
      <c r="Y33" s="1955"/>
      <c r="Z33" s="1955" t="s">
        <v>1058</v>
      </c>
      <c r="AA33" s="1955" t="s">
        <v>1059</v>
      </c>
      <c r="AB33" s="1955" t="s">
        <v>1060</v>
      </c>
      <c r="AC33" s="2087" t="s">
        <v>1061</v>
      </c>
      <c r="AD33" s="2083" t="s">
        <v>1264</v>
      </c>
      <c r="AE33" s="1273"/>
    </row>
    <row r="34" spans="1:31" s="1274" customFormat="1" ht="30" customHeight="1" x14ac:dyDescent="0.25">
      <c r="A34" s="1737"/>
      <c r="B34" s="2137"/>
      <c r="C34" s="2060"/>
      <c r="D34" s="2138"/>
      <c r="E34" s="2138"/>
      <c r="F34" s="1684" t="s">
        <v>1031</v>
      </c>
      <c r="G34" s="1684" t="s">
        <v>1062</v>
      </c>
      <c r="H34" s="1684" t="s">
        <v>1235</v>
      </c>
      <c r="I34" s="1684" t="s">
        <v>1033</v>
      </c>
      <c r="J34" s="1684" t="s">
        <v>1034</v>
      </c>
      <c r="K34" s="1684" t="s">
        <v>1035</v>
      </c>
      <c r="L34" s="1684" t="s">
        <v>1036</v>
      </c>
      <c r="M34" s="1684" t="s">
        <v>1037</v>
      </c>
      <c r="N34" s="1684" t="s">
        <v>1038</v>
      </c>
      <c r="O34" s="1684" t="s">
        <v>1039</v>
      </c>
      <c r="P34" s="1684" t="s">
        <v>1040</v>
      </c>
      <c r="Q34" s="1684" t="s">
        <v>1041</v>
      </c>
      <c r="R34" s="1684" t="s">
        <v>1042</v>
      </c>
      <c r="S34" s="1684" t="s">
        <v>1043</v>
      </c>
      <c r="T34" s="1684" t="s">
        <v>1044</v>
      </c>
      <c r="U34" s="1684" t="s">
        <v>1045</v>
      </c>
      <c r="V34" s="1684" t="s">
        <v>1046</v>
      </c>
      <c r="W34" s="1684" t="s">
        <v>1047</v>
      </c>
      <c r="X34" s="1684" t="s">
        <v>1048</v>
      </c>
      <c r="Y34" s="1684" t="s">
        <v>1049</v>
      </c>
      <c r="Z34" s="1955"/>
      <c r="AA34" s="1955"/>
      <c r="AB34" s="1955"/>
      <c r="AC34" s="2087"/>
      <c r="AD34" s="2084"/>
      <c r="AE34" s="1273"/>
    </row>
    <row r="35" spans="1:31" ht="15" customHeight="1" x14ac:dyDescent="0.25">
      <c r="A35" s="1737"/>
      <c r="B35" s="2050" t="s">
        <v>1322</v>
      </c>
      <c r="C35" s="1679">
        <v>1</v>
      </c>
      <c r="D35" s="2069" t="str">
        <f>IF($C$6="","",$C$6)</f>
        <v/>
      </c>
      <c r="E35" s="2070"/>
      <c r="F35" s="1172"/>
      <c r="G35" s="1172"/>
      <c r="H35" s="1172"/>
      <c r="I35" s="1172"/>
      <c r="J35" s="1172"/>
      <c r="K35" s="1172"/>
      <c r="L35" s="1172"/>
      <c r="M35" s="1172"/>
      <c r="N35" s="1172"/>
      <c r="O35" s="1172"/>
      <c r="P35" s="1172"/>
      <c r="Q35" s="1172"/>
      <c r="R35" s="1172"/>
      <c r="S35" s="1168"/>
      <c r="T35" s="1168"/>
      <c r="U35" s="1168"/>
      <c r="V35" s="1168"/>
      <c r="W35" s="1168"/>
      <c r="X35" s="1168"/>
      <c r="Y35" s="1168"/>
      <c r="Z35" s="1172"/>
      <c r="AA35" s="1172"/>
      <c r="AB35" s="1172"/>
      <c r="AC35" s="1172"/>
      <c r="AD35" s="1178"/>
      <c r="AE35" s="1273"/>
    </row>
    <row r="36" spans="1:31" ht="15" customHeight="1" x14ac:dyDescent="0.25">
      <c r="A36" s="1737"/>
      <c r="B36" s="2051"/>
      <c r="C36" s="1673">
        <v>2</v>
      </c>
      <c r="D36" s="2053" t="str">
        <f>IF($C$7="","",$C$7)</f>
        <v/>
      </c>
      <c r="E36" s="2054"/>
      <c r="F36" s="1174"/>
      <c r="G36" s="1174"/>
      <c r="H36" s="1174"/>
      <c r="I36" s="1174"/>
      <c r="J36" s="1174"/>
      <c r="K36" s="1174"/>
      <c r="L36" s="1174"/>
      <c r="M36" s="1174"/>
      <c r="N36" s="1174"/>
      <c r="O36" s="1174"/>
      <c r="P36" s="1174"/>
      <c r="Q36" s="1174"/>
      <c r="R36" s="1174"/>
      <c r="S36" s="1269"/>
      <c r="T36" s="1269"/>
      <c r="U36" s="1269"/>
      <c r="V36" s="1269"/>
      <c r="W36" s="1269"/>
      <c r="X36" s="1269"/>
      <c r="Y36" s="1269"/>
      <c r="Z36" s="1174"/>
      <c r="AA36" s="1174"/>
      <c r="AB36" s="1174"/>
      <c r="AC36" s="1174"/>
      <c r="AD36" s="1179"/>
      <c r="AE36" s="1273"/>
    </row>
    <row r="37" spans="1:31" ht="15" customHeight="1" x14ac:dyDescent="0.25">
      <c r="A37" s="1737"/>
      <c r="B37" s="2051"/>
      <c r="C37" s="1673">
        <v>3</v>
      </c>
      <c r="D37" s="2053" t="str">
        <f>IF($C$8="","",$C$8)</f>
        <v/>
      </c>
      <c r="E37" s="2054"/>
      <c r="F37" s="1174"/>
      <c r="G37" s="1174"/>
      <c r="H37" s="1174"/>
      <c r="I37" s="1174"/>
      <c r="J37" s="1174"/>
      <c r="K37" s="1174"/>
      <c r="L37" s="1174"/>
      <c r="M37" s="1174"/>
      <c r="N37" s="1174"/>
      <c r="O37" s="1174"/>
      <c r="P37" s="1174"/>
      <c r="Q37" s="1174"/>
      <c r="R37" s="1174"/>
      <c r="S37" s="1269"/>
      <c r="T37" s="1269"/>
      <c r="U37" s="1269"/>
      <c r="V37" s="1269"/>
      <c r="W37" s="1269"/>
      <c r="X37" s="1269"/>
      <c r="Y37" s="1269"/>
      <c r="Z37" s="1174"/>
      <c r="AA37" s="1174"/>
      <c r="AB37" s="1174"/>
      <c r="AC37" s="1174"/>
      <c r="AD37" s="1179"/>
      <c r="AE37" s="1273"/>
    </row>
    <row r="38" spans="1:31" ht="15" customHeight="1" x14ac:dyDescent="0.25">
      <c r="A38" s="1737"/>
      <c r="B38" s="2051"/>
      <c r="C38" s="1673">
        <v>4</v>
      </c>
      <c r="D38" s="2053" t="str">
        <f>IF($C$9="","",$C$9)</f>
        <v/>
      </c>
      <c r="E38" s="2054"/>
      <c r="F38" s="1174"/>
      <c r="G38" s="1174"/>
      <c r="H38" s="1174"/>
      <c r="I38" s="1174"/>
      <c r="J38" s="1174"/>
      <c r="K38" s="1174"/>
      <c r="L38" s="1174"/>
      <c r="M38" s="1174"/>
      <c r="N38" s="1174"/>
      <c r="O38" s="1174"/>
      <c r="P38" s="1174"/>
      <c r="Q38" s="1174"/>
      <c r="R38" s="1174"/>
      <c r="S38" s="1269"/>
      <c r="T38" s="1269"/>
      <c r="U38" s="1269"/>
      <c r="V38" s="1269"/>
      <c r="W38" s="1269"/>
      <c r="X38" s="1269"/>
      <c r="Y38" s="1269"/>
      <c r="Z38" s="1174"/>
      <c r="AA38" s="1174"/>
      <c r="AB38" s="1174"/>
      <c r="AC38" s="1174"/>
      <c r="AD38" s="1179"/>
      <c r="AE38" s="1273"/>
    </row>
    <row r="39" spans="1:31" ht="15" customHeight="1" x14ac:dyDescent="0.25">
      <c r="A39" s="1737"/>
      <c r="B39" s="2051"/>
      <c r="C39" s="1673">
        <v>5</v>
      </c>
      <c r="D39" s="2053" t="str">
        <f>IF($C$10="","",$C$10)</f>
        <v/>
      </c>
      <c r="E39" s="2054"/>
      <c r="F39" s="1174"/>
      <c r="G39" s="1174"/>
      <c r="H39" s="1174"/>
      <c r="I39" s="1174"/>
      <c r="J39" s="1174"/>
      <c r="K39" s="1174"/>
      <c r="L39" s="1174"/>
      <c r="M39" s="1174"/>
      <c r="N39" s="1174"/>
      <c r="O39" s="1174"/>
      <c r="P39" s="1174"/>
      <c r="Q39" s="1174"/>
      <c r="R39" s="1174"/>
      <c r="S39" s="1269"/>
      <c r="T39" s="1269"/>
      <c r="U39" s="1269"/>
      <c r="V39" s="1269"/>
      <c r="W39" s="1269"/>
      <c r="X39" s="1269"/>
      <c r="Y39" s="1269"/>
      <c r="Z39" s="1174"/>
      <c r="AA39" s="1174"/>
      <c r="AB39" s="1174"/>
      <c r="AC39" s="1174"/>
      <c r="AD39" s="1179"/>
      <c r="AE39" s="1273"/>
    </row>
    <row r="40" spans="1:31" ht="15" customHeight="1" x14ac:dyDescent="0.25">
      <c r="A40" s="1737"/>
      <c r="B40" s="2051"/>
      <c r="C40" s="1673">
        <v>6</v>
      </c>
      <c r="D40" s="2053" t="str">
        <f>IF($C$11="","",$C$11)</f>
        <v/>
      </c>
      <c r="E40" s="2054"/>
      <c r="F40" s="1174"/>
      <c r="G40" s="1174"/>
      <c r="H40" s="1174"/>
      <c r="I40" s="1174"/>
      <c r="J40" s="1174"/>
      <c r="K40" s="1174"/>
      <c r="L40" s="1174"/>
      <c r="M40" s="1174"/>
      <c r="N40" s="1174"/>
      <c r="O40" s="1174"/>
      <c r="P40" s="1174"/>
      <c r="Q40" s="1174"/>
      <c r="R40" s="1174"/>
      <c r="S40" s="1269"/>
      <c r="T40" s="1269"/>
      <c r="U40" s="1269"/>
      <c r="V40" s="1269"/>
      <c r="W40" s="1269"/>
      <c r="X40" s="1269"/>
      <c r="Y40" s="1269"/>
      <c r="Z40" s="1174"/>
      <c r="AA40" s="1174"/>
      <c r="AB40" s="1174"/>
      <c r="AC40" s="1174"/>
      <c r="AD40" s="1179"/>
      <c r="AE40" s="1273"/>
    </row>
    <row r="41" spans="1:31" ht="15" customHeight="1" x14ac:dyDescent="0.25">
      <c r="A41" s="1737"/>
      <c r="B41" s="2052"/>
      <c r="C41" s="2081" t="s">
        <v>1063</v>
      </c>
      <c r="D41" s="2081"/>
      <c r="E41" s="2082"/>
      <c r="F41" s="1177"/>
      <c r="G41" s="1177"/>
      <c r="H41" s="1177"/>
      <c r="I41" s="1177"/>
      <c r="J41" s="1177"/>
      <c r="K41" s="1177"/>
      <c r="L41" s="1177"/>
      <c r="M41" s="1177"/>
      <c r="N41" s="1177"/>
      <c r="O41" s="1177"/>
      <c r="P41" s="1177"/>
      <c r="Q41" s="1177"/>
      <c r="R41" s="1177"/>
      <c r="S41" s="1270"/>
      <c r="T41" s="1270"/>
      <c r="U41" s="1270"/>
      <c r="V41" s="1270"/>
      <c r="W41" s="1270"/>
      <c r="X41" s="1270"/>
      <c r="Y41" s="1270"/>
      <c r="Z41" s="1177"/>
      <c r="AA41" s="1177"/>
      <c r="AB41" s="1177"/>
      <c r="AC41" s="1177"/>
      <c r="AD41" s="1180"/>
      <c r="AE41" s="1273"/>
    </row>
    <row r="42" spans="1:31" s="1274" customFormat="1" ht="15" customHeight="1" x14ac:dyDescent="0.25">
      <c r="A42" s="1737"/>
      <c r="B42" s="1170"/>
      <c r="C42" s="1170"/>
      <c r="D42" s="1170"/>
      <c r="E42" s="1170"/>
      <c r="F42" s="1170"/>
      <c r="G42" s="1170"/>
      <c r="H42" s="1170"/>
      <c r="I42" s="1170"/>
      <c r="J42" s="1170"/>
      <c r="K42" s="1170"/>
      <c r="L42" s="1170"/>
      <c r="M42" s="1170"/>
      <c r="N42" s="1170"/>
      <c r="O42" s="1170"/>
      <c r="P42" s="1170"/>
      <c r="Q42" s="1170"/>
      <c r="R42" s="1170"/>
      <c r="S42" s="1170"/>
      <c r="T42" s="1170"/>
      <c r="U42" s="1170"/>
      <c r="V42" s="1170"/>
      <c r="W42" s="1170"/>
      <c r="X42" s="1170"/>
      <c r="Y42" s="1170"/>
      <c r="Z42" s="1170"/>
      <c r="AA42" s="1170"/>
      <c r="AB42" s="1170"/>
      <c r="AC42" s="1170"/>
      <c r="AD42" s="1272"/>
      <c r="AE42" s="1273"/>
    </row>
    <row r="43" spans="1:31" s="1274" customFormat="1" ht="45" customHeight="1" x14ac:dyDescent="0.25">
      <c r="A43" s="1737"/>
      <c r="B43" s="2137"/>
      <c r="C43" s="2048" t="s">
        <v>1064</v>
      </c>
      <c r="D43" s="2048" t="s">
        <v>1030</v>
      </c>
      <c r="E43" s="2060"/>
      <c r="F43" s="1955" t="s">
        <v>1171</v>
      </c>
      <c r="G43" s="1955"/>
      <c r="H43" s="1955"/>
      <c r="I43" s="1955"/>
      <c r="J43" s="1955"/>
      <c r="K43" s="1955"/>
      <c r="L43" s="1955"/>
      <c r="M43" s="1955"/>
      <c r="N43" s="1955"/>
      <c r="O43" s="1955"/>
      <c r="P43" s="1955"/>
      <c r="Q43" s="1955"/>
      <c r="R43" s="1955"/>
      <c r="S43" s="1955"/>
      <c r="T43" s="1955"/>
      <c r="U43" s="1955"/>
      <c r="V43" s="1955"/>
      <c r="W43" s="1955"/>
      <c r="X43" s="1955"/>
      <c r="Y43" s="1955"/>
      <c r="Z43" s="1955" t="s">
        <v>1058</v>
      </c>
      <c r="AA43" s="1955" t="s">
        <v>1065</v>
      </c>
      <c r="AB43" s="1955" t="s">
        <v>1060</v>
      </c>
      <c r="AC43" s="2087" t="s">
        <v>1061</v>
      </c>
      <c r="AD43" s="1272"/>
      <c r="AE43" s="1273"/>
    </row>
    <row r="44" spans="1:31" s="1274" customFormat="1" ht="45" customHeight="1" x14ac:dyDescent="0.25">
      <c r="A44" s="1737"/>
      <c r="B44" s="2137"/>
      <c r="C44" s="2049"/>
      <c r="D44" s="2049"/>
      <c r="E44" s="2060"/>
      <c r="F44" s="1684" t="s">
        <v>1031</v>
      </c>
      <c r="G44" s="1684" t="s">
        <v>1062</v>
      </c>
      <c r="H44" s="1684" t="s">
        <v>1235</v>
      </c>
      <c r="I44" s="1684" t="s">
        <v>1033</v>
      </c>
      <c r="J44" s="1684" t="s">
        <v>1034</v>
      </c>
      <c r="K44" s="1684" t="s">
        <v>1035</v>
      </c>
      <c r="L44" s="1684" t="s">
        <v>1036</v>
      </c>
      <c r="M44" s="1684" t="s">
        <v>1037</v>
      </c>
      <c r="N44" s="1684" t="s">
        <v>1038</v>
      </c>
      <c r="O44" s="1684" t="s">
        <v>1039</v>
      </c>
      <c r="P44" s="1684" t="s">
        <v>1040</v>
      </c>
      <c r="Q44" s="1684" t="s">
        <v>1041</v>
      </c>
      <c r="R44" s="1684" t="s">
        <v>1042</v>
      </c>
      <c r="S44" s="1684" t="s">
        <v>1043</v>
      </c>
      <c r="T44" s="1684" t="s">
        <v>1044</v>
      </c>
      <c r="U44" s="1684" t="s">
        <v>1045</v>
      </c>
      <c r="V44" s="1684" t="s">
        <v>1046</v>
      </c>
      <c r="W44" s="1684" t="s">
        <v>1047</v>
      </c>
      <c r="X44" s="1684" t="s">
        <v>1048</v>
      </c>
      <c r="Y44" s="1684" t="s">
        <v>1049</v>
      </c>
      <c r="Z44" s="1955"/>
      <c r="AA44" s="1955"/>
      <c r="AB44" s="1955"/>
      <c r="AC44" s="2087"/>
      <c r="AD44" s="1272"/>
      <c r="AE44" s="1273"/>
    </row>
    <row r="45" spans="1:31" ht="15" customHeight="1" x14ac:dyDescent="0.25">
      <c r="A45" s="1737"/>
      <c r="B45" s="2050" t="s">
        <v>1066</v>
      </c>
      <c r="C45" s="2072">
        <v>0</v>
      </c>
      <c r="D45" s="2069" t="str">
        <f>IF($C$6="","",$C$6)</f>
        <v/>
      </c>
      <c r="E45" s="2070"/>
      <c r="F45" s="1172"/>
      <c r="G45" s="1172"/>
      <c r="H45" s="1172"/>
      <c r="I45" s="1172"/>
      <c r="J45" s="1172"/>
      <c r="K45" s="1172"/>
      <c r="L45" s="1172"/>
      <c r="M45" s="1172"/>
      <c r="N45" s="1172"/>
      <c r="O45" s="1172"/>
      <c r="P45" s="1172"/>
      <c r="Q45" s="1172"/>
      <c r="R45" s="1172"/>
      <c r="S45" s="1172"/>
      <c r="T45" s="1172"/>
      <c r="U45" s="1172"/>
      <c r="V45" s="1172"/>
      <c r="W45" s="1172"/>
      <c r="X45" s="1172"/>
      <c r="Y45" s="1172"/>
      <c r="Z45" s="1172"/>
      <c r="AA45" s="1172"/>
      <c r="AB45" s="1172"/>
      <c r="AC45" s="1178"/>
      <c r="AD45" s="1171"/>
      <c r="AE45" s="1273"/>
    </row>
    <row r="46" spans="1:31" ht="15" customHeight="1" x14ac:dyDescent="0.25">
      <c r="A46" s="1737"/>
      <c r="B46" s="2051"/>
      <c r="C46" s="2073"/>
      <c r="D46" s="2053" t="str">
        <f>IF($C$7="","",$C$7)</f>
        <v/>
      </c>
      <c r="E46" s="2054"/>
      <c r="F46" s="1174"/>
      <c r="G46" s="1174"/>
      <c r="H46" s="1174"/>
      <c r="I46" s="1174"/>
      <c r="J46" s="1174"/>
      <c r="K46" s="1174"/>
      <c r="L46" s="1174"/>
      <c r="M46" s="1174"/>
      <c r="N46" s="1174"/>
      <c r="O46" s="1174"/>
      <c r="P46" s="1174"/>
      <c r="Q46" s="1174"/>
      <c r="R46" s="1174"/>
      <c r="S46" s="1174"/>
      <c r="T46" s="1174"/>
      <c r="U46" s="1174"/>
      <c r="V46" s="1174"/>
      <c r="W46" s="1174"/>
      <c r="X46" s="1174"/>
      <c r="Y46" s="1174"/>
      <c r="Z46" s="1174"/>
      <c r="AA46" s="1174"/>
      <c r="AB46" s="1174"/>
      <c r="AC46" s="1179"/>
      <c r="AD46" s="1171"/>
      <c r="AE46" s="1273"/>
    </row>
    <row r="47" spans="1:31" ht="15" customHeight="1" x14ac:dyDescent="0.25">
      <c r="A47" s="1737"/>
      <c r="B47" s="2051"/>
      <c r="C47" s="2073"/>
      <c r="D47" s="2053" t="str">
        <f>IF($C$8="","",$C$8)</f>
        <v/>
      </c>
      <c r="E47" s="2054"/>
      <c r="F47" s="1174"/>
      <c r="G47" s="1174"/>
      <c r="H47" s="1174"/>
      <c r="I47" s="1174"/>
      <c r="J47" s="1174"/>
      <c r="K47" s="1174"/>
      <c r="L47" s="1174"/>
      <c r="M47" s="1174"/>
      <c r="N47" s="1174"/>
      <c r="O47" s="1174"/>
      <c r="P47" s="1174"/>
      <c r="Q47" s="1174"/>
      <c r="R47" s="1174"/>
      <c r="S47" s="1174"/>
      <c r="T47" s="1174"/>
      <c r="U47" s="1174"/>
      <c r="V47" s="1174"/>
      <c r="W47" s="1174"/>
      <c r="X47" s="1174"/>
      <c r="Y47" s="1174"/>
      <c r="Z47" s="1174"/>
      <c r="AA47" s="1174"/>
      <c r="AB47" s="1174"/>
      <c r="AC47" s="1179"/>
      <c r="AD47" s="1171"/>
      <c r="AE47" s="1273"/>
    </row>
    <row r="48" spans="1:31" ht="15" customHeight="1" x14ac:dyDescent="0.25">
      <c r="A48" s="1737"/>
      <c r="B48" s="2051"/>
      <c r="C48" s="2073"/>
      <c r="D48" s="2053" t="str">
        <f>IF($C$9="","",$C$9)</f>
        <v/>
      </c>
      <c r="E48" s="2054"/>
      <c r="F48" s="1174"/>
      <c r="G48" s="1174"/>
      <c r="H48" s="1174"/>
      <c r="I48" s="1174"/>
      <c r="J48" s="1174"/>
      <c r="K48" s="1174"/>
      <c r="L48" s="1174"/>
      <c r="M48" s="1174"/>
      <c r="N48" s="1174"/>
      <c r="O48" s="1174"/>
      <c r="P48" s="1174"/>
      <c r="Q48" s="1174"/>
      <c r="R48" s="1174"/>
      <c r="S48" s="1174"/>
      <c r="T48" s="1174"/>
      <c r="U48" s="1174"/>
      <c r="V48" s="1174"/>
      <c r="W48" s="1174"/>
      <c r="X48" s="1174"/>
      <c r="Y48" s="1174"/>
      <c r="Z48" s="1174"/>
      <c r="AA48" s="1174"/>
      <c r="AB48" s="1174"/>
      <c r="AC48" s="1179"/>
      <c r="AD48" s="1171"/>
      <c r="AE48" s="1273"/>
    </row>
    <row r="49" spans="1:31" ht="15" customHeight="1" x14ac:dyDescent="0.25">
      <c r="A49" s="1737"/>
      <c r="B49" s="2051"/>
      <c r="C49" s="2073"/>
      <c r="D49" s="2053" t="str">
        <f>IF($C$10="","",$C$10)</f>
        <v/>
      </c>
      <c r="E49" s="2054"/>
      <c r="F49" s="1174"/>
      <c r="G49" s="1174"/>
      <c r="H49" s="1174"/>
      <c r="I49" s="1174"/>
      <c r="J49" s="1174"/>
      <c r="K49" s="1174"/>
      <c r="L49" s="1174"/>
      <c r="M49" s="1174"/>
      <c r="N49" s="1174"/>
      <c r="O49" s="1174"/>
      <c r="P49" s="1174"/>
      <c r="Q49" s="1174"/>
      <c r="R49" s="1174"/>
      <c r="S49" s="1174"/>
      <c r="T49" s="1174"/>
      <c r="U49" s="1174"/>
      <c r="V49" s="1174"/>
      <c r="W49" s="1174"/>
      <c r="X49" s="1174"/>
      <c r="Y49" s="1174"/>
      <c r="Z49" s="1174"/>
      <c r="AA49" s="1174"/>
      <c r="AB49" s="1174"/>
      <c r="AC49" s="1179"/>
      <c r="AD49" s="1171"/>
      <c r="AE49" s="1273"/>
    </row>
    <row r="50" spans="1:31" ht="15" customHeight="1" x14ac:dyDescent="0.25">
      <c r="A50" s="1737"/>
      <c r="B50" s="2051"/>
      <c r="C50" s="2073"/>
      <c r="D50" s="2053" t="str">
        <f>IF($C$11="","",$C$11)</f>
        <v/>
      </c>
      <c r="E50" s="2054"/>
      <c r="F50" s="1174"/>
      <c r="G50" s="1174"/>
      <c r="H50" s="1174"/>
      <c r="I50" s="1174"/>
      <c r="J50" s="1174"/>
      <c r="K50" s="1174"/>
      <c r="L50" s="1174"/>
      <c r="M50" s="1174"/>
      <c r="N50" s="1174"/>
      <c r="O50" s="1174"/>
      <c r="P50" s="1174"/>
      <c r="Q50" s="1174"/>
      <c r="R50" s="1174"/>
      <c r="S50" s="1174"/>
      <c r="T50" s="1174"/>
      <c r="U50" s="1174"/>
      <c r="V50" s="1174"/>
      <c r="W50" s="1174"/>
      <c r="X50" s="1174"/>
      <c r="Y50" s="1174"/>
      <c r="Z50" s="1174"/>
      <c r="AA50" s="1174"/>
      <c r="AB50" s="1174"/>
      <c r="AC50" s="1179"/>
      <c r="AD50" s="1171"/>
      <c r="AE50" s="1273"/>
    </row>
    <row r="51" spans="1:31" ht="15" customHeight="1" x14ac:dyDescent="0.25">
      <c r="A51" s="1737"/>
      <c r="B51" s="2051"/>
      <c r="C51" s="2074"/>
      <c r="D51" s="2081" t="s">
        <v>1063</v>
      </c>
      <c r="E51" s="2082"/>
      <c r="F51" s="1177"/>
      <c r="G51" s="1177"/>
      <c r="H51" s="1177"/>
      <c r="I51" s="1177"/>
      <c r="J51" s="1177"/>
      <c r="K51" s="1177"/>
      <c r="L51" s="1177"/>
      <c r="M51" s="1177"/>
      <c r="N51" s="1177"/>
      <c r="O51" s="1177"/>
      <c r="P51" s="1177"/>
      <c r="Q51" s="1177"/>
      <c r="R51" s="1177"/>
      <c r="S51" s="1177"/>
      <c r="T51" s="1177"/>
      <c r="U51" s="1177"/>
      <c r="V51" s="1177"/>
      <c r="W51" s="1177"/>
      <c r="X51" s="1177"/>
      <c r="Y51" s="1177"/>
      <c r="Z51" s="1177"/>
      <c r="AA51" s="1177"/>
      <c r="AB51" s="1177"/>
      <c r="AC51" s="1180"/>
      <c r="AD51" s="1171"/>
      <c r="AE51" s="1273"/>
    </row>
    <row r="52" spans="1:31" ht="15" customHeight="1" x14ac:dyDescent="0.25">
      <c r="A52" s="1737"/>
      <c r="B52" s="2051"/>
      <c r="C52" s="1677">
        <v>1</v>
      </c>
      <c r="D52" s="2075" t="str">
        <f>IF($C$6="","",$C$6)</f>
        <v/>
      </c>
      <c r="E52" s="2076"/>
      <c r="F52" s="1167"/>
      <c r="G52" s="1167"/>
      <c r="H52" s="1167"/>
      <c r="I52" s="1167"/>
      <c r="J52" s="1167"/>
      <c r="K52" s="1167"/>
      <c r="L52" s="1167"/>
      <c r="M52" s="1167"/>
      <c r="N52" s="1167"/>
      <c r="O52" s="1167"/>
      <c r="P52" s="1167"/>
      <c r="Q52" s="1167"/>
      <c r="R52" s="1167"/>
      <c r="S52" s="1167"/>
      <c r="T52" s="1167"/>
      <c r="U52" s="1167"/>
      <c r="V52" s="1167"/>
      <c r="W52" s="1167"/>
      <c r="X52" s="1167"/>
      <c r="Y52" s="1167"/>
      <c r="Z52" s="1172"/>
      <c r="AA52" s="1172"/>
      <c r="AB52" s="1172"/>
      <c r="AC52" s="1178"/>
      <c r="AD52" s="1171"/>
      <c r="AE52" s="1273"/>
    </row>
    <row r="53" spans="1:31" ht="15" customHeight="1" x14ac:dyDescent="0.25">
      <c r="A53" s="1737"/>
      <c r="B53" s="2051"/>
      <c r="C53" s="1673">
        <v>2</v>
      </c>
      <c r="D53" s="2053" t="str">
        <f t="shared" ref="D53:D57" si="0">IF($C$6="","",$C$6)</f>
        <v/>
      </c>
      <c r="E53" s="2054"/>
      <c r="F53" s="1269"/>
      <c r="G53" s="1269"/>
      <c r="H53" s="1269"/>
      <c r="I53" s="1269"/>
      <c r="J53" s="1269"/>
      <c r="K53" s="1269"/>
      <c r="L53" s="1269"/>
      <c r="M53" s="1269"/>
      <c r="N53" s="1269"/>
      <c r="O53" s="1269"/>
      <c r="P53" s="1269"/>
      <c r="Q53" s="1269"/>
      <c r="R53" s="1269"/>
      <c r="S53" s="1269"/>
      <c r="T53" s="1269"/>
      <c r="U53" s="1269"/>
      <c r="V53" s="1269"/>
      <c r="W53" s="1269"/>
      <c r="X53" s="1269"/>
      <c r="Y53" s="1269"/>
      <c r="Z53" s="1174"/>
      <c r="AA53" s="1174"/>
      <c r="AB53" s="1174"/>
      <c r="AC53" s="1179"/>
      <c r="AD53" s="1171"/>
      <c r="AE53" s="1273"/>
    </row>
    <row r="54" spans="1:31" ht="15" customHeight="1" x14ac:dyDescent="0.25">
      <c r="A54" s="1737"/>
      <c r="B54" s="2051"/>
      <c r="C54" s="1673">
        <v>3</v>
      </c>
      <c r="D54" s="2053" t="str">
        <f t="shared" si="0"/>
        <v/>
      </c>
      <c r="E54" s="2054"/>
      <c r="F54" s="1269"/>
      <c r="G54" s="1269"/>
      <c r="H54" s="1269"/>
      <c r="I54" s="1269"/>
      <c r="J54" s="1269"/>
      <c r="K54" s="1269"/>
      <c r="L54" s="1269"/>
      <c r="M54" s="1269"/>
      <c r="N54" s="1269"/>
      <c r="O54" s="1269"/>
      <c r="P54" s="1269"/>
      <c r="Q54" s="1269"/>
      <c r="R54" s="1269"/>
      <c r="S54" s="1269"/>
      <c r="T54" s="1269"/>
      <c r="U54" s="1269"/>
      <c r="V54" s="1269"/>
      <c r="W54" s="1269"/>
      <c r="X54" s="1269"/>
      <c r="Y54" s="1269"/>
      <c r="Z54" s="1174"/>
      <c r="AA54" s="1174"/>
      <c r="AB54" s="1174"/>
      <c r="AC54" s="1179"/>
      <c r="AD54" s="1171"/>
      <c r="AE54" s="1273"/>
    </row>
    <row r="55" spans="1:31" ht="15" customHeight="1" x14ac:dyDescent="0.25">
      <c r="A55" s="1737"/>
      <c r="B55" s="2051"/>
      <c r="C55" s="1673">
        <v>4</v>
      </c>
      <c r="D55" s="2053" t="str">
        <f t="shared" si="0"/>
        <v/>
      </c>
      <c r="E55" s="2054"/>
      <c r="F55" s="1269"/>
      <c r="G55" s="1269"/>
      <c r="H55" s="1269"/>
      <c r="I55" s="1269"/>
      <c r="J55" s="1269"/>
      <c r="K55" s="1269"/>
      <c r="L55" s="1269"/>
      <c r="M55" s="1269"/>
      <c r="N55" s="1269"/>
      <c r="O55" s="1269"/>
      <c r="P55" s="1269"/>
      <c r="Q55" s="1269"/>
      <c r="R55" s="1269"/>
      <c r="S55" s="1269"/>
      <c r="T55" s="1269"/>
      <c r="U55" s="1269"/>
      <c r="V55" s="1269"/>
      <c r="W55" s="1269"/>
      <c r="X55" s="1269"/>
      <c r="Y55" s="1269"/>
      <c r="Z55" s="1174"/>
      <c r="AA55" s="1174"/>
      <c r="AB55" s="1174"/>
      <c r="AC55" s="1179"/>
      <c r="AD55" s="1171"/>
      <c r="AE55" s="1273"/>
    </row>
    <row r="56" spans="1:31" ht="15" customHeight="1" x14ac:dyDescent="0.25">
      <c r="A56" s="1737"/>
      <c r="B56" s="2051"/>
      <c r="C56" s="1673">
        <v>5</v>
      </c>
      <c r="D56" s="2053" t="str">
        <f t="shared" si="0"/>
        <v/>
      </c>
      <c r="E56" s="2054"/>
      <c r="F56" s="1269"/>
      <c r="G56" s="1269"/>
      <c r="H56" s="1269"/>
      <c r="I56" s="1269"/>
      <c r="J56" s="1269"/>
      <c r="K56" s="1269"/>
      <c r="L56" s="1269"/>
      <c r="M56" s="1269"/>
      <c r="N56" s="1269"/>
      <c r="O56" s="1269"/>
      <c r="P56" s="1269"/>
      <c r="Q56" s="1269"/>
      <c r="R56" s="1269"/>
      <c r="S56" s="1269"/>
      <c r="T56" s="1269"/>
      <c r="U56" s="1269"/>
      <c r="V56" s="1269"/>
      <c r="W56" s="1269"/>
      <c r="X56" s="1269"/>
      <c r="Y56" s="1269"/>
      <c r="Z56" s="1174"/>
      <c r="AA56" s="1174"/>
      <c r="AB56" s="1174"/>
      <c r="AC56" s="1179"/>
      <c r="AD56" s="1171"/>
      <c r="AE56" s="1273"/>
    </row>
    <row r="57" spans="1:31" ht="15" customHeight="1" x14ac:dyDescent="0.25">
      <c r="A57" s="1737"/>
      <c r="B57" s="2052"/>
      <c r="C57" s="1681">
        <v>6</v>
      </c>
      <c r="D57" s="2081" t="str">
        <f t="shared" si="0"/>
        <v/>
      </c>
      <c r="E57" s="2082"/>
      <c r="F57" s="1270"/>
      <c r="G57" s="1270"/>
      <c r="H57" s="1270"/>
      <c r="I57" s="1270"/>
      <c r="J57" s="1270"/>
      <c r="K57" s="1270"/>
      <c r="L57" s="1270"/>
      <c r="M57" s="1270"/>
      <c r="N57" s="1270"/>
      <c r="O57" s="1270"/>
      <c r="P57" s="1270"/>
      <c r="Q57" s="1270"/>
      <c r="R57" s="1270"/>
      <c r="S57" s="1270"/>
      <c r="T57" s="1270"/>
      <c r="U57" s="1270"/>
      <c r="V57" s="1270"/>
      <c r="W57" s="1270"/>
      <c r="X57" s="1270"/>
      <c r="Y57" s="1270"/>
      <c r="Z57" s="1177"/>
      <c r="AA57" s="1177"/>
      <c r="AB57" s="1177"/>
      <c r="AC57" s="1180"/>
      <c r="AD57" s="1171"/>
      <c r="AE57" s="1273"/>
    </row>
    <row r="58" spans="1:31" s="1268" customFormat="1" ht="60" customHeight="1" x14ac:dyDescent="0.25">
      <c r="A58" s="1162" t="s">
        <v>1500</v>
      </c>
      <c r="B58" s="1670"/>
      <c r="C58" s="1670"/>
      <c r="D58" s="1670"/>
      <c r="E58" s="1670"/>
      <c r="F58" s="1670"/>
      <c r="G58" s="1670"/>
      <c r="H58" s="1670"/>
      <c r="I58" s="1670"/>
      <c r="J58" s="1670"/>
      <c r="K58" s="1670"/>
      <c r="L58" s="1670"/>
      <c r="M58" s="1670"/>
      <c r="N58" s="1670"/>
      <c r="O58" s="1670"/>
      <c r="P58" s="1670"/>
      <c r="Q58" s="1670"/>
      <c r="R58" s="1670"/>
      <c r="S58" s="1670"/>
      <c r="T58" s="1670"/>
      <c r="U58" s="1670"/>
      <c r="V58" s="1670"/>
      <c r="W58" s="1267"/>
      <c r="X58" s="1267"/>
      <c r="Y58" s="1267"/>
      <c r="Z58" s="1267"/>
      <c r="AA58" s="1267"/>
      <c r="AB58" s="1267"/>
      <c r="AC58" s="1267"/>
      <c r="AD58" s="1267"/>
      <c r="AE58" s="1734"/>
    </row>
    <row r="59" spans="1:31" ht="30" customHeight="1" x14ac:dyDescent="0.25">
      <c r="A59" s="1737"/>
      <c r="B59" s="2147"/>
      <c r="C59" s="2090" t="s">
        <v>1030</v>
      </c>
      <c r="D59" s="2091"/>
      <c r="E59" s="2092"/>
      <c r="F59" s="2077" t="s">
        <v>1234</v>
      </c>
      <c r="G59" s="2077"/>
      <c r="H59" s="2077"/>
      <c r="I59" s="2077"/>
      <c r="J59" s="2077"/>
      <c r="K59" s="2077"/>
      <c r="L59" s="2077"/>
      <c r="M59" s="2077"/>
      <c r="N59" s="2077"/>
      <c r="O59" s="2077"/>
      <c r="P59" s="2077"/>
      <c r="Q59" s="2077"/>
      <c r="R59" s="2077"/>
      <c r="S59" s="2077"/>
      <c r="T59" s="2077"/>
      <c r="U59" s="2077"/>
      <c r="V59" s="2077"/>
      <c r="W59" s="2077"/>
      <c r="X59" s="2077"/>
      <c r="Y59" s="2077"/>
      <c r="Z59" s="2077" t="s">
        <v>1058</v>
      </c>
      <c r="AA59" s="2077" t="s">
        <v>1059</v>
      </c>
      <c r="AB59" s="2077" t="s">
        <v>1060</v>
      </c>
      <c r="AC59" s="2071" t="s">
        <v>1061</v>
      </c>
      <c r="AD59" s="2083" t="s">
        <v>1264</v>
      </c>
      <c r="AE59" s="1273"/>
    </row>
    <row r="60" spans="1:31" ht="30" customHeight="1" x14ac:dyDescent="0.25">
      <c r="A60" s="1737"/>
      <c r="B60" s="2147"/>
      <c r="C60" s="2093"/>
      <c r="D60" s="2093"/>
      <c r="E60" s="2094"/>
      <c r="F60" s="1165" t="s">
        <v>1031</v>
      </c>
      <c r="G60" s="1165" t="s">
        <v>1062</v>
      </c>
      <c r="H60" s="1684" t="s">
        <v>1235</v>
      </c>
      <c r="I60" s="1165" t="s">
        <v>1033</v>
      </c>
      <c r="J60" s="1165" t="s">
        <v>1034</v>
      </c>
      <c r="K60" s="1165" t="s">
        <v>1035</v>
      </c>
      <c r="L60" s="1165" t="s">
        <v>1036</v>
      </c>
      <c r="M60" s="1165" t="s">
        <v>1037</v>
      </c>
      <c r="N60" s="1165" t="s">
        <v>1038</v>
      </c>
      <c r="O60" s="1165" t="s">
        <v>1039</v>
      </c>
      <c r="P60" s="1165" t="s">
        <v>1040</v>
      </c>
      <c r="Q60" s="1165" t="s">
        <v>1041</v>
      </c>
      <c r="R60" s="1165" t="s">
        <v>1042</v>
      </c>
      <c r="S60" s="1165" t="s">
        <v>1043</v>
      </c>
      <c r="T60" s="1165" t="s">
        <v>1044</v>
      </c>
      <c r="U60" s="1165" t="s">
        <v>1045</v>
      </c>
      <c r="V60" s="1165" t="s">
        <v>1046</v>
      </c>
      <c r="W60" s="1165" t="s">
        <v>1047</v>
      </c>
      <c r="X60" s="1165" t="s">
        <v>1048</v>
      </c>
      <c r="Y60" s="1165" t="s">
        <v>1049</v>
      </c>
      <c r="Z60" s="2077"/>
      <c r="AA60" s="2077"/>
      <c r="AB60" s="2077"/>
      <c r="AC60" s="2071"/>
      <c r="AD60" s="2084"/>
      <c r="AE60" s="1273"/>
    </row>
    <row r="61" spans="1:31" ht="15" customHeight="1" x14ac:dyDescent="0.25">
      <c r="A61" s="1737"/>
      <c r="B61" s="2050" t="s">
        <v>1322</v>
      </c>
      <c r="C61" s="1747">
        <v>1</v>
      </c>
      <c r="D61" s="2069" t="str">
        <f>IF($C$6="","",$C$6)</f>
        <v/>
      </c>
      <c r="E61" s="2070"/>
      <c r="F61" s="1172"/>
      <c r="G61" s="1172"/>
      <c r="H61" s="1172"/>
      <c r="I61" s="1172"/>
      <c r="J61" s="1172"/>
      <c r="K61" s="1172"/>
      <c r="L61" s="1172"/>
      <c r="M61" s="1172"/>
      <c r="N61" s="1172"/>
      <c r="O61" s="1172"/>
      <c r="P61" s="1172"/>
      <c r="Q61" s="1172"/>
      <c r="R61" s="1172"/>
      <c r="S61" s="1168"/>
      <c r="T61" s="1168"/>
      <c r="U61" s="1168"/>
      <c r="V61" s="1168"/>
      <c r="W61" s="1168"/>
      <c r="X61" s="1168"/>
      <c r="Y61" s="1168"/>
      <c r="Z61" s="1172"/>
      <c r="AA61" s="1172"/>
      <c r="AB61" s="1172"/>
      <c r="AC61" s="1172"/>
      <c r="AD61" s="1178"/>
      <c r="AE61" s="1273"/>
    </row>
    <row r="62" spans="1:31" ht="15" customHeight="1" x14ac:dyDescent="0.25">
      <c r="A62" s="1737"/>
      <c r="B62" s="2051"/>
      <c r="C62" s="1745">
        <v>2</v>
      </c>
      <c r="D62" s="2053" t="str">
        <f>IF($C$7="","",$C$7)</f>
        <v/>
      </c>
      <c r="E62" s="2054"/>
      <c r="F62" s="1174"/>
      <c r="G62" s="1174"/>
      <c r="H62" s="1174"/>
      <c r="I62" s="1174"/>
      <c r="J62" s="1174"/>
      <c r="K62" s="1174"/>
      <c r="L62" s="1174"/>
      <c r="M62" s="1174"/>
      <c r="N62" s="1174"/>
      <c r="O62" s="1174"/>
      <c r="P62" s="1174"/>
      <c r="Q62" s="1174"/>
      <c r="R62" s="1174"/>
      <c r="S62" s="1269"/>
      <c r="T62" s="1269"/>
      <c r="U62" s="1269"/>
      <c r="V62" s="1269"/>
      <c r="W62" s="1269"/>
      <c r="X62" s="1269"/>
      <c r="Y62" s="1269"/>
      <c r="Z62" s="1174"/>
      <c r="AA62" s="1174"/>
      <c r="AB62" s="1174"/>
      <c r="AC62" s="1174"/>
      <c r="AD62" s="1179"/>
      <c r="AE62" s="1273"/>
    </row>
    <row r="63" spans="1:31" ht="15" customHeight="1" x14ac:dyDescent="0.25">
      <c r="A63" s="1737"/>
      <c r="B63" s="2051"/>
      <c r="C63" s="1745">
        <v>3</v>
      </c>
      <c r="D63" s="2053" t="str">
        <f>IF($C$8="","",$C$8)</f>
        <v/>
      </c>
      <c r="E63" s="2054"/>
      <c r="F63" s="1174"/>
      <c r="G63" s="1174"/>
      <c r="H63" s="1174"/>
      <c r="I63" s="1174"/>
      <c r="J63" s="1174"/>
      <c r="K63" s="1174"/>
      <c r="L63" s="1174"/>
      <c r="M63" s="1174"/>
      <c r="N63" s="1174"/>
      <c r="O63" s="1174"/>
      <c r="P63" s="1174"/>
      <c r="Q63" s="1174"/>
      <c r="R63" s="1174"/>
      <c r="S63" s="1269"/>
      <c r="T63" s="1269"/>
      <c r="U63" s="1269"/>
      <c r="V63" s="1269"/>
      <c r="W63" s="1269"/>
      <c r="X63" s="1269"/>
      <c r="Y63" s="1269"/>
      <c r="Z63" s="1174"/>
      <c r="AA63" s="1174"/>
      <c r="AB63" s="1174"/>
      <c r="AC63" s="1174"/>
      <c r="AD63" s="1179"/>
      <c r="AE63" s="1273"/>
    </row>
    <row r="64" spans="1:31" ht="15" customHeight="1" x14ac:dyDescent="0.25">
      <c r="A64" s="1737"/>
      <c r="B64" s="2051"/>
      <c r="C64" s="1745">
        <v>4</v>
      </c>
      <c r="D64" s="2053" t="str">
        <f>IF($C$9="","",$C$9)</f>
        <v/>
      </c>
      <c r="E64" s="2054"/>
      <c r="F64" s="1174"/>
      <c r="G64" s="1174"/>
      <c r="H64" s="1174"/>
      <c r="I64" s="1174"/>
      <c r="J64" s="1174"/>
      <c r="K64" s="1174"/>
      <c r="L64" s="1174"/>
      <c r="M64" s="1174"/>
      <c r="N64" s="1174"/>
      <c r="O64" s="1174"/>
      <c r="P64" s="1174"/>
      <c r="Q64" s="1174"/>
      <c r="R64" s="1174"/>
      <c r="S64" s="1269"/>
      <c r="T64" s="1269"/>
      <c r="U64" s="1269"/>
      <c r="V64" s="1269"/>
      <c r="W64" s="1269"/>
      <c r="X64" s="1269"/>
      <c r="Y64" s="1269"/>
      <c r="Z64" s="1174"/>
      <c r="AA64" s="1174"/>
      <c r="AB64" s="1174"/>
      <c r="AC64" s="1174"/>
      <c r="AD64" s="1179"/>
      <c r="AE64" s="1273"/>
    </row>
    <row r="65" spans="1:31" ht="15" customHeight="1" x14ac:dyDescent="0.25">
      <c r="A65" s="1737"/>
      <c r="B65" s="2051"/>
      <c r="C65" s="1745">
        <v>5</v>
      </c>
      <c r="D65" s="2053" t="str">
        <f>IF($C$10="","",$C$10)</f>
        <v/>
      </c>
      <c r="E65" s="2054"/>
      <c r="F65" s="1174"/>
      <c r="G65" s="1174"/>
      <c r="H65" s="1174"/>
      <c r="I65" s="1174"/>
      <c r="J65" s="1174"/>
      <c r="K65" s="1174"/>
      <c r="L65" s="1174"/>
      <c r="M65" s="1174"/>
      <c r="N65" s="1174"/>
      <c r="O65" s="1174"/>
      <c r="P65" s="1174"/>
      <c r="Q65" s="1174"/>
      <c r="R65" s="1174"/>
      <c r="S65" s="1269"/>
      <c r="T65" s="1269"/>
      <c r="U65" s="1269"/>
      <c r="V65" s="1269"/>
      <c r="W65" s="1269"/>
      <c r="X65" s="1269"/>
      <c r="Y65" s="1269"/>
      <c r="Z65" s="1174"/>
      <c r="AA65" s="1174"/>
      <c r="AB65" s="1174"/>
      <c r="AC65" s="1174"/>
      <c r="AD65" s="1179"/>
      <c r="AE65" s="1273"/>
    </row>
    <row r="66" spans="1:31" ht="15" customHeight="1" x14ac:dyDescent="0.25">
      <c r="A66" s="1737"/>
      <c r="B66" s="2052"/>
      <c r="C66" s="1748">
        <v>6</v>
      </c>
      <c r="D66" s="2081" t="str">
        <f>IF($C$11="","",$C$11)</f>
        <v/>
      </c>
      <c r="E66" s="2082"/>
      <c r="F66" s="1177"/>
      <c r="G66" s="1177"/>
      <c r="H66" s="1177"/>
      <c r="I66" s="1177"/>
      <c r="J66" s="1177"/>
      <c r="K66" s="1177"/>
      <c r="L66" s="1177"/>
      <c r="M66" s="1177"/>
      <c r="N66" s="1177"/>
      <c r="O66" s="1177"/>
      <c r="P66" s="1177"/>
      <c r="Q66" s="1177"/>
      <c r="R66" s="1177"/>
      <c r="S66" s="1270"/>
      <c r="T66" s="1270"/>
      <c r="U66" s="1270"/>
      <c r="V66" s="1270"/>
      <c r="W66" s="1270"/>
      <c r="X66" s="1270"/>
      <c r="Y66" s="1270"/>
      <c r="Z66" s="1177"/>
      <c r="AA66" s="1177"/>
      <c r="AB66" s="1177"/>
      <c r="AC66" s="1177"/>
      <c r="AD66" s="1180"/>
      <c r="AE66" s="1273"/>
    </row>
    <row r="67" spans="1:31" ht="15" customHeight="1" x14ac:dyDescent="0.25">
      <c r="A67" s="1737"/>
      <c r="B67" s="1170"/>
      <c r="C67" s="1170"/>
      <c r="D67" s="1170"/>
      <c r="E67" s="1170"/>
      <c r="F67" s="1170"/>
      <c r="G67" s="1170"/>
      <c r="H67" s="1170"/>
      <c r="I67" s="1170"/>
      <c r="J67" s="1170"/>
      <c r="K67" s="1170"/>
      <c r="L67" s="1170"/>
      <c r="M67" s="1170"/>
      <c r="N67" s="1170"/>
      <c r="O67" s="1170"/>
      <c r="P67" s="1170"/>
      <c r="Q67" s="1170"/>
      <c r="R67" s="1170"/>
      <c r="S67" s="1170"/>
      <c r="T67" s="1170"/>
      <c r="U67" s="1170"/>
      <c r="V67" s="1170"/>
      <c r="W67" s="1170"/>
      <c r="X67" s="1170"/>
      <c r="Y67" s="1170"/>
      <c r="Z67" s="1170"/>
      <c r="AA67" s="1170"/>
      <c r="AB67" s="1170"/>
      <c r="AC67" s="1170"/>
      <c r="AD67" s="1171"/>
      <c r="AE67" s="1273"/>
    </row>
    <row r="68" spans="1:31" ht="45" customHeight="1" x14ac:dyDescent="0.25">
      <c r="A68" s="1737"/>
      <c r="B68" s="2095"/>
      <c r="C68" s="2090" t="s">
        <v>1064</v>
      </c>
      <c r="D68" s="2090" t="s">
        <v>1030</v>
      </c>
      <c r="E68" s="2092"/>
      <c r="F68" s="2071" t="s">
        <v>1234</v>
      </c>
      <c r="G68" s="2097"/>
      <c r="H68" s="2097"/>
      <c r="I68" s="2097"/>
      <c r="J68" s="2097"/>
      <c r="K68" s="2097"/>
      <c r="L68" s="2097"/>
      <c r="M68" s="2097"/>
      <c r="N68" s="2097"/>
      <c r="O68" s="2097"/>
      <c r="P68" s="2097"/>
      <c r="Q68" s="2097"/>
      <c r="R68" s="2097"/>
      <c r="S68" s="2097"/>
      <c r="T68" s="2097"/>
      <c r="U68" s="2097"/>
      <c r="V68" s="2097"/>
      <c r="W68" s="2097"/>
      <c r="X68" s="2097"/>
      <c r="Y68" s="2097"/>
      <c r="Z68" s="2088" t="s">
        <v>1058</v>
      </c>
      <c r="AA68" s="2088" t="s">
        <v>1065</v>
      </c>
      <c r="AB68" s="2088" t="s">
        <v>1060</v>
      </c>
      <c r="AC68" s="2085" t="s">
        <v>1061</v>
      </c>
      <c r="AD68" s="1171"/>
      <c r="AE68" s="1273"/>
    </row>
    <row r="69" spans="1:31" ht="37.5" customHeight="1" x14ac:dyDescent="0.25">
      <c r="A69" s="1737"/>
      <c r="B69" s="2096"/>
      <c r="C69" s="2093"/>
      <c r="D69" s="2093"/>
      <c r="E69" s="2094"/>
      <c r="F69" s="1278" t="s">
        <v>1031</v>
      </c>
      <c r="G69" s="1329" t="s">
        <v>1062</v>
      </c>
      <c r="H69" s="1329" t="s">
        <v>1235</v>
      </c>
      <c r="I69" s="1329" t="s">
        <v>1033</v>
      </c>
      <c r="J69" s="1329" t="s">
        <v>1034</v>
      </c>
      <c r="K69" s="1329" t="s">
        <v>1035</v>
      </c>
      <c r="L69" s="1329" t="s">
        <v>1036</v>
      </c>
      <c r="M69" s="1329" t="s">
        <v>1037</v>
      </c>
      <c r="N69" s="1329" t="s">
        <v>1038</v>
      </c>
      <c r="O69" s="1329" t="s">
        <v>1039</v>
      </c>
      <c r="P69" s="1329" t="s">
        <v>1040</v>
      </c>
      <c r="Q69" s="1329" t="s">
        <v>1041</v>
      </c>
      <c r="R69" s="1329" t="s">
        <v>1042</v>
      </c>
      <c r="S69" s="1329" t="s">
        <v>1043</v>
      </c>
      <c r="T69" s="1329" t="s">
        <v>1044</v>
      </c>
      <c r="U69" s="1329" t="s">
        <v>1045</v>
      </c>
      <c r="V69" s="1329" t="s">
        <v>1046</v>
      </c>
      <c r="W69" s="1329" t="s">
        <v>1047</v>
      </c>
      <c r="X69" s="1329" t="s">
        <v>1048</v>
      </c>
      <c r="Y69" s="1329" t="s">
        <v>1049</v>
      </c>
      <c r="Z69" s="2089"/>
      <c r="AA69" s="2089"/>
      <c r="AB69" s="2089"/>
      <c r="AC69" s="2086"/>
      <c r="AD69" s="1171"/>
      <c r="AE69" s="1273"/>
    </row>
    <row r="70" spans="1:31" ht="15" customHeight="1" x14ac:dyDescent="0.25">
      <c r="A70" s="1737"/>
      <c r="B70" s="2100" t="s">
        <v>1066</v>
      </c>
      <c r="C70" s="2072">
        <v>0</v>
      </c>
      <c r="D70" s="2069" t="str">
        <f>IF($C$6="","",$C$6)</f>
        <v/>
      </c>
      <c r="E70" s="2070"/>
      <c r="F70" s="1172"/>
      <c r="G70" s="1172"/>
      <c r="H70" s="1172"/>
      <c r="I70" s="1172"/>
      <c r="J70" s="1172"/>
      <c r="K70" s="1172"/>
      <c r="L70" s="1172"/>
      <c r="M70" s="1172"/>
      <c r="N70" s="1172"/>
      <c r="O70" s="1172"/>
      <c r="P70" s="1172"/>
      <c r="Q70" s="1172"/>
      <c r="R70" s="1172"/>
      <c r="S70" s="1172"/>
      <c r="T70" s="1172"/>
      <c r="U70" s="1172"/>
      <c r="V70" s="1172"/>
      <c r="W70" s="1172"/>
      <c r="X70" s="1172"/>
      <c r="Y70" s="1172"/>
      <c r="Z70" s="1172"/>
      <c r="AA70" s="1172"/>
      <c r="AB70" s="1172"/>
      <c r="AC70" s="1178"/>
      <c r="AD70" s="1171"/>
      <c r="AE70" s="1273"/>
    </row>
    <row r="71" spans="1:31" ht="15" customHeight="1" x14ac:dyDescent="0.25">
      <c r="A71" s="1737"/>
      <c r="B71" s="2101"/>
      <c r="C71" s="2073"/>
      <c r="D71" s="2053" t="str">
        <f>IF($C$7="","",$C$7)</f>
        <v/>
      </c>
      <c r="E71" s="2054"/>
      <c r="F71" s="1174"/>
      <c r="G71" s="1174"/>
      <c r="H71" s="1174"/>
      <c r="I71" s="1174"/>
      <c r="J71" s="1174"/>
      <c r="K71" s="1174"/>
      <c r="L71" s="1174"/>
      <c r="M71" s="1174"/>
      <c r="N71" s="1174"/>
      <c r="O71" s="1174"/>
      <c r="P71" s="1174"/>
      <c r="Q71" s="1174"/>
      <c r="R71" s="1174"/>
      <c r="S71" s="1174"/>
      <c r="T71" s="1174"/>
      <c r="U71" s="1174"/>
      <c r="V71" s="1174"/>
      <c r="W71" s="1174"/>
      <c r="X71" s="1174"/>
      <c r="Y71" s="1174"/>
      <c r="Z71" s="1174"/>
      <c r="AA71" s="1174"/>
      <c r="AB71" s="1174"/>
      <c r="AC71" s="1179"/>
      <c r="AD71" s="1171"/>
      <c r="AE71" s="1273"/>
    </row>
    <row r="72" spans="1:31" ht="15" customHeight="1" x14ac:dyDescent="0.25">
      <c r="A72" s="1737"/>
      <c r="B72" s="2101"/>
      <c r="C72" s="2073"/>
      <c r="D72" s="2053" t="str">
        <f>IF($C$8="","",$C$8)</f>
        <v/>
      </c>
      <c r="E72" s="2054"/>
      <c r="F72" s="1174"/>
      <c r="G72" s="1174"/>
      <c r="H72" s="1174"/>
      <c r="I72" s="1174"/>
      <c r="J72" s="1174"/>
      <c r="K72" s="1174"/>
      <c r="L72" s="1174"/>
      <c r="M72" s="1174"/>
      <c r="N72" s="1174"/>
      <c r="O72" s="1174"/>
      <c r="P72" s="1174"/>
      <c r="Q72" s="1174"/>
      <c r="R72" s="1174"/>
      <c r="S72" s="1174"/>
      <c r="T72" s="1174"/>
      <c r="U72" s="1174"/>
      <c r="V72" s="1174"/>
      <c r="W72" s="1174"/>
      <c r="X72" s="1174"/>
      <c r="Y72" s="1174"/>
      <c r="Z72" s="1174"/>
      <c r="AA72" s="1174"/>
      <c r="AB72" s="1174"/>
      <c r="AC72" s="1179"/>
      <c r="AD72" s="1171"/>
      <c r="AE72" s="1273"/>
    </row>
    <row r="73" spans="1:31" ht="15" customHeight="1" x14ac:dyDescent="0.25">
      <c r="A73" s="1737"/>
      <c r="B73" s="2101"/>
      <c r="C73" s="2073"/>
      <c r="D73" s="2053" t="str">
        <f>IF($C$9="","",$C$9)</f>
        <v/>
      </c>
      <c r="E73" s="2054"/>
      <c r="F73" s="1174"/>
      <c r="G73" s="1174"/>
      <c r="H73" s="1174"/>
      <c r="I73" s="1174"/>
      <c r="J73" s="1174"/>
      <c r="K73" s="1174"/>
      <c r="L73" s="1174"/>
      <c r="M73" s="1174"/>
      <c r="N73" s="1174"/>
      <c r="O73" s="1174"/>
      <c r="P73" s="1174"/>
      <c r="Q73" s="1174"/>
      <c r="R73" s="1174"/>
      <c r="S73" s="1174"/>
      <c r="T73" s="1174"/>
      <c r="U73" s="1174"/>
      <c r="V73" s="1174"/>
      <c r="W73" s="1174"/>
      <c r="X73" s="1174"/>
      <c r="Y73" s="1174"/>
      <c r="Z73" s="1174"/>
      <c r="AA73" s="1174"/>
      <c r="AB73" s="1174"/>
      <c r="AC73" s="1179"/>
      <c r="AD73" s="1171"/>
      <c r="AE73" s="1273"/>
    </row>
    <row r="74" spans="1:31" ht="15" customHeight="1" x14ac:dyDescent="0.25">
      <c r="A74" s="1737"/>
      <c r="B74" s="2101"/>
      <c r="C74" s="2073"/>
      <c r="D74" s="2053" t="str">
        <f>IF($C$10="","",$C$10)</f>
        <v/>
      </c>
      <c r="E74" s="2054"/>
      <c r="F74" s="1174"/>
      <c r="G74" s="1174"/>
      <c r="H74" s="1174"/>
      <c r="I74" s="1174"/>
      <c r="J74" s="1174"/>
      <c r="K74" s="1174"/>
      <c r="L74" s="1174"/>
      <c r="M74" s="1174"/>
      <c r="N74" s="1174"/>
      <c r="O74" s="1174"/>
      <c r="P74" s="1174"/>
      <c r="Q74" s="1174"/>
      <c r="R74" s="1174"/>
      <c r="S74" s="1174"/>
      <c r="T74" s="1174"/>
      <c r="U74" s="1174"/>
      <c r="V74" s="1174"/>
      <c r="W74" s="1174"/>
      <c r="X74" s="1174"/>
      <c r="Y74" s="1174"/>
      <c r="Z74" s="1174"/>
      <c r="AA74" s="1174"/>
      <c r="AB74" s="1174"/>
      <c r="AC74" s="1179"/>
      <c r="AD74" s="1171"/>
      <c r="AE74" s="1273"/>
    </row>
    <row r="75" spans="1:31" ht="15" customHeight="1" x14ac:dyDescent="0.25">
      <c r="A75" s="1737"/>
      <c r="B75" s="2101"/>
      <c r="C75" s="2074"/>
      <c r="D75" s="2081" t="str">
        <f>IF($C$11="","",$C$11)</f>
        <v/>
      </c>
      <c r="E75" s="2082"/>
      <c r="F75" s="1177"/>
      <c r="G75" s="1177"/>
      <c r="H75" s="1177"/>
      <c r="I75" s="1177"/>
      <c r="J75" s="1177"/>
      <c r="K75" s="1177"/>
      <c r="L75" s="1177"/>
      <c r="M75" s="1177"/>
      <c r="N75" s="1177"/>
      <c r="O75" s="1177"/>
      <c r="P75" s="1177"/>
      <c r="Q75" s="1177"/>
      <c r="R75" s="1177"/>
      <c r="S75" s="1177"/>
      <c r="T75" s="1177"/>
      <c r="U75" s="1177"/>
      <c r="V75" s="1177"/>
      <c r="W75" s="1177"/>
      <c r="X75" s="1177"/>
      <c r="Y75" s="1177"/>
      <c r="Z75" s="1177"/>
      <c r="AA75" s="1177"/>
      <c r="AB75" s="1177"/>
      <c r="AC75" s="1180"/>
      <c r="AD75" s="1171"/>
      <c r="AE75" s="1273"/>
    </row>
    <row r="76" spans="1:31" ht="15" customHeight="1" x14ac:dyDescent="0.25">
      <c r="A76" s="1737"/>
      <c r="B76" s="2101"/>
      <c r="C76" s="1677">
        <v>1</v>
      </c>
      <c r="D76" s="2075" t="str">
        <f>IF($C$6="","",$C$6)</f>
        <v/>
      </c>
      <c r="E76" s="2076"/>
      <c r="F76" s="1167"/>
      <c r="G76" s="1167"/>
      <c r="H76" s="1167"/>
      <c r="I76" s="1167"/>
      <c r="J76" s="1167"/>
      <c r="K76" s="1167"/>
      <c r="L76" s="1167"/>
      <c r="M76" s="1167"/>
      <c r="N76" s="1167"/>
      <c r="O76" s="1167"/>
      <c r="P76" s="1167"/>
      <c r="Q76" s="1167"/>
      <c r="R76" s="1167"/>
      <c r="S76" s="1167"/>
      <c r="T76" s="1167"/>
      <c r="U76" s="1167"/>
      <c r="V76" s="1167"/>
      <c r="W76" s="1167"/>
      <c r="X76" s="1167"/>
      <c r="Y76" s="1167"/>
      <c r="Z76" s="1753"/>
      <c r="AA76" s="1753"/>
      <c r="AB76" s="1753"/>
      <c r="AC76" s="1754"/>
      <c r="AD76" s="1171"/>
      <c r="AE76" s="1273"/>
    </row>
    <row r="77" spans="1:31" ht="15" customHeight="1" x14ac:dyDescent="0.25">
      <c r="A77" s="1737"/>
      <c r="B77" s="2101"/>
      <c r="C77" s="1673">
        <v>2</v>
      </c>
      <c r="D77" s="2053" t="str">
        <f t="shared" ref="D77:D81" si="1">IF($C$6="","",$C$6)</f>
        <v/>
      </c>
      <c r="E77" s="2054"/>
      <c r="F77" s="1269"/>
      <c r="G77" s="1269"/>
      <c r="H77" s="1269"/>
      <c r="I77" s="1269"/>
      <c r="J77" s="1269"/>
      <c r="K77" s="1269"/>
      <c r="L77" s="1269"/>
      <c r="M77" s="1269"/>
      <c r="N77" s="1269"/>
      <c r="O77" s="1269"/>
      <c r="P77" s="1269"/>
      <c r="Q77" s="1269"/>
      <c r="R77" s="1269"/>
      <c r="S77" s="1269"/>
      <c r="T77" s="1269"/>
      <c r="U77" s="1269"/>
      <c r="V77" s="1269"/>
      <c r="W77" s="1269"/>
      <c r="X77" s="1269"/>
      <c r="Y77" s="1269"/>
      <c r="Z77" s="1174"/>
      <c r="AA77" s="1174"/>
      <c r="AB77" s="1174"/>
      <c r="AC77" s="1179"/>
      <c r="AD77" s="1171"/>
      <c r="AE77" s="1273"/>
    </row>
    <row r="78" spans="1:31" ht="15" customHeight="1" x14ac:dyDescent="0.25">
      <c r="A78" s="1737"/>
      <c r="B78" s="2101"/>
      <c r="C78" s="1673">
        <v>3</v>
      </c>
      <c r="D78" s="2053" t="str">
        <f t="shared" si="1"/>
        <v/>
      </c>
      <c r="E78" s="2054"/>
      <c r="F78" s="1269"/>
      <c r="G78" s="1269"/>
      <c r="H78" s="1269"/>
      <c r="I78" s="1269"/>
      <c r="J78" s="1269"/>
      <c r="K78" s="1269"/>
      <c r="L78" s="1269"/>
      <c r="M78" s="1269"/>
      <c r="N78" s="1269"/>
      <c r="O78" s="1269"/>
      <c r="P78" s="1269"/>
      <c r="Q78" s="1269"/>
      <c r="R78" s="1269"/>
      <c r="S78" s="1269"/>
      <c r="T78" s="1269"/>
      <c r="U78" s="1269"/>
      <c r="V78" s="1269"/>
      <c r="W78" s="1269"/>
      <c r="X78" s="1269"/>
      <c r="Y78" s="1269"/>
      <c r="Z78" s="1174"/>
      <c r="AA78" s="1174"/>
      <c r="AB78" s="1174"/>
      <c r="AC78" s="1179"/>
      <c r="AD78" s="1171"/>
      <c r="AE78" s="1273"/>
    </row>
    <row r="79" spans="1:31" ht="15" customHeight="1" x14ac:dyDescent="0.25">
      <c r="A79" s="1737"/>
      <c r="B79" s="2101"/>
      <c r="C79" s="1673">
        <v>4</v>
      </c>
      <c r="D79" s="2053" t="str">
        <f t="shared" si="1"/>
        <v/>
      </c>
      <c r="E79" s="2054"/>
      <c r="F79" s="1269"/>
      <c r="G79" s="1269"/>
      <c r="H79" s="1269"/>
      <c r="I79" s="1269"/>
      <c r="J79" s="1269"/>
      <c r="K79" s="1269"/>
      <c r="L79" s="1269"/>
      <c r="M79" s="1269"/>
      <c r="N79" s="1269"/>
      <c r="O79" s="1269"/>
      <c r="P79" s="1269"/>
      <c r="Q79" s="1269"/>
      <c r="R79" s="1269"/>
      <c r="S79" s="1269"/>
      <c r="T79" s="1269"/>
      <c r="U79" s="1269"/>
      <c r="V79" s="1269"/>
      <c r="W79" s="1269"/>
      <c r="X79" s="1269"/>
      <c r="Y79" s="1269"/>
      <c r="Z79" s="1174"/>
      <c r="AA79" s="1174"/>
      <c r="AB79" s="1174"/>
      <c r="AC79" s="1179"/>
      <c r="AD79" s="1171"/>
      <c r="AE79" s="1273"/>
    </row>
    <row r="80" spans="1:31" ht="15" customHeight="1" x14ac:dyDescent="0.25">
      <c r="A80" s="1737"/>
      <c r="B80" s="2101"/>
      <c r="C80" s="1673">
        <v>5</v>
      </c>
      <c r="D80" s="2053" t="str">
        <f t="shared" si="1"/>
        <v/>
      </c>
      <c r="E80" s="2054"/>
      <c r="F80" s="1269"/>
      <c r="G80" s="1269"/>
      <c r="H80" s="1269"/>
      <c r="I80" s="1269"/>
      <c r="J80" s="1269"/>
      <c r="K80" s="1269"/>
      <c r="L80" s="1269"/>
      <c r="M80" s="1269"/>
      <c r="N80" s="1269"/>
      <c r="O80" s="1269"/>
      <c r="P80" s="1269"/>
      <c r="Q80" s="1269"/>
      <c r="R80" s="1269"/>
      <c r="S80" s="1269"/>
      <c r="T80" s="1269"/>
      <c r="U80" s="1269"/>
      <c r="V80" s="1269"/>
      <c r="W80" s="1269"/>
      <c r="X80" s="1269"/>
      <c r="Y80" s="1269"/>
      <c r="Z80" s="1174"/>
      <c r="AA80" s="1174"/>
      <c r="AB80" s="1174"/>
      <c r="AC80" s="1179"/>
      <c r="AD80" s="1171"/>
      <c r="AE80" s="1273"/>
    </row>
    <row r="81" spans="1:31" ht="15" customHeight="1" x14ac:dyDescent="0.25">
      <c r="A81" s="1737"/>
      <c r="B81" s="2102"/>
      <c r="C81" s="1681">
        <v>6</v>
      </c>
      <c r="D81" s="2081" t="str">
        <f t="shared" si="1"/>
        <v/>
      </c>
      <c r="E81" s="2082"/>
      <c r="F81" s="1270"/>
      <c r="G81" s="1270"/>
      <c r="H81" s="1270"/>
      <c r="I81" s="1270"/>
      <c r="J81" s="1270"/>
      <c r="K81" s="1270"/>
      <c r="L81" s="1270"/>
      <c r="M81" s="1270"/>
      <c r="N81" s="1270"/>
      <c r="O81" s="1270"/>
      <c r="P81" s="1270"/>
      <c r="Q81" s="1270"/>
      <c r="R81" s="1270"/>
      <c r="S81" s="1270"/>
      <c r="T81" s="1270"/>
      <c r="U81" s="1270"/>
      <c r="V81" s="1270"/>
      <c r="W81" s="1270"/>
      <c r="X81" s="1270"/>
      <c r="Y81" s="1270"/>
      <c r="Z81" s="1177"/>
      <c r="AA81" s="1177"/>
      <c r="AB81" s="1177"/>
      <c r="AC81" s="1180"/>
      <c r="AD81" s="1171"/>
      <c r="AE81" s="1273"/>
    </row>
    <row r="82" spans="1:31" s="1268" customFormat="1" ht="60" customHeight="1" x14ac:dyDescent="0.25">
      <c r="A82" s="1162" t="s">
        <v>1501</v>
      </c>
      <c r="B82" s="1670"/>
      <c r="C82" s="1670"/>
      <c r="D82" s="1670"/>
      <c r="E82" s="1670"/>
      <c r="F82" s="1670"/>
      <c r="G82" s="1670"/>
      <c r="H82" s="1670"/>
      <c r="I82" s="1670"/>
      <c r="J82" s="1670"/>
      <c r="K82" s="1670"/>
      <c r="L82" s="1670"/>
      <c r="M82" s="1670"/>
      <c r="N82" s="1670"/>
      <c r="O82" s="1670"/>
      <c r="P82" s="1670"/>
      <c r="Q82" s="1670"/>
      <c r="R82" s="1670"/>
      <c r="S82" s="1670"/>
      <c r="T82" s="1670"/>
      <c r="U82" s="1670"/>
      <c r="V82" s="1670"/>
      <c r="W82" s="1267"/>
      <c r="X82" s="1267"/>
      <c r="Y82" s="1267"/>
      <c r="Z82" s="1267"/>
      <c r="AA82" s="1267"/>
      <c r="AB82" s="1267"/>
      <c r="AC82" s="1267"/>
      <c r="AD82" s="1267"/>
      <c r="AE82" s="1734"/>
    </row>
    <row r="83" spans="1:31" ht="30" customHeight="1" x14ac:dyDescent="0.25">
      <c r="A83" s="1737"/>
      <c r="B83" s="2103"/>
      <c r="C83" s="2090" t="s">
        <v>1030</v>
      </c>
      <c r="D83" s="2091"/>
      <c r="E83" s="2092"/>
      <c r="F83" s="2080" t="s">
        <v>1234</v>
      </c>
      <c r="G83" s="2080"/>
      <c r="H83" s="2080"/>
      <c r="I83" s="2080"/>
      <c r="J83" s="2080"/>
      <c r="K83" s="2080"/>
      <c r="L83" s="2080"/>
      <c r="M83" s="2080"/>
      <c r="N83" s="2080"/>
      <c r="O83" s="2080"/>
      <c r="P83" s="2080"/>
      <c r="Q83" s="2080"/>
      <c r="R83" s="2080"/>
      <c r="S83" s="2080"/>
      <c r="T83" s="2080"/>
      <c r="U83" s="2080"/>
      <c r="V83" s="2080"/>
      <c r="W83" s="2080"/>
      <c r="X83" s="2080"/>
      <c r="Y83" s="2080"/>
      <c r="Z83" s="2098" t="s">
        <v>1058</v>
      </c>
      <c r="AA83" s="2098" t="s">
        <v>1059</v>
      </c>
      <c r="AB83" s="2098" t="s">
        <v>1060</v>
      </c>
      <c r="AC83" s="2112" t="s">
        <v>1061</v>
      </c>
      <c r="AD83" s="2083" t="s">
        <v>1264</v>
      </c>
      <c r="AE83" s="1273"/>
    </row>
    <row r="84" spans="1:31" ht="30" customHeight="1" x14ac:dyDescent="0.25">
      <c r="A84" s="1737"/>
      <c r="B84" s="2104"/>
      <c r="C84" s="2093"/>
      <c r="D84" s="2093"/>
      <c r="E84" s="2094"/>
      <c r="F84" s="1279" t="s">
        <v>1031</v>
      </c>
      <c r="G84" s="1279" t="s">
        <v>1062</v>
      </c>
      <c r="H84" s="1279" t="s">
        <v>1235</v>
      </c>
      <c r="I84" s="1279" t="s">
        <v>1033</v>
      </c>
      <c r="J84" s="1279" t="s">
        <v>1034</v>
      </c>
      <c r="K84" s="1279" t="s">
        <v>1035</v>
      </c>
      <c r="L84" s="1279" t="s">
        <v>1036</v>
      </c>
      <c r="M84" s="1279" t="s">
        <v>1037</v>
      </c>
      <c r="N84" s="1279" t="s">
        <v>1038</v>
      </c>
      <c r="O84" s="1279" t="s">
        <v>1039</v>
      </c>
      <c r="P84" s="1279" t="s">
        <v>1040</v>
      </c>
      <c r="Q84" s="1279" t="s">
        <v>1041</v>
      </c>
      <c r="R84" s="1279" t="s">
        <v>1042</v>
      </c>
      <c r="S84" s="1279" t="s">
        <v>1043</v>
      </c>
      <c r="T84" s="1279" t="s">
        <v>1044</v>
      </c>
      <c r="U84" s="1279" t="s">
        <v>1045</v>
      </c>
      <c r="V84" s="1279" t="s">
        <v>1046</v>
      </c>
      <c r="W84" s="1279" t="s">
        <v>1047</v>
      </c>
      <c r="X84" s="1279" t="s">
        <v>1048</v>
      </c>
      <c r="Y84" s="1279" t="s">
        <v>1049</v>
      </c>
      <c r="Z84" s="2099"/>
      <c r="AA84" s="2099"/>
      <c r="AB84" s="2099"/>
      <c r="AC84" s="2113"/>
      <c r="AD84" s="2084"/>
      <c r="AE84" s="1273"/>
    </row>
    <row r="85" spans="1:31" ht="15" customHeight="1" x14ac:dyDescent="0.25">
      <c r="A85" s="1737"/>
      <c r="B85" s="2050" t="s">
        <v>1322</v>
      </c>
      <c r="C85" s="1747">
        <v>1</v>
      </c>
      <c r="D85" s="2069" t="str">
        <f>IF($C$6="","",$C$6)</f>
        <v/>
      </c>
      <c r="E85" s="2070"/>
      <c r="F85" s="1172"/>
      <c r="G85" s="1172"/>
      <c r="H85" s="1172"/>
      <c r="I85" s="1172"/>
      <c r="J85" s="1172"/>
      <c r="K85" s="1172"/>
      <c r="L85" s="1172"/>
      <c r="M85" s="1172"/>
      <c r="N85" s="1172"/>
      <c r="O85" s="1172"/>
      <c r="P85" s="1172"/>
      <c r="Q85" s="1172"/>
      <c r="R85" s="1172"/>
      <c r="S85" s="1168"/>
      <c r="T85" s="1168"/>
      <c r="U85" s="1168"/>
      <c r="V85" s="1168"/>
      <c r="W85" s="1168"/>
      <c r="X85" s="1168"/>
      <c r="Y85" s="1168"/>
      <c r="Z85" s="1172"/>
      <c r="AA85" s="1172"/>
      <c r="AB85" s="1172"/>
      <c r="AC85" s="1172"/>
      <c r="AD85" s="1178"/>
      <c r="AE85" s="1273"/>
    </row>
    <row r="86" spans="1:31" ht="15" customHeight="1" x14ac:dyDescent="0.25">
      <c r="A86" s="1737"/>
      <c r="B86" s="2051"/>
      <c r="C86" s="1745">
        <v>2</v>
      </c>
      <c r="D86" s="2053" t="str">
        <f>IF($C$7="","",$C$7)</f>
        <v/>
      </c>
      <c r="E86" s="2054"/>
      <c r="F86" s="1174"/>
      <c r="G86" s="1174"/>
      <c r="H86" s="1174"/>
      <c r="I86" s="1174"/>
      <c r="J86" s="1174"/>
      <c r="K86" s="1174"/>
      <c r="L86" s="1174"/>
      <c r="M86" s="1174"/>
      <c r="N86" s="1174"/>
      <c r="O86" s="1174"/>
      <c r="P86" s="1174"/>
      <c r="Q86" s="1174"/>
      <c r="R86" s="1174"/>
      <c r="S86" s="1167"/>
      <c r="T86" s="1167"/>
      <c r="U86" s="1167"/>
      <c r="V86" s="1167"/>
      <c r="W86" s="1167"/>
      <c r="X86" s="1167"/>
      <c r="Y86" s="1167"/>
      <c r="Z86" s="1174"/>
      <c r="AA86" s="1174"/>
      <c r="AB86" s="1174"/>
      <c r="AC86" s="1174"/>
      <c r="AD86" s="1179"/>
      <c r="AE86" s="1273"/>
    </row>
    <row r="87" spans="1:31" ht="15" customHeight="1" x14ac:dyDescent="0.25">
      <c r="A87" s="1737"/>
      <c r="B87" s="2051"/>
      <c r="C87" s="1745">
        <v>3</v>
      </c>
      <c r="D87" s="2053" t="str">
        <f>IF($C$8="","",$C$8)</f>
        <v/>
      </c>
      <c r="E87" s="2054"/>
      <c r="F87" s="1174"/>
      <c r="G87" s="1174"/>
      <c r="H87" s="1174"/>
      <c r="I87" s="1174"/>
      <c r="J87" s="1174"/>
      <c r="K87" s="1174"/>
      <c r="L87" s="1174"/>
      <c r="M87" s="1174"/>
      <c r="N87" s="1174"/>
      <c r="O87" s="1174"/>
      <c r="P87" s="1174"/>
      <c r="Q87" s="1174"/>
      <c r="R87" s="1174"/>
      <c r="S87" s="1167"/>
      <c r="T87" s="1167"/>
      <c r="U87" s="1167"/>
      <c r="V87" s="1167"/>
      <c r="W87" s="1167"/>
      <c r="X87" s="1167"/>
      <c r="Y87" s="1167"/>
      <c r="Z87" s="1174"/>
      <c r="AA87" s="1174"/>
      <c r="AB87" s="1174"/>
      <c r="AC87" s="1174"/>
      <c r="AD87" s="1179"/>
      <c r="AE87" s="1273"/>
    </row>
    <row r="88" spans="1:31" ht="15" customHeight="1" x14ac:dyDescent="0.25">
      <c r="A88" s="1737"/>
      <c r="B88" s="2051"/>
      <c r="C88" s="1745">
        <v>4</v>
      </c>
      <c r="D88" s="2053" t="str">
        <f>IF($C$9="","",$C$9)</f>
        <v/>
      </c>
      <c r="E88" s="2054"/>
      <c r="F88" s="1174"/>
      <c r="G88" s="1174"/>
      <c r="H88" s="1174"/>
      <c r="I88" s="1174"/>
      <c r="J88" s="1174"/>
      <c r="K88" s="1174"/>
      <c r="L88" s="1174"/>
      <c r="M88" s="1174"/>
      <c r="N88" s="1174"/>
      <c r="O88" s="1174"/>
      <c r="P88" s="1174"/>
      <c r="Q88" s="1174"/>
      <c r="R88" s="1174"/>
      <c r="S88" s="1167"/>
      <c r="T88" s="1167"/>
      <c r="U88" s="1167"/>
      <c r="V88" s="1167"/>
      <c r="W88" s="1167"/>
      <c r="X88" s="1167"/>
      <c r="Y88" s="1167"/>
      <c r="Z88" s="1174"/>
      <c r="AA88" s="1174"/>
      <c r="AB88" s="1174"/>
      <c r="AC88" s="1174"/>
      <c r="AD88" s="1179"/>
      <c r="AE88" s="1273"/>
    </row>
    <row r="89" spans="1:31" ht="15" customHeight="1" x14ac:dyDescent="0.25">
      <c r="A89" s="1737"/>
      <c r="B89" s="2051"/>
      <c r="C89" s="1745">
        <v>5</v>
      </c>
      <c r="D89" s="2053" t="str">
        <f>IF($C$10="","",$C$10)</f>
        <v/>
      </c>
      <c r="E89" s="2054"/>
      <c r="F89" s="1174"/>
      <c r="G89" s="1174"/>
      <c r="H89" s="1174"/>
      <c r="I89" s="1174"/>
      <c r="J89" s="1174"/>
      <c r="K89" s="1174"/>
      <c r="L89" s="1174"/>
      <c r="M89" s="1174"/>
      <c r="N89" s="1174"/>
      <c r="O89" s="1174"/>
      <c r="P89" s="1174"/>
      <c r="Q89" s="1174"/>
      <c r="R89" s="1174"/>
      <c r="S89" s="1167"/>
      <c r="T89" s="1167"/>
      <c r="U89" s="1167"/>
      <c r="V89" s="1167"/>
      <c r="W89" s="1167"/>
      <c r="X89" s="1167"/>
      <c r="Y89" s="1167"/>
      <c r="Z89" s="1174"/>
      <c r="AA89" s="1174"/>
      <c r="AB89" s="1174"/>
      <c r="AC89" s="1174"/>
      <c r="AD89" s="1179"/>
      <c r="AE89" s="1273"/>
    </row>
    <row r="90" spans="1:31" ht="15" customHeight="1" x14ac:dyDescent="0.25">
      <c r="A90" s="1737"/>
      <c r="B90" s="2052"/>
      <c r="C90" s="1748">
        <v>6</v>
      </c>
      <c r="D90" s="2081" t="str">
        <f>IF($C$11="","",$C$11)</f>
        <v/>
      </c>
      <c r="E90" s="2082"/>
      <c r="F90" s="1177"/>
      <c r="G90" s="1177"/>
      <c r="H90" s="1177"/>
      <c r="I90" s="1177"/>
      <c r="J90" s="1177"/>
      <c r="K90" s="1177"/>
      <c r="L90" s="1177"/>
      <c r="M90" s="1177"/>
      <c r="N90" s="1177"/>
      <c r="O90" s="1177"/>
      <c r="P90" s="1177"/>
      <c r="Q90" s="1177"/>
      <c r="R90" s="1177"/>
      <c r="S90" s="1169"/>
      <c r="T90" s="1169"/>
      <c r="U90" s="1169"/>
      <c r="V90" s="1169"/>
      <c r="W90" s="1169"/>
      <c r="X90" s="1169"/>
      <c r="Y90" s="1169"/>
      <c r="Z90" s="1177"/>
      <c r="AA90" s="1177"/>
      <c r="AB90" s="1177"/>
      <c r="AC90" s="1177"/>
      <c r="AD90" s="1180"/>
      <c r="AE90" s="1273"/>
    </row>
    <row r="91" spans="1:31" ht="15" customHeight="1" x14ac:dyDescent="0.25">
      <c r="A91" s="1737"/>
      <c r="B91" s="1170"/>
      <c r="C91" s="1170"/>
      <c r="D91" s="1170"/>
      <c r="E91" s="1170"/>
      <c r="F91" s="1170"/>
      <c r="G91" s="1170"/>
      <c r="H91" s="1170"/>
      <c r="I91" s="1170"/>
      <c r="J91" s="1170"/>
      <c r="K91" s="1170"/>
      <c r="L91" s="1170"/>
      <c r="M91" s="1170"/>
      <c r="N91" s="1170"/>
      <c r="O91" s="1170"/>
      <c r="P91" s="1170"/>
      <c r="Q91" s="1170"/>
      <c r="R91" s="1170"/>
      <c r="S91" s="1170"/>
      <c r="T91" s="1170"/>
      <c r="U91" s="1170"/>
      <c r="V91" s="1170"/>
      <c r="W91" s="1170"/>
      <c r="X91" s="1170"/>
      <c r="Y91" s="1170"/>
      <c r="Z91" s="1170"/>
      <c r="AA91" s="1170"/>
      <c r="AB91" s="1170"/>
      <c r="AC91" s="1170"/>
      <c r="AD91" s="1171"/>
      <c r="AE91" s="1273"/>
    </row>
    <row r="92" spans="1:31" ht="38.25" customHeight="1" x14ac:dyDescent="0.25">
      <c r="A92" s="1737"/>
      <c r="B92" s="2078"/>
      <c r="C92" s="2055" t="s">
        <v>1064</v>
      </c>
      <c r="D92" s="2055" t="s">
        <v>1030</v>
      </c>
      <c r="E92" s="2105"/>
      <c r="F92" s="2080" t="s">
        <v>1234</v>
      </c>
      <c r="G92" s="2080"/>
      <c r="H92" s="2080"/>
      <c r="I92" s="2080"/>
      <c r="J92" s="2080"/>
      <c r="K92" s="2080"/>
      <c r="L92" s="2080"/>
      <c r="M92" s="2080"/>
      <c r="N92" s="2080"/>
      <c r="O92" s="2080"/>
      <c r="P92" s="2080"/>
      <c r="Q92" s="2080"/>
      <c r="R92" s="2080"/>
      <c r="S92" s="2080"/>
      <c r="T92" s="2080"/>
      <c r="U92" s="2080"/>
      <c r="V92" s="2080"/>
      <c r="W92" s="2080"/>
      <c r="X92" s="2080"/>
      <c r="Y92" s="2080"/>
      <c r="Z92" s="2077" t="s">
        <v>1058</v>
      </c>
      <c r="AA92" s="2077" t="s">
        <v>1065</v>
      </c>
      <c r="AB92" s="2077" t="s">
        <v>1060</v>
      </c>
      <c r="AC92" s="2071" t="s">
        <v>1061</v>
      </c>
      <c r="AD92" s="1171"/>
      <c r="AE92" s="1273"/>
    </row>
    <row r="93" spans="1:31" ht="45" customHeight="1" x14ac:dyDescent="0.25">
      <c r="A93" s="1737"/>
      <c r="B93" s="2079"/>
      <c r="C93" s="2056"/>
      <c r="D93" s="2056"/>
      <c r="E93" s="2106"/>
      <c r="F93" s="1165" t="s">
        <v>1031</v>
      </c>
      <c r="G93" s="1165" t="s">
        <v>1062</v>
      </c>
      <c r="H93" s="1684" t="s">
        <v>1235</v>
      </c>
      <c r="I93" s="1165" t="s">
        <v>1033</v>
      </c>
      <c r="J93" s="1165" t="s">
        <v>1034</v>
      </c>
      <c r="K93" s="1165" t="s">
        <v>1035</v>
      </c>
      <c r="L93" s="1165" t="s">
        <v>1036</v>
      </c>
      <c r="M93" s="1165" t="s">
        <v>1037</v>
      </c>
      <c r="N93" s="1165" t="s">
        <v>1038</v>
      </c>
      <c r="O93" s="1165" t="s">
        <v>1039</v>
      </c>
      <c r="P93" s="1165" t="s">
        <v>1040</v>
      </c>
      <c r="Q93" s="1165" t="s">
        <v>1041</v>
      </c>
      <c r="R93" s="1165" t="s">
        <v>1042</v>
      </c>
      <c r="S93" s="1165" t="s">
        <v>1043</v>
      </c>
      <c r="T93" s="1165" t="s">
        <v>1044</v>
      </c>
      <c r="U93" s="1165" t="s">
        <v>1045</v>
      </c>
      <c r="V93" s="1165" t="s">
        <v>1046</v>
      </c>
      <c r="W93" s="1165" t="s">
        <v>1047</v>
      </c>
      <c r="X93" s="1165" t="s">
        <v>1048</v>
      </c>
      <c r="Y93" s="1165" t="s">
        <v>1049</v>
      </c>
      <c r="Z93" s="2077"/>
      <c r="AA93" s="2077"/>
      <c r="AB93" s="2077"/>
      <c r="AC93" s="2071"/>
      <c r="AD93" s="1171"/>
      <c r="AE93" s="1273"/>
    </row>
    <row r="94" spans="1:31" ht="15" customHeight="1" x14ac:dyDescent="0.25">
      <c r="A94" s="1737"/>
      <c r="B94" s="2050" t="s">
        <v>1066</v>
      </c>
      <c r="C94" s="2072">
        <v>0</v>
      </c>
      <c r="D94" s="2069" t="str">
        <f>IF($C$6="","",$C$6)</f>
        <v/>
      </c>
      <c r="E94" s="2070"/>
      <c r="F94" s="1172"/>
      <c r="G94" s="1172"/>
      <c r="H94" s="1172"/>
      <c r="I94" s="1172"/>
      <c r="J94" s="1172"/>
      <c r="K94" s="1172"/>
      <c r="L94" s="1172"/>
      <c r="M94" s="1172"/>
      <c r="N94" s="1172"/>
      <c r="O94" s="1172"/>
      <c r="P94" s="1172"/>
      <c r="Q94" s="1172"/>
      <c r="R94" s="1172"/>
      <c r="S94" s="1172"/>
      <c r="T94" s="1172"/>
      <c r="U94" s="1172"/>
      <c r="V94" s="1172"/>
      <c r="W94" s="1172"/>
      <c r="X94" s="1172"/>
      <c r="Y94" s="1172"/>
      <c r="Z94" s="1172"/>
      <c r="AA94" s="1172"/>
      <c r="AB94" s="1172"/>
      <c r="AC94" s="1178"/>
      <c r="AD94" s="1171"/>
      <c r="AE94" s="1273"/>
    </row>
    <row r="95" spans="1:31" ht="15" customHeight="1" x14ac:dyDescent="0.25">
      <c r="A95" s="1737"/>
      <c r="B95" s="2051"/>
      <c r="C95" s="2073"/>
      <c r="D95" s="2053" t="str">
        <f>IF($C$7="","",$C$7)</f>
        <v/>
      </c>
      <c r="E95" s="2054"/>
      <c r="F95" s="1174"/>
      <c r="G95" s="1174"/>
      <c r="H95" s="1174"/>
      <c r="I95" s="1174"/>
      <c r="J95" s="1174"/>
      <c r="K95" s="1174"/>
      <c r="L95" s="1174"/>
      <c r="M95" s="1174"/>
      <c r="N95" s="1174"/>
      <c r="O95" s="1174"/>
      <c r="P95" s="1174"/>
      <c r="Q95" s="1174"/>
      <c r="R95" s="1174"/>
      <c r="S95" s="1174"/>
      <c r="T95" s="1174"/>
      <c r="U95" s="1174"/>
      <c r="V95" s="1174"/>
      <c r="W95" s="1174"/>
      <c r="X95" s="1174"/>
      <c r="Y95" s="1174"/>
      <c r="Z95" s="1174"/>
      <c r="AA95" s="1174"/>
      <c r="AB95" s="1174"/>
      <c r="AC95" s="1179"/>
      <c r="AD95" s="1171"/>
      <c r="AE95" s="1273"/>
    </row>
    <row r="96" spans="1:31" ht="15" customHeight="1" x14ac:dyDescent="0.25">
      <c r="A96" s="1737"/>
      <c r="B96" s="2051"/>
      <c r="C96" s="2073"/>
      <c r="D96" s="2053" t="str">
        <f>IF($C$8="","",$C$8)</f>
        <v/>
      </c>
      <c r="E96" s="2054"/>
      <c r="F96" s="1174"/>
      <c r="G96" s="1174"/>
      <c r="H96" s="1174"/>
      <c r="I96" s="1174"/>
      <c r="J96" s="1174"/>
      <c r="K96" s="1174"/>
      <c r="L96" s="1174"/>
      <c r="M96" s="1174"/>
      <c r="N96" s="1174"/>
      <c r="O96" s="1174"/>
      <c r="P96" s="1174"/>
      <c r="Q96" s="1174"/>
      <c r="R96" s="1174"/>
      <c r="S96" s="1174"/>
      <c r="T96" s="1174"/>
      <c r="U96" s="1174"/>
      <c r="V96" s="1174"/>
      <c r="W96" s="1174"/>
      <c r="X96" s="1174"/>
      <c r="Y96" s="1174"/>
      <c r="Z96" s="1174"/>
      <c r="AA96" s="1174"/>
      <c r="AB96" s="1174"/>
      <c r="AC96" s="1179"/>
      <c r="AD96" s="1171"/>
      <c r="AE96" s="1273"/>
    </row>
    <row r="97" spans="1:31" ht="15" customHeight="1" x14ac:dyDescent="0.25">
      <c r="A97" s="1737"/>
      <c r="B97" s="2051"/>
      <c r="C97" s="2073"/>
      <c r="D97" s="2053" t="str">
        <f>IF($C$9="","",$C$9)</f>
        <v/>
      </c>
      <c r="E97" s="2054"/>
      <c r="F97" s="1174"/>
      <c r="G97" s="1174"/>
      <c r="H97" s="1174"/>
      <c r="I97" s="1174"/>
      <c r="J97" s="1174"/>
      <c r="K97" s="1174"/>
      <c r="L97" s="1174"/>
      <c r="M97" s="1174"/>
      <c r="N97" s="1174"/>
      <c r="O97" s="1174"/>
      <c r="P97" s="1174"/>
      <c r="Q97" s="1174"/>
      <c r="R97" s="1174"/>
      <c r="S97" s="1174"/>
      <c r="T97" s="1174"/>
      <c r="U97" s="1174"/>
      <c r="V97" s="1174"/>
      <c r="W97" s="1174"/>
      <c r="X97" s="1174"/>
      <c r="Y97" s="1174"/>
      <c r="Z97" s="1174"/>
      <c r="AA97" s="1174"/>
      <c r="AB97" s="1174"/>
      <c r="AC97" s="1179"/>
      <c r="AD97" s="1171"/>
      <c r="AE97" s="1273"/>
    </row>
    <row r="98" spans="1:31" ht="15" customHeight="1" x14ac:dyDescent="0.25">
      <c r="A98" s="1737"/>
      <c r="B98" s="2051"/>
      <c r="C98" s="2073"/>
      <c r="D98" s="2053" t="str">
        <f>IF($C$10="","",$C$10)</f>
        <v/>
      </c>
      <c r="E98" s="2054"/>
      <c r="F98" s="1174"/>
      <c r="G98" s="1174"/>
      <c r="H98" s="1174"/>
      <c r="I98" s="1174"/>
      <c r="J98" s="1174"/>
      <c r="K98" s="1174"/>
      <c r="L98" s="1174"/>
      <c r="M98" s="1174"/>
      <c r="N98" s="1174"/>
      <c r="O98" s="1174"/>
      <c r="P98" s="1174"/>
      <c r="Q98" s="1174"/>
      <c r="R98" s="1174"/>
      <c r="S98" s="1174"/>
      <c r="T98" s="1174"/>
      <c r="U98" s="1174"/>
      <c r="V98" s="1174"/>
      <c r="W98" s="1174"/>
      <c r="X98" s="1174"/>
      <c r="Y98" s="1174"/>
      <c r="Z98" s="1174"/>
      <c r="AA98" s="1174"/>
      <c r="AB98" s="1174"/>
      <c r="AC98" s="1179"/>
      <c r="AD98" s="1171"/>
      <c r="AE98" s="1273"/>
    </row>
    <row r="99" spans="1:31" ht="15" customHeight="1" x14ac:dyDescent="0.25">
      <c r="A99" s="1737"/>
      <c r="B99" s="2051"/>
      <c r="C99" s="2074"/>
      <c r="D99" s="2081" t="str">
        <f>IF($C$11="","",$C$11)</f>
        <v/>
      </c>
      <c r="E99" s="2082"/>
      <c r="F99" s="1177"/>
      <c r="G99" s="1177"/>
      <c r="H99" s="1177"/>
      <c r="I99" s="1177"/>
      <c r="J99" s="1177"/>
      <c r="K99" s="1177"/>
      <c r="L99" s="1177"/>
      <c r="M99" s="1177"/>
      <c r="N99" s="1177"/>
      <c r="O99" s="1177"/>
      <c r="P99" s="1177"/>
      <c r="Q99" s="1177"/>
      <c r="R99" s="1177"/>
      <c r="S99" s="1177"/>
      <c r="T99" s="1177"/>
      <c r="U99" s="1177"/>
      <c r="V99" s="1177"/>
      <c r="W99" s="1177"/>
      <c r="X99" s="1177"/>
      <c r="Y99" s="1177"/>
      <c r="Z99" s="1177"/>
      <c r="AA99" s="1177"/>
      <c r="AB99" s="1177"/>
      <c r="AC99" s="1180"/>
      <c r="AD99" s="1171"/>
      <c r="AE99" s="1273"/>
    </row>
    <row r="100" spans="1:31" ht="15" customHeight="1" x14ac:dyDescent="0.25">
      <c r="A100" s="1737"/>
      <c r="B100" s="2051"/>
      <c r="C100" s="1746">
        <v>1</v>
      </c>
      <c r="D100" s="2075" t="str">
        <f>IF($C$6="","",$C$6)</f>
        <v/>
      </c>
      <c r="E100" s="2076"/>
      <c r="F100" s="1167"/>
      <c r="G100" s="1167"/>
      <c r="H100" s="1167"/>
      <c r="I100" s="1167"/>
      <c r="J100" s="1167"/>
      <c r="K100" s="1167"/>
      <c r="L100" s="1167"/>
      <c r="M100" s="1167"/>
      <c r="N100" s="1167"/>
      <c r="O100" s="1167"/>
      <c r="P100" s="1167"/>
      <c r="Q100" s="1167"/>
      <c r="R100" s="1167"/>
      <c r="S100" s="1167"/>
      <c r="T100" s="1167"/>
      <c r="U100" s="1167"/>
      <c r="V100" s="1167"/>
      <c r="W100" s="1167"/>
      <c r="X100" s="1167"/>
      <c r="Y100" s="1167"/>
      <c r="Z100" s="1753"/>
      <c r="AA100" s="1753"/>
      <c r="AB100" s="1753"/>
      <c r="AC100" s="1754"/>
      <c r="AD100" s="1171"/>
      <c r="AE100" s="1273"/>
    </row>
    <row r="101" spans="1:31" ht="15" customHeight="1" x14ac:dyDescent="0.25">
      <c r="A101" s="1737"/>
      <c r="B101" s="2051"/>
      <c r="C101" s="1673">
        <v>2</v>
      </c>
      <c r="D101" s="2053" t="str">
        <f t="shared" ref="D101:D105" si="2">IF($C$6="","",$C$6)</f>
        <v/>
      </c>
      <c r="E101" s="2054"/>
      <c r="F101" s="1269"/>
      <c r="G101" s="1269"/>
      <c r="H101" s="1269"/>
      <c r="I101" s="1269"/>
      <c r="J101" s="1269"/>
      <c r="K101" s="1269"/>
      <c r="L101" s="1269"/>
      <c r="M101" s="1269"/>
      <c r="N101" s="1269"/>
      <c r="O101" s="1269"/>
      <c r="P101" s="1269"/>
      <c r="Q101" s="1269"/>
      <c r="R101" s="1269"/>
      <c r="S101" s="1269"/>
      <c r="T101" s="1269"/>
      <c r="U101" s="1269"/>
      <c r="V101" s="1269"/>
      <c r="W101" s="1269"/>
      <c r="X101" s="1269"/>
      <c r="Y101" s="1269"/>
      <c r="Z101" s="1174"/>
      <c r="AA101" s="1174"/>
      <c r="AB101" s="1174"/>
      <c r="AC101" s="1179"/>
      <c r="AD101" s="1171"/>
      <c r="AE101" s="1273"/>
    </row>
    <row r="102" spans="1:31" ht="15" customHeight="1" x14ac:dyDescent="0.25">
      <c r="A102" s="1737"/>
      <c r="B102" s="2051"/>
      <c r="C102" s="1673">
        <v>3</v>
      </c>
      <c r="D102" s="2053" t="str">
        <f t="shared" si="2"/>
        <v/>
      </c>
      <c r="E102" s="2054"/>
      <c r="F102" s="1269"/>
      <c r="G102" s="1269"/>
      <c r="H102" s="1269"/>
      <c r="I102" s="1269"/>
      <c r="J102" s="1269"/>
      <c r="K102" s="1269"/>
      <c r="L102" s="1269"/>
      <c r="M102" s="1269"/>
      <c r="N102" s="1269"/>
      <c r="O102" s="1269"/>
      <c r="P102" s="1269"/>
      <c r="Q102" s="1269"/>
      <c r="R102" s="1269"/>
      <c r="S102" s="1269"/>
      <c r="T102" s="1269"/>
      <c r="U102" s="1269"/>
      <c r="V102" s="1269"/>
      <c r="W102" s="1269"/>
      <c r="X102" s="1269"/>
      <c r="Y102" s="1269"/>
      <c r="Z102" s="1174"/>
      <c r="AA102" s="1174"/>
      <c r="AB102" s="1174"/>
      <c r="AC102" s="1179"/>
      <c r="AD102" s="1171"/>
      <c r="AE102" s="1273"/>
    </row>
    <row r="103" spans="1:31" ht="15" customHeight="1" x14ac:dyDescent="0.25">
      <c r="A103" s="1737"/>
      <c r="B103" s="2051"/>
      <c r="C103" s="1673">
        <v>4</v>
      </c>
      <c r="D103" s="2053" t="str">
        <f t="shared" si="2"/>
        <v/>
      </c>
      <c r="E103" s="2054"/>
      <c r="F103" s="1269"/>
      <c r="G103" s="1269"/>
      <c r="H103" s="1269"/>
      <c r="I103" s="1269"/>
      <c r="J103" s="1269"/>
      <c r="K103" s="1269"/>
      <c r="L103" s="1269"/>
      <c r="M103" s="1269"/>
      <c r="N103" s="1269"/>
      <c r="O103" s="1269"/>
      <c r="P103" s="1269"/>
      <c r="Q103" s="1269"/>
      <c r="R103" s="1269"/>
      <c r="S103" s="1269"/>
      <c r="T103" s="1269"/>
      <c r="U103" s="1269"/>
      <c r="V103" s="1269"/>
      <c r="W103" s="1269"/>
      <c r="X103" s="1269"/>
      <c r="Y103" s="1269"/>
      <c r="Z103" s="1174"/>
      <c r="AA103" s="1174"/>
      <c r="AB103" s="1174"/>
      <c r="AC103" s="1179"/>
      <c r="AD103" s="1171"/>
      <c r="AE103" s="1273"/>
    </row>
    <row r="104" spans="1:31" ht="15" customHeight="1" x14ac:dyDescent="0.25">
      <c r="A104" s="1737"/>
      <c r="B104" s="2051"/>
      <c r="C104" s="1673">
        <v>5</v>
      </c>
      <c r="D104" s="2053" t="str">
        <f t="shared" si="2"/>
        <v/>
      </c>
      <c r="E104" s="2054"/>
      <c r="F104" s="1269"/>
      <c r="G104" s="1269"/>
      <c r="H104" s="1269"/>
      <c r="I104" s="1269"/>
      <c r="J104" s="1269"/>
      <c r="K104" s="1269"/>
      <c r="L104" s="1269"/>
      <c r="M104" s="1269"/>
      <c r="N104" s="1269"/>
      <c r="O104" s="1269"/>
      <c r="P104" s="1269"/>
      <c r="Q104" s="1269"/>
      <c r="R104" s="1269"/>
      <c r="S104" s="1269"/>
      <c r="T104" s="1269"/>
      <c r="U104" s="1269"/>
      <c r="V104" s="1269"/>
      <c r="W104" s="1269"/>
      <c r="X104" s="1269"/>
      <c r="Y104" s="1269"/>
      <c r="Z104" s="1174"/>
      <c r="AA104" s="1174"/>
      <c r="AB104" s="1174"/>
      <c r="AC104" s="1179"/>
      <c r="AD104" s="1171"/>
      <c r="AE104" s="1273"/>
    </row>
    <row r="105" spans="1:31" ht="15" customHeight="1" x14ac:dyDescent="0.25">
      <c r="A105" s="1737"/>
      <c r="B105" s="2052"/>
      <c r="C105" s="1681">
        <v>6</v>
      </c>
      <c r="D105" s="2081" t="str">
        <f t="shared" si="2"/>
        <v/>
      </c>
      <c r="E105" s="2082"/>
      <c r="F105" s="1270"/>
      <c r="G105" s="1270"/>
      <c r="H105" s="1270"/>
      <c r="I105" s="1270"/>
      <c r="J105" s="1270"/>
      <c r="K105" s="1270"/>
      <c r="L105" s="1270"/>
      <c r="M105" s="1270"/>
      <c r="N105" s="1270"/>
      <c r="O105" s="1270"/>
      <c r="P105" s="1270"/>
      <c r="Q105" s="1270"/>
      <c r="R105" s="1270"/>
      <c r="S105" s="1270"/>
      <c r="T105" s="1270"/>
      <c r="U105" s="1270"/>
      <c r="V105" s="1270"/>
      <c r="W105" s="1270"/>
      <c r="X105" s="1270"/>
      <c r="Y105" s="1270"/>
      <c r="Z105" s="1177"/>
      <c r="AA105" s="1177"/>
      <c r="AB105" s="1177"/>
      <c r="AC105" s="1180"/>
      <c r="AD105" s="1171"/>
      <c r="AE105" s="1273"/>
    </row>
    <row r="106" spans="1:31" s="1275" customFormat="1" ht="60" customHeight="1" x14ac:dyDescent="0.25">
      <c r="A106" s="1162" t="s">
        <v>1502</v>
      </c>
      <c r="B106" s="1670"/>
      <c r="C106" s="1670"/>
      <c r="D106" s="1670"/>
      <c r="E106" s="1670"/>
      <c r="F106" s="1670"/>
      <c r="G106" s="1670"/>
      <c r="H106" s="1670"/>
      <c r="I106" s="1670"/>
      <c r="J106" s="1670"/>
      <c r="K106" s="1670"/>
      <c r="L106" s="1670"/>
      <c r="M106" s="1670"/>
      <c r="N106" s="1670"/>
      <c r="O106" s="1670"/>
      <c r="P106" s="1670"/>
      <c r="Q106" s="1670"/>
      <c r="R106" s="1670"/>
      <c r="S106" s="1670"/>
      <c r="T106" s="1670"/>
      <c r="U106" s="1670"/>
      <c r="V106" s="1670"/>
      <c r="W106" s="1670"/>
      <c r="X106" s="1670"/>
      <c r="Y106" s="1670"/>
      <c r="Z106" s="1670"/>
      <c r="AA106" s="1670"/>
      <c r="AB106" s="1670"/>
      <c r="AC106" s="1670"/>
      <c r="AD106" s="1670"/>
      <c r="AE106" s="1734"/>
    </row>
    <row r="107" spans="1:31" s="1274" customFormat="1" ht="15" customHeight="1" x14ac:dyDescent="0.25">
      <c r="A107" s="1737"/>
      <c r="B107" s="2061" t="s">
        <v>1030</v>
      </c>
      <c r="C107" s="2062"/>
      <c r="D107" s="2058" t="s">
        <v>1067</v>
      </c>
      <c r="E107" s="2048"/>
      <c r="F107" s="2048"/>
      <c r="G107" s="2048"/>
      <c r="H107" s="2048"/>
      <c r="I107" s="2048"/>
      <c r="J107" s="1272"/>
      <c r="K107" s="1272"/>
      <c r="L107" s="1272"/>
      <c r="M107" s="1272"/>
      <c r="N107" s="1272"/>
      <c r="O107" s="1272"/>
      <c r="P107" s="1272"/>
      <c r="Q107" s="1272"/>
      <c r="R107" s="1272"/>
      <c r="S107" s="1272"/>
      <c r="T107" s="1272"/>
      <c r="U107" s="1272"/>
      <c r="V107" s="1272"/>
      <c r="W107" s="1272"/>
      <c r="X107" s="1272"/>
      <c r="Y107" s="1272"/>
      <c r="Z107" s="1272"/>
      <c r="AA107" s="1272"/>
      <c r="AB107" s="1272"/>
      <c r="AC107" s="1272"/>
      <c r="AD107" s="1272"/>
      <c r="AE107" s="1273"/>
    </row>
    <row r="108" spans="1:31" s="1274" customFormat="1" ht="15" customHeight="1" x14ac:dyDescent="0.25">
      <c r="A108" s="1737"/>
      <c r="B108" s="2063"/>
      <c r="C108" s="2064"/>
      <c r="D108" s="2058" t="s">
        <v>1068</v>
      </c>
      <c r="E108" s="2048"/>
      <c r="F108" s="2048"/>
      <c r="G108" s="2114"/>
      <c r="H108" s="2067" t="s">
        <v>1069</v>
      </c>
      <c r="I108" s="2068"/>
      <c r="J108" s="1272"/>
      <c r="K108" s="1272"/>
      <c r="L108" s="1272"/>
      <c r="M108" s="1272"/>
      <c r="N108" s="1272"/>
      <c r="O108" s="1272"/>
      <c r="P108" s="1272"/>
      <c r="Q108" s="1272"/>
      <c r="R108" s="1272"/>
      <c r="S108" s="1272"/>
      <c r="T108" s="1272"/>
      <c r="U108" s="1272"/>
      <c r="V108" s="1272"/>
      <c r="W108" s="1272"/>
      <c r="X108" s="1272"/>
      <c r="Y108" s="1272"/>
      <c r="Z108" s="1272"/>
      <c r="AA108" s="1272"/>
      <c r="AB108" s="1272"/>
      <c r="AC108" s="1272"/>
      <c r="AD108" s="1272"/>
      <c r="AE108" s="1273"/>
    </row>
    <row r="109" spans="1:31" s="1274" customFormat="1" ht="60" customHeight="1" x14ac:dyDescent="0.25">
      <c r="A109" s="1737"/>
      <c r="B109" s="2065"/>
      <c r="C109" s="2066"/>
      <c r="D109" s="1280" t="s">
        <v>1349</v>
      </c>
      <c r="E109" s="1280" t="s">
        <v>1348</v>
      </c>
      <c r="F109" s="1280" t="s">
        <v>1070</v>
      </c>
      <c r="G109" s="1281" t="s">
        <v>1071</v>
      </c>
      <c r="H109" s="1282" t="s">
        <v>1072</v>
      </c>
      <c r="I109" s="1281" t="s">
        <v>1071</v>
      </c>
      <c r="J109" s="1272"/>
      <c r="K109" s="1272"/>
      <c r="L109" s="1272"/>
      <c r="M109" s="1272"/>
      <c r="N109" s="1272"/>
      <c r="O109" s="1272"/>
      <c r="P109" s="1272"/>
      <c r="Q109" s="1272"/>
      <c r="R109" s="1272"/>
      <c r="S109" s="1272"/>
      <c r="T109" s="1272"/>
      <c r="U109" s="1272"/>
      <c r="V109" s="1272"/>
      <c r="W109" s="1272"/>
      <c r="X109" s="1272"/>
      <c r="Y109" s="1272"/>
      <c r="Z109" s="1272"/>
      <c r="AA109" s="1272"/>
      <c r="AB109" s="1272"/>
      <c r="AC109" s="1272"/>
      <c r="AD109" s="1272"/>
      <c r="AE109" s="1273"/>
    </row>
    <row r="110" spans="1:31" s="1274" customFormat="1" ht="15" customHeight="1" x14ac:dyDescent="0.25">
      <c r="A110" s="1737"/>
      <c r="B110" s="1679">
        <v>1</v>
      </c>
      <c r="C110" s="1680" t="str">
        <f>IF($C$6="","",$C$6)</f>
        <v/>
      </c>
      <c r="D110" s="1172"/>
      <c r="E110" s="1172"/>
      <c r="F110" s="1172"/>
      <c r="G110" s="1178"/>
      <c r="H110" s="1183"/>
      <c r="I110" s="1172"/>
      <c r="J110" s="1272"/>
      <c r="K110" s="1272"/>
      <c r="L110" s="1272"/>
      <c r="M110" s="1272"/>
      <c r="N110" s="1272"/>
      <c r="O110" s="1272"/>
      <c r="P110" s="1272"/>
      <c r="Q110" s="1272"/>
      <c r="R110" s="1272"/>
      <c r="S110" s="1272"/>
      <c r="T110" s="1272"/>
      <c r="U110" s="1272"/>
      <c r="V110" s="1272"/>
      <c r="W110" s="1272"/>
      <c r="X110" s="1272"/>
      <c r="Y110" s="1272"/>
      <c r="Z110" s="1272"/>
      <c r="AA110" s="1272"/>
      <c r="AB110" s="1272"/>
      <c r="AC110" s="1272"/>
      <c r="AD110" s="1272"/>
      <c r="AE110" s="1273"/>
    </row>
    <row r="111" spans="1:31" s="1274" customFormat="1" ht="15" customHeight="1" x14ac:dyDescent="0.25">
      <c r="A111" s="1737"/>
      <c r="B111" s="1673">
        <v>2</v>
      </c>
      <c r="C111" s="1674" t="str">
        <f>IF($C$7="","",$C$7)</f>
        <v/>
      </c>
      <c r="D111" s="1174"/>
      <c r="E111" s="1174"/>
      <c r="F111" s="1174"/>
      <c r="G111" s="1179"/>
      <c r="H111" s="1184"/>
      <c r="I111" s="1174"/>
      <c r="J111" s="1272"/>
      <c r="K111" s="1272"/>
      <c r="L111" s="1272"/>
      <c r="M111" s="1272"/>
      <c r="N111" s="1272"/>
      <c r="O111" s="1272"/>
      <c r="P111" s="1272"/>
      <c r="Q111" s="1272"/>
      <c r="R111" s="1272"/>
      <c r="S111" s="1272"/>
      <c r="T111" s="1272"/>
      <c r="U111" s="1272"/>
      <c r="V111" s="1272"/>
      <c r="W111" s="1272"/>
      <c r="X111" s="1272"/>
      <c r="Y111" s="1272"/>
      <c r="Z111" s="1272"/>
      <c r="AA111" s="1272"/>
      <c r="AB111" s="1272"/>
      <c r="AC111" s="1272"/>
      <c r="AD111" s="1272"/>
      <c r="AE111" s="1273"/>
    </row>
    <row r="112" spans="1:31" s="1274" customFormat="1" ht="15" customHeight="1" x14ac:dyDescent="0.25">
      <c r="A112" s="1737"/>
      <c r="B112" s="1673">
        <v>3</v>
      </c>
      <c r="C112" s="1674" t="str">
        <f>IF($C$8="","",$C$8)</f>
        <v/>
      </c>
      <c r="D112" s="1174"/>
      <c r="E112" s="1174"/>
      <c r="F112" s="1174"/>
      <c r="G112" s="1179"/>
      <c r="H112" s="1184"/>
      <c r="I112" s="1174"/>
      <c r="J112" s="1272"/>
      <c r="K112" s="1272"/>
      <c r="L112" s="1272"/>
      <c r="M112" s="1272"/>
      <c r="N112" s="1272"/>
      <c r="O112" s="1272"/>
      <c r="P112" s="1272"/>
      <c r="Q112" s="1272"/>
      <c r="R112" s="1272"/>
      <c r="S112" s="1272"/>
      <c r="T112" s="1272"/>
      <c r="U112" s="1272"/>
      <c r="V112" s="1272"/>
      <c r="W112" s="1272"/>
      <c r="X112" s="1272"/>
      <c r="Y112" s="1272"/>
      <c r="Z112" s="1272"/>
      <c r="AA112" s="1272"/>
      <c r="AB112" s="1272"/>
      <c r="AC112" s="1272"/>
      <c r="AD112" s="1272"/>
      <c r="AE112" s="1273"/>
    </row>
    <row r="113" spans="1:32" s="1274" customFormat="1" ht="15" customHeight="1" x14ac:dyDescent="0.25">
      <c r="A113" s="1737"/>
      <c r="B113" s="1673">
        <v>4</v>
      </c>
      <c r="C113" s="1674" t="str">
        <f>IF($C$9="","",$C$9)</f>
        <v/>
      </c>
      <c r="D113" s="1174"/>
      <c r="E113" s="1174"/>
      <c r="F113" s="1174"/>
      <c r="G113" s="1179"/>
      <c r="H113" s="1184"/>
      <c r="I113" s="1174"/>
      <c r="J113" s="1272"/>
      <c r="K113" s="1272"/>
      <c r="L113" s="1272"/>
      <c r="M113" s="1272"/>
      <c r="N113" s="1272"/>
      <c r="O113" s="1272"/>
      <c r="P113" s="1272"/>
      <c r="Q113" s="1272"/>
      <c r="R113" s="1272"/>
      <c r="S113" s="1272"/>
      <c r="T113" s="1272"/>
      <c r="U113" s="1272"/>
      <c r="V113" s="1272"/>
      <c r="W113" s="1272"/>
      <c r="X113" s="1272"/>
      <c r="Y113" s="1272"/>
      <c r="Z113" s="1272"/>
      <c r="AA113" s="1272"/>
      <c r="AB113" s="1272"/>
      <c r="AC113" s="1272"/>
      <c r="AD113" s="1272"/>
      <c r="AE113" s="1273"/>
    </row>
    <row r="114" spans="1:32" s="1274" customFormat="1" ht="15" customHeight="1" x14ac:dyDescent="0.25">
      <c r="A114" s="1737"/>
      <c r="B114" s="1673">
        <v>5</v>
      </c>
      <c r="C114" s="1674" t="str">
        <f>IF($C$10="","",$C$10)</f>
        <v/>
      </c>
      <c r="D114" s="1174" t="s">
        <v>1073</v>
      </c>
      <c r="E114" s="1174" t="s">
        <v>1073</v>
      </c>
      <c r="F114" s="1174" t="s">
        <v>1073</v>
      </c>
      <c r="G114" s="1179" t="s">
        <v>1073</v>
      </c>
      <c r="H114" s="1184" t="s">
        <v>1073</v>
      </c>
      <c r="I114" s="1174" t="s">
        <v>1073</v>
      </c>
      <c r="J114" s="1272"/>
      <c r="K114" s="1272"/>
      <c r="L114" s="1272"/>
      <c r="M114" s="1272"/>
      <c r="N114" s="1272"/>
      <c r="O114" s="1272"/>
      <c r="P114" s="1272"/>
      <c r="Q114" s="1272"/>
      <c r="R114" s="1272"/>
      <c r="S114" s="1272"/>
      <c r="T114" s="1272"/>
      <c r="U114" s="1272"/>
      <c r="V114" s="1272"/>
      <c r="W114" s="1272"/>
      <c r="X114" s="1272"/>
      <c r="Y114" s="1272"/>
      <c r="Z114" s="1272"/>
      <c r="AA114" s="1272"/>
      <c r="AB114" s="1272"/>
      <c r="AC114" s="1272"/>
      <c r="AD114" s="1272"/>
      <c r="AE114" s="1273"/>
    </row>
    <row r="115" spans="1:32" s="1274" customFormat="1" ht="15" customHeight="1" x14ac:dyDescent="0.25">
      <c r="A115" s="1737"/>
      <c r="B115" s="1681">
        <v>6</v>
      </c>
      <c r="C115" s="1682" t="str">
        <f>IF($C$11="","",$C$11)</f>
        <v/>
      </c>
      <c r="D115" s="1177" t="s">
        <v>1073</v>
      </c>
      <c r="E115" s="1177" t="s">
        <v>1073</v>
      </c>
      <c r="F115" s="1177" t="s">
        <v>1073</v>
      </c>
      <c r="G115" s="1180" t="s">
        <v>1073</v>
      </c>
      <c r="H115" s="1185" t="s">
        <v>1073</v>
      </c>
      <c r="I115" s="1177" t="s">
        <v>1073</v>
      </c>
      <c r="J115" s="1272"/>
      <c r="K115" s="1272"/>
      <c r="L115" s="1272"/>
      <c r="M115" s="1272"/>
      <c r="N115" s="1272"/>
      <c r="O115" s="1272"/>
      <c r="P115" s="1272"/>
      <c r="Q115" s="1272"/>
      <c r="R115" s="1272"/>
      <c r="S115" s="1272"/>
      <c r="T115" s="1272"/>
      <c r="U115" s="1272"/>
      <c r="V115" s="1272"/>
      <c r="W115" s="1272"/>
      <c r="X115" s="1272"/>
      <c r="Y115" s="1272"/>
      <c r="Z115" s="1272"/>
      <c r="AA115" s="1272"/>
      <c r="AB115" s="1272"/>
      <c r="AC115" s="1272"/>
      <c r="AD115" s="1272"/>
      <c r="AE115" s="1273"/>
    </row>
    <row r="116" spans="1:32" s="1271" customFormat="1" ht="15" customHeight="1" x14ac:dyDescent="0.25">
      <c r="A116" s="1738"/>
      <c r="AE116" s="1736"/>
    </row>
    <row r="117" spans="1:32" s="1274" customFormat="1" ht="60" customHeight="1" x14ac:dyDescent="0.25">
      <c r="A117" s="1162" t="s">
        <v>1571</v>
      </c>
      <c r="B117" s="1272"/>
      <c r="C117" s="1272"/>
      <c r="D117" s="1272"/>
      <c r="E117" s="1272"/>
      <c r="F117" s="1272"/>
      <c r="G117" s="1272"/>
      <c r="H117" s="1272"/>
      <c r="I117" s="1272"/>
      <c r="J117" s="1272"/>
      <c r="K117" s="1272"/>
      <c r="L117" s="1272"/>
      <c r="M117" s="1272"/>
      <c r="N117" s="1272"/>
      <c r="O117" s="1272"/>
      <c r="P117" s="1272"/>
      <c r="Q117" s="1272"/>
      <c r="R117" s="1272"/>
      <c r="S117" s="1272"/>
      <c r="T117" s="1272"/>
      <c r="U117" s="1272"/>
      <c r="V117" s="1272"/>
      <c r="W117" s="1272"/>
      <c r="X117" s="1272"/>
      <c r="Y117" s="1272"/>
      <c r="Z117" s="1272"/>
      <c r="AA117" s="1272"/>
      <c r="AB117" s="1272"/>
      <c r="AC117" s="1272"/>
      <c r="AD117" s="1272"/>
      <c r="AE117" s="1273"/>
    </row>
    <row r="118" spans="1:32" s="1274" customFormat="1" ht="45" customHeight="1" x14ac:dyDescent="0.25">
      <c r="A118" s="1164" t="s">
        <v>1516</v>
      </c>
      <c r="B118" s="1272"/>
      <c r="C118" s="1272"/>
      <c r="D118" s="1272"/>
      <c r="E118" s="1272"/>
      <c r="F118" s="1272"/>
      <c r="G118" s="1272"/>
      <c r="H118" s="1272"/>
      <c r="I118" s="1272"/>
      <c r="J118" s="1272"/>
      <c r="K118" s="1272"/>
      <c r="L118" s="1272"/>
      <c r="M118" s="1272"/>
      <c r="N118" s="1272"/>
      <c r="O118" s="1272"/>
      <c r="P118" s="1272"/>
      <c r="Q118" s="1272"/>
      <c r="R118" s="1272"/>
      <c r="S118" s="1272"/>
      <c r="T118" s="1272"/>
      <c r="U118" s="1272"/>
      <c r="V118" s="1272"/>
      <c r="W118" s="1272"/>
      <c r="X118" s="1272"/>
      <c r="Y118" s="1272"/>
      <c r="Z118" s="1272"/>
      <c r="AA118" s="1272"/>
      <c r="AB118" s="1272"/>
      <c r="AC118" s="1272"/>
      <c r="AD118" s="1272"/>
      <c r="AE118" s="1273"/>
    </row>
    <row r="119" spans="1:32" s="1274" customFormat="1" ht="15" customHeight="1" x14ac:dyDescent="0.25">
      <c r="A119" s="1737"/>
      <c r="B119" s="2131" t="s">
        <v>1030</v>
      </c>
      <c r="C119" s="2131"/>
      <c r="D119" s="2132"/>
      <c r="E119" s="2058" t="s">
        <v>1234</v>
      </c>
      <c r="F119" s="2048"/>
      <c r="G119" s="2048"/>
      <c r="H119" s="2048"/>
      <c r="I119" s="2048"/>
      <c r="J119" s="2048"/>
      <c r="K119" s="2048"/>
      <c r="L119" s="2048"/>
      <c r="M119" s="2048"/>
      <c r="N119" s="2048"/>
      <c r="O119" s="2048"/>
      <c r="P119" s="2048"/>
      <c r="Q119" s="2048"/>
      <c r="R119" s="2048"/>
      <c r="S119" s="2048"/>
      <c r="T119" s="2048"/>
      <c r="U119" s="2048"/>
      <c r="V119" s="2048"/>
      <c r="W119" s="2048"/>
      <c r="X119" s="1272"/>
      <c r="Y119" s="1272"/>
      <c r="Z119" s="1272"/>
      <c r="AA119" s="1272"/>
      <c r="AB119" s="1272"/>
      <c r="AC119" s="1272"/>
      <c r="AD119" s="1272"/>
      <c r="AE119" s="1273"/>
      <c r="AF119" s="1273"/>
    </row>
    <row r="120" spans="1:32" s="1274" customFormat="1" ht="15" customHeight="1" x14ac:dyDescent="0.25">
      <c r="A120" s="1737"/>
      <c r="B120" s="2133"/>
      <c r="C120" s="2133"/>
      <c r="D120" s="2134"/>
      <c r="E120" s="1684" t="s">
        <v>1031</v>
      </c>
      <c r="F120" s="1684" t="s">
        <v>1235</v>
      </c>
      <c r="G120" s="1684" t="s">
        <v>1033</v>
      </c>
      <c r="H120" s="1684" t="s">
        <v>1034</v>
      </c>
      <c r="I120" s="1684" t="s">
        <v>1035</v>
      </c>
      <c r="J120" s="1684" t="s">
        <v>1036</v>
      </c>
      <c r="K120" s="1684" t="s">
        <v>1037</v>
      </c>
      <c r="L120" s="1684" t="s">
        <v>1038</v>
      </c>
      <c r="M120" s="1684" t="s">
        <v>1039</v>
      </c>
      <c r="N120" s="1684" t="s">
        <v>1040</v>
      </c>
      <c r="O120" s="1684" t="s">
        <v>1041</v>
      </c>
      <c r="P120" s="1684" t="s">
        <v>1042</v>
      </c>
      <c r="Q120" s="1684" t="s">
        <v>1043</v>
      </c>
      <c r="R120" s="1684" t="s">
        <v>1044</v>
      </c>
      <c r="S120" s="1684" t="s">
        <v>1045</v>
      </c>
      <c r="T120" s="1684" t="s">
        <v>1046</v>
      </c>
      <c r="U120" s="1684" t="s">
        <v>1047</v>
      </c>
      <c r="V120" s="1684" t="s">
        <v>1048</v>
      </c>
      <c r="W120" s="1676" t="s">
        <v>1049</v>
      </c>
      <c r="X120" s="1272"/>
      <c r="Y120" s="1272"/>
      <c r="Z120" s="1272"/>
      <c r="AA120" s="1272"/>
      <c r="AB120" s="1272"/>
      <c r="AC120" s="1272"/>
      <c r="AD120" s="1272"/>
      <c r="AE120" s="1273"/>
      <c r="AF120" s="1273"/>
    </row>
    <row r="121" spans="1:32" s="1274" customFormat="1" ht="15" customHeight="1" x14ac:dyDescent="0.25">
      <c r="A121" s="1737"/>
      <c r="B121" s="1679">
        <v>1</v>
      </c>
      <c r="C121" s="2069" t="str">
        <f>IF($C$6="","",$C$6)</f>
        <v/>
      </c>
      <c r="D121" s="2070"/>
      <c r="E121" s="1172"/>
      <c r="F121" s="1172"/>
      <c r="G121" s="1172"/>
      <c r="H121" s="1172"/>
      <c r="I121" s="1172"/>
      <c r="J121" s="1172"/>
      <c r="K121" s="1172"/>
      <c r="L121" s="1172"/>
      <c r="M121" s="1172"/>
      <c r="N121" s="1172"/>
      <c r="O121" s="1172"/>
      <c r="P121" s="1172"/>
      <c r="Q121" s="1172"/>
      <c r="R121" s="1172"/>
      <c r="S121" s="1172"/>
      <c r="T121" s="1172"/>
      <c r="U121" s="1172"/>
      <c r="V121" s="1172"/>
      <c r="W121" s="1178"/>
      <c r="X121" s="1171"/>
      <c r="Y121" s="1171"/>
      <c r="Z121" s="1171"/>
      <c r="AA121" s="1272"/>
      <c r="AB121" s="1272"/>
      <c r="AC121" s="1272"/>
      <c r="AD121" s="1272"/>
      <c r="AE121" s="1273"/>
      <c r="AF121" s="1273"/>
    </row>
    <row r="122" spans="1:32" s="1274" customFormat="1" ht="15" customHeight="1" x14ac:dyDescent="0.25">
      <c r="A122" s="1737"/>
      <c r="B122" s="1673">
        <v>2</v>
      </c>
      <c r="C122" s="2053" t="str">
        <f>IF($C$7="","",$C$7)</f>
        <v/>
      </c>
      <c r="D122" s="2054"/>
      <c r="E122" s="1174"/>
      <c r="F122" s="1174"/>
      <c r="G122" s="1174"/>
      <c r="H122" s="1174"/>
      <c r="I122" s="1174"/>
      <c r="J122" s="1174"/>
      <c r="K122" s="1174"/>
      <c r="L122" s="1174"/>
      <c r="M122" s="1174"/>
      <c r="N122" s="1174"/>
      <c r="O122" s="1174"/>
      <c r="P122" s="1174"/>
      <c r="Q122" s="1174"/>
      <c r="R122" s="1174"/>
      <c r="S122" s="1174"/>
      <c r="T122" s="1174"/>
      <c r="U122" s="1174"/>
      <c r="V122" s="1174"/>
      <c r="W122" s="1179"/>
      <c r="X122" s="1171"/>
      <c r="Y122" s="1171"/>
      <c r="Z122" s="1171"/>
      <c r="AA122" s="1272"/>
      <c r="AB122" s="1272"/>
      <c r="AC122" s="1272"/>
      <c r="AD122" s="1272"/>
      <c r="AE122" s="1273"/>
      <c r="AF122" s="1273"/>
    </row>
    <row r="123" spans="1:32" s="1274" customFormat="1" ht="15" customHeight="1" x14ac:dyDescent="0.25">
      <c r="A123" s="1737"/>
      <c r="B123" s="1673">
        <v>3</v>
      </c>
      <c r="C123" s="2053" t="str">
        <f>IF($C$8="","",$C$8)</f>
        <v/>
      </c>
      <c r="D123" s="2054"/>
      <c r="E123" s="1174"/>
      <c r="F123" s="1174"/>
      <c r="G123" s="1174"/>
      <c r="H123" s="1174"/>
      <c r="I123" s="1174"/>
      <c r="J123" s="1174"/>
      <c r="K123" s="1174"/>
      <c r="L123" s="1174"/>
      <c r="M123" s="1174"/>
      <c r="N123" s="1174"/>
      <c r="O123" s="1174"/>
      <c r="P123" s="1174"/>
      <c r="Q123" s="1174"/>
      <c r="R123" s="1174"/>
      <c r="S123" s="1174"/>
      <c r="T123" s="1174"/>
      <c r="U123" s="1174"/>
      <c r="V123" s="1174"/>
      <c r="W123" s="1179"/>
      <c r="X123" s="1171"/>
      <c r="Y123" s="1171"/>
      <c r="Z123" s="1171"/>
      <c r="AA123" s="1272"/>
      <c r="AB123" s="1272"/>
      <c r="AC123" s="1272"/>
      <c r="AD123" s="1272"/>
      <c r="AE123" s="1273"/>
      <c r="AF123" s="1273"/>
    </row>
    <row r="124" spans="1:32" s="1274" customFormat="1" ht="15" customHeight="1" x14ac:dyDescent="0.25">
      <c r="A124" s="1737"/>
      <c r="B124" s="1673">
        <v>4</v>
      </c>
      <c r="C124" s="2053" t="str">
        <f>IF($C$9="","",$C$9)</f>
        <v/>
      </c>
      <c r="D124" s="2054"/>
      <c r="E124" s="1174"/>
      <c r="F124" s="1174"/>
      <c r="G124" s="1174"/>
      <c r="H124" s="1174"/>
      <c r="I124" s="1174"/>
      <c r="J124" s="1174"/>
      <c r="K124" s="1174"/>
      <c r="L124" s="1174"/>
      <c r="M124" s="1174"/>
      <c r="N124" s="1174"/>
      <c r="O124" s="1174"/>
      <c r="P124" s="1174"/>
      <c r="Q124" s="1174"/>
      <c r="R124" s="1174"/>
      <c r="S124" s="1174"/>
      <c r="T124" s="1174"/>
      <c r="U124" s="1174"/>
      <c r="V124" s="1174"/>
      <c r="W124" s="1179"/>
      <c r="X124" s="1171"/>
      <c r="Y124" s="1171"/>
      <c r="Z124" s="1171"/>
      <c r="AA124" s="1272"/>
      <c r="AB124" s="1272"/>
      <c r="AC124" s="1272"/>
      <c r="AD124" s="1272"/>
      <c r="AE124" s="1273"/>
      <c r="AF124" s="1273"/>
    </row>
    <row r="125" spans="1:32" s="1274" customFormat="1" ht="15" customHeight="1" x14ac:dyDescent="0.25">
      <c r="A125" s="1737"/>
      <c r="B125" s="1673">
        <v>5</v>
      </c>
      <c r="C125" s="2053" t="str">
        <f>IF($C$10="","",$C$10)</f>
        <v/>
      </c>
      <c r="D125" s="2054"/>
      <c r="E125" s="1174"/>
      <c r="F125" s="1174"/>
      <c r="G125" s="1174"/>
      <c r="H125" s="1174"/>
      <c r="I125" s="1174"/>
      <c r="J125" s="1174"/>
      <c r="K125" s="1174"/>
      <c r="L125" s="1174"/>
      <c r="M125" s="1174"/>
      <c r="N125" s="1174"/>
      <c r="O125" s="1174"/>
      <c r="P125" s="1174"/>
      <c r="Q125" s="1174"/>
      <c r="R125" s="1174"/>
      <c r="S125" s="1174"/>
      <c r="T125" s="1174"/>
      <c r="U125" s="1174"/>
      <c r="V125" s="1174"/>
      <c r="W125" s="1179"/>
      <c r="X125" s="1171"/>
      <c r="Y125" s="1171"/>
      <c r="Z125" s="1171"/>
      <c r="AA125" s="1272"/>
      <c r="AB125" s="1272"/>
      <c r="AC125" s="1272"/>
      <c r="AD125" s="1272"/>
      <c r="AE125" s="1273"/>
      <c r="AF125" s="1273"/>
    </row>
    <row r="126" spans="1:32" s="1274" customFormat="1" ht="15" customHeight="1" x14ac:dyDescent="0.25">
      <c r="A126" s="1737"/>
      <c r="B126" s="1681">
        <v>6</v>
      </c>
      <c r="C126" s="2081" t="str">
        <f>IF($C$11="","",$C$11)</f>
        <v/>
      </c>
      <c r="D126" s="2082"/>
      <c r="E126" s="1177"/>
      <c r="F126" s="1177"/>
      <c r="G126" s="1177"/>
      <c r="H126" s="1177"/>
      <c r="I126" s="1177"/>
      <c r="J126" s="1177"/>
      <c r="K126" s="1177"/>
      <c r="L126" s="1177"/>
      <c r="M126" s="1177"/>
      <c r="N126" s="1177"/>
      <c r="O126" s="1177"/>
      <c r="P126" s="1177"/>
      <c r="Q126" s="1177"/>
      <c r="R126" s="1177"/>
      <c r="S126" s="1177"/>
      <c r="T126" s="1177"/>
      <c r="U126" s="1177"/>
      <c r="V126" s="1177"/>
      <c r="W126" s="1180"/>
      <c r="X126" s="1171"/>
      <c r="Y126" s="1171"/>
      <c r="Z126" s="1171"/>
      <c r="AA126" s="1272"/>
      <c r="AB126" s="1272"/>
      <c r="AC126" s="1272"/>
      <c r="AD126" s="1272"/>
      <c r="AE126" s="1273"/>
      <c r="AF126" s="1273"/>
    </row>
    <row r="127" spans="1:32" s="1275" customFormat="1" ht="60" customHeight="1" x14ac:dyDescent="0.25">
      <c r="A127" s="1162" t="s">
        <v>1359</v>
      </c>
      <c r="B127" s="1670"/>
      <c r="C127" s="1670"/>
      <c r="D127" s="1670"/>
      <c r="E127" s="1670"/>
      <c r="F127" s="1670"/>
      <c r="G127" s="1670"/>
      <c r="H127" s="1670"/>
      <c r="I127" s="1670"/>
      <c r="J127" s="1670"/>
      <c r="K127" s="1670"/>
      <c r="L127" s="1670"/>
      <c r="M127" s="1670"/>
      <c r="N127" s="1670"/>
      <c r="O127" s="1670"/>
      <c r="P127" s="1670"/>
      <c r="Q127" s="1670"/>
      <c r="R127" s="1670"/>
      <c r="S127" s="1670"/>
      <c r="T127" s="1670"/>
      <c r="U127" s="1670"/>
      <c r="V127" s="1670"/>
      <c r="W127" s="1670"/>
      <c r="X127" s="1670"/>
      <c r="Y127" s="1670"/>
      <c r="Z127" s="1670"/>
      <c r="AA127" s="1670"/>
      <c r="AB127" s="1670"/>
      <c r="AC127" s="1670"/>
      <c r="AD127" s="1670"/>
      <c r="AE127" s="1734"/>
    </row>
    <row r="128" spans="1:32" s="1274" customFormat="1" ht="30" customHeight="1" x14ac:dyDescent="0.25">
      <c r="A128" s="1737"/>
      <c r="B128" s="2048" t="s">
        <v>1030</v>
      </c>
      <c r="C128" s="2049"/>
      <c r="D128" s="2059" t="s">
        <v>1064</v>
      </c>
      <c r="E128" s="2058" t="s">
        <v>1234</v>
      </c>
      <c r="F128" s="2048"/>
      <c r="G128" s="2048"/>
      <c r="H128" s="2048"/>
      <c r="I128" s="2048"/>
      <c r="J128" s="2048"/>
      <c r="K128" s="2048"/>
      <c r="L128" s="2048"/>
      <c r="M128" s="2048"/>
      <c r="N128" s="2048"/>
      <c r="O128" s="2048"/>
      <c r="P128" s="2048"/>
      <c r="Q128" s="2048"/>
      <c r="R128" s="2048"/>
      <c r="S128" s="2048"/>
      <c r="T128" s="2048"/>
      <c r="U128" s="2048"/>
      <c r="V128" s="2048"/>
      <c r="W128" s="2048"/>
      <c r="X128" s="1891" t="s">
        <v>1525</v>
      </c>
      <c r="Y128" s="2083" t="s">
        <v>1358</v>
      </c>
      <c r="Z128" s="2118" t="s">
        <v>1607</v>
      </c>
      <c r="AA128" s="1272"/>
      <c r="AB128" s="1272"/>
      <c r="AC128" s="1272"/>
      <c r="AD128" s="1272"/>
      <c r="AE128" s="1273"/>
    </row>
    <row r="129" spans="1:31" s="1274" customFormat="1" ht="30" customHeight="1" x14ac:dyDescent="0.25">
      <c r="A129" s="1737"/>
      <c r="B129" s="2049"/>
      <c r="C129" s="2049"/>
      <c r="D129" s="2060"/>
      <c r="E129" s="1684" t="s">
        <v>1031</v>
      </c>
      <c r="F129" s="1684" t="s">
        <v>1235</v>
      </c>
      <c r="G129" s="1684" t="s">
        <v>1033</v>
      </c>
      <c r="H129" s="1684" t="s">
        <v>1034</v>
      </c>
      <c r="I129" s="1684" t="s">
        <v>1035</v>
      </c>
      <c r="J129" s="1684" t="s">
        <v>1036</v>
      </c>
      <c r="K129" s="1684" t="s">
        <v>1037</v>
      </c>
      <c r="L129" s="1684" t="s">
        <v>1038</v>
      </c>
      <c r="M129" s="1684" t="s">
        <v>1039</v>
      </c>
      <c r="N129" s="1684" t="s">
        <v>1040</v>
      </c>
      <c r="O129" s="1684" t="s">
        <v>1041</v>
      </c>
      <c r="P129" s="1684" t="s">
        <v>1042</v>
      </c>
      <c r="Q129" s="1684" t="s">
        <v>1043</v>
      </c>
      <c r="R129" s="1684" t="s">
        <v>1044</v>
      </c>
      <c r="S129" s="1684" t="s">
        <v>1045</v>
      </c>
      <c r="T129" s="1684" t="s">
        <v>1046</v>
      </c>
      <c r="U129" s="1684" t="s">
        <v>1047</v>
      </c>
      <c r="V129" s="1684" t="s">
        <v>1048</v>
      </c>
      <c r="W129" s="1676" t="s">
        <v>1049</v>
      </c>
      <c r="X129" s="1892"/>
      <c r="Y129" s="2084"/>
      <c r="Z129" s="2119" t="s">
        <v>157</v>
      </c>
      <c r="AA129" s="1272"/>
      <c r="AB129" s="1272"/>
      <c r="AC129" s="1272"/>
      <c r="AD129" s="1272"/>
      <c r="AE129" s="1273"/>
    </row>
    <row r="130" spans="1:31" s="1274" customFormat="1" ht="15" customHeight="1" x14ac:dyDescent="0.25">
      <c r="A130" s="1737"/>
      <c r="B130" s="2046">
        <v>1</v>
      </c>
      <c r="C130" s="2046" t="str">
        <f>IF($C$6="","",$C$6)</f>
        <v/>
      </c>
      <c r="D130" s="1680">
        <v>0</v>
      </c>
      <c r="E130" s="1172"/>
      <c r="F130" s="1172"/>
      <c r="G130" s="1172"/>
      <c r="H130" s="1172"/>
      <c r="I130" s="1172"/>
      <c r="J130" s="1172"/>
      <c r="K130" s="1172"/>
      <c r="L130" s="1172"/>
      <c r="M130" s="1172"/>
      <c r="N130" s="1172"/>
      <c r="O130" s="1172"/>
      <c r="P130" s="1172"/>
      <c r="Q130" s="1172"/>
      <c r="R130" s="1172"/>
      <c r="S130" s="1172"/>
      <c r="T130" s="1172"/>
      <c r="U130" s="1172"/>
      <c r="V130" s="1172"/>
      <c r="W130" s="1178"/>
      <c r="X130" s="1591"/>
      <c r="Y130" s="1689"/>
      <c r="Z130" s="1587"/>
      <c r="AA130" s="1272"/>
      <c r="AB130" s="1272"/>
      <c r="AC130" s="1272"/>
      <c r="AD130" s="1272"/>
      <c r="AE130" s="1273"/>
    </row>
    <row r="131" spans="1:31" s="1274" customFormat="1" ht="15" customHeight="1" x14ac:dyDescent="0.25">
      <c r="A131" s="1737"/>
      <c r="B131" s="2047"/>
      <c r="C131" s="2047"/>
      <c r="D131" s="1674">
        <v>1</v>
      </c>
      <c r="E131" s="1174"/>
      <c r="F131" s="1174"/>
      <c r="G131" s="1174"/>
      <c r="H131" s="1174"/>
      <c r="I131" s="1174"/>
      <c r="J131" s="1174"/>
      <c r="K131" s="1174"/>
      <c r="L131" s="1174"/>
      <c r="M131" s="1174"/>
      <c r="N131" s="1174"/>
      <c r="O131" s="1174"/>
      <c r="P131" s="1174"/>
      <c r="Q131" s="1174"/>
      <c r="R131" s="1174"/>
      <c r="S131" s="1174"/>
      <c r="T131" s="1174"/>
      <c r="U131" s="1174"/>
      <c r="V131" s="1174"/>
      <c r="W131" s="1179"/>
      <c r="X131" s="1569"/>
      <c r="Y131" s="1587"/>
      <c r="Z131" s="49" t="str">
        <f>IF(AND(C$130="",ISBLANK(Y$130)),"Yes",IF(OR(C$130="",ISBLANK(Y$130)),"No",IF(OR(AND(Y$130="Yes",ISNUMBER(E131),ISNUMBER(F131),ISNUMBER(G131),ISNUMBER(H131),ISNUMBER(I131),ISNUMBER(J131),ISNUMBER(K131),ISNUMBER(L131),ISNUMBER(M131),ISNUMBER(N131),ISNUMBER(O131),ISNUMBER(P131),ISNUMBER(Q131),ISNUMBER(R131),ISNUMBER(S131),ISNUMBER(T131),ISNUMBER(U131),ISNUMBER(V131),ISNUMBER(W131)),AND(Y$130="No",ISNUMBER(E176),ISNUMBER(F176),ISNUMBER(G176),ISNUMBER(H176),ISNUMBER(I176),ISNUMBER(J176),ISNUMBER(K176),ISNUMBER(L176),ISNUMBER(M176),ISNUMBER(N176),ISNUMBER(O176),ISNUMBER(P176),ISNUMBER(Q176),ISNUMBER(R176),ISNUMBER(S176),ISNUMBER(T176),ISNUMBER(U176),ISNUMBER(V176),ISNUMBER(W176))),"Yes","No")))</f>
        <v>Yes</v>
      </c>
      <c r="AA131" s="1272"/>
      <c r="AB131" s="1272"/>
      <c r="AC131" s="1272"/>
      <c r="AD131" s="1272"/>
      <c r="AE131" s="1273"/>
    </row>
    <row r="132" spans="1:31" s="1274" customFormat="1" ht="15" customHeight="1" x14ac:dyDescent="0.25">
      <c r="A132" s="1737"/>
      <c r="B132" s="2047"/>
      <c r="C132" s="2047"/>
      <c r="D132" s="1674">
        <v>2</v>
      </c>
      <c r="E132" s="1174"/>
      <c r="F132" s="1174"/>
      <c r="G132" s="1174"/>
      <c r="H132" s="1174"/>
      <c r="I132" s="1174"/>
      <c r="J132" s="1174"/>
      <c r="K132" s="1174"/>
      <c r="L132" s="1174"/>
      <c r="M132" s="1174"/>
      <c r="N132" s="1174"/>
      <c r="O132" s="1174"/>
      <c r="P132" s="1174"/>
      <c r="Q132" s="1174"/>
      <c r="R132" s="1174"/>
      <c r="S132" s="1174"/>
      <c r="T132" s="1174"/>
      <c r="U132" s="1174"/>
      <c r="V132" s="1174"/>
      <c r="W132" s="1179"/>
      <c r="X132" s="1569"/>
      <c r="Y132" s="1587"/>
      <c r="Z132" s="49" t="str">
        <f>IF(AND(C$130="",ISBLANK(Y$130)),"Yes",IF(OR(C$130="",ISBLANK(Y$130)),"No",IF(OR(AND(Y$130="Yes",ISNUMBER(E132),ISNUMBER(F132),ISNUMBER(G132),ISNUMBER(H132),ISNUMBER(I132),ISNUMBER(J132),ISNUMBER(K132),ISNUMBER(L132),ISNUMBER(M132),ISNUMBER(N132),ISNUMBER(O132),ISNUMBER(P132),ISNUMBER(Q132),ISNUMBER(R132),ISNUMBER(S132),ISNUMBER(T132),ISNUMBER(U132),ISNUMBER(V132),ISNUMBER(W132)),AND(Y$130="No",ISNUMBER(E177),ISNUMBER(F177),ISNUMBER(G177),ISNUMBER(H177),ISNUMBER(I177),ISNUMBER(J177),ISNUMBER(K177),ISNUMBER(L177),ISNUMBER(M177),ISNUMBER(N177),ISNUMBER(O177),ISNUMBER(P177),ISNUMBER(Q177),ISNUMBER(R177),ISNUMBER(S177),ISNUMBER(T177),ISNUMBER(U177),ISNUMBER(V177),ISNUMBER(W177))),"Yes","No")))</f>
        <v>Yes</v>
      </c>
      <c r="AA132" s="1272"/>
      <c r="AB132" s="1272"/>
      <c r="AC132" s="1272"/>
      <c r="AD132" s="1272"/>
      <c r="AE132" s="1273"/>
    </row>
    <row r="133" spans="1:31" s="1274" customFormat="1" ht="15" customHeight="1" x14ac:dyDescent="0.25">
      <c r="A133" s="1737"/>
      <c r="B133" s="2047"/>
      <c r="C133" s="2047"/>
      <c r="D133" s="1674">
        <v>3</v>
      </c>
      <c r="E133" s="1174"/>
      <c r="F133" s="1174"/>
      <c r="G133" s="1174"/>
      <c r="H133" s="1174"/>
      <c r="I133" s="1174"/>
      <c r="J133" s="1174"/>
      <c r="K133" s="1174"/>
      <c r="L133" s="1174"/>
      <c r="M133" s="1174"/>
      <c r="N133" s="1174"/>
      <c r="O133" s="1174"/>
      <c r="P133" s="1174"/>
      <c r="Q133" s="1174"/>
      <c r="R133" s="1174"/>
      <c r="S133" s="1174"/>
      <c r="T133" s="1174"/>
      <c r="U133" s="1174"/>
      <c r="V133" s="1174"/>
      <c r="W133" s="1179"/>
      <c r="X133" s="1569"/>
      <c r="Y133" s="1587"/>
      <c r="Z133" s="49" t="str">
        <f t="shared" ref="Z133:Z136" si="3">IF(AND(C$130="",ISBLANK(Y$130)),"Yes",IF(OR(C$130="",ISBLANK(Y$130)),"No",IF(OR(AND(Y$130="Yes",ISNUMBER(E133),ISNUMBER(F133),ISNUMBER(G133),ISNUMBER(H133),ISNUMBER(I133),ISNUMBER(J133),ISNUMBER(K133),ISNUMBER(L133),ISNUMBER(M133),ISNUMBER(N133),ISNUMBER(O133),ISNUMBER(P133),ISNUMBER(Q133),ISNUMBER(R133),ISNUMBER(S133),ISNUMBER(T133),ISNUMBER(U133),ISNUMBER(V133),ISNUMBER(W133)),AND(Y$130="No",ISNUMBER(E178),ISNUMBER(F178),ISNUMBER(G178),ISNUMBER(H178),ISNUMBER(I178),ISNUMBER(J178),ISNUMBER(K178),ISNUMBER(L178),ISNUMBER(M178),ISNUMBER(N178),ISNUMBER(O178),ISNUMBER(P178),ISNUMBER(Q178),ISNUMBER(R178),ISNUMBER(S178),ISNUMBER(T178),ISNUMBER(U178),ISNUMBER(V178),ISNUMBER(W178))),"Yes","No")))</f>
        <v>Yes</v>
      </c>
      <c r="AA133" s="1272"/>
      <c r="AB133" s="1272"/>
      <c r="AC133" s="1272"/>
      <c r="AD133" s="1272"/>
      <c r="AE133" s="1273"/>
    </row>
    <row r="134" spans="1:31" s="1274" customFormat="1" ht="15" customHeight="1" x14ac:dyDescent="0.25">
      <c r="A134" s="1737"/>
      <c r="B134" s="2047"/>
      <c r="C134" s="2047"/>
      <c r="D134" s="1674">
        <v>4</v>
      </c>
      <c r="E134" s="1174"/>
      <c r="F134" s="1174"/>
      <c r="G134" s="1174"/>
      <c r="H134" s="1174"/>
      <c r="I134" s="1174"/>
      <c r="J134" s="1174"/>
      <c r="K134" s="1174"/>
      <c r="L134" s="1174"/>
      <c r="M134" s="1174"/>
      <c r="N134" s="1174"/>
      <c r="O134" s="1174"/>
      <c r="P134" s="1174"/>
      <c r="Q134" s="1174"/>
      <c r="R134" s="1174"/>
      <c r="S134" s="1174"/>
      <c r="T134" s="1174"/>
      <c r="U134" s="1174"/>
      <c r="V134" s="1174"/>
      <c r="W134" s="1179"/>
      <c r="X134" s="1569"/>
      <c r="Y134" s="1587"/>
      <c r="Z134" s="49" t="str">
        <f t="shared" si="3"/>
        <v>Yes</v>
      </c>
      <c r="AA134" s="1272"/>
      <c r="AB134" s="1272"/>
      <c r="AC134" s="1272"/>
      <c r="AD134" s="1272"/>
      <c r="AE134" s="1273"/>
    </row>
    <row r="135" spans="1:31" s="1274" customFormat="1" ht="15" customHeight="1" x14ac:dyDescent="0.25">
      <c r="A135" s="1737"/>
      <c r="B135" s="2047"/>
      <c r="C135" s="2047"/>
      <c r="D135" s="1674">
        <v>5</v>
      </c>
      <c r="E135" s="1174"/>
      <c r="F135" s="1174"/>
      <c r="G135" s="1174"/>
      <c r="H135" s="1174"/>
      <c r="I135" s="1174"/>
      <c r="J135" s="1174"/>
      <c r="K135" s="1174"/>
      <c r="L135" s="1174"/>
      <c r="M135" s="1174"/>
      <c r="N135" s="1174"/>
      <c r="O135" s="1174"/>
      <c r="P135" s="1174"/>
      <c r="Q135" s="1174"/>
      <c r="R135" s="1174"/>
      <c r="S135" s="1174"/>
      <c r="T135" s="1174"/>
      <c r="U135" s="1174"/>
      <c r="V135" s="1174"/>
      <c r="W135" s="1179"/>
      <c r="X135" s="1569"/>
      <c r="Y135" s="1587"/>
      <c r="Z135" s="49" t="str">
        <f>IF(AND(C$130="",ISBLANK(Y$130)),"Yes",IF(OR(C$130="",ISBLANK(Y$130)),"No",IF(OR(AND(Y$130="Yes",ISNUMBER(E135),ISNUMBER(F135),ISNUMBER(G135),ISNUMBER(H135),ISNUMBER(I135),ISNUMBER(J135),ISNUMBER(K135),ISNUMBER(L135),ISNUMBER(M135),ISNUMBER(N135),ISNUMBER(O135),ISNUMBER(P135),ISNUMBER(Q135),ISNUMBER(R135),ISNUMBER(S135),ISNUMBER(T135),ISNUMBER(U135),ISNUMBER(V135),ISNUMBER(W135)),AND(Y$130="No",ISNUMBER(E180),ISNUMBER(F180),ISNUMBER(G180),ISNUMBER(H180),ISNUMBER(I180),ISNUMBER(J180),ISNUMBER(K180),ISNUMBER(L180),ISNUMBER(M180),ISNUMBER(N180),ISNUMBER(O180),ISNUMBER(P180),ISNUMBER(Q180),ISNUMBER(R180),ISNUMBER(S180),ISNUMBER(T180),ISNUMBER(U180),ISNUMBER(V180),ISNUMBER(W180))),"Yes","No")))</f>
        <v>Yes</v>
      </c>
      <c r="AA135" s="1272"/>
      <c r="AB135" s="1272"/>
      <c r="AC135" s="1272"/>
      <c r="AD135" s="1272"/>
      <c r="AE135" s="1273"/>
    </row>
    <row r="136" spans="1:31" s="1274" customFormat="1" ht="15" customHeight="1" x14ac:dyDescent="0.25">
      <c r="A136" s="1737"/>
      <c r="B136" s="2047"/>
      <c r="C136" s="2047"/>
      <c r="D136" s="1674">
        <v>6</v>
      </c>
      <c r="E136" s="1174"/>
      <c r="F136" s="1174"/>
      <c r="G136" s="1174"/>
      <c r="H136" s="1174"/>
      <c r="I136" s="1174"/>
      <c r="J136" s="1174"/>
      <c r="K136" s="1174"/>
      <c r="L136" s="1174"/>
      <c r="M136" s="1174"/>
      <c r="N136" s="1174"/>
      <c r="O136" s="1174"/>
      <c r="P136" s="1174"/>
      <c r="Q136" s="1174"/>
      <c r="R136" s="1174"/>
      <c r="S136" s="1174"/>
      <c r="T136" s="1174"/>
      <c r="U136" s="1174"/>
      <c r="V136" s="1174"/>
      <c r="W136" s="1179"/>
      <c r="X136" s="1569"/>
      <c r="Y136" s="1587"/>
      <c r="Z136" s="49" t="str">
        <f t="shared" si="3"/>
        <v>Yes</v>
      </c>
      <c r="AA136" s="1272"/>
      <c r="AB136" s="1272"/>
      <c r="AC136" s="1272"/>
      <c r="AD136" s="1272"/>
      <c r="AE136" s="1273"/>
    </row>
    <row r="137" spans="1:31" s="1274" customFormat="1" ht="15" customHeight="1" x14ac:dyDescent="0.25">
      <c r="A137" s="1737"/>
      <c r="B137" s="2046">
        <v>2</v>
      </c>
      <c r="C137" s="2046" t="str">
        <f>IF($C$7="","",$C$7)</f>
        <v/>
      </c>
      <c r="D137" s="1680">
        <v>0</v>
      </c>
      <c r="E137" s="1172"/>
      <c r="F137" s="1172"/>
      <c r="G137" s="1172"/>
      <c r="H137" s="1172"/>
      <c r="I137" s="1172"/>
      <c r="J137" s="1172"/>
      <c r="K137" s="1172"/>
      <c r="L137" s="1172"/>
      <c r="M137" s="1172"/>
      <c r="N137" s="1172"/>
      <c r="O137" s="1172"/>
      <c r="P137" s="1172"/>
      <c r="Q137" s="1172"/>
      <c r="R137" s="1172"/>
      <c r="S137" s="1172"/>
      <c r="T137" s="1172"/>
      <c r="U137" s="1172"/>
      <c r="V137" s="1172"/>
      <c r="W137" s="1178"/>
      <c r="X137" s="1591"/>
      <c r="Y137" s="1689"/>
      <c r="Z137" s="1879"/>
      <c r="AA137" s="1272"/>
      <c r="AB137" s="1272"/>
      <c r="AC137" s="1272"/>
      <c r="AD137" s="1272"/>
      <c r="AE137" s="1273"/>
    </row>
    <row r="138" spans="1:31" s="1274" customFormat="1" ht="15" customHeight="1" x14ac:dyDescent="0.25">
      <c r="A138" s="1737"/>
      <c r="B138" s="2047"/>
      <c r="C138" s="2047"/>
      <c r="D138" s="1674">
        <v>1</v>
      </c>
      <c r="E138" s="1174"/>
      <c r="F138" s="1174"/>
      <c r="G138" s="1174"/>
      <c r="H138" s="1174"/>
      <c r="I138" s="1174"/>
      <c r="J138" s="1174"/>
      <c r="K138" s="1174"/>
      <c r="L138" s="1174"/>
      <c r="M138" s="1174"/>
      <c r="N138" s="1174"/>
      <c r="O138" s="1174"/>
      <c r="P138" s="1174"/>
      <c r="Q138" s="1174"/>
      <c r="R138" s="1174"/>
      <c r="S138" s="1174"/>
      <c r="T138" s="1174"/>
      <c r="U138" s="1174"/>
      <c r="V138" s="1174"/>
      <c r="W138" s="1179"/>
      <c r="X138" s="1569"/>
      <c r="Y138" s="1587"/>
      <c r="Z138" s="49" t="str">
        <f>IF(AND(C$137="",ISBLANK(Y$137)),"Yes",IF(OR(C$137="",ISBLANK(Y$137)),"No",IF(OR(AND(Y$137="Yes",ISNUMBER(E138),ISNUMBER(F138),ISNUMBER(G138),ISNUMBER(H138),ISNUMBER(I138),ISNUMBER(J138),ISNUMBER(K138),ISNUMBER(L138),ISNUMBER(M138),ISNUMBER(N138),ISNUMBER(O138),ISNUMBER(P138),ISNUMBER(Q138),ISNUMBER(R138),ISNUMBER(S138),ISNUMBER(T138),ISNUMBER(U138),ISNUMBER(V138),ISNUMBER(W138)),AND(Y$137="No",ISNUMBER(E183),ISNUMBER(F183),ISNUMBER(G183),ISNUMBER(H183),ISNUMBER(I183),ISNUMBER(J183),ISNUMBER(K183),ISNUMBER(L183),ISNUMBER(M183),ISNUMBER(N183),ISNUMBER(O183),ISNUMBER(P183),ISNUMBER(Q183),ISNUMBER(R183),ISNUMBER(S183),ISNUMBER(T183),ISNUMBER(U183),ISNUMBER(V183),ISNUMBER(W183))),"Yes","No")))</f>
        <v>Yes</v>
      </c>
      <c r="AA138" s="1272"/>
      <c r="AB138" s="1272"/>
      <c r="AC138" s="1272"/>
      <c r="AD138" s="1272"/>
      <c r="AE138" s="1273"/>
    </row>
    <row r="139" spans="1:31" s="1274" customFormat="1" ht="15" customHeight="1" x14ac:dyDescent="0.25">
      <c r="A139" s="1737"/>
      <c r="B139" s="2047"/>
      <c r="C139" s="2047"/>
      <c r="D139" s="1674">
        <v>2</v>
      </c>
      <c r="E139" s="1174"/>
      <c r="F139" s="1174"/>
      <c r="G139" s="1174"/>
      <c r="H139" s="1174"/>
      <c r="I139" s="1174"/>
      <c r="J139" s="1174"/>
      <c r="K139" s="1174"/>
      <c r="L139" s="1174"/>
      <c r="M139" s="1174"/>
      <c r="N139" s="1174"/>
      <c r="O139" s="1174"/>
      <c r="P139" s="1174"/>
      <c r="Q139" s="1174"/>
      <c r="R139" s="1174"/>
      <c r="S139" s="1174"/>
      <c r="T139" s="1174"/>
      <c r="U139" s="1174"/>
      <c r="V139" s="1174"/>
      <c r="W139" s="1179"/>
      <c r="X139" s="1569"/>
      <c r="Y139" s="1587"/>
      <c r="Z139" s="49" t="str">
        <f t="shared" ref="Z139:Z142" si="4">IF(AND(C$137="",ISBLANK(Y$137)),"Yes",IF(OR(C$137="",ISBLANK(Y$137)),"No",IF(OR(AND(Y$137="Yes",ISNUMBER(E139),ISNUMBER(F139),ISNUMBER(G139),ISNUMBER(H139),ISNUMBER(I139),ISNUMBER(J139),ISNUMBER(K139),ISNUMBER(L139),ISNUMBER(M139),ISNUMBER(N139),ISNUMBER(O139),ISNUMBER(P139),ISNUMBER(Q139),ISNUMBER(R139),ISNUMBER(S139),ISNUMBER(T139),ISNUMBER(U139),ISNUMBER(V139),ISNUMBER(W139)),AND(Y$137="No",ISNUMBER(E184),ISNUMBER(F184),ISNUMBER(G184),ISNUMBER(H184),ISNUMBER(I184),ISNUMBER(J184),ISNUMBER(K184),ISNUMBER(L184),ISNUMBER(M184),ISNUMBER(N184),ISNUMBER(O184),ISNUMBER(P184),ISNUMBER(Q184),ISNUMBER(R184),ISNUMBER(S184),ISNUMBER(T184),ISNUMBER(U184),ISNUMBER(V184),ISNUMBER(W184))),"Yes","No")))</f>
        <v>Yes</v>
      </c>
      <c r="AA139" s="1272"/>
      <c r="AB139" s="1272"/>
      <c r="AC139" s="1272"/>
      <c r="AD139" s="1272"/>
      <c r="AE139" s="1273"/>
    </row>
    <row r="140" spans="1:31" s="1274" customFormat="1" ht="15" customHeight="1" x14ac:dyDescent="0.25">
      <c r="A140" s="1737"/>
      <c r="B140" s="2047"/>
      <c r="C140" s="2047"/>
      <c r="D140" s="1674">
        <v>3</v>
      </c>
      <c r="E140" s="1174"/>
      <c r="F140" s="1174"/>
      <c r="G140" s="1174"/>
      <c r="H140" s="1174"/>
      <c r="I140" s="1174"/>
      <c r="J140" s="1174"/>
      <c r="K140" s="1174"/>
      <c r="L140" s="1174"/>
      <c r="M140" s="1174"/>
      <c r="N140" s="1174"/>
      <c r="O140" s="1174"/>
      <c r="P140" s="1174"/>
      <c r="Q140" s="1174"/>
      <c r="R140" s="1174"/>
      <c r="S140" s="1174"/>
      <c r="T140" s="1174"/>
      <c r="U140" s="1174"/>
      <c r="V140" s="1174"/>
      <c r="W140" s="1179"/>
      <c r="X140" s="1569"/>
      <c r="Y140" s="1587"/>
      <c r="Z140" s="49" t="str">
        <f t="shared" si="4"/>
        <v>Yes</v>
      </c>
      <c r="AA140" s="1272"/>
      <c r="AB140" s="1272"/>
      <c r="AC140" s="1272"/>
      <c r="AD140" s="1272"/>
      <c r="AE140" s="1273"/>
    </row>
    <row r="141" spans="1:31" s="1274" customFormat="1" ht="15" customHeight="1" x14ac:dyDescent="0.25">
      <c r="A141" s="1737"/>
      <c r="B141" s="2047"/>
      <c r="C141" s="2047"/>
      <c r="D141" s="1674">
        <v>4</v>
      </c>
      <c r="E141" s="1174"/>
      <c r="F141" s="1174"/>
      <c r="G141" s="1174"/>
      <c r="H141" s="1174"/>
      <c r="I141" s="1174"/>
      <c r="J141" s="1174"/>
      <c r="K141" s="1174"/>
      <c r="L141" s="1174"/>
      <c r="M141" s="1174"/>
      <c r="N141" s="1174"/>
      <c r="O141" s="1174"/>
      <c r="P141" s="1174"/>
      <c r="Q141" s="1174"/>
      <c r="R141" s="1174"/>
      <c r="S141" s="1174"/>
      <c r="T141" s="1174"/>
      <c r="U141" s="1174"/>
      <c r="V141" s="1174"/>
      <c r="W141" s="1179"/>
      <c r="X141" s="1569"/>
      <c r="Y141" s="1587"/>
      <c r="Z141" s="49" t="str">
        <f t="shared" si="4"/>
        <v>Yes</v>
      </c>
      <c r="AA141" s="1272"/>
      <c r="AB141" s="1272"/>
      <c r="AC141" s="1272"/>
      <c r="AD141" s="1272"/>
      <c r="AE141" s="1273"/>
    </row>
    <row r="142" spans="1:31" s="1274" customFormat="1" ht="15" customHeight="1" x14ac:dyDescent="0.25">
      <c r="A142" s="1737"/>
      <c r="B142" s="2047"/>
      <c r="C142" s="2047"/>
      <c r="D142" s="1674">
        <v>5</v>
      </c>
      <c r="E142" s="1174"/>
      <c r="F142" s="1174"/>
      <c r="G142" s="1174"/>
      <c r="H142" s="1174"/>
      <c r="I142" s="1174"/>
      <c r="J142" s="1174"/>
      <c r="K142" s="1174"/>
      <c r="L142" s="1174"/>
      <c r="M142" s="1174"/>
      <c r="N142" s="1174"/>
      <c r="O142" s="1174"/>
      <c r="P142" s="1174"/>
      <c r="Q142" s="1174"/>
      <c r="R142" s="1174"/>
      <c r="S142" s="1174"/>
      <c r="T142" s="1174"/>
      <c r="U142" s="1174"/>
      <c r="V142" s="1174"/>
      <c r="W142" s="1179"/>
      <c r="X142" s="1569"/>
      <c r="Y142" s="1587"/>
      <c r="Z142" s="49" t="str">
        <f t="shared" si="4"/>
        <v>Yes</v>
      </c>
      <c r="AA142" s="1272"/>
      <c r="AB142" s="1272"/>
      <c r="AC142" s="1272"/>
      <c r="AD142" s="1272"/>
      <c r="AE142" s="1273"/>
    </row>
    <row r="143" spans="1:31" s="1274" customFormat="1" ht="15" customHeight="1" x14ac:dyDescent="0.25">
      <c r="A143" s="1737"/>
      <c r="B143" s="2047"/>
      <c r="C143" s="2047"/>
      <c r="D143" s="1674">
        <v>6</v>
      </c>
      <c r="E143" s="1174"/>
      <c r="F143" s="1174"/>
      <c r="G143" s="1174"/>
      <c r="H143" s="1174"/>
      <c r="I143" s="1174"/>
      <c r="J143" s="1174"/>
      <c r="K143" s="1174"/>
      <c r="L143" s="1174"/>
      <c r="M143" s="1174"/>
      <c r="N143" s="1174"/>
      <c r="O143" s="1174"/>
      <c r="P143" s="1174"/>
      <c r="Q143" s="1174"/>
      <c r="R143" s="1174"/>
      <c r="S143" s="1174"/>
      <c r="T143" s="1174"/>
      <c r="U143" s="1174"/>
      <c r="V143" s="1174"/>
      <c r="W143" s="1179"/>
      <c r="X143" s="1569"/>
      <c r="Y143" s="1587"/>
      <c r="Z143" s="49" t="str">
        <f>IF(AND(C$137="",ISBLANK(Y$137)),"Yes",IF(OR(C$137="",ISBLANK(Y$137)),"No",IF(OR(AND(Y$137="Yes",ISNUMBER(E143),ISNUMBER(F143),ISNUMBER(G143),ISNUMBER(H143),ISNUMBER(I143),ISNUMBER(J143),ISNUMBER(K143),ISNUMBER(L143),ISNUMBER(M143),ISNUMBER(N143),ISNUMBER(O143),ISNUMBER(P143),ISNUMBER(Q143),ISNUMBER(R143),ISNUMBER(S143),ISNUMBER(T143),ISNUMBER(U143),ISNUMBER(V143),ISNUMBER(W143)),AND(Y$137="No",ISNUMBER(E188),ISNUMBER(F188),ISNUMBER(G188),ISNUMBER(H188),ISNUMBER(I188),ISNUMBER(J188),ISNUMBER(K188),ISNUMBER(L188),ISNUMBER(M188),ISNUMBER(N188),ISNUMBER(O188),ISNUMBER(P188),ISNUMBER(Q188),ISNUMBER(R188),ISNUMBER(S188),ISNUMBER(T188),ISNUMBER(U188),ISNUMBER(V188),ISNUMBER(W188))),"Yes","No")))</f>
        <v>Yes</v>
      </c>
      <c r="AA143" s="1272"/>
      <c r="AB143" s="1272"/>
      <c r="AC143" s="1272"/>
      <c r="AD143" s="1272"/>
      <c r="AE143" s="1273"/>
    </row>
    <row r="144" spans="1:31" s="1274" customFormat="1" ht="15" customHeight="1" x14ac:dyDescent="0.25">
      <c r="A144" s="1737"/>
      <c r="B144" s="2046">
        <v>3</v>
      </c>
      <c r="C144" s="2046" t="str">
        <f>IF($C$8="","",$C$8)</f>
        <v/>
      </c>
      <c r="D144" s="1680">
        <v>0</v>
      </c>
      <c r="E144" s="1172"/>
      <c r="F144" s="1172"/>
      <c r="G144" s="1172"/>
      <c r="H144" s="1172"/>
      <c r="I144" s="1172"/>
      <c r="J144" s="1172"/>
      <c r="K144" s="1172"/>
      <c r="L144" s="1172"/>
      <c r="M144" s="1172"/>
      <c r="N144" s="1172"/>
      <c r="O144" s="1172"/>
      <c r="P144" s="1172"/>
      <c r="Q144" s="1172"/>
      <c r="R144" s="1172"/>
      <c r="S144" s="1172"/>
      <c r="T144" s="1172"/>
      <c r="U144" s="1172"/>
      <c r="V144" s="1172"/>
      <c r="W144" s="1178"/>
      <c r="X144" s="1591"/>
      <c r="Y144" s="1689"/>
      <c r="Z144" s="1879"/>
      <c r="AA144" s="1272"/>
      <c r="AB144" s="1272"/>
      <c r="AC144" s="1272"/>
      <c r="AD144" s="1272"/>
      <c r="AE144" s="1273"/>
    </row>
    <row r="145" spans="1:31" s="1274" customFormat="1" ht="15" customHeight="1" x14ac:dyDescent="0.25">
      <c r="A145" s="1737"/>
      <c r="B145" s="2047"/>
      <c r="C145" s="2047"/>
      <c r="D145" s="1674">
        <v>1</v>
      </c>
      <c r="E145" s="1174"/>
      <c r="F145" s="1174"/>
      <c r="G145" s="1174"/>
      <c r="H145" s="1174"/>
      <c r="I145" s="1174"/>
      <c r="J145" s="1174"/>
      <c r="K145" s="1174"/>
      <c r="L145" s="1174"/>
      <c r="M145" s="1174"/>
      <c r="N145" s="1174"/>
      <c r="O145" s="1174"/>
      <c r="P145" s="1174"/>
      <c r="Q145" s="1174"/>
      <c r="R145" s="1174"/>
      <c r="S145" s="1174"/>
      <c r="T145" s="1174"/>
      <c r="U145" s="1174"/>
      <c r="V145" s="1174"/>
      <c r="W145" s="1179"/>
      <c r="X145" s="1569"/>
      <c r="Y145" s="1587"/>
      <c r="Z145" s="49" t="str">
        <f>IF(AND(C$144="",ISBLANK(Y$144)),"Yes",IF(OR(C$144="",ISBLANK(Y$144)),"No",IF(OR(AND(Y$144="Yes",ISNUMBER(E145),ISNUMBER(F145),ISNUMBER(G145),ISNUMBER(H145),ISNUMBER(I145),ISNUMBER(J145),ISNUMBER(K145),ISNUMBER(L145),ISNUMBER(M145),ISNUMBER(N145),ISNUMBER(O145),ISNUMBER(P145),ISNUMBER(Q145),ISNUMBER(R145),ISNUMBER(S145),ISNUMBER(T145),ISNUMBER(U145),ISNUMBER(V145),ISNUMBER(W145)),AND(Y$144="No",ISNUMBER(E190),ISNUMBER(F190),ISNUMBER(G190),ISNUMBER(H190),ISNUMBER(I190),ISNUMBER(J190),ISNUMBER(K190),ISNUMBER(L190),ISNUMBER(M190),ISNUMBER(N190),ISNUMBER(O190),ISNUMBER(P190),ISNUMBER(Q190),ISNUMBER(R190),ISNUMBER(S190),ISNUMBER(T190),ISNUMBER(U190),ISNUMBER(V190),ISNUMBER(W190))),"Yes","No")))</f>
        <v>Yes</v>
      </c>
      <c r="AA145" s="1272"/>
      <c r="AB145" s="1272"/>
      <c r="AC145" s="1272"/>
      <c r="AD145" s="1272"/>
      <c r="AE145" s="1273"/>
    </row>
    <row r="146" spans="1:31" s="1274" customFormat="1" ht="15" customHeight="1" x14ac:dyDescent="0.25">
      <c r="A146" s="1737"/>
      <c r="B146" s="2047"/>
      <c r="C146" s="2047"/>
      <c r="D146" s="1674">
        <v>2</v>
      </c>
      <c r="E146" s="1174"/>
      <c r="F146" s="1174"/>
      <c r="G146" s="1174"/>
      <c r="H146" s="1174"/>
      <c r="I146" s="1174"/>
      <c r="J146" s="1174"/>
      <c r="K146" s="1174"/>
      <c r="L146" s="1174"/>
      <c r="M146" s="1174"/>
      <c r="N146" s="1174"/>
      <c r="O146" s="1174"/>
      <c r="P146" s="1174"/>
      <c r="Q146" s="1174"/>
      <c r="R146" s="1174"/>
      <c r="S146" s="1174"/>
      <c r="T146" s="1174"/>
      <c r="U146" s="1174"/>
      <c r="V146" s="1174"/>
      <c r="W146" s="1179"/>
      <c r="X146" s="1569"/>
      <c r="Y146" s="1587"/>
      <c r="Z146" s="49" t="str">
        <f t="shared" ref="Z146:Z150" si="5">IF(AND(C$144="",ISBLANK(Y$144)),"Yes",IF(OR(C$144="",ISBLANK(Y$144)),"No",IF(OR(AND(Y$144="Yes",ISNUMBER(E146),ISNUMBER(F146),ISNUMBER(G146),ISNUMBER(H146),ISNUMBER(I146),ISNUMBER(J146),ISNUMBER(K146),ISNUMBER(L146),ISNUMBER(M146),ISNUMBER(N146),ISNUMBER(O146),ISNUMBER(P146),ISNUMBER(Q146),ISNUMBER(R146),ISNUMBER(S146),ISNUMBER(T146),ISNUMBER(U146),ISNUMBER(V146),ISNUMBER(W146)),AND(Y$144="No",ISNUMBER(E191),ISNUMBER(F191),ISNUMBER(G191),ISNUMBER(H191),ISNUMBER(I191),ISNUMBER(J191),ISNUMBER(K191),ISNUMBER(L191),ISNUMBER(M191),ISNUMBER(N191),ISNUMBER(O191),ISNUMBER(P191),ISNUMBER(Q191),ISNUMBER(R191),ISNUMBER(S191),ISNUMBER(T191),ISNUMBER(U191),ISNUMBER(V191),ISNUMBER(W191))),"Yes","No")))</f>
        <v>Yes</v>
      </c>
      <c r="AA146" s="1272"/>
      <c r="AB146" s="1272"/>
      <c r="AC146" s="1272"/>
      <c r="AD146" s="1272"/>
      <c r="AE146" s="1273"/>
    </row>
    <row r="147" spans="1:31" s="1274" customFormat="1" ht="15" customHeight="1" x14ac:dyDescent="0.25">
      <c r="A147" s="1737"/>
      <c r="B147" s="2047"/>
      <c r="C147" s="2047"/>
      <c r="D147" s="1674">
        <v>3</v>
      </c>
      <c r="E147" s="1174"/>
      <c r="F147" s="1174"/>
      <c r="G147" s="1174"/>
      <c r="H147" s="1174"/>
      <c r="I147" s="1174"/>
      <c r="J147" s="1174"/>
      <c r="K147" s="1174"/>
      <c r="L147" s="1174"/>
      <c r="M147" s="1174"/>
      <c r="N147" s="1174"/>
      <c r="O147" s="1174"/>
      <c r="P147" s="1174"/>
      <c r="Q147" s="1174"/>
      <c r="R147" s="1174"/>
      <c r="S147" s="1174"/>
      <c r="T147" s="1174"/>
      <c r="U147" s="1174"/>
      <c r="V147" s="1174"/>
      <c r="W147" s="1179"/>
      <c r="X147" s="1569"/>
      <c r="Y147" s="1587"/>
      <c r="Z147" s="49" t="str">
        <f t="shared" si="5"/>
        <v>Yes</v>
      </c>
      <c r="AA147" s="1272"/>
      <c r="AB147" s="1272"/>
      <c r="AC147" s="1272"/>
      <c r="AD147" s="1272"/>
      <c r="AE147" s="1273"/>
    </row>
    <row r="148" spans="1:31" s="1274" customFormat="1" ht="15" customHeight="1" x14ac:dyDescent="0.25">
      <c r="A148" s="1737"/>
      <c r="B148" s="2047"/>
      <c r="C148" s="2047"/>
      <c r="D148" s="1674">
        <v>4</v>
      </c>
      <c r="E148" s="1174"/>
      <c r="F148" s="1174"/>
      <c r="G148" s="1174"/>
      <c r="H148" s="1174"/>
      <c r="I148" s="1174"/>
      <c r="J148" s="1174"/>
      <c r="K148" s="1174"/>
      <c r="L148" s="1174"/>
      <c r="M148" s="1174"/>
      <c r="N148" s="1174"/>
      <c r="O148" s="1174"/>
      <c r="P148" s="1174"/>
      <c r="Q148" s="1174"/>
      <c r="R148" s="1174"/>
      <c r="S148" s="1174"/>
      <c r="T148" s="1174"/>
      <c r="U148" s="1174"/>
      <c r="V148" s="1174"/>
      <c r="W148" s="1179"/>
      <c r="X148" s="1569"/>
      <c r="Y148" s="1587"/>
      <c r="Z148" s="49" t="str">
        <f t="shared" si="5"/>
        <v>Yes</v>
      </c>
      <c r="AA148" s="1272"/>
      <c r="AB148" s="1272"/>
      <c r="AC148" s="1272"/>
      <c r="AD148" s="1272"/>
      <c r="AE148" s="1273"/>
    </row>
    <row r="149" spans="1:31" s="1274" customFormat="1" ht="15" customHeight="1" x14ac:dyDescent="0.25">
      <c r="A149" s="1737"/>
      <c r="B149" s="2047"/>
      <c r="C149" s="2047"/>
      <c r="D149" s="1674">
        <v>5</v>
      </c>
      <c r="E149" s="1174"/>
      <c r="F149" s="1174"/>
      <c r="G149" s="1174"/>
      <c r="H149" s="1174"/>
      <c r="I149" s="1174"/>
      <c r="J149" s="1174"/>
      <c r="K149" s="1174"/>
      <c r="L149" s="1174"/>
      <c r="M149" s="1174"/>
      <c r="N149" s="1174"/>
      <c r="O149" s="1174"/>
      <c r="P149" s="1174"/>
      <c r="Q149" s="1174"/>
      <c r="R149" s="1174"/>
      <c r="S149" s="1174"/>
      <c r="T149" s="1174"/>
      <c r="U149" s="1174"/>
      <c r="V149" s="1174"/>
      <c r="W149" s="1179"/>
      <c r="X149" s="1569"/>
      <c r="Y149" s="1587"/>
      <c r="Z149" s="49" t="str">
        <f t="shared" si="5"/>
        <v>Yes</v>
      </c>
      <c r="AA149" s="1272"/>
      <c r="AB149" s="1272"/>
      <c r="AC149" s="1272"/>
      <c r="AD149" s="1272"/>
      <c r="AE149" s="1273"/>
    </row>
    <row r="150" spans="1:31" s="1274" customFormat="1" ht="15" customHeight="1" x14ac:dyDescent="0.25">
      <c r="A150" s="1737"/>
      <c r="B150" s="2047"/>
      <c r="C150" s="2047"/>
      <c r="D150" s="1674">
        <v>6</v>
      </c>
      <c r="E150" s="1174"/>
      <c r="F150" s="1174"/>
      <c r="G150" s="1174"/>
      <c r="H150" s="1174"/>
      <c r="I150" s="1174"/>
      <c r="J150" s="1174"/>
      <c r="K150" s="1174"/>
      <c r="L150" s="1174"/>
      <c r="M150" s="1174"/>
      <c r="N150" s="1174"/>
      <c r="O150" s="1174"/>
      <c r="P150" s="1174"/>
      <c r="Q150" s="1174"/>
      <c r="R150" s="1174"/>
      <c r="S150" s="1174"/>
      <c r="T150" s="1174"/>
      <c r="U150" s="1174"/>
      <c r="V150" s="1174"/>
      <c r="W150" s="1179"/>
      <c r="X150" s="1569"/>
      <c r="Y150" s="1587"/>
      <c r="Z150" s="49" t="str">
        <f t="shared" si="5"/>
        <v>Yes</v>
      </c>
      <c r="AA150" s="1272"/>
      <c r="AB150" s="1272"/>
      <c r="AC150" s="1272"/>
      <c r="AD150" s="1272"/>
      <c r="AE150" s="1273"/>
    </row>
    <row r="151" spans="1:31" s="1274" customFormat="1" ht="15" customHeight="1" x14ac:dyDescent="0.25">
      <c r="A151" s="1737"/>
      <c r="B151" s="2046">
        <v>4</v>
      </c>
      <c r="C151" s="2046" t="str">
        <f>IF($C$9="","",$C$9)</f>
        <v/>
      </c>
      <c r="D151" s="1680">
        <v>0</v>
      </c>
      <c r="E151" s="1172"/>
      <c r="F151" s="1172"/>
      <c r="G151" s="1172"/>
      <c r="H151" s="1172"/>
      <c r="I151" s="1172"/>
      <c r="J151" s="1172"/>
      <c r="K151" s="1172"/>
      <c r="L151" s="1172"/>
      <c r="M151" s="1172"/>
      <c r="N151" s="1172"/>
      <c r="O151" s="1172"/>
      <c r="P151" s="1172"/>
      <c r="Q151" s="1172"/>
      <c r="R151" s="1172"/>
      <c r="S151" s="1172"/>
      <c r="T151" s="1172"/>
      <c r="U151" s="1172"/>
      <c r="V151" s="1172"/>
      <c r="W151" s="1178"/>
      <c r="X151" s="1591"/>
      <c r="Y151" s="1689"/>
      <c r="Z151" s="1879"/>
      <c r="AA151" s="1272"/>
      <c r="AB151" s="1272"/>
      <c r="AC151" s="1272"/>
      <c r="AD151" s="1272"/>
      <c r="AE151" s="1273"/>
    </row>
    <row r="152" spans="1:31" s="1274" customFormat="1" ht="15" customHeight="1" x14ac:dyDescent="0.25">
      <c r="A152" s="1737"/>
      <c r="B152" s="2047"/>
      <c r="C152" s="2047"/>
      <c r="D152" s="1674">
        <v>1</v>
      </c>
      <c r="E152" s="1174"/>
      <c r="F152" s="1174"/>
      <c r="G152" s="1174"/>
      <c r="H152" s="1174"/>
      <c r="I152" s="1174"/>
      <c r="J152" s="1174"/>
      <c r="K152" s="1174"/>
      <c r="L152" s="1174"/>
      <c r="M152" s="1174"/>
      <c r="N152" s="1174"/>
      <c r="O152" s="1174"/>
      <c r="P152" s="1174"/>
      <c r="Q152" s="1174"/>
      <c r="R152" s="1174"/>
      <c r="S152" s="1174"/>
      <c r="T152" s="1174"/>
      <c r="U152" s="1174"/>
      <c r="V152" s="1174"/>
      <c r="W152" s="1179"/>
      <c r="X152" s="1569"/>
      <c r="Y152" s="1587"/>
      <c r="Z152" s="49" t="str">
        <f>IF(AND(C$151="",ISBLANK(Y$151)),"Yes",IF(OR(C$151="",ISBLANK(Y$151)),"No",IF(OR(AND(Y$151="Yes",ISNUMBER(E152),ISNUMBER(F152),ISNUMBER(G152),ISNUMBER(H152),ISNUMBER(I152),ISNUMBER(J152),ISNUMBER(K152),ISNUMBER(L152),ISNUMBER(M152),ISNUMBER(N152),ISNUMBER(O152),ISNUMBER(P152),ISNUMBER(Q152),ISNUMBER(R152),ISNUMBER(S152),ISNUMBER(T152),ISNUMBER(U152),ISNUMBER(V152),ISNUMBER(W152)),AND(Y$151="No",ISNUMBER(E197),ISNUMBER(F197),ISNUMBER(G197),ISNUMBER(H197),ISNUMBER(I197),ISNUMBER(J197),ISNUMBER(K197),ISNUMBER(L197),ISNUMBER(M197),ISNUMBER(N197),ISNUMBER(O197),ISNUMBER(P197),ISNUMBER(Q197),ISNUMBER(R197),ISNUMBER(S197),ISNUMBER(T197),ISNUMBER(U197),ISNUMBER(V197),ISNUMBER(W197))),"Yes","No")))</f>
        <v>Yes</v>
      </c>
      <c r="AA152" s="1272"/>
      <c r="AB152" s="1272"/>
      <c r="AC152" s="1272"/>
      <c r="AD152" s="1272"/>
      <c r="AE152" s="1273"/>
    </row>
    <row r="153" spans="1:31" s="1274" customFormat="1" ht="15" customHeight="1" x14ac:dyDescent="0.25">
      <c r="A153" s="1737"/>
      <c r="B153" s="2047"/>
      <c r="C153" s="2047"/>
      <c r="D153" s="1674">
        <v>2</v>
      </c>
      <c r="E153" s="1174"/>
      <c r="F153" s="1174"/>
      <c r="G153" s="1174"/>
      <c r="H153" s="1174"/>
      <c r="I153" s="1174"/>
      <c r="J153" s="1174"/>
      <c r="K153" s="1174"/>
      <c r="L153" s="1174"/>
      <c r="M153" s="1174"/>
      <c r="N153" s="1174"/>
      <c r="O153" s="1174"/>
      <c r="P153" s="1174"/>
      <c r="Q153" s="1174"/>
      <c r="R153" s="1174"/>
      <c r="S153" s="1174"/>
      <c r="T153" s="1174"/>
      <c r="U153" s="1174"/>
      <c r="V153" s="1174"/>
      <c r="W153" s="1179"/>
      <c r="X153" s="1569"/>
      <c r="Y153" s="1587"/>
      <c r="Z153" s="49" t="str">
        <f t="shared" ref="Z153:Z157" si="6">IF(AND(C$151="",ISBLANK(Y$151)),"Yes",IF(OR(C$151="",ISBLANK(Y$151)),"No",IF(OR(AND(Y$151="Yes",ISNUMBER(E153),ISNUMBER(F153),ISNUMBER(G153),ISNUMBER(H153),ISNUMBER(I153),ISNUMBER(J153),ISNUMBER(K153),ISNUMBER(L153),ISNUMBER(M153),ISNUMBER(N153),ISNUMBER(O153),ISNUMBER(P153),ISNUMBER(Q153),ISNUMBER(R153),ISNUMBER(S153),ISNUMBER(T153),ISNUMBER(U153),ISNUMBER(V153),ISNUMBER(W153)),AND(Y$151="No",ISNUMBER(E198),ISNUMBER(F198),ISNUMBER(G198),ISNUMBER(H198),ISNUMBER(I198),ISNUMBER(J198),ISNUMBER(K198),ISNUMBER(L198),ISNUMBER(M198),ISNUMBER(N198),ISNUMBER(O198),ISNUMBER(P198),ISNUMBER(Q198),ISNUMBER(R198),ISNUMBER(S198),ISNUMBER(T198),ISNUMBER(U198),ISNUMBER(V198),ISNUMBER(W198))),"Yes","No")))</f>
        <v>Yes</v>
      </c>
      <c r="AA153" s="1272"/>
      <c r="AB153" s="1272"/>
      <c r="AC153" s="1272"/>
      <c r="AD153" s="1272"/>
      <c r="AE153" s="1273"/>
    </row>
    <row r="154" spans="1:31" s="1274" customFormat="1" ht="15" customHeight="1" x14ac:dyDescent="0.25">
      <c r="A154" s="1737"/>
      <c r="B154" s="2047"/>
      <c r="C154" s="2047"/>
      <c r="D154" s="1674">
        <v>3</v>
      </c>
      <c r="E154" s="1174"/>
      <c r="F154" s="1174"/>
      <c r="G154" s="1174"/>
      <c r="H154" s="1174"/>
      <c r="I154" s="1174"/>
      <c r="J154" s="1174"/>
      <c r="K154" s="1174"/>
      <c r="L154" s="1174"/>
      <c r="M154" s="1174"/>
      <c r="N154" s="1174"/>
      <c r="O154" s="1174"/>
      <c r="P154" s="1174"/>
      <c r="Q154" s="1174"/>
      <c r="R154" s="1174"/>
      <c r="S154" s="1174"/>
      <c r="T154" s="1174"/>
      <c r="U154" s="1174"/>
      <c r="V154" s="1174"/>
      <c r="W154" s="1179"/>
      <c r="X154" s="1569"/>
      <c r="Y154" s="1587"/>
      <c r="Z154" s="49" t="str">
        <f t="shared" si="6"/>
        <v>Yes</v>
      </c>
      <c r="AA154" s="1272"/>
      <c r="AB154" s="1272"/>
      <c r="AC154" s="1272"/>
      <c r="AD154" s="1272"/>
      <c r="AE154" s="1273"/>
    </row>
    <row r="155" spans="1:31" s="1274" customFormat="1" ht="15" customHeight="1" x14ac:dyDescent="0.25">
      <c r="A155" s="1737"/>
      <c r="B155" s="2047"/>
      <c r="C155" s="2047"/>
      <c r="D155" s="1674">
        <v>4</v>
      </c>
      <c r="E155" s="1174"/>
      <c r="F155" s="1174"/>
      <c r="G155" s="1174"/>
      <c r="H155" s="1174"/>
      <c r="I155" s="1174"/>
      <c r="J155" s="1174"/>
      <c r="K155" s="1174"/>
      <c r="L155" s="1174"/>
      <c r="M155" s="1174"/>
      <c r="N155" s="1174"/>
      <c r="O155" s="1174"/>
      <c r="P155" s="1174"/>
      <c r="Q155" s="1174"/>
      <c r="R155" s="1174"/>
      <c r="S155" s="1174"/>
      <c r="T155" s="1174"/>
      <c r="U155" s="1174"/>
      <c r="V155" s="1174"/>
      <c r="W155" s="1179"/>
      <c r="X155" s="1569"/>
      <c r="Y155" s="1587"/>
      <c r="Z155" s="49" t="str">
        <f t="shared" si="6"/>
        <v>Yes</v>
      </c>
      <c r="AA155" s="1272"/>
      <c r="AB155" s="1272"/>
      <c r="AC155" s="1272"/>
      <c r="AD155" s="1272"/>
      <c r="AE155" s="1273"/>
    </row>
    <row r="156" spans="1:31" s="1274" customFormat="1" ht="15" customHeight="1" x14ac:dyDescent="0.25">
      <c r="A156" s="1737"/>
      <c r="B156" s="2047"/>
      <c r="C156" s="2047"/>
      <c r="D156" s="1674">
        <v>5</v>
      </c>
      <c r="E156" s="1174"/>
      <c r="F156" s="1174"/>
      <c r="G156" s="1174"/>
      <c r="H156" s="1174"/>
      <c r="I156" s="1174"/>
      <c r="J156" s="1174"/>
      <c r="K156" s="1174"/>
      <c r="L156" s="1174"/>
      <c r="M156" s="1174"/>
      <c r="N156" s="1174"/>
      <c r="O156" s="1174"/>
      <c r="P156" s="1174"/>
      <c r="Q156" s="1174"/>
      <c r="R156" s="1174"/>
      <c r="S156" s="1174"/>
      <c r="T156" s="1174"/>
      <c r="U156" s="1174"/>
      <c r="V156" s="1174"/>
      <c r="W156" s="1179"/>
      <c r="X156" s="1569"/>
      <c r="Y156" s="1587"/>
      <c r="Z156" s="49" t="str">
        <f t="shared" si="6"/>
        <v>Yes</v>
      </c>
      <c r="AA156" s="1272"/>
      <c r="AB156" s="1272"/>
      <c r="AC156" s="1272"/>
      <c r="AD156" s="1272"/>
      <c r="AE156" s="1273"/>
    </row>
    <row r="157" spans="1:31" s="1274" customFormat="1" ht="15" customHeight="1" x14ac:dyDescent="0.25">
      <c r="A157" s="1737"/>
      <c r="B157" s="2047"/>
      <c r="C157" s="2047"/>
      <c r="D157" s="1674">
        <v>6</v>
      </c>
      <c r="E157" s="1174"/>
      <c r="F157" s="1174"/>
      <c r="G157" s="1174"/>
      <c r="H157" s="1174"/>
      <c r="I157" s="1174"/>
      <c r="J157" s="1174"/>
      <c r="K157" s="1174"/>
      <c r="L157" s="1174"/>
      <c r="M157" s="1174"/>
      <c r="N157" s="1174"/>
      <c r="O157" s="1174"/>
      <c r="P157" s="1174"/>
      <c r="Q157" s="1174"/>
      <c r="R157" s="1174"/>
      <c r="S157" s="1174"/>
      <c r="T157" s="1174"/>
      <c r="U157" s="1174"/>
      <c r="V157" s="1174"/>
      <c r="W157" s="1179"/>
      <c r="X157" s="1569"/>
      <c r="Y157" s="1587"/>
      <c r="Z157" s="49" t="str">
        <f t="shared" si="6"/>
        <v>Yes</v>
      </c>
      <c r="AA157" s="1272"/>
      <c r="AB157" s="1272"/>
      <c r="AC157" s="1272"/>
      <c r="AD157" s="1272"/>
      <c r="AE157" s="1273"/>
    </row>
    <row r="158" spans="1:31" s="1274" customFormat="1" ht="15" customHeight="1" x14ac:dyDescent="0.25">
      <c r="A158" s="1737"/>
      <c r="B158" s="2046">
        <v>5</v>
      </c>
      <c r="C158" s="2046" t="str">
        <f>IF($C$10="","",$C$10)</f>
        <v/>
      </c>
      <c r="D158" s="1680">
        <v>0</v>
      </c>
      <c r="E158" s="1172"/>
      <c r="F158" s="1172"/>
      <c r="G158" s="1172"/>
      <c r="H158" s="1172"/>
      <c r="I158" s="1172"/>
      <c r="J158" s="1172"/>
      <c r="K158" s="1172"/>
      <c r="L158" s="1172"/>
      <c r="M158" s="1172"/>
      <c r="N158" s="1172"/>
      <c r="O158" s="1172"/>
      <c r="P158" s="1172"/>
      <c r="Q158" s="1172"/>
      <c r="R158" s="1172"/>
      <c r="S158" s="1172"/>
      <c r="T158" s="1172"/>
      <c r="U158" s="1172"/>
      <c r="V158" s="1172"/>
      <c r="W158" s="1178"/>
      <c r="X158" s="1591"/>
      <c r="Y158" s="1689"/>
      <c r="Z158" s="1879"/>
      <c r="AA158" s="1272"/>
      <c r="AB158" s="1272"/>
      <c r="AC158" s="1272"/>
      <c r="AD158" s="1272"/>
      <c r="AE158" s="1273"/>
    </row>
    <row r="159" spans="1:31" s="1274" customFormat="1" ht="15" customHeight="1" x14ac:dyDescent="0.25">
      <c r="A159" s="1737"/>
      <c r="B159" s="2047"/>
      <c r="C159" s="2047"/>
      <c r="D159" s="1674">
        <v>1</v>
      </c>
      <c r="E159" s="1174"/>
      <c r="F159" s="1174"/>
      <c r="G159" s="1174"/>
      <c r="H159" s="1174"/>
      <c r="I159" s="1174"/>
      <c r="J159" s="1174"/>
      <c r="K159" s="1174"/>
      <c r="L159" s="1174"/>
      <c r="M159" s="1174"/>
      <c r="N159" s="1174"/>
      <c r="O159" s="1174"/>
      <c r="P159" s="1174"/>
      <c r="Q159" s="1174"/>
      <c r="R159" s="1174"/>
      <c r="S159" s="1174"/>
      <c r="T159" s="1174"/>
      <c r="U159" s="1174"/>
      <c r="V159" s="1174"/>
      <c r="W159" s="1179"/>
      <c r="X159" s="1569"/>
      <c r="Y159" s="1587"/>
      <c r="Z159" s="49" t="str">
        <f>IF(AND(C$158="",ISBLANK(Y$158)),"Yes",IF(OR(C$158="",ISBLANK(Y$158)),"No",IF(OR(AND(Y$158="Yes",ISNUMBER(E159),ISNUMBER(F159),ISNUMBER(G159),ISNUMBER(H159),ISNUMBER(I159),ISNUMBER(J159),ISNUMBER(K159),ISNUMBER(L159),ISNUMBER(M159),ISNUMBER(N159),ISNUMBER(O159),ISNUMBER(P159),ISNUMBER(Q159),ISNUMBER(R159),ISNUMBER(S159),ISNUMBER(T159),ISNUMBER(U159),ISNUMBER(V159),ISNUMBER(W159)),AND(Y$158="No",ISNUMBER(E204),ISNUMBER(F204),ISNUMBER(G204),ISNUMBER(H204),ISNUMBER(I204),ISNUMBER(J204),ISNUMBER(K204),ISNUMBER(L204),ISNUMBER(M204),ISNUMBER(N204),ISNUMBER(O204),ISNUMBER(P204),ISNUMBER(Q204),ISNUMBER(R204),ISNUMBER(S204),ISNUMBER(T204),ISNUMBER(U204),ISNUMBER(V204),ISNUMBER(W204))),"Yes","No")))</f>
        <v>Yes</v>
      </c>
      <c r="AA159" s="1272"/>
      <c r="AB159" s="1272"/>
      <c r="AC159" s="1272"/>
      <c r="AD159" s="1272"/>
      <c r="AE159" s="1273"/>
    </row>
    <row r="160" spans="1:31" s="1274" customFormat="1" ht="15" customHeight="1" x14ac:dyDescent="0.25">
      <c r="A160" s="1737"/>
      <c r="B160" s="2047"/>
      <c r="C160" s="2047"/>
      <c r="D160" s="1674">
        <v>2</v>
      </c>
      <c r="E160" s="1174"/>
      <c r="F160" s="1174"/>
      <c r="G160" s="1174"/>
      <c r="H160" s="1174"/>
      <c r="I160" s="1174"/>
      <c r="J160" s="1174"/>
      <c r="K160" s="1174"/>
      <c r="L160" s="1174"/>
      <c r="M160" s="1174"/>
      <c r="N160" s="1174"/>
      <c r="O160" s="1174"/>
      <c r="P160" s="1174"/>
      <c r="Q160" s="1174"/>
      <c r="R160" s="1174"/>
      <c r="S160" s="1174"/>
      <c r="T160" s="1174"/>
      <c r="U160" s="1174"/>
      <c r="V160" s="1174"/>
      <c r="W160" s="1179"/>
      <c r="X160" s="1569"/>
      <c r="Y160" s="1587"/>
      <c r="Z160" s="49" t="str">
        <f t="shared" ref="Z160:Z164" si="7">IF(AND(C$158="",ISBLANK(Y$158)),"Yes",IF(OR(C$158="",ISBLANK(Y$158)),"No",IF(OR(AND(Y$158="Yes",ISNUMBER(E160),ISNUMBER(F160),ISNUMBER(G160),ISNUMBER(H160),ISNUMBER(I160),ISNUMBER(J160),ISNUMBER(K160),ISNUMBER(L160),ISNUMBER(M160),ISNUMBER(N160),ISNUMBER(O160),ISNUMBER(P160),ISNUMBER(Q160),ISNUMBER(R160),ISNUMBER(S160),ISNUMBER(T160),ISNUMBER(U160),ISNUMBER(V160),ISNUMBER(W160)),AND(Y$158="No",ISNUMBER(E205),ISNUMBER(F205),ISNUMBER(G205),ISNUMBER(H205),ISNUMBER(I205),ISNUMBER(J205),ISNUMBER(K205),ISNUMBER(L205),ISNUMBER(M205),ISNUMBER(N205),ISNUMBER(O205),ISNUMBER(P205),ISNUMBER(Q205),ISNUMBER(R205),ISNUMBER(S205),ISNUMBER(T205),ISNUMBER(U205),ISNUMBER(V205),ISNUMBER(W205))),"Yes","No")))</f>
        <v>Yes</v>
      </c>
      <c r="AA160" s="1272"/>
      <c r="AB160" s="1272"/>
      <c r="AC160" s="1272"/>
      <c r="AD160" s="1272"/>
      <c r="AE160" s="1273"/>
    </row>
    <row r="161" spans="1:31" s="1274" customFormat="1" ht="15" customHeight="1" x14ac:dyDescent="0.25">
      <c r="A161" s="1737"/>
      <c r="B161" s="2047"/>
      <c r="C161" s="2047"/>
      <c r="D161" s="1674">
        <v>3</v>
      </c>
      <c r="E161" s="1174"/>
      <c r="F161" s="1174"/>
      <c r="G161" s="1174"/>
      <c r="H161" s="1174"/>
      <c r="I161" s="1174"/>
      <c r="J161" s="1174"/>
      <c r="K161" s="1174"/>
      <c r="L161" s="1174"/>
      <c r="M161" s="1174"/>
      <c r="N161" s="1174"/>
      <c r="O161" s="1174"/>
      <c r="P161" s="1174"/>
      <c r="Q161" s="1174"/>
      <c r="R161" s="1174"/>
      <c r="S161" s="1174"/>
      <c r="T161" s="1174"/>
      <c r="U161" s="1174"/>
      <c r="V161" s="1174"/>
      <c r="W161" s="1179"/>
      <c r="X161" s="1569"/>
      <c r="Y161" s="1587"/>
      <c r="Z161" s="49" t="str">
        <f t="shared" si="7"/>
        <v>Yes</v>
      </c>
      <c r="AA161" s="1272"/>
      <c r="AB161" s="1272"/>
      <c r="AC161" s="1272"/>
      <c r="AD161" s="1272"/>
      <c r="AE161" s="1273"/>
    </row>
    <row r="162" spans="1:31" s="1274" customFormat="1" ht="15" customHeight="1" x14ac:dyDescent="0.25">
      <c r="A162" s="1737"/>
      <c r="B162" s="2047"/>
      <c r="C162" s="2047"/>
      <c r="D162" s="1674">
        <v>4</v>
      </c>
      <c r="E162" s="1174"/>
      <c r="F162" s="1174"/>
      <c r="G162" s="1174"/>
      <c r="H162" s="1174"/>
      <c r="I162" s="1174"/>
      <c r="J162" s="1174"/>
      <c r="K162" s="1174"/>
      <c r="L162" s="1174"/>
      <c r="M162" s="1174"/>
      <c r="N162" s="1174"/>
      <c r="O162" s="1174"/>
      <c r="P162" s="1174"/>
      <c r="Q162" s="1174"/>
      <c r="R162" s="1174"/>
      <c r="S162" s="1174"/>
      <c r="T162" s="1174"/>
      <c r="U162" s="1174"/>
      <c r="V162" s="1174"/>
      <c r="W162" s="1179"/>
      <c r="X162" s="1569"/>
      <c r="Y162" s="1587"/>
      <c r="Z162" s="49" t="str">
        <f t="shared" si="7"/>
        <v>Yes</v>
      </c>
      <c r="AA162" s="1272"/>
      <c r="AB162" s="1272"/>
      <c r="AC162" s="1272"/>
      <c r="AD162" s="1272"/>
      <c r="AE162" s="1273"/>
    </row>
    <row r="163" spans="1:31" s="1274" customFormat="1" ht="15" customHeight="1" x14ac:dyDescent="0.25">
      <c r="A163" s="1737"/>
      <c r="B163" s="2047"/>
      <c r="C163" s="2047"/>
      <c r="D163" s="1674">
        <v>5</v>
      </c>
      <c r="E163" s="1174"/>
      <c r="F163" s="1174"/>
      <c r="G163" s="1174"/>
      <c r="H163" s="1174"/>
      <c r="I163" s="1174"/>
      <c r="J163" s="1174"/>
      <c r="K163" s="1174"/>
      <c r="L163" s="1174"/>
      <c r="M163" s="1174"/>
      <c r="N163" s="1174"/>
      <c r="O163" s="1174"/>
      <c r="P163" s="1174"/>
      <c r="Q163" s="1174"/>
      <c r="R163" s="1174"/>
      <c r="S163" s="1174"/>
      <c r="T163" s="1174"/>
      <c r="U163" s="1174"/>
      <c r="V163" s="1174"/>
      <c r="W163" s="1179"/>
      <c r="X163" s="1569"/>
      <c r="Y163" s="1587"/>
      <c r="Z163" s="49" t="str">
        <f t="shared" si="7"/>
        <v>Yes</v>
      </c>
      <c r="AA163" s="1272"/>
      <c r="AB163" s="1272"/>
      <c r="AC163" s="1272"/>
      <c r="AD163" s="1272"/>
      <c r="AE163" s="1273"/>
    </row>
    <row r="164" spans="1:31" s="1274" customFormat="1" ht="15" customHeight="1" x14ac:dyDescent="0.25">
      <c r="A164" s="1737"/>
      <c r="B164" s="2047"/>
      <c r="C164" s="2047"/>
      <c r="D164" s="1674">
        <v>6</v>
      </c>
      <c r="E164" s="1174"/>
      <c r="F164" s="1174"/>
      <c r="G164" s="1174"/>
      <c r="H164" s="1174"/>
      <c r="I164" s="1174"/>
      <c r="J164" s="1174"/>
      <c r="K164" s="1174"/>
      <c r="L164" s="1174"/>
      <c r="M164" s="1174"/>
      <c r="N164" s="1174"/>
      <c r="O164" s="1174"/>
      <c r="P164" s="1174"/>
      <c r="Q164" s="1174"/>
      <c r="R164" s="1174"/>
      <c r="S164" s="1174"/>
      <c r="T164" s="1174"/>
      <c r="U164" s="1174"/>
      <c r="V164" s="1174"/>
      <c r="W164" s="1179"/>
      <c r="X164" s="1569"/>
      <c r="Y164" s="1587"/>
      <c r="Z164" s="49" t="str">
        <f t="shared" si="7"/>
        <v>Yes</v>
      </c>
      <c r="AA164" s="1272"/>
      <c r="AB164" s="1272"/>
      <c r="AC164" s="1272"/>
      <c r="AD164" s="1272"/>
      <c r="AE164" s="1273"/>
    </row>
    <row r="165" spans="1:31" s="1274" customFormat="1" ht="15" customHeight="1" x14ac:dyDescent="0.25">
      <c r="A165" s="1737"/>
      <c r="B165" s="2046">
        <v>6</v>
      </c>
      <c r="C165" s="2046" t="str">
        <f>IF($C$11="","",$C$11)</f>
        <v/>
      </c>
      <c r="D165" s="1680">
        <v>0</v>
      </c>
      <c r="E165" s="1172"/>
      <c r="F165" s="1172"/>
      <c r="G165" s="1172"/>
      <c r="H165" s="1172"/>
      <c r="I165" s="1172"/>
      <c r="J165" s="1172"/>
      <c r="K165" s="1172"/>
      <c r="L165" s="1172"/>
      <c r="M165" s="1172"/>
      <c r="N165" s="1172"/>
      <c r="O165" s="1172"/>
      <c r="P165" s="1172"/>
      <c r="Q165" s="1172"/>
      <c r="R165" s="1172"/>
      <c r="S165" s="1172"/>
      <c r="T165" s="1172"/>
      <c r="U165" s="1172"/>
      <c r="V165" s="1172"/>
      <c r="W165" s="1178"/>
      <c r="X165" s="1591"/>
      <c r="Y165" s="1689"/>
      <c r="Z165" s="1879"/>
      <c r="AA165" s="1272"/>
      <c r="AB165" s="1272"/>
      <c r="AC165" s="1272"/>
      <c r="AD165" s="1272"/>
      <c r="AE165" s="1273"/>
    </row>
    <row r="166" spans="1:31" s="1274" customFormat="1" ht="15" customHeight="1" x14ac:dyDescent="0.25">
      <c r="A166" s="1737"/>
      <c r="B166" s="2047"/>
      <c r="C166" s="2047"/>
      <c r="D166" s="1674">
        <v>1</v>
      </c>
      <c r="E166" s="1174"/>
      <c r="F166" s="1174"/>
      <c r="G166" s="1174"/>
      <c r="H166" s="1174"/>
      <c r="I166" s="1174"/>
      <c r="J166" s="1174"/>
      <c r="K166" s="1174"/>
      <c r="L166" s="1174"/>
      <c r="M166" s="1174"/>
      <c r="N166" s="1174"/>
      <c r="O166" s="1174"/>
      <c r="P166" s="1174"/>
      <c r="Q166" s="1174"/>
      <c r="R166" s="1174"/>
      <c r="S166" s="1174"/>
      <c r="T166" s="1174"/>
      <c r="U166" s="1174"/>
      <c r="V166" s="1174"/>
      <c r="W166" s="1179"/>
      <c r="X166" s="1569"/>
      <c r="Y166" s="1587"/>
      <c r="Z166" s="49" t="str">
        <f>IF(AND(C$165="",ISBLANK(Y$165)),"Yes",IF(OR(C$165="",ISBLANK(Y$165)),"No",IF(OR(AND(Y$165="Yes",ISNUMBER(E166),ISNUMBER(F166),ISNUMBER(G166),ISNUMBER(H166),ISNUMBER(I166),ISNUMBER(J166),ISNUMBER(K166),ISNUMBER(L166),ISNUMBER(M166),ISNUMBER(N166),ISNUMBER(O166),ISNUMBER(P166),ISNUMBER(Q166),ISNUMBER(R166),ISNUMBER(S166),ISNUMBER(T166),ISNUMBER(U166),ISNUMBER(V166),ISNUMBER(W166)),AND(Y$165="No",ISNUMBER(E211),ISNUMBER(F211),ISNUMBER(G211),ISNUMBER(H211),ISNUMBER(I211),ISNUMBER(J211),ISNUMBER(K211),ISNUMBER(L211),ISNUMBER(M211),ISNUMBER(N211),ISNUMBER(O211),ISNUMBER(P211),ISNUMBER(Q211),ISNUMBER(R211),ISNUMBER(S211),ISNUMBER(T211),ISNUMBER(U211),ISNUMBER(V211),ISNUMBER(W211))),"Yes","No")))</f>
        <v>Yes</v>
      </c>
      <c r="AA166" s="1272"/>
      <c r="AB166" s="1272"/>
      <c r="AC166" s="1272"/>
      <c r="AD166" s="1272"/>
      <c r="AE166" s="1273"/>
    </row>
    <row r="167" spans="1:31" s="1274" customFormat="1" ht="15" customHeight="1" x14ac:dyDescent="0.25">
      <c r="A167" s="1737"/>
      <c r="B167" s="2047"/>
      <c r="C167" s="2047"/>
      <c r="D167" s="1674">
        <v>2</v>
      </c>
      <c r="E167" s="1174"/>
      <c r="F167" s="1174"/>
      <c r="G167" s="1174"/>
      <c r="H167" s="1174"/>
      <c r="I167" s="1174"/>
      <c r="J167" s="1174"/>
      <c r="K167" s="1174"/>
      <c r="L167" s="1174"/>
      <c r="M167" s="1174"/>
      <c r="N167" s="1174"/>
      <c r="O167" s="1174"/>
      <c r="P167" s="1174"/>
      <c r="Q167" s="1174"/>
      <c r="R167" s="1174"/>
      <c r="S167" s="1174"/>
      <c r="T167" s="1174"/>
      <c r="U167" s="1174"/>
      <c r="V167" s="1174"/>
      <c r="W167" s="1179"/>
      <c r="X167" s="1569"/>
      <c r="Y167" s="1587"/>
      <c r="Z167" s="49" t="str">
        <f t="shared" ref="Z167:Z171" si="8">IF(AND(C$165="",ISBLANK(Y$165)),"Yes",IF(OR(C$165="",ISBLANK(Y$165)),"No",IF(OR(AND(Y$165="Yes",ISNUMBER(E167),ISNUMBER(F167),ISNUMBER(G167),ISNUMBER(H167),ISNUMBER(I167),ISNUMBER(J167),ISNUMBER(K167),ISNUMBER(L167),ISNUMBER(M167),ISNUMBER(N167),ISNUMBER(O167),ISNUMBER(P167),ISNUMBER(Q167),ISNUMBER(R167),ISNUMBER(S167),ISNUMBER(T167),ISNUMBER(U167),ISNUMBER(V167),ISNUMBER(W167)),AND(Y$165="No",ISNUMBER(E212),ISNUMBER(F212),ISNUMBER(G212),ISNUMBER(H212),ISNUMBER(I212),ISNUMBER(J212),ISNUMBER(K212),ISNUMBER(L212),ISNUMBER(M212),ISNUMBER(N212),ISNUMBER(O212),ISNUMBER(P212),ISNUMBER(Q212),ISNUMBER(R212),ISNUMBER(S212),ISNUMBER(T212),ISNUMBER(U212),ISNUMBER(V212),ISNUMBER(W212))),"Yes","No")))</f>
        <v>Yes</v>
      </c>
      <c r="AA167" s="1272"/>
      <c r="AB167" s="1272"/>
      <c r="AC167" s="1272"/>
      <c r="AD167" s="1272"/>
      <c r="AE167" s="1273"/>
    </row>
    <row r="168" spans="1:31" s="1274" customFormat="1" ht="15" customHeight="1" x14ac:dyDescent="0.25">
      <c r="A168" s="1737"/>
      <c r="B168" s="2047"/>
      <c r="C168" s="2047"/>
      <c r="D168" s="1674">
        <v>3</v>
      </c>
      <c r="E168" s="1174"/>
      <c r="F168" s="1174"/>
      <c r="G168" s="1174"/>
      <c r="H168" s="1174"/>
      <c r="I168" s="1174"/>
      <c r="J168" s="1174"/>
      <c r="K168" s="1174"/>
      <c r="L168" s="1174"/>
      <c r="M168" s="1174"/>
      <c r="N168" s="1174"/>
      <c r="O168" s="1174"/>
      <c r="P168" s="1174"/>
      <c r="Q168" s="1174"/>
      <c r="R168" s="1174"/>
      <c r="S168" s="1174"/>
      <c r="T168" s="1174"/>
      <c r="U168" s="1174"/>
      <c r="V168" s="1174"/>
      <c r="W168" s="1179"/>
      <c r="X168" s="1569"/>
      <c r="Y168" s="1587"/>
      <c r="Z168" s="49" t="str">
        <f t="shared" si="8"/>
        <v>Yes</v>
      </c>
      <c r="AA168" s="1272"/>
      <c r="AB168" s="1272"/>
      <c r="AC168" s="1272"/>
      <c r="AD168" s="1272"/>
      <c r="AE168" s="1273"/>
    </row>
    <row r="169" spans="1:31" s="1274" customFormat="1" ht="15" customHeight="1" x14ac:dyDescent="0.25">
      <c r="A169" s="1737"/>
      <c r="B169" s="2047"/>
      <c r="C169" s="2047"/>
      <c r="D169" s="1674">
        <v>4</v>
      </c>
      <c r="E169" s="1174"/>
      <c r="F169" s="1174"/>
      <c r="G169" s="1174"/>
      <c r="H169" s="1174"/>
      <c r="I169" s="1174"/>
      <c r="J169" s="1174"/>
      <c r="K169" s="1174"/>
      <c r="L169" s="1174"/>
      <c r="M169" s="1174"/>
      <c r="N169" s="1174"/>
      <c r="O169" s="1174"/>
      <c r="P169" s="1174"/>
      <c r="Q169" s="1174"/>
      <c r="R169" s="1174"/>
      <c r="S169" s="1174"/>
      <c r="T169" s="1174"/>
      <c r="U169" s="1174"/>
      <c r="V169" s="1174"/>
      <c r="W169" s="1179"/>
      <c r="X169" s="1569"/>
      <c r="Y169" s="1587"/>
      <c r="Z169" s="49" t="str">
        <f t="shared" si="8"/>
        <v>Yes</v>
      </c>
      <c r="AA169" s="1272"/>
      <c r="AB169" s="1272"/>
      <c r="AC169" s="1272"/>
      <c r="AD169" s="1272"/>
      <c r="AE169" s="1273"/>
    </row>
    <row r="170" spans="1:31" s="1274" customFormat="1" ht="15" customHeight="1" x14ac:dyDescent="0.25">
      <c r="A170" s="1737"/>
      <c r="B170" s="2047"/>
      <c r="C170" s="2047"/>
      <c r="D170" s="1674">
        <v>5</v>
      </c>
      <c r="E170" s="1174"/>
      <c r="F170" s="1174"/>
      <c r="G170" s="1174"/>
      <c r="H170" s="1174"/>
      <c r="I170" s="1174"/>
      <c r="J170" s="1174"/>
      <c r="K170" s="1174"/>
      <c r="L170" s="1174"/>
      <c r="M170" s="1174"/>
      <c r="N170" s="1174"/>
      <c r="O170" s="1174"/>
      <c r="P170" s="1174"/>
      <c r="Q170" s="1174"/>
      <c r="R170" s="1174"/>
      <c r="S170" s="1174"/>
      <c r="T170" s="1174"/>
      <c r="U170" s="1174"/>
      <c r="V170" s="1174"/>
      <c r="W170" s="1179"/>
      <c r="X170" s="1569"/>
      <c r="Y170" s="1587"/>
      <c r="Z170" s="49" t="str">
        <f t="shared" si="8"/>
        <v>Yes</v>
      </c>
      <c r="AA170" s="1272"/>
      <c r="AB170" s="1272"/>
      <c r="AC170" s="1272"/>
      <c r="AD170" s="1272"/>
      <c r="AE170" s="1273"/>
    </row>
    <row r="171" spans="1:31" s="1274" customFormat="1" ht="15" customHeight="1" x14ac:dyDescent="0.25">
      <c r="A171" s="1737"/>
      <c r="B171" s="2057"/>
      <c r="C171" s="2057"/>
      <c r="D171" s="1682">
        <v>6</v>
      </c>
      <c r="E171" s="1177"/>
      <c r="F171" s="1177"/>
      <c r="G171" s="1177"/>
      <c r="H171" s="1177"/>
      <c r="I171" s="1177"/>
      <c r="J171" s="1177"/>
      <c r="K171" s="1177"/>
      <c r="L171" s="1177"/>
      <c r="M171" s="1177"/>
      <c r="N171" s="1177"/>
      <c r="O171" s="1177"/>
      <c r="P171" s="1177"/>
      <c r="Q171" s="1177"/>
      <c r="R171" s="1177"/>
      <c r="S171" s="1177"/>
      <c r="T171" s="1177"/>
      <c r="U171" s="1177"/>
      <c r="V171" s="1177"/>
      <c r="W171" s="1180"/>
      <c r="X171" s="1589"/>
      <c r="Y171" s="1590"/>
      <c r="Z171" s="62" t="str">
        <f t="shared" si="8"/>
        <v>Yes</v>
      </c>
      <c r="AA171" s="1272"/>
      <c r="AB171" s="1272"/>
      <c r="AC171" s="1272"/>
      <c r="AD171" s="1272"/>
      <c r="AE171" s="1273"/>
    </row>
    <row r="172" spans="1:31" s="1275" customFormat="1" ht="60" customHeight="1" x14ac:dyDescent="0.25">
      <c r="A172" s="1162" t="s">
        <v>1268</v>
      </c>
      <c r="B172" s="1670"/>
      <c r="C172" s="1670"/>
      <c r="D172" s="1670"/>
      <c r="E172" s="1670"/>
      <c r="F172" s="1670"/>
      <c r="G172" s="1670"/>
      <c r="H172" s="1670"/>
      <c r="I172" s="1670"/>
      <c r="J172" s="1670"/>
      <c r="K172" s="1670"/>
      <c r="L172" s="1670"/>
      <c r="M172" s="1670"/>
      <c r="N172" s="1670"/>
      <c r="O172" s="1670"/>
      <c r="P172" s="1670"/>
      <c r="Q172" s="1670"/>
      <c r="R172" s="1670"/>
      <c r="S172" s="1670"/>
      <c r="T172" s="1670"/>
      <c r="U172" s="1670"/>
      <c r="V172" s="1670"/>
      <c r="W172" s="1670"/>
      <c r="X172" s="1670"/>
      <c r="Y172" s="1670"/>
      <c r="Z172" s="1670"/>
      <c r="AA172" s="1670"/>
      <c r="AB172" s="1670"/>
      <c r="AC172" s="1670"/>
      <c r="AD172" s="1670"/>
      <c r="AE172" s="1734"/>
    </row>
    <row r="173" spans="1:31" s="1274" customFormat="1" ht="45" customHeight="1" x14ac:dyDescent="0.25">
      <c r="A173" s="1737"/>
      <c r="B173" s="2048" t="s">
        <v>1030</v>
      </c>
      <c r="C173" s="2049"/>
      <c r="D173" s="2059" t="s">
        <v>1064</v>
      </c>
      <c r="E173" s="2058" t="s">
        <v>1234</v>
      </c>
      <c r="F173" s="2048"/>
      <c r="G173" s="2048"/>
      <c r="H173" s="2048"/>
      <c r="I173" s="2048"/>
      <c r="J173" s="2048"/>
      <c r="K173" s="2048"/>
      <c r="L173" s="2048"/>
      <c r="M173" s="2048"/>
      <c r="N173" s="2048"/>
      <c r="O173" s="2048"/>
      <c r="P173" s="2048"/>
      <c r="Q173" s="2048"/>
      <c r="R173" s="2048"/>
      <c r="S173" s="2048"/>
      <c r="T173" s="2048"/>
      <c r="U173" s="2048"/>
      <c r="V173" s="2048"/>
      <c r="W173" s="2114"/>
      <c r="X173" s="2115" t="s">
        <v>1527</v>
      </c>
      <c r="Y173" s="1272"/>
      <c r="Z173" s="1272"/>
      <c r="AA173" s="1272"/>
      <c r="AB173" s="1272"/>
      <c r="AC173" s="1272"/>
      <c r="AD173" s="1272"/>
      <c r="AE173" s="1273"/>
    </row>
    <row r="174" spans="1:31" s="1274" customFormat="1" ht="45" customHeight="1" x14ac:dyDescent="0.25">
      <c r="A174" s="1737"/>
      <c r="B174" s="2049"/>
      <c r="C174" s="2049"/>
      <c r="D174" s="2060"/>
      <c r="E174" s="1684" t="s">
        <v>1031</v>
      </c>
      <c r="F174" s="1684" t="s">
        <v>1235</v>
      </c>
      <c r="G174" s="1684" t="s">
        <v>1033</v>
      </c>
      <c r="H174" s="1684" t="s">
        <v>1034</v>
      </c>
      <c r="I174" s="1684" t="s">
        <v>1035</v>
      </c>
      <c r="J174" s="1684" t="s">
        <v>1036</v>
      </c>
      <c r="K174" s="1684" t="s">
        <v>1037</v>
      </c>
      <c r="L174" s="1684" t="s">
        <v>1038</v>
      </c>
      <c r="M174" s="1684" t="s">
        <v>1039</v>
      </c>
      <c r="N174" s="1684" t="s">
        <v>1040</v>
      </c>
      <c r="O174" s="1684" t="s">
        <v>1041</v>
      </c>
      <c r="P174" s="1684" t="s">
        <v>1042</v>
      </c>
      <c r="Q174" s="1684" t="s">
        <v>1043</v>
      </c>
      <c r="R174" s="1684" t="s">
        <v>1044</v>
      </c>
      <c r="S174" s="1684" t="s">
        <v>1045</v>
      </c>
      <c r="T174" s="1684" t="s">
        <v>1046</v>
      </c>
      <c r="U174" s="1684" t="s">
        <v>1047</v>
      </c>
      <c r="V174" s="1684" t="s">
        <v>1048</v>
      </c>
      <c r="W174" s="1676" t="s">
        <v>1049</v>
      </c>
      <c r="X174" s="2115"/>
      <c r="Y174" s="1272"/>
      <c r="Z174" s="1272"/>
      <c r="AA174" s="1272"/>
      <c r="AB174" s="1272"/>
      <c r="AC174" s="1272"/>
      <c r="AD174" s="1272"/>
      <c r="AE174" s="1273"/>
    </row>
    <row r="175" spans="1:31" s="1274" customFormat="1" ht="15" customHeight="1" x14ac:dyDescent="0.25">
      <c r="A175" s="1737"/>
      <c r="B175" s="2046">
        <v>1</v>
      </c>
      <c r="C175" s="2046" t="str">
        <f>IF($C$6="","",$C$6)</f>
        <v/>
      </c>
      <c r="D175" s="1679">
        <v>0</v>
      </c>
      <c r="E175" s="1335" t="str">
        <f t="shared" ref="E175:W175" si="9">IF(ISNUMBER(E130),E130,"")</f>
        <v/>
      </c>
      <c r="F175" s="1335" t="str">
        <f t="shared" si="9"/>
        <v/>
      </c>
      <c r="G175" s="1335" t="str">
        <f t="shared" si="9"/>
        <v/>
      </c>
      <c r="H175" s="1335" t="str">
        <f t="shared" si="9"/>
        <v/>
      </c>
      <c r="I175" s="1335" t="str">
        <f t="shared" si="9"/>
        <v/>
      </c>
      <c r="J175" s="1335" t="str">
        <f t="shared" si="9"/>
        <v/>
      </c>
      <c r="K175" s="1335" t="str">
        <f t="shared" si="9"/>
        <v/>
      </c>
      <c r="L175" s="1335" t="str">
        <f t="shared" si="9"/>
        <v/>
      </c>
      <c r="M175" s="1335" t="str">
        <f t="shared" si="9"/>
        <v/>
      </c>
      <c r="N175" s="1335" t="str">
        <f t="shared" si="9"/>
        <v/>
      </c>
      <c r="O175" s="1335" t="str">
        <f t="shared" si="9"/>
        <v/>
      </c>
      <c r="P175" s="1335" t="str">
        <f t="shared" si="9"/>
        <v/>
      </c>
      <c r="Q175" s="1335" t="str">
        <f t="shared" si="9"/>
        <v/>
      </c>
      <c r="R175" s="1335" t="str">
        <f t="shared" si="9"/>
        <v/>
      </c>
      <c r="S175" s="1335" t="str">
        <f t="shared" si="9"/>
        <v/>
      </c>
      <c r="T175" s="1335" t="str">
        <f t="shared" si="9"/>
        <v/>
      </c>
      <c r="U175" s="1335" t="str">
        <f t="shared" si="9"/>
        <v/>
      </c>
      <c r="V175" s="1335" t="str">
        <f t="shared" si="9"/>
        <v/>
      </c>
      <c r="W175" s="1537" t="str">
        <f t="shared" si="9"/>
        <v/>
      </c>
      <c r="X175" s="1692" t="str">
        <f>IF(ISNUMBER(X130),X130,"")</f>
        <v/>
      </c>
      <c r="Y175" s="1272"/>
      <c r="Z175" s="1272"/>
      <c r="AA175" s="1272"/>
      <c r="AB175" s="1272"/>
      <c r="AC175" s="1272"/>
      <c r="AD175" s="1272"/>
      <c r="AE175" s="1273"/>
    </row>
    <row r="176" spans="1:31" s="1274" customFormat="1" ht="15" customHeight="1" x14ac:dyDescent="0.25">
      <c r="A176" s="1737"/>
      <c r="B176" s="2047"/>
      <c r="C176" s="2047"/>
      <c r="D176" s="1674">
        <v>1</v>
      </c>
      <c r="E176" s="1174"/>
      <c r="F176" s="1174"/>
      <c r="G176" s="1174"/>
      <c r="H176" s="1174"/>
      <c r="I176" s="1174"/>
      <c r="J176" s="1174"/>
      <c r="K176" s="1174"/>
      <c r="L176" s="1174"/>
      <c r="M176" s="1174"/>
      <c r="N176" s="1174"/>
      <c r="O176" s="1174"/>
      <c r="P176" s="1174"/>
      <c r="Q176" s="1174"/>
      <c r="R176" s="1174"/>
      <c r="S176" s="1174"/>
      <c r="T176" s="1174"/>
      <c r="U176" s="1174"/>
      <c r="V176" s="1174"/>
      <c r="W176" s="1174"/>
      <c r="X176" s="1693"/>
      <c r="Y176" s="1272"/>
      <c r="Z176" s="1272"/>
      <c r="AA176" s="1272"/>
      <c r="AB176" s="1272"/>
      <c r="AC176" s="1272"/>
      <c r="AD176" s="1272"/>
      <c r="AE176" s="1273"/>
    </row>
    <row r="177" spans="1:31" s="1274" customFormat="1" ht="15" customHeight="1" x14ac:dyDescent="0.25">
      <c r="A177" s="1737"/>
      <c r="B177" s="2047"/>
      <c r="C177" s="2047"/>
      <c r="D177" s="1674">
        <v>2</v>
      </c>
      <c r="E177" s="1174"/>
      <c r="F177" s="1174"/>
      <c r="G177" s="1174"/>
      <c r="H177" s="1174"/>
      <c r="I177" s="1174"/>
      <c r="J177" s="1174"/>
      <c r="K177" s="1174"/>
      <c r="L177" s="1174"/>
      <c r="M177" s="1174"/>
      <c r="N177" s="1174"/>
      <c r="O177" s="1174"/>
      <c r="P177" s="1174"/>
      <c r="Q177" s="1174"/>
      <c r="R177" s="1174"/>
      <c r="S177" s="1174"/>
      <c r="T177" s="1174"/>
      <c r="U177" s="1174"/>
      <c r="V177" s="1174"/>
      <c r="W177" s="1174"/>
      <c r="X177" s="1693"/>
      <c r="Y177" s="1272"/>
      <c r="Z177" s="1272"/>
      <c r="AA177" s="1272"/>
      <c r="AB177" s="1272"/>
      <c r="AC177" s="1272"/>
      <c r="AD177" s="1272"/>
      <c r="AE177" s="1273"/>
    </row>
    <row r="178" spans="1:31" s="1274" customFormat="1" ht="15" customHeight="1" x14ac:dyDescent="0.25">
      <c r="A178" s="1737"/>
      <c r="B178" s="2047"/>
      <c r="C178" s="2047"/>
      <c r="D178" s="1674">
        <v>3</v>
      </c>
      <c r="E178" s="1174"/>
      <c r="F178" s="1174"/>
      <c r="G178" s="1174"/>
      <c r="H178" s="1174"/>
      <c r="I178" s="1174"/>
      <c r="J178" s="1174"/>
      <c r="K178" s="1174"/>
      <c r="L178" s="1174"/>
      <c r="M178" s="1174"/>
      <c r="N178" s="1174"/>
      <c r="O178" s="1174"/>
      <c r="P178" s="1174"/>
      <c r="Q178" s="1174"/>
      <c r="R178" s="1174"/>
      <c r="S178" s="1174"/>
      <c r="T178" s="1174"/>
      <c r="U178" s="1174"/>
      <c r="V178" s="1174"/>
      <c r="W178" s="1174"/>
      <c r="X178" s="1693"/>
      <c r="Y178" s="1272"/>
      <c r="Z178" s="1272"/>
      <c r="AA178" s="1272"/>
      <c r="AB178" s="1272"/>
      <c r="AC178" s="1272"/>
      <c r="AD178" s="1272"/>
      <c r="AE178" s="1273"/>
    </row>
    <row r="179" spans="1:31" s="1274" customFormat="1" ht="15" customHeight="1" x14ac:dyDescent="0.25">
      <c r="A179" s="1737"/>
      <c r="B179" s="2047"/>
      <c r="C179" s="2047"/>
      <c r="D179" s="1674">
        <v>4</v>
      </c>
      <c r="E179" s="1174"/>
      <c r="F179" s="1174"/>
      <c r="G179" s="1174"/>
      <c r="H179" s="1174"/>
      <c r="I179" s="1174"/>
      <c r="J179" s="1174"/>
      <c r="K179" s="1174"/>
      <c r="L179" s="1174"/>
      <c r="M179" s="1174"/>
      <c r="N179" s="1174"/>
      <c r="O179" s="1174"/>
      <c r="P179" s="1174"/>
      <c r="Q179" s="1174"/>
      <c r="R179" s="1174"/>
      <c r="S179" s="1174"/>
      <c r="T179" s="1174"/>
      <c r="U179" s="1174"/>
      <c r="V179" s="1174"/>
      <c r="W179" s="1174"/>
      <c r="X179" s="1693"/>
      <c r="Y179" s="1272"/>
      <c r="Z179" s="1272"/>
      <c r="AA179" s="1272"/>
      <c r="AB179" s="1272"/>
      <c r="AC179" s="1272"/>
      <c r="AD179" s="1272"/>
      <c r="AE179" s="1273"/>
    </row>
    <row r="180" spans="1:31" s="1274" customFormat="1" ht="15" customHeight="1" x14ac:dyDescent="0.25">
      <c r="A180" s="1737"/>
      <c r="B180" s="2047"/>
      <c r="C180" s="2047"/>
      <c r="D180" s="1674">
        <v>5</v>
      </c>
      <c r="E180" s="1174"/>
      <c r="F180" s="1174"/>
      <c r="G180" s="1174"/>
      <c r="H180" s="1174"/>
      <c r="I180" s="1174"/>
      <c r="J180" s="1174"/>
      <c r="K180" s="1174"/>
      <c r="L180" s="1174"/>
      <c r="M180" s="1174"/>
      <c r="N180" s="1174"/>
      <c r="O180" s="1174"/>
      <c r="P180" s="1174"/>
      <c r="Q180" s="1174"/>
      <c r="R180" s="1174"/>
      <c r="S180" s="1174"/>
      <c r="T180" s="1174"/>
      <c r="U180" s="1174"/>
      <c r="V180" s="1174"/>
      <c r="W180" s="1174"/>
      <c r="X180" s="1693"/>
      <c r="Y180" s="1272"/>
      <c r="Z180" s="1272"/>
      <c r="AA180" s="1272"/>
      <c r="AB180" s="1272"/>
      <c r="AC180" s="1272"/>
      <c r="AD180" s="1272"/>
      <c r="AE180" s="1273"/>
    </row>
    <row r="181" spans="1:31" s="1274" customFormat="1" ht="15" customHeight="1" x14ac:dyDescent="0.25">
      <c r="A181" s="1737"/>
      <c r="B181" s="2047"/>
      <c r="C181" s="2047"/>
      <c r="D181" s="1674">
        <v>6</v>
      </c>
      <c r="E181" s="1174"/>
      <c r="F181" s="1174"/>
      <c r="G181" s="1174"/>
      <c r="H181" s="1174"/>
      <c r="I181" s="1174"/>
      <c r="J181" s="1174"/>
      <c r="K181" s="1174"/>
      <c r="L181" s="1174"/>
      <c r="M181" s="1174"/>
      <c r="N181" s="1174"/>
      <c r="O181" s="1174"/>
      <c r="P181" s="1174"/>
      <c r="Q181" s="1174"/>
      <c r="R181" s="1174"/>
      <c r="S181" s="1174"/>
      <c r="T181" s="1174"/>
      <c r="U181" s="1174"/>
      <c r="V181" s="1174"/>
      <c r="W181" s="1174"/>
      <c r="X181" s="1693"/>
      <c r="Y181" s="1272"/>
      <c r="Z181" s="1272"/>
      <c r="AA181" s="1272"/>
      <c r="AB181" s="1272"/>
      <c r="AC181" s="1272"/>
      <c r="AD181" s="1272"/>
      <c r="AE181" s="1273"/>
    </row>
    <row r="182" spans="1:31" s="1274" customFormat="1" ht="15" customHeight="1" x14ac:dyDescent="0.25">
      <c r="A182" s="1737"/>
      <c r="B182" s="2046">
        <v>2</v>
      </c>
      <c r="C182" s="2046" t="str">
        <f>IF($C$7="","",$C$7)</f>
        <v/>
      </c>
      <c r="D182" s="1680">
        <v>0</v>
      </c>
      <c r="E182" s="1335" t="str">
        <f t="shared" ref="E182:W182" si="10">IF(ISNUMBER(E137),E137,"")</f>
        <v/>
      </c>
      <c r="F182" s="1335" t="str">
        <f t="shared" si="10"/>
        <v/>
      </c>
      <c r="G182" s="1335" t="str">
        <f t="shared" si="10"/>
        <v/>
      </c>
      <c r="H182" s="1335" t="str">
        <f t="shared" si="10"/>
        <v/>
      </c>
      <c r="I182" s="1335" t="str">
        <f t="shared" si="10"/>
        <v/>
      </c>
      <c r="J182" s="1335" t="str">
        <f t="shared" si="10"/>
        <v/>
      </c>
      <c r="K182" s="1335" t="str">
        <f t="shared" si="10"/>
        <v/>
      </c>
      <c r="L182" s="1335" t="str">
        <f t="shared" si="10"/>
        <v/>
      </c>
      <c r="M182" s="1335" t="str">
        <f t="shared" si="10"/>
        <v/>
      </c>
      <c r="N182" s="1335" t="str">
        <f t="shared" si="10"/>
        <v/>
      </c>
      <c r="O182" s="1335" t="str">
        <f t="shared" si="10"/>
        <v/>
      </c>
      <c r="P182" s="1335" t="str">
        <f t="shared" si="10"/>
        <v/>
      </c>
      <c r="Q182" s="1335" t="str">
        <f t="shared" si="10"/>
        <v/>
      </c>
      <c r="R182" s="1335" t="str">
        <f t="shared" si="10"/>
        <v/>
      </c>
      <c r="S182" s="1335" t="str">
        <f t="shared" si="10"/>
        <v/>
      </c>
      <c r="T182" s="1335" t="str">
        <f t="shared" si="10"/>
        <v/>
      </c>
      <c r="U182" s="1335" t="str">
        <f t="shared" si="10"/>
        <v/>
      </c>
      <c r="V182" s="1335" t="str">
        <f t="shared" si="10"/>
        <v/>
      </c>
      <c r="W182" s="1335" t="str">
        <f t="shared" si="10"/>
        <v/>
      </c>
      <c r="X182" s="1692" t="str">
        <f>IF(ISNUMBER(X137),X137,"")</f>
        <v/>
      </c>
      <c r="Y182" s="1272"/>
      <c r="Z182" s="1272"/>
      <c r="AA182" s="1272"/>
      <c r="AB182" s="1272"/>
      <c r="AC182" s="1272"/>
      <c r="AD182" s="1272"/>
      <c r="AE182" s="1273"/>
    </row>
    <row r="183" spans="1:31" s="1274" customFormat="1" ht="15" customHeight="1" x14ac:dyDescent="0.25">
      <c r="A183" s="1737"/>
      <c r="B183" s="2047"/>
      <c r="C183" s="2047"/>
      <c r="D183" s="1674">
        <v>1</v>
      </c>
      <c r="E183" s="1174"/>
      <c r="F183" s="1174"/>
      <c r="G183" s="1174"/>
      <c r="H183" s="1174"/>
      <c r="I183" s="1174"/>
      <c r="J183" s="1174"/>
      <c r="K183" s="1174"/>
      <c r="L183" s="1174"/>
      <c r="M183" s="1174"/>
      <c r="N183" s="1174"/>
      <c r="O183" s="1174"/>
      <c r="P183" s="1174"/>
      <c r="Q183" s="1174"/>
      <c r="R183" s="1174"/>
      <c r="S183" s="1174"/>
      <c r="T183" s="1174"/>
      <c r="U183" s="1174"/>
      <c r="V183" s="1174"/>
      <c r="W183" s="1174"/>
      <c r="X183" s="1693"/>
      <c r="Y183" s="1272"/>
      <c r="Z183" s="1272"/>
      <c r="AA183" s="1272"/>
      <c r="AB183" s="1272"/>
      <c r="AC183" s="1272"/>
      <c r="AD183" s="1272"/>
      <c r="AE183" s="1273"/>
    </row>
    <row r="184" spans="1:31" s="1274" customFormat="1" ht="15" customHeight="1" x14ac:dyDescent="0.25">
      <c r="A184" s="1737"/>
      <c r="B184" s="2047"/>
      <c r="C184" s="2047"/>
      <c r="D184" s="1674">
        <v>2</v>
      </c>
      <c r="E184" s="1174"/>
      <c r="F184" s="1174"/>
      <c r="G184" s="1174"/>
      <c r="H184" s="1174"/>
      <c r="I184" s="1174"/>
      <c r="J184" s="1174"/>
      <c r="K184" s="1174"/>
      <c r="L184" s="1174"/>
      <c r="M184" s="1174"/>
      <c r="N184" s="1174"/>
      <c r="O184" s="1174"/>
      <c r="P184" s="1174"/>
      <c r="Q184" s="1174"/>
      <c r="R184" s="1174"/>
      <c r="S184" s="1174"/>
      <c r="T184" s="1174"/>
      <c r="U184" s="1174"/>
      <c r="V184" s="1174"/>
      <c r="W184" s="1174"/>
      <c r="X184" s="1693"/>
      <c r="Y184" s="1272"/>
      <c r="Z184" s="1272"/>
      <c r="AA184" s="1272"/>
      <c r="AB184" s="1272"/>
      <c r="AC184" s="1272"/>
      <c r="AD184" s="1272"/>
      <c r="AE184" s="1273"/>
    </row>
    <row r="185" spans="1:31" s="1274" customFormat="1" ht="15" customHeight="1" x14ac:dyDescent="0.25">
      <c r="A185" s="1737"/>
      <c r="B185" s="2047"/>
      <c r="C185" s="2047"/>
      <c r="D185" s="1674">
        <v>3</v>
      </c>
      <c r="E185" s="1174"/>
      <c r="F185" s="1174"/>
      <c r="G185" s="1174"/>
      <c r="H185" s="1174"/>
      <c r="I185" s="1174"/>
      <c r="J185" s="1174"/>
      <c r="K185" s="1174"/>
      <c r="L185" s="1174"/>
      <c r="M185" s="1174"/>
      <c r="N185" s="1174"/>
      <c r="O185" s="1174"/>
      <c r="P185" s="1174"/>
      <c r="Q185" s="1174"/>
      <c r="R185" s="1174"/>
      <c r="S185" s="1174"/>
      <c r="T185" s="1174"/>
      <c r="U185" s="1174"/>
      <c r="V185" s="1174"/>
      <c r="W185" s="1174"/>
      <c r="X185" s="1693"/>
      <c r="Y185" s="1272"/>
      <c r="Z185" s="1272"/>
      <c r="AA185" s="1272"/>
      <c r="AB185" s="1272"/>
      <c r="AC185" s="1272"/>
      <c r="AD185" s="1272"/>
      <c r="AE185" s="1273"/>
    </row>
    <row r="186" spans="1:31" s="1274" customFormat="1" ht="15" customHeight="1" x14ac:dyDescent="0.25">
      <c r="A186" s="1737"/>
      <c r="B186" s="2047"/>
      <c r="C186" s="2047"/>
      <c r="D186" s="1674">
        <v>4</v>
      </c>
      <c r="E186" s="1174"/>
      <c r="F186" s="1174"/>
      <c r="G186" s="1174"/>
      <c r="H186" s="1174"/>
      <c r="I186" s="1174"/>
      <c r="J186" s="1174"/>
      <c r="K186" s="1174"/>
      <c r="L186" s="1174"/>
      <c r="M186" s="1174"/>
      <c r="N186" s="1174"/>
      <c r="O186" s="1174"/>
      <c r="P186" s="1174"/>
      <c r="Q186" s="1174"/>
      <c r="R186" s="1174"/>
      <c r="S186" s="1174"/>
      <c r="T186" s="1174"/>
      <c r="U186" s="1174"/>
      <c r="V186" s="1174"/>
      <c r="W186" s="1174"/>
      <c r="X186" s="1693"/>
      <c r="Y186" s="1272"/>
      <c r="Z186" s="1272"/>
      <c r="AA186" s="1272"/>
      <c r="AB186" s="1272"/>
      <c r="AC186" s="1272"/>
      <c r="AD186" s="1272"/>
      <c r="AE186" s="1273"/>
    </row>
    <row r="187" spans="1:31" s="1274" customFormat="1" ht="15" customHeight="1" x14ac:dyDescent="0.25">
      <c r="A187" s="1737"/>
      <c r="B187" s="2047"/>
      <c r="C187" s="2047"/>
      <c r="D187" s="1674">
        <v>5</v>
      </c>
      <c r="E187" s="1174"/>
      <c r="F187" s="1174"/>
      <c r="G187" s="1174"/>
      <c r="H187" s="1174"/>
      <c r="I187" s="1174"/>
      <c r="J187" s="1174"/>
      <c r="K187" s="1174"/>
      <c r="L187" s="1174"/>
      <c r="M187" s="1174"/>
      <c r="N187" s="1174"/>
      <c r="O187" s="1174"/>
      <c r="P187" s="1174"/>
      <c r="Q187" s="1174"/>
      <c r="R187" s="1174"/>
      <c r="S187" s="1174"/>
      <c r="T187" s="1174"/>
      <c r="U187" s="1174"/>
      <c r="V187" s="1174"/>
      <c r="W187" s="1174"/>
      <c r="X187" s="1693"/>
      <c r="Y187" s="1272"/>
      <c r="Z187" s="1272"/>
      <c r="AA187" s="1272"/>
      <c r="AB187" s="1272"/>
      <c r="AC187" s="1272"/>
      <c r="AD187" s="1272"/>
      <c r="AE187" s="1273"/>
    </row>
    <row r="188" spans="1:31" s="1274" customFormat="1" ht="15" customHeight="1" x14ac:dyDescent="0.25">
      <c r="A188" s="1737"/>
      <c r="B188" s="2047"/>
      <c r="C188" s="2047"/>
      <c r="D188" s="1674">
        <v>6</v>
      </c>
      <c r="E188" s="1174"/>
      <c r="F188" s="1174"/>
      <c r="G188" s="1174"/>
      <c r="H188" s="1174"/>
      <c r="I188" s="1174"/>
      <c r="J188" s="1174"/>
      <c r="K188" s="1174"/>
      <c r="L188" s="1174"/>
      <c r="M188" s="1174"/>
      <c r="N188" s="1174"/>
      <c r="O188" s="1174"/>
      <c r="P188" s="1174"/>
      <c r="Q188" s="1174"/>
      <c r="R188" s="1174"/>
      <c r="S188" s="1174"/>
      <c r="T188" s="1174"/>
      <c r="U188" s="1174"/>
      <c r="V188" s="1174"/>
      <c r="W188" s="1174"/>
      <c r="X188" s="1693"/>
      <c r="Y188" s="1272"/>
      <c r="Z188" s="1272"/>
      <c r="AA188" s="1272"/>
      <c r="AB188" s="1272"/>
      <c r="AC188" s="1272"/>
      <c r="AD188" s="1272"/>
      <c r="AE188" s="1273"/>
    </row>
    <row r="189" spans="1:31" s="1274" customFormat="1" ht="15" customHeight="1" x14ac:dyDescent="0.25">
      <c r="A189" s="1737"/>
      <c r="B189" s="2046">
        <v>3</v>
      </c>
      <c r="C189" s="2046" t="str">
        <f>IF($C$8="","",$C$8)</f>
        <v/>
      </c>
      <c r="D189" s="1680">
        <v>0</v>
      </c>
      <c r="E189" s="1335" t="str">
        <f t="shared" ref="E189:W189" si="11">IF(ISNUMBER(E144),E144,"")</f>
        <v/>
      </c>
      <c r="F189" s="1335" t="str">
        <f t="shared" si="11"/>
        <v/>
      </c>
      <c r="G189" s="1335" t="str">
        <f t="shared" si="11"/>
        <v/>
      </c>
      <c r="H189" s="1335" t="str">
        <f t="shared" si="11"/>
        <v/>
      </c>
      <c r="I189" s="1335" t="str">
        <f t="shared" si="11"/>
        <v/>
      </c>
      <c r="J189" s="1335" t="str">
        <f t="shared" si="11"/>
        <v/>
      </c>
      <c r="K189" s="1335" t="str">
        <f t="shared" si="11"/>
        <v/>
      </c>
      <c r="L189" s="1335" t="str">
        <f t="shared" si="11"/>
        <v/>
      </c>
      <c r="M189" s="1335" t="str">
        <f t="shared" si="11"/>
        <v/>
      </c>
      <c r="N189" s="1335" t="str">
        <f t="shared" si="11"/>
        <v/>
      </c>
      <c r="O189" s="1335" t="str">
        <f t="shared" si="11"/>
        <v/>
      </c>
      <c r="P189" s="1335" t="str">
        <f t="shared" si="11"/>
        <v/>
      </c>
      <c r="Q189" s="1335" t="str">
        <f t="shared" si="11"/>
        <v/>
      </c>
      <c r="R189" s="1335" t="str">
        <f t="shared" si="11"/>
        <v/>
      </c>
      <c r="S189" s="1335" t="str">
        <f t="shared" si="11"/>
        <v/>
      </c>
      <c r="T189" s="1335" t="str">
        <f t="shared" si="11"/>
        <v/>
      </c>
      <c r="U189" s="1335" t="str">
        <f t="shared" si="11"/>
        <v/>
      </c>
      <c r="V189" s="1335" t="str">
        <f t="shared" si="11"/>
        <v/>
      </c>
      <c r="W189" s="1335" t="str">
        <f t="shared" si="11"/>
        <v/>
      </c>
      <c r="X189" s="1692" t="str">
        <f>IF(ISNUMBER(X144),X144,"")</f>
        <v/>
      </c>
      <c r="Y189" s="1272"/>
      <c r="Z189" s="1272"/>
      <c r="AA189" s="1272"/>
      <c r="AB189" s="1272"/>
      <c r="AC189" s="1272"/>
      <c r="AD189" s="1272"/>
      <c r="AE189" s="1273"/>
    </row>
    <row r="190" spans="1:31" s="1274" customFormat="1" ht="15" customHeight="1" x14ac:dyDescent="0.25">
      <c r="A190" s="1737"/>
      <c r="B190" s="2047"/>
      <c r="C190" s="2047"/>
      <c r="D190" s="1674">
        <v>1</v>
      </c>
      <c r="E190" s="1174"/>
      <c r="F190" s="1174"/>
      <c r="G190" s="1174"/>
      <c r="H190" s="1174"/>
      <c r="I190" s="1174"/>
      <c r="J190" s="1174"/>
      <c r="K190" s="1174"/>
      <c r="L190" s="1174"/>
      <c r="M190" s="1174"/>
      <c r="N190" s="1174"/>
      <c r="O190" s="1174"/>
      <c r="P190" s="1174"/>
      <c r="Q190" s="1174"/>
      <c r="R190" s="1174"/>
      <c r="S190" s="1174"/>
      <c r="T190" s="1174"/>
      <c r="U190" s="1174"/>
      <c r="V190" s="1174"/>
      <c r="W190" s="1174"/>
      <c r="X190" s="1693"/>
      <c r="Y190" s="1272"/>
      <c r="Z190" s="1272"/>
      <c r="AA190" s="1272"/>
      <c r="AB190" s="1272"/>
      <c r="AC190" s="1272"/>
      <c r="AD190" s="1272"/>
      <c r="AE190" s="1273"/>
    </row>
    <row r="191" spans="1:31" s="1274" customFormat="1" ht="15" customHeight="1" x14ac:dyDescent="0.25">
      <c r="A191" s="1737"/>
      <c r="B191" s="2047"/>
      <c r="C191" s="2047"/>
      <c r="D191" s="1674">
        <v>2</v>
      </c>
      <c r="E191" s="1174"/>
      <c r="F191" s="1174"/>
      <c r="G191" s="1174"/>
      <c r="H191" s="1174"/>
      <c r="I191" s="1174"/>
      <c r="J191" s="1174"/>
      <c r="K191" s="1174"/>
      <c r="L191" s="1174"/>
      <c r="M191" s="1174"/>
      <c r="N191" s="1174"/>
      <c r="O191" s="1174"/>
      <c r="P191" s="1174"/>
      <c r="Q191" s="1174"/>
      <c r="R191" s="1174"/>
      <c r="S191" s="1174"/>
      <c r="T191" s="1174"/>
      <c r="U191" s="1174"/>
      <c r="V191" s="1174"/>
      <c r="W191" s="1174"/>
      <c r="X191" s="1693"/>
      <c r="Y191" s="1272"/>
      <c r="Z191" s="1272"/>
      <c r="AA191" s="1272"/>
      <c r="AB191" s="1272"/>
      <c r="AC191" s="1272"/>
      <c r="AD191" s="1272"/>
      <c r="AE191" s="1273"/>
    </row>
    <row r="192" spans="1:31" s="1274" customFormat="1" ht="15" customHeight="1" x14ac:dyDescent="0.25">
      <c r="A192" s="1737"/>
      <c r="B192" s="2047"/>
      <c r="C192" s="2047"/>
      <c r="D192" s="1674">
        <v>3</v>
      </c>
      <c r="E192" s="1174"/>
      <c r="F192" s="1174"/>
      <c r="G192" s="1174"/>
      <c r="H192" s="1174"/>
      <c r="I192" s="1174"/>
      <c r="J192" s="1174"/>
      <c r="K192" s="1174"/>
      <c r="L192" s="1174"/>
      <c r="M192" s="1174"/>
      <c r="N192" s="1174"/>
      <c r="O192" s="1174"/>
      <c r="P192" s="1174"/>
      <c r="Q192" s="1174"/>
      <c r="R192" s="1174"/>
      <c r="S192" s="1174"/>
      <c r="T192" s="1174"/>
      <c r="U192" s="1174"/>
      <c r="V192" s="1174"/>
      <c r="W192" s="1174"/>
      <c r="X192" s="1693"/>
      <c r="Y192" s="1272"/>
      <c r="Z192" s="1272"/>
      <c r="AA192" s="1272"/>
      <c r="AB192" s="1272"/>
      <c r="AC192" s="1272"/>
      <c r="AD192" s="1272"/>
      <c r="AE192" s="1273"/>
    </row>
    <row r="193" spans="1:31" s="1274" customFormat="1" ht="15" customHeight="1" x14ac:dyDescent="0.25">
      <c r="A193" s="1737"/>
      <c r="B193" s="2047"/>
      <c r="C193" s="2047"/>
      <c r="D193" s="1674">
        <v>4</v>
      </c>
      <c r="E193" s="1174"/>
      <c r="F193" s="1174"/>
      <c r="G193" s="1174"/>
      <c r="H193" s="1174"/>
      <c r="I193" s="1174"/>
      <c r="J193" s="1174"/>
      <c r="K193" s="1174"/>
      <c r="L193" s="1174"/>
      <c r="M193" s="1174"/>
      <c r="N193" s="1174"/>
      <c r="O193" s="1174"/>
      <c r="P193" s="1174"/>
      <c r="Q193" s="1174"/>
      <c r="R193" s="1174"/>
      <c r="S193" s="1174"/>
      <c r="T193" s="1174"/>
      <c r="U193" s="1174"/>
      <c r="V193" s="1174"/>
      <c r="W193" s="1174"/>
      <c r="X193" s="1693"/>
      <c r="Y193" s="1272"/>
      <c r="Z193" s="1272"/>
      <c r="AA193" s="1272"/>
      <c r="AB193" s="1272"/>
      <c r="AC193" s="1272"/>
      <c r="AD193" s="1272"/>
      <c r="AE193" s="1273"/>
    </row>
    <row r="194" spans="1:31" s="1274" customFormat="1" ht="15" customHeight="1" x14ac:dyDescent="0.25">
      <c r="A194" s="1737"/>
      <c r="B194" s="2047"/>
      <c r="C194" s="2047"/>
      <c r="D194" s="1674">
        <v>5</v>
      </c>
      <c r="E194" s="1174"/>
      <c r="F194" s="1174"/>
      <c r="G194" s="1174"/>
      <c r="H194" s="1174"/>
      <c r="I194" s="1174"/>
      <c r="J194" s="1174"/>
      <c r="K194" s="1174"/>
      <c r="L194" s="1174"/>
      <c r="M194" s="1174"/>
      <c r="N194" s="1174"/>
      <c r="O194" s="1174"/>
      <c r="P194" s="1174"/>
      <c r="Q194" s="1174"/>
      <c r="R194" s="1174"/>
      <c r="S194" s="1174"/>
      <c r="T194" s="1174"/>
      <c r="U194" s="1174"/>
      <c r="V194" s="1174"/>
      <c r="W194" s="1174"/>
      <c r="X194" s="1693"/>
      <c r="Y194" s="1272"/>
      <c r="Z194" s="1272"/>
      <c r="AA194" s="1272"/>
      <c r="AB194" s="1272"/>
      <c r="AC194" s="1272"/>
      <c r="AD194" s="1272"/>
      <c r="AE194" s="1273"/>
    </row>
    <row r="195" spans="1:31" s="1274" customFormat="1" ht="15" customHeight="1" x14ac:dyDescent="0.25">
      <c r="A195" s="1737"/>
      <c r="B195" s="2047"/>
      <c r="C195" s="2047"/>
      <c r="D195" s="1674">
        <v>6</v>
      </c>
      <c r="E195" s="1174"/>
      <c r="F195" s="1174"/>
      <c r="G195" s="1174"/>
      <c r="H195" s="1174"/>
      <c r="I195" s="1174"/>
      <c r="J195" s="1174"/>
      <c r="K195" s="1174"/>
      <c r="L195" s="1174"/>
      <c r="M195" s="1174"/>
      <c r="N195" s="1174"/>
      <c r="O195" s="1174"/>
      <c r="P195" s="1174"/>
      <c r="Q195" s="1174"/>
      <c r="R195" s="1174"/>
      <c r="S195" s="1174"/>
      <c r="T195" s="1174"/>
      <c r="U195" s="1174"/>
      <c r="V195" s="1174"/>
      <c r="W195" s="1174"/>
      <c r="X195" s="1693"/>
      <c r="Y195" s="1272"/>
      <c r="Z195" s="1272"/>
      <c r="AA195" s="1272"/>
      <c r="AB195" s="1272"/>
      <c r="AC195" s="1272"/>
      <c r="AD195" s="1272"/>
      <c r="AE195" s="1273"/>
    </row>
    <row r="196" spans="1:31" s="1274" customFormat="1" ht="15" customHeight="1" x14ac:dyDescent="0.25">
      <c r="A196" s="1737"/>
      <c r="B196" s="2046">
        <v>4</v>
      </c>
      <c r="C196" s="2046" t="str">
        <f>IF($C$9="","",$C$9)</f>
        <v/>
      </c>
      <c r="D196" s="1680">
        <v>0</v>
      </c>
      <c r="E196" s="1335" t="str">
        <f t="shared" ref="E196:W196" si="12">IF(ISNUMBER(E151),E151,"")</f>
        <v/>
      </c>
      <c r="F196" s="1335" t="str">
        <f t="shared" si="12"/>
        <v/>
      </c>
      <c r="G196" s="1335" t="str">
        <f t="shared" si="12"/>
        <v/>
      </c>
      <c r="H196" s="1335" t="str">
        <f t="shared" si="12"/>
        <v/>
      </c>
      <c r="I196" s="1335" t="str">
        <f t="shared" si="12"/>
        <v/>
      </c>
      <c r="J196" s="1335" t="str">
        <f t="shared" si="12"/>
        <v/>
      </c>
      <c r="K196" s="1335" t="str">
        <f t="shared" si="12"/>
        <v/>
      </c>
      <c r="L196" s="1335" t="str">
        <f t="shared" si="12"/>
        <v/>
      </c>
      <c r="M196" s="1335" t="str">
        <f t="shared" si="12"/>
        <v/>
      </c>
      <c r="N196" s="1335" t="str">
        <f t="shared" si="12"/>
        <v/>
      </c>
      <c r="O196" s="1335" t="str">
        <f t="shared" si="12"/>
        <v/>
      </c>
      <c r="P196" s="1335" t="str">
        <f t="shared" si="12"/>
        <v/>
      </c>
      <c r="Q196" s="1335" t="str">
        <f t="shared" si="12"/>
        <v/>
      </c>
      <c r="R196" s="1335" t="str">
        <f t="shared" si="12"/>
        <v/>
      </c>
      <c r="S196" s="1335" t="str">
        <f t="shared" si="12"/>
        <v/>
      </c>
      <c r="T196" s="1335" t="str">
        <f t="shared" si="12"/>
        <v/>
      </c>
      <c r="U196" s="1335" t="str">
        <f t="shared" si="12"/>
        <v/>
      </c>
      <c r="V196" s="1335" t="str">
        <f t="shared" si="12"/>
        <v/>
      </c>
      <c r="W196" s="1335" t="str">
        <f t="shared" si="12"/>
        <v/>
      </c>
      <c r="X196" s="1692" t="str">
        <f>IF(ISNUMBER(X151),X151,"")</f>
        <v/>
      </c>
      <c r="Y196" s="1272"/>
      <c r="Z196" s="1272"/>
      <c r="AA196" s="1272"/>
      <c r="AB196" s="1272"/>
      <c r="AC196" s="1272"/>
      <c r="AD196" s="1272"/>
      <c r="AE196" s="1273"/>
    </row>
    <row r="197" spans="1:31" s="1274" customFormat="1" ht="15" customHeight="1" x14ac:dyDescent="0.25">
      <c r="A197" s="1737"/>
      <c r="B197" s="2047"/>
      <c r="C197" s="2047"/>
      <c r="D197" s="1674">
        <v>1</v>
      </c>
      <c r="E197" s="1174"/>
      <c r="F197" s="1174"/>
      <c r="G197" s="1174"/>
      <c r="H197" s="1174"/>
      <c r="I197" s="1174"/>
      <c r="J197" s="1174"/>
      <c r="K197" s="1174"/>
      <c r="L197" s="1174"/>
      <c r="M197" s="1174"/>
      <c r="N197" s="1174"/>
      <c r="O197" s="1174"/>
      <c r="P197" s="1174"/>
      <c r="Q197" s="1174"/>
      <c r="R197" s="1174"/>
      <c r="S197" s="1174"/>
      <c r="T197" s="1174"/>
      <c r="U197" s="1174"/>
      <c r="V197" s="1174"/>
      <c r="W197" s="1174"/>
      <c r="X197" s="1693"/>
      <c r="Y197" s="1272"/>
      <c r="Z197" s="1272"/>
      <c r="AA197" s="1272"/>
      <c r="AB197" s="1272"/>
      <c r="AC197" s="1272"/>
      <c r="AD197" s="1272"/>
      <c r="AE197" s="1273"/>
    </row>
    <row r="198" spans="1:31" s="1274" customFormat="1" ht="15" customHeight="1" x14ac:dyDescent="0.25">
      <c r="A198" s="1737"/>
      <c r="B198" s="2047"/>
      <c r="C198" s="2047"/>
      <c r="D198" s="1674">
        <v>2</v>
      </c>
      <c r="E198" s="1174"/>
      <c r="F198" s="1174"/>
      <c r="G198" s="1174"/>
      <c r="H198" s="1174"/>
      <c r="I198" s="1174"/>
      <c r="J198" s="1174"/>
      <c r="K198" s="1174"/>
      <c r="L198" s="1174"/>
      <c r="M198" s="1174"/>
      <c r="N198" s="1174"/>
      <c r="O198" s="1174"/>
      <c r="P198" s="1174"/>
      <c r="Q198" s="1174"/>
      <c r="R198" s="1174"/>
      <c r="S198" s="1174"/>
      <c r="T198" s="1174"/>
      <c r="U198" s="1174"/>
      <c r="V198" s="1174"/>
      <c r="W198" s="1174"/>
      <c r="X198" s="1693"/>
      <c r="Y198" s="1272"/>
      <c r="Z198" s="1272"/>
      <c r="AA198" s="1272"/>
      <c r="AB198" s="1272"/>
      <c r="AC198" s="1272"/>
      <c r="AD198" s="1272"/>
      <c r="AE198" s="1273"/>
    </row>
    <row r="199" spans="1:31" s="1274" customFormat="1" ht="15" customHeight="1" x14ac:dyDescent="0.25">
      <c r="A199" s="1737"/>
      <c r="B199" s="2047"/>
      <c r="C199" s="2047"/>
      <c r="D199" s="1674">
        <v>3</v>
      </c>
      <c r="E199" s="1174"/>
      <c r="F199" s="1174"/>
      <c r="G199" s="1174"/>
      <c r="H199" s="1174"/>
      <c r="I199" s="1174"/>
      <c r="J199" s="1174"/>
      <c r="K199" s="1174"/>
      <c r="L199" s="1174"/>
      <c r="M199" s="1174"/>
      <c r="N199" s="1174"/>
      <c r="O199" s="1174"/>
      <c r="P199" s="1174"/>
      <c r="Q199" s="1174"/>
      <c r="R199" s="1174"/>
      <c r="S199" s="1174"/>
      <c r="T199" s="1174"/>
      <c r="U199" s="1174"/>
      <c r="V199" s="1174"/>
      <c r="W199" s="1174"/>
      <c r="X199" s="1693"/>
      <c r="Y199" s="1272"/>
      <c r="Z199" s="1272"/>
      <c r="AA199" s="1272"/>
      <c r="AB199" s="1272"/>
      <c r="AC199" s="1272"/>
      <c r="AD199" s="1272"/>
      <c r="AE199" s="1273"/>
    </row>
    <row r="200" spans="1:31" s="1274" customFormat="1" ht="15" customHeight="1" x14ac:dyDescent="0.25">
      <c r="A200" s="1737"/>
      <c r="B200" s="2047"/>
      <c r="C200" s="2047"/>
      <c r="D200" s="1674">
        <v>4</v>
      </c>
      <c r="E200" s="1174"/>
      <c r="F200" s="1174"/>
      <c r="G200" s="1174"/>
      <c r="H200" s="1174"/>
      <c r="I200" s="1174"/>
      <c r="J200" s="1174"/>
      <c r="K200" s="1174"/>
      <c r="L200" s="1174"/>
      <c r="M200" s="1174"/>
      <c r="N200" s="1174"/>
      <c r="O200" s="1174"/>
      <c r="P200" s="1174"/>
      <c r="Q200" s="1174"/>
      <c r="R200" s="1174"/>
      <c r="S200" s="1174"/>
      <c r="T200" s="1174"/>
      <c r="U200" s="1174"/>
      <c r="V200" s="1174"/>
      <c r="W200" s="1174"/>
      <c r="X200" s="1693"/>
      <c r="Y200" s="1272"/>
      <c r="Z200" s="1272"/>
      <c r="AA200" s="1272"/>
      <c r="AB200" s="1272"/>
      <c r="AC200" s="1272"/>
      <c r="AD200" s="1272"/>
      <c r="AE200" s="1273"/>
    </row>
    <row r="201" spans="1:31" s="1274" customFormat="1" ht="15" customHeight="1" x14ac:dyDescent="0.25">
      <c r="A201" s="1737"/>
      <c r="B201" s="2047"/>
      <c r="C201" s="2047"/>
      <c r="D201" s="1674">
        <v>5</v>
      </c>
      <c r="E201" s="1174"/>
      <c r="F201" s="1174"/>
      <c r="G201" s="1174"/>
      <c r="H201" s="1174"/>
      <c r="I201" s="1174"/>
      <c r="J201" s="1174"/>
      <c r="K201" s="1174"/>
      <c r="L201" s="1174"/>
      <c r="M201" s="1174"/>
      <c r="N201" s="1174"/>
      <c r="O201" s="1174"/>
      <c r="P201" s="1174"/>
      <c r="Q201" s="1174"/>
      <c r="R201" s="1174"/>
      <c r="S201" s="1174"/>
      <c r="T201" s="1174"/>
      <c r="U201" s="1174"/>
      <c r="V201" s="1174"/>
      <c r="W201" s="1174"/>
      <c r="X201" s="1693"/>
      <c r="Y201" s="1272"/>
      <c r="Z201" s="1272"/>
      <c r="AA201" s="1272"/>
      <c r="AB201" s="1272"/>
      <c r="AC201" s="1272"/>
      <c r="AD201" s="1272"/>
      <c r="AE201" s="1273"/>
    </row>
    <row r="202" spans="1:31" s="1274" customFormat="1" ht="15" customHeight="1" x14ac:dyDescent="0.25">
      <c r="A202" s="1737"/>
      <c r="B202" s="2047"/>
      <c r="C202" s="2047"/>
      <c r="D202" s="1674">
        <v>6</v>
      </c>
      <c r="E202" s="1174"/>
      <c r="F202" s="1174"/>
      <c r="G202" s="1174"/>
      <c r="H202" s="1174"/>
      <c r="I202" s="1174"/>
      <c r="J202" s="1174"/>
      <c r="K202" s="1174"/>
      <c r="L202" s="1174"/>
      <c r="M202" s="1174"/>
      <c r="N202" s="1174"/>
      <c r="O202" s="1174"/>
      <c r="P202" s="1174"/>
      <c r="Q202" s="1174"/>
      <c r="R202" s="1174"/>
      <c r="S202" s="1174"/>
      <c r="T202" s="1174"/>
      <c r="U202" s="1174"/>
      <c r="V202" s="1174"/>
      <c r="W202" s="1174"/>
      <c r="X202" s="1693"/>
      <c r="Y202" s="1272"/>
      <c r="Z202" s="1272"/>
      <c r="AA202" s="1272"/>
      <c r="AB202" s="1272"/>
      <c r="AC202" s="1272"/>
      <c r="AD202" s="1272"/>
      <c r="AE202" s="1273"/>
    </row>
    <row r="203" spans="1:31" s="1274" customFormat="1" ht="15" customHeight="1" x14ac:dyDescent="0.25">
      <c r="A203" s="1737"/>
      <c r="B203" s="2046">
        <v>5</v>
      </c>
      <c r="C203" s="2046" t="str">
        <f>IF($C$10="","",$C$10)</f>
        <v/>
      </c>
      <c r="D203" s="1680">
        <v>0</v>
      </c>
      <c r="E203" s="1335" t="str">
        <f t="shared" ref="E203:W203" si="13">IF(ISNUMBER(E158),E158,"")</f>
        <v/>
      </c>
      <c r="F203" s="1335" t="str">
        <f t="shared" si="13"/>
        <v/>
      </c>
      <c r="G203" s="1335" t="str">
        <f t="shared" si="13"/>
        <v/>
      </c>
      <c r="H203" s="1335" t="str">
        <f t="shared" si="13"/>
        <v/>
      </c>
      <c r="I203" s="1335" t="str">
        <f t="shared" si="13"/>
        <v/>
      </c>
      <c r="J203" s="1335" t="str">
        <f t="shared" si="13"/>
        <v/>
      </c>
      <c r="K203" s="1335" t="str">
        <f t="shared" si="13"/>
        <v/>
      </c>
      <c r="L203" s="1335" t="str">
        <f t="shared" si="13"/>
        <v/>
      </c>
      <c r="M203" s="1335" t="str">
        <f t="shared" si="13"/>
        <v/>
      </c>
      <c r="N203" s="1335" t="str">
        <f t="shared" si="13"/>
        <v/>
      </c>
      <c r="O203" s="1335" t="str">
        <f t="shared" si="13"/>
        <v/>
      </c>
      <c r="P203" s="1335" t="str">
        <f t="shared" si="13"/>
        <v/>
      </c>
      <c r="Q203" s="1335" t="str">
        <f t="shared" si="13"/>
        <v/>
      </c>
      <c r="R203" s="1335" t="str">
        <f t="shared" si="13"/>
        <v/>
      </c>
      <c r="S203" s="1335" t="str">
        <f t="shared" si="13"/>
        <v/>
      </c>
      <c r="T203" s="1335" t="str">
        <f t="shared" si="13"/>
        <v/>
      </c>
      <c r="U203" s="1335" t="str">
        <f t="shared" si="13"/>
        <v/>
      </c>
      <c r="V203" s="1335" t="str">
        <f t="shared" si="13"/>
        <v/>
      </c>
      <c r="W203" s="1335" t="str">
        <f t="shared" si="13"/>
        <v/>
      </c>
      <c r="X203" s="1692" t="str">
        <f>IF(ISNUMBER(X158),X158,"")</f>
        <v/>
      </c>
      <c r="Y203" s="1272"/>
      <c r="Z203" s="1272"/>
      <c r="AA203" s="1272"/>
      <c r="AB203" s="1272"/>
      <c r="AC203" s="1272"/>
      <c r="AD203" s="1272"/>
      <c r="AE203" s="1273"/>
    </row>
    <row r="204" spans="1:31" s="1274" customFormat="1" ht="15" customHeight="1" x14ac:dyDescent="0.25">
      <c r="A204" s="1737"/>
      <c r="B204" s="2047"/>
      <c r="C204" s="2047"/>
      <c r="D204" s="1674">
        <v>1</v>
      </c>
      <c r="E204" s="1174"/>
      <c r="F204" s="1174"/>
      <c r="G204" s="1174"/>
      <c r="H204" s="1174"/>
      <c r="I204" s="1174"/>
      <c r="J204" s="1174"/>
      <c r="K204" s="1174"/>
      <c r="L204" s="1174"/>
      <c r="M204" s="1174"/>
      <c r="N204" s="1174"/>
      <c r="O204" s="1174"/>
      <c r="P204" s="1174"/>
      <c r="Q204" s="1174"/>
      <c r="R204" s="1174"/>
      <c r="S204" s="1174"/>
      <c r="T204" s="1174"/>
      <c r="U204" s="1174"/>
      <c r="V204" s="1174"/>
      <c r="W204" s="1174"/>
      <c r="X204" s="1693"/>
      <c r="Y204" s="1272"/>
      <c r="Z204" s="1272"/>
      <c r="AA204" s="1272"/>
      <c r="AB204" s="1272"/>
      <c r="AC204" s="1272"/>
      <c r="AD204" s="1272"/>
      <c r="AE204" s="1273"/>
    </row>
    <row r="205" spans="1:31" s="1274" customFormat="1" ht="15" customHeight="1" x14ac:dyDescent="0.25">
      <c r="A205" s="1737"/>
      <c r="B205" s="2047"/>
      <c r="C205" s="2047"/>
      <c r="D205" s="1674">
        <v>2</v>
      </c>
      <c r="E205" s="1174"/>
      <c r="F205" s="1174"/>
      <c r="G205" s="1174"/>
      <c r="H205" s="1174"/>
      <c r="I205" s="1174"/>
      <c r="J205" s="1174"/>
      <c r="K205" s="1174"/>
      <c r="L205" s="1174"/>
      <c r="M205" s="1174"/>
      <c r="N205" s="1174"/>
      <c r="O205" s="1174"/>
      <c r="P205" s="1174"/>
      <c r="Q205" s="1174"/>
      <c r="R205" s="1174"/>
      <c r="S205" s="1174"/>
      <c r="T205" s="1174"/>
      <c r="U205" s="1174"/>
      <c r="V205" s="1174"/>
      <c r="W205" s="1174"/>
      <c r="X205" s="1693"/>
      <c r="Y205" s="1272"/>
      <c r="Z205" s="1272"/>
      <c r="AA205" s="1272"/>
      <c r="AB205" s="1272"/>
      <c r="AC205" s="1272"/>
      <c r="AD205" s="1272"/>
      <c r="AE205" s="1273"/>
    </row>
    <row r="206" spans="1:31" s="1274" customFormat="1" ht="15" customHeight="1" x14ac:dyDescent="0.25">
      <c r="A206" s="1737"/>
      <c r="B206" s="2047"/>
      <c r="C206" s="2047"/>
      <c r="D206" s="1674">
        <v>3</v>
      </c>
      <c r="E206" s="1174"/>
      <c r="F206" s="1174"/>
      <c r="G206" s="1174"/>
      <c r="H206" s="1174"/>
      <c r="I206" s="1174"/>
      <c r="J206" s="1174"/>
      <c r="K206" s="1174"/>
      <c r="L206" s="1174"/>
      <c r="M206" s="1174"/>
      <c r="N206" s="1174"/>
      <c r="O206" s="1174"/>
      <c r="P206" s="1174"/>
      <c r="Q206" s="1174"/>
      <c r="R206" s="1174"/>
      <c r="S206" s="1174"/>
      <c r="T206" s="1174"/>
      <c r="U206" s="1174"/>
      <c r="V206" s="1174"/>
      <c r="W206" s="1174"/>
      <c r="X206" s="1693"/>
      <c r="Y206" s="1272"/>
      <c r="Z206" s="1272"/>
      <c r="AA206" s="1272"/>
      <c r="AB206" s="1272"/>
      <c r="AC206" s="1272"/>
      <c r="AD206" s="1272"/>
      <c r="AE206" s="1273"/>
    </row>
    <row r="207" spans="1:31" s="1274" customFormat="1" ht="15" customHeight="1" x14ac:dyDescent="0.25">
      <c r="A207" s="1737"/>
      <c r="B207" s="2047"/>
      <c r="C207" s="2047"/>
      <c r="D207" s="1674">
        <v>4</v>
      </c>
      <c r="E207" s="1174"/>
      <c r="F207" s="1174"/>
      <c r="G207" s="1174"/>
      <c r="H207" s="1174"/>
      <c r="I207" s="1174"/>
      <c r="J207" s="1174"/>
      <c r="K207" s="1174"/>
      <c r="L207" s="1174"/>
      <c r="M207" s="1174"/>
      <c r="N207" s="1174"/>
      <c r="O207" s="1174"/>
      <c r="P207" s="1174"/>
      <c r="Q207" s="1174"/>
      <c r="R207" s="1174"/>
      <c r="S207" s="1174"/>
      <c r="T207" s="1174"/>
      <c r="U207" s="1174"/>
      <c r="V207" s="1174"/>
      <c r="W207" s="1174"/>
      <c r="X207" s="1693"/>
      <c r="Y207" s="1272"/>
      <c r="Z207" s="1272"/>
      <c r="AA207" s="1272"/>
      <c r="AB207" s="1272"/>
      <c r="AC207" s="1272"/>
      <c r="AD207" s="1272"/>
      <c r="AE207" s="1273"/>
    </row>
    <row r="208" spans="1:31" s="1274" customFormat="1" ht="15" customHeight="1" x14ac:dyDescent="0.25">
      <c r="A208" s="1737"/>
      <c r="B208" s="2047"/>
      <c r="C208" s="2047"/>
      <c r="D208" s="1674">
        <v>5</v>
      </c>
      <c r="E208" s="1174"/>
      <c r="F208" s="1174"/>
      <c r="G208" s="1174"/>
      <c r="H208" s="1174"/>
      <c r="I208" s="1174"/>
      <c r="J208" s="1174"/>
      <c r="K208" s="1174"/>
      <c r="L208" s="1174"/>
      <c r="M208" s="1174"/>
      <c r="N208" s="1174"/>
      <c r="O208" s="1174"/>
      <c r="P208" s="1174"/>
      <c r="Q208" s="1174"/>
      <c r="R208" s="1174"/>
      <c r="S208" s="1174"/>
      <c r="T208" s="1174"/>
      <c r="U208" s="1174"/>
      <c r="V208" s="1174"/>
      <c r="W208" s="1174"/>
      <c r="X208" s="1693"/>
      <c r="Y208" s="1272"/>
      <c r="Z208" s="1272"/>
      <c r="AA208" s="1272"/>
      <c r="AB208" s="1272"/>
      <c r="AC208" s="1272"/>
      <c r="AD208" s="1272"/>
      <c r="AE208" s="1273"/>
    </row>
    <row r="209" spans="1:32" s="1274" customFormat="1" ht="15" customHeight="1" x14ac:dyDescent="0.25">
      <c r="A209" s="1737"/>
      <c r="B209" s="2047"/>
      <c r="C209" s="2047"/>
      <c r="D209" s="1674">
        <v>6</v>
      </c>
      <c r="E209" s="1174"/>
      <c r="F209" s="1174"/>
      <c r="G209" s="1174"/>
      <c r="H209" s="1174"/>
      <c r="I209" s="1174"/>
      <c r="J209" s="1174"/>
      <c r="K209" s="1174"/>
      <c r="L209" s="1174"/>
      <c r="M209" s="1174"/>
      <c r="N209" s="1174"/>
      <c r="O209" s="1174"/>
      <c r="P209" s="1174"/>
      <c r="Q209" s="1174"/>
      <c r="R209" s="1174"/>
      <c r="S209" s="1174"/>
      <c r="T209" s="1174"/>
      <c r="U209" s="1174"/>
      <c r="V209" s="1174"/>
      <c r="W209" s="1174"/>
      <c r="X209" s="1693"/>
      <c r="Y209" s="1272"/>
      <c r="Z209" s="1272"/>
      <c r="AA209" s="1272"/>
      <c r="AB209" s="1272"/>
      <c r="AC209" s="1272"/>
      <c r="AD209" s="1272"/>
      <c r="AE209" s="1273"/>
    </row>
    <row r="210" spans="1:32" s="1274" customFormat="1" ht="15" customHeight="1" x14ac:dyDescent="0.25">
      <c r="A210" s="1737"/>
      <c r="B210" s="2046">
        <v>6</v>
      </c>
      <c r="C210" s="2046" t="str">
        <f>IF($C$11="","",$C$11)</f>
        <v/>
      </c>
      <c r="D210" s="1680">
        <v>0</v>
      </c>
      <c r="E210" s="1335" t="str">
        <f t="shared" ref="E210:W210" si="14">IF(ISNUMBER(E165),E165,"")</f>
        <v/>
      </c>
      <c r="F210" s="1335" t="str">
        <f t="shared" si="14"/>
        <v/>
      </c>
      <c r="G210" s="1335" t="str">
        <f t="shared" si="14"/>
        <v/>
      </c>
      <c r="H210" s="1335" t="str">
        <f t="shared" si="14"/>
        <v/>
      </c>
      <c r="I210" s="1335" t="str">
        <f t="shared" si="14"/>
        <v/>
      </c>
      <c r="J210" s="1335" t="str">
        <f t="shared" si="14"/>
        <v/>
      </c>
      <c r="K210" s="1335" t="str">
        <f t="shared" si="14"/>
        <v/>
      </c>
      <c r="L210" s="1335" t="str">
        <f t="shared" si="14"/>
        <v/>
      </c>
      <c r="M210" s="1335" t="str">
        <f t="shared" si="14"/>
        <v/>
      </c>
      <c r="N210" s="1335" t="str">
        <f t="shared" si="14"/>
        <v/>
      </c>
      <c r="O210" s="1335" t="str">
        <f t="shared" si="14"/>
        <v/>
      </c>
      <c r="P210" s="1335" t="str">
        <f t="shared" si="14"/>
        <v/>
      </c>
      <c r="Q210" s="1335" t="str">
        <f t="shared" si="14"/>
        <v/>
      </c>
      <c r="R210" s="1335" t="str">
        <f t="shared" si="14"/>
        <v/>
      </c>
      <c r="S210" s="1335" t="str">
        <f t="shared" si="14"/>
        <v/>
      </c>
      <c r="T210" s="1335" t="str">
        <f t="shared" si="14"/>
        <v/>
      </c>
      <c r="U210" s="1335" t="str">
        <f t="shared" si="14"/>
        <v/>
      </c>
      <c r="V210" s="1335" t="str">
        <f t="shared" si="14"/>
        <v/>
      </c>
      <c r="W210" s="1335" t="str">
        <f t="shared" si="14"/>
        <v/>
      </c>
      <c r="X210" s="1692" t="str">
        <f>IF(ISNUMBER(X165),X165,"")</f>
        <v/>
      </c>
      <c r="Y210" s="1272"/>
      <c r="Z210" s="1272"/>
      <c r="AA210" s="1272"/>
      <c r="AB210" s="1272"/>
      <c r="AC210" s="1272"/>
      <c r="AD210" s="1272"/>
      <c r="AE210" s="1273"/>
    </row>
    <row r="211" spans="1:32" s="1274" customFormat="1" ht="15" customHeight="1" x14ac:dyDescent="0.25">
      <c r="A211" s="1737"/>
      <c r="B211" s="2047"/>
      <c r="C211" s="2047"/>
      <c r="D211" s="1674">
        <v>1</v>
      </c>
      <c r="E211" s="1174"/>
      <c r="F211" s="1174"/>
      <c r="G211" s="1174"/>
      <c r="H211" s="1174"/>
      <c r="I211" s="1174"/>
      <c r="J211" s="1174"/>
      <c r="K211" s="1174"/>
      <c r="L211" s="1174"/>
      <c r="M211" s="1174"/>
      <c r="N211" s="1174"/>
      <c r="O211" s="1174"/>
      <c r="P211" s="1174"/>
      <c r="Q211" s="1174"/>
      <c r="R211" s="1174"/>
      <c r="S211" s="1174"/>
      <c r="T211" s="1174"/>
      <c r="U211" s="1174"/>
      <c r="V211" s="1174"/>
      <c r="W211" s="1174"/>
      <c r="X211" s="1693"/>
      <c r="Y211" s="1272"/>
      <c r="Z211" s="1272"/>
      <c r="AA211" s="1272"/>
      <c r="AB211" s="1272"/>
      <c r="AC211" s="1272"/>
      <c r="AD211" s="1272"/>
      <c r="AE211" s="1273"/>
    </row>
    <row r="212" spans="1:32" s="1274" customFormat="1" ht="15" customHeight="1" x14ac:dyDescent="0.25">
      <c r="A212" s="1737"/>
      <c r="B212" s="2047"/>
      <c r="C212" s="2047"/>
      <c r="D212" s="1674">
        <v>2</v>
      </c>
      <c r="E212" s="1174"/>
      <c r="F212" s="1174"/>
      <c r="G212" s="1174"/>
      <c r="H212" s="1174"/>
      <c r="I212" s="1174"/>
      <c r="J212" s="1174"/>
      <c r="K212" s="1174"/>
      <c r="L212" s="1174"/>
      <c r="M212" s="1174"/>
      <c r="N212" s="1174"/>
      <c r="O212" s="1174"/>
      <c r="P212" s="1174"/>
      <c r="Q212" s="1174"/>
      <c r="R212" s="1174"/>
      <c r="S212" s="1174"/>
      <c r="T212" s="1174"/>
      <c r="U212" s="1174"/>
      <c r="V212" s="1174"/>
      <c r="W212" s="1174"/>
      <c r="X212" s="1693"/>
      <c r="Y212" s="1272"/>
      <c r="Z212" s="1272"/>
      <c r="AA212" s="1272"/>
      <c r="AB212" s="1272"/>
      <c r="AC212" s="1272"/>
      <c r="AD212" s="1272"/>
      <c r="AE212" s="1273"/>
    </row>
    <row r="213" spans="1:32" s="1274" customFormat="1" ht="15" customHeight="1" x14ac:dyDescent="0.25">
      <c r="A213" s="1737"/>
      <c r="B213" s="2047"/>
      <c r="C213" s="2047"/>
      <c r="D213" s="1674">
        <v>3</v>
      </c>
      <c r="E213" s="1174"/>
      <c r="F213" s="1174"/>
      <c r="G213" s="1174"/>
      <c r="H213" s="1174"/>
      <c r="I213" s="1174"/>
      <c r="J213" s="1174"/>
      <c r="K213" s="1174"/>
      <c r="L213" s="1174"/>
      <c r="M213" s="1174"/>
      <c r="N213" s="1174"/>
      <c r="O213" s="1174"/>
      <c r="P213" s="1174"/>
      <c r="Q213" s="1174"/>
      <c r="R213" s="1174"/>
      <c r="S213" s="1174"/>
      <c r="T213" s="1174"/>
      <c r="U213" s="1174"/>
      <c r="V213" s="1174"/>
      <c r="W213" s="1174"/>
      <c r="X213" s="1693"/>
      <c r="Y213" s="1272"/>
      <c r="Z213" s="1272"/>
      <c r="AA213" s="1272"/>
      <c r="AB213" s="1272"/>
      <c r="AC213" s="1272"/>
      <c r="AD213" s="1272"/>
      <c r="AE213" s="1273"/>
    </row>
    <row r="214" spans="1:32" s="1274" customFormat="1" ht="15" customHeight="1" x14ac:dyDescent="0.25">
      <c r="A214" s="1737"/>
      <c r="B214" s="2047"/>
      <c r="C214" s="2047"/>
      <c r="D214" s="1674">
        <v>4</v>
      </c>
      <c r="E214" s="1174"/>
      <c r="F214" s="1174"/>
      <c r="G214" s="1174"/>
      <c r="H214" s="1174"/>
      <c r="I214" s="1174"/>
      <c r="J214" s="1174"/>
      <c r="K214" s="1174"/>
      <c r="L214" s="1174"/>
      <c r="M214" s="1174"/>
      <c r="N214" s="1174"/>
      <c r="O214" s="1174"/>
      <c r="P214" s="1174"/>
      <c r="Q214" s="1174"/>
      <c r="R214" s="1174"/>
      <c r="S214" s="1174"/>
      <c r="T214" s="1174"/>
      <c r="U214" s="1174"/>
      <c r="V214" s="1174"/>
      <c r="W214" s="1174"/>
      <c r="X214" s="1693"/>
      <c r="Y214" s="1272"/>
      <c r="Z214" s="1272"/>
      <c r="AA214" s="1272"/>
      <c r="AB214" s="1272"/>
      <c r="AC214" s="1272"/>
      <c r="AD214" s="1272"/>
      <c r="AE214" s="1273"/>
    </row>
    <row r="215" spans="1:32" s="1274" customFormat="1" ht="15" customHeight="1" x14ac:dyDescent="0.25">
      <c r="A215" s="1737"/>
      <c r="B215" s="2047"/>
      <c r="C215" s="2047"/>
      <c r="D215" s="1674">
        <v>5</v>
      </c>
      <c r="E215" s="1174"/>
      <c r="F215" s="1174"/>
      <c r="G215" s="1174"/>
      <c r="H215" s="1174"/>
      <c r="I215" s="1174"/>
      <c r="J215" s="1174"/>
      <c r="K215" s="1174"/>
      <c r="L215" s="1174"/>
      <c r="M215" s="1174"/>
      <c r="N215" s="1174"/>
      <c r="O215" s="1174"/>
      <c r="P215" s="1174"/>
      <c r="Q215" s="1174"/>
      <c r="R215" s="1174"/>
      <c r="S215" s="1174"/>
      <c r="T215" s="1174"/>
      <c r="U215" s="1174"/>
      <c r="V215" s="1174"/>
      <c r="W215" s="1174"/>
      <c r="X215" s="1693"/>
      <c r="Y215" s="1272"/>
      <c r="Z215" s="1272"/>
      <c r="AA215" s="1272"/>
      <c r="AB215" s="1272"/>
      <c r="AC215" s="1272"/>
      <c r="AD215" s="1272"/>
      <c r="AE215" s="1273"/>
    </row>
    <row r="216" spans="1:32" s="1274" customFormat="1" ht="15" customHeight="1" x14ac:dyDescent="0.25">
      <c r="A216" s="1737"/>
      <c r="B216" s="2057"/>
      <c r="C216" s="2057"/>
      <c r="D216" s="1682">
        <v>6</v>
      </c>
      <c r="E216" s="1177"/>
      <c r="F216" s="1177"/>
      <c r="G216" s="1177"/>
      <c r="H216" s="1177"/>
      <c r="I216" s="1177"/>
      <c r="J216" s="1177"/>
      <c r="K216" s="1177"/>
      <c r="L216" s="1177"/>
      <c r="M216" s="1177"/>
      <c r="N216" s="1177"/>
      <c r="O216" s="1177"/>
      <c r="P216" s="1177"/>
      <c r="Q216" s="1177"/>
      <c r="R216" s="1177"/>
      <c r="S216" s="1177"/>
      <c r="T216" s="1177"/>
      <c r="U216" s="1177"/>
      <c r="V216" s="1177"/>
      <c r="W216" s="1177"/>
      <c r="X216" s="1694"/>
      <c r="Y216" s="1272"/>
      <c r="Z216" s="1272"/>
      <c r="AA216" s="1272"/>
      <c r="AB216" s="1272"/>
      <c r="AC216" s="1272"/>
      <c r="AD216" s="1272"/>
      <c r="AE216" s="1273"/>
    </row>
    <row r="217" spans="1:32" s="1271" customFormat="1" ht="15" customHeight="1" x14ac:dyDescent="0.25">
      <c r="A217" s="1738"/>
      <c r="AE217" s="1736"/>
    </row>
    <row r="218" spans="1:32" s="1274" customFormat="1" ht="60" customHeight="1" x14ac:dyDescent="0.25">
      <c r="A218" s="1162" t="s">
        <v>1269</v>
      </c>
      <c r="B218" s="1272"/>
      <c r="C218" s="1272"/>
      <c r="D218" s="1272"/>
      <c r="E218" s="1272"/>
      <c r="F218" s="1272"/>
      <c r="G218" s="1272"/>
      <c r="H218" s="1272"/>
      <c r="I218" s="1272"/>
      <c r="J218" s="1272"/>
      <c r="K218" s="1272"/>
      <c r="L218" s="1272"/>
      <c r="M218" s="1272"/>
      <c r="N218" s="1272"/>
      <c r="O218" s="1272"/>
      <c r="P218" s="1272"/>
      <c r="Q218" s="1272"/>
      <c r="R218" s="1272"/>
      <c r="S218" s="1272"/>
      <c r="T218" s="1272"/>
      <c r="U218" s="1272"/>
      <c r="V218" s="1272"/>
      <c r="W218" s="1272"/>
      <c r="X218" s="1272"/>
      <c r="Y218" s="1272"/>
      <c r="Z218" s="1272"/>
      <c r="AA218" s="1272"/>
      <c r="AB218" s="1272"/>
      <c r="AC218" s="1272"/>
      <c r="AD218" s="1272"/>
      <c r="AE218" s="1273"/>
    </row>
    <row r="219" spans="1:32" s="1274" customFormat="1" ht="45" customHeight="1" x14ac:dyDescent="0.25">
      <c r="A219" s="1164" t="s">
        <v>1515</v>
      </c>
      <c r="B219" s="1272"/>
      <c r="C219" s="1272"/>
      <c r="D219" s="1272"/>
      <c r="E219" s="1272"/>
      <c r="F219" s="1272"/>
      <c r="G219" s="1272"/>
      <c r="H219" s="1272"/>
      <c r="I219" s="1272"/>
      <c r="J219" s="1272"/>
      <c r="K219" s="1272"/>
      <c r="L219" s="1272"/>
      <c r="M219" s="1272"/>
      <c r="N219" s="1272"/>
      <c r="O219" s="1272"/>
      <c r="P219" s="1272"/>
      <c r="Q219" s="1272"/>
      <c r="R219" s="1272"/>
      <c r="S219" s="1272"/>
      <c r="T219" s="1272"/>
      <c r="U219" s="1272"/>
      <c r="V219" s="1272"/>
      <c r="W219" s="1272"/>
      <c r="X219" s="1272"/>
      <c r="Y219" s="1272"/>
      <c r="Z219" s="1272"/>
      <c r="AA219" s="1272"/>
      <c r="AB219" s="1272"/>
      <c r="AC219" s="1272"/>
      <c r="AD219" s="1272"/>
      <c r="AE219" s="1273"/>
    </row>
    <row r="220" spans="1:32" s="1274" customFormat="1" ht="15" customHeight="1" x14ac:dyDescent="0.25">
      <c r="A220" s="1737"/>
      <c r="B220" s="2131" t="s">
        <v>1030</v>
      </c>
      <c r="C220" s="2131"/>
      <c r="D220" s="2132"/>
      <c r="E220" s="2130" t="s">
        <v>1234</v>
      </c>
      <c r="F220" s="2130"/>
      <c r="G220" s="2130"/>
      <c r="H220" s="2130"/>
      <c r="I220" s="2130"/>
      <c r="J220" s="2130"/>
      <c r="K220" s="2130"/>
      <c r="L220" s="2130"/>
      <c r="M220" s="2130"/>
      <c r="N220" s="2130"/>
      <c r="O220" s="2130"/>
      <c r="P220" s="2130"/>
      <c r="Q220" s="2130"/>
      <c r="R220" s="2130"/>
      <c r="S220" s="2130"/>
      <c r="T220" s="2130"/>
      <c r="U220" s="2130"/>
      <c r="V220" s="2130"/>
      <c r="W220" s="2068"/>
      <c r="X220" s="1272"/>
      <c r="Y220" s="1272"/>
      <c r="Z220" s="1272"/>
      <c r="AA220" s="1272"/>
      <c r="AB220" s="1272"/>
      <c r="AC220" s="1272"/>
      <c r="AD220" s="1272"/>
      <c r="AE220" s="1273"/>
      <c r="AF220" s="1273"/>
    </row>
    <row r="221" spans="1:32" s="1274" customFormat="1" ht="15" customHeight="1" x14ac:dyDescent="0.25">
      <c r="A221" s="1737"/>
      <c r="B221" s="2133"/>
      <c r="C221" s="2133"/>
      <c r="D221" s="2134"/>
      <c r="E221" s="1684" t="s">
        <v>1031</v>
      </c>
      <c r="F221" s="1684" t="s">
        <v>1235</v>
      </c>
      <c r="G221" s="1684" t="s">
        <v>1033</v>
      </c>
      <c r="H221" s="1684" t="s">
        <v>1034</v>
      </c>
      <c r="I221" s="1684" t="s">
        <v>1035</v>
      </c>
      <c r="J221" s="1684" t="s">
        <v>1036</v>
      </c>
      <c r="K221" s="1684" t="s">
        <v>1037</v>
      </c>
      <c r="L221" s="1684" t="s">
        <v>1038</v>
      </c>
      <c r="M221" s="1684" t="s">
        <v>1039</v>
      </c>
      <c r="N221" s="1684" t="s">
        <v>1040</v>
      </c>
      <c r="O221" s="1684" t="s">
        <v>1041</v>
      </c>
      <c r="P221" s="1684" t="s">
        <v>1042</v>
      </c>
      <c r="Q221" s="1684" t="s">
        <v>1043</v>
      </c>
      <c r="R221" s="1684" t="s">
        <v>1044</v>
      </c>
      <c r="S221" s="1684" t="s">
        <v>1045</v>
      </c>
      <c r="T221" s="1684" t="s">
        <v>1046</v>
      </c>
      <c r="U221" s="1684" t="s">
        <v>1047</v>
      </c>
      <c r="V221" s="1684" t="s">
        <v>1048</v>
      </c>
      <c r="W221" s="1676" t="s">
        <v>1049</v>
      </c>
      <c r="X221" s="1272"/>
      <c r="Y221" s="1272"/>
      <c r="Z221" s="1272"/>
      <c r="AA221" s="1272"/>
      <c r="AB221" s="1272"/>
      <c r="AC221" s="1272"/>
      <c r="AD221" s="1272"/>
      <c r="AE221" s="1273"/>
      <c r="AF221" s="1273"/>
    </row>
    <row r="222" spans="1:32" ht="15" customHeight="1" x14ac:dyDescent="0.25">
      <c r="A222" s="1737"/>
      <c r="B222" s="1679">
        <v>1</v>
      </c>
      <c r="C222" s="2069" t="str">
        <f>IF($C$6="","",$C$6)</f>
        <v/>
      </c>
      <c r="D222" s="2070"/>
      <c r="E222" s="1172"/>
      <c r="F222" s="1172"/>
      <c r="G222" s="1172"/>
      <c r="H222" s="1172"/>
      <c r="I222" s="1172"/>
      <c r="J222" s="1172"/>
      <c r="K222" s="1172"/>
      <c r="L222" s="1172"/>
      <c r="M222" s="1172"/>
      <c r="N222" s="1172"/>
      <c r="O222" s="1172"/>
      <c r="P222" s="1172"/>
      <c r="Q222" s="1172"/>
      <c r="R222" s="1172"/>
      <c r="S222" s="1172"/>
      <c r="T222" s="1172"/>
      <c r="U222" s="1172"/>
      <c r="V222" s="1172"/>
      <c r="W222" s="1178"/>
      <c r="X222" s="1171"/>
      <c r="Y222" s="1171"/>
      <c r="Z222" s="1171"/>
      <c r="AA222" s="1171"/>
      <c r="AB222" s="1171"/>
      <c r="AC222" s="1171"/>
      <c r="AD222" s="1171"/>
      <c r="AE222" s="1739"/>
      <c r="AF222" s="1273"/>
    </row>
    <row r="223" spans="1:32" ht="15" customHeight="1" x14ac:dyDescent="0.25">
      <c r="A223" s="1737"/>
      <c r="B223" s="1673">
        <v>2</v>
      </c>
      <c r="C223" s="2053" t="str">
        <f>IF($C$7="","",$C$7)</f>
        <v/>
      </c>
      <c r="D223" s="2054"/>
      <c r="E223" s="1174"/>
      <c r="F223" s="1174"/>
      <c r="G223" s="1174"/>
      <c r="H223" s="1174"/>
      <c r="I223" s="1174"/>
      <c r="J223" s="1174"/>
      <c r="K223" s="1174"/>
      <c r="L223" s="1174"/>
      <c r="M223" s="1174"/>
      <c r="N223" s="1174"/>
      <c r="O223" s="1174"/>
      <c r="P223" s="1174"/>
      <c r="Q223" s="1174"/>
      <c r="R223" s="1174"/>
      <c r="S223" s="1174"/>
      <c r="T223" s="1174"/>
      <c r="U223" s="1174"/>
      <c r="V223" s="1174"/>
      <c r="W223" s="1179"/>
      <c r="X223" s="1171"/>
      <c r="Y223" s="1171"/>
      <c r="Z223" s="1171"/>
      <c r="AA223" s="1171"/>
      <c r="AB223" s="1171"/>
      <c r="AC223" s="1171"/>
      <c r="AD223" s="1171"/>
      <c r="AE223" s="1739"/>
      <c r="AF223" s="1273"/>
    </row>
    <row r="224" spans="1:32" ht="15" customHeight="1" x14ac:dyDescent="0.25">
      <c r="A224" s="1737"/>
      <c r="B224" s="1673">
        <v>3</v>
      </c>
      <c r="C224" s="2053" t="str">
        <f>IF($C$8="","",$C$8)</f>
        <v/>
      </c>
      <c r="D224" s="2054"/>
      <c r="E224" s="1174"/>
      <c r="F224" s="1174"/>
      <c r="G224" s="1174"/>
      <c r="H224" s="1174"/>
      <c r="I224" s="1174"/>
      <c r="J224" s="1174"/>
      <c r="K224" s="1174"/>
      <c r="L224" s="1174"/>
      <c r="M224" s="1174"/>
      <c r="N224" s="1174"/>
      <c r="O224" s="1174"/>
      <c r="P224" s="1174"/>
      <c r="Q224" s="1174"/>
      <c r="R224" s="1174"/>
      <c r="S224" s="1174"/>
      <c r="T224" s="1174"/>
      <c r="U224" s="1174"/>
      <c r="V224" s="1174"/>
      <c r="W224" s="1179"/>
      <c r="X224" s="1171"/>
      <c r="Y224" s="1171"/>
      <c r="Z224" s="1171"/>
      <c r="AA224" s="1171"/>
      <c r="AB224" s="1171"/>
      <c r="AC224" s="1171"/>
      <c r="AD224" s="1171"/>
      <c r="AE224" s="1739"/>
      <c r="AF224" s="1273"/>
    </row>
    <row r="225" spans="1:32" ht="15" customHeight="1" x14ac:dyDescent="0.25">
      <c r="A225" s="1737"/>
      <c r="B225" s="1673">
        <v>4</v>
      </c>
      <c r="C225" s="2053" t="str">
        <f>IF($C$9="","",$C$9)</f>
        <v/>
      </c>
      <c r="D225" s="2054"/>
      <c r="E225" s="1174"/>
      <c r="F225" s="1174"/>
      <c r="G225" s="1174"/>
      <c r="H225" s="1174"/>
      <c r="I225" s="1174"/>
      <c r="J225" s="1174"/>
      <c r="K225" s="1174"/>
      <c r="L225" s="1174"/>
      <c r="M225" s="1174"/>
      <c r="N225" s="1174"/>
      <c r="O225" s="1174"/>
      <c r="P225" s="1174"/>
      <c r="Q225" s="1174"/>
      <c r="R225" s="1174"/>
      <c r="S225" s="1174"/>
      <c r="T225" s="1174"/>
      <c r="U225" s="1174"/>
      <c r="V225" s="1174"/>
      <c r="W225" s="1179"/>
      <c r="X225" s="1171"/>
      <c r="Y225" s="1171"/>
      <c r="Z225" s="1171"/>
      <c r="AA225" s="1171"/>
      <c r="AB225" s="1171"/>
      <c r="AC225" s="1171"/>
      <c r="AD225" s="1171"/>
      <c r="AE225" s="1739"/>
      <c r="AF225" s="1273"/>
    </row>
    <row r="226" spans="1:32" ht="15" customHeight="1" x14ac:dyDescent="0.25">
      <c r="A226" s="1737"/>
      <c r="B226" s="1673">
        <v>5</v>
      </c>
      <c r="C226" s="2053" t="str">
        <f>IF($C$10="","",$C$10)</f>
        <v/>
      </c>
      <c r="D226" s="2054"/>
      <c r="E226" s="1174"/>
      <c r="F226" s="1174"/>
      <c r="G226" s="1174"/>
      <c r="H226" s="1174"/>
      <c r="I226" s="1174"/>
      <c r="J226" s="1174"/>
      <c r="K226" s="1174"/>
      <c r="L226" s="1174"/>
      <c r="M226" s="1174"/>
      <c r="N226" s="1174"/>
      <c r="O226" s="1174"/>
      <c r="P226" s="1174"/>
      <c r="Q226" s="1174"/>
      <c r="R226" s="1174"/>
      <c r="S226" s="1174"/>
      <c r="T226" s="1174"/>
      <c r="U226" s="1174"/>
      <c r="V226" s="1174"/>
      <c r="W226" s="1179"/>
      <c r="X226" s="1171"/>
      <c r="Y226" s="1171"/>
      <c r="Z226" s="1171"/>
      <c r="AA226" s="1171"/>
      <c r="AB226" s="1171"/>
      <c r="AC226" s="1171"/>
      <c r="AD226" s="1171"/>
      <c r="AE226" s="1739"/>
      <c r="AF226" s="1273"/>
    </row>
    <row r="227" spans="1:32" ht="15" customHeight="1" x14ac:dyDescent="0.25">
      <c r="A227" s="1737"/>
      <c r="B227" s="1681">
        <v>6</v>
      </c>
      <c r="C227" s="2081" t="str">
        <f>IF($C$11="","",$C$11)</f>
        <v/>
      </c>
      <c r="D227" s="2082"/>
      <c r="E227" s="1177"/>
      <c r="F227" s="1177"/>
      <c r="G227" s="1177"/>
      <c r="H227" s="1177"/>
      <c r="I227" s="1177"/>
      <c r="J227" s="1177"/>
      <c r="K227" s="1177"/>
      <c r="L227" s="1177"/>
      <c r="M227" s="1177"/>
      <c r="N227" s="1177"/>
      <c r="O227" s="1177"/>
      <c r="P227" s="1177"/>
      <c r="Q227" s="1177"/>
      <c r="R227" s="1177"/>
      <c r="S227" s="1177"/>
      <c r="T227" s="1177"/>
      <c r="U227" s="1177"/>
      <c r="V227" s="1177"/>
      <c r="W227" s="1180"/>
      <c r="X227" s="1171"/>
      <c r="Y227" s="1171"/>
      <c r="Z227" s="1171"/>
      <c r="AA227" s="1171"/>
      <c r="AB227" s="1171"/>
      <c r="AC227" s="1171"/>
      <c r="AD227" s="1171"/>
      <c r="AE227" s="1739"/>
      <c r="AF227" s="1273"/>
    </row>
    <row r="228" spans="1:32" s="1275" customFormat="1" ht="60" customHeight="1" x14ac:dyDescent="0.25">
      <c r="A228" s="1162" t="s">
        <v>1360</v>
      </c>
      <c r="B228" s="1670"/>
      <c r="C228" s="1670"/>
      <c r="D228" s="1670"/>
      <c r="E228" s="1670"/>
      <c r="F228" s="1670"/>
      <c r="G228" s="1670"/>
      <c r="H228" s="1670"/>
      <c r="I228" s="1670"/>
      <c r="J228" s="1670"/>
      <c r="K228" s="1670"/>
      <c r="L228" s="1670"/>
      <c r="M228" s="1670"/>
      <c r="N228" s="1670"/>
      <c r="O228" s="1670"/>
      <c r="P228" s="1670"/>
      <c r="Q228" s="1670"/>
      <c r="R228" s="1670"/>
      <c r="S228" s="1670"/>
      <c r="T228" s="1670"/>
      <c r="U228" s="1670"/>
      <c r="V228" s="1670"/>
      <c r="W228" s="1670"/>
      <c r="X228" s="1670"/>
      <c r="Y228" s="1670"/>
      <c r="Z228" s="1670"/>
      <c r="AA228" s="1670"/>
      <c r="AB228" s="1670"/>
      <c r="AC228" s="1670"/>
      <c r="AD228" s="1670"/>
      <c r="AE228" s="1734"/>
    </row>
    <row r="229" spans="1:32" s="1274" customFormat="1" ht="30" customHeight="1" x14ac:dyDescent="0.25">
      <c r="A229" s="1737"/>
      <c r="B229" s="2048" t="s">
        <v>1030</v>
      </c>
      <c r="C229" s="2049"/>
      <c r="D229" s="2059" t="s">
        <v>1064</v>
      </c>
      <c r="E229" s="2058" t="s">
        <v>1171</v>
      </c>
      <c r="F229" s="2048"/>
      <c r="G229" s="2048"/>
      <c r="H229" s="2048"/>
      <c r="I229" s="2048"/>
      <c r="J229" s="2048"/>
      <c r="K229" s="2048"/>
      <c r="L229" s="2048"/>
      <c r="M229" s="2048"/>
      <c r="N229" s="2048"/>
      <c r="O229" s="2048"/>
      <c r="P229" s="2048"/>
      <c r="Q229" s="2048"/>
      <c r="R229" s="2048"/>
      <c r="S229" s="2048"/>
      <c r="T229" s="2048"/>
      <c r="U229" s="2048"/>
      <c r="V229" s="2048"/>
      <c r="W229" s="2114"/>
      <c r="X229" s="2115" t="s">
        <v>1462</v>
      </c>
      <c r="Y229" s="2116" t="s">
        <v>1358</v>
      </c>
      <c r="Z229" s="2118" t="s">
        <v>1607</v>
      </c>
      <c r="AA229" s="1272"/>
      <c r="AB229" s="1272"/>
      <c r="AC229" s="1272"/>
      <c r="AD229" s="1272"/>
      <c r="AE229" s="1273"/>
    </row>
    <row r="230" spans="1:32" s="1274" customFormat="1" ht="30" customHeight="1" x14ac:dyDescent="0.25">
      <c r="A230" s="1737"/>
      <c r="B230" s="2049"/>
      <c r="C230" s="2049"/>
      <c r="D230" s="2060"/>
      <c r="E230" s="1684" t="s">
        <v>1031</v>
      </c>
      <c r="F230" s="1684" t="s">
        <v>1235</v>
      </c>
      <c r="G230" s="1684" t="s">
        <v>1033</v>
      </c>
      <c r="H230" s="1684" t="s">
        <v>1034</v>
      </c>
      <c r="I230" s="1684" t="s">
        <v>1035</v>
      </c>
      <c r="J230" s="1684" t="s">
        <v>1036</v>
      </c>
      <c r="K230" s="1684" t="s">
        <v>1037</v>
      </c>
      <c r="L230" s="1684" t="s">
        <v>1038</v>
      </c>
      <c r="M230" s="1684" t="s">
        <v>1039</v>
      </c>
      <c r="N230" s="1684" t="s">
        <v>1040</v>
      </c>
      <c r="O230" s="1684" t="s">
        <v>1041</v>
      </c>
      <c r="P230" s="1684" t="s">
        <v>1042</v>
      </c>
      <c r="Q230" s="1684" t="s">
        <v>1043</v>
      </c>
      <c r="R230" s="1684" t="s">
        <v>1044</v>
      </c>
      <c r="S230" s="1684" t="s">
        <v>1045</v>
      </c>
      <c r="T230" s="1684" t="s">
        <v>1046</v>
      </c>
      <c r="U230" s="1684" t="s">
        <v>1047</v>
      </c>
      <c r="V230" s="1684" t="s">
        <v>1048</v>
      </c>
      <c r="W230" s="1676" t="s">
        <v>1049</v>
      </c>
      <c r="X230" s="2115"/>
      <c r="Y230" s="2117"/>
      <c r="Z230" s="2119" t="s">
        <v>157</v>
      </c>
      <c r="AA230" s="1272"/>
      <c r="AB230" s="1272"/>
      <c r="AC230" s="1272"/>
      <c r="AD230" s="1272"/>
      <c r="AE230" s="1273"/>
    </row>
    <row r="231" spans="1:32" s="1274" customFormat="1" ht="15" customHeight="1" x14ac:dyDescent="0.25">
      <c r="A231" s="1737"/>
      <c r="B231" s="2046">
        <v>1</v>
      </c>
      <c r="C231" s="2046" t="str">
        <f>IF($C$6="","",$C$6)</f>
        <v/>
      </c>
      <c r="D231" s="1680">
        <v>0</v>
      </c>
      <c r="E231" s="1172"/>
      <c r="F231" s="1172"/>
      <c r="G231" s="1172"/>
      <c r="H231" s="1172"/>
      <c r="I231" s="1172"/>
      <c r="J231" s="1172"/>
      <c r="K231" s="1172"/>
      <c r="L231" s="1172"/>
      <c r="M231" s="1172"/>
      <c r="N231" s="1172"/>
      <c r="O231" s="1172"/>
      <c r="P231" s="1172"/>
      <c r="Q231" s="1172"/>
      <c r="R231" s="1172"/>
      <c r="S231" s="1172"/>
      <c r="T231" s="1172"/>
      <c r="U231" s="1172"/>
      <c r="V231" s="1172"/>
      <c r="W231" s="1172"/>
      <c r="X231" s="1578"/>
      <c r="Y231" s="1695"/>
      <c r="Z231" s="1587"/>
      <c r="AA231" s="1272"/>
      <c r="AB231" s="1272"/>
      <c r="AC231" s="1272"/>
      <c r="AD231" s="1272"/>
      <c r="AE231" s="1273"/>
    </row>
    <row r="232" spans="1:32" s="1274" customFormat="1" ht="15" customHeight="1" x14ac:dyDescent="0.25">
      <c r="A232" s="1737"/>
      <c r="B232" s="2047"/>
      <c r="C232" s="2047"/>
      <c r="D232" s="1674">
        <v>1</v>
      </c>
      <c r="E232" s="1174"/>
      <c r="F232" s="1174"/>
      <c r="G232" s="1174"/>
      <c r="H232" s="1174"/>
      <c r="I232" s="1174"/>
      <c r="J232" s="1174"/>
      <c r="K232" s="1174"/>
      <c r="L232" s="1174"/>
      <c r="M232" s="1174"/>
      <c r="N232" s="1174"/>
      <c r="O232" s="1174"/>
      <c r="P232" s="1174"/>
      <c r="Q232" s="1174"/>
      <c r="R232" s="1174"/>
      <c r="S232" s="1174"/>
      <c r="T232" s="1174"/>
      <c r="U232" s="1174"/>
      <c r="V232" s="1174"/>
      <c r="W232" s="1174"/>
      <c r="X232" s="1283"/>
      <c r="Y232" s="1283"/>
      <c r="Z232" s="49" t="str">
        <f>IF(AND(C$231="",ISBLANK(Y$231)),"Yes",IF(OR(C$231="",ISBLANK(Y$231)),"No",IF(OR(AND(Y$231="Yes",ISNUMBER(E232),ISNUMBER(F232),ISNUMBER(G232),ISNUMBER(H232),ISNUMBER(I232),ISNUMBER(J232),ISNUMBER(K232),ISNUMBER(L232),ISNUMBER(M232),ISNUMBER(N232),ISNUMBER(O232),ISNUMBER(P232),ISNUMBER(Q232),ISNUMBER(R232),ISNUMBER(S232),ISNUMBER(T232),ISNUMBER(U232),ISNUMBER(V232),ISNUMBER(W232)),AND(Y$231="No",ISNUMBER(E277),ISNUMBER(F277),ISNUMBER(G277),ISNUMBER(H277),ISNUMBER(I277),ISNUMBER(J277),ISNUMBER(K277),ISNUMBER(L277),ISNUMBER(M277),ISNUMBER(N277),ISNUMBER(O277),ISNUMBER(P277),ISNUMBER(Q277),ISNUMBER(R277),ISNUMBER(S277),ISNUMBER(T277),ISNUMBER(U277),ISNUMBER(V277),ISNUMBER(W277))),"Yes","No")))</f>
        <v>Yes</v>
      </c>
      <c r="AA232" s="1272"/>
      <c r="AB232" s="1272"/>
      <c r="AC232" s="1272"/>
      <c r="AD232" s="1272"/>
      <c r="AE232" s="1273"/>
    </row>
    <row r="233" spans="1:32" s="1274" customFormat="1" ht="15" customHeight="1" x14ac:dyDescent="0.25">
      <c r="A233" s="1737"/>
      <c r="B233" s="2047"/>
      <c r="C233" s="2047"/>
      <c r="D233" s="1674">
        <v>2</v>
      </c>
      <c r="E233" s="1174"/>
      <c r="F233" s="1174"/>
      <c r="G233" s="1174"/>
      <c r="H233" s="1174"/>
      <c r="I233" s="1174"/>
      <c r="J233" s="1174"/>
      <c r="K233" s="1174"/>
      <c r="L233" s="1174"/>
      <c r="M233" s="1174"/>
      <c r="N233" s="1174"/>
      <c r="O233" s="1174"/>
      <c r="P233" s="1174"/>
      <c r="Q233" s="1174"/>
      <c r="R233" s="1174"/>
      <c r="S233" s="1174"/>
      <c r="T233" s="1174"/>
      <c r="U233" s="1174"/>
      <c r="V233" s="1174"/>
      <c r="W233" s="1174"/>
      <c r="X233" s="1283"/>
      <c r="Y233" s="1283"/>
      <c r="Z233" s="49" t="str">
        <f>IF(AND(C$231="",ISBLANK(Y$231)),"Yes",IF(OR(C$231="",ISBLANK(Y$231)),"No",IF(OR(AND(Y$231="Yes",ISNUMBER(E233),ISNUMBER(F233),ISNUMBER(G233),ISNUMBER(H233),ISNUMBER(I233),ISNUMBER(J233),ISNUMBER(K233),ISNUMBER(L233),ISNUMBER(M233),ISNUMBER(N233),ISNUMBER(O233),ISNUMBER(P233),ISNUMBER(Q233),ISNUMBER(R233),ISNUMBER(S233),ISNUMBER(T233),ISNUMBER(U233),ISNUMBER(V233),ISNUMBER(W233)),AND(Y$231="No",ISNUMBER(E278),ISNUMBER(F278),ISNUMBER(G278),ISNUMBER(H278),ISNUMBER(I278),ISNUMBER(J278),ISNUMBER(K278),ISNUMBER(L278),ISNUMBER(M278),ISNUMBER(N278),ISNUMBER(O278),ISNUMBER(P278),ISNUMBER(Q278),ISNUMBER(R278),ISNUMBER(S278),ISNUMBER(T278),ISNUMBER(U278),ISNUMBER(V278),ISNUMBER(W278))),"Yes","No")))</f>
        <v>Yes</v>
      </c>
      <c r="AA233" s="1272"/>
      <c r="AB233" s="1272"/>
      <c r="AC233" s="1272"/>
      <c r="AD233" s="1272"/>
      <c r="AE233" s="1273"/>
    </row>
    <row r="234" spans="1:32" s="1274" customFormat="1" ht="15" customHeight="1" x14ac:dyDescent="0.25">
      <c r="A234" s="1737"/>
      <c r="B234" s="2047"/>
      <c r="C234" s="2047"/>
      <c r="D234" s="1674">
        <v>3</v>
      </c>
      <c r="E234" s="1174"/>
      <c r="F234" s="1174"/>
      <c r="G234" s="1174"/>
      <c r="H234" s="1174"/>
      <c r="I234" s="1174"/>
      <c r="J234" s="1174"/>
      <c r="K234" s="1174"/>
      <c r="L234" s="1174"/>
      <c r="M234" s="1174"/>
      <c r="N234" s="1174"/>
      <c r="O234" s="1174"/>
      <c r="P234" s="1174"/>
      <c r="Q234" s="1174"/>
      <c r="R234" s="1174"/>
      <c r="S234" s="1174"/>
      <c r="T234" s="1174"/>
      <c r="U234" s="1174"/>
      <c r="V234" s="1174"/>
      <c r="W234" s="1174"/>
      <c r="X234" s="1283"/>
      <c r="Y234" s="1283"/>
      <c r="Z234" s="49" t="str">
        <f t="shared" ref="Z234:Z237" si="15">IF(AND(C$231="",ISBLANK(Y$231)),"Yes",IF(OR(C$231="",ISBLANK(Y$231)),"No",IF(OR(AND(Y$231="Yes",ISNUMBER(E234),ISNUMBER(F234),ISNUMBER(G234),ISNUMBER(H234),ISNUMBER(I234),ISNUMBER(J234),ISNUMBER(K234),ISNUMBER(L234),ISNUMBER(M234),ISNUMBER(N234),ISNUMBER(O234),ISNUMBER(P234),ISNUMBER(Q234),ISNUMBER(R234),ISNUMBER(S234),ISNUMBER(T234),ISNUMBER(U234),ISNUMBER(V234),ISNUMBER(W234)),AND(Y$231="No",ISNUMBER(E279),ISNUMBER(F279),ISNUMBER(G279),ISNUMBER(H279),ISNUMBER(I279),ISNUMBER(J279),ISNUMBER(K279),ISNUMBER(L279),ISNUMBER(M279),ISNUMBER(N279),ISNUMBER(O279),ISNUMBER(P279),ISNUMBER(Q279),ISNUMBER(R279),ISNUMBER(S279),ISNUMBER(T279),ISNUMBER(U279),ISNUMBER(V279),ISNUMBER(W279))),"Yes","No")))</f>
        <v>Yes</v>
      </c>
      <c r="AA234" s="1272"/>
      <c r="AB234" s="1272"/>
      <c r="AC234" s="1272"/>
      <c r="AD234" s="1272"/>
      <c r="AE234" s="1273"/>
    </row>
    <row r="235" spans="1:32" s="1274" customFormat="1" ht="15" customHeight="1" x14ac:dyDescent="0.25">
      <c r="A235" s="1737"/>
      <c r="B235" s="2047"/>
      <c r="C235" s="2047"/>
      <c r="D235" s="1674">
        <v>4</v>
      </c>
      <c r="E235" s="1174"/>
      <c r="F235" s="1174"/>
      <c r="G235" s="1174"/>
      <c r="H235" s="1174"/>
      <c r="I235" s="1174"/>
      <c r="J235" s="1174"/>
      <c r="K235" s="1174"/>
      <c r="L235" s="1174"/>
      <c r="M235" s="1174"/>
      <c r="N235" s="1174"/>
      <c r="O235" s="1174"/>
      <c r="P235" s="1174"/>
      <c r="Q235" s="1174"/>
      <c r="R235" s="1174"/>
      <c r="S235" s="1174"/>
      <c r="T235" s="1174"/>
      <c r="U235" s="1174"/>
      <c r="V235" s="1174"/>
      <c r="W235" s="1174"/>
      <c r="X235" s="1283"/>
      <c r="Y235" s="1283"/>
      <c r="Z235" s="49" t="str">
        <f t="shared" si="15"/>
        <v>Yes</v>
      </c>
      <c r="AA235" s="1272"/>
      <c r="AB235" s="1272"/>
      <c r="AC235" s="1272"/>
      <c r="AD235" s="1272"/>
      <c r="AE235" s="1273"/>
    </row>
    <row r="236" spans="1:32" s="1274" customFormat="1" ht="15" customHeight="1" x14ac:dyDescent="0.25">
      <c r="A236" s="1737"/>
      <c r="B236" s="2047"/>
      <c r="C236" s="2047"/>
      <c r="D236" s="1674">
        <v>5</v>
      </c>
      <c r="E236" s="1174"/>
      <c r="F236" s="1174"/>
      <c r="G236" s="1174"/>
      <c r="H236" s="1174"/>
      <c r="I236" s="1174"/>
      <c r="J236" s="1174"/>
      <c r="K236" s="1174"/>
      <c r="L236" s="1174"/>
      <c r="M236" s="1174"/>
      <c r="N236" s="1174"/>
      <c r="O236" s="1174"/>
      <c r="P236" s="1174"/>
      <c r="Q236" s="1174"/>
      <c r="R236" s="1174"/>
      <c r="S236" s="1174"/>
      <c r="T236" s="1174"/>
      <c r="U236" s="1174"/>
      <c r="V236" s="1174"/>
      <c r="W236" s="1174"/>
      <c r="X236" s="1283"/>
      <c r="Y236" s="1283"/>
      <c r="Z236" s="49" t="str">
        <f t="shared" si="15"/>
        <v>Yes</v>
      </c>
      <c r="AA236" s="1272"/>
      <c r="AB236" s="1272"/>
      <c r="AC236" s="1272"/>
      <c r="AD236" s="1272"/>
      <c r="AE236" s="1273"/>
    </row>
    <row r="237" spans="1:32" s="1274" customFormat="1" ht="15" customHeight="1" x14ac:dyDescent="0.25">
      <c r="A237" s="1737"/>
      <c r="B237" s="2047"/>
      <c r="C237" s="2047"/>
      <c r="D237" s="1674">
        <v>6</v>
      </c>
      <c r="E237" s="1174"/>
      <c r="F237" s="1174"/>
      <c r="G237" s="1174"/>
      <c r="H237" s="1174"/>
      <c r="I237" s="1174"/>
      <c r="J237" s="1174"/>
      <c r="K237" s="1174"/>
      <c r="L237" s="1174"/>
      <c r="M237" s="1174"/>
      <c r="N237" s="1174"/>
      <c r="O237" s="1174"/>
      <c r="P237" s="1174"/>
      <c r="Q237" s="1174"/>
      <c r="R237" s="1174"/>
      <c r="S237" s="1174"/>
      <c r="T237" s="1174"/>
      <c r="U237" s="1174"/>
      <c r="V237" s="1174"/>
      <c r="W237" s="1174"/>
      <c r="X237" s="1283"/>
      <c r="Y237" s="1283"/>
      <c r="Z237" s="49" t="str">
        <f t="shared" si="15"/>
        <v>Yes</v>
      </c>
      <c r="AA237" s="1272"/>
      <c r="AB237" s="1272"/>
      <c r="AC237" s="1272"/>
      <c r="AD237" s="1272"/>
      <c r="AE237" s="1273"/>
    </row>
    <row r="238" spans="1:32" s="1274" customFormat="1" ht="15" customHeight="1" x14ac:dyDescent="0.25">
      <c r="A238" s="1737"/>
      <c r="B238" s="2046">
        <v>2</v>
      </c>
      <c r="C238" s="2046" t="str">
        <f>IF($C$7="","",$C$7)</f>
        <v/>
      </c>
      <c r="D238" s="1680">
        <v>0</v>
      </c>
      <c r="E238" s="1172"/>
      <c r="F238" s="1172"/>
      <c r="G238" s="1172"/>
      <c r="H238" s="1172"/>
      <c r="I238" s="1172"/>
      <c r="J238" s="1172"/>
      <c r="K238" s="1172"/>
      <c r="L238" s="1172"/>
      <c r="M238" s="1172"/>
      <c r="N238" s="1172"/>
      <c r="O238" s="1172"/>
      <c r="P238" s="1172"/>
      <c r="Q238" s="1172"/>
      <c r="R238" s="1172"/>
      <c r="S238" s="1172"/>
      <c r="T238" s="1172"/>
      <c r="U238" s="1172"/>
      <c r="V238" s="1172"/>
      <c r="W238" s="1172"/>
      <c r="X238" s="1578"/>
      <c r="Y238" s="1695"/>
      <c r="Z238" s="1879"/>
      <c r="AA238" s="1272"/>
      <c r="AB238" s="1272"/>
      <c r="AC238" s="1272"/>
      <c r="AD238" s="1272"/>
      <c r="AE238" s="1273"/>
    </row>
    <row r="239" spans="1:32" s="1274" customFormat="1" ht="15" customHeight="1" x14ac:dyDescent="0.25">
      <c r="A239" s="1737"/>
      <c r="B239" s="2047"/>
      <c r="C239" s="2047"/>
      <c r="D239" s="1674">
        <v>1</v>
      </c>
      <c r="E239" s="1174"/>
      <c r="F239" s="1174"/>
      <c r="G239" s="1174"/>
      <c r="H239" s="1174"/>
      <c r="I239" s="1174"/>
      <c r="J239" s="1174"/>
      <c r="K239" s="1174"/>
      <c r="L239" s="1174"/>
      <c r="M239" s="1174"/>
      <c r="N239" s="1174"/>
      <c r="O239" s="1174"/>
      <c r="P239" s="1174"/>
      <c r="Q239" s="1174"/>
      <c r="R239" s="1174"/>
      <c r="S239" s="1174"/>
      <c r="T239" s="1174"/>
      <c r="U239" s="1174"/>
      <c r="V239" s="1174"/>
      <c r="W239" s="1174"/>
      <c r="X239" s="1283"/>
      <c r="Y239" s="1283"/>
      <c r="Z239" s="49" t="str">
        <f>IF(AND(C$238="",ISBLANK(Y$238)),"Yes",IF(OR(C$238="",ISBLANK(Y$238)),"No",IF(OR(AND(Y$238="Yes",ISNUMBER(E239),ISNUMBER(F239),ISNUMBER(G239),ISNUMBER(H239),ISNUMBER(I239),ISNUMBER(J239),ISNUMBER(K239),ISNUMBER(L239),ISNUMBER(M239),ISNUMBER(N239),ISNUMBER(O239),ISNUMBER(P239),ISNUMBER(Q239),ISNUMBER(R239),ISNUMBER(S239),ISNUMBER(T239),ISNUMBER(U239),ISNUMBER(V239),ISNUMBER(W239)),AND(Y$238="No",ISNUMBER(E284),ISNUMBER(F284),ISNUMBER(G284),ISNUMBER(H284),ISNUMBER(I284),ISNUMBER(J284),ISNUMBER(K284),ISNUMBER(L284),ISNUMBER(M284),ISNUMBER(N284),ISNUMBER(O284),ISNUMBER(P284),ISNUMBER(Q284),ISNUMBER(R284),ISNUMBER(S284),ISNUMBER(T284),ISNUMBER(U284),ISNUMBER(V284),ISNUMBER(W284))),"Yes","No")))</f>
        <v>Yes</v>
      </c>
      <c r="AA239" s="1272"/>
      <c r="AB239" s="1272"/>
      <c r="AC239" s="1272"/>
      <c r="AD239" s="1272"/>
      <c r="AE239" s="1273"/>
    </row>
    <row r="240" spans="1:32" s="1274" customFormat="1" ht="15" customHeight="1" x14ac:dyDescent="0.25">
      <c r="A240" s="1737"/>
      <c r="B240" s="2047"/>
      <c r="C240" s="2047"/>
      <c r="D240" s="1674">
        <v>2</v>
      </c>
      <c r="E240" s="1174"/>
      <c r="F240" s="1174"/>
      <c r="G240" s="1174"/>
      <c r="H240" s="1174"/>
      <c r="I240" s="1174"/>
      <c r="J240" s="1174"/>
      <c r="K240" s="1174"/>
      <c r="L240" s="1174"/>
      <c r="M240" s="1174"/>
      <c r="N240" s="1174"/>
      <c r="O240" s="1174"/>
      <c r="P240" s="1174"/>
      <c r="Q240" s="1174"/>
      <c r="R240" s="1174"/>
      <c r="S240" s="1174"/>
      <c r="T240" s="1174"/>
      <c r="U240" s="1174"/>
      <c r="V240" s="1174"/>
      <c r="W240" s="1174"/>
      <c r="X240" s="1283"/>
      <c r="Y240" s="1283"/>
      <c r="Z240" s="49" t="str">
        <f t="shared" ref="Z240:Z244" si="16">IF(AND(C$238="",ISBLANK(Y$238)),"Yes",IF(OR(C$238="",ISBLANK(Y$238)),"No",IF(OR(AND(Y$238="Yes",ISNUMBER(E240),ISNUMBER(F240),ISNUMBER(G240),ISNUMBER(H240),ISNUMBER(I240),ISNUMBER(J240),ISNUMBER(K240),ISNUMBER(L240),ISNUMBER(M240),ISNUMBER(N240),ISNUMBER(O240),ISNUMBER(P240),ISNUMBER(Q240),ISNUMBER(R240),ISNUMBER(S240),ISNUMBER(T240),ISNUMBER(U240),ISNUMBER(V240),ISNUMBER(W240)),AND(Y$238="No",ISNUMBER(E285),ISNUMBER(F285),ISNUMBER(G285),ISNUMBER(H285),ISNUMBER(I285),ISNUMBER(J285),ISNUMBER(K285),ISNUMBER(L285),ISNUMBER(M285),ISNUMBER(N285),ISNUMBER(O285),ISNUMBER(P285),ISNUMBER(Q285),ISNUMBER(R285),ISNUMBER(S285),ISNUMBER(T285),ISNUMBER(U285),ISNUMBER(V285),ISNUMBER(W285))),"Yes","No")))</f>
        <v>Yes</v>
      </c>
      <c r="AA240" s="1272"/>
      <c r="AB240" s="1272"/>
      <c r="AC240" s="1272"/>
      <c r="AD240" s="1272"/>
      <c r="AE240" s="1273"/>
    </row>
    <row r="241" spans="1:31" s="1274" customFormat="1" ht="15" customHeight="1" x14ac:dyDescent="0.25">
      <c r="A241" s="1737"/>
      <c r="B241" s="2047"/>
      <c r="C241" s="2047"/>
      <c r="D241" s="1674">
        <v>3</v>
      </c>
      <c r="E241" s="1174"/>
      <c r="F241" s="1174"/>
      <c r="G241" s="1174"/>
      <c r="H241" s="1174"/>
      <c r="I241" s="1174"/>
      <c r="J241" s="1174"/>
      <c r="K241" s="1174"/>
      <c r="L241" s="1174"/>
      <c r="M241" s="1174"/>
      <c r="N241" s="1174"/>
      <c r="O241" s="1174"/>
      <c r="P241" s="1174"/>
      <c r="Q241" s="1174"/>
      <c r="R241" s="1174"/>
      <c r="S241" s="1174"/>
      <c r="T241" s="1174"/>
      <c r="U241" s="1174"/>
      <c r="V241" s="1174"/>
      <c r="W241" s="1174"/>
      <c r="X241" s="1283"/>
      <c r="Y241" s="1283"/>
      <c r="Z241" s="49" t="str">
        <f t="shared" si="16"/>
        <v>Yes</v>
      </c>
      <c r="AA241" s="1272"/>
      <c r="AB241" s="1272"/>
      <c r="AC241" s="1272"/>
      <c r="AD241" s="1272"/>
      <c r="AE241" s="1273"/>
    </row>
    <row r="242" spans="1:31" s="1274" customFormat="1" ht="15" customHeight="1" x14ac:dyDescent="0.25">
      <c r="A242" s="1737"/>
      <c r="B242" s="2047"/>
      <c r="C242" s="2047"/>
      <c r="D242" s="1674">
        <v>4</v>
      </c>
      <c r="E242" s="1174"/>
      <c r="F242" s="1174"/>
      <c r="G242" s="1174"/>
      <c r="H242" s="1174"/>
      <c r="I242" s="1174"/>
      <c r="J242" s="1174"/>
      <c r="K242" s="1174"/>
      <c r="L242" s="1174"/>
      <c r="M242" s="1174"/>
      <c r="N242" s="1174"/>
      <c r="O242" s="1174"/>
      <c r="P242" s="1174"/>
      <c r="Q242" s="1174"/>
      <c r="R242" s="1174"/>
      <c r="S242" s="1174"/>
      <c r="T242" s="1174"/>
      <c r="U242" s="1174"/>
      <c r="V242" s="1174"/>
      <c r="W242" s="1174"/>
      <c r="X242" s="1283"/>
      <c r="Y242" s="1283"/>
      <c r="Z242" s="49" t="str">
        <f t="shared" si="16"/>
        <v>Yes</v>
      </c>
      <c r="AA242" s="1272"/>
      <c r="AB242" s="1272"/>
      <c r="AC242" s="1272"/>
      <c r="AD242" s="1272"/>
      <c r="AE242" s="1273"/>
    </row>
    <row r="243" spans="1:31" s="1274" customFormat="1" ht="15" customHeight="1" x14ac:dyDescent="0.25">
      <c r="A243" s="1737"/>
      <c r="B243" s="2047"/>
      <c r="C243" s="2047"/>
      <c r="D243" s="1674">
        <v>5</v>
      </c>
      <c r="E243" s="1174"/>
      <c r="F243" s="1174"/>
      <c r="G243" s="1174"/>
      <c r="H243" s="1174"/>
      <c r="I243" s="1174"/>
      <c r="J243" s="1174"/>
      <c r="K243" s="1174"/>
      <c r="L243" s="1174"/>
      <c r="M243" s="1174"/>
      <c r="N243" s="1174"/>
      <c r="O243" s="1174"/>
      <c r="P243" s="1174"/>
      <c r="Q243" s="1174"/>
      <c r="R243" s="1174"/>
      <c r="S243" s="1174"/>
      <c r="T243" s="1174"/>
      <c r="U243" s="1174"/>
      <c r="V243" s="1174"/>
      <c r="W243" s="1174"/>
      <c r="X243" s="1283"/>
      <c r="Y243" s="1283"/>
      <c r="Z243" s="49" t="str">
        <f t="shared" si="16"/>
        <v>Yes</v>
      </c>
      <c r="AA243" s="1272"/>
      <c r="AB243" s="1272"/>
      <c r="AC243" s="1272"/>
      <c r="AD243" s="1272"/>
      <c r="AE243" s="1273"/>
    </row>
    <row r="244" spans="1:31" s="1274" customFormat="1" ht="15" customHeight="1" x14ac:dyDescent="0.25">
      <c r="A244" s="1737"/>
      <c r="B244" s="2047"/>
      <c r="C244" s="2047"/>
      <c r="D244" s="1674">
        <v>6</v>
      </c>
      <c r="E244" s="1174"/>
      <c r="F244" s="1174"/>
      <c r="G244" s="1174"/>
      <c r="H244" s="1174"/>
      <c r="I244" s="1174"/>
      <c r="J244" s="1174"/>
      <c r="K244" s="1174"/>
      <c r="L244" s="1174"/>
      <c r="M244" s="1174"/>
      <c r="N244" s="1174"/>
      <c r="O244" s="1174"/>
      <c r="P244" s="1174"/>
      <c r="Q244" s="1174"/>
      <c r="R244" s="1174"/>
      <c r="S244" s="1174"/>
      <c r="T244" s="1174"/>
      <c r="U244" s="1174"/>
      <c r="V244" s="1174"/>
      <c r="W244" s="1174"/>
      <c r="X244" s="1283"/>
      <c r="Y244" s="1283"/>
      <c r="Z244" s="49" t="str">
        <f t="shared" si="16"/>
        <v>Yes</v>
      </c>
      <c r="AA244" s="1272"/>
      <c r="AB244" s="1272"/>
      <c r="AC244" s="1272"/>
      <c r="AD244" s="1272"/>
      <c r="AE244" s="1273"/>
    </row>
    <row r="245" spans="1:31" s="1274" customFormat="1" ht="15" customHeight="1" x14ac:dyDescent="0.25">
      <c r="A245" s="1737"/>
      <c r="B245" s="2046">
        <v>3</v>
      </c>
      <c r="C245" s="2046" t="str">
        <f>IF($C$8="","",$C$8)</f>
        <v/>
      </c>
      <c r="D245" s="1680">
        <v>0</v>
      </c>
      <c r="E245" s="1172"/>
      <c r="F245" s="1172"/>
      <c r="G245" s="1172"/>
      <c r="H245" s="1172"/>
      <c r="I245" s="1172"/>
      <c r="J245" s="1172"/>
      <c r="K245" s="1172"/>
      <c r="L245" s="1172"/>
      <c r="M245" s="1172"/>
      <c r="N245" s="1172"/>
      <c r="O245" s="1172"/>
      <c r="P245" s="1172"/>
      <c r="Q245" s="1172"/>
      <c r="R245" s="1172"/>
      <c r="S245" s="1172"/>
      <c r="T245" s="1172"/>
      <c r="U245" s="1172"/>
      <c r="V245" s="1172"/>
      <c r="W245" s="1172"/>
      <c r="X245" s="1578"/>
      <c r="Y245" s="1695"/>
      <c r="Z245" s="1879"/>
      <c r="AA245" s="1272"/>
      <c r="AB245" s="1272"/>
      <c r="AC245" s="1272"/>
      <c r="AD245" s="1272"/>
      <c r="AE245" s="1273"/>
    </row>
    <row r="246" spans="1:31" s="1274" customFormat="1" ht="15" customHeight="1" x14ac:dyDescent="0.25">
      <c r="A246" s="1737"/>
      <c r="B246" s="2047"/>
      <c r="C246" s="2047"/>
      <c r="D246" s="1674">
        <v>1</v>
      </c>
      <c r="E246" s="1174"/>
      <c r="F246" s="1174"/>
      <c r="G246" s="1174"/>
      <c r="H246" s="1174"/>
      <c r="I246" s="1174"/>
      <c r="J246" s="1174"/>
      <c r="K246" s="1174"/>
      <c r="L246" s="1174"/>
      <c r="M246" s="1174"/>
      <c r="N246" s="1174"/>
      <c r="O246" s="1174"/>
      <c r="P246" s="1174"/>
      <c r="Q246" s="1174"/>
      <c r="R246" s="1174"/>
      <c r="S246" s="1174"/>
      <c r="T246" s="1174"/>
      <c r="U246" s="1174"/>
      <c r="V246" s="1174"/>
      <c r="W246" s="1174"/>
      <c r="X246" s="1283"/>
      <c r="Y246" s="1283"/>
      <c r="Z246" s="49" t="str">
        <f>IF(AND(C$245="",ISBLANK(Y$245)),"Yes",IF(OR(C$245="",ISBLANK(Y$245)),"No",IF(OR(AND(Y$245="Yes",ISNUMBER(E246),ISNUMBER(F246),ISNUMBER(G246),ISNUMBER(H246),ISNUMBER(I246),ISNUMBER(J246),ISNUMBER(K246),ISNUMBER(L246),ISNUMBER(M246),ISNUMBER(N246),ISNUMBER(O246),ISNUMBER(P246),ISNUMBER(Q246),ISNUMBER(R246),ISNUMBER(S246),ISNUMBER(T246),ISNUMBER(U246),ISNUMBER(V246),ISNUMBER(W246)),AND(Y$245="No",ISNUMBER(E291),ISNUMBER(F291),ISNUMBER(G291),ISNUMBER(H291),ISNUMBER(I291),ISNUMBER(J291),ISNUMBER(K291),ISNUMBER(L291),ISNUMBER(M291),ISNUMBER(N291),ISNUMBER(O291),ISNUMBER(P291),ISNUMBER(Q291),ISNUMBER(R291),ISNUMBER(S291),ISNUMBER(T291),ISNUMBER(U291),ISNUMBER(V291),ISNUMBER(W291))),"Yes","No")))</f>
        <v>Yes</v>
      </c>
      <c r="AA246" s="1272"/>
      <c r="AB246" s="1272"/>
      <c r="AC246" s="1272"/>
      <c r="AD246" s="1272"/>
      <c r="AE246" s="1273"/>
    </row>
    <row r="247" spans="1:31" s="1274" customFormat="1" ht="15" customHeight="1" x14ac:dyDescent="0.25">
      <c r="A247" s="1737"/>
      <c r="B247" s="2047"/>
      <c r="C247" s="2047"/>
      <c r="D247" s="1674">
        <v>2</v>
      </c>
      <c r="E247" s="1174"/>
      <c r="F247" s="1174"/>
      <c r="G247" s="1174"/>
      <c r="H247" s="1174"/>
      <c r="I247" s="1174"/>
      <c r="J247" s="1174"/>
      <c r="K247" s="1174"/>
      <c r="L247" s="1174"/>
      <c r="M247" s="1174"/>
      <c r="N247" s="1174"/>
      <c r="O247" s="1174"/>
      <c r="P247" s="1174"/>
      <c r="Q247" s="1174"/>
      <c r="R247" s="1174"/>
      <c r="S247" s="1174"/>
      <c r="T247" s="1174"/>
      <c r="U247" s="1174"/>
      <c r="V247" s="1174"/>
      <c r="W247" s="1174"/>
      <c r="X247" s="1283"/>
      <c r="Y247" s="1283"/>
      <c r="Z247" s="49" t="str">
        <f t="shared" ref="Z247:Z251" si="17">IF(AND(C$245="",ISBLANK(Y$245)),"Yes",IF(OR(C$245="",ISBLANK(Y$245)),"No",IF(OR(AND(Y$245="Yes",ISNUMBER(E247),ISNUMBER(F247),ISNUMBER(G247),ISNUMBER(H247),ISNUMBER(I247),ISNUMBER(J247),ISNUMBER(K247),ISNUMBER(L247),ISNUMBER(M247),ISNUMBER(N247),ISNUMBER(O247),ISNUMBER(P247),ISNUMBER(Q247),ISNUMBER(R247),ISNUMBER(S247),ISNUMBER(T247),ISNUMBER(U247),ISNUMBER(V247),ISNUMBER(W247)),AND(Y$245="No",ISNUMBER(E292),ISNUMBER(F292),ISNUMBER(G292),ISNUMBER(H292),ISNUMBER(I292),ISNUMBER(J292),ISNUMBER(K292),ISNUMBER(L292),ISNUMBER(M292),ISNUMBER(N292),ISNUMBER(O292),ISNUMBER(P292),ISNUMBER(Q292),ISNUMBER(R292),ISNUMBER(S292),ISNUMBER(T292),ISNUMBER(U292),ISNUMBER(V292),ISNUMBER(W292))),"Yes","No")))</f>
        <v>Yes</v>
      </c>
      <c r="AA247" s="1272"/>
      <c r="AB247" s="1272"/>
      <c r="AC247" s="1272"/>
      <c r="AD247" s="1272"/>
      <c r="AE247" s="1273"/>
    </row>
    <row r="248" spans="1:31" s="1274" customFormat="1" ht="15" customHeight="1" x14ac:dyDescent="0.25">
      <c r="A248" s="1737"/>
      <c r="B248" s="2047"/>
      <c r="C248" s="2047"/>
      <c r="D248" s="1674">
        <v>3</v>
      </c>
      <c r="E248" s="1174"/>
      <c r="F248" s="1174"/>
      <c r="G248" s="1174"/>
      <c r="H248" s="1174"/>
      <c r="I248" s="1174"/>
      <c r="J248" s="1174"/>
      <c r="K248" s="1174"/>
      <c r="L248" s="1174"/>
      <c r="M248" s="1174"/>
      <c r="N248" s="1174"/>
      <c r="O248" s="1174"/>
      <c r="P248" s="1174"/>
      <c r="Q248" s="1174"/>
      <c r="R248" s="1174"/>
      <c r="S248" s="1174"/>
      <c r="T248" s="1174"/>
      <c r="U248" s="1174"/>
      <c r="V248" s="1174"/>
      <c r="W248" s="1174"/>
      <c r="X248" s="1283"/>
      <c r="Y248" s="1283"/>
      <c r="Z248" s="49" t="str">
        <f t="shared" si="17"/>
        <v>Yes</v>
      </c>
      <c r="AA248" s="1272"/>
      <c r="AB248" s="1272"/>
      <c r="AC248" s="1272"/>
      <c r="AD248" s="1272"/>
      <c r="AE248" s="1273"/>
    </row>
    <row r="249" spans="1:31" s="1274" customFormat="1" ht="15" customHeight="1" x14ac:dyDescent="0.25">
      <c r="A249" s="1737"/>
      <c r="B249" s="2047"/>
      <c r="C249" s="2047"/>
      <c r="D249" s="1674">
        <v>4</v>
      </c>
      <c r="E249" s="1174"/>
      <c r="F249" s="1174"/>
      <c r="G249" s="1174"/>
      <c r="H249" s="1174"/>
      <c r="I249" s="1174"/>
      <c r="J249" s="1174"/>
      <c r="K249" s="1174"/>
      <c r="L249" s="1174"/>
      <c r="M249" s="1174"/>
      <c r="N249" s="1174"/>
      <c r="O249" s="1174"/>
      <c r="P249" s="1174"/>
      <c r="Q249" s="1174"/>
      <c r="R249" s="1174"/>
      <c r="S249" s="1174"/>
      <c r="T249" s="1174"/>
      <c r="U249" s="1174"/>
      <c r="V249" s="1174"/>
      <c r="W249" s="1174"/>
      <c r="X249" s="1283"/>
      <c r="Y249" s="1283"/>
      <c r="Z249" s="49" t="str">
        <f t="shared" si="17"/>
        <v>Yes</v>
      </c>
      <c r="AA249" s="1272"/>
      <c r="AB249" s="1272"/>
      <c r="AC249" s="1272"/>
      <c r="AD249" s="1272"/>
      <c r="AE249" s="1273"/>
    </row>
    <row r="250" spans="1:31" s="1274" customFormat="1" ht="15" customHeight="1" x14ac:dyDescent="0.25">
      <c r="A250" s="1737"/>
      <c r="B250" s="2047"/>
      <c r="C250" s="2047"/>
      <c r="D250" s="1674">
        <v>5</v>
      </c>
      <c r="E250" s="1174"/>
      <c r="F250" s="1174"/>
      <c r="G250" s="1174"/>
      <c r="H250" s="1174"/>
      <c r="I250" s="1174"/>
      <c r="J250" s="1174"/>
      <c r="K250" s="1174"/>
      <c r="L250" s="1174"/>
      <c r="M250" s="1174"/>
      <c r="N250" s="1174"/>
      <c r="O250" s="1174"/>
      <c r="P250" s="1174"/>
      <c r="Q250" s="1174"/>
      <c r="R250" s="1174"/>
      <c r="S250" s="1174"/>
      <c r="T250" s="1174"/>
      <c r="U250" s="1174"/>
      <c r="V250" s="1174"/>
      <c r="W250" s="1174"/>
      <c r="X250" s="1283"/>
      <c r="Y250" s="1283"/>
      <c r="Z250" s="49" t="str">
        <f t="shared" si="17"/>
        <v>Yes</v>
      </c>
      <c r="AA250" s="1272"/>
      <c r="AB250" s="1272"/>
      <c r="AC250" s="1272"/>
      <c r="AD250" s="1272"/>
      <c r="AE250" s="1273"/>
    </row>
    <row r="251" spans="1:31" s="1274" customFormat="1" ht="15" customHeight="1" x14ac:dyDescent="0.25">
      <c r="A251" s="1737"/>
      <c r="B251" s="2047"/>
      <c r="C251" s="2047"/>
      <c r="D251" s="1674">
        <v>6</v>
      </c>
      <c r="E251" s="1174"/>
      <c r="F251" s="1174"/>
      <c r="G251" s="1174"/>
      <c r="H251" s="1174"/>
      <c r="I251" s="1174"/>
      <c r="J251" s="1174"/>
      <c r="K251" s="1174"/>
      <c r="L251" s="1174"/>
      <c r="M251" s="1174"/>
      <c r="N251" s="1174"/>
      <c r="O251" s="1174"/>
      <c r="P251" s="1174"/>
      <c r="Q251" s="1174"/>
      <c r="R251" s="1174"/>
      <c r="S251" s="1174"/>
      <c r="T251" s="1174"/>
      <c r="U251" s="1174"/>
      <c r="V251" s="1174"/>
      <c r="W251" s="1174"/>
      <c r="X251" s="1283"/>
      <c r="Y251" s="1283"/>
      <c r="Z251" s="49" t="str">
        <f t="shared" si="17"/>
        <v>Yes</v>
      </c>
      <c r="AA251" s="1272"/>
      <c r="AB251" s="1272"/>
      <c r="AC251" s="1272"/>
      <c r="AD251" s="1272"/>
      <c r="AE251" s="1273"/>
    </row>
    <row r="252" spans="1:31" s="1274" customFormat="1" ht="15" customHeight="1" x14ac:dyDescent="0.25">
      <c r="A252" s="1737"/>
      <c r="B252" s="2046">
        <v>4</v>
      </c>
      <c r="C252" s="2046" t="str">
        <f>IF($C$9="","",$C$9)</f>
        <v/>
      </c>
      <c r="D252" s="1680">
        <v>0</v>
      </c>
      <c r="E252" s="1172"/>
      <c r="F252" s="1172"/>
      <c r="G252" s="1172"/>
      <c r="H252" s="1172"/>
      <c r="I252" s="1172"/>
      <c r="J252" s="1172"/>
      <c r="K252" s="1172"/>
      <c r="L252" s="1172"/>
      <c r="M252" s="1172"/>
      <c r="N252" s="1172"/>
      <c r="O252" s="1172"/>
      <c r="P252" s="1172"/>
      <c r="Q252" s="1172"/>
      <c r="R252" s="1172"/>
      <c r="S252" s="1172"/>
      <c r="T252" s="1172"/>
      <c r="U252" s="1172"/>
      <c r="V252" s="1172"/>
      <c r="W252" s="1172"/>
      <c r="X252" s="1578"/>
      <c r="Y252" s="1695"/>
      <c r="Z252" s="1879"/>
      <c r="AA252" s="1272"/>
      <c r="AB252" s="1272"/>
      <c r="AC252" s="1272"/>
      <c r="AD252" s="1272"/>
      <c r="AE252" s="1273"/>
    </row>
    <row r="253" spans="1:31" s="1274" customFormat="1" ht="15" customHeight="1" x14ac:dyDescent="0.25">
      <c r="A253" s="1737"/>
      <c r="B253" s="2047"/>
      <c r="C253" s="2047"/>
      <c r="D253" s="1674">
        <v>1</v>
      </c>
      <c r="E253" s="1174"/>
      <c r="F253" s="1174"/>
      <c r="G253" s="1174"/>
      <c r="H253" s="1174"/>
      <c r="I253" s="1174"/>
      <c r="J253" s="1174"/>
      <c r="K253" s="1174"/>
      <c r="L253" s="1174"/>
      <c r="M253" s="1174"/>
      <c r="N253" s="1174"/>
      <c r="O253" s="1174"/>
      <c r="P253" s="1174"/>
      <c r="Q253" s="1174"/>
      <c r="R253" s="1174"/>
      <c r="S253" s="1174"/>
      <c r="T253" s="1174"/>
      <c r="U253" s="1174"/>
      <c r="V253" s="1174"/>
      <c r="W253" s="1174"/>
      <c r="X253" s="1283"/>
      <c r="Y253" s="1283"/>
      <c r="Z253" s="49" t="str">
        <f>IF(AND(C$252="",ISBLANK(Y$252)),"Yes",IF(OR(C$252="",ISBLANK(Y$252)),"No",IF(OR(AND(Y$252="Yes",ISNUMBER(E253),ISNUMBER(F253),ISNUMBER(G253),ISNUMBER(H253),ISNUMBER(I253),ISNUMBER(J253),ISNUMBER(K253),ISNUMBER(L253),ISNUMBER(M253),ISNUMBER(N253),ISNUMBER(O253),ISNUMBER(P253),ISNUMBER(Q253),ISNUMBER(R253),ISNUMBER(S253),ISNUMBER(T253),ISNUMBER(U253),ISNUMBER(V253),ISNUMBER(W253)),AND(Y$252="No",ISNUMBER(E298),ISNUMBER(F298),ISNUMBER(G298),ISNUMBER(H298),ISNUMBER(I298),ISNUMBER(J298),ISNUMBER(K298),ISNUMBER(L298),ISNUMBER(M298),ISNUMBER(N298),ISNUMBER(O298),ISNUMBER(P298),ISNUMBER(Q298),ISNUMBER(R298),ISNUMBER(S298),ISNUMBER(T298),ISNUMBER(U298),ISNUMBER(V298),ISNUMBER(W298))),"Yes","No")))</f>
        <v>Yes</v>
      </c>
      <c r="AA253" s="1272"/>
      <c r="AB253" s="1272"/>
      <c r="AC253" s="1272"/>
      <c r="AD253" s="1272"/>
      <c r="AE253" s="1273"/>
    </row>
    <row r="254" spans="1:31" s="1274" customFormat="1" ht="15" customHeight="1" x14ac:dyDescent="0.25">
      <c r="A254" s="1737"/>
      <c r="B254" s="2047"/>
      <c r="C254" s="2047"/>
      <c r="D254" s="1674">
        <v>2</v>
      </c>
      <c r="E254" s="1174"/>
      <c r="F254" s="1174"/>
      <c r="G254" s="1174"/>
      <c r="H254" s="1174"/>
      <c r="I254" s="1174"/>
      <c r="J254" s="1174"/>
      <c r="K254" s="1174"/>
      <c r="L254" s="1174"/>
      <c r="M254" s="1174"/>
      <c r="N254" s="1174"/>
      <c r="O254" s="1174"/>
      <c r="P254" s="1174"/>
      <c r="Q254" s="1174"/>
      <c r="R254" s="1174"/>
      <c r="S254" s="1174"/>
      <c r="T254" s="1174"/>
      <c r="U254" s="1174"/>
      <c r="V254" s="1174"/>
      <c r="W254" s="1174"/>
      <c r="X254" s="1283"/>
      <c r="Y254" s="1283"/>
      <c r="Z254" s="49" t="str">
        <f t="shared" ref="Z254:Z258" si="18">IF(AND(C$252="",ISBLANK(Y$252)),"Yes",IF(OR(C$252="",ISBLANK(Y$252)),"No",IF(OR(AND(Y$252="Yes",ISNUMBER(E254),ISNUMBER(F254),ISNUMBER(G254),ISNUMBER(H254),ISNUMBER(I254),ISNUMBER(J254),ISNUMBER(K254),ISNUMBER(L254),ISNUMBER(M254),ISNUMBER(N254),ISNUMBER(O254),ISNUMBER(P254),ISNUMBER(Q254),ISNUMBER(R254),ISNUMBER(S254),ISNUMBER(T254),ISNUMBER(U254),ISNUMBER(V254),ISNUMBER(W254)),AND(Y$252="No",ISNUMBER(E299),ISNUMBER(F299),ISNUMBER(G299),ISNUMBER(H299),ISNUMBER(I299),ISNUMBER(J299),ISNUMBER(K299),ISNUMBER(L299),ISNUMBER(M299),ISNUMBER(N299),ISNUMBER(O299),ISNUMBER(P299),ISNUMBER(Q299),ISNUMBER(R299),ISNUMBER(S299),ISNUMBER(T299),ISNUMBER(U299),ISNUMBER(V299),ISNUMBER(W299))),"Yes","No")))</f>
        <v>Yes</v>
      </c>
      <c r="AA254" s="1272"/>
      <c r="AB254" s="1272"/>
      <c r="AC254" s="1272"/>
      <c r="AD254" s="1272"/>
      <c r="AE254" s="1273"/>
    </row>
    <row r="255" spans="1:31" s="1274" customFormat="1" ht="15" customHeight="1" x14ac:dyDescent="0.25">
      <c r="A255" s="1737"/>
      <c r="B255" s="2047"/>
      <c r="C255" s="2047"/>
      <c r="D255" s="1674">
        <v>3</v>
      </c>
      <c r="E255" s="1174"/>
      <c r="F255" s="1174"/>
      <c r="G255" s="1174"/>
      <c r="H255" s="1174"/>
      <c r="I255" s="1174"/>
      <c r="J255" s="1174"/>
      <c r="K255" s="1174"/>
      <c r="L255" s="1174"/>
      <c r="M255" s="1174"/>
      <c r="N255" s="1174"/>
      <c r="O255" s="1174"/>
      <c r="P255" s="1174"/>
      <c r="Q255" s="1174"/>
      <c r="R255" s="1174"/>
      <c r="S255" s="1174"/>
      <c r="T255" s="1174"/>
      <c r="U255" s="1174"/>
      <c r="V255" s="1174"/>
      <c r="W255" s="1174"/>
      <c r="X255" s="1283"/>
      <c r="Y255" s="1283"/>
      <c r="Z255" s="49" t="str">
        <f t="shared" si="18"/>
        <v>Yes</v>
      </c>
      <c r="AA255" s="1272"/>
      <c r="AB255" s="1272"/>
      <c r="AC255" s="1272"/>
      <c r="AD255" s="1272"/>
      <c r="AE255" s="1273"/>
    </row>
    <row r="256" spans="1:31" s="1274" customFormat="1" ht="15" customHeight="1" x14ac:dyDescent="0.25">
      <c r="A256" s="1737"/>
      <c r="B256" s="2047"/>
      <c r="C256" s="2047"/>
      <c r="D256" s="1674">
        <v>4</v>
      </c>
      <c r="E256" s="1174"/>
      <c r="F256" s="1174"/>
      <c r="G256" s="1174"/>
      <c r="H256" s="1174"/>
      <c r="I256" s="1174"/>
      <c r="J256" s="1174"/>
      <c r="K256" s="1174"/>
      <c r="L256" s="1174"/>
      <c r="M256" s="1174"/>
      <c r="N256" s="1174"/>
      <c r="O256" s="1174"/>
      <c r="P256" s="1174"/>
      <c r="Q256" s="1174"/>
      <c r="R256" s="1174"/>
      <c r="S256" s="1174"/>
      <c r="T256" s="1174"/>
      <c r="U256" s="1174"/>
      <c r="V256" s="1174"/>
      <c r="W256" s="1174"/>
      <c r="X256" s="1283"/>
      <c r="Y256" s="1283"/>
      <c r="Z256" s="49" t="str">
        <f t="shared" si="18"/>
        <v>Yes</v>
      </c>
      <c r="AA256" s="1272"/>
      <c r="AB256" s="1272"/>
      <c r="AC256" s="1272"/>
      <c r="AD256" s="1272"/>
      <c r="AE256" s="1273"/>
    </row>
    <row r="257" spans="1:31" s="1274" customFormat="1" ht="15" customHeight="1" x14ac:dyDescent="0.25">
      <c r="A257" s="1737"/>
      <c r="B257" s="2047"/>
      <c r="C257" s="2047"/>
      <c r="D257" s="1674">
        <v>5</v>
      </c>
      <c r="E257" s="1174"/>
      <c r="F257" s="1174"/>
      <c r="G257" s="1174"/>
      <c r="H257" s="1174"/>
      <c r="I257" s="1174"/>
      <c r="J257" s="1174"/>
      <c r="K257" s="1174"/>
      <c r="L257" s="1174"/>
      <c r="M257" s="1174"/>
      <c r="N257" s="1174"/>
      <c r="O257" s="1174"/>
      <c r="P257" s="1174"/>
      <c r="Q257" s="1174"/>
      <c r="R257" s="1174"/>
      <c r="S257" s="1174"/>
      <c r="T257" s="1174"/>
      <c r="U257" s="1174"/>
      <c r="V257" s="1174"/>
      <c r="W257" s="1174"/>
      <c r="X257" s="1283"/>
      <c r="Y257" s="1283"/>
      <c r="Z257" s="49" t="str">
        <f t="shared" si="18"/>
        <v>Yes</v>
      </c>
      <c r="AA257" s="1272"/>
      <c r="AB257" s="1272"/>
      <c r="AC257" s="1272"/>
      <c r="AD257" s="1272"/>
      <c r="AE257" s="1273"/>
    </row>
    <row r="258" spans="1:31" s="1274" customFormat="1" ht="15" customHeight="1" x14ac:dyDescent="0.25">
      <c r="A258" s="1737"/>
      <c r="B258" s="2047"/>
      <c r="C258" s="2047"/>
      <c r="D258" s="1674">
        <v>6</v>
      </c>
      <c r="E258" s="1174"/>
      <c r="F258" s="1174"/>
      <c r="G258" s="1174"/>
      <c r="H258" s="1174"/>
      <c r="I258" s="1174"/>
      <c r="J258" s="1174"/>
      <c r="K258" s="1174"/>
      <c r="L258" s="1174"/>
      <c r="M258" s="1174"/>
      <c r="N258" s="1174"/>
      <c r="O258" s="1174"/>
      <c r="P258" s="1174"/>
      <c r="Q258" s="1174"/>
      <c r="R258" s="1174"/>
      <c r="S258" s="1174"/>
      <c r="T258" s="1174"/>
      <c r="U258" s="1174"/>
      <c r="V258" s="1174"/>
      <c r="W258" s="1174"/>
      <c r="X258" s="1283"/>
      <c r="Y258" s="1283"/>
      <c r="Z258" s="49" t="str">
        <f t="shared" si="18"/>
        <v>Yes</v>
      </c>
      <c r="AA258" s="1272"/>
      <c r="AB258" s="1272"/>
      <c r="AC258" s="1272"/>
      <c r="AD258" s="1272"/>
      <c r="AE258" s="1273"/>
    </row>
    <row r="259" spans="1:31" s="1274" customFormat="1" ht="15" customHeight="1" x14ac:dyDescent="0.25">
      <c r="A259" s="1737"/>
      <c r="B259" s="2046">
        <v>5</v>
      </c>
      <c r="C259" s="2046" t="str">
        <f>IF($C$10="","",$C$10)</f>
        <v/>
      </c>
      <c r="D259" s="1680">
        <v>0</v>
      </c>
      <c r="E259" s="1172"/>
      <c r="F259" s="1172"/>
      <c r="G259" s="1172"/>
      <c r="H259" s="1172"/>
      <c r="I259" s="1172"/>
      <c r="J259" s="1172"/>
      <c r="K259" s="1172"/>
      <c r="L259" s="1172"/>
      <c r="M259" s="1172"/>
      <c r="N259" s="1172"/>
      <c r="O259" s="1172"/>
      <c r="P259" s="1172"/>
      <c r="Q259" s="1172"/>
      <c r="R259" s="1172"/>
      <c r="S259" s="1172"/>
      <c r="T259" s="1172"/>
      <c r="U259" s="1172"/>
      <c r="V259" s="1172"/>
      <c r="W259" s="1172"/>
      <c r="X259" s="1578"/>
      <c r="Y259" s="1695"/>
      <c r="Z259" s="1879"/>
      <c r="AA259" s="1272"/>
      <c r="AB259" s="1272"/>
      <c r="AC259" s="1272"/>
      <c r="AD259" s="1272"/>
      <c r="AE259" s="1273"/>
    </row>
    <row r="260" spans="1:31" s="1274" customFormat="1" ht="15" customHeight="1" x14ac:dyDescent="0.25">
      <c r="A260" s="1737"/>
      <c r="B260" s="2047"/>
      <c r="C260" s="2047"/>
      <c r="D260" s="1674">
        <v>1</v>
      </c>
      <c r="E260" s="1174"/>
      <c r="F260" s="1174"/>
      <c r="G260" s="1174"/>
      <c r="H260" s="1174"/>
      <c r="I260" s="1174"/>
      <c r="J260" s="1174"/>
      <c r="K260" s="1174"/>
      <c r="L260" s="1174"/>
      <c r="M260" s="1174"/>
      <c r="N260" s="1174"/>
      <c r="O260" s="1174"/>
      <c r="P260" s="1174"/>
      <c r="Q260" s="1174"/>
      <c r="R260" s="1174"/>
      <c r="S260" s="1174"/>
      <c r="T260" s="1174"/>
      <c r="U260" s="1174"/>
      <c r="V260" s="1174"/>
      <c r="W260" s="1174"/>
      <c r="X260" s="1283"/>
      <c r="Y260" s="1283"/>
      <c r="Z260" s="49" t="str">
        <f>IF(AND(C$259="",ISBLANK(Y$259)),"Yes",IF(OR(C$259="",ISBLANK(Y$259)),"No",IF(OR(AND(Y$259="Yes",ISNUMBER(E260),ISNUMBER(F260),ISNUMBER(G260),ISNUMBER(H260),ISNUMBER(I260),ISNUMBER(J260),ISNUMBER(K260),ISNUMBER(L260),ISNUMBER(M260),ISNUMBER(N260),ISNUMBER(O260),ISNUMBER(P260),ISNUMBER(Q260),ISNUMBER(R260),ISNUMBER(S260),ISNUMBER(T260),ISNUMBER(U260),ISNUMBER(V260),ISNUMBER(W260)),AND(Y$259="No",ISNUMBER(E305),ISNUMBER(F305),ISNUMBER(G305),ISNUMBER(H305),ISNUMBER(I305),ISNUMBER(J305),ISNUMBER(K305),ISNUMBER(L305),ISNUMBER(M305),ISNUMBER(N305),ISNUMBER(O305),ISNUMBER(P305),ISNUMBER(Q305),ISNUMBER(R305),ISNUMBER(S305),ISNUMBER(T305),ISNUMBER(U305),ISNUMBER(V305),ISNUMBER(W305))),"Yes","No")))</f>
        <v>Yes</v>
      </c>
      <c r="AA260" s="1272"/>
      <c r="AB260" s="1272"/>
      <c r="AC260" s="1272"/>
      <c r="AD260" s="1272"/>
      <c r="AE260" s="1273"/>
    </row>
    <row r="261" spans="1:31" s="1274" customFormat="1" ht="15" customHeight="1" x14ac:dyDescent="0.25">
      <c r="A261" s="1737"/>
      <c r="B261" s="2047"/>
      <c r="C261" s="2047"/>
      <c r="D261" s="1674">
        <v>2</v>
      </c>
      <c r="E261" s="1174"/>
      <c r="F261" s="1174"/>
      <c r="G261" s="1174"/>
      <c r="H261" s="1174"/>
      <c r="I261" s="1174"/>
      <c r="J261" s="1174"/>
      <c r="K261" s="1174"/>
      <c r="L261" s="1174"/>
      <c r="M261" s="1174"/>
      <c r="N261" s="1174"/>
      <c r="O261" s="1174"/>
      <c r="P261" s="1174"/>
      <c r="Q261" s="1174"/>
      <c r="R261" s="1174"/>
      <c r="S261" s="1174"/>
      <c r="T261" s="1174"/>
      <c r="U261" s="1174"/>
      <c r="V261" s="1174"/>
      <c r="W261" s="1174"/>
      <c r="X261" s="1283"/>
      <c r="Y261" s="1283"/>
      <c r="Z261" s="49" t="str">
        <f t="shared" ref="Z261:Z265" si="19">IF(AND(C$259="",ISBLANK(Y$259)),"Yes",IF(OR(C$259="",ISBLANK(Y$259)),"No",IF(OR(AND(Y$259="Yes",ISNUMBER(E261),ISNUMBER(F261),ISNUMBER(G261),ISNUMBER(H261),ISNUMBER(I261),ISNUMBER(J261),ISNUMBER(K261),ISNUMBER(L261),ISNUMBER(M261),ISNUMBER(N261),ISNUMBER(O261),ISNUMBER(P261),ISNUMBER(Q261),ISNUMBER(R261),ISNUMBER(S261),ISNUMBER(T261),ISNUMBER(U261),ISNUMBER(V261),ISNUMBER(W261)),AND(Y$259="No",ISNUMBER(E306),ISNUMBER(F306),ISNUMBER(G306),ISNUMBER(H306),ISNUMBER(I306),ISNUMBER(J306),ISNUMBER(K306),ISNUMBER(L306),ISNUMBER(M306),ISNUMBER(N306),ISNUMBER(O306),ISNUMBER(P306),ISNUMBER(Q306),ISNUMBER(R306),ISNUMBER(S306),ISNUMBER(T306),ISNUMBER(U306),ISNUMBER(V306),ISNUMBER(W306))),"Yes","No")))</f>
        <v>Yes</v>
      </c>
      <c r="AA261" s="1272"/>
      <c r="AB261" s="1272"/>
      <c r="AC261" s="1272"/>
      <c r="AD261" s="1272"/>
      <c r="AE261" s="1273"/>
    </row>
    <row r="262" spans="1:31" s="1274" customFormat="1" ht="15" customHeight="1" x14ac:dyDescent="0.25">
      <c r="A262" s="1737"/>
      <c r="B262" s="2047"/>
      <c r="C262" s="2047"/>
      <c r="D262" s="1674">
        <v>3</v>
      </c>
      <c r="E262" s="1174"/>
      <c r="F262" s="1174"/>
      <c r="G262" s="1174"/>
      <c r="H262" s="1174"/>
      <c r="I262" s="1174"/>
      <c r="J262" s="1174"/>
      <c r="K262" s="1174"/>
      <c r="L262" s="1174"/>
      <c r="M262" s="1174"/>
      <c r="N262" s="1174"/>
      <c r="O262" s="1174"/>
      <c r="P262" s="1174"/>
      <c r="Q262" s="1174"/>
      <c r="R262" s="1174"/>
      <c r="S262" s="1174"/>
      <c r="T262" s="1174"/>
      <c r="U262" s="1174"/>
      <c r="V262" s="1174"/>
      <c r="W262" s="1174"/>
      <c r="X262" s="1283"/>
      <c r="Y262" s="1283"/>
      <c r="Z262" s="49" t="str">
        <f t="shared" si="19"/>
        <v>Yes</v>
      </c>
      <c r="AA262" s="1272"/>
      <c r="AB262" s="1272"/>
      <c r="AC262" s="1272"/>
      <c r="AD262" s="1272"/>
      <c r="AE262" s="1273"/>
    </row>
    <row r="263" spans="1:31" s="1274" customFormat="1" ht="15" customHeight="1" x14ac:dyDescent="0.25">
      <c r="A263" s="1737"/>
      <c r="B263" s="2047"/>
      <c r="C263" s="2047"/>
      <c r="D263" s="1674">
        <v>4</v>
      </c>
      <c r="E263" s="1174"/>
      <c r="F263" s="1174"/>
      <c r="G263" s="1174"/>
      <c r="H263" s="1174"/>
      <c r="I263" s="1174"/>
      <c r="J263" s="1174"/>
      <c r="K263" s="1174"/>
      <c r="L263" s="1174"/>
      <c r="M263" s="1174"/>
      <c r="N263" s="1174"/>
      <c r="O263" s="1174"/>
      <c r="P263" s="1174"/>
      <c r="Q263" s="1174"/>
      <c r="R263" s="1174"/>
      <c r="S263" s="1174"/>
      <c r="T263" s="1174"/>
      <c r="U263" s="1174"/>
      <c r="V263" s="1174"/>
      <c r="W263" s="1174"/>
      <c r="X263" s="1283"/>
      <c r="Y263" s="1283"/>
      <c r="Z263" s="49" t="str">
        <f t="shared" si="19"/>
        <v>Yes</v>
      </c>
      <c r="AA263" s="1272"/>
      <c r="AB263" s="1272"/>
      <c r="AC263" s="1272"/>
      <c r="AD263" s="1272"/>
      <c r="AE263" s="1273"/>
    </row>
    <row r="264" spans="1:31" s="1274" customFormat="1" ht="15" customHeight="1" x14ac:dyDescent="0.25">
      <c r="A264" s="1737"/>
      <c r="B264" s="2047"/>
      <c r="C264" s="2047"/>
      <c r="D264" s="1674">
        <v>5</v>
      </c>
      <c r="E264" s="1174"/>
      <c r="F264" s="1174"/>
      <c r="G264" s="1174"/>
      <c r="H264" s="1174"/>
      <c r="I264" s="1174"/>
      <c r="J264" s="1174"/>
      <c r="K264" s="1174"/>
      <c r="L264" s="1174"/>
      <c r="M264" s="1174"/>
      <c r="N264" s="1174"/>
      <c r="O264" s="1174"/>
      <c r="P264" s="1174"/>
      <c r="Q264" s="1174"/>
      <c r="R264" s="1174"/>
      <c r="S264" s="1174"/>
      <c r="T264" s="1174"/>
      <c r="U264" s="1174"/>
      <c r="V264" s="1174"/>
      <c r="W264" s="1174"/>
      <c r="X264" s="1283"/>
      <c r="Y264" s="1283"/>
      <c r="Z264" s="49" t="str">
        <f t="shared" si="19"/>
        <v>Yes</v>
      </c>
      <c r="AA264" s="1272"/>
      <c r="AB264" s="1272"/>
      <c r="AC264" s="1272"/>
      <c r="AD264" s="1272"/>
      <c r="AE264" s="1273"/>
    </row>
    <row r="265" spans="1:31" s="1274" customFormat="1" ht="15" customHeight="1" x14ac:dyDescent="0.25">
      <c r="A265" s="1737"/>
      <c r="B265" s="2047"/>
      <c r="C265" s="2047"/>
      <c r="D265" s="1674">
        <v>6</v>
      </c>
      <c r="E265" s="1174"/>
      <c r="F265" s="1174"/>
      <c r="G265" s="1174"/>
      <c r="H265" s="1174"/>
      <c r="I265" s="1174"/>
      <c r="J265" s="1174"/>
      <c r="K265" s="1174"/>
      <c r="L265" s="1174"/>
      <c r="M265" s="1174"/>
      <c r="N265" s="1174"/>
      <c r="O265" s="1174"/>
      <c r="P265" s="1174"/>
      <c r="Q265" s="1174"/>
      <c r="R265" s="1174"/>
      <c r="S265" s="1174"/>
      <c r="T265" s="1174"/>
      <c r="U265" s="1174"/>
      <c r="V265" s="1174"/>
      <c r="W265" s="1174"/>
      <c r="X265" s="1283"/>
      <c r="Y265" s="1283"/>
      <c r="Z265" s="49" t="str">
        <f t="shared" si="19"/>
        <v>Yes</v>
      </c>
      <c r="AA265" s="1272"/>
      <c r="AB265" s="1272"/>
      <c r="AC265" s="1272"/>
      <c r="AD265" s="1272"/>
      <c r="AE265" s="1273"/>
    </row>
    <row r="266" spans="1:31" s="1274" customFormat="1" ht="15" customHeight="1" x14ac:dyDescent="0.25">
      <c r="A266" s="1737"/>
      <c r="B266" s="2046">
        <v>6</v>
      </c>
      <c r="C266" s="2046" t="str">
        <f>IF($C$11="","",$C$11)</f>
        <v/>
      </c>
      <c r="D266" s="1680">
        <v>0</v>
      </c>
      <c r="E266" s="1172"/>
      <c r="F266" s="1172"/>
      <c r="G266" s="1172"/>
      <c r="H266" s="1172"/>
      <c r="I266" s="1172"/>
      <c r="J266" s="1172"/>
      <c r="K266" s="1172"/>
      <c r="L266" s="1172"/>
      <c r="M266" s="1172"/>
      <c r="N266" s="1172"/>
      <c r="O266" s="1172"/>
      <c r="P266" s="1172"/>
      <c r="Q266" s="1172"/>
      <c r="R266" s="1172"/>
      <c r="S266" s="1172"/>
      <c r="T266" s="1172"/>
      <c r="U266" s="1172"/>
      <c r="V266" s="1172"/>
      <c r="W266" s="1172"/>
      <c r="X266" s="1578"/>
      <c r="Y266" s="1695"/>
      <c r="Z266" s="1879"/>
      <c r="AA266" s="1272"/>
      <c r="AB266" s="1272"/>
      <c r="AC266" s="1272"/>
      <c r="AD266" s="1272"/>
      <c r="AE266" s="1273"/>
    </row>
    <row r="267" spans="1:31" s="1274" customFormat="1" ht="15" customHeight="1" x14ac:dyDescent="0.25">
      <c r="A267" s="1737"/>
      <c r="B267" s="2047"/>
      <c r="C267" s="2047"/>
      <c r="D267" s="1674">
        <v>1</v>
      </c>
      <c r="E267" s="1174"/>
      <c r="F267" s="1174"/>
      <c r="G267" s="1174"/>
      <c r="H267" s="1174"/>
      <c r="I267" s="1174"/>
      <c r="J267" s="1174"/>
      <c r="K267" s="1174"/>
      <c r="L267" s="1174"/>
      <c r="M267" s="1174"/>
      <c r="N267" s="1174"/>
      <c r="O267" s="1174"/>
      <c r="P267" s="1174"/>
      <c r="Q267" s="1174"/>
      <c r="R267" s="1174"/>
      <c r="S267" s="1174"/>
      <c r="T267" s="1174"/>
      <c r="U267" s="1174"/>
      <c r="V267" s="1174"/>
      <c r="W267" s="1174"/>
      <c r="X267" s="1283"/>
      <c r="Y267" s="1283"/>
      <c r="Z267" s="49" t="str">
        <f>IF(AND(C$266="",ISBLANK(Y$266)),"Yes",IF(OR(C$266="",ISBLANK(Y$266)),"No",IF(OR(AND(Y$266="Yes",ISNUMBER(E267),ISNUMBER(F267),ISNUMBER(G267),ISNUMBER(H267),ISNUMBER(I267),ISNUMBER(J267),ISNUMBER(K267),ISNUMBER(L267),ISNUMBER(M267),ISNUMBER(N267),ISNUMBER(O267),ISNUMBER(P267),ISNUMBER(Q267),ISNUMBER(R267),ISNUMBER(S267),ISNUMBER(T267),ISNUMBER(U267),ISNUMBER(V267),ISNUMBER(W267)),AND(Y$266="No",ISNUMBER(E312),ISNUMBER(F312),ISNUMBER(G312),ISNUMBER(H312),ISNUMBER(I312),ISNUMBER(J312),ISNUMBER(K312),ISNUMBER(L312),ISNUMBER(M312),ISNUMBER(N312),ISNUMBER(O312),ISNUMBER(P312),ISNUMBER(Q312),ISNUMBER(R312),ISNUMBER(S312),ISNUMBER(T312),ISNUMBER(U312),ISNUMBER(V312),ISNUMBER(W312))),"Yes","No")))</f>
        <v>Yes</v>
      </c>
      <c r="AA267" s="1272"/>
      <c r="AB267" s="1272"/>
      <c r="AC267" s="1272"/>
      <c r="AD267" s="1272"/>
      <c r="AE267" s="1273"/>
    </row>
    <row r="268" spans="1:31" s="1274" customFormat="1" ht="15" customHeight="1" x14ac:dyDescent="0.25">
      <c r="A268" s="1737"/>
      <c r="B268" s="2047"/>
      <c r="C268" s="2047"/>
      <c r="D268" s="1674">
        <v>2</v>
      </c>
      <c r="E268" s="1174"/>
      <c r="F268" s="1174"/>
      <c r="G268" s="1174"/>
      <c r="H268" s="1174"/>
      <c r="I268" s="1174"/>
      <c r="J268" s="1174"/>
      <c r="K268" s="1174"/>
      <c r="L268" s="1174"/>
      <c r="M268" s="1174"/>
      <c r="N268" s="1174"/>
      <c r="O268" s="1174"/>
      <c r="P268" s="1174"/>
      <c r="Q268" s="1174"/>
      <c r="R268" s="1174"/>
      <c r="S268" s="1174"/>
      <c r="T268" s="1174"/>
      <c r="U268" s="1174"/>
      <c r="V268" s="1174"/>
      <c r="W268" s="1174"/>
      <c r="X268" s="1283"/>
      <c r="Y268" s="1283"/>
      <c r="Z268" s="49" t="str">
        <f t="shared" ref="Z268:Z272" si="20">IF(AND(C$266="",ISBLANK(Y$266)),"Yes",IF(OR(C$266="",ISBLANK(Y$266)),"No",IF(OR(AND(Y$266="Yes",ISNUMBER(E268),ISNUMBER(F268),ISNUMBER(G268),ISNUMBER(H268),ISNUMBER(I268),ISNUMBER(J268),ISNUMBER(K268),ISNUMBER(L268),ISNUMBER(M268),ISNUMBER(N268),ISNUMBER(O268),ISNUMBER(P268),ISNUMBER(Q268),ISNUMBER(R268),ISNUMBER(S268),ISNUMBER(T268),ISNUMBER(U268),ISNUMBER(V268),ISNUMBER(W268)),AND(Y$266="No",ISNUMBER(E313),ISNUMBER(F313),ISNUMBER(G313),ISNUMBER(H313),ISNUMBER(I313),ISNUMBER(J313),ISNUMBER(K313),ISNUMBER(L313),ISNUMBER(M313),ISNUMBER(N313),ISNUMBER(O313),ISNUMBER(P313),ISNUMBER(Q313),ISNUMBER(R313),ISNUMBER(S313),ISNUMBER(T313),ISNUMBER(U313),ISNUMBER(V313),ISNUMBER(W313))),"Yes","No")))</f>
        <v>Yes</v>
      </c>
      <c r="AA268" s="1272"/>
      <c r="AB268" s="1272"/>
      <c r="AC268" s="1272"/>
      <c r="AD268" s="1272"/>
      <c r="AE268" s="1273"/>
    </row>
    <row r="269" spans="1:31" s="1274" customFormat="1" ht="15" customHeight="1" x14ac:dyDescent="0.25">
      <c r="A269" s="1737"/>
      <c r="B269" s="2047"/>
      <c r="C269" s="2047"/>
      <c r="D269" s="1674">
        <v>3</v>
      </c>
      <c r="E269" s="1174"/>
      <c r="F269" s="1174"/>
      <c r="G269" s="1174"/>
      <c r="H269" s="1174"/>
      <c r="I269" s="1174"/>
      <c r="J269" s="1174"/>
      <c r="K269" s="1174"/>
      <c r="L269" s="1174"/>
      <c r="M269" s="1174"/>
      <c r="N269" s="1174"/>
      <c r="O269" s="1174"/>
      <c r="P269" s="1174"/>
      <c r="Q269" s="1174"/>
      <c r="R269" s="1174"/>
      <c r="S269" s="1174"/>
      <c r="T269" s="1174"/>
      <c r="U269" s="1174"/>
      <c r="V269" s="1174"/>
      <c r="W269" s="1174"/>
      <c r="X269" s="1283"/>
      <c r="Y269" s="1283"/>
      <c r="Z269" s="49" t="str">
        <f t="shared" si="20"/>
        <v>Yes</v>
      </c>
      <c r="AA269" s="1272"/>
      <c r="AB269" s="1272"/>
      <c r="AC269" s="1272"/>
      <c r="AD269" s="1272"/>
      <c r="AE269" s="1273"/>
    </row>
    <row r="270" spans="1:31" s="1274" customFormat="1" ht="15" customHeight="1" x14ac:dyDescent="0.25">
      <c r="A270" s="1737"/>
      <c r="B270" s="2047"/>
      <c r="C270" s="2047"/>
      <c r="D270" s="1674">
        <v>4</v>
      </c>
      <c r="E270" s="1174"/>
      <c r="F270" s="1174"/>
      <c r="G270" s="1174"/>
      <c r="H270" s="1174"/>
      <c r="I270" s="1174"/>
      <c r="J270" s="1174"/>
      <c r="K270" s="1174"/>
      <c r="L270" s="1174"/>
      <c r="M270" s="1174"/>
      <c r="N270" s="1174"/>
      <c r="O270" s="1174"/>
      <c r="P270" s="1174"/>
      <c r="Q270" s="1174"/>
      <c r="R270" s="1174"/>
      <c r="S270" s="1174"/>
      <c r="T270" s="1174"/>
      <c r="U270" s="1174"/>
      <c r="V270" s="1174"/>
      <c r="W270" s="1174"/>
      <c r="X270" s="1283"/>
      <c r="Y270" s="1283"/>
      <c r="Z270" s="49" t="str">
        <f t="shared" si="20"/>
        <v>Yes</v>
      </c>
      <c r="AA270" s="1272"/>
      <c r="AB270" s="1272"/>
      <c r="AC270" s="1272"/>
      <c r="AD270" s="1272"/>
      <c r="AE270" s="1273"/>
    </row>
    <row r="271" spans="1:31" s="1274" customFormat="1" ht="15" customHeight="1" x14ac:dyDescent="0.25">
      <c r="A271" s="1737"/>
      <c r="B271" s="2047"/>
      <c r="C271" s="2047"/>
      <c r="D271" s="1674">
        <v>5</v>
      </c>
      <c r="E271" s="1174"/>
      <c r="F271" s="1174"/>
      <c r="G271" s="1174"/>
      <c r="H271" s="1174"/>
      <c r="I271" s="1174"/>
      <c r="J271" s="1174"/>
      <c r="K271" s="1174"/>
      <c r="L271" s="1174"/>
      <c r="M271" s="1174"/>
      <c r="N271" s="1174"/>
      <c r="O271" s="1174"/>
      <c r="P271" s="1174"/>
      <c r="Q271" s="1174"/>
      <c r="R271" s="1174"/>
      <c r="S271" s="1174"/>
      <c r="T271" s="1174"/>
      <c r="U271" s="1174"/>
      <c r="V271" s="1174"/>
      <c r="W271" s="1174"/>
      <c r="X271" s="1283"/>
      <c r="Y271" s="1283"/>
      <c r="Z271" s="49" t="str">
        <f t="shared" si="20"/>
        <v>Yes</v>
      </c>
      <c r="AA271" s="1272"/>
      <c r="AB271" s="1272"/>
      <c r="AC271" s="1272"/>
      <c r="AD271" s="1272"/>
      <c r="AE271" s="1273"/>
    </row>
    <row r="272" spans="1:31" s="1274" customFormat="1" ht="15" customHeight="1" x14ac:dyDescent="0.25">
      <c r="A272" s="1737"/>
      <c r="B272" s="2057"/>
      <c r="C272" s="2057"/>
      <c r="D272" s="1682">
        <v>6</v>
      </c>
      <c r="E272" s="1177"/>
      <c r="F272" s="1177"/>
      <c r="G272" s="1177"/>
      <c r="H272" s="1177"/>
      <c r="I272" s="1177"/>
      <c r="J272" s="1177"/>
      <c r="K272" s="1177"/>
      <c r="L272" s="1177"/>
      <c r="M272" s="1177"/>
      <c r="N272" s="1177"/>
      <c r="O272" s="1177"/>
      <c r="P272" s="1177"/>
      <c r="Q272" s="1177"/>
      <c r="R272" s="1177"/>
      <c r="S272" s="1177"/>
      <c r="T272" s="1177"/>
      <c r="U272" s="1177"/>
      <c r="V272" s="1177"/>
      <c r="W272" s="1177"/>
      <c r="X272" s="1284"/>
      <c r="Y272" s="1284"/>
      <c r="Z272" s="62" t="str">
        <f t="shared" si="20"/>
        <v>Yes</v>
      </c>
      <c r="AA272" s="1272"/>
      <c r="AB272" s="1272"/>
      <c r="AC272" s="1272"/>
      <c r="AD272" s="1272"/>
      <c r="AE272" s="1273"/>
    </row>
    <row r="273" spans="1:31" s="1268" customFormat="1" ht="60" customHeight="1" x14ac:dyDescent="0.25">
      <c r="A273" s="1162" t="s">
        <v>1218</v>
      </c>
      <c r="B273" s="1670"/>
      <c r="C273" s="1670"/>
      <c r="D273" s="1670"/>
      <c r="E273" s="1670"/>
      <c r="F273" s="1670"/>
      <c r="G273" s="1670"/>
      <c r="H273" s="1670"/>
      <c r="I273" s="1670"/>
      <c r="J273" s="1670"/>
      <c r="K273" s="1670"/>
      <c r="L273" s="1670"/>
      <c r="M273" s="1670"/>
      <c r="N273" s="1670"/>
      <c r="O273" s="1670"/>
      <c r="P273" s="1670"/>
      <c r="Q273" s="1670"/>
      <c r="R273" s="1670"/>
      <c r="S273" s="1670"/>
      <c r="T273" s="1670"/>
      <c r="U273" s="1670"/>
      <c r="V273" s="1670"/>
      <c r="W273" s="1267"/>
      <c r="X273" s="1267"/>
      <c r="Y273" s="1267"/>
      <c r="Z273" s="1267"/>
      <c r="AA273" s="1267"/>
      <c r="AB273" s="1267"/>
      <c r="AC273" s="1267"/>
      <c r="AD273" s="1267"/>
      <c r="AE273" s="1734"/>
    </row>
    <row r="274" spans="1:31" s="1274" customFormat="1" ht="45" customHeight="1" x14ac:dyDescent="0.25">
      <c r="A274" s="1737"/>
      <c r="B274" s="2048" t="s">
        <v>1030</v>
      </c>
      <c r="C274" s="2049"/>
      <c r="D274" s="2059" t="s">
        <v>1064</v>
      </c>
      <c r="E274" s="2058" t="s">
        <v>1234</v>
      </c>
      <c r="F274" s="2048"/>
      <c r="G274" s="2048"/>
      <c r="H274" s="2048"/>
      <c r="I274" s="2048"/>
      <c r="J274" s="2048"/>
      <c r="K274" s="2048"/>
      <c r="L274" s="2048"/>
      <c r="M274" s="2048"/>
      <c r="N274" s="2048"/>
      <c r="O274" s="2048"/>
      <c r="P274" s="2048"/>
      <c r="Q274" s="2048"/>
      <c r="R274" s="2048"/>
      <c r="S274" s="2048"/>
      <c r="T274" s="2048"/>
      <c r="U274" s="2048"/>
      <c r="V274" s="2048"/>
      <c r="W274" s="2114"/>
      <c r="X274" s="2115" t="s">
        <v>1539</v>
      </c>
      <c r="Y274" s="1272"/>
      <c r="Z274" s="1272"/>
      <c r="AA274" s="1272"/>
      <c r="AB274" s="1272"/>
      <c r="AC274" s="1272"/>
      <c r="AD274" s="1272"/>
      <c r="AE274" s="1273"/>
    </row>
    <row r="275" spans="1:31" s="1274" customFormat="1" ht="45" customHeight="1" x14ac:dyDescent="0.25">
      <c r="A275" s="1737"/>
      <c r="B275" s="2049"/>
      <c r="C275" s="2049"/>
      <c r="D275" s="2060"/>
      <c r="E275" s="1684" t="s">
        <v>1031</v>
      </c>
      <c r="F275" s="1684" t="s">
        <v>1235</v>
      </c>
      <c r="G275" s="1684" t="s">
        <v>1033</v>
      </c>
      <c r="H275" s="1684" t="s">
        <v>1034</v>
      </c>
      <c r="I275" s="1684" t="s">
        <v>1035</v>
      </c>
      <c r="J275" s="1684" t="s">
        <v>1036</v>
      </c>
      <c r="K275" s="1684" t="s">
        <v>1037</v>
      </c>
      <c r="L275" s="1684" t="s">
        <v>1038</v>
      </c>
      <c r="M275" s="1684" t="s">
        <v>1039</v>
      </c>
      <c r="N275" s="1684" t="s">
        <v>1040</v>
      </c>
      <c r="O275" s="1684" t="s">
        <v>1041</v>
      </c>
      <c r="P275" s="1684" t="s">
        <v>1042</v>
      </c>
      <c r="Q275" s="1684" t="s">
        <v>1043</v>
      </c>
      <c r="R275" s="1684" t="s">
        <v>1044</v>
      </c>
      <c r="S275" s="1684" t="s">
        <v>1045</v>
      </c>
      <c r="T275" s="1684" t="s">
        <v>1046</v>
      </c>
      <c r="U275" s="1684" t="s">
        <v>1047</v>
      </c>
      <c r="V275" s="1684" t="s">
        <v>1048</v>
      </c>
      <c r="W275" s="1676" t="s">
        <v>1049</v>
      </c>
      <c r="X275" s="2115"/>
      <c r="Y275" s="1272"/>
      <c r="Z275" s="1272"/>
      <c r="AA275" s="1272"/>
      <c r="AB275" s="1272"/>
      <c r="AC275" s="1272"/>
      <c r="AD275" s="1272"/>
      <c r="AE275" s="1273"/>
    </row>
    <row r="276" spans="1:31" s="1274" customFormat="1" ht="15" customHeight="1" x14ac:dyDescent="0.25">
      <c r="A276" s="1737"/>
      <c r="B276" s="2046">
        <v>1</v>
      </c>
      <c r="C276" s="2046" t="str">
        <f>IF($C$6="","",$C$6)</f>
        <v/>
      </c>
      <c r="D276" s="1680">
        <v>0</v>
      </c>
      <c r="E276" s="1335" t="str">
        <f t="shared" ref="E276:X276" si="21">IF(ISNUMBER(E231),E231,"")</f>
        <v/>
      </c>
      <c r="F276" s="1335" t="str">
        <f t="shared" si="21"/>
        <v/>
      </c>
      <c r="G276" s="1335" t="str">
        <f t="shared" si="21"/>
        <v/>
      </c>
      <c r="H276" s="1335" t="str">
        <f t="shared" si="21"/>
        <v/>
      </c>
      <c r="I276" s="1335" t="str">
        <f t="shared" si="21"/>
        <v/>
      </c>
      <c r="J276" s="1335" t="str">
        <f t="shared" si="21"/>
        <v/>
      </c>
      <c r="K276" s="1335" t="str">
        <f t="shared" si="21"/>
        <v/>
      </c>
      <c r="L276" s="1335" t="str">
        <f t="shared" si="21"/>
        <v/>
      </c>
      <c r="M276" s="1335" t="str">
        <f t="shared" si="21"/>
        <v/>
      </c>
      <c r="N276" s="1335" t="str">
        <f t="shared" si="21"/>
        <v/>
      </c>
      <c r="O276" s="1335" t="str">
        <f t="shared" si="21"/>
        <v/>
      </c>
      <c r="P276" s="1335" t="str">
        <f t="shared" si="21"/>
        <v/>
      </c>
      <c r="Q276" s="1335" t="str">
        <f t="shared" si="21"/>
        <v/>
      </c>
      <c r="R276" s="1335" t="str">
        <f t="shared" si="21"/>
        <v/>
      </c>
      <c r="S276" s="1335" t="str">
        <f t="shared" si="21"/>
        <v/>
      </c>
      <c r="T276" s="1335" t="str">
        <f t="shared" si="21"/>
        <v/>
      </c>
      <c r="U276" s="1335" t="str">
        <f t="shared" si="21"/>
        <v/>
      </c>
      <c r="V276" s="1335" t="str">
        <f t="shared" si="21"/>
        <v/>
      </c>
      <c r="W276" s="1537" t="str">
        <f t="shared" si="21"/>
        <v/>
      </c>
      <c r="X276" s="1692" t="str">
        <f t="shared" si="21"/>
        <v/>
      </c>
      <c r="Y276" s="1272"/>
      <c r="Z276" s="1272"/>
      <c r="AA276" s="1272"/>
      <c r="AB276" s="1272"/>
      <c r="AC276" s="1272"/>
      <c r="AD276" s="1272"/>
      <c r="AE276" s="1273"/>
    </row>
    <row r="277" spans="1:31" s="1274" customFormat="1" ht="15" customHeight="1" x14ac:dyDescent="0.25">
      <c r="A277" s="1737"/>
      <c r="B277" s="2047"/>
      <c r="C277" s="2047"/>
      <c r="D277" s="1674">
        <v>1</v>
      </c>
      <c r="E277" s="1174"/>
      <c r="F277" s="1174"/>
      <c r="G277" s="1174"/>
      <c r="H277" s="1174"/>
      <c r="I277" s="1174"/>
      <c r="J277" s="1174"/>
      <c r="K277" s="1174"/>
      <c r="L277" s="1174"/>
      <c r="M277" s="1174"/>
      <c r="N277" s="1174"/>
      <c r="O277" s="1174"/>
      <c r="P277" s="1174"/>
      <c r="Q277" s="1174"/>
      <c r="R277" s="1174"/>
      <c r="S277" s="1174"/>
      <c r="T277" s="1174"/>
      <c r="U277" s="1174"/>
      <c r="V277" s="1174"/>
      <c r="W277" s="1174"/>
      <c r="X277" s="1693"/>
      <c r="Y277" s="1272"/>
      <c r="Z277" s="1272"/>
      <c r="AA277" s="1272"/>
      <c r="AB277" s="1272"/>
      <c r="AC277" s="1272"/>
      <c r="AD277" s="1272"/>
      <c r="AE277" s="1273"/>
    </row>
    <row r="278" spans="1:31" s="1274" customFormat="1" ht="15" customHeight="1" x14ac:dyDescent="0.25">
      <c r="A278" s="1737"/>
      <c r="B278" s="2047"/>
      <c r="C278" s="2047"/>
      <c r="D278" s="1674">
        <v>2</v>
      </c>
      <c r="E278" s="1174"/>
      <c r="F278" s="1174"/>
      <c r="G278" s="1174"/>
      <c r="H278" s="1174"/>
      <c r="I278" s="1174"/>
      <c r="J278" s="1174"/>
      <c r="K278" s="1174"/>
      <c r="L278" s="1174"/>
      <c r="M278" s="1174"/>
      <c r="N278" s="1174"/>
      <c r="O278" s="1174"/>
      <c r="P278" s="1174"/>
      <c r="Q278" s="1174"/>
      <c r="R278" s="1174"/>
      <c r="S278" s="1174"/>
      <c r="T278" s="1174"/>
      <c r="U278" s="1174"/>
      <c r="V278" s="1174"/>
      <c r="W278" s="1174"/>
      <c r="X278" s="1693"/>
      <c r="Y278" s="1272"/>
      <c r="Z278" s="1272"/>
      <c r="AA278" s="1272"/>
      <c r="AB278" s="1272"/>
      <c r="AC278" s="1272"/>
      <c r="AD278" s="1272"/>
      <c r="AE278" s="1273"/>
    </row>
    <row r="279" spans="1:31" s="1274" customFormat="1" ht="15" customHeight="1" x14ac:dyDescent="0.25">
      <c r="A279" s="1737"/>
      <c r="B279" s="2047"/>
      <c r="C279" s="2047"/>
      <c r="D279" s="1674">
        <v>3</v>
      </c>
      <c r="E279" s="1174"/>
      <c r="F279" s="1174"/>
      <c r="G279" s="1174"/>
      <c r="H279" s="1174"/>
      <c r="I279" s="1174"/>
      <c r="J279" s="1174"/>
      <c r="K279" s="1174"/>
      <c r="L279" s="1174"/>
      <c r="M279" s="1174"/>
      <c r="N279" s="1174"/>
      <c r="O279" s="1174"/>
      <c r="P279" s="1174"/>
      <c r="Q279" s="1174"/>
      <c r="R279" s="1174"/>
      <c r="S279" s="1174"/>
      <c r="T279" s="1174"/>
      <c r="U279" s="1174"/>
      <c r="V279" s="1174"/>
      <c r="W279" s="1174"/>
      <c r="X279" s="1693"/>
      <c r="Y279" s="1272"/>
      <c r="Z279" s="1272"/>
      <c r="AA279" s="1272"/>
      <c r="AB279" s="1272"/>
      <c r="AC279" s="1272"/>
      <c r="AD279" s="1272"/>
      <c r="AE279" s="1273"/>
    </row>
    <row r="280" spans="1:31" s="1274" customFormat="1" ht="15" customHeight="1" x14ac:dyDescent="0.25">
      <c r="A280" s="1737"/>
      <c r="B280" s="2047"/>
      <c r="C280" s="2047"/>
      <c r="D280" s="1674">
        <v>4</v>
      </c>
      <c r="E280" s="1174"/>
      <c r="F280" s="1174"/>
      <c r="G280" s="1174"/>
      <c r="H280" s="1174"/>
      <c r="I280" s="1174"/>
      <c r="J280" s="1174"/>
      <c r="K280" s="1174"/>
      <c r="L280" s="1174"/>
      <c r="M280" s="1174"/>
      <c r="N280" s="1174"/>
      <c r="O280" s="1174"/>
      <c r="P280" s="1174"/>
      <c r="Q280" s="1174"/>
      <c r="R280" s="1174"/>
      <c r="S280" s="1174"/>
      <c r="T280" s="1174"/>
      <c r="U280" s="1174"/>
      <c r="V280" s="1174"/>
      <c r="W280" s="1174"/>
      <c r="X280" s="1693"/>
      <c r="Y280" s="1272"/>
      <c r="Z280" s="1272"/>
      <c r="AA280" s="1272"/>
      <c r="AB280" s="1272"/>
      <c r="AC280" s="1272"/>
      <c r="AD280" s="1272"/>
      <c r="AE280" s="1273"/>
    </row>
    <row r="281" spans="1:31" s="1274" customFormat="1" ht="15" customHeight="1" x14ac:dyDescent="0.25">
      <c r="A281" s="1737"/>
      <c r="B281" s="2047"/>
      <c r="C281" s="2047"/>
      <c r="D281" s="1674">
        <v>5</v>
      </c>
      <c r="E281" s="1174"/>
      <c r="F281" s="1174"/>
      <c r="G281" s="1174"/>
      <c r="H281" s="1174"/>
      <c r="I281" s="1174"/>
      <c r="J281" s="1174"/>
      <c r="K281" s="1174"/>
      <c r="L281" s="1174"/>
      <c r="M281" s="1174"/>
      <c r="N281" s="1174"/>
      <c r="O281" s="1174"/>
      <c r="P281" s="1174"/>
      <c r="Q281" s="1174"/>
      <c r="R281" s="1174"/>
      <c r="S281" s="1174"/>
      <c r="T281" s="1174"/>
      <c r="U281" s="1174"/>
      <c r="V281" s="1174"/>
      <c r="W281" s="1174"/>
      <c r="X281" s="1693"/>
      <c r="Y281" s="1272"/>
      <c r="Z281" s="1272"/>
      <c r="AA281" s="1272"/>
      <c r="AB281" s="1272"/>
      <c r="AC281" s="1272"/>
      <c r="AD281" s="1272"/>
      <c r="AE281" s="1273"/>
    </row>
    <row r="282" spans="1:31" s="1274" customFormat="1" ht="15" customHeight="1" x14ac:dyDescent="0.25">
      <c r="A282" s="1737"/>
      <c r="B282" s="2047"/>
      <c r="C282" s="2047"/>
      <c r="D282" s="1674">
        <v>6</v>
      </c>
      <c r="E282" s="1174"/>
      <c r="F282" s="1174"/>
      <c r="G282" s="1174"/>
      <c r="H282" s="1174"/>
      <c r="I282" s="1174"/>
      <c r="J282" s="1174"/>
      <c r="K282" s="1174"/>
      <c r="L282" s="1174"/>
      <c r="M282" s="1174"/>
      <c r="N282" s="1174"/>
      <c r="O282" s="1174"/>
      <c r="P282" s="1174"/>
      <c r="Q282" s="1174"/>
      <c r="R282" s="1174"/>
      <c r="S282" s="1174"/>
      <c r="T282" s="1174"/>
      <c r="U282" s="1174"/>
      <c r="V282" s="1174"/>
      <c r="W282" s="1174"/>
      <c r="X282" s="1693"/>
      <c r="Y282" s="1272"/>
      <c r="Z282" s="1272"/>
      <c r="AA282" s="1272"/>
      <c r="AB282" s="1272"/>
      <c r="AC282" s="1272"/>
      <c r="AD282" s="1272"/>
      <c r="AE282" s="1273"/>
    </row>
    <row r="283" spans="1:31" s="1274" customFormat="1" ht="15" customHeight="1" x14ac:dyDescent="0.25">
      <c r="A283" s="1737"/>
      <c r="B283" s="2046">
        <v>2</v>
      </c>
      <c r="C283" s="2046" t="str">
        <f>IF($C$7="","",$C$7)</f>
        <v/>
      </c>
      <c r="D283" s="1680">
        <v>0</v>
      </c>
      <c r="E283" s="1335" t="str">
        <f t="shared" ref="E283:X283" si="22">IF(ISNUMBER(E238),E238,"")</f>
        <v/>
      </c>
      <c r="F283" s="1335" t="str">
        <f t="shared" si="22"/>
        <v/>
      </c>
      <c r="G283" s="1335" t="str">
        <f t="shared" si="22"/>
        <v/>
      </c>
      <c r="H283" s="1335" t="str">
        <f t="shared" si="22"/>
        <v/>
      </c>
      <c r="I283" s="1335" t="str">
        <f t="shared" si="22"/>
        <v/>
      </c>
      <c r="J283" s="1335" t="str">
        <f t="shared" si="22"/>
        <v/>
      </c>
      <c r="K283" s="1335" t="str">
        <f t="shared" si="22"/>
        <v/>
      </c>
      <c r="L283" s="1335" t="str">
        <f t="shared" si="22"/>
        <v/>
      </c>
      <c r="M283" s="1335" t="str">
        <f t="shared" si="22"/>
        <v/>
      </c>
      <c r="N283" s="1335" t="str">
        <f t="shared" si="22"/>
        <v/>
      </c>
      <c r="O283" s="1335" t="str">
        <f t="shared" si="22"/>
        <v/>
      </c>
      <c r="P283" s="1335" t="str">
        <f t="shared" si="22"/>
        <v/>
      </c>
      <c r="Q283" s="1335" t="str">
        <f t="shared" si="22"/>
        <v/>
      </c>
      <c r="R283" s="1335" t="str">
        <f t="shared" si="22"/>
        <v/>
      </c>
      <c r="S283" s="1335" t="str">
        <f t="shared" si="22"/>
        <v/>
      </c>
      <c r="T283" s="1335" t="str">
        <f t="shared" si="22"/>
        <v/>
      </c>
      <c r="U283" s="1335" t="str">
        <f t="shared" si="22"/>
        <v/>
      </c>
      <c r="V283" s="1335" t="str">
        <f t="shared" si="22"/>
        <v/>
      </c>
      <c r="W283" s="1335" t="str">
        <f t="shared" si="22"/>
        <v/>
      </c>
      <c r="X283" s="1692" t="str">
        <f t="shared" si="22"/>
        <v/>
      </c>
      <c r="Y283" s="1272"/>
      <c r="Z283" s="1272"/>
      <c r="AA283" s="1272"/>
      <c r="AB283" s="1272"/>
      <c r="AC283" s="1272"/>
      <c r="AD283" s="1272"/>
      <c r="AE283" s="1273"/>
    </row>
    <row r="284" spans="1:31" s="1274" customFormat="1" ht="15" customHeight="1" x14ac:dyDescent="0.25">
      <c r="A284" s="1737"/>
      <c r="B284" s="2047"/>
      <c r="C284" s="2047"/>
      <c r="D284" s="1674">
        <v>1</v>
      </c>
      <c r="E284" s="1174"/>
      <c r="F284" s="1174"/>
      <c r="G284" s="1174"/>
      <c r="H284" s="1174"/>
      <c r="I284" s="1174"/>
      <c r="J284" s="1174"/>
      <c r="K284" s="1174"/>
      <c r="L284" s="1174"/>
      <c r="M284" s="1174"/>
      <c r="N284" s="1174"/>
      <c r="O284" s="1174"/>
      <c r="P284" s="1174"/>
      <c r="Q284" s="1174"/>
      <c r="R284" s="1174"/>
      <c r="S284" s="1174"/>
      <c r="T284" s="1174"/>
      <c r="U284" s="1174"/>
      <c r="V284" s="1174"/>
      <c r="W284" s="1174"/>
      <c r="X284" s="1693"/>
      <c r="Y284" s="1272"/>
      <c r="Z284" s="1272"/>
      <c r="AA284" s="1272"/>
      <c r="AB284" s="1272"/>
      <c r="AC284" s="1272"/>
      <c r="AD284" s="1272"/>
      <c r="AE284" s="1273"/>
    </row>
    <row r="285" spans="1:31" s="1274" customFormat="1" ht="15" customHeight="1" x14ac:dyDescent="0.25">
      <c r="A285" s="1737"/>
      <c r="B285" s="2047"/>
      <c r="C285" s="2047"/>
      <c r="D285" s="1674">
        <v>2</v>
      </c>
      <c r="E285" s="1174"/>
      <c r="F285" s="1174"/>
      <c r="G285" s="1174"/>
      <c r="H285" s="1174"/>
      <c r="I285" s="1174"/>
      <c r="J285" s="1174"/>
      <c r="K285" s="1174"/>
      <c r="L285" s="1174"/>
      <c r="M285" s="1174"/>
      <c r="N285" s="1174"/>
      <c r="O285" s="1174"/>
      <c r="P285" s="1174"/>
      <c r="Q285" s="1174"/>
      <c r="R285" s="1174"/>
      <c r="S285" s="1174"/>
      <c r="T285" s="1174"/>
      <c r="U285" s="1174"/>
      <c r="V285" s="1174"/>
      <c r="W285" s="1174"/>
      <c r="X285" s="1693"/>
      <c r="Y285" s="1272"/>
      <c r="Z285" s="1272"/>
      <c r="AA285" s="1272"/>
      <c r="AB285" s="1272"/>
      <c r="AC285" s="1272"/>
      <c r="AD285" s="1272"/>
      <c r="AE285" s="1273"/>
    </row>
    <row r="286" spans="1:31" s="1274" customFormat="1" ht="15" customHeight="1" x14ac:dyDescent="0.25">
      <c r="A286" s="1737"/>
      <c r="B286" s="2047"/>
      <c r="C286" s="2047"/>
      <c r="D286" s="1674">
        <v>3</v>
      </c>
      <c r="E286" s="1174"/>
      <c r="F286" s="1174"/>
      <c r="G286" s="1174"/>
      <c r="H286" s="1174"/>
      <c r="I286" s="1174"/>
      <c r="J286" s="1174"/>
      <c r="K286" s="1174"/>
      <c r="L286" s="1174"/>
      <c r="M286" s="1174"/>
      <c r="N286" s="1174"/>
      <c r="O286" s="1174"/>
      <c r="P286" s="1174"/>
      <c r="Q286" s="1174"/>
      <c r="R286" s="1174"/>
      <c r="S286" s="1174"/>
      <c r="T286" s="1174"/>
      <c r="U286" s="1174"/>
      <c r="V286" s="1174"/>
      <c r="W286" s="1174"/>
      <c r="X286" s="1693"/>
      <c r="Y286" s="1272"/>
      <c r="Z286" s="1272"/>
      <c r="AA286" s="1272"/>
      <c r="AB286" s="1272"/>
      <c r="AC286" s="1272"/>
      <c r="AD286" s="1272"/>
      <c r="AE286" s="1273"/>
    </row>
    <row r="287" spans="1:31" s="1274" customFormat="1" ht="15" customHeight="1" x14ac:dyDescent="0.25">
      <c r="A287" s="1737"/>
      <c r="B287" s="2047"/>
      <c r="C287" s="2047"/>
      <c r="D287" s="1674">
        <v>4</v>
      </c>
      <c r="E287" s="1174"/>
      <c r="F287" s="1174"/>
      <c r="G287" s="1174"/>
      <c r="H287" s="1174"/>
      <c r="I287" s="1174"/>
      <c r="J287" s="1174"/>
      <c r="K287" s="1174"/>
      <c r="L287" s="1174"/>
      <c r="M287" s="1174"/>
      <c r="N287" s="1174"/>
      <c r="O287" s="1174"/>
      <c r="P287" s="1174"/>
      <c r="Q287" s="1174"/>
      <c r="R287" s="1174"/>
      <c r="S287" s="1174"/>
      <c r="T287" s="1174"/>
      <c r="U287" s="1174"/>
      <c r="V287" s="1174"/>
      <c r="W287" s="1174"/>
      <c r="X287" s="1693"/>
      <c r="Y287" s="1272"/>
      <c r="Z287" s="1272"/>
      <c r="AA287" s="1272"/>
      <c r="AB287" s="1272"/>
      <c r="AC287" s="1272"/>
      <c r="AD287" s="1272"/>
      <c r="AE287" s="1273"/>
    </row>
    <row r="288" spans="1:31" s="1274" customFormat="1" ht="15" customHeight="1" x14ac:dyDescent="0.25">
      <c r="A288" s="1737"/>
      <c r="B288" s="2047"/>
      <c r="C288" s="2047"/>
      <c r="D288" s="1674">
        <v>5</v>
      </c>
      <c r="E288" s="1174"/>
      <c r="F288" s="1174"/>
      <c r="G288" s="1174"/>
      <c r="H288" s="1174"/>
      <c r="I288" s="1174"/>
      <c r="J288" s="1174"/>
      <c r="K288" s="1174"/>
      <c r="L288" s="1174"/>
      <c r="M288" s="1174"/>
      <c r="N288" s="1174"/>
      <c r="O288" s="1174"/>
      <c r="P288" s="1174"/>
      <c r="Q288" s="1174"/>
      <c r="R288" s="1174"/>
      <c r="S288" s="1174"/>
      <c r="T288" s="1174"/>
      <c r="U288" s="1174"/>
      <c r="V288" s="1174"/>
      <c r="W288" s="1174"/>
      <c r="X288" s="1693"/>
      <c r="Y288" s="1272"/>
      <c r="Z288" s="1272"/>
      <c r="AA288" s="1272"/>
      <c r="AB288" s="1272"/>
      <c r="AC288" s="1272"/>
      <c r="AD288" s="1272"/>
      <c r="AE288" s="1273"/>
    </row>
    <row r="289" spans="1:31" s="1274" customFormat="1" ht="15" customHeight="1" x14ac:dyDescent="0.25">
      <c r="A289" s="1737"/>
      <c r="B289" s="2047"/>
      <c r="C289" s="2047"/>
      <c r="D289" s="1674">
        <v>6</v>
      </c>
      <c r="E289" s="1174"/>
      <c r="F289" s="1174"/>
      <c r="G289" s="1174"/>
      <c r="H289" s="1174"/>
      <c r="I289" s="1174"/>
      <c r="J289" s="1174"/>
      <c r="K289" s="1174"/>
      <c r="L289" s="1174"/>
      <c r="M289" s="1174"/>
      <c r="N289" s="1174"/>
      <c r="O289" s="1174"/>
      <c r="P289" s="1174"/>
      <c r="Q289" s="1174"/>
      <c r="R289" s="1174"/>
      <c r="S289" s="1174"/>
      <c r="T289" s="1174"/>
      <c r="U289" s="1174"/>
      <c r="V289" s="1174"/>
      <c r="W289" s="1174"/>
      <c r="X289" s="1693"/>
      <c r="Y289" s="1272"/>
      <c r="Z289" s="1272"/>
      <c r="AA289" s="1272"/>
      <c r="AB289" s="1272"/>
      <c r="AC289" s="1272"/>
      <c r="AD289" s="1272"/>
      <c r="AE289" s="1273"/>
    </row>
    <row r="290" spans="1:31" s="1274" customFormat="1" ht="15" customHeight="1" x14ac:dyDescent="0.25">
      <c r="A290" s="1737"/>
      <c r="B290" s="2046">
        <v>3</v>
      </c>
      <c r="C290" s="2046" t="str">
        <f>IF($C$8="","",$C$8)</f>
        <v/>
      </c>
      <c r="D290" s="1680">
        <v>0</v>
      </c>
      <c r="E290" s="1335" t="str">
        <f t="shared" ref="E290:X290" si="23">IF(ISNUMBER(E245),E245,"")</f>
        <v/>
      </c>
      <c r="F290" s="1335" t="str">
        <f t="shared" si="23"/>
        <v/>
      </c>
      <c r="G290" s="1335" t="str">
        <f t="shared" si="23"/>
        <v/>
      </c>
      <c r="H290" s="1335" t="str">
        <f t="shared" si="23"/>
        <v/>
      </c>
      <c r="I290" s="1335" t="str">
        <f t="shared" si="23"/>
        <v/>
      </c>
      <c r="J290" s="1335" t="str">
        <f t="shared" si="23"/>
        <v/>
      </c>
      <c r="K290" s="1335" t="str">
        <f t="shared" si="23"/>
        <v/>
      </c>
      <c r="L290" s="1335" t="str">
        <f t="shared" si="23"/>
        <v/>
      </c>
      <c r="M290" s="1335" t="str">
        <f t="shared" si="23"/>
        <v/>
      </c>
      <c r="N290" s="1335" t="str">
        <f t="shared" si="23"/>
        <v/>
      </c>
      <c r="O290" s="1335" t="str">
        <f t="shared" si="23"/>
        <v/>
      </c>
      <c r="P290" s="1335" t="str">
        <f t="shared" si="23"/>
        <v/>
      </c>
      <c r="Q290" s="1335" t="str">
        <f t="shared" si="23"/>
        <v/>
      </c>
      <c r="R290" s="1335" t="str">
        <f t="shared" si="23"/>
        <v/>
      </c>
      <c r="S290" s="1335" t="str">
        <f t="shared" si="23"/>
        <v/>
      </c>
      <c r="T290" s="1335" t="str">
        <f t="shared" si="23"/>
        <v/>
      </c>
      <c r="U290" s="1335" t="str">
        <f t="shared" si="23"/>
        <v/>
      </c>
      <c r="V290" s="1335" t="str">
        <f t="shared" si="23"/>
        <v/>
      </c>
      <c r="W290" s="1335" t="str">
        <f t="shared" si="23"/>
        <v/>
      </c>
      <c r="X290" s="1692" t="str">
        <f t="shared" si="23"/>
        <v/>
      </c>
      <c r="Y290" s="1272"/>
      <c r="Z290" s="1272"/>
      <c r="AA290" s="1272"/>
      <c r="AB290" s="1272"/>
      <c r="AC290" s="1272"/>
      <c r="AD290" s="1272"/>
      <c r="AE290" s="1273"/>
    </row>
    <row r="291" spans="1:31" s="1274" customFormat="1" ht="15" customHeight="1" x14ac:dyDescent="0.25">
      <c r="A291" s="1737"/>
      <c r="B291" s="2047"/>
      <c r="C291" s="2047"/>
      <c r="D291" s="1674">
        <v>1</v>
      </c>
      <c r="E291" s="1174"/>
      <c r="F291" s="1174"/>
      <c r="G291" s="1174"/>
      <c r="H291" s="1174"/>
      <c r="I291" s="1174"/>
      <c r="J291" s="1174"/>
      <c r="K291" s="1174"/>
      <c r="L291" s="1174"/>
      <c r="M291" s="1174"/>
      <c r="N291" s="1174"/>
      <c r="O291" s="1174"/>
      <c r="P291" s="1174"/>
      <c r="Q291" s="1174"/>
      <c r="R291" s="1174"/>
      <c r="S291" s="1174"/>
      <c r="T291" s="1174"/>
      <c r="U291" s="1174"/>
      <c r="V291" s="1174"/>
      <c r="W291" s="1174"/>
      <c r="X291" s="1693"/>
      <c r="Y291" s="1272"/>
      <c r="Z291" s="1272"/>
      <c r="AA291" s="1272"/>
      <c r="AB291" s="1272"/>
      <c r="AC291" s="1272"/>
      <c r="AD291" s="1272"/>
      <c r="AE291" s="1273"/>
    </row>
    <row r="292" spans="1:31" s="1274" customFormat="1" ht="15" customHeight="1" x14ac:dyDescent="0.25">
      <c r="A292" s="1737"/>
      <c r="B292" s="2047"/>
      <c r="C292" s="2047"/>
      <c r="D292" s="1674">
        <v>2</v>
      </c>
      <c r="E292" s="1174"/>
      <c r="F292" s="1174"/>
      <c r="G292" s="1174"/>
      <c r="H292" s="1174"/>
      <c r="I292" s="1174"/>
      <c r="J292" s="1174"/>
      <c r="K292" s="1174"/>
      <c r="L292" s="1174"/>
      <c r="M292" s="1174"/>
      <c r="N292" s="1174"/>
      <c r="O292" s="1174"/>
      <c r="P292" s="1174"/>
      <c r="Q292" s="1174"/>
      <c r="R292" s="1174"/>
      <c r="S292" s="1174"/>
      <c r="T292" s="1174"/>
      <c r="U292" s="1174"/>
      <c r="V292" s="1174"/>
      <c r="W292" s="1174"/>
      <c r="X292" s="1693"/>
      <c r="Y292" s="1272"/>
      <c r="Z292" s="1272"/>
      <c r="AA292" s="1272"/>
      <c r="AB292" s="1272"/>
      <c r="AC292" s="1272"/>
      <c r="AD292" s="1272"/>
      <c r="AE292" s="1273"/>
    </row>
    <row r="293" spans="1:31" s="1274" customFormat="1" ht="15" customHeight="1" x14ac:dyDescent="0.25">
      <c r="A293" s="1737"/>
      <c r="B293" s="2047"/>
      <c r="C293" s="2047"/>
      <c r="D293" s="1674">
        <v>3</v>
      </c>
      <c r="E293" s="1174"/>
      <c r="F293" s="1174"/>
      <c r="G293" s="1174"/>
      <c r="H293" s="1174"/>
      <c r="I293" s="1174"/>
      <c r="J293" s="1174"/>
      <c r="K293" s="1174"/>
      <c r="L293" s="1174"/>
      <c r="M293" s="1174"/>
      <c r="N293" s="1174"/>
      <c r="O293" s="1174"/>
      <c r="P293" s="1174"/>
      <c r="Q293" s="1174"/>
      <c r="R293" s="1174"/>
      <c r="S293" s="1174"/>
      <c r="T293" s="1174"/>
      <c r="U293" s="1174"/>
      <c r="V293" s="1174"/>
      <c r="W293" s="1174"/>
      <c r="X293" s="1693"/>
      <c r="Y293" s="1272"/>
      <c r="Z293" s="1272"/>
      <c r="AA293" s="1272"/>
      <c r="AB293" s="1272"/>
      <c r="AC293" s="1272"/>
      <c r="AD293" s="1272"/>
      <c r="AE293" s="1273"/>
    </row>
    <row r="294" spans="1:31" s="1274" customFormat="1" ht="15" customHeight="1" x14ac:dyDescent="0.25">
      <c r="A294" s="1737"/>
      <c r="B294" s="2047"/>
      <c r="C294" s="2047"/>
      <c r="D294" s="1674">
        <v>4</v>
      </c>
      <c r="E294" s="1174"/>
      <c r="F294" s="1174"/>
      <c r="G294" s="1174"/>
      <c r="H294" s="1174"/>
      <c r="I294" s="1174"/>
      <c r="J294" s="1174"/>
      <c r="K294" s="1174"/>
      <c r="L294" s="1174"/>
      <c r="M294" s="1174"/>
      <c r="N294" s="1174"/>
      <c r="O294" s="1174"/>
      <c r="P294" s="1174"/>
      <c r="Q294" s="1174"/>
      <c r="R294" s="1174"/>
      <c r="S294" s="1174"/>
      <c r="T294" s="1174"/>
      <c r="U294" s="1174"/>
      <c r="V294" s="1174"/>
      <c r="W294" s="1174"/>
      <c r="X294" s="1693"/>
      <c r="Y294" s="1272"/>
      <c r="Z294" s="1272"/>
      <c r="AA294" s="1272"/>
      <c r="AB294" s="1272"/>
      <c r="AC294" s="1272"/>
      <c r="AD294" s="1272"/>
      <c r="AE294" s="1273"/>
    </row>
    <row r="295" spans="1:31" s="1274" customFormat="1" ht="15" customHeight="1" x14ac:dyDescent="0.25">
      <c r="A295" s="1737"/>
      <c r="B295" s="2047"/>
      <c r="C295" s="2047"/>
      <c r="D295" s="1674">
        <v>5</v>
      </c>
      <c r="E295" s="1174"/>
      <c r="F295" s="1174"/>
      <c r="G295" s="1174"/>
      <c r="H295" s="1174"/>
      <c r="I295" s="1174"/>
      <c r="J295" s="1174"/>
      <c r="K295" s="1174"/>
      <c r="L295" s="1174"/>
      <c r="M295" s="1174"/>
      <c r="N295" s="1174"/>
      <c r="O295" s="1174"/>
      <c r="P295" s="1174"/>
      <c r="Q295" s="1174"/>
      <c r="R295" s="1174"/>
      <c r="S295" s="1174"/>
      <c r="T295" s="1174"/>
      <c r="U295" s="1174"/>
      <c r="V295" s="1174"/>
      <c r="W295" s="1174"/>
      <c r="X295" s="1693"/>
      <c r="Y295" s="1272"/>
      <c r="Z295" s="1272"/>
      <c r="AA295" s="1272"/>
      <c r="AB295" s="1272"/>
      <c r="AC295" s="1272"/>
      <c r="AD295" s="1272"/>
      <c r="AE295" s="1273"/>
    </row>
    <row r="296" spans="1:31" s="1274" customFormat="1" ht="15" customHeight="1" x14ac:dyDescent="0.25">
      <c r="A296" s="1737"/>
      <c r="B296" s="2047"/>
      <c r="C296" s="2047"/>
      <c r="D296" s="1674">
        <v>6</v>
      </c>
      <c r="E296" s="1174"/>
      <c r="F296" s="1174"/>
      <c r="G296" s="1174"/>
      <c r="H296" s="1174"/>
      <c r="I296" s="1174"/>
      <c r="J296" s="1174"/>
      <c r="K296" s="1174"/>
      <c r="L296" s="1174"/>
      <c r="M296" s="1174"/>
      <c r="N296" s="1174"/>
      <c r="O296" s="1174"/>
      <c r="P296" s="1174"/>
      <c r="Q296" s="1174"/>
      <c r="R296" s="1174"/>
      <c r="S296" s="1174"/>
      <c r="T296" s="1174"/>
      <c r="U296" s="1174"/>
      <c r="V296" s="1174"/>
      <c r="W296" s="1174"/>
      <c r="X296" s="1693"/>
      <c r="Y296" s="1272"/>
      <c r="Z296" s="1272"/>
      <c r="AA296" s="1272"/>
      <c r="AB296" s="1272"/>
      <c r="AC296" s="1272"/>
      <c r="AD296" s="1272"/>
      <c r="AE296" s="1273"/>
    </row>
    <row r="297" spans="1:31" s="1274" customFormat="1" ht="15" customHeight="1" x14ac:dyDescent="0.25">
      <c r="A297" s="1737"/>
      <c r="B297" s="2046">
        <v>4</v>
      </c>
      <c r="C297" s="2046" t="str">
        <f>IF($C$9="","",$C$9)</f>
        <v/>
      </c>
      <c r="D297" s="1680">
        <v>0</v>
      </c>
      <c r="E297" s="1335" t="str">
        <f t="shared" ref="E297:X297" si="24">IF(ISNUMBER(E252),E252,"")</f>
        <v/>
      </c>
      <c r="F297" s="1335" t="str">
        <f t="shared" si="24"/>
        <v/>
      </c>
      <c r="G297" s="1335" t="str">
        <f t="shared" si="24"/>
        <v/>
      </c>
      <c r="H297" s="1335" t="str">
        <f t="shared" si="24"/>
        <v/>
      </c>
      <c r="I297" s="1335" t="str">
        <f t="shared" si="24"/>
        <v/>
      </c>
      <c r="J297" s="1335" t="str">
        <f t="shared" si="24"/>
        <v/>
      </c>
      <c r="K297" s="1335" t="str">
        <f t="shared" si="24"/>
        <v/>
      </c>
      <c r="L297" s="1335" t="str">
        <f t="shared" si="24"/>
        <v/>
      </c>
      <c r="M297" s="1335" t="str">
        <f t="shared" si="24"/>
        <v/>
      </c>
      <c r="N297" s="1335" t="str">
        <f t="shared" si="24"/>
        <v/>
      </c>
      <c r="O297" s="1335" t="str">
        <f t="shared" si="24"/>
        <v/>
      </c>
      <c r="P297" s="1335" t="str">
        <f t="shared" si="24"/>
        <v/>
      </c>
      <c r="Q297" s="1335" t="str">
        <f t="shared" si="24"/>
        <v/>
      </c>
      <c r="R297" s="1335" t="str">
        <f t="shared" si="24"/>
        <v/>
      </c>
      <c r="S297" s="1335" t="str">
        <f t="shared" si="24"/>
        <v/>
      </c>
      <c r="T297" s="1335" t="str">
        <f t="shared" si="24"/>
        <v/>
      </c>
      <c r="U297" s="1335" t="str">
        <f t="shared" si="24"/>
        <v/>
      </c>
      <c r="V297" s="1335" t="str">
        <f t="shared" si="24"/>
        <v/>
      </c>
      <c r="W297" s="1335" t="str">
        <f t="shared" si="24"/>
        <v/>
      </c>
      <c r="X297" s="1692" t="str">
        <f t="shared" si="24"/>
        <v/>
      </c>
      <c r="Y297" s="1272"/>
      <c r="Z297" s="1272"/>
      <c r="AA297" s="1272"/>
      <c r="AB297" s="1272"/>
      <c r="AC297" s="1272"/>
      <c r="AD297" s="1272"/>
      <c r="AE297" s="1273"/>
    </row>
    <row r="298" spans="1:31" s="1274" customFormat="1" ht="15" customHeight="1" x14ac:dyDescent="0.25">
      <c r="A298" s="1737"/>
      <c r="B298" s="2047"/>
      <c r="C298" s="2047"/>
      <c r="D298" s="1674">
        <v>1</v>
      </c>
      <c r="E298" s="1174"/>
      <c r="F298" s="1174"/>
      <c r="G298" s="1174"/>
      <c r="H298" s="1174"/>
      <c r="I298" s="1174"/>
      <c r="J298" s="1174"/>
      <c r="K298" s="1174"/>
      <c r="L298" s="1174"/>
      <c r="M298" s="1174"/>
      <c r="N298" s="1174"/>
      <c r="O298" s="1174"/>
      <c r="P298" s="1174"/>
      <c r="Q298" s="1174"/>
      <c r="R298" s="1174"/>
      <c r="S298" s="1174"/>
      <c r="T298" s="1174"/>
      <c r="U298" s="1174"/>
      <c r="V298" s="1174"/>
      <c r="W298" s="1174"/>
      <c r="X298" s="1693"/>
      <c r="Y298" s="1272"/>
      <c r="Z298" s="1272"/>
      <c r="AA298" s="1272"/>
      <c r="AB298" s="1272"/>
      <c r="AC298" s="1272"/>
      <c r="AD298" s="1272"/>
      <c r="AE298" s="1273"/>
    </row>
    <row r="299" spans="1:31" s="1274" customFormat="1" ht="15" customHeight="1" x14ac:dyDescent="0.25">
      <c r="A299" s="1737"/>
      <c r="B299" s="2047"/>
      <c r="C299" s="2047"/>
      <c r="D299" s="1674">
        <v>2</v>
      </c>
      <c r="E299" s="1174"/>
      <c r="F299" s="1174"/>
      <c r="G299" s="1174"/>
      <c r="H299" s="1174"/>
      <c r="I299" s="1174"/>
      <c r="J299" s="1174"/>
      <c r="K299" s="1174"/>
      <c r="L299" s="1174"/>
      <c r="M299" s="1174"/>
      <c r="N299" s="1174"/>
      <c r="O299" s="1174"/>
      <c r="P299" s="1174"/>
      <c r="Q299" s="1174"/>
      <c r="R299" s="1174"/>
      <c r="S299" s="1174"/>
      <c r="T299" s="1174"/>
      <c r="U299" s="1174"/>
      <c r="V299" s="1174"/>
      <c r="W299" s="1174"/>
      <c r="X299" s="1693"/>
      <c r="Y299" s="1272"/>
      <c r="Z299" s="1272"/>
      <c r="AA299" s="1272"/>
      <c r="AB299" s="1272"/>
      <c r="AC299" s="1272"/>
      <c r="AD299" s="1272"/>
      <c r="AE299" s="1273"/>
    </row>
    <row r="300" spans="1:31" s="1274" customFormat="1" ht="15" customHeight="1" x14ac:dyDescent="0.25">
      <c r="A300" s="1737"/>
      <c r="B300" s="2047"/>
      <c r="C300" s="2047"/>
      <c r="D300" s="1674">
        <v>3</v>
      </c>
      <c r="E300" s="1174"/>
      <c r="F300" s="1174"/>
      <c r="G300" s="1174"/>
      <c r="H300" s="1174"/>
      <c r="I300" s="1174"/>
      <c r="J300" s="1174"/>
      <c r="K300" s="1174"/>
      <c r="L300" s="1174"/>
      <c r="M300" s="1174"/>
      <c r="N300" s="1174"/>
      <c r="O300" s="1174"/>
      <c r="P300" s="1174"/>
      <c r="Q300" s="1174"/>
      <c r="R300" s="1174"/>
      <c r="S300" s="1174"/>
      <c r="T300" s="1174"/>
      <c r="U300" s="1174"/>
      <c r="V300" s="1174"/>
      <c r="W300" s="1174"/>
      <c r="X300" s="1693"/>
      <c r="Y300" s="1272"/>
      <c r="Z300" s="1272"/>
      <c r="AA300" s="1272"/>
      <c r="AB300" s="1272"/>
      <c r="AC300" s="1272"/>
      <c r="AD300" s="1272"/>
      <c r="AE300" s="1273"/>
    </row>
    <row r="301" spans="1:31" s="1274" customFormat="1" ht="15" customHeight="1" x14ac:dyDescent="0.25">
      <c r="A301" s="1737"/>
      <c r="B301" s="2047"/>
      <c r="C301" s="2047"/>
      <c r="D301" s="1674">
        <v>4</v>
      </c>
      <c r="E301" s="1174"/>
      <c r="F301" s="1174"/>
      <c r="G301" s="1174"/>
      <c r="H301" s="1174"/>
      <c r="I301" s="1174"/>
      <c r="J301" s="1174"/>
      <c r="K301" s="1174"/>
      <c r="L301" s="1174"/>
      <c r="M301" s="1174"/>
      <c r="N301" s="1174"/>
      <c r="O301" s="1174"/>
      <c r="P301" s="1174"/>
      <c r="Q301" s="1174"/>
      <c r="R301" s="1174"/>
      <c r="S301" s="1174"/>
      <c r="T301" s="1174"/>
      <c r="U301" s="1174"/>
      <c r="V301" s="1174"/>
      <c r="W301" s="1174"/>
      <c r="X301" s="1693"/>
      <c r="Y301" s="1272"/>
      <c r="Z301" s="1272"/>
      <c r="AA301" s="1272"/>
      <c r="AB301" s="1272"/>
      <c r="AC301" s="1272"/>
      <c r="AD301" s="1272"/>
      <c r="AE301" s="1273"/>
    </row>
    <row r="302" spans="1:31" s="1274" customFormat="1" ht="15" customHeight="1" x14ac:dyDescent="0.25">
      <c r="A302" s="1737"/>
      <c r="B302" s="2047"/>
      <c r="C302" s="2047"/>
      <c r="D302" s="1674">
        <v>5</v>
      </c>
      <c r="E302" s="1174"/>
      <c r="F302" s="1174"/>
      <c r="G302" s="1174"/>
      <c r="H302" s="1174"/>
      <c r="I302" s="1174"/>
      <c r="J302" s="1174"/>
      <c r="K302" s="1174"/>
      <c r="L302" s="1174"/>
      <c r="M302" s="1174"/>
      <c r="N302" s="1174"/>
      <c r="O302" s="1174"/>
      <c r="P302" s="1174"/>
      <c r="Q302" s="1174"/>
      <c r="R302" s="1174"/>
      <c r="S302" s="1174"/>
      <c r="T302" s="1174"/>
      <c r="U302" s="1174"/>
      <c r="V302" s="1174"/>
      <c r="W302" s="1174"/>
      <c r="X302" s="1693"/>
      <c r="Y302" s="1272"/>
      <c r="Z302" s="1272"/>
      <c r="AA302" s="1272"/>
      <c r="AB302" s="1272"/>
      <c r="AC302" s="1272"/>
      <c r="AD302" s="1272"/>
      <c r="AE302" s="1273"/>
    </row>
    <row r="303" spans="1:31" s="1274" customFormat="1" ht="15" customHeight="1" x14ac:dyDescent="0.25">
      <c r="A303" s="1737"/>
      <c r="B303" s="2047"/>
      <c r="C303" s="2047"/>
      <c r="D303" s="1674">
        <v>6</v>
      </c>
      <c r="E303" s="1174"/>
      <c r="F303" s="1174"/>
      <c r="G303" s="1174"/>
      <c r="H303" s="1174"/>
      <c r="I303" s="1174"/>
      <c r="J303" s="1174"/>
      <c r="K303" s="1174"/>
      <c r="L303" s="1174"/>
      <c r="M303" s="1174"/>
      <c r="N303" s="1174"/>
      <c r="O303" s="1174"/>
      <c r="P303" s="1174"/>
      <c r="Q303" s="1174"/>
      <c r="R303" s="1174"/>
      <c r="S303" s="1174"/>
      <c r="T303" s="1174"/>
      <c r="U303" s="1174"/>
      <c r="V303" s="1174"/>
      <c r="W303" s="1174"/>
      <c r="X303" s="1693"/>
      <c r="Y303" s="1272"/>
      <c r="Z303" s="1272"/>
      <c r="AA303" s="1272"/>
      <c r="AB303" s="1272"/>
      <c r="AC303" s="1272"/>
      <c r="AD303" s="1272"/>
      <c r="AE303" s="1273"/>
    </row>
    <row r="304" spans="1:31" s="1274" customFormat="1" ht="15" customHeight="1" x14ac:dyDescent="0.25">
      <c r="A304" s="1737"/>
      <c r="B304" s="2046">
        <v>5</v>
      </c>
      <c r="C304" s="2046" t="str">
        <f>IF($C$10="","",$C$10)</f>
        <v/>
      </c>
      <c r="D304" s="1680">
        <v>0</v>
      </c>
      <c r="E304" s="1335" t="str">
        <f t="shared" ref="E304:X304" si="25">IF(ISNUMBER(E259),E259,"")</f>
        <v/>
      </c>
      <c r="F304" s="1335" t="str">
        <f t="shared" si="25"/>
        <v/>
      </c>
      <c r="G304" s="1335" t="str">
        <f t="shared" si="25"/>
        <v/>
      </c>
      <c r="H304" s="1335" t="str">
        <f t="shared" si="25"/>
        <v/>
      </c>
      <c r="I304" s="1335" t="str">
        <f t="shared" si="25"/>
        <v/>
      </c>
      <c r="J304" s="1335" t="str">
        <f t="shared" si="25"/>
        <v/>
      </c>
      <c r="K304" s="1335" t="str">
        <f t="shared" si="25"/>
        <v/>
      </c>
      <c r="L304" s="1335" t="str">
        <f t="shared" si="25"/>
        <v/>
      </c>
      <c r="M304" s="1335" t="str">
        <f t="shared" si="25"/>
        <v/>
      </c>
      <c r="N304" s="1335" t="str">
        <f t="shared" si="25"/>
        <v/>
      </c>
      <c r="O304" s="1335" t="str">
        <f t="shared" si="25"/>
        <v/>
      </c>
      <c r="P304" s="1335" t="str">
        <f t="shared" si="25"/>
        <v/>
      </c>
      <c r="Q304" s="1335" t="str">
        <f t="shared" si="25"/>
        <v/>
      </c>
      <c r="R304" s="1335" t="str">
        <f t="shared" si="25"/>
        <v/>
      </c>
      <c r="S304" s="1335" t="str">
        <f t="shared" si="25"/>
        <v/>
      </c>
      <c r="T304" s="1335" t="str">
        <f t="shared" si="25"/>
        <v/>
      </c>
      <c r="U304" s="1335" t="str">
        <f t="shared" si="25"/>
        <v/>
      </c>
      <c r="V304" s="1335" t="str">
        <f t="shared" si="25"/>
        <v/>
      </c>
      <c r="W304" s="1335" t="str">
        <f t="shared" si="25"/>
        <v/>
      </c>
      <c r="X304" s="1692" t="str">
        <f t="shared" si="25"/>
        <v/>
      </c>
      <c r="Y304" s="1272"/>
      <c r="Z304" s="1272"/>
      <c r="AA304" s="1272"/>
      <c r="AB304" s="1272"/>
      <c r="AC304" s="1272"/>
      <c r="AD304" s="1272"/>
      <c r="AE304" s="1273"/>
    </row>
    <row r="305" spans="1:31" s="1274" customFormat="1" ht="15" customHeight="1" x14ac:dyDescent="0.25">
      <c r="A305" s="1737"/>
      <c r="B305" s="2047"/>
      <c r="C305" s="2047"/>
      <c r="D305" s="1674">
        <v>1</v>
      </c>
      <c r="E305" s="1174"/>
      <c r="F305" s="1174"/>
      <c r="G305" s="1174"/>
      <c r="H305" s="1174"/>
      <c r="I305" s="1174"/>
      <c r="J305" s="1174"/>
      <c r="K305" s="1174"/>
      <c r="L305" s="1174"/>
      <c r="M305" s="1174"/>
      <c r="N305" s="1174"/>
      <c r="O305" s="1174"/>
      <c r="P305" s="1174"/>
      <c r="Q305" s="1174"/>
      <c r="R305" s="1174"/>
      <c r="S305" s="1174"/>
      <c r="T305" s="1174"/>
      <c r="U305" s="1174"/>
      <c r="V305" s="1174"/>
      <c r="W305" s="1174"/>
      <c r="X305" s="1693"/>
      <c r="Y305" s="1272"/>
      <c r="Z305" s="1272"/>
      <c r="AA305" s="1272"/>
      <c r="AB305" s="1272"/>
      <c r="AC305" s="1272"/>
      <c r="AD305" s="1272"/>
      <c r="AE305" s="1273"/>
    </row>
    <row r="306" spans="1:31" s="1274" customFormat="1" ht="15" customHeight="1" x14ac:dyDescent="0.25">
      <c r="A306" s="1737"/>
      <c r="B306" s="2047"/>
      <c r="C306" s="2047"/>
      <c r="D306" s="1674">
        <v>2</v>
      </c>
      <c r="E306" s="1174"/>
      <c r="F306" s="1174"/>
      <c r="G306" s="1174"/>
      <c r="H306" s="1174"/>
      <c r="I306" s="1174"/>
      <c r="J306" s="1174"/>
      <c r="K306" s="1174"/>
      <c r="L306" s="1174"/>
      <c r="M306" s="1174"/>
      <c r="N306" s="1174"/>
      <c r="O306" s="1174"/>
      <c r="P306" s="1174"/>
      <c r="Q306" s="1174"/>
      <c r="R306" s="1174"/>
      <c r="S306" s="1174"/>
      <c r="T306" s="1174"/>
      <c r="U306" s="1174"/>
      <c r="V306" s="1174"/>
      <c r="W306" s="1174"/>
      <c r="X306" s="1693"/>
      <c r="Y306" s="1272"/>
      <c r="Z306" s="1272"/>
      <c r="AA306" s="1272"/>
      <c r="AB306" s="1272"/>
      <c r="AC306" s="1272"/>
      <c r="AD306" s="1272"/>
      <c r="AE306" s="1273"/>
    </row>
    <row r="307" spans="1:31" s="1274" customFormat="1" ht="15" customHeight="1" x14ac:dyDescent="0.25">
      <c r="A307" s="1737"/>
      <c r="B307" s="2047"/>
      <c r="C307" s="2047"/>
      <c r="D307" s="1674">
        <v>3</v>
      </c>
      <c r="E307" s="1174"/>
      <c r="F307" s="1174"/>
      <c r="G307" s="1174"/>
      <c r="H307" s="1174"/>
      <c r="I307" s="1174"/>
      <c r="J307" s="1174"/>
      <c r="K307" s="1174"/>
      <c r="L307" s="1174"/>
      <c r="M307" s="1174"/>
      <c r="N307" s="1174"/>
      <c r="O307" s="1174"/>
      <c r="P307" s="1174"/>
      <c r="Q307" s="1174"/>
      <c r="R307" s="1174"/>
      <c r="S307" s="1174"/>
      <c r="T307" s="1174"/>
      <c r="U307" s="1174"/>
      <c r="V307" s="1174"/>
      <c r="W307" s="1174"/>
      <c r="X307" s="1693"/>
      <c r="Y307" s="1272"/>
      <c r="Z307" s="1272"/>
      <c r="AA307" s="1272"/>
      <c r="AB307" s="1272"/>
      <c r="AC307" s="1272"/>
      <c r="AD307" s="1272"/>
      <c r="AE307" s="1273"/>
    </row>
    <row r="308" spans="1:31" s="1274" customFormat="1" ht="15" customHeight="1" x14ac:dyDescent="0.25">
      <c r="A308" s="1737"/>
      <c r="B308" s="2047"/>
      <c r="C308" s="2047"/>
      <c r="D308" s="1674">
        <v>4</v>
      </c>
      <c r="E308" s="1174"/>
      <c r="F308" s="1174"/>
      <c r="G308" s="1174"/>
      <c r="H308" s="1174"/>
      <c r="I308" s="1174"/>
      <c r="J308" s="1174"/>
      <c r="K308" s="1174"/>
      <c r="L308" s="1174"/>
      <c r="M308" s="1174"/>
      <c r="N308" s="1174"/>
      <c r="O308" s="1174"/>
      <c r="P308" s="1174"/>
      <c r="Q308" s="1174"/>
      <c r="R308" s="1174"/>
      <c r="S308" s="1174"/>
      <c r="T308" s="1174"/>
      <c r="U308" s="1174"/>
      <c r="V308" s="1174"/>
      <c r="W308" s="1174"/>
      <c r="X308" s="1693"/>
      <c r="Y308" s="1272"/>
      <c r="Z308" s="1272"/>
      <c r="AA308" s="1272"/>
      <c r="AB308" s="1272"/>
      <c r="AC308" s="1272"/>
      <c r="AD308" s="1272"/>
      <c r="AE308" s="1273"/>
    </row>
    <row r="309" spans="1:31" s="1274" customFormat="1" ht="15" customHeight="1" x14ac:dyDescent="0.25">
      <c r="A309" s="1737"/>
      <c r="B309" s="2047"/>
      <c r="C309" s="2047"/>
      <c r="D309" s="1674">
        <v>5</v>
      </c>
      <c r="E309" s="1174"/>
      <c r="F309" s="1174"/>
      <c r="G309" s="1174"/>
      <c r="H309" s="1174"/>
      <c r="I309" s="1174"/>
      <c r="J309" s="1174"/>
      <c r="K309" s="1174"/>
      <c r="L309" s="1174"/>
      <c r="M309" s="1174"/>
      <c r="N309" s="1174"/>
      <c r="O309" s="1174"/>
      <c r="P309" s="1174"/>
      <c r="Q309" s="1174"/>
      <c r="R309" s="1174"/>
      <c r="S309" s="1174"/>
      <c r="T309" s="1174"/>
      <c r="U309" s="1174"/>
      <c r="V309" s="1174"/>
      <c r="W309" s="1174"/>
      <c r="X309" s="1693"/>
      <c r="Y309" s="1272"/>
      <c r="Z309" s="1272"/>
      <c r="AA309" s="1272"/>
      <c r="AB309" s="1272"/>
      <c r="AC309" s="1272"/>
      <c r="AD309" s="1272"/>
      <c r="AE309" s="1273"/>
    </row>
    <row r="310" spans="1:31" s="1274" customFormat="1" ht="15" customHeight="1" x14ac:dyDescent="0.25">
      <c r="A310" s="1737"/>
      <c r="B310" s="2047"/>
      <c r="C310" s="2047"/>
      <c r="D310" s="1674">
        <v>6</v>
      </c>
      <c r="E310" s="1174"/>
      <c r="F310" s="1174"/>
      <c r="G310" s="1174"/>
      <c r="H310" s="1174"/>
      <c r="I310" s="1174"/>
      <c r="J310" s="1174"/>
      <c r="K310" s="1174"/>
      <c r="L310" s="1174"/>
      <c r="M310" s="1174"/>
      <c r="N310" s="1174"/>
      <c r="O310" s="1174"/>
      <c r="P310" s="1174"/>
      <c r="Q310" s="1174"/>
      <c r="R310" s="1174"/>
      <c r="S310" s="1174"/>
      <c r="T310" s="1174"/>
      <c r="U310" s="1174"/>
      <c r="V310" s="1174"/>
      <c r="W310" s="1174"/>
      <c r="X310" s="1693"/>
      <c r="Y310" s="1272"/>
      <c r="Z310" s="1272"/>
      <c r="AA310" s="1272"/>
      <c r="AB310" s="1272"/>
      <c r="AC310" s="1272"/>
      <c r="AD310" s="1272"/>
      <c r="AE310" s="1273"/>
    </row>
    <row r="311" spans="1:31" s="1274" customFormat="1" ht="15" customHeight="1" x14ac:dyDescent="0.25">
      <c r="A311" s="1737"/>
      <c r="B311" s="2046">
        <v>6</v>
      </c>
      <c r="C311" s="2046" t="str">
        <f>IF($C$11="","",$C$11)</f>
        <v/>
      </c>
      <c r="D311" s="1680">
        <v>0</v>
      </c>
      <c r="E311" s="1335" t="str">
        <f t="shared" ref="E311:X311" si="26">IF(ISNUMBER(E266),E266,"")</f>
        <v/>
      </c>
      <c r="F311" s="1335" t="str">
        <f t="shared" si="26"/>
        <v/>
      </c>
      <c r="G311" s="1335" t="str">
        <f t="shared" si="26"/>
        <v/>
      </c>
      <c r="H311" s="1335" t="str">
        <f t="shared" si="26"/>
        <v/>
      </c>
      <c r="I311" s="1335" t="str">
        <f t="shared" si="26"/>
        <v/>
      </c>
      <c r="J311" s="1335" t="str">
        <f t="shared" si="26"/>
        <v/>
      </c>
      <c r="K311" s="1335" t="str">
        <f t="shared" si="26"/>
        <v/>
      </c>
      <c r="L311" s="1335" t="str">
        <f t="shared" si="26"/>
        <v/>
      </c>
      <c r="M311" s="1335" t="str">
        <f t="shared" si="26"/>
        <v/>
      </c>
      <c r="N311" s="1335" t="str">
        <f t="shared" si="26"/>
        <v/>
      </c>
      <c r="O311" s="1335" t="str">
        <f t="shared" si="26"/>
        <v/>
      </c>
      <c r="P311" s="1335" t="str">
        <f t="shared" si="26"/>
        <v/>
      </c>
      <c r="Q311" s="1335" t="str">
        <f t="shared" si="26"/>
        <v/>
      </c>
      <c r="R311" s="1335" t="str">
        <f t="shared" si="26"/>
        <v/>
      </c>
      <c r="S311" s="1335" t="str">
        <f t="shared" si="26"/>
        <v/>
      </c>
      <c r="T311" s="1335" t="str">
        <f t="shared" si="26"/>
        <v/>
      </c>
      <c r="U311" s="1335" t="str">
        <f t="shared" si="26"/>
        <v/>
      </c>
      <c r="V311" s="1335" t="str">
        <f t="shared" si="26"/>
        <v/>
      </c>
      <c r="W311" s="1335" t="str">
        <f t="shared" si="26"/>
        <v/>
      </c>
      <c r="X311" s="1692" t="str">
        <f t="shared" si="26"/>
        <v/>
      </c>
      <c r="Y311" s="1272"/>
      <c r="Z311" s="1272"/>
      <c r="AA311" s="1272"/>
      <c r="AB311" s="1272"/>
      <c r="AC311" s="1272"/>
      <c r="AD311" s="1272"/>
      <c r="AE311" s="1273"/>
    </row>
    <row r="312" spans="1:31" s="1274" customFormat="1" ht="15" customHeight="1" x14ac:dyDescent="0.25">
      <c r="A312" s="1737"/>
      <c r="B312" s="2047"/>
      <c r="C312" s="2047"/>
      <c r="D312" s="1674">
        <v>1</v>
      </c>
      <c r="E312" s="1174"/>
      <c r="F312" s="1174"/>
      <c r="G312" s="1174"/>
      <c r="H312" s="1174"/>
      <c r="I312" s="1174"/>
      <c r="J312" s="1174"/>
      <c r="K312" s="1174"/>
      <c r="L312" s="1174"/>
      <c r="M312" s="1174"/>
      <c r="N312" s="1174"/>
      <c r="O312" s="1174"/>
      <c r="P312" s="1174"/>
      <c r="Q312" s="1174"/>
      <c r="R312" s="1174"/>
      <c r="S312" s="1174"/>
      <c r="T312" s="1174"/>
      <c r="U312" s="1174"/>
      <c r="V312" s="1174"/>
      <c r="W312" s="1174"/>
      <c r="X312" s="1693"/>
      <c r="Y312" s="1272"/>
      <c r="Z312" s="1272"/>
      <c r="AA312" s="1272"/>
      <c r="AB312" s="1272"/>
      <c r="AC312" s="1272"/>
      <c r="AD312" s="1272"/>
      <c r="AE312" s="1273"/>
    </row>
    <row r="313" spans="1:31" s="1274" customFormat="1" ht="15" customHeight="1" x14ac:dyDescent="0.25">
      <c r="A313" s="1737"/>
      <c r="B313" s="2047"/>
      <c r="C313" s="2047"/>
      <c r="D313" s="1674">
        <v>2</v>
      </c>
      <c r="E313" s="1174"/>
      <c r="F313" s="1174"/>
      <c r="G313" s="1174"/>
      <c r="H313" s="1174"/>
      <c r="I313" s="1174"/>
      <c r="J313" s="1174"/>
      <c r="K313" s="1174"/>
      <c r="L313" s="1174"/>
      <c r="M313" s="1174"/>
      <c r="N313" s="1174"/>
      <c r="O313" s="1174"/>
      <c r="P313" s="1174"/>
      <c r="Q313" s="1174"/>
      <c r="R313" s="1174"/>
      <c r="S313" s="1174"/>
      <c r="T313" s="1174"/>
      <c r="U313" s="1174"/>
      <c r="V313" s="1174"/>
      <c r="W313" s="1174"/>
      <c r="X313" s="1693"/>
      <c r="Y313" s="1272"/>
      <c r="Z313" s="1272"/>
      <c r="AA313" s="1272"/>
      <c r="AB313" s="1272"/>
      <c r="AC313" s="1272"/>
      <c r="AD313" s="1272"/>
      <c r="AE313" s="1273"/>
    </row>
    <row r="314" spans="1:31" s="1274" customFormat="1" ht="15" customHeight="1" x14ac:dyDescent="0.25">
      <c r="A314" s="1737"/>
      <c r="B314" s="2047"/>
      <c r="C314" s="2047"/>
      <c r="D314" s="1674">
        <v>3</v>
      </c>
      <c r="E314" s="1174"/>
      <c r="F314" s="1174"/>
      <c r="G314" s="1174"/>
      <c r="H314" s="1174"/>
      <c r="I314" s="1174"/>
      <c r="J314" s="1174"/>
      <c r="K314" s="1174"/>
      <c r="L314" s="1174"/>
      <c r="M314" s="1174"/>
      <c r="N314" s="1174"/>
      <c r="O314" s="1174"/>
      <c r="P314" s="1174"/>
      <c r="Q314" s="1174"/>
      <c r="R314" s="1174"/>
      <c r="S314" s="1174"/>
      <c r="T314" s="1174"/>
      <c r="U314" s="1174"/>
      <c r="V314" s="1174"/>
      <c r="W314" s="1174"/>
      <c r="X314" s="1693"/>
      <c r="Y314" s="1272"/>
      <c r="Z314" s="1272"/>
      <c r="AA314" s="1272"/>
      <c r="AB314" s="1272"/>
      <c r="AC314" s="1272"/>
      <c r="AD314" s="1272"/>
      <c r="AE314" s="1273"/>
    </row>
    <row r="315" spans="1:31" s="1274" customFormat="1" ht="15" customHeight="1" x14ac:dyDescent="0.25">
      <c r="A315" s="1737"/>
      <c r="B315" s="2047"/>
      <c r="C315" s="2047"/>
      <c r="D315" s="1674">
        <v>4</v>
      </c>
      <c r="E315" s="1174"/>
      <c r="F315" s="1174"/>
      <c r="G315" s="1174"/>
      <c r="H315" s="1174"/>
      <c r="I315" s="1174"/>
      <c r="J315" s="1174"/>
      <c r="K315" s="1174"/>
      <c r="L315" s="1174"/>
      <c r="M315" s="1174"/>
      <c r="N315" s="1174"/>
      <c r="O315" s="1174"/>
      <c r="P315" s="1174"/>
      <c r="Q315" s="1174"/>
      <c r="R315" s="1174"/>
      <c r="S315" s="1174"/>
      <c r="T315" s="1174"/>
      <c r="U315" s="1174"/>
      <c r="V315" s="1174"/>
      <c r="W315" s="1174"/>
      <c r="X315" s="1693"/>
      <c r="Y315" s="1272"/>
      <c r="Z315" s="1272"/>
      <c r="AA315" s="1272"/>
      <c r="AB315" s="1272"/>
      <c r="AC315" s="1272"/>
      <c r="AD315" s="1272"/>
      <c r="AE315" s="1273"/>
    </row>
    <row r="316" spans="1:31" s="1274" customFormat="1" ht="15" customHeight="1" x14ac:dyDescent="0.25">
      <c r="A316" s="1737"/>
      <c r="B316" s="2047"/>
      <c r="C316" s="2047"/>
      <c r="D316" s="1674">
        <v>5</v>
      </c>
      <c r="E316" s="1174"/>
      <c r="F316" s="1174"/>
      <c r="G316" s="1174"/>
      <c r="H316" s="1174"/>
      <c r="I316" s="1174"/>
      <c r="J316" s="1174"/>
      <c r="K316" s="1174"/>
      <c r="L316" s="1174"/>
      <c r="M316" s="1174"/>
      <c r="N316" s="1174"/>
      <c r="O316" s="1174"/>
      <c r="P316" s="1174"/>
      <c r="Q316" s="1174"/>
      <c r="R316" s="1174"/>
      <c r="S316" s="1174"/>
      <c r="T316" s="1174"/>
      <c r="U316" s="1174"/>
      <c r="V316" s="1174"/>
      <c r="W316" s="1174"/>
      <c r="X316" s="1693"/>
      <c r="Y316" s="1272"/>
      <c r="Z316" s="1272"/>
      <c r="AA316" s="1272"/>
      <c r="AB316" s="1272"/>
      <c r="AC316" s="1272"/>
      <c r="AD316" s="1272"/>
      <c r="AE316" s="1273"/>
    </row>
    <row r="317" spans="1:31" s="1274" customFormat="1" ht="15" customHeight="1" x14ac:dyDescent="0.25">
      <c r="A317" s="1737"/>
      <c r="B317" s="2057"/>
      <c r="C317" s="2057"/>
      <c r="D317" s="1682">
        <v>6</v>
      </c>
      <c r="E317" s="1177"/>
      <c r="F317" s="1177"/>
      <c r="G317" s="1177"/>
      <c r="H317" s="1177"/>
      <c r="I317" s="1177"/>
      <c r="J317" s="1177"/>
      <c r="K317" s="1177"/>
      <c r="L317" s="1177"/>
      <c r="M317" s="1177"/>
      <c r="N317" s="1177"/>
      <c r="O317" s="1177"/>
      <c r="P317" s="1177"/>
      <c r="Q317" s="1177"/>
      <c r="R317" s="1177"/>
      <c r="S317" s="1177"/>
      <c r="T317" s="1177"/>
      <c r="U317" s="1177"/>
      <c r="V317" s="1177"/>
      <c r="W317" s="1177"/>
      <c r="X317" s="1694"/>
      <c r="Y317" s="1272"/>
      <c r="Z317" s="1272"/>
      <c r="AA317" s="1272"/>
      <c r="AB317" s="1272"/>
      <c r="AC317" s="1272"/>
      <c r="AD317" s="1272"/>
      <c r="AE317" s="1273"/>
    </row>
    <row r="318" spans="1:31" s="1271" customFormat="1" ht="15" customHeight="1" x14ac:dyDescent="0.25">
      <c r="A318" s="1738"/>
      <c r="AE318" s="1736"/>
    </row>
    <row r="319" spans="1:31" s="1274" customFormat="1" ht="60" customHeight="1" x14ac:dyDescent="0.25">
      <c r="A319" s="1162" t="s">
        <v>1270</v>
      </c>
      <c r="B319" s="1272"/>
      <c r="C319" s="1272"/>
      <c r="D319" s="1272"/>
      <c r="E319" s="1272"/>
      <c r="F319" s="1272"/>
      <c r="G319" s="1272"/>
      <c r="H319" s="1272"/>
      <c r="I319" s="1272"/>
      <c r="J319" s="1272"/>
      <c r="K319" s="1272"/>
      <c r="L319" s="1272"/>
      <c r="M319" s="1272"/>
      <c r="N319" s="1272"/>
      <c r="O319" s="1272"/>
      <c r="P319" s="1272"/>
      <c r="Q319" s="1272"/>
      <c r="R319" s="1272"/>
      <c r="S319" s="1272"/>
      <c r="T319" s="1272"/>
      <c r="U319" s="1272"/>
      <c r="V319" s="1272"/>
      <c r="W319" s="1272"/>
      <c r="X319" s="1272"/>
      <c r="Y319" s="1272"/>
      <c r="Z319" s="1272"/>
      <c r="AA319" s="1272"/>
      <c r="AB319" s="1272"/>
      <c r="AC319" s="1272"/>
      <c r="AD319" s="1272"/>
      <c r="AE319" s="1273"/>
    </row>
    <row r="320" spans="1:31" s="1274" customFormat="1" ht="45" customHeight="1" x14ac:dyDescent="0.25">
      <c r="A320" s="1164" t="s">
        <v>1361</v>
      </c>
      <c r="B320" s="1272"/>
      <c r="C320" s="1272"/>
      <c r="D320" s="1272"/>
      <c r="E320" s="1272"/>
      <c r="F320" s="1272"/>
      <c r="G320" s="1272"/>
      <c r="H320" s="1272"/>
      <c r="I320" s="1272"/>
      <c r="J320" s="1272"/>
      <c r="K320" s="1272"/>
      <c r="L320" s="1272"/>
      <c r="M320" s="1272"/>
      <c r="N320" s="1272"/>
      <c r="O320" s="1272"/>
      <c r="P320" s="1272"/>
      <c r="Q320" s="1272"/>
      <c r="R320" s="1272"/>
      <c r="S320" s="1272"/>
      <c r="T320" s="1272"/>
      <c r="U320" s="1272"/>
      <c r="V320" s="1272"/>
      <c r="W320" s="1272"/>
      <c r="X320" s="1272"/>
      <c r="Y320" s="1272"/>
      <c r="Z320" s="1272"/>
      <c r="AA320" s="1272"/>
      <c r="AB320" s="1272"/>
      <c r="AC320" s="1272"/>
      <c r="AD320" s="1272"/>
      <c r="AE320" s="1273"/>
    </row>
    <row r="321" spans="1:31" s="1274" customFormat="1" ht="33" customHeight="1" x14ac:dyDescent="0.25">
      <c r="A321" s="1164" t="s">
        <v>1271</v>
      </c>
      <c r="B321" s="1272"/>
      <c r="C321" s="1272"/>
      <c r="D321" s="1272"/>
      <c r="E321" s="1272"/>
      <c r="F321" s="1272"/>
      <c r="G321" s="1272"/>
      <c r="H321" s="1272"/>
      <c r="I321" s="1272"/>
      <c r="J321" s="1272"/>
      <c r="K321" s="1272"/>
      <c r="L321" s="1272"/>
      <c r="M321" s="1272"/>
      <c r="N321" s="1272"/>
      <c r="O321" s="1272"/>
      <c r="P321" s="1272"/>
      <c r="Q321" s="1272"/>
      <c r="R321" s="1272"/>
      <c r="S321" s="1272"/>
      <c r="T321" s="1272"/>
      <c r="U321" s="1272"/>
      <c r="V321" s="1272"/>
      <c r="W321" s="1272"/>
      <c r="X321" s="1272"/>
      <c r="Y321" s="1272"/>
      <c r="Z321" s="1272"/>
      <c r="AA321" s="1272"/>
      <c r="AB321" s="1272"/>
      <c r="AC321" s="1272"/>
      <c r="AD321" s="1272"/>
      <c r="AE321" s="1273"/>
    </row>
    <row r="322" spans="1:31" s="1274" customFormat="1" ht="39" customHeight="1" x14ac:dyDescent="0.25">
      <c r="A322" s="1737"/>
      <c r="B322" s="2090" t="s">
        <v>1030</v>
      </c>
      <c r="C322" s="2091"/>
      <c r="D322" s="2090" t="s">
        <v>1064</v>
      </c>
      <c r="E322" s="2058" t="s">
        <v>1234</v>
      </c>
      <c r="F322" s="2048"/>
      <c r="G322" s="2048"/>
      <c r="H322" s="2048"/>
      <c r="I322" s="2048"/>
      <c r="J322" s="2048"/>
      <c r="K322" s="2048"/>
      <c r="L322" s="2048"/>
      <c r="M322" s="2048"/>
      <c r="N322" s="2048"/>
      <c r="O322" s="2048"/>
      <c r="P322" s="2048"/>
      <c r="Q322" s="2048"/>
      <c r="R322" s="2048"/>
      <c r="S322" s="2048"/>
      <c r="T322" s="2048"/>
      <c r="U322" s="2048"/>
      <c r="V322" s="2048"/>
      <c r="W322" s="2048"/>
      <c r="X322" s="2145" t="s">
        <v>1293</v>
      </c>
      <c r="Y322" s="1891" t="s">
        <v>1084</v>
      </c>
      <c r="Z322" s="1891" t="s">
        <v>1358</v>
      </c>
      <c r="AA322" s="2118" t="s">
        <v>1292</v>
      </c>
      <c r="AB322" s="2118" t="s">
        <v>1607</v>
      </c>
      <c r="AC322" s="1272"/>
      <c r="AD322" s="1272"/>
      <c r="AE322" s="1273"/>
    </row>
    <row r="323" spans="1:31" s="1274" customFormat="1" ht="45" customHeight="1" x14ac:dyDescent="0.25">
      <c r="A323" s="1737"/>
      <c r="B323" s="2093"/>
      <c r="C323" s="2093"/>
      <c r="D323" s="2093"/>
      <c r="E323" s="1684" t="s">
        <v>1031</v>
      </c>
      <c r="F323" s="1684" t="s">
        <v>1235</v>
      </c>
      <c r="G323" s="1684" t="s">
        <v>1033</v>
      </c>
      <c r="H323" s="1684" t="s">
        <v>1034</v>
      </c>
      <c r="I323" s="1684" t="s">
        <v>1035</v>
      </c>
      <c r="J323" s="1684" t="s">
        <v>1036</v>
      </c>
      <c r="K323" s="1684" t="s">
        <v>1037</v>
      </c>
      <c r="L323" s="1684" t="s">
        <v>1038</v>
      </c>
      <c r="M323" s="1684" t="s">
        <v>1039</v>
      </c>
      <c r="N323" s="1684" t="s">
        <v>1040</v>
      </c>
      <c r="O323" s="1684" t="s">
        <v>1041</v>
      </c>
      <c r="P323" s="1684" t="s">
        <v>1042</v>
      </c>
      <c r="Q323" s="1684" t="s">
        <v>1043</v>
      </c>
      <c r="R323" s="1684" t="s">
        <v>1044</v>
      </c>
      <c r="S323" s="1684" t="s">
        <v>1045</v>
      </c>
      <c r="T323" s="1684" t="s">
        <v>1046</v>
      </c>
      <c r="U323" s="1684" t="s">
        <v>1047</v>
      </c>
      <c r="V323" s="1684" t="s">
        <v>1048</v>
      </c>
      <c r="W323" s="1676" t="s">
        <v>1049</v>
      </c>
      <c r="X323" s="2146"/>
      <c r="Y323" s="1892"/>
      <c r="Z323" s="1892"/>
      <c r="AA323" s="2119"/>
      <c r="AB323" s="2119" t="s">
        <v>157</v>
      </c>
      <c r="AC323" s="1272"/>
      <c r="AD323" s="1272"/>
      <c r="AE323" s="1273"/>
    </row>
    <row r="324" spans="1:31" ht="15" customHeight="1" x14ac:dyDescent="0.25">
      <c r="A324" s="1737"/>
      <c r="B324" s="2046">
        <v>1</v>
      </c>
      <c r="C324" s="2072" t="str">
        <f>IF($C$6="","",$C$6)</f>
        <v/>
      </c>
      <c r="D324" s="1680">
        <v>0</v>
      </c>
      <c r="E324" s="1172"/>
      <c r="F324" s="1172"/>
      <c r="G324" s="1172"/>
      <c r="H324" s="1172"/>
      <c r="I324" s="1172"/>
      <c r="J324" s="1172"/>
      <c r="K324" s="1172"/>
      <c r="L324" s="1172"/>
      <c r="M324" s="1172"/>
      <c r="N324" s="1172"/>
      <c r="O324" s="1172"/>
      <c r="P324" s="1172"/>
      <c r="Q324" s="1172"/>
      <c r="R324" s="1172"/>
      <c r="S324" s="1172"/>
      <c r="T324" s="1172"/>
      <c r="U324" s="1172"/>
      <c r="V324" s="1172"/>
      <c r="W324" s="1178"/>
      <c r="X324" s="1494" t="str">
        <f>IF(ISNUMBER($Y$324),SUM(E324:W324)/$Y$324,"")</f>
        <v/>
      </c>
      <c r="Y324" s="1172"/>
      <c r="Z324" s="1371"/>
      <c r="AA324" s="110" t="str">
        <f>IF(SUM(E324:W324)&gt;$Y$324,"No","Yes")</f>
        <v>Yes</v>
      </c>
      <c r="AB324" s="1587"/>
      <c r="AC324" s="1171"/>
      <c r="AD324" s="1272"/>
      <c r="AE324" s="1739"/>
    </row>
    <row r="325" spans="1:31" ht="15" customHeight="1" x14ac:dyDescent="0.25">
      <c r="A325" s="1737"/>
      <c r="B325" s="2047"/>
      <c r="C325" s="2073"/>
      <c r="D325" s="1674">
        <v>1</v>
      </c>
      <c r="E325" s="1346" t="str">
        <f>IF(AND(ISNUMBER(E$324),ISNUMBER($X325)),IF($X$324&gt;0,E$324*($X325/$X$324),0),"")</f>
        <v/>
      </c>
      <c r="F325" s="1346" t="str">
        <f t="shared" ref="F325:W330" si="27">IF(AND(ISNUMBER(F$324),ISNUMBER($X325)),IF($X$324&gt;0,F$324*($X325/$X$324),0),"")</f>
        <v/>
      </c>
      <c r="G325" s="1346" t="str">
        <f t="shared" si="27"/>
        <v/>
      </c>
      <c r="H325" s="1346" t="str">
        <f t="shared" si="27"/>
        <v/>
      </c>
      <c r="I325" s="1346" t="str">
        <f t="shared" si="27"/>
        <v/>
      </c>
      <c r="J325" s="1346" t="str">
        <f t="shared" si="27"/>
        <v/>
      </c>
      <c r="K325" s="1346" t="str">
        <f t="shared" si="27"/>
        <v/>
      </c>
      <c r="L325" s="1346" t="str">
        <f t="shared" si="27"/>
        <v/>
      </c>
      <c r="M325" s="1346" t="str">
        <f t="shared" si="27"/>
        <v/>
      </c>
      <c r="N325" s="1346" t="str">
        <f t="shared" si="27"/>
        <v/>
      </c>
      <c r="O325" s="1346" t="str">
        <f t="shared" si="27"/>
        <v/>
      </c>
      <c r="P325" s="1346" t="str">
        <f t="shared" si="27"/>
        <v/>
      </c>
      <c r="Q325" s="1346" t="str">
        <f t="shared" si="27"/>
        <v/>
      </c>
      <c r="R325" s="1346" t="str">
        <f t="shared" si="27"/>
        <v/>
      </c>
      <c r="S325" s="1346" t="str">
        <f t="shared" si="27"/>
        <v/>
      </c>
      <c r="T325" s="1346" t="str">
        <f t="shared" si="27"/>
        <v/>
      </c>
      <c r="U325" s="1346" t="str">
        <f t="shared" si="27"/>
        <v/>
      </c>
      <c r="V325" s="1346" t="str">
        <f t="shared" si="27"/>
        <v/>
      </c>
      <c r="W325" s="1538" t="str">
        <f t="shared" si="27"/>
        <v/>
      </c>
      <c r="X325" s="1495" t="str">
        <f>IF(AND(ISNUMBER($X$324),$AA$324="Yes"),MAX(1-'IRRBB parameters'!$G23*(1-$X$324),0),"")</f>
        <v/>
      </c>
      <c r="Y325" s="1586"/>
      <c r="Z325" s="1569"/>
      <c r="AA325" s="1587"/>
      <c r="AB325" s="49" t="str">
        <f>IF(AND(C$324="",ISBLANK(Z$324)),"Yes",IF(OR(C$324="",ISBLANK(Z$324)),"No",IF(OR(AND(Z$324="Yes",ISNUMBER(E325),ISNUMBER(F325),ISNUMBER(G325),ISNUMBER(H325),ISNUMBER(I325),ISNUMBER(J325),ISNUMBER(K325),ISNUMBER(L325),ISNUMBER(M325),ISNUMBER(N325),ISNUMBER(O325),ISNUMBER(P325),ISNUMBER(Q325),ISNUMBER(R325),ISNUMBER(S325),ISNUMBER(T325),ISNUMBER(U325),ISNUMBER(V325),ISNUMBER(W325)),AND(Z$324="No",ISNUMBER(E370),ISNUMBER(F370),ISNUMBER(G370),ISNUMBER(H370),ISNUMBER(I370),ISNUMBER(J370),ISNUMBER(K370),ISNUMBER(L370),ISNUMBER(M370),ISNUMBER(N370),ISNUMBER(O370),ISNUMBER(P370),ISNUMBER(Q370),ISNUMBER(R370),ISNUMBER(S370),ISNUMBER(T370),ISNUMBER(U370),ISNUMBER(V370),ISNUMBER(W370))),"Yes","No")))</f>
        <v>Yes</v>
      </c>
      <c r="AC325" s="1171"/>
      <c r="AD325" s="1272"/>
      <c r="AE325" s="1739"/>
    </row>
    <row r="326" spans="1:31" ht="15" customHeight="1" x14ac:dyDescent="0.25">
      <c r="A326" s="1737"/>
      <c r="B326" s="2047"/>
      <c r="C326" s="2073"/>
      <c r="D326" s="1674">
        <v>2</v>
      </c>
      <c r="E326" s="1346" t="str">
        <f t="shared" ref="E326:E330" si="28">IF(AND(ISNUMBER(E$324),ISNUMBER($X326)),IF($X$324&gt;0,E$324*($X326/$X$324),0),"")</f>
        <v/>
      </c>
      <c r="F326" s="1346" t="str">
        <f t="shared" si="27"/>
        <v/>
      </c>
      <c r="G326" s="1346" t="str">
        <f t="shared" si="27"/>
        <v/>
      </c>
      <c r="H326" s="1346" t="str">
        <f t="shared" si="27"/>
        <v/>
      </c>
      <c r="I326" s="1346" t="str">
        <f t="shared" si="27"/>
        <v/>
      </c>
      <c r="J326" s="1346" t="str">
        <f t="shared" si="27"/>
        <v/>
      </c>
      <c r="K326" s="1346" t="str">
        <f t="shared" si="27"/>
        <v/>
      </c>
      <c r="L326" s="1346" t="str">
        <f t="shared" si="27"/>
        <v/>
      </c>
      <c r="M326" s="1346" t="str">
        <f t="shared" si="27"/>
        <v/>
      </c>
      <c r="N326" s="1346" t="str">
        <f t="shared" si="27"/>
        <v/>
      </c>
      <c r="O326" s="1346" t="str">
        <f t="shared" si="27"/>
        <v/>
      </c>
      <c r="P326" s="1346" t="str">
        <f t="shared" si="27"/>
        <v/>
      </c>
      <c r="Q326" s="1346" t="str">
        <f t="shared" si="27"/>
        <v/>
      </c>
      <c r="R326" s="1346" t="str">
        <f t="shared" si="27"/>
        <v/>
      </c>
      <c r="S326" s="1346" t="str">
        <f t="shared" si="27"/>
        <v/>
      </c>
      <c r="T326" s="1346" t="str">
        <f t="shared" si="27"/>
        <v/>
      </c>
      <c r="U326" s="1346" t="str">
        <f t="shared" si="27"/>
        <v/>
      </c>
      <c r="V326" s="1346" t="str">
        <f t="shared" si="27"/>
        <v/>
      </c>
      <c r="W326" s="1538" t="str">
        <f t="shared" si="27"/>
        <v/>
      </c>
      <c r="X326" s="1495" t="str">
        <f>IF(AND(ISNUMBER($X$324),$AA$324="Yes"),MAX(1-'IRRBB parameters'!$G24*(1-$X$324),0),"")</f>
        <v/>
      </c>
      <c r="Y326" s="1586"/>
      <c r="Z326" s="1569"/>
      <c r="AA326" s="1587"/>
      <c r="AB326" s="49" t="str">
        <f t="shared" ref="AB326:AB330" si="29">IF(AND(C$324="",ISBLANK(Z$324)),"Yes",IF(OR(C$324="",ISBLANK(Z$324)),"No",IF(OR(AND(Z$324="Yes",ISNUMBER(E326),ISNUMBER(F326),ISNUMBER(G326),ISNUMBER(H326),ISNUMBER(I326),ISNUMBER(J326),ISNUMBER(K326),ISNUMBER(L326),ISNUMBER(M326),ISNUMBER(N326),ISNUMBER(O326),ISNUMBER(P326),ISNUMBER(Q326),ISNUMBER(R326),ISNUMBER(S326),ISNUMBER(T326),ISNUMBER(U326),ISNUMBER(V326),ISNUMBER(W326)),AND(Z$324="No",ISNUMBER(E371),ISNUMBER(F371),ISNUMBER(G371),ISNUMBER(H371),ISNUMBER(I371),ISNUMBER(J371),ISNUMBER(K371),ISNUMBER(L371),ISNUMBER(M371),ISNUMBER(N371),ISNUMBER(O371),ISNUMBER(P371),ISNUMBER(Q371),ISNUMBER(R371),ISNUMBER(S371),ISNUMBER(T371),ISNUMBER(U371),ISNUMBER(V371),ISNUMBER(W371))),"Yes","No")))</f>
        <v>Yes</v>
      </c>
      <c r="AC326" s="1171"/>
      <c r="AD326" s="1272"/>
      <c r="AE326" s="1739"/>
    </row>
    <row r="327" spans="1:31" ht="15" customHeight="1" x14ac:dyDescent="0.25">
      <c r="A327" s="1737"/>
      <c r="B327" s="2047"/>
      <c r="C327" s="2073"/>
      <c r="D327" s="1674">
        <v>3</v>
      </c>
      <c r="E327" s="1346" t="str">
        <f t="shared" si="28"/>
        <v/>
      </c>
      <c r="F327" s="1346" t="str">
        <f t="shared" si="27"/>
        <v/>
      </c>
      <c r="G327" s="1346" t="str">
        <f t="shared" si="27"/>
        <v/>
      </c>
      <c r="H327" s="1346" t="str">
        <f t="shared" si="27"/>
        <v/>
      </c>
      <c r="I327" s="1346" t="str">
        <f t="shared" si="27"/>
        <v/>
      </c>
      <c r="J327" s="1346" t="str">
        <f t="shared" si="27"/>
        <v/>
      </c>
      <c r="K327" s="1346" t="str">
        <f t="shared" si="27"/>
        <v/>
      </c>
      <c r="L327" s="1346" t="str">
        <f t="shared" si="27"/>
        <v/>
      </c>
      <c r="M327" s="1346" t="str">
        <f t="shared" si="27"/>
        <v/>
      </c>
      <c r="N327" s="1346" t="str">
        <f t="shared" si="27"/>
        <v/>
      </c>
      <c r="O327" s="1346" t="str">
        <f t="shared" si="27"/>
        <v/>
      </c>
      <c r="P327" s="1346" t="str">
        <f t="shared" si="27"/>
        <v/>
      </c>
      <c r="Q327" s="1346" t="str">
        <f t="shared" si="27"/>
        <v/>
      </c>
      <c r="R327" s="1346" t="str">
        <f t="shared" si="27"/>
        <v/>
      </c>
      <c r="S327" s="1346" t="str">
        <f t="shared" si="27"/>
        <v/>
      </c>
      <c r="T327" s="1346" t="str">
        <f t="shared" si="27"/>
        <v/>
      </c>
      <c r="U327" s="1346" t="str">
        <f t="shared" si="27"/>
        <v/>
      </c>
      <c r="V327" s="1346" t="str">
        <f t="shared" si="27"/>
        <v/>
      </c>
      <c r="W327" s="1538" t="str">
        <f t="shared" si="27"/>
        <v/>
      </c>
      <c r="X327" s="1495" t="str">
        <f>IF(AND(ISNUMBER($X$324),$AA$324="Yes"),MAX(1-'IRRBB parameters'!$G25*(1-$X$324),0),"")</f>
        <v/>
      </c>
      <c r="Y327" s="1586"/>
      <c r="Z327" s="1569"/>
      <c r="AA327" s="1587"/>
      <c r="AB327" s="49" t="str">
        <f t="shared" si="29"/>
        <v>Yes</v>
      </c>
      <c r="AC327" s="1171"/>
      <c r="AD327" s="1272"/>
      <c r="AE327" s="1739"/>
    </row>
    <row r="328" spans="1:31" ht="15" customHeight="1" x14ac:dyDescent="0.25">
      <c r="A328" s="1737"/>
      <c r="B328" s="2047"/>
      <c r="C328" s="2073"/>
      <c r="D328" s="1674">
        <v>4</v>
      </c>
      <c r="E328" s="1346" t="str">
        <f t="shared" si="28"/>
        <v/>
      </c>
      <c r="F328" s="1346" t="str">
        <f t="shared" si="27"/>
        <v/>
      </c>
      <c r="G328" s="1346" t="str">
        <f t="shared" si="27"/>
        <v/>
      </c>
      <c r="H328" s="1346" t="str">
        <f t="shared" si="27"/>
        <v/>
      </c>
      <c r="I328" s="1346" t="str">
        <f t="shared" si="27"/>
        <v/>
      </c>
      <c r="J328" s="1346" t="str">
        <f t="shared" si="27"/>
        <v/>
      </c>
      <c r="K328" s="1346" t="str">
        <f t="shared" si="27"/>
        <v/>
      </c>
      <c r="L328" s="1346" t="str">
        <f t="shared" si="27"/>
        <v/>
      </c>
      <c r="M328" s="1346" t="str">
        <f t="shared" si="27"/>
        <v/>
      </c>
      <c r="N328" s="1346" t="str">
        <f t="shared" si="27"/>
        <v/>
      </c>
      <c r="O328" s="1346" t="str">
        <f t="shared" si="27"/>
        <v/>
      </c>
      <c r="P328" s="1346" t="str">
        <f t="shared" si="27"/>
        <v/>
      </c>
      <c r="Q328" s="1346" t="str">
        <f t="shared" si="27"/>
        <v/>
      </c>
      <c r="R328" s="1346" t="str">
        <f t="shared" si="27"/>
        <v/>
      </c>
      <c r="S328" s="1346" t="str">
        <f t="shared" si="27"/>
        <v/>
      </c>
      <c r="T328" s="1346" t="str">
        <f t="shared" si="27"/>
        <v/>
      </c>
      <c r="U328" s="1346" t="str">
        <f t="shared" si="27"/>
        <v/>
      </c>
      <c r="V328" s="1346" t="str">
        <f t="shared" si="27"/>
        <v/>
      </c>
      <c r="W328" s="1538" t="str">
        <f t="shared" si="27"/>
        <v/>
      </c>
      <c r="X328" s="1495" t="str">
        <f>IF(AND(ISNUMBER($X$324),$AA$324="Yes"),MAX(1-'IRRBB parameters'!$G26*(1-$X$324),0),"")</f>
        <v/>
      </c>
      <c r="Y328" s="1586"/>
      <c r="Z328" s="1569"/>
      <c r="AA328" s="1587"/>
      <c r="AB328" s="49" t="str">
        <f t="shared" si="29"/>
        <v>Yes</v>
      </c>
      <c r="AC328" s="1171"/>
      <c r="AD328" s="1272"/>
      <c r="AE328" s="1739"/>
    </row>
    <row r="329" spans="1:31" ht="15" customHeight="1" x14ac:dyDescent="0.25">
      <c r="A329" s="1737"/>
      <c r="B329" s="2047"/>
      <c r="C329" s="2073"/>
      <c r="D329" s="1674">
        <v>5</v>
      </c>
      <c r="E329" s="1346" t="str">
        <f t="shared" si="28"/>
        <v/>
      </c>
      <c r="F329" s="1346" t="str">
        <f t="shared" si="27"/>
        <v/>
      </c>
      <c r="G329" s="1346" t="str">
        <f t="shared" si="27"/>
        <v/>
      </c>
      <c r="H329" s="1346" t="str">
        <f t="shared" si="27"/>
        <v/>
      </c>
      <c r="I329" s="1346" t="str">
        <f t="shared" si="27"/>
        <v/>
      </c>
      <c r="J329" s="1346" t="str">
        <f t="shared" si="27"/>
        <v/>
      </c>
      <c r="K329" s="1346" t="str">
        <f t="shared" si="27"/>
        <v/>
      </c>
      <c r="L329" s="1346" t="str">
        <f t="shared" si="27"/>
        <v/>
      </c>
      <c r="M329" s="1346" t="str">
        <f t="shared" si="27"/>
        <v/>
      </c>
      <c r="N329" s="1346" t="str">
        <f t="shared" si="27"/>
        <v/>
      </c>
      <c r="O329" s="1346" t="str">
        <f t="shared" si="27"/>
        <v/>
      </c>
      <c r="P329" s="1346" t="str">
        <f t="shared" si="27"/>
        <v/>
      </c>
      <c r="Q329" s="1346" t="str">
        <f t="shared" si="27"/>
        <v/>
      </c>
      <c r="R329" s="1346" t="str">
        <f t="shared" si="27"/>
        <v/>
      </c>
      <c r="S329" s="1346" t="str">
        <f t="shared" si="27"/>
        <v/>
      </c>
      <c r="T329" s="1346" t="str">
        <f t="shared" si="27"/>
        <v/>
      </c>
      <c r="U329" s="1346" t="str">
        <f t="shared" si="27"/>
        <v/>
      </c>
      <c r="V329" s="1346" t="str">
        <f t="shared" si="27"/>
        <v/>
      </c>
      <c r="W329" s="1538" t="str">
        <f t="shared" si="27"/>
        <v/>
      </c>
      <c r="X329" s="1495" t="str">
        <f>IF(AND(ISNUMBER($X$324),$AA$324="Yes"),MAX(1-'IRRBB parameters'!$G27*(1-$X$324),0),"")</f>
        <v/>
      </c>
      <c r="Y329" s="1586"/>
      <c r="Z329" s="1569"/>
      <c r="AA329" s="1587"/>
      <c r="AB329" s="49" t="str">
        <f t="shared" si="29"/>
        <v>Yes</v>
      </c>
      <c r="AC329" s="1171"/>
      <c r="AD329" s="1272"/>
      <c r="AE329" s="1739"/>
    </row>
    <row r="330" spans="1:31" ht="15" customHeight="1" x14ac:dyDescent="0.25">
      <c r="A330" s="1737"/>
      <c r="B330" s="2047"/>
      <c r="C330" s="2073"/>
      <c r="D330" s="1674">
        <v>6</v>
      </c>
      <c r="E330" s="1346" t="str">
        <f t="shared" si="28"/>
        <v/>
      </c>
      <c r="F330" s="1346" t="str">
        <f t="shared" si="27"/>
        <v/>
      </c>
      <c r="G330" s="1346" t="str">
        <f t="shared" si="27"/>
        <v/>
      </c>
      <c r="H330" s="1346" t="str">
        <f t="shared" si="27"/>
        <v/>
      </c>
      <c r="I330" s="1346" t="str">
        <f t="shared" si="27"/>
        <v/>
      </c>
      <c r="J330" s="1346" t="str">
        <f t="shared" si="27"/>
        <v/>
      </c>
      <c r="K330" s="1346" t="str">
        <f t="shared" si="27"/>
        <v/>
      </c>
      <c r="L330" s="1346" t="str">
        <f t="shared" si="27"/>
        <v/>
      </c>
      <c r="M330" s="1346" t="str">
        <f t="shared" si="27"/>
        <v/>
      </c>
      <c r="N330" s="1346" t="str">
        <f t="shared" si="27"/>
        <v/>
      </c>
      <c r="O330" s="1346" t="str">
        <f t="shared" si="27"/>
        <v/>
      </c>
      <c r="P330" s="1346" t="str">
        <f t="shared" si="27"/>
        <v/>
      </c>
      <c r="Q330" s="1346" t="str">
        <f t="shared" si="27"/>
        <v/>
      </c>
      <c r="R330" s="1346" t="str">
        <f t="shared" si="27"/>
        <v/>
      </c>
      <c r="S330" s="1346" t="str">
        <f t="shared" si="27"/>
        <v/>
      </c>
      <c r="T330" s="1346" t="str">
        <f t="shared" si="27"/>
        <v/>
      </c>
      <c r="U330" s="1346" t="str">
        <f t="shared" si="27"/>
        <v/>
      </c>
      <c r="V330" s="1346" t="str">
        <f t="shared" si="27"/>
        <v/>
      </c>
      <c r="W330" s="1538" t="str">
        <f t="shared" si="27"/>
        <v/>
      </c>
      <c r="X330" s="1495" t="str">
        <f>IF(AND(ISNUMBER($X$324),$AA$324="Yes"),MAX(1-'IRRBB parameters'!$G28*(1-$X$324),0),"")</f>
        <v/>
      </c>
      <c r="Y330" s="1586"/>
      <c r="Z330" s="1569"/>
      <c r="AA330" s="1587"/>
      <c r="AB330" s="49" t="str">
        <f t="shared" si="29"/>
        <v>Yes</v>
      </c>
      <c r="AC330" s="1171"/>
      <c r="AD330" s="1272"/>
      <c r="AE330" s="1739"/>
    </row>
    <row r="331" spans="1:31" ht="15" customHeight="1" x14ac:dyDescent="0.25">
      <c r="A331" s="1737"/>
      <c r="B331" s="2046">
        <v>2</v>
      </c>
      <c r="C331" s="2072" t="str">
        <f>IF($C$7="","",$C$7)</f>
        <v/>
      </c>
      <c r="D331" s="1680">
        <v>0</v>
      </c>
      <c r="E331" s="1172"/>
      <c r="F331" s="1172"/>
      <c r="G331" s="1172"/>
      <c r="H331" s="1172"/>
      <c r="I331" s="1172"/>
      <c r="J331" s="1172"/>
      <c r="K331" s="1172"/>
      <c r="L331" s="1172"/>
      <c r="M331" s="1172"/>
      <c r="N331" s="1172"/>
      <c r="O331" s="1172"/>
      <c r="P331" s="1172"/>
      <c r="Q331" s="1172"/>
      <c r="R331" s="1172"/>
      <c r="S331" s="1172"/>
      <c r="T331" s="1172"/>
      <c r="U331" s="1172"/>
      <c r="V331" s="1172"/>
      <c r="W331" s="1178"/>
      <c r="X331" s="1494" t="str">
        <f>IF(ISNUMBER($Y$331),SUM(E331:W331)/$Y$331,"")</f>
        <v/>
      </c>
      <c r="Y331" s="1172"/>
      <c r="Z331" s="1371"/>
      <c r="AA331" s="110" t="str">
        <f>IF(SUM(E331:W331)&gt;$Y$331,"No","Yes")</f>
        <v>Yes</v>
      </c>
      <c r="AB331" s="1879"/>
      <c r="AC331" s="1171"/>
      <c r="AD331" s="1272"/>
      <c r="AE331" s="1739"/>
    </row>
    <row r="332" spans="1:31" ht="15" customHeight="1" x14ac:dyDescent="0.25">
      <c r="A332" s="1737"/>
      <c r="B332" s="2047"/>
      <c r="C332" s="2073"/>
      <c r="D332" s="1674">
        <v>1</v>
      </c>
      <c r="E332" s="1346" t="str">
        <f>IF(AND(ISNUMBER(E$331),ISNUMBER($X332)),IF($X$331&gt;0,E$331*($X332/$X$331),0),"")</f>
        <v/>
      </c>
      <c r="F332" s="1346" t="str">
        <f t="shared" ref="F332:W337" si="30">IF(AND(ISNUMBER(F$331),ISNUMBER($X332)),IF($X$331&gt;0,F$331*($X332/$X$331),0),"")</f>
        <v/>
      </c>
      <c r="G332" s="1346" t="str">
        <f t="shared" si="30"/>
        <v/>
      </c>
      <c r="H332" s="1346" t="str">
        <f t="shared" si="30"/>
        <v/>
      </c>
      <c r="I332" s="1346" t="str">
        <f t="shared" si="30"/>
        <v/>
      </c>
      <c r="J332" s="1346" t="str">
        <f t="shared" si="30"/>
        <v/>
      </c>
      <c r="K332" s="1346" t="str">
        <f t="shared" si="30"/>
        <v/>
      </c>
      <c r="L332" s="1346" t="str">
        <f t="shared" si="30"/>
        <v/>
      </c>
      <c r="M332" s="1346" t="str">
        <f t="shared" si="30"/>
        <v/>
      </c>
      <c r="N332" s="1346" t="str">
        <f t="shared" si="30"/>
        <v/>
      </c>
      <c r="O332" s="1346" t="str">
        <f t="shared" si="30"/>
        <v/>
      </c>
      <c r="P332" s="1346" t="str">
        <f t="shared" si="30"/>
        <v/>
      </c>
      <c r="Q332" s="1346" t="str">
        <f t="shared" si="30"/>
        <v/>
      </c>
      <c r="R332" s="1346" t="str">
        <f t="shared" si="30"/>
        <v/>
      </c>
      <c r="S332" s="1346" t="str">
        <f t="shared" si="30"/>
        <v/>
      </c>
      <c r="T332" s="1346" t="str">
        <f t="shared" si="30"/>
        <v/>
      </c>
      <c r="U332" s="1346" t="str">
        <f t="shared" si="30"/>
        <v/>
      </c>
      <c r="V332" s="1346" t="str">
        <f t="shared" si="30"/>
        <v/>
      </c>
      <c r="W332" s="1538" t="str">
        <f t="shared" si="30"/>
        <v/>
      </c>
      <c r="X332" s="1495" t="str">
        <f>IF(AND(ISNUMBER($X$331),$AA$331="Yes"),MAX(1-'IRRBB parameters'!$G23*(1-$X$331),0),"")</f>
        <v/>
      </c>
      <c r="Y332" s="1586"/>
      <c r="Z332" s="1569"/>
      <c r="AA332" s="1587"/>
      <c r="AB332" s="49" t="str">
        <f>IF(AND(C$331="",ISBLANK(Z$331)),"Yes",IF(OR(C$331="",ISBLANK(Z$331)),"No",IF(OR(AND(Z$331="Yes",ISNUMBER(E332),ISNUMBER(F332),ISNUMBER(G332),ISNUMBER(H332),ISNUMBER(I332),ISNUMBER(J332),ISNUMBER(K332),ISNUMBER(L332),ISNUMBER(M332),ISNUMBER(N332),ISNUMBER(O332),ISNUMBER(P332),ISNUMBER(Q332),ISNUMBER(R332),ISNUMBER(S332),ISNUMBER(T332),ISNUMBER(U332),ISNUMBER(V332),ISNUMBER(W332)),AND(Z$331="No",ISNUMBER(E377),ISNUMBER(F377),ISNUMBER(G377),ISNUMBER(H377),ISNUMBER(I377),ISNUMBER(J377),ISNUMBER(K377),ISNUMBER(L377),ISNUMBER(M377),ISNUMBER(N377),ISNUMBER(O377),ISNUMBER(P377),ISNUMBER(Q377),ISNUMBER(R377),ISNUMBER(S377),ISNUMBER(T377),ISNUMBER(U377),ISNUMBER(V377),ISNUMBER(W377))),"Yes","No")))</f>
        <v>Yes</v>
      </c>
      <c r="AC332" s="1171"/>
      <c r="AD332" s="1272"/>
      <c r="AE332" s="1739"/>
    </row>
    <row r="333" spans="1:31" ht="15" customHeight="1" x14ac:dyDescent="0.25">
      <c r="A333" s="1737"/>
      <c r="B333" s="2047"/>
      <c r="C333" s="2073"/>
      <c r="D333" s="1674">
        <v>2</v>
      </c>
      <c r="E333" s="1346" t="str">
        <f t="shared" ref="E333:E337" si="31">IF(AND(ISNUMBER(E$331),ISNUMBER($X333)),IF($X$331&gt;0,E$331*($X333/$X$331),0),"")</f>
        <v/>
      </c>
      <c r="F333" s="1346" t="str">
        <f t="shared" si="30"/>
        <v/>
      </c>
      <c r="G333" s="1346" t="str">
        <f t="shared" si="30"/>
        <v/>
      </c>
      <c r="H333" s="1346" t="str">
        <f t="shared" si="30"/>
        <v/>
      </c>
      <c r="I333" s="1346" t="str">
        <f t="shared" si="30"/>
        <v/>
      </c>
      <c r="J333" s="1346" t="str">
        <f t="shared" si="30"/>
        <v/>
      </c>
      <c r="K333" s="1346" t="str">
        <f t="shared" si="30"/>
        <v/>
      </c>
      <c r="L333" s="1346" t="str">
        <f t="shared" si="30"/>
        <v/>
      </c>
      <c r="M333" s="1346" t="str">
        <f t="shared" si="30"/>
        <v/>
      </c>
      <c r="N333" s="1346" t="str">
        <f t="shared" si="30"/>
        <v/>
      </c>
      <c r="O333" s="1346" t="str">
        <f t="shared" si="30"/>
        <v/>
      </c>
      <c r="P333" s="1346" t="str">
        <f t="shared" si="30"/>
        <v/>
      </c>
      <c r="Q333" s="1346" t="str">
        <f t="shared" si="30"/>
        <v/>
      </c>
      <c r="R333" s="1346" t="str">
        <f t="shared" si="30"/>
        <v/>
      </c>
      <c r="S333" s="1346" t="str">
        <f t="shared" si="30"/>
        <v/>
      </c>
      <c r="T333" s="1346" t="str">
        <f t="shared" si="30"/>
        <v/>
      </c>
      <c r="U333" s="1346" t="str">
        <f t="shared" si="30"/>
        <v/>
      </c>
      <c r="V333" s="1346" t="str">
        <f t="shared" si="30"/>
        <v/>
      </c>
      <c r="W333" s="1538" t="str">
        <f t="shared" si="30"/>
        <v/>
      </c>
      <c r="X333" s="1495" t="str">
        <f>IF(AND(ISNUMBER($X$331),$AA$331="Yes"),MAX(1-'IRRBB parameters'!$G24*(1-$X$331),0),"")</f>
        <v/>
      </c>
      <c r="Y333" s="1586"/>
      <c r="Z333" s="1569"/>
      <c r="AA333" s="1587"/>
      <c r="AB333" s="49" t="str">
        <f t="shared" ref="AB333:AB337" si="32">IF(AND(C$331="",ISBLANK(Z$331)),"Yes",IF(OR(C$331="",ISBLANK(Z$331)),"No",IF(OR(AND(Z$331="Yes",ISNUMBER(E333),ISNUMBER(F333),ISNUMBER(G333),ISNUMBER(H333),ISNUMBER(I333),ISNUMBER(J333),ISNUMBER(K333),ISNUMBER(L333),ISNUMBER(M333),ISNUMBER(N333),ISNUMBER(O333),ISNUMBER(P333),ISNUMBER(Q333),ISNUMBER(R333),ISNUMBER(S333),ISNUMBER(T333),ISNUMBER(U333),ISNUMBER(V333),ISNUMBER(W333)),AND(Z$331="No",ISNUMBER(E378),ISNUMBER(F378),ISNUMBER(G378),ISNUMBER(H378),ISNUMBER(I378),ISNUMBER(J378),ISNUMBER(K378),ISNUMBER(L378),ISNUMBER(M378),ISNUMBER(N378),ISNUMBER(O378),ISNUMBER(P378),ISNUMBER(Q378),ISNUMBER(R378),ISNUMBER(S378),ISNUMBER(T378),ISNUMBER(U378),ISNUMBER(V378),ISNUMBER(W378))),"Yes","No")))</f>
        <v>Yes</v>
      </c>
      <c r="AC333" s="1171"/>
      <c r="AD333" s="1272"/>
      <c r="AE333" s="1739"/>
    </row>
    <row r="334" spans="1:31" ht="15" customHeight="1" x14ac:dyDescent="0.25">
      <c r="A334" s="1737"/>
      <c r="B334" s="2047"/>
      <c r="C334" s="2073"/>
      <c r="D334" s="1674">
        <v>3</v>
      </c>
      <c r="E334" s="1346" t="str">
        <f t="shared" si="31"/>
        <v/>
      </c>
      <c r="F334" s="1346" t="str">
        <f t="shared" si="30"/>
        <v/>
      </c>
      <c r="G334" s="1346" t="str">
        <f t="shared" si="30"/>
        <v/>
      </c>
      <c r="H334" s="1346" t="str">
        <f t="shared" si="30"/>
        <v/>
      </c>
      <c r="I334" s="1346" t="str">
        <f t="shared" si="30"/>
        <v/>
      </c>
      <c r="J334" s="1346" t="str">
        <f t="shared" si="30"/>
        <v/>
      </c>
      <c r="K334" s="1346" t="str">
        <f t="shared" si="30"/>
        <v/>
      </c>
      <c r="L334" s="1346" t="str">
        <f t="shared" si="30"/>
        <v/>
      </c>
      <c r="M334" s="1346" t="str">
        <f t="shared" si="30"/>
        <v/>
      </c>
      <c r="N334" s="1346" t="str">
        <f t="shared" si="30"/>
        <v/>
      </c>
      <c r="O334" s="1346" t="str">
        <f t="shared" si="30"/>
        <v/>
      </c>
      <c r="P334" s="1346" t="str">
        <f t="shared" si="30"/>
        <v/>
      </c>
      <c r="Q334" s="1346" t="str">
        <f t="shared" si="30"/>
        <v/>
      </c>
      <c r="R334" s="1346" t="str">
        <f t="shared" si="30"/>
        <v/>
      </c>
      <c r="S334" s="1346" t="str">
        <f t="shared" si="30"/>
        <v/>
      </c>
      <c r="T334" s="1346" t="str">
        <f t="shared" si="30"/>
        <v/>
      </c>
      <c r="U334" s="1346" t="str">
        <f t="shared" si="30"/>
        <v/>
      </c>
      <c r="V334" s="1346" t="str">
        <f t="shared" si="30"/>
        <v/>
      </c>
      <c r="W334" s="1538" t="str">
        <f t="shared" si="30"/>
        <v/>
      </c>
      <c r="X334" s="1495" t="str">
        <f>IF(AND(ISNUMBER($X$331),$AA$331="Yes"),MAX(1-'IRRBB parameters'!$G25*(1-$X$331),0),"")</f>
        <v/>
      </c>
      <c r="Y334" s="1586"/>
      <c r="Z334" s="1569"/>
      <c r="AA334" s="1587"/>
      <c r="AB334" s="49" t="str">
        <f t="shared" si="32"/>
        <v>Yes</v>
      </c>
      <c r="AC334" s="1171"/>
      <c r="AD334" s="1272"/>
      <c r="AE334" s="1739"/>
    </row>
    <row r="335" spans="1:31" ht="15" customHeight="1" x14ac:dyDescent="0.25">
      <c r="A335" s="1737"/>
      <c r="B335" s="2047"/>
      <c r="C335" s="2073"/>
      <c r="D335" s="1674">
        <v>4</v>
      </c>
      <c r="E335" s="1346" t="str">
        <f t="shared" si="31"/>
        <v/>
      </c>
      <c r="F335" s="1346" t="str">
        <f t="shared" si="30"/>
        <v/>
      </c>
      <c r="G335" s="1346" t="str">
        <f t="shared" si="30"/>
        <v/>
      </c>
      <c r="H335" s="1346" t="str">
        <f t="shared" si="30"/>
        <v/>
      </c>
      <c r="I335" s="1346" t="str">
        <f t="shared" si="30"/>
        <v/>
      </c>
      <c r="J335" s="1346" t="str">
        <f t="shared" si="30"/>
        <v/>
      </c>
      <c r="K335" s="1346" t="str">
        <f t="shared" si="30"/>
        <v/>
      </c>
      <c r="L335" s="1346" t="str">
        <f t="shared" si="30"/>
        <v/>
      </c>
      <c r="M335" s="1346" t="str">
        <f t="shared" si="30"/>
        <v/>
      </c>
      <c r="N335" s="1346" t="str">
        <f t="shared" si="30"/>
        <v/>
      </c>
      <c r="O335" s="1346" t="str">
        <f t="shared" si="30"/>
        <v/>
      </c>
      <c r="P335" s="1346" t="str">
        <f t="shared" si="30"/>
        <v/>
      </c>
      <c r="Q335" s="1346" t="str">
        <f t="shared" si="30"/>
        <v/>
      </c>
      <c r="R335" s="1346" t="str">
        <f t="shared" si="30"/>
        <v/>
      </c>
      <c r="S335" s="1346" t="str">
        <f t="shared" si="30"/>
        <v/>
      </c>
      <c r="T335" s="1346" t="str">
        <f t="shared" si="30"/>
        <v/>
      </c>
      <c r="U335" s="1346" t="str">
        <f t="shared" si="30"/>
        <v/>
      </c>
      <c r="V335" s="1346" t="str">
        <f t="shared" si="30"/>
        <v/>
      </c>
      <c r="W335" s="1538" t="str">
        <f t="shared" si="30"/>
        <v/>
      </c>
      <c r="X335" s="1495" t="str">
        <f>IF(AND(ISNUMBER($X$331),$AA$331="Yes"),MAX(1-'IRRBB parameters'!$G26*(1-$X$331),0),"")</f>
        <v/>
      </c>
      <c r="Y335" s="1586"/>
      <c r="Z335" s="1569"/>
      <c r="AA335" s="1587"/>
      <c r="AB335" s="49" t="str">
        <f t="shared" si="32"/>
        <v>Yes</v>
      </c>
      <c r="AC335" s="1171"/>
      <c r="AD335" s="1272"/>
      <c r="AE335" s="1739"/>
    </row>
    <row r="336" spans="1:31" ht="15" customHeight="1" x14ac:dyDescent="0.25">
      <c r="A336" s="1737"/>
      <c r="B336" s="2047"/>
      <c r="C336" s="2073"/>
      <c r="D336" s="1674">
        <v>5</v>
      </c>
      <c r="E336" s="1346" t="str">
        <f t="shared" si="31"/>
        <v/>
      </c>
      <c r="F336" s="1346" t="str">
        <f t="shared" si="30"/>
        <v/>
      </c>
      <c r="G336" s="1346" t="str">
        <f t="shared" si="30"/>
        <v/>
      </c>
      <c r="H336" s="1346" t="str">
        <f t="shared" si="30"/>
        <v/>
      </c>
      <c r="I336" s="1346" t="str">
        <f t="shared" si="30"/>
        <v/>
      </c>
      <c r="J336" s="1346" t="str">
        <f t="shared" si="30"/>
        <v/>
      </c>
      <c r="K336" s="1346" t="str">
        <f t="shared" si="30"/>
        <v/>
      </c>
      <c r="L336" s="1346" t="str">
        <f t="shared" si="30"/>
        <v/>
      </c>
      <c r="M336" s="1346" t="str">
        <f t="shared" si="30"/>
        <v/>
      </c>
      <c r="N336" s="1346" t="str">
        <f t="shared" si="30"/>
        <v/>
      </c>
      <c r="O336" s="1346" t="str">
        <f t="shared" si="30"/>
        <v/>
      </c>
      <c r="P336" s="1346" t="str">
        <f t="shared" si="30"/>
        <v/>
      </c>
      <c r="Q336" s="1346" t="str">
        <f t="shared" si="30"/>
        <v/>
      </c>
      <c r="R336" s="1346" t="str">
        <f t="shared" si="30"/>
        <v/>
      </c>
      <c r="S336" s="1346" t="str">
        <f t="shared" si="30"/>
        <v/>
      </c>
      <c r="T336" s="1346" t="str">
        <f t="shared" si="30"/>
        <v/>
      </c>
      <c r="U336" s="1346" t="str">
        <f t="shared" si="30"/>
        <v/>
      </c>
      <c r="V336" s="1346" t="str">
        <f t="shared" si="30"/>
        <v/>
      </c>
      <c r="W336" s="1538" t="str">
        <f t="shared" si="30"/>
        <v/>
      </c>
      <c r="X336" s="1495" t="str">
        <f>IF(AND(ISNUMBER($X$331),$AA$331="Yes"),MAX(1-'IRRBB parameters'!$G27*(1-$X$331),0),"")</f>
        <v/>
      </c>
      <c r="Y336" s="1586"/>
      <c r="Z336" s="1569"/>
      <c r="AA336" s="1587"/>
      <c r="AB336" s="49" t="str">
        <f t="shared" si="32"/>
        <v>Yes</v>
      </c>
      <c r="AC336" s="1171"/>
      <c r="AD336" s="1272"/>
      <c r="AE336" s="1739"/>
    </row>
    <row r="337" spans="1:31" ht="15" customHeight="1" x14ac:dyDescent="0.25">
      <c r="A337" s="1737"/>
      <c r="B337" s="2047"/>
      <c r="C337" s="2073"/>
      <c r="D337" s="1674">
        <v>6</v>
      </c>
      <c r="E337" s="1346" t="str">
        <f t="shared" si="31"/>
        <v/>
      </c>
      <c r="F337" s="1346" t="str">
        <f t="shared" si="30"/>
        <v/>
      </c>
      <c r="G337" s="1346" t="str">
        <f t="shared" si="30"/>
        <v/>
      </c>
      <c r="H337" s="1346" t="str">
        <f t="shared" si="30"/>
        <v/>
      </c>
      <c r="I337" s="1346" t="str">
        <f t="shared" si="30"/>
        <v/>
      </c>
      <c r="J337" s="1346" t="str">
        <f t="shared" si="30"/>
        <v/>
      </c>
      <c r="K337" s="1346" t="str">
        <f t="shared" si="30"/>
        <v/>
      </c>
      <c r="L337" s="1346" t="str">
        <f t="shared" si="30"/>
        <v/>
      </c>
      <c r="M337" s="1346" t="str">
        <f t="shared" si="30"/>
        <v/>
      </c>
      <c r="N337" s="1346" t="str">
        <f t="shared" si="30"/>
        <v/>
      </c>
      <c r="O337" s="1346" t="str">
        <f t="shared" si="30"/>
        <v/>
      </c>
      <c r="P337" s="1346" t="str">
        <f t="shared" si="30"/>
        <v/>
      </c>
      <c r="Q337" s="1346" t="str">
        <f t="shared" si="30"/>
        <v/>
      </c>
      <c r="R337" s="1346" t="str">
        <f t="shared" si="30"/>
        <v/>
      </c>
      <c r="S337" s="1346" t="str">
        <f t="shared" si="30"/>
        <v/>
      </c>
      <c r="T337" s="1346" t="str">
        <f t="shared" si="30"/>
        <v/>
      </c>
      <c r="U337" s="1346" t="str">
        <f t="shared" si="30"/>
        <v/>
      </c>
      <c r="V337" s="1346" t="str">
        <f t="shared" si="30"/>
        <v/>
      </c>
      <c r="W337" s="1538" t="str">
        <f t="shared" si="30"/>
        <v/>
      </c>
      <c r="X337" s="1495" t="str">
        <f>IF(AND(ISNUMBER($X$331),$AA$331="Yes"),MAX(1-'IRRBB parameters'!$G28*(1-$X$331),0),"")</f>
        <v/>
      </c>
      <c r="Y337" s="1586"/>
      <c r="Z337" s="1569"/>
      <c r="AA337" s="1587"/>
      <c r="AB337" s="49" t="str">
        <f t="shared" si="32"/>
        <v>Yes</v>
      </c>
      <c r="AC337" s="1171"/>
      <c r="AD337" s="1272"/>
      <c r="AE337" s="1739"/>
    </row>
    <row r="338" spans="1:31" ht="15" customHeight="1" x14ac:dyDescent="0.25">
      <c r="A338" s="1737"/>
      <c r="B338" s="2046">
        <v>3</v>
      </c>
      <c r="C338" s="2072" t="str">
        <f>IF($C$8="","",$C$8)</f>
        <v/>
      </c>
      <c r="D338" s="1680">
        <v>0</v>
      </c>
      <c r="E338" s="1172"/>
      <c r="F338" s="1172"/>
      <c r="G338" s="1172"/>
      <c r="H338" s="1172"/>
      <c r="I338" s="1172"/>
      <c r="J338" s="1172"/>
      <c r="K338" s="1172"/>
      <c r="L338" s="1172"/>
      <c r="M338" s="1172"/>
      <c r="N338" s="1172"/>
      <c r="O338" s="1172"/>
      <c r="P338" s="1172"/>
      <c r="Q338" s="1172"/>
      <c r="R338" s="1172"/>
      <c r="S338" s="1172"/>
      <c r="T338" s="1172"/>
      <c r="U338" s="1172"/>
      <c r="V338" s="1172"/>
      <c r="W338" s="1178"/>
      <c r="X338" s="1494" t="str">
        <f>IF(ISNUMBER($Y$338),SUM(E338:W338)/$Y$338,"")</f>
        <v/>
      </c>
      <c r="Y338" s="1172"/>
      <c r="Z338" s="1371"/>
      <c r="AA338" s="110" t="str">
        <f>IF(SUM(E338:W338)&gt;$Y$338,"No","Yes")</f>
        <v>Yes</v>
      </c>
      <c r="AB338" s="1879"/>
      <c r="AC338" s="1171"/>
      <c r="AD338" s="1272"/>
      <c r="AE338" s="1739"/>
    </row>
    <row r="339" spans="1:31" ht="15" customHeight="1" x14ac:dyDescent="0.25">
      <c r="A339" s="1737"/>
      <c r="B339" s="2047"/>
      <c r="C339" s="2073"/>
      <c r="D339" s="1674">
        <v>1</v>
      </c>
      <c r="E339" s="1346" t="str">
        <f>IF(AND(ISNUMBER(E$338),ISNUMBER($X339)),IF($X$338&gt;0,E$338*($X339/$X$338),0),"")</f>
        <v/>
      </c>
      <c r="F339" s="1346" t="str">
        <f t="shared" ref="F339:W344" si="33">IF(AND(ISNUMBER(F$338),ISNUMBER($X339)),IF($X$338&gt;0,F$338*($X339/$X$338),0),"")</f>
        <v/>
      </c>
      <c r="G339" s="1346" t="str">
        <f t="shared" si="33"/>
        <v/>
      </c>
      <c r="H339" s="1346" t="str">
        <f t="shared" si="33"/>
        <v/>
      </c>
      <c r="I339" s="1346" t="str">
        <f t="shared" si="33"/>
        <v/>
      </c>
      <c r="J339" s="1346" t="str">
        <f t="shared" si="33"/>
        <v/>
      </c>
      <c r="K339" s="1346" t="str">
        <f t="shared" si="33"/>
        <v/>
      </c>
      <c r="L339" s="1346" t="str">
        <f t="shared" si="33"/>
        <v/>
      </c>
      <c r="M339" s="1346" t="str">
        <f t="shared" si="33"/>
        <v/>
      </c>
      <c r="N339" s="1346" t="str">
        <f t="shared" si="33"/>
        <v/>
      </c>
      <c r="O339" s="1346" t="str">
        <f t="shared" si="33"/>
        <v/>
      </c>
      <c r="P339" s="1346" t="str">
        <f t="shared" si="33"/>
        <v/>
      </c>
      <c r="Q339" s="1346" t="str">
        <f t="shared" si="33"/>
        <v/>
      </c>
      <c r="R339" s="1346" t="str">
        <f t="shared" si="33"/>
        <v/>
      </c>
      <c r="S339" s="1346" t="str">
        <f t="shared" si="33"/>
        <v/>
      </c>
      <c r="T339" s="1346" t="str">
        <f t="shared" si="33"/>
        <v/>
      </c>
      <c r="U339" s="1346" t="str">
        <f t="shared" si="33"/>
        <v/>
      </c>
      <c r="V339" s="1346" t="str">
        <f t="shared" si="33"/>
        <v/>
      </c>
      <c r="W339" s="1538" t="str">
        <f t="shared" si="33"/>
        <v/>
      </c>
      <c r="X339" s="1495" t="str">
        <f>IF(AND(ISNUMBER($X$338),$AA$338="Yes"),MAX(1-'IRRBB parameters'!$G23*(1-$X$338),0),"")</f>
        <v/>
      </c>
      <c r="Y339" s="1586"/>
      <c r="Z339" s="1569"/>
      <c r="AA339" s="1587"/>
      <c r="AB339" s="49" t="str">
        <f>IF(AND(C$338="",ISBLANK(Z$338)),"Yes",IF(OR(C$338="",ISBLANK(Z$338)),"No",IF(OR(AND(Z$338="Yes",ISNUMBER(E339),ISNUMBER(F339),ISNUMBER(G339),ISNUMBER(H339),ISNUMBER(I339),ISNUMBER(J339),ISNUMBER(K339),ISNUMBER(L339),ISNUMBER(M339),ISNUMBER(N339),ISNUMBER(O339),ISNUMBER(P339),ISNUMBER(Q339),ISNUMBER(R339),ISNUMBER(S339),ISNUMBER(T339),ISNUMBER(U339),ISNUMBER(V339),ISNUMBER(W339)),AND(Z$338="No",ISNUMBER(E384),ISNUMBER(F384),ISNUMBER(G384),ISNUMBER(H384),ISNUMBER(I384),ISNUMBER(J384),ISNUMBER(K384),ISNUMBER(L384),ISNUMBER(M384),ISNUMBER(N384),ISNUMBER(O384),ISNUMBER(P384),ISNUMBER(Q384),ISNUMBER(R384),ISNUMBER(S384),ISNUMBER(T384),ISNUMBER(U384),ISNUMBER(V384),ISNUMBER(W384))),"Yes","No")))</f>
        <v>Yes</v>
      </c>
      <c r="AC339" s="1171"/>
      <c r="AD339" s="1272"/>
      <c r="AE339" s="1739"/>
    </row>
    <row r="340" spans="1:31" ht="15" customHeight="1" x14ac:dyDescent="0.25">
      <c r="A340" s="1737"/>
      <c r="B340" s="2047"/>
      <c r="C340" s="2073"/>
      <c r="D340" s="1674">
        <v>2</v>
      </c>
      <c r="E340" s="1346" t="str">
        <f t="shared" ref="E340:E344" si="34">IF(AND(ISNUMBER(E$338),ISNUMBER($X340)),IF($X$338&gt;0,E$338*($X340/$X$338),0),"")</f>
        <v/>
      </c>
      <c r="F340" s="1346" t="str">
        <f t="shared" si="33"/>
        <v/>
      </c>
      <c r="G340" s="1346" t="str">
        <f t="shared" si="33"/>
        <v/>
      </c>
      <c r="H340" s="1346" t="str">
        <f t="shared" si="33"/>
        <v/>
      </c>
      <c r="I340" s="1346" t="str">
        <f t="shared" si="33"/>
        <v/>
      </c>
      <c r="J340" s="1346" t="str">
        <f t="shared" si="33"/>
        <v/>
      </c>
      <c r="K340" s="1346" t="str">
        <f t="shared" si="33"/>
        <v/>
      </c>
      <c r="L340" s="1346" t="str">
        <f t="shared" si="33"/>
        <v/>
      </c>
      <c r="M340" s="1346" t="str">
        <f t="shared" si="33"/>
        <v/>
      </c>
      <c r="N340" s="1346" t="str">
        <f t="shared" si="33"/>
        <v/>
      </c>
      <c r="O340" s="1346" t="str">
        <f t="shared" si="33"/>
        <v/>
      </c>
      <c r="P340" s="1346" t="str">
        <f t="shared" si="33"/>
        <v/>
      </c>
      <c r="Q340" s="1346" t="str">
        <f t="shared" si="33"/>
        <v/>
      </c>
      <c r="R340" s="1346" t="str">
        <f t="shared" si="33"/>
        <v/>
      </c>
      <c r="S340" s="1346" t="str">
        <f t="shared" si="33"/>
        <v/>
      </c>
      <c r="T340" s="1346" t="str">
        <f t="shared" si="33"/>
        <v/>
      </c>
      <c r="U340" s="1346" t="str">
        <f t="shared" si="33"/>
        <v/>
      </c>
      <c r="V340" s="1346" t="str">
        <f t="shared" si="33"/>
        <v/>
      </c>
      <c r="W340" s="1538" t="str">
        <f t="shared" si="33"/>
        <v/>
      </c>
      <c r="X340" s="1495" t="str">
        <f>IF(AND(ISNUMBER($X$338),$AA$338="Yes"),MAX(1-'IRRBB parameters'!$G24*(1-$X$338),0),"")</f>
        <v/>
      </c>
      <c r="Y340" s="1586"/>
      <c r="Z340" s="1569"/>
      <c r="AA340" s="1587"/>
      <c r="AB340" s="49" t="str">
        <f t="shared" ref="AB340:AB344" si="35">IF(AND(C$338="",ISBLANK(Z$338)),"Yes",IF(OR(C$338="",ISBLANK(Z$338)),"No",IF(OR(AND(Z$338="Yes",ISNUMBER(E340),ISNUMBER(F340),ISNUMBER(G340),ISNUMBER(H340),ISNUMBER(I340),ISNUMBER(J340),ISNUMBER(K340),ISNUMBER(L340),ISNUMBER(M340),ISNUMBER(N340),ISNUMBER(O340),ISNUMBER(P340),ISNUMBER(Q340),ISNUMBER(R340),ISNUMBER(S340),ISNUMBER(T340),ISNUMBER(U340),ISNUMBER(V340),ISNUMBER(W340)),AND(Z$338="No",ISNUMBER(E385),ISNUMBER(F385),ISNUMBER(G385),ISNUMBER(H385),ISNUMBER(I385),ISNUMBER(J385),ISNUMBER(K385),ISNUMBER(L385),ISNUMBER(M385),ISNUMBER(N385),ISNUMBER(O385),ISNUMBER(P385),ISNUMBER(Q385),ISNUMBER(R385),ISNUMBER(S385),ISNUMBER(T385),ISNUMBER(U385),ISNUMBER(V385),ISNUMBER(W385))),"Yes","No")))</f>
        <v>Yes</v>
      </c>
      <c r="AC340" s="1171"/>
      <c r="AD340" s="1272"/>
      <c r="AE340" s="1739"/>
    </row>
    <row r="341" spans="1:31" ht="15" customHeight="1" x14ac:dyDescent="0.25">
      <c r="A341" s="1737"/>
      <c r="B341" s="2047"/>
      <c r="C341" s="2073"/>
      <c r="D341" s="1674">
        <v>3</v>
      </c>
      <c r="E341" s="1346" t="str">
        <f t="shared" si="34"/>
        <v/>
      </c>
      <c r="F341" s="1346" t="str">
        <f t="shared" si="33"/>
        <v/>
      </c>
      <c r="G341" s="1346" t="str">
        <f t="shared" si="33"/>
        <v/>
      </c>
      <c r="H341" s="1346" t="str">
        <f t="shared" si="33"/>
        <v/>
      </c>
      <c r="I341" s="1346" t="str">
        <f t="shared" si="33"/>
        <v/>
      </c>
      <c r="J341" s="1346" t="str">
        <f t="shared" si="33"/>
        <v/>
      </c>
      <c r="K341" s="1346" t="str">
        <f t="shared" si="33"/>
        <v/>
      </c>
      <c r="L341" s="1346" t="str">
        <f t="shared" si="33"/>
        <v/>
      </c>
      <c r="M341" s="1346" t="str">
        <f t="shared" si="33"/>
        <v/>
      </c>
      <c r="N341" s="1346" t="str">
        <f t="shared" si="33"/>
        <v/>
      </c>
      <c r="O341" s="1346" t="str">
        <f t="shared" si="33"/>
        <v/>
      </c>
      <c r="P341" s="1346" t="str">
        <f t="shared" si="33"/>
        <v/>
      </c>
      <c r="Q341" s="1346" t="str">
        <f t="shared" si="33"/>
        <v/>
      </c>
      <c r="R341" s="1346" t="str">
        <f t="shared" si="33"/>
        <v/>
      </c>
      <c r="S341" s="1346" t="str">
        <f t="shared" si="33"/>
        <v/>
      </c>
      <c r="T341" s="1346" t="str">
        <f t="shared" si="33"/>
        <v/>
      </c>
      <c r="U341" s="1346" t="str">
        <f t="shared" si="33"/>
        <v/>
      </c>
      <c r="V341" s="1346" t="str">
        <f t="shared" si="33"/>
        <v/>
      </c>
      <c r="W341" s="1538" t="str">
        <f t="shared" si="33"/>
        <v/>
      </c>
      <c r="X341" s="1495" t="str">
        <f>IF(AND(ISNUMBER($X$338),$AA$338="Yes"),MAX(1-'IRRBB parameters'!$G25*(1-$X$338),0),"")</f>
        <v/>
      </c>
      <c r="Y341" s="1586"/>
      <c r="Z341" s="1569"/>
      <c r="AA341" s="1587"/>
      <c r="AB341" s="49" t="str">
        <f t="shared" si="35"/>
        <v>Yes</v>
      </c>
      <c r="AC341" s="1171"/>
      <c r="AD341" s="1272"/>
      <c r="AE341" s="1739"/>
    </row>
    <row r="342" spans="1:31" ht="15" customHeight="1" x14ac:dyDescent="0.25">
      <c r="A342" s="1737"/>
      <c r="B342" s="2047"/>
      <c r="C342" s="2073"/>
      <c r="D342" s="1674">
        <v>4</v>
      </c>
      <c r="E342" s="1346" t="str">
        <f t="shared" si="34"/>
        <v/>
      </c>
      <c r="F342" s="1346" t="str">
        <f t="shared" si="33"/>
        <v/>
      </c>
      <c r="G342" s="1346" t="str">
        <f t="shared" si="33"/>
        <v/>
      </c>
      <c r="H342" s="1346" t="str">
        <f t="shared" si="33"/>
        <v/>
      </c>
      <c r="I342" s="1346" t="str">
        <f t="shared" si="33"/>
        <v/>
      </c>
      <c r="J342" s="1346" t="str">
        <f t="shared" si="33"/>
        <v/>
      </c>
      <c r="K342" s="1346" t="str">
        <f t="shared" si="33"/>
        <v/>
      </c>
      <c r="L342" s="1346" t="str">
        <f t="shared" si="33"/>
        <v/>
      </c>
      <c r="M342" s="1346" t="str">
        <f t="shared" si="33"/>
        <v/>
      </c>
      <c r="N342" s="1346" t="str">
        <f t="shared" si="33"/>
        <v/>
      </c>
      <c r="O342" s="1346" t="str">
        <f t="shared" si="33"/>
        <v/>
      </c>
      <c r="P342" s="1346" t="str">
        <f t="shared" si="33"/>
        <v/>
      </c>
      <c r="Q342" s="1346" t="str">
        <f t="shared" si="33"/>
        <v/>
      </c>
      <c r="R342" s="1346" t="str">
        <f t="shared" si="33"/>
        <v/>
      </c>
      <c r="S342" s="1346" t="str">
        <f t="shared" si="33"/>
        <v/>
      </c>
      <c r="T342" s="1346" t="str">
        <f t="shared" si="33"/>
        <v/>
      </c>
      <c r="U342" s="1346" t="str">
        <f t="shared" si="33"/>
        <v/>
      </c>
      <c r="V342" s="1346" t="str">
        <f t="shared" si="33"/>
        <v/>
      </c>
      <c r="W342" s="1538" t="str">
        <f t="shared" si="33"/>
        <v/>
      </c>
      <c r="X342" s="1495" t="str">
        <f>IF(AND(ISNUMBER($X$338),$AA$338="Yes"),MAX(1-'IRRBB parameters'!$G26*(1-$X$338),0),"")</f>
        <v/>
      </c>
      <c r="Y342" s="1586"/>
      <c r="Z342" s="1569"/>
      <c r="AA342" s="1587"/>
      <c r="AB342" s="49" t="str">
        <f t="shared" si="35"/>
        <v>Yes</v>
      </c>
      <c r="AC342" s="1171"/>
      <c r="AD342" s="1272"/>
      <c r="AE342" s="1739"/>
    </row>
    <row r="343" spans="1:31" ht="15" customHeight="1" x14ac:dyDescent="0.25">
      <c r="A343" s="1737"/>
      <c r="B343" s="2047"/>
      <c r="C343" s="2073"/>
      <c r="D343" s="1674">
        <v>5</v>
      </c>
      <c r="E343" s="1346" t="str">
        <f t="shared" si="34"/>
        <v/>
      </c>
      <c r="F343" s="1346" t="str">
        <f t="shared" si="33"/>
        <v/>
      </c>
      <c r="G343" s="1346" t="str">
        <f t="shared" si="33"/>
        <v/>
      </c>
      <c r="H343" s="1346" t="str">
        <f t="shared" si="33"/>
        <v/>
      </c>
      <c r="I343" s="1346" t="str">
        <f t="shared" si="33"/>
        <v/>
      </c>
      <c r="J343" s="1346" t="str">
        <f t="shared" si="33"/>
        <v/>
      </c>
      <c r="K343" s="1346" t="str">
        <f t="shared" si="33"/>
        <v/>
      </c>
      <c r="L343" s="1346" t="str">
        <f t="shared" si="33"/>
        <v/>
      </c>
      <c r="M343" s="1346" t="str">
        <f t="shared" si="33"/>
        <v/>
      </c>
      <c r="N343" s="1346" t="str">
        <f t="shared" si="33"/>
        <v/>
      </c>
      <c r="O343" s="1346" t="str">
        <f t="shared" si="33"/>
        <v/>
      </c>
      <c r="P343" s="1346" t="str">
        <f t="shared" si="33"/>
        <v/>
      </c>
      <c r="Q343" s="1346" t="str">
        <f t="shared" si="33"/>
        <v/>
      </c>
      <c r="R343" s="1346" t="str">
        <f t="shared" si="33"/>
        <v/>
      </c>
      <c r="S343" s="1346" t="str">
        <f t="shared" si="33"/>
        <v/>
      </c>
      <c r="T343" s="1346" t="str">
        <f t="shared" si="33"/>
        <v/>
      </c>
      <c r="U343" s="1346" t="str">
        <f t="shared" si="33"/>
        <v/>
      </c>
      <c r="V343" s="1346" t="str">
        <f t="shared" si="33"/>
        <v/>
      </c>
      <c r="W343" s="1538" t="str">
        <f t="shared" si="33"/>
        <v/>
      </c>
      <c r="X343" s="1495" t="str">
        <f>IF(AND(ISNUMBER($X$338),$AA$338="Yes"),MAX(1-'IRRBB parameters'!$G27*(1-$X$338),0),"")</f>
        <v/>
      </c>
      <c r="Y343" s="1586"/>
      <c r="Z343" s="1569"/>
      <c r="AA343" s="1587"/>
      <c r="AB343" s="49" t="str">
        <f t="shared" si="35"/>
        <v>Yes</v>
      </c>
      <c r="AC343" s="1171"/>
      <c r="AD343" s="1272"/>
      <c r="AE343" s="1739"/>
    </row>
    <row r="344" spans="1:31" ht="15" customHeight="1" x14ac:dyDescent="0.25">
      <c r="A344" s="1737"/>
      <c r="B344" s="2047"/>
      <c r="C344" s="2073"/>
      <c r="D344" s="1674">
        <v>6</v>
      </c>
      <c r="E344" s="1346" t="str">
        <f t="shared" si="34"/>
        <v/>
      </c>
      <c r="F344" s="1346" t="str">
        <f t="shared" si="33"/>
        <v/>
      </c>
      <c r="G344" s="1346" t="str">
        <f t="shared" si="33"/>
        <v/>
      </c>
      <c r="H344" s="1346" t="str">
        <f t="shared" si="33"/>
        <v/>
      </c>
      <c r="I344" s="1346" t="str">
        <f t="shared" si="33"/>
        <v/>
      </c>
      <c r="J344" s="1346" t="str">
        <f t="shared" si="33"/>
        <v/>
      </c>
      <c r="K344" s="1346" t="str">
        <f t="shared" si="33"/>
        <v/>
      </c>
      <c r="L344" s="1346" t="str">
        <f t="shared" si="33"/>
        <v/>
      </c>
      <c r="M344" s="1346" t="str">
        <f t="shared" si="33"/>
        <v/>
      </c>
      <c r="N344" s="1346" t="str">
        <f t="shared" si="33"/>
        <v/>
      </c>
      <c r="O344" s="1346" t="str">
        <f t="shared" si="33"/>
        <v/>
      </c>
      <c r="P344" s="1346" t="str">
        <f t="shared" si="33"/>
        <v/>
      </c>
      <c r="Q344" s="1346" t="str">
        <f t="shared" si="33"/>
        <v/>
      </c>
      <c r="R344" s="1346" t="str">
        <f t="shared" si="33"/>
        <v/>
      </c>
      <c r="S344" s="1346" t="str">
        <f t="shared" si="33"/>
        <v/>
      </c>
      <c r="T344" s="1346" t="str">
        <f t="shared" si="33"/>
        <v/>
      </c>
      <c r="U344" s="1346" t="str">
        <f t="shared" si="33"/>
        <v/>
      </c>
      <c r="V344" s="1346" t="str">
        <f t="shared" si="33"/>
        <v/>
      </c>
      <c r="W344" s="1538" t="str">
        <f t="shared" si="33"/>
        <v/>
      </c>
      <c r="X344" s="1495" t="str">
        <f>IF(AND(ISNUMBER($X$338),$AA$338="Yes"),MAX(1-'IRRBB parameters'!$G28*(1-$X$338),0),"")</f>
        <v/>
      </c>
      <c r="Y344" s="1586"/>
      <c r="Z344" s="1569"/>
      <c r="AA344" s="1587"/>
      <c r="AB344" s="49" t="str">
        <f t="shared" si="35"/>
        <v>Yes</v>
      </c>
      <c r="AC344" s="1171"/>
      <c r="AD344" s="1272"/>
      <c r="AE344" s="1739"/>
    </row>
    <row r="345" spans="1:31" ht="15" customHeight="1" x14ac:dyDescent="0.25">
      <c r="A345" s="1737"/>
      <c r="B345" s="2046">
        <v>4</v>
      </c>
      <c r="C345" s="2072" t="str">
        <f>IF($C$9="","",$C$9)</f>
        <v/>
      </c>
      <c r="D345" s="1680">
        <v>0</v>
      </c>
      <c r="E345" s="1172"/>
      <c r="F345" s="1172"/>
      <c r="G345" s="1172"/>
      <c r="H345" s="1172"/>
      <c r="I345" s="1172"/>
      <c r="J345" s="1172"/>
      <c r="K345" s="1172"/>
      <c r="L345" s="1172"/>
      <c r="M345" s="1172"/>
      <c r="N345" s="1172"/>
      <c r="O345" s="1172"/>
      <c r="P345" s="1172"/>
      <c r="Q345" s="1172"/>
      <c r="R345" s="1172"/>
      <c r="S345" s="1172"/>
      <c r="T345" s="1172"/>
      <c r="U345" s="1172"/>
      <c r="V345" s="1172"/>
      <c r="W345" s="1178"/>
      <c r="X345" s="1494" t="str">
        <f>IF(ISNUMBER($Y$345),SUM(E345:W345)/$Y$345,"")</f>
        <v/>
      </c>
      <c r="Y345" s="1172"/>
      <c r="Z345" s="1371"/>
      <c r="AA345" s="110" t="str">
        <f>IF(SUM(E345:W345)&gt;$Y$345,"No","Yes")</f>
        <v>Yes</v>
      </c>
      <c r="AB345" s="1879"/>
      <c r="AC345" s="1171"/>
      <c r="AD345" s="1272"/>
      <c r="AE345" s="1739"/>
    </row>
    <row r="346" spans="1:31" ht="15" customHeight="1" x14ac:dyDescent="0.25">
      <c r="A346" s="1737"/>
      <c r="B346" s="2047"/>
      <c r="C346" s="2073"/>
      <c r="D346" s="1674">
        <v>1</v>
      </c>
      <c r="E346" s="1346" t="str">
        <f>IF(AND(ISNUMBER(E$345),ISNUMBER($X346)),IF($X$345&gt;0,E$345*($X346/$X$345),0),"")</f>
        <v/>
      </c>
      <c r="F346" s="1346" t="str">
        <f t="shared" ref="F346:W351" si="36">IF(AND(ISNUMBER(F$345),ISNUMBER($X346)),IF($X$345&gt;0,F$345*($X346/$X$345),0),"")</f>
        <v/>
      </c>
      <c r="G346" s="1346" t="str">
        <f t="shared" si="36"/>
        <v/>
      </c>
      <c r="H346" s="1346" t="str">
        <f t="shared" si="36"/>
        <v/>
      </c>
      <c r="I346" s="1346" t="str">
        <f t="shared" si="36"/>
        <v/>
      </c>
      <c r="J346" s="1346" t="str">
        <f t="shared" si="36"/>
        <v/>
      </c>
      <c r="K346" s="1346" t="str">
        <f t="shared" si="36"/>
        <v/>
      </c>
      <c r="L346" s="1346" t="str">
        <f t="shared" si="36"/>
        <v/>
      </c>
      <c r="M346" s="1346" t="str">
        <f t="shared" si="36"/>
        <v/>
      </c>
      <c r="N346" s="1346" t="str">
        <f t="shared" si="36"/>
        <v/>
      </c>
      <c r="O346" s="1346" t="str">
        <f t="shared" si="36"/>
        <v/>
      </c>
      <c r="P346" s="1346" t="str">
        <f t="shared" si="36"/>
        <v/>
      </c>
      <c r="Q346" s="1346" t="str">
        <f t="shared" si="36"/>
        <v/>
      </c>
      <c r="R346" s="1346" t="str">
        <f t="shared" si="36"/>
        <v/>
      </c>
      <c r="S346" s="1346" t="str">
        <f t="shared" si="36"/>
        <v/>
      </c>
      <c r="T346" s="1346" t="str">
        <f t="shared" si="36"/>
        <v/>
      </c>
      <c r="U346" s="1346" t="str">
        <f t="shared" si="36"/>
        <v/>
      </c>
      <c r="V346" s="1346" t="str">
        <f t="shared" si="36"/>
        <v/>
      </c>
      <c r="W346" s="1538" t="str">
        <f t="shared" si="36"/>
        <v/>
      </c>
      <c r="X346" s="1495" t="str">
        <f>IF(AND(ISNUMBER($X$345),$AA$345="Yes"),MAX(1-'IRRBB parameters'!$G23*(1-$X$345),0),"")</f>
        <v/>
      </c>
      <c r="Y346" s="1586"/>
      <c r="Z346" s="1569"/>
      <c r="AA346" s="1587"/>
      <c r="AB346" s="49" t="str">
        <f>IF(AND(C$345="",ISBLANK(Z$345)),"Yes",IF(OR(C$345="",ISBLANK(Z$345)),"No",IF(OR(AND(Z$345="Yes",ISNUMBER(E346),ISNUMBER(F346),ISNUMBER(G346),ISNUMBER(H346),ISNUMBER(I346),ISNUMBER(J346),ISNUMBER(K346),ISNUMBER(L346),ISNUMBER(M346),ISNUMBER(N346),ISNUMBER(O346),ISNUMBER(P346),ISNUMBER(Q346),ISNUMBER(R346),ISNUMBER(S346),ISNUMBER(T346),ISNUMBER(U346),ISNUMBER(V346),ISNUMBER(W346)),AND(Z$345="No",ISNUMBER(E391),ISNUMBER(F391),ISNUMBER(G391),ISNUMBER(H391),ISNUMBER(I391),ISNUMBER(J391),ISNUMBER(K391),ISNUMBER(L391),ISNUMBER(M391),ISNUMBER(N391),ISNUMBER(O391),ISNUMBER(P391),ISNUMBER(Q391),ISNUMBER(R391),ISNUMBER(S391),ISNUMBER(T391),ISNUMBER(U391),ISNUMBER(V391),ISNUMBER(W391))),"Yes","No")))</f>
        <v>Yes</v>
      </c>
      <c r="AC346" s="1171"/>
      <c r="AD346" s="1272"/>
      <c r="AE346" s="1739"/>
    </row>
    <row r="347" spans="1:31" ht="15" customHeight="1" x14ac:dyDescent="0.25">
      <c r="A347" s="1737"/>
      <c r="B347" s="2047"/>
      <c r="C347" s="2073"/>
      <c r="D347" s="1674">
        <v>2</v>
      </c>
      <c r="E347" s="1346" t="str">
        <f t="shared" ref="E347:E351" si="37">IF(AND(ISNUMBER(E$345),ISNUMBER($X347)),IF($X$345&gt;0,E$345*($X347/$X$345),0),"")</f>
        <v/>
      </c>
      <c r="F347" s="1346" t="str">
        <f t="shared" si="36"/>
        <v/>
      </c>
      <c r="G347" s="1346" t="str">
        <f t="shared" si="36"/>
        <v/>
      </c>
      <c r="H347" s="1346" t="str">
        <f t="shared" si="36"/>
        <v/>
      </c>
      <c r="I347" s="1346" t="str">
        <f t="shared" si="36"/>
        <v/>
      </c>
      <c r="J347" s="1346" t="str">
        <f t="shared" si="36"/>
        <v/>
      </c>
      <c r="K347" s="1346" t="str">
        <f t="shared" si="36"/>
        <v/>
      </c>
      <c r="L347" s="1346" t="str">
        <f t="shared" si="36"/>
        <v/>
      </c>
      <c r="M347" s="1346" t="str">
        <f t="shared" si="36"/>
        <v/>
      </c>
      <c r="N347" s="1346" t="str">
        <f t="shared" si="36"/>
        <v/>
      </c>
      <c r="O347" s="1346" t="str">
        <f t="shared" si="36"/>
        <v/>
      </c>
      <c r="P347" s="1346" t="str">
        <f t="shared" si="36"/>
        <v/>
      </c>
      <c r="Q347" s="1346" t="str">
        <f t="shared" si="36"/>
        <v/>
      </c>
      <c r="R347" s="1346" t="str">
        <f t="shared" si="36"/>
        <v/>
      </c>
      <c r="S347" s="1346" t="str">
        <f t="shared" si="36"/>
        <v/>
      </c>
      <c r="T347" s="1346" t="str">
        <f t="shared" si="36"/>
        <v/>
      </c>
      <c r="U347" s="1346" t="str">
        <f t="shared" si="36"/>
        <v/>
      </c>
      <c r="V347" s="1346" t="str">
        <f t="shared" si="36"/>
        <v/>
      </c>
      <c r="W347" s="1538" t="str">
        <f t="shared" si="36"/>
        <v/>
      </c>
      <c r="X347" s="1495" t="str">
        <f>IF(AND(ISNUMBER($X$345),$AA$345="Yes"),MAX(1-'IRRBB parameters'!$G24*(1-$X$345),0),"")</f>
        <v/>
      </c>
      <c r="Y347" s="1586"/>
      <c r="Z347" s="1569"/>
      <c r="AA347" s="1587"/>
      <c r="AB347" s="49" t="str">
        <f t="shared" ref="AB347:AB351" si="38">IF(AND(C$345="",ISBLANK(Z$345)),"Yes",IF(OR(C$345="",ISBLANK(Z$345)),"No",IF(OR(AND(Z$345="Yes",ISNUMBER(E347),ISNUMBER(F347),ISNUMBER(G347),ISNUMBER(H347),ISNUMBER(I347),ISNUMBER(J347),ISNUMBER(K347),ISNUMBER(L347),ISNUMBER(M347),ISNUMBER(N347),ISNUMBER(O347),ISNUMBER(P347),ISNUMBER(Q347),ISNUMBER(R347),ISNUMBER(S347),ISNUMBER(T347),ISNUMBER(U347),ISNUMBER(V347),ISNUMBER(W347)),AND(Z$345="No",ISNUMBER(E392),ISNUMBER(F392),ISNUMBER(G392),ISNUMBER(H392),ISNUMBER(I392),ISNUMBER(J392),ISNUMBER(K392),ISNUMBER(L392),ISNUMBER(M392),ISNUMBER(N392),ISNUMBER(O392),ISNUMBER(P392),ISNUMBER(Q392),ISNUMBER(R392),ISNUMBER(S392),ISNUMBER(T392),ISNUMBER(U392),ISNUMBER(V392),ISNUMBER(W392))),"Yes","No")))</f>
        <v>Yes</v>
      </c>
      <c r="AC347" s="1171"/>
      <c r="AD347" s="1272"/>
      <c r="AE347" s="1739"/>
    </row>
    <row r="348" spans="1:31" ht="15" customHeight="1" x14ac:dyDescent="0.25">
      <c r="A348" s="1737"/>
      <c r="B348" s="2047"/>
      <c r="C348" s="2073"/>
      <c r="D348" s="1674">
        <v>3</v>
      </c>
      <c r="E348" s="1346" t="str">
        <f t="shared" si="37"/>
        <v/>
      </c>
      <c r="F348" s="1346" t="str">
        <f t="shared" si="36"/>
        <v/>
      </c>
      <c r="G348" s="1346" t="str">
        <f t="shared" si="36"/>
        <v/>
      </c>
      <c r="H348" s="1346" t="str">
        <f t="shared" si="36"/>
        <v/>
      </c>
      <c r="I348" s="1346" t="str">
        <f t="shared" si="36"/>
        <v/>
      </c>
      <c r="J348" s="1346" t="str">
        <f t="shared" si="36"/>
        <v/>
      </c>
      <c r="K348" s="1346" t="str">
        <f t="shared" si="36"/>
        <v/>
      </c>
      <c r="L348" s="1346" t="str">
        <f t="shared" si="36"/>
        <v/>
      </c>
      <c r="M348" s="1346" t="str">
        <f t="shared" si="36"/>
        <v/>
      </c>
      <c r="N348" s="1346" t="str">
        <f t="shared" si="36"/>
        <v/>
      </c>
      <c r="O348" s="1346" t="str">
        <f t="shared" si="36"/>
        <v/>
      </c>
      <c r="P348" s="1346" t="str">
        <f t="shared" si="36"/>
        <v/>
      </c>
      <c r="Q348" s="1346" t="str">
        <f t="shared" si="36"/>
        <v/>
      </c>
      <c r="R348" s="1346" t="str">
        <f t="shared" si="36"/>
        <v/>
      </c>
      <c r="S348" s="1346" t="str">
        <f t="shared" si="36"/>
        <v/>
      </c>
      <c r="T348" s="1346" t="str">
        <f t="shared" si="36"/>
        <v/>
      </c>
      <c r="U348" s="1346" t="str">
        <f t="shared" si="36"/>
        <v/>
      </c>
      <c r="V348" s="1346" t="str">
        <f t="shared" si="36"/>
        <v/>
      </c>
      <c r="W348" s="1538" t="str">
        <f t="shared" si="36"/>
        <v/>
      </c>
      <c r="X348" s="1495" t="str">
        <f>IF(AND(ISNUMBER($X$345),$AA$345="Yes"),MAX(1-'IRRBB parameters'!$G25*(1-$X$345),0),"")</f>
        <v/>
      </c>
      <c r="Y348" s="1586"/>
      <c r="Z348" s="1569"/>
      <c r="AA348" s="1587"/>
      <c r="AB348" s="49" t="str">
        <f t="shared" si="38"/>
        <v>Yes</v>
      </c>
      <c r="AC348" s="1171"/>
      <c r="AD348" s="1272"/>
      <c r="AE348" s="1739"/>
    </row>
    <row r="349" spans="1:31" ht="15" customHeight="1" x14ac:dyDescent="0.25">
      <c r="A349" s="1737"/>
      <c r="B349" s="2047"/>
      <c r="C349" s="2073"/>
      <c r="D349" s="1674">
        <v>4</v>
      </c>
      <c r="E349" s="1346" t="str">
        <f t="shared" si="37"/>
        <v/>
      </c>
      <c r="F349" s="1346" t="str">
        <f t="shared" si="36"/>
        <v/>
      </c>
      <c r="G349" s="1346" t="str">
        <f t="shared" si="36"/>
        <v/>
      </c>
      <c r="H349" s="1346" t="str">
        <f t="shared" si="36"/>
        <v/>
      </c>
      <c r="I349" s="1346" t="str">
        <f t="shared" si="36"/>
        <v/>
      </c>
      <c r="J349" s="1346" t="str">
        <f t="shared" si="36"/>
        <v/>
      </c>
      <c r="K349" s="1346" t="str">
        <f t="shared" si="36"/>
        <v/>
      </c>
      <c r="L349" s="1346" t="str">
        <f t="shared" si="36"/>
        <v/>
      </c>
      <c r="M349" s="1346" t="str">
        <f t="shared" si="36"/>
        <v/>
      </c>
      <c r="N349" s="1346" t="str">
        <f t="shared" si="36"/>
        <v/>
      </c>
      <c r="O349" s="1346" t="str">
        <f t="shared" si="36"/>
        <v/>
      </c>
      <c r="P349" s="1346" t="str">
        <f t="shared" si="36"/>
        <v/>
      </c>
      <c r="Q349" s="1346" t="str">
        <f t="shared" si="36"/>
        <v/>
      </c>
      <c r="R349" s="1346" t="str">
        <f t="shared" si="36"/>
        <v/>
      </c>
      <c r="S349" s="1346" t="str">
        <f t="shared" si="36"/>
        <v/>
      </c>
      <c r="T349" s="1346" t="str">
        <f t="shared" si="36"/>
        <v/>
      </c>
      <c r="U349" s="1346" t="str">
        <f t="shared" si="36"/>
        <v/>
      </c>
      <c r="V349" s="1346" t="str">
        <f t="shared" si="36"/>
        <v/>
      </c>
      <c r="W349" s="1538" t="str">
        <f t="shared" si="36"/>
        <v/>
      </c>
      <c r="X349" s="1495" t="str">
        <f>IF(AND(ISNUMBER($X$345),$AA$345="Yes"),MAX(1-'IRRBB parameters'!$G26*(1-$X$345),0),"")</f>
        <v/>
      </c>
      <c r="Y349" s="1586"/>
      <c r="Z349" s="1569"/>
      <c r="AA349" s="1587"/>
      <c r="AB349" s="49" t="str">
        <f t="shared" si="38"/>
        <v>Yes</v>
      </c>
      <c r="AC349" s="1171"/>
      <c r="AD349" s="1272"/>
      <c r="AE349" s="1739"/>
    </row>
    <row r="350" spans="1:31" ht="15" customHeight="1" x14ac:dyDescent="0.25">
      <c r="A350" s="1737"/>
      <c r="B350" s="2047"/>
      <c r="C350" s="2073"/>
      <c r="D350" s="1674">
        <v>5</v>
      </c>
      <c r="E350" s="1346" t="str">
        <f t="shared" si="37"/>
        <v/>
      </c>
      <c r="F350" s="1346" t="str">
        <f t="shared" si="36"/>
        <v/>
      </c>
      <c r="G350" s="1346" t="str">
        <f t="shared" si="36"/>
        <v/>
      </c>
      <c r="H350" s="1346" t="str">
        <f t="shared" si="36"/>
        <v/>
      </c>
      <c r="I350" s="1346" t="str">
        <f t="shared" si="36"/>
        <v/>
      </c>
      <c r="J350" s="1346" t="str">
        <f t="shared" si="36"/>
        <v/>
      </c>
      <c r="K350" s="1346" t="str">
        <f t="shared" si="36"/>
        <v/>
      </c>
      <c r="L350" s="1346" t="str">
        <f t="shared" si="36"/>
        <v/>
      </c>
      <c r="M350" s="1346" t="str">
        <f t="shared" si="36"/>
        <v/>
      </c>
      <c r="N350" s="1346" t="str">
        <f t="shared" si="36"/>
        <v/>
      </c>
      <c r="O350" s="1346" t="str">
        <f t="shared" si="36"/>
        <v/>
      </c>
      <c r="P350" s="1346" t="str">
        <f t="shared" si="36"/>
        <v/>
      </c>
      <c r="Q350" s="1346" t="str">
        <f t="shared" si="36"/>
        <v/>
      </c>
      <c r="R350" s="1346" t="str">
        <f t="shared" si="36"/>
        <v/>
      </c>
      <c r="S350" s="1346" t="str">
        <f t="shared" si="36"/>
        <v/>
      </c>
      <c r="T350" s="1346" t="str">
        <f t="shared" si="36"/>
        <v/>
      </c>
      <c r="U350" s="1346" t="str">
        <f t="shared" si="36"/>
        <v/>
      </c>
      <c r="V350" s="1346" t="str">
        <f t="shared" si="36"/>
        <v/>
      </c>
      <c r="W350" s="1538" t="str">
        <f t="shared" si="36"/>
        <v/>
      </c>
      <c r="X350" s="1495" t="str">
        <f>IF(AND(ISNUMBER($X$345),$AA$345="Yes"),MAX(1-'IRRBB parameters'!$G27*(1-$X$345),0),"")</f>
        <v/>
      </c>
      <c r="Y350" s="1586"/>
      <c r="Z350" s="1569"/>
      <c r="AA350" s="1587"/>
      <c r="AB350" s="49" t="str">
        <f t="shared" si="38"/>
        <v>Yes</v>
      </c>
      <c r="AC350" s="1171"/>
      <c r="AD350" s="1272"/>
      <c r="AE350" s="1739"/>
    </row>
    <row r="351" spans="1:31" ht="15" customHeight="1" x14ac:dyDescent="0.25">
      <c r="A351" s="1737"/>
      <c r="B351" s="2047"/>
      <c r="C351" s="2073"/>
      <c r="D351" s="1674">
        <v>6</v>
      </c>
      <c r="E351" s="1346" t="str">
        <f t="shared" si="37"/>
        <v/>
      </c>
      <c r="F351" s="1346" t="str">
        <f t="shared" si="36"/>
        <v/>
      </c>
      <c r="G351" s="1346" t="str">
        <f t="shared" si="36"/>
        <v/>
      </c>
      <c r="H351" s="1346" t="str">
        <f t="shared" si="36"/>
        <v/>
      </c>
      <c r="I351" s="1346" t="str">
        <f t="shared" si="36"/>
        <v/>
      </c>
      <c r="J351" s="1346" t="str">
        <f t="shared" si="36"/>
        <v/>
      </c>
      <c r="K351" s="1346" t="str">
        <f t="shared" si="36"/>
        <v/>
      </c>
      <c r="L351" s="1346" t="str">
        <f t="shared" si="36"/>
        <v/>
      </c>
      <c r="M351" s="1346" t="str">
        <f t="shared" si="36"/>
        <v/>
      </c>
      <c r="N351" s="1346" t="str">
        <f t="shared" si="36"/>
        <v/>
      </c>
      <c r="O351" s="1346" t="str">
        <f t="shared" si="36"/>
        <v/>
      </c>
      <c r="P351" s="1346" t="str">
        <f t="shared" si="36"/>
        <v/>
      </c>
      <c r="Q351" s="1346" t="str">
        <f t="shared" si="36"/>
        <v/>
      </c>
      <c r="R351" s="1346" t="str">
        <f t="shared" si="36"/>
        <v/>
      </c>
      <c r="S351" s="1346" t="str">
        <f t="shared" si="36"/>
        <v/>
      </c>
      <c r="T351" s="1346" t="str">
        <f t="shared" si="36"/>
        <v/>
      </c>
      <c r="U351" s="1346" t="str">
        <f t="shared" si="36"/>
        <v/>
      </c>
      <c r="V351" s="1346" t="str">
        <f t="shared" si="36"/>
        <v/>
      </c>
      <c r="W351" s="1538" t="str">
        <f t="shared" si="36"/>
        <v/>
      </c>
      <c r="X351" s="1495" t="str">
        <f>IF(AND(ISNUMBER($X$345),$AA$345="Yes"),MAX(1-'IRRBB parameters'!$G28*(1-$X$345),0),"")</f>
        <v/>
      </c>
      <c r="Y351" s="1586"/>
      <c r="Z351" s="1569"/>
      <c r="AA351" s="1587"/>
      <c r="AB351" s="49" t="str">
        <f t="shared" si="38"/>
        <v>Yes</v>
      </c>
      <c r="AC351" s="1171"/>
      <c r="AD351" s="1272"/>
      <c r="AE351" s="1739"/>
    </row>
    <row r="352" spans="1:31" ht="15" customHeight="1" x14ac:dyDescent="0.25">
      <c r="A352" s="1737"/>
      <c r="B352" s="2046">
        <v>5</v>
      </c>
      <c r="C352" s="2072" t="str">
        <f>IF($C$10="","",$C$10)</f>
        <v/>
      </c>
      <c r="D352" s="1680">
        <v>0</v>
      </c>
      <c r="E352" s="1172"/>
      <c r="F352" s="1172"/>
      <c r="G352" s="1172"/>
      <c r="H352" s="1172"/>
      <c r="I352" s="1172"/>
      <c r="J352" s="1172"/>
      <c r="K352" s="1172"/>
      <c r="L352" s="1172"/>
      <c r="M352" s="1172"/>
      <c r="N352" s="1172"/>
      <c r="O352" s="1172"/>
      <c r="P352" s="1172"/>
      <c r="Q352" s="1172"/>
      <c r="R352" s="1172"/>
      <c r="S352" s="1172"/>
      <c r="T352" s="1172"/>
      <c r="U352" s="1172"/>
      <c r="V352" s="1172"/>
      <c r="W352" s="1178"/>
      <c r="X352" s="1494" t="str">
        <f>IF(ISNUMBER($Y$352),SUM(E352:W352)/$Y$352,"")</f>
        <v/>
      </c>
      <c r="Y352" s="1172"/>
      <c r="Z352" s="1371"/>
      <c r="AA352" s="110" t="str">
        <f>IF(SUM(E352:W352)&gt;$Y$352,"No","Yes")</f>
        <v>Yes</v>
      </c>
      <c r="AB352" s="1879"/>
      <c r="AC352" s="1171"/>
      <c r="AD352" s="1272"/>
      <c r="AE352" s="1739"/>
    </row>
    <row r="353" spans="1:31" ht="15" customHeight="1" x14ac:dyDescent="0.25">
      <c r="A353" s="1737"/>
      <c r="B353" s="2047"/>
      <c r="C353" s="2073"/>
      <c r="D353" s="1674">
        <v>1</v>
      </c>
      <c r="E353" s="1346" t="str">
        <f>IF(AND(ISNUMBER(E$352),ISNUMBER($X353)),IF($X$352&gt;0,E$352*($X353/$X$352),0),"")</f>
        <v/>
      </c>
      <c r="F353" s="1346" t="str">
        <f>IF(AND(ISNUMBER(F$352),ISNUMBER($X353)),IF($X$352&gt;0,F$352*($X353/$X$352),0),"")</f>
        <v/>
      </c>
      <c r="G353" s="1346" t="str">
        <f t="shared" ref="G353:W358" si="39">IF(AND(ISNUMBER(G$352),ISNUMBER($X353)),IF($X$352&gt;0,G$352*($X353/$X$352),0),"")</f>
        <v/>
      </c>
      <c r="H353" s="1346" t="str">
        <f t="shared" si="39"/>
        <v/>
      </c>
      <c r="I353" s="1346" t="str">
        <f t="shared" si="39"/>
        <v/>
      </c>
      <c r="J353" s="1346" t="str">
        <f t="shared" si="39"/>
        <v/>
      </c>
      <c r="K353" s="1346" t="str">
        <f t="shared" si="39"/>
        <v/>
      </c>
      <c r="L353" s="1346" t="str">
        <f t="shared" si="39"/>
        <v/>
      </c>
      <c r="M353" s="1346" t="str">
        <f t="shared" si="39"/>
        <v/>
      </c>
      <c r="N353" s="1346" t="str">
        <f t="shared" si="39"/>
        <v/>
      </c>
      <c r="O353" s="1346" t="str">
        <f t="shared" si="39"/>
        <v/>
      </c>
      <c r="P353" s="1346" t="str">
        <f t="shared" si="39"/>
        <v/>
      </c>
      <c r="Q353" s="1346" t="str">
        <f t="shared" si="39"/>
        <v/>
      </c>
      <c r="R353" s="1346" t="str">
        <f t="shared" si="39"/>
        <v/>
      </c>
      <c r="S353" s="1346" t="str">
        <f t="shared" si="39"/>
        <v/>
      </c>
      <c r="T353" s="1346" t="str">
        <f t="shared" si="39"/>
        <v/>
      </c>
      <c r="U353" s="1346" t="str">
        <f t="shared" si="39"/>
        <v/>
      </c>
      <c r="V353" s="1346" t="str">
        <f t="shared" si="39"/>
        <v/>
      </c>
      <c r="W353" s="1538" t="str">
        <f t="shared" si="39"/>
        <v/>
      </c>
      <c r="X353" s="1495" t="str">
        <f>IF(AND(ISNUMBER($X$352),$AA$352="Yes"),MAX(1-'IRRBB parameters'!$G23*(1-$X$352),0),"")</f>
        <v/>
      </c>
      <c r="Y353" s="1586"/>
      <c r="Z353" s="1569"/>
      <c r="AA353" s="1587"/>
      <c r="AB353" s="49" t="str">
        <f>IF(AND(C$352="",ISBLANK(Z$352)),"Yes",IF(OR(C$352="",ISBLANK(Z$352)),"No",IF(OR(AND(Z$352="Yes",ISNUMBER(E353),ISNUMBER(F353),ISNUMBER(G353),ISNUMBER(H353),ISNUMBER(I353),ISNUMBER(J353),ISNUMBER(K353),ISNUMBER(L353),ISNUMBER(M353),ISNUMBER(N353),ISNUMBER(O353),ISNUMBER(P353),ISNUMBER(Q353),ISNUMBER(R353),ISNUMBER(S353),ISNUMBER(T353),ISNUMBER(U353),ISNUMBER(V353),ISNUMBER(W353)),AND(Z$352="No",ISNUMBER(E398),ISNUMBER(F398),ISNUMBER(G398),ISNUMBER(H398),ISNUMBER(I398),ISNUMBER(J398),ISNUMBER(K398),ISNUMBER(L398),ISNUMBER(M398),ISNUMBER(N398),ISNUMBER(O398),ISNUMBER(P398),ISNUMBER(Q398),ISNUMBER(R398),ISNUMBER(S398),ISNUMBER(T398),ISNUMBER(U398),ISNUMBER(V398),ISNUMBER(W398))),"Yes","No")))</f>
        <v>Yes</v>
      </c>
      <c r="AC353" s="1171"/>
      <c r="AD353" s="1272"/>
      <c r="AE353" s="1739"/>
    </row>
    <row r="354" spans="1:31" ht="15" customHeight="1" x14ac:dyDescent="0.25">
      <c r="A354" s="1737"/>
      <c r="B354" s="2047"/>
      <c r="C354" s="2073"/>
      <c r="D354" s="1674">
        <v>2</v>
      </c>
      <c r="E354" s="1346" t="str">
        <f t="shared" ref="E354:F358" si="40">IF(AND(ISNUMBER(E$352),ISNUMBER($X354)),IF($X$352&gt;0,E$352*($X354/$X$352),0),"")</f>
        <v/>
      </c>
      <c r="F354" s="1346" t="str">
        <f t="shared" si="40"/>
        <v/>
      </c>
      <c r="G354" s="1346" t="str">
        <f t="shared" si="39"/>
        <v/>
      </c>
      <c r="H354" s="1346" t="str">
        <f t="shared" si="39"/>
        <v/>
      </c>
      <c r="I354" s="1346" t="str">
        <f t="shared" si="39"/>
        <v/>
      </c>
      <c r="J354" s="1346" t="str">
        <f t="shared" si="39"/>
        <v/>
      </c>
      <c r="K354" s="1346" t="str">
        <f t="shared" si="39"/>
        <v/>
      </c>
      <c r="L354" s="1346" t="str">
        <f t="shared" si="39"/>
        <v/>
      </c>
      <c r="M354" s="1346" t="str">
        <f t="shared" si="39"/>
        <v/>
      </c>
      <c r="N354" s="1346" t="str">
        <f t="shared" si="39"/>
        <v/>
      </c>
      <c r="O354" s="1346" t="str">
        <f t="shared" si="39"/>
        <v/>
      </c>
      <c r="P354" s="1346" t="str">
        <f t="shared" si="39"/>
        <v/>
      </c>
      <c r="Q354" s="1346" t="str">
        <f t="shared" si="39"/>
        <v/>
      </c>
      <c r="R354" s="1346" t="str">
        <f t="shared" si="39"/>
        <v/>
      </c>
      <c r="S354" s="1346" t="str">
        <f t="shared" si="39"/>
        <v/>
      </c>
      <c r="T354" s="1346" t="str">
        <f t="shared" si="39"/>
        <v/>
      </c>
      <c r="U354" s="1346" t="str">
        <f t="shared" si="39"/>
        <v/>
      </c>
      <c r="V354" s="1346" t="str">
        <f t="shared" si="39"/>
        <v/>
      </c>
      <c r="W354" s="1538" t="str">
        <f t="shared" si="39"/>
        <v/>
      </c>
      <c r="X354" s="1495" t="str">
        <f>IF(AND(ISNUMBER($X$352),$AA$352="Yes"),MAX(1-'IRRBB parameters'!$G24*(1-$X$352),0),"")</f>
        <v/>
      </c>
      <c r="Y354" s="1586"/>
      <c r="Z354" s="1569"/>
      <c r="AA354" s="1587"/>
      <c r="AB354" s="49" t="str">
        <f t="shared" ref="AB354:AB358" si="41">IF(AND(C$352="",ISBLANK(Z$352)),"Yes",IF(OR(C$352="",ISBLANK(Z$352)),"No",IF(OR(AND(Z$352="Yes",ISNUMBER(E354),ISNUMBER(F354),ISNUMBER(G354),ISNUMBER(H354),ISNUMBER(I354),ISNUMBER(J354),ISNUMBER(K354),ISNUMBER(L354),ISNUMBER(M354),ISNUMBER(N354),ISNUMBER(O354),ISNUMBER(P354),ISNUMBER(Q354),ISNUMBER(R354),ISNUMBER(S354),ISNUMBER(T354),ISNUMBER(U354),ISNUMBER(V354),ISNUMBER(W354)),AND(Z$352="No",ISNUMBER(E399),ISNUMBER(F399),ISNUMBER(G399),ISNUMBER(H399),ISNUMBER(I399),ISNUMBER(J399),ISNUMBER(K399),ISNUMBER(L399),ISNUMBER(M399),ISNUMBER(N399),ISNUMBER(O399),ISNUMBER(P399),ISNUMBER(Q399),ISNUMBER(R399),ISNUMBER(S399),ISNUMBER(T399),ISNUMBER(U399),ISNUMBER(V399),ISNUMBER(W399))),"Yes","No")))</f>
        <v>Yes</v>
      </c>
      <c r="AC354" s="1171"/>
      <c r="AD354" s="1272"/>
      <c r="AE354" s="1739"/>
    </row>
    <row r="355" spans="1:31" ht="15" customHeight="1" x14ac:dyDescent="0.25">
      <c r="A355" s="1737"/>
      <c r="B355" s="2047"/>
      <c r="C355" s="2073"/>
      <c r="D355" s="1674">
        <v>3</v>
      </c>
      <c r="E355" s="1346" t="str">
        <f t="shared" si="40"/>
        <v/>
      </c>
      <c r="F355" s="1346" t="str">
        <f t="shared" si="40"/>
        <v/>
      </c>
      <c r="G355" s="1346" t="str">
        <f t="shared" si="39"/>
        <v/>
      </c>
      <c r="H355" s="1346" t="str">
        <f t="shared" si="39"/>
        <v/>
      </c>
      <c r="I355" s="1346" t="str">
        <f t="shared" si="39"/>
        <v/>
      </c>
      <c r="J355" s="1346" t="str">
        <f t="shared" si="39"/>
        <v/>
      </c>
      <c r="K355" s="1346" t="str">
        <f t="shared" si="39"/>
        <v/>
      </c>
      <c r="L355" s="1346" t="str">
        <f t="shared" si="39"/>
        <v/>
      </c>
      <c r="M355" s="1346" t="str">
        <f t="shared" si="39"/>
        <v/>
      </c>
      <c r="N355" s="1346" t="str">
        <f t="shared" si="39"/>
        <v/>
      </c>
      <c r="O355" s="1346" t="str">
        <f t="shared" si="39"/>
        <v/>
      </c>
      <c r="P355" s="1346" t="str">
        <f t="shared" si="39"/>
        <v/>
      </c>
      <c r="Q355" s="1346" t="str">
        <f t="shared" si="39"/>
        <v/>
      </c>
      <c r="R355" s="1346" t="str">
        <f t="shared" si="39"/>
        <v/>
      </c>
      <c r="S355" s="1346" t="str">
        <f t="shared" si="39"/>
        <v/>
      </c>
      <c r="T355" s="1346" t="str">
        <f t="shared" si="39"/>
        <v/>
      </c>
      <c r="U355" s="1346" t="str">
        <f t="shared" si="39"/>
        <v/>
      </c>
      <c r="V355" s="1346" t="str">
        <f t="shared" si="39"/>
        <v/>
      </c>
      <c r="W355" s="1538" t="str">
        <f t="shared" si="39"/>
        <v/>
      </c>
      <c r="X355" s="1495" t="str">
        <f>IF(AND(ISNUMBER($X$352),$AA$352="Yes"),MAX(1-'IRRBB parameters'!$G25*(1-$X$352),0),"")</f>
        <v/>
      </c>
      <c r="Y355" s="1586"/>
      <c r="Z355" s="1569"/>
      <c r="AA355" s="1587"/>
      <c r="AB355" s="49" t="str">
        <f>IF(AND(C$352="",ISBLANK(Z$352)),"Yes",IF(OR(C$352="",ISBLANK(Z$352)),"No",IF(OR(AND(Z$352="Yes",ISNUMBER(E355),ISNUMBER(F355),ISNUMBER(G355),ISNUMBER(H355),ISNUMBER(I355),ISNUMBER(J355),ISNUMBER(K355),ISNUMBER(L355),ISNUMBER(M355),ISNUMBER(N355),ISNUMBER(O355),ISNUMBER(P355),ISNUMBER(Q355),ISNUMBER(R355),ISNUMBER(S355),ISNUMBER(T355),ISNUMBER(U355),ISNUMBER(V355),ISNUMBER(W355)),AND(Z$352="No",ISNUMBER(E400),ISNUMBER(F400),ISNUMBER(G400),ISNUMBER(H400),ISNUMBER(I400),ISNUMBER(J400),ISNUMBER(K400),ISNUMBER(L400),ISNUMBER(M400),ISNUMBER(N400),ISNUMBER(O400),ISNUMBER(P400),ISNUMBER(Q400),ISNUMBER(R400),ISNUMBER(S400),ISNUMBER(T400),ISNUMBER(U400),ISNUMBER(V400),ISNUMBER(W400))),"Yes","No")))</f>
        <v>Yes</v>
      </c>
      <c r="AC355" s="1171"/>
      <c r="AD355" s="1272"/>
      <c r="AE355" s="1739"/>
    </row>
    <row r="356" spans="1:31" ht="15" customHeight="1" x14ac:dyDescent="0.25">
      <c r="A356" s="1737"/>
      <c r="B356" s="2047"/>
      <c r="C356" s="2073"/>
      <c r="D356" s="1674">
        <v>4</v>
      </c>
      <c r="E356" s="1346" t="str">
        <f t="shared" si="40"/>
        <v/>
      </c>
      <c r="F356" s="1346" t="str">
        <f t="shared" si="40"/>
        <v/>
      </c>
      <c r="G356" s="1346" t="str">
        <f t="shared" si="39"/>
        <v/>
      </c>
      <c r="H356" s="1346" t="str">
        <f t="shared" si="39"/>
        <v/>
      </c>
      <c r="I356" s="1346" t="str">
        <f t="shared" si="39"/>
        <v/>
      </c>
      <c r="J356" s="1346" t="str">
        <f t="shared" si="39"/>
        <v/>
      </c>
      <c r="K356" s="1346" t="str">
        <f t="shared" si="39"/>
        <v/>
      </c>
      <c r="L356" s="1346" t="str">
        <f t="shared" si="39"/>
        <v/>
      </c>
      <c r="M356" s="1346" t="str">
        <f t="shared" si="39"/>
        <v/>
      </c>
      <c r="N356" s="1346" t="str">
        <f t="shared" si="39"/>
        <v/>
      </c>
      <c r="O356" s="1346" t="str">
        <f t="shared" si="39"/>
        <v/>
      </c>
      <c r="P356" s="1346" t="str">
        <f t="shared" si="39"/>
        <v/>
      </c>
      <c r="Q356" s="1346" t="str">
        <f t="shared" si="39"/>
        <v/>
      </c>
      <c r="R356" s="1346" t="str">
        <f t="shared" si="39"/>
        <v/>
      </c>
      <c r="S356" s="1346" t="str">
        <f t="shared" si="39"/>
        <v/>
      </c>
      <c r="T356" s="1346" t="str">
        <f t="shared" si="39"/>
        <v/>
      </c>
      <c r="U356" s="1346" t="str">
        <f t="shared" si="39"/>
        <v/>
      </c>
      <c r="V356" s="1346" t="str">
        <f t="shared" si="39"/>
        <v/>
      </c>
      <c r="W356" s="1538" t="str">
        <f t="shared" si="39"/>
        <v/>
      </c>
      <c r="X356" s="1495" t="str">
        <f>IF(AND(ISNUMBER($X$352),$AA$352="Yes"),MAX(1-'IRRBB parameters'!$G26*(1-$X$352),0),"")</f>
        <v/>
      </c>
      <c r="Y356" s="1586"/>
      <c r="Z356" s="1569"/>
      <c r="AA356" s="1587"/>
      <c r="AB356" s="49" t="str">
        <f t="shared" si="41"/>
        <v>Yes</v>
      </c>
      <c r="AC356" s="1171"/>
      <c r="AD356" s="1272"/>
      <c r="AE356" s="1739"/>
    </row>
    <row r="357" spans="1:31" ht="15" customHeight="1" x14ac:dyDescent="0.25">
      <c r="A357" s="1737"/>
      <c r="B357" s="2047"/>
      <c r="C357" s="2073"/>
      <c r="D357" s="1674">
        <v>5</v>
      </c>
      <c r="E357" s="1346" t="str">
        <f t="shared" si="40"/>
        <v/>
      </c>
      <c r="F357" s="1346" t="str">
        <f t="shared" si="40"/>
        <v/>
      </c>
      <c r="G357" s="1346" t="str">
        <f t="shared" si="39"/>
        <v/>
      </c>
      <c r="H357" s="1346" t="str">
        <f t="shared" si="39"/>
        <v/>
      </c>
      <c r="I357" s="1346" t="str">
        <f t="shared" si="39"/>
        <v/>
      </c>
      <c r="J357" s="1346" t="str">
        <f t="shared" si="39"/>
        <v/>
      </c>
      <c r="K357" s="1346" t="str">
        <f t="shared" si="39"/>
        <v/>
      </c>
      <c r="L357" s="1346" t="str">
        <f t="shared" si="39"/>
        <v/>
      </c>
      <c r="M357" s="1346" t="str">
        <f t="shared" si="39"/>
        <v/>
      </c>
      <c r="N357" s="1346" t="str">
        <f t="shared" si="39"/>
        <v/>
      </c>
      <c r="O357" s="1346" t="str">
        <f t="shared" si="39"/>
        <v/>
      </c>
      <c r="P357" s="1346" t="str">
        <f t="shared" si="39"/>
        <v/>
      </c>
      <c r="Q357" s="1346" t="str">
        <f t="shared" si="39"/>
        <v/>
      </c>
      <c r="R357" s="1346" t="str">
        <f t="shared" si="39"/>
        <v/>
      </c>
      <c r="S357" s="1346" t="str">
        <f t="shared" si="39"/>
        <v/>
      </c>
      <c r="T357" s="1346" t="str">
        <f t="shared" si="39"/>
        <v/>
      </c>
      <c r="U357" s="1346" t="str">
        <f t="shared" si="39"/>
        <v/>
      </c>
      <c r="V357" s="1346" t="str">
        <f t="shared" si="39"/>
        <v/>
      </c>
      <c r="W357" s="1538" t="str">
        <f t="shared" si="39"/>
        <v/>
      </c>
      <c r="X357" s="1495" t="str">
        <f>IF(AND(ISNUMBER($X$352),$AA$352="Yes"),MAX(1-'IRRBB parameters'!$G27*(1-$X$352),0),"")</f>
        <v/>
      </c>
      <c r="Y357" s="1586"/>
      <c r="Z357" s="1569"/>
      <c r="AA357" s="1587"/>
      <c r="AB357" s="49" t="str">
        <f t="shared" si="41"/>
        <v>Yes</v>
      </c>
      <c r="AC357" s="1171"/>
      <c r="AD357" s="1272"/>
      <c r="AE357" s="1739"/>
    </row>
    <row r="358" spans="1:31" ht="15" customHeight="1" x14ac:dyDescent="0.25">
      <c r="A358" s="1737"/>
      <c r="B358" s="2047"/>
      <c r="C358" s="2073"/>
      <c r="D358" s="1674">
        <v>6</v>
      </c>
      <c r="E358" s="1346" t="str">
        <f t="shared" si="40"/>
        <v/>
      </c>
      <c r="F358" s="1346" t="str">
        <f t="shared" si="40"/>
        <v/>
      </c>
      <c r="G358" s="1346" t="str">
        <f t="shared" si="39"/>
        <v/>
      </c>
      <c r="H358" s="1346" t="str">
        <f t="shared" si="39"/>
        <v/>
      </c>
      <c r="I358" s="1346" t="str">
        <f t="shared" si="39"/>
        <v/>
      </c>
      <c r="J358" s="1346" t="str">
        <f t="shared" si="39"/>
        <v/>
      </c>
      <c r="K358" s="1346" t="str">
        <f t="shared" si="39"/>
        <v/>
      </c>
      <c r="L358" s="1346" t="str">
        <f t="shared" si="39"/>
        <v/>
      </c>
      <c r="M358" s="1346" t="str">
        <f t="shared" si="39"/>
        <v/>
      </c>
      <c r="N358" s="1346" t="str">
        <f t="shared" si="39"/>
        <v/>
      </c>
      <c r="O358" s="1346" t="str">
        <f t="shared" si="39"/>
        <v/>
      </c>
      <c r="P358" s="1346" t="str">
        <f t="shared" si="39"/>
        <v/>
      </c>
      <c r="Q358" s="1346" t="str">
        <f t="shared" si="39"/>
        <v/>
      </c>
      <c r="R358" s="1346" t="str">
        <f t="shared" si="39"/>
        <v/>
      </c>
      <c r="S358" s="1346" t="str">
        <f t="shared" si="39"/>
        <v/>
      </c>
      <c r="T358" s="1346" t="str">
        <f t="shared" si="39"/>
        <v/>
      </c>
      <c r="U358" s="1346" t="str">
        <f t="shared" si="39"/>
        <v/>
      </c>
      <c r="V358" s="1346" t="str">
        <f t="shared" si="39"/>
        <v/>
      </c>
      <c r="W358" s="1538" t="str">
        <f t="shared" si="39"/>
        <v/>
      </c>
      <c r="X358" s="1495" t="str">
        <f>IF(AND(ISNUMBER($X$352),$AA$352="Yes"),MAX(1-'IRRBB parameters'!$G28*(1-$X$352),0),"")</f>
        <v/>
      </c>
      <c r="Y358" s="1586"/>
      <c r="Z358" s="1569"/>
      <c r="AA358" s="1587"/>
      <c r="AB358" s="49" t="str">
        <f t="shared" si="41"/>
        <v>Yes</v>
      </c>
      <c r="AC358" s="1171"/>
      <c r="AD358" s="1272"/>
      <c r="AE358" s="1739"/>
    </row>
    <row r="359" spans="1:31" ht="15" customHeight="1" x14ac:dyDescent="0.25">
      <c r="A359" s="1737"/>
      <c r="B359" s="2046">
        <v>6</v>
      </c>
      <c r="C359" s="2072" t="str">
        <f>IF($C$11="","",$C$11)</f>
        <v/>
      </c>
      <c r="D359" s="1680">
        <v>0</v>
      </c>
      <c r="E359" s="1172"/>
      <c r="F359" s="1172"/>
      <c r="G359" s="1172"/>
      <c r="H359" s="1172"/>
      <c r="I359" s="1172"/>
      <c r="J359" s="1172"/>
      <c r="K359" s="1172"/>
      <c r="L359" s="1172"/>
      <c r="M359" s="1172"/>
      <c r="N359" s="1172"/>
      <c r="O359" s="1172"/>
      <c r="P359" s="1172"/>
      <c r="Q359" s="1172"/>
      <c r="R359" s="1172"/>
      <c r="S359" s="1172"/>
      <c r="T359" s="1172"/>
      <c r="U359" s="1172"/>
      <c r="V359" s="1172"/>
      <c r="W359" s="1178"/>
      <c r="X359" s="1494" t="str">
        <f>IF(ISNUMBER($Y$359),SUM(E359:W359)/$Y$359,"")</f>
        <v/>
      </c>
      <c r="Y359" s="1172"/>
      <c r="Z359" s="1371"/>
      <c r="AA359" s="110" t="str">
        <f>IF(SUM(E359:W359)&gt;$Y$359,"No","Yes")</f>
        <v>Yes</v>
      </c>
      <c r="AB359" s="1879"/>
      <c r="AC359" s="1171"/>
      <c r="AD359" s="1272"/>
      <c r="AE359" s="1739"/>
    </row>
    <row r="360" spans="1:31" ht="15" customHeight="1" x14ac:dyDescent="0.25">
      <c r="A360" s="1737"/>
      <c r="B360" s="2047"/>
      <c r="C360" s="2073"/>
      <c r="D360" s="1674">
        <v>1</v>
      </c>
      <c r="E360" s="1346" t="str">
        <f>IF(AND(ISNUMBER(E$359),ISNUMBER($X360)),IF($X$359&gt;0,E$359*($X360/$X$359),0),"")</f>
        <v/>
      </c>
      <c r="F360" s="1346" t="str">
        <f t="shared" ref="F360:W365" si="42">IF(AND(ISNUMBER(F$359),ISNUMBER($X360)),IF($X$359&gt;0,F$359*($X360/$X$359),0),"")</f>
        <v/>
      </c>
      <c r="G360" s="1346" t="str">
        <f t="shared" si="42"/>
        <v/>
      </c>
      <c r="H360" s="1346" t="str">
        <f t="shared" si="42"/>
        <v/>
      </c>
      <c r="I360" s="1346" t="str">
        <f t="shared" si="42"/>
        <v/>
      </c>
      <c r="J360" s="1346" t="str">
        <f t="shared" si="42"/>
        <v/>
      </c>
      <c r="K360" s="1346" t="str">
        <f t="shared" si="42"/>
        <v/>
      </c>
      <c r="L360" s="1346" t="str">
        <f t="shared" si="42"/>
        <v/>
      </c>
      <c r="M360" s="1346" t="str">
        <f t="shared" si="42"/>
        <v/>
      </c>
      <c r="N360" s="1346" t="str">
        <f t="shared" si="42"/>
        <v/>
      </c>
      <c r="O360" s="1346" t="str">
        <f t="shared" si="42"/>
        <v/>
      </c>
      <c r="P360" s="1346" t="str">
        <f t="shared" si="42"/>
        <v/>
      </c>
      <c r="Q360" s="1346" t="str">
        <f t="shared" si="42"/>
        <v/>
      </c>
      <c r="R360" s="1346" t="str">
        <f t="shared" si="42"/>
        <v/>
      </c>
      <c r="S360" s="1346" t="str">
        <f t="shared" si="42"/>
        <v/>
      </c>
      <c r="T360" s="1346" t="str">
        <f t="shared" si="42"/>
        <v/>
      </c>
      <c r="U360" s="1346" t="str">
        <f t="shared" si="42"/>
        <v/>
      </c>
      <c r="V360" s="1346" t="str">
        <f t="shared" si="42"/>
        <v/>
      </c>
      <c r="W360" s="1538" t="str">
        <f t="shared" si="42"/>
        <v/>
      </c>
      <c r="X360" s="1495" t="str">
        <f>IF(AND(ISNUMBER($X$359),$AA$359="Yes"),MAX(1-'IRRBB parameters'!$G23*(1-$X$359),0),"")</f>
        <v/>
      </c>
      <c r="Y360" s="1586"/>
      <c r="Z360" s="1569"/>
      <c r="AA360" s="1587"/>
      <c r="AB360" s="49" t="str">
        <f>IF(AND(C$359="",ISBLANK(Z$359)),"Yes",IF(OR(C$359="",ISBLANK(Z$359)),"No",IF(OR(AND(Z$359="Yes",ISNUMBER(E360),ISNUMBER(F360),ISNUMBER(G360),ISNUMBER(H360),ISNUMBER(I360),ISNUMBER(J360),ISNUMBER(K360),ISNUMBER(L360),ISNUMBER(M360),ISNUMBER(N360),ISNUMBER(O360),ISNUMBER(P360),ISNUMBER(Q360),ISNUMBER(R360),ISNUMBER(S360),ISNUMBER(T360),ISNUMBER(U360),ISNUMBER(V360),ISNUMBER(W360)),AND(Z$359="No",ISNUMBER(E405),ISNUMBER(F405),ISNUMBER(G405),ISNUMBER(H405),ISNUMBER(I405),ISNUMBER(J405),ISNUMBER(K405),ISNUMBER(L405),ISNUMBER(M405),ISNUMBER(N405),ISNUMBER(O405),ISNUMBER(P405),ISNUMBER(Q405),ISNUMBER(R405),ISNUMBER(S405),ISNUMBER(T405),ISNUMBER(U405),ISNUMBER(V405),ISNUMBER(W405))),"Yes","No")))</f>
        <v>Yes</v>
      </c>
      <c r="AC360" s="1171"/>
      <c r="AD360" s="1272"/>
      <c r="AE360" s="1739"/>
    </row>
    <row r="361" spans="1:31" ht="15" customHeight="1" x14ac:dyDescent="0.25">
      <c r="A361" s="1737"/>
      <c r="B361" s="2047"/>
      <c r="C361" s="2073"/>
      <c r="D361" s="1674">
        <v>2</v>
      </c>
      <c r="E361" s="1346" t="str">
        <f t="shared" ref="E361:E365" si="43">IF(AND(ISNUMBER(E$359),ISNUMBER($X361)),IF($X$359&gt;0,E$359*($X361/$X$359),0),"")</f>
        <v/>
      </c>
      <c r="F361" s="1346" t="str">
        <f t="shared" si="42"/>
        <v/>
      </c>
      <c r="G361" s="1346" t="str">
        <f t="shared" si="42"/>
        <v/>
      </c>
      <c r="H361" s="1346" t="str">
        <f t="shared" si="42"/>
        <v/>
      </c>
      <c r="I361" s="1346" t="str">
        <f t="shared" si="42"/>
        <v/>
      </c>
      <c r="J361" s="1346" t="str">
        <f t="shared" si="42"/>
        <v/>
      </c>
      <c r="K361" s="1346" t="str">
        <f t="shared" si="42"/>
        <v/>
      </c>
      <c r="L361" s="1346" t="str">
        <f t="shared" si="42"/>
        <v/>
      </c>
      <c r="M361" s="1346" t="str">
        <f t="shared" si="42"/>
        <v/>
      </c>
      <c r="N361" s="1346" t="str">
        <f t="shared" si="42"/>
        <v/>
      </c>
      <c r="O361" s="1346" t="str">
        <f t="shared" si="42"/>
        <v/>
      </c>
      <c r="P361" s="1346" t="str">
        <f t="shared" si="42"/>
        <v/>
      </c>
      <c r="Q361" s="1346" t="str">
        <f t="shared" si="42"/>
        <v/>
      </c>
      <c r="R361" s="1346" t="str">
        <f t="shared" si="42"/>
        <v/>
      </c>
      <c r="S361" s="1346" t="str">
        <f t="shared" si="42"/>
        <v/>
      </c>
      <c r="T361" s="1346" t="str">
        <f t="shared" si="42"/>
        <v/>
      </c>
      <c r="U361" s="1346" t="str">
        <f t="shared" si="42"/>
        <v/>
      </c>
      <c r="V361" s="1346" t="str">
        <f t="shared" si="42"/>
        <v/>
      </c>
      <c r="W361" s="1538" t="str">
        <f t="shared" si="42"/>
        <v/>
      </c>
      <c r="X361" s="1495" t="str">
        <f>IF(AND(ISNUMBER($X$359),$AA$359="Yes"),MAX(1-'IRRBB parameters'!$G24*(1-$X$359),0),"")</f>
        <v/>
      </c>
      <c r="Y361" s="1586"/>
      <c r="Z361" s="1569"/>
      <c r="AA361" s="1587"/>
      <c r="AB361" s="49" t="str">
        <f t="shared" ref="AB361:AB365" si="44">IF(AND(C$359="",ISBLANK(Z$359)),"Yes",IF(OR(C$359="",ISBLANK(Z$359)),"No",IF(OR(AND(Z$359="Yes",ISNUMBER(E361),ISNUMBER(F361),ISNUMBER(G361),ISNUMBER(H361),ISNUMBER(I361),ISNUMBER(J361),ISNUMBER(K361),ISNUMBER(L361),ISNUMBER(M361),ISNUMBER(N361),ISNUMBER(O361),ISNUMBER(P361),ISNUMBER(Q361),ISNUMBER(R361),ISNUMBER(S361),ISNUMBER(T361),ISNUMBER(U361),ISNUMBER(V361),ISNUMBER(W361)),AND(Z$359="No",ISNUMBER(E406),ISNUMBER(F406),ISNUMBER(G406),ISNUMBER(H406),ISNUMBER(I406),ISNUMBER(J406),ISNUMBER(K406),ISNUMBER(L406),ISNUMBER(M406),ISNUMBER(N406),ISNUMBER(O406),ISNUMBER(P406),ISNUMBER(Q406),ISNUMBER(R406),ISNUMBER(S406),ISNUMBER(T406),ISNUMBER(U406),ISNUMBER(V406),ISNUMBER(W406))),"Yes","No")))</f>
        <v>Yes</v>
      </c>
      <c r="AC361" s="1171"/>
      <c r="AD361" s="1272"/>
      <c r="AE361" s="1739"/>
    </row>
    <row r="362" spans="1:31" ht="15" customHeight="1" x14ac:dyDescent="0.25">
      <c r="A362" s="1737"/>
      <c r="B362" s="2047"/>
      <c r="C362" s="2073"/>
      <c r="D362" s="1674">
        <v>3</v>
      </c>
      <c r="E362" s="1346" t="str">
        <f t="shared" si="43"/>
        <v/>
      </c>
      <c r="F362" s="1346" t="str">
        <f t="shared" si="42"/>
        <v/>
      </c>
      <c r="G362" s="1346" t="str">
        <f t="shared" si="42"/>
        <v/>
      </c>
      <c r="H362" s="1346" t="str">
        <f t="shared" si="42"/>
        <v/>
      </c>
      <c r="I362" s="1346" t="str">
        <f t="shared" si="42"/>
        <v/>
      </c>
      <c r="J362" s="1346" t="str">
        <f t="shared" si="42"/>
        <v/>
      </c>
      <c r="K362" s="1346" t="str">
        <f t="shared" si="42"/>
        <v/>
      </c>
      <c r="L362" s="1346" t="str">
        <f t="shared" si="42"/>
        <v/>
      </c>
      <c r="M362" s="1346" t="str">
        <f t="shared" si="42"/>
        <v/>
      </c>
      <c r="N362" s="1346" t="str">
        <f t="shared" si="42"/>
        <v/>
      </c>
      <c r="O362" s="1346" t="str">
        <f t="shared" si="42"/>
        <v/>
      </c>
      <c r="P362" s="1346" t="str">
        <f t="shared" si="42"/>
        <v/>
      </c>
      <c r="Q362" s="1346" t="str">
        <f t="shared" si="42"/>
        <v/>
      </c>
      <c r="R362" s="1346" t="str">
        <f t="shared" si="42"/>
        <v/>
      </c>
      <c r="S362" s="1346" t="str">
        <f t="shared" si="42"/>
        <v/>
      </c>
      <c r="T362" s="1346" t="str">
        <f t="shared" si="42"/>
        <v/>
      </c>
      <c r="U362" s="1346" t="str">
        <f t="shared" si="42"/>
        <v/>
      </c>
      <c r="V362" s="1346" t="str">
        <f t="shared" si="42"/>
        <v/>
      </c>
      <c r="W362" s="1538" t="str">
        <f t="shared" si="42"/>
        <v/>
      </c>
      <c r="X362" s="1495" t="str">
        <f>IF(AND(ISNUMBER($X$359),$AA$359="Yes"),MAX(1-'IRRBB parameters'!$G25*(1-$X$359),0),"")</f>
        <v/>
      </c>
      <c r="Y362" s="1586"/>
      <c r="Z362" s="1569"/>
      <c r="AA362" s="1587"/>
      <c r="AB362" s="49" t="str">
        <f t="shared" si="44"/>
        <v>Yes</v>
      </c>
      <c r="AC362" s="1171"/>
      <c r="AD362" s="1272"/>
      <c r="AE362" s="1739"/>
    </row>
    <row r="363" spans="1:31" ht="15" customHeight="1" x14ac:dyDescent="0.25">
      <c r="A363" s="1737"/>
      <c r="B363" s="2047"/>
      <c r="C363" s="2073"/>
      <c r="D363" s="1674">
        <v>4</v>
      </c>
      <c r="E363" s="1346" t="str">
        <f t="shared" si="43"/>
        <v/>
      </c>
      <c r="F363" s="1346" t="str">
        <f t="shared" si="42"/>
        <v/>
      </c>
      <c r="G363" s="1346" t="str">
        <f t="shared" si="42"/>
        <v/>
      </c>
      <c r="H363" s="1346" t="str">
        <f t="shared" si="42"/>
        <v/>
      </c>
      <c r="I363" s="1346" t="str">
        <f t="shared" si="42"/>
        <v/>
      </c>
      <c r="J363" s="1346" t="str">
        <f t="shared" si="42"/>
        <v/>
      </c>
      <c r="K363" s="1346" t="str">
        <f t="shared" si="42"/>
        <v/>
      </c>
      <c r="L363" s="1346" t="str">
        <f t="shared" si="42"/>
        <v/>
      </c>
      <c r="M363" s="1346" t="str">
        <f t="shared" si="42"/>
        <v/>
      </c>
      <c r="N363" s="1346" t="str">
        <f t="shared" si="42"/>
        <v/>
      </c>
      <c r="O363" s="1346" t="str">
        <f t="shared" si="42"/>
        <v/>
      </c>
      <c r="P363" s="1346" t="str">
        <f t="shared" si="42"/>
        <v/>
      </c>
      <c r="Q363" s="1346" t="str">
        <f t="shared" si="42"/>
        <v/>
      </c>
      <c r="R363" s="1346" t="str">
        <f t="shared" si="42"/>
        <v/>
      </c>
      <c r="S363" s="1346" t="str">
        <f t="shared" si="42"/>
        <v/>
      </c>
      <c r="T363" s="1346" t="str">
        <f t="shared" si="42"/>
        <v/>
      </c>
      <c r="U363" s="1346" t="str">
        <f t="shared" si="42"/>
        <v/>
      </c>
      <c r="V363" s="1346" t="str">
        <f t="shared" si="42"/>
        <v/>
      </c>
      <c r="W363" s="1538" t="str">
        <f t="shared" si="42"/>
        <v/>
      </c>
      <c r="X363" s="1495" t="str">
        <f>IF(AND(ISNUMBER($X$359),$AA$359="Yes"),MAX(1-'IRRBB parameters'!$G26*(1-$X$359),0),"")</f>
        <v/>
      </c>
      <c r="Y363" s="1586"/>
      <c r="Z363" s="1569"/>
      <c r="AA363" s="1587"/>
      <c r="AB363" s="49" t="str">
        <f t="shared" si="44"/>
        <v>Yes</v>
      </c>
      <c r="AC363" s="1171"/>
      <c r="AD363" s="1272"/>
      <c r="AE363" s="1739"/>
    </row>
    <row r="364" spans="1:31" ht="15" customHeight="1" x14ac:dyDescent="0.25">
      <c r="A364" s="1737"/>
      <c r="B364" s="2047"/>
      <c r="C364" s="2073"/>
      <c r="D364" s="1674">
        <v>5</v>
      </c>
      <c r="E364" s="1346" t="str">
        <f t="shared" si="43"/>
        <v/>
      </c>
      <c r="F364" s="1346" t="str">
        <f t="shared" si="42"/>
        <v/>
      </c>
      <c r="G364" s="1346" t="str">
        <f t="shared" si="42"/>
        <v/>
      </c>
      <c r="H364" s="1346" t="str">
        <f t="shared" si="42"/>
        <v/>
      </c>
      <c r="I364" s="1346" t="str">
        <f t="shared" si="42"/>
        <v/>
      </c>
      <c r="J364" s="1346" t="str">
        <f t="shared" si="42"/>
        <v/>
      </c>
      <c r="K364" s="1346" t="str">
        <f t="shared" si="42"/>
        <v/>
      </c>
      <c r="L364" s="1346" t="str">
        <f t="shared" si="42"/>
        <v/>
      </c>
      <c r="M364" s="1346" t="str">
        <f t="shared" si="42"/>
        <v/>
      </c>
      <c r="N364" s="1346" t="str">
        <f t="shared" si="42"/>
        <v/>
      </c>
      <c r="O364" s="1346" t="str">
        <f t="shared" si="42"/>
        <v/>
      </c>
      <c r="P364" s="1346" t="str">
        <f t="shared" si="42"/>
        <v/>
      </c>
      <c r="Q364" s="1346" t="str">
        <f t="shared" si="42"/>
        <v/>
      </c>
      <c r="R364" s="1346" t="str">
        <f t="shared" si="42"/>
        <v/>
      </c>
      <c r="S364" s="1346" t="str">
        <f t="shared" si="42"/>
        <v/>
      </c>
      <c r="T364" s="1346" t="str">
        <f t="shared" si="42"/>
        <v/>
      </c>
      <c r="U364" s="1346" t="str">
        <f t="shared" si="42"/>
        <v/>
      </c>
      <c r="V364" s="1346" t="str">
        <f t="shared" si="42"/>
        <v/>
      </c>
      <c r="W364" s="1538" t="str">
        <f t="shared" si="42"/>
        <v/>
      </c>
      <c r="X364" s="1495" t="str">
        <f>IF(AND(ISNUMBER($X$359),$AA$359="Yes"),MAX(1-'IRRBB parameters'!$G27*(1-$X$359),0),"")</f>
        <v/>
      </c>
      <c r="Y364" s="1586"/>
      <c r="Z364" s="1569"/>
      <c r="AA364" s="1587"/>
      <c r="AB364" s="49" t="str">
        <f t="shared" si="44"/>
        <v>Yes</v>
      </c>
      <c r="AC364" s="1171"/>
      <c r="AD364" s="1272"/>
      <c r="AE364" s="1739"/>
    </row>
    <row r="365" spans="1:31" ht="15" customHeight="1" x14ac:dyDescent="0.25">
      <c r="A365" s="1737"/>
      <c r="B365" s="2057"/>
      <c r="C365" s="2074"/>
      <c r="D365" s="1682">
        <v>6</v>
      </c>
      <c r="E365" s="1347" t="str">
        <f t="shared" si="43"/>
        <v/>
      </c>
      <c r="F365" s="1347" t="str">
        <f t="shared" si="42"/>
        <v/>
      </c>
      <c r="G365" s="1347" t="str">
        <f t="shared" si="42"/>
        <v/>
      </c>
      <c r="H365" s="1347" t="str">
        <f t="shared" si="42"/>
        <v/>
      </c>
      <c r="I365" s="1347" t="str">
        <f t="shared" si="42"/>
        <v/>
      </c>
      <c r="J365" s="1347" t="str">
        <f t="shared" si="42"/>
        <v/>
      </c>
      <c r="K365" s="1347" t="str">
        <f t="shared" si="42"/>
        <v/>
      </c>
      <c r="L365" s="1347" t="str">
        <f t="shared" si="42"/>
        <v/>
      </c>
      <c r="M365" s="1347" t="str">
        <f t="shared" si="42"/>
        <v/>
      </c>
      <c r="N365" s="1347" t="str">
        <f t="shared" si="42"/>
        <v/>
      </c>
      <c r="O365" s="1347" t="str">
        <f t="shared" si="42"/>
        <v/>
      </c>
      <c r="P365" s="1347" t="str">
        <f t="shared" si="42"/>
        <v/>
      </c>
      <c r="Q365" s="1347" t="str">
        <f t="shared" si="42"/>
        <v/>
      </c>
      <c r="R365" s="1347" t="str">
        <f t="shared" si="42"/>
        <v/>
      </c>
      <c r="S365" s="1347" t="str">
        <f t="shared" si="42"/>
        <v/>
      </c>
      <c r="T365" s="1347" t="str">
        <f t="shared" si="42"/>
        <v/>
      </c>
      <c r="U365" s="1347" t="str">
        <f t="shared" si="42"/>
        <v/>
      </c>
      <c r="V365" s="1347" t="str">
        <f t="shared" si="42"/>
        <v/>
      </c>
      <c r="W365" s="1539" t="str">
        <f t="shared" si="42"/>
        <v/>
      </c>
      <c r="X365" s="1496" t="str">
        <f>IF(AND(ISNUMBER($X$359),$AA$359="Yes"),MAX(1-'IRRBB parameters'!$G28*(1-$X$359),0),"")</f>
        <v/>
      </c>
      <c r="Y365" s="1588"/>
      <c r="Z365" s="1589"/>
      <c r="AA365" s="1590"/>
      <c r="AB365" s="62" t="str">
        <f t="shared" si="44"/>
        <v>Yes</v>
      </c>
      <c r="AC365" s="1171"/>
      <c r="AD365" s="1272"/>
      <c r="AE365" s="1739"/>
    </row>
    <row r="366" spans="1:31" s="1275" customFormat="1" ht="60" customHeight="1" x14ac:dyDescent="0.25">
      <c r="A366" s="1162" t="s">
        <v>1272</v>
      </c>
      <c r="B366" s="1670"/>
      <c r="C366" s="1670"/>
      <c r="D366" s="1670"/>
      <c r="E366" s="1670"/>
      <c r="F366" s="1670"/>
      <c r="G366" s="1670"/>
      <c r="H366" s="1670"/>
      <c r="I366" s="1670"/>
      <c r="J366" s="1670"/>
      <c r="K366" s="1670"/>
      <c r="L366" s="1670"/>
      <c r="M366" s="1670"/>
      <c r="N366" s="1670"/>
      <c r="O366" s="1670"/>
      <c r="P366" s="1670"/>
      <c r="Q366" s="1670"/>
      <c r="R366" s="1670"/>
      <c r="S366" s="1670"/>
      <c r="T366" s="1670"/>
      <c r="U366" s="1670"/>
      <c r="V366" s="1670"/>
      <c r="W366" s="1670"/>
      <c r="X366" s="1670"/>
      <c r="Y366" s="1670"/>
      <c r="Z366" s="1670"/>
      <c r="AA366" s="1670"/>
      <c r="AB366" s="1670"/>
      <c r="AC366" s="1670"/>
      <c r="AD366" s="1670"/>
      <c r="AE366" s="1734"/>
    </row>
    <row r="367" spans="1:31" s="1274" customFormat="1" ht="15" customHeight="1" x14ac:dyDescent="0.25">
      <c r="A367" s="1737"/>
      <c r="B367" s="2059" t="s">
        <v>1030</v>
      </c>
      <c r="C367" s="2144"/>
      <c r="D367" s="2059" t="s">
        <v>1064</v>
      </c>
      <c r="E367" s="2058" t="s">
        <v>1234</v>
      </c>
      <c r="F367" s="2048"/>
      <c r="G367" s="2048"/>
      <c r="H367" s="2048"/>
      <c r="I367" s="2048"/>
      <c r="J367" s="2048"/>
      <c r="K367" s="2048"/>
      <c r="L367" s="2048"/>
      <c r="M367" s="2048"/>
      <c r="N367" s="2048"/>
      <c r="O367" s="2048"/>
      <c r="P367" s="2048"/>
      <c r="Q367" s="2048"/>
      <c r="R367" s="2048"/>
      <c r="S367" s="2048"/>
      <c r="T367" s="2048"/>
      <c r="U367" s="2048"/>
      <c r="V367" s="2048"/>
      <c r="W367" s="2048"/>
      <c r="X367" s="1272"/>
      <c r="Y367" s="1272"/>
      <c r="Z367" s="1272"/>
      <c r="AA367" s="1272"/>
      <c r="AB367" s="1272"/>
      <c r="AC367" s="1272"/>
      <c r="AD367" s="1272"/>
      <c r="AE367" s="1273"/>
    </row>
    <row r="368" spans="1:31" s="1274" customFormat="1" ht="30" customHeight="1" x14ac:dyDescent="0.25">
      <c r="A368" s="1737"/>
      <c r="B368" s="2060"/>
      <c r="C368" s="2144"/>
      <c r="D368" s="2060"/>
      <c r="E368" s="1684" t="s">
        <v>1031</v>
      </c>
      <c r="F368" s="1684" t="s">
        <v>1235</v>
      </c>
      <c r="G368" s="1684" t="s">
        <v>1033</v>
      </c>
      <c r="H368" s="1684" t="s">
        <v>1034</v>
      </c>
      <c r="I368" s="1684" t="s">
        <v>1035</v>
      </c>
      <c r="J368" s="1684" t="s">
        <v>1036</v>
      </c>
      <c r="K368" s="1684" t="s">
        <v>1037</v>
      </c>
      <c r="L368" s="1684" t="s">
        <v>1038</v>
      </c>
      <c r="M368" s="1684" t="s">
        <v>1039</v>
      </c>
      <c r="N368" s="1684" t="s">
        <v>1040</v>
      </c>
      <c r="O368" s="1684" t="s">
        <v>1041</v>
      </c>
      <c r="P368" s="1684" t="s">
        <v>1042</v>
      </c>
      <c r="Q368" s="1684" t="s">
        <v>1043</v>
      </c>
      <c r="R368" s="1684" t="s">
        <v>1044</v>
      </c>
      <c r="S368" s="1684" t="s">
        <v>1045</v>
      </c>
      <c r="T368" s="1684" t="s">
        <v>1046</v>
      </c>
      <c r="U368" s="1684" t="s">
        <v>1047</v>
      </c>
      <c r="V368" s="1684" t="s">
        <v>1048</v>
      </c>
      <c r="W368" s="1676" t="s">
        <v>1049</v>
      </c>
      <c r="X368" s="1272"/>
      <c r="Y368" s="1272"/>
      <c r="Z368" s="1272"/>
      <c r="AA368" s="1272"/>
      <c r="AB368" s="1272"/>
      <c r="AC368" s="1272"/>
      <c r="AD368" s="1272"/>
      <c r="AE368" s="1273"/>
    </row>
    <row r="369" spans="1:31" ht="15" customHeight="1" x14ac:dyDescent="0.25">
      <c r="A369" s="1737"/>
      <c r="B369" s="2046">
        <v>1</v>
      </c>
      <c r="C369" s="2046" t="str">
        <f>IF($C$6="","",$C$6)</f>
        <v/>
      </c>
      <c r="D369" s="1680">
        <v>0</v>
      </c>
      <c r="E369" s="1172"/>
      <c r="F369" s="1172"/>
      <c r="G369" s="1172"/>
      <c r="H369" s="1172"/>
      <c r="I369" s="1172"/>
      <c r="J369" s="1172"/>
      <c r="K369" s="1172"/>
      <c r="L369" s="1172"/>
      <c r="M369" s="1172"/>
      <c r="N369" s="1172"/>
      <c r="O369" s="1172"/>
      <c r="P369" s="1172"/>
      <c r="Q369" s="1172"/>
      <c r="R369" s="1172"/>
      <c r="S369" s="1172"/>
      <c r="T369" s="1172"/>
      <c r="U369" s="1172"/>
      <c r="V369" s="1172"/>
      <c r="W369" s="1178"/>
      <c r="X369" s="1171"/>
      <c r="Y369" s="1171"/>
      <c r="Z369" s="1171"/>
      <c r="AA369" s="1171"/>
      <c r="AB369" s="1171"/>
      <c r="AC369" s="1171"/>
      <c r="AD369" s="1272"/>
      <c r="AE369" s="1739"/>
    </row>
    <row r="370" spans="1:31" ht="15" customHeight="1" x14ac:dyDescent="0.25">
      <c r="A370" s="1737"/>
      <c r="B370" s="2047"/>
      <c r="C370" s="2047"/>
      <c r="D370" s="1674">
        <v>1</v>
      </c>
      <c r="E370" s="1174"/>
      <c r="F370" s="1174"/>
      <c r="G370" s="1174"/>
      <c r="H370" s="1174"/>
      <c r="I370" s="1174"/>
      <c r="J370" s="1174"/>
      <c r="K370" s="1174"/>
      <c r="L370" s="1174"/>
      <c r="M370" s="1174"/>
      <c r="N370" s="1174"/>
      <c r="O370" s="1174"/>
      <c r="P370" s="1174"/>
      <c r="Q370" s="1174"/>
      <c r="R370" s="1174"/>
      <c r="S370" s="1174"/>
      <c r="T370" s="1174"/>
      <c r="U370" s="1174"/>
      <c r="V370" s="1174"/>
      <c r="W370" s="1179"/>
      <c r="X370" s="1171"/>
      <c r="Y370" s="1171"/>
      <c r="Z370" s="1171"/>
      <c r="AA370" s="1171"/>
      <c r="AB370" s="1171"/>
      <c r="AC370" s="1171"/>
      <c r="AD370" s="1272"/>
      <c r="AE370" s="1739"/>
    </row>
    <row r="371" spans="1:31" ht="15" customHeight="1" x14ac:dyDescent="0.25">
      <c r="A371" s="1737"/>
      <c r="B371" s="2047"/>
      <c r="C371" s="2047"/>
      <c r="D371" s="1674">
        <v>2</v>
      </c>
      <c r="E371" s="1174"/>
      <c r="F371" s="1174"/>
      <c r="G371" s="1174"/>
      <c r="H371" s="1174"/>
      <c r="I371" s="1174"/>
      <c r="J371" s="1174"/>
      <c r="K371" s="1174"/>
      <c r="L371" s="1174"/>
      <c r="M371" s="1174"/>
      <c r="N371" s="1174"/>
      <c r="O371" s="1174"/>
      <c r="P371" s="1174"/>
      <c r="Q371" s="1174"/>
      <c r="R371" s="1174"/>
      <c r="S371" s="1174"/>
      <c r="T371" s="1174"/>
      <c r="U371" s="1174"/>
      <c r="V371" s="1174"/>
      <c r="W371" s="1179"/>
      <c r="X371" s="1171"/>
      <c r="Y371" s="1171"/>
      <c r="Z371" s="1171"/>
      <c r="AA371" s="1171"/>
      <c r="AB371" s="1171"/>
      <c r="AC371" s="1171"/>
      <c r="AD371" s="1272"/>
      <c r="AE371" s="1739"/>
    </row>
    <row r="372" spans="1:31" ht="15" customHeight="1" x14ac:dyDescent="0.25">
      <c r="A372" s="1737"/>
      <c r="B372" s="2047"/>
      <c r="C372" s="2047"/>
      <c r="D372" s="1674">
        <v>3</v>
      </c>
      <c r="E372" s="1174"/>
      <c r="F372" s="1174"/>
      <c r="G372" s="1174"/>
      <c r="H372" s="1174"/>
      <c r="I372" s="1174"/>
      <c r="J372" s="1174"/>
      <c r="K372" s="1174"/>
      <c r="L372" s="1174"/>
      <c r="M372" s="1174"/>
      <c r="N372" s="1174"/>
      <c r="O372" s="1174"/>
      <c r="P372" s="1174"/>
      <c r="Q372" s="1174"/>
      <c r="R372" s="1174"/>
      <c r="S372" s="1174"/>
      <c r="T372" s="1174"/>
      <c r="U372" s="1174"/>
      <c r="V372" s="1174"/>
      <c r="W372" s="1179"/>
      <c r="X372" s="1171"/>
      <c r="Y372" s="1171"/>
      <c r="Z372" s="1171"/>
      <c r="AA372" s="1171"/>
      <c r="AB372" s="1171"/>
      <c r="AC372" s="1171"/>
      <c r="AD372" s="1272"/>
      <c r="AE372" s="1739"/>
    </row>
    <row r="373" spans="1:31" ht="15" customHeight="1" x14ac:dyDescent="0.25">
      <c r="A373" s="1737"/>
      <c r="B373" s="2047"/>
      <c r="C373" s="2047"/>
      <c r="D373" s="1674">
        <v>4</v>
      </c>
      <c r="E373" s="1174"/>
      <c r="F373" s="1174"/>
      <c r="G373" s="1174"/>
      <c r="H373" s="1174"/>
      <c r="I373" s="1174"/>
      <c r="J373" s="1174"/>
      <c r="K373" s="1174"/>
      <c r="L373" s="1174"/>
      <c r="M373" s="1174"/>
      <c r="N373" s="1174"/>
      <c r="O373" s="1174"/>
      <c r="P373" s="1174"/>
      <c r="Q373" s="1174"/>
      <c r="R373" s="1174"/>
      <c r="S373" s="1174"/>
      <c r="T373" s="1174"/>
      <c r="U373" s="1174"/>
      <c r="V373" s="1174"/>
      <c r="W373" s="1179"/>
      <c r="X373" s="1171"/>
      <c r="Y373" s="1171"/>
      <c r="Z373" s="1171"/>
      <c r="AA373" s="1171"/>
      <c r="AB373" s="1171"/>
      <c r="AC373" s="1171"/>
      <c r="AD373" s="1272"/>
      <c r="AE373" s="1739"/>
    </row>
    <row r="374" spans="1:31" ht="15" customHeight="1" x14ac:dyDescent="0.25">
      <c r="A374" s="1737"/>
      <c r="B374" s="2047"/>
      <c r="C374" s="2047"/>
      <c r="D374" s="1674">
        <v>5</v>
      </c>
      <c r="E374" s="1174"/>
      <c r="F374" s="1174"/>
      <c r="G374" s="1174"/>
      <c r="H374" s="1174"/>
      <c r="I374" s="1174"/>
      <c r="J374" s="1174"/>
      <c r="K374" s="1174"/>
      <c r="L374" s="1174"/>
      <c r="M374" s="1174"/>
      <c r="N374" s="1174"/>
      <c r="O374" s="1174"/>
      <c r="P374" s="1174"/>
      <c r="Q374" s="1174"/>
      <c r="R374" s="1174"/>
      <c r="S374" s="1174"/>
      <c r="T374" s="1174"/>
      <c r="U374" s="1174"/>
      <c r="V374" s="1174"/>
      <c r="W374" s="1179"/>
      <c r="X374" s="1171"/>
      <c r="Y374" s="1171"/>
      <c r="Z374" s="1171"/>
      <c r="AA374" s="1171"/>
      <c r="AB374" s="1171"/>
      <c r="AC374" s="1171"/>
      <c r="AD374" s="1272"/>
      <c r="AE374" s="1739"/>
    </row>
    <row r="375" spans="1:31" ht="15" customHeight="1" x14ac:dyDescent="0.25">
      <c r="A375" s="1737"/>
      <c r="B375" s="2047"/>
      <c r="C375" s="2047"/>
      <c r="D375" s="1674">
        <v>6</v>
      </c>
      <c r="E375" s="1174"/>
      <c r="F375" s="1174"/>
      <c r="G375" s="1174"/>
      <c r="H375" s="1174"/>
      <c r="I375" s="1174"/>
      <c r="J375" s="1174"/>
      <c r="K375" s="1174"/>
      <c r="L375" s="1174"/>
      <c r="M375" s="1174"/>
      <c r="N375" s="1174"/>
      <c r="O375" s="1174"/>
      <c r="P375" s="1174"/>
      <c r="Q375" s="1174"/>
      <c r="R375" s="1174"/>
      <c r="S375" s="1174"/>
      <c r="T375" s="1174"/>
      <c r="U375" s="1174"/>
      <c r="V375" s="1174"/>
      <c r="W375" s="1179"/>
      <c r="X375" s="1171"/>
      <c r="Y375" s="1171"/>
      <c r="Z375" s="1171"/>
      <c r="AA375" s="1171"/>
      <c r="AB375" s="1171"/>
      <c r="AC375" s="1171"/>
      <c r="AD375" s="1272"/>
      <c r="AE375" s="1739"/>
    </row>
    <row r="376" spans="1:31" ht="15" customHeight="1" x14ac:dyDescent="0.25">
      <c r="A376" s="1737"/>
      <c r="B376" s="2046">
        <v>2</v>
      </c>
      <c r="C376" s="2046" t="str">
        <f>IF($C$7="","",$C$7)</f>
        <v/>
      </c>
      <c r="D376" s="1680">
        <v>0</v>
      </c>
      <c r="E376" s="1172"/>
      <c r="F376" s="1172"/>
      <c r="G376" s="1172"/>
      <c r="H376" s="1172"/>
      <c r="I376" s="1172"/>
      <c r="J376" s="1172"/>
      <c r="K376" s="1172"/>
      <c r="L376" s="1172"/>
      <c r="M376" s="1172"/>
      <c r="N376" s="1172"/>
      <c r="O376" s="1172"/>
      <c r="P376" s="1172"/>
      <c r="Q376" s="1172"/>
      <c r="R376" s="1172"/>
      <c r="S376" s="1172"/>
      <c r="T376" s="1172"/>
      <c r="U376" s="1172"/>
      <c r="V376" s="1172"/>
      <c r="W376" s="1178"/>
      <c r="X376" s="1171"/>
      <c r="Y376" s="1171"/>
      <c r="Z376" s="1171"/>
      <c r="AA376" s="1171"/>
      <c r="AB376" s="1171"/>
      <c r="AC376" s="1171"/>
      <c r="AD376" s="1272"/>
      <c r="AE376" s="1739"/>
    </row>
    <row r="377" spans="1:31" ht="15" customHeight="1" x14ac:dyDescent="0.25">
      <c r="A377" s="1737"/>
      <c r="B377" s="2047"/>
      <c r="C377" s="2047"/>
      <c r="D377" s="1674">
        <v>1</v>
      </c>
      <c r="E377" s="1174"/>
      <c r="F377" s="1174"/>
      <c r="G377" s="1174"/>
      <c r="H377" s="1174"/>
      <c r="I377" s="1174"/>
      <c r="J377" s="1174"/>
      <c r="K377" s="1174"/>
      <c r="L377" s="1174"/>
      <c r="M377" s="1174"/>
      <c r="N377" s="1174"/>
      <c r="O377" s="1174"/>
      <c r="P377" s="1174"/>
      <c r="Q377" s="1174"/>
      <c r="R377" s="1174"/>
      <c r="S377" s="1174"/>
      <c r="T377" s="1174"/>
      <c r="U377" s="1174"/>
      <c r="V377" s="1174"/>
      <c r="W377" s="1179"/>
      <c r="X377" s="1171"/>
      <c r="Y377" s="1171"/>
      <c r="Z377" s="1171"/>
      <c r="AA377" s="1171"/>
      <c r="AB377" s="1171"/>
      <c r="AC377" s="1171"/>
      <c r="AD377" s="1272"/>
      <c r="AE377" s="1739"/>
    </row>
    <row r="378" spans="1:31" ht="15" customHeight="1" x14ac:dyDescent="0.25">
      <c r="A378" s="1737"/>
      <c r="B378" s="2047"/>
      <c r="C378" s="2047"/>
      <c r="D378" s="1674">
        <v>2</v>
      </c>
      <c r="E378" s="1174"/>
      <c r="F378" s="1174"/>
      <c r="G378" s="1174"/>
      <c r="H378" s="1174"/>
      <c r="I378" s="1174"/>
      <c r="J378" s="1174"/>
      <c r="K378" s="1174"/>
      <c r="L378" s="1174"/>
      <c r="M378" s="1174"/>
      <c r="N378" s="1174"/>
      <c r="O378" s="1174"/>
      <c r="P378" s="1174"/>
      <c r="Q378" s="1174"/>
      <c r="R378" s="1174"/>
      <c r="S378" s="1174"/>
      <c r="T378" s="1174"/>
      <c r="U378" s="1174"/>
      <c r="V378" s="1174"/>
      <c r="W378" s="1179"/>
      <c r="X378" s="1171"/>
      <c r="Y378" s="1171"/>
      <c r="Z378" s="1171"/>
      <c r="AA378" s="1171"/>
      <c r="AB378" s="1171"/>
      <c r="AC378" s="1171"/>
      <c r="AD378" s="1272"/>
      <c r="AE378" s="1739"/>
    </row>
    <row r="379" spans="1:31" ht="15" customHeight="1" x14ac:dyDescent="0.25">
      <c r="A379" s="1737"/>
      <c r="B379" s="2047"/>
      <c r="C379" s="2047"/>
      <c r="D379" s="1674">
        <v>3</v>
      </c>
      <c r="E379" s="1174"/>
      <c r="F379" s="1174"/>
      <c r="G379" s="1174"/>
      <c r="H379" s="1174"/>
      <c r="I379" s="1174"/>
      <c r="J379" s="1174"/>
      <c r="K379" s="1174"/>
      <c r="L379" s="1174"/>
      <c r="M379" s="1174"/>
      <c r="N379" s="1174"/>
      <c r="O379" s="1174"/>
      <c r="P379" s="1174"/>
      <c r="Q379" s="1174"/>
      <c r="R379" s="1174"/>
      <c r="S379" s="1174"/>
      <c r="T379" s="1174"/>
      <c r="U379" s="1174"/>
      <c r="V379" s="1174"/>
      <c r="W379" s="1179"/>
      <c r="X379" s="1171"/>
      <c r="Y379" s="1171"/>
      <c r="Z379" s="1171"/>
      <c r="AA379" s="1171"/>
      <c r="AB379" s="1171"/>
      <c r="AC379" s="1171"/>
      <c r="AD379" s="1272"/>
      <c r="AE379" s="1739"/>
    </row>
    <row r="380" spans="1:31" ht="15" customHeight="1" x14ac:dyDescent="0.25">
      <c r="A380" s="1737"/>
      <c r="B380" s="2047"/>
      <c r="C380" s="2047"/>
      <c r="D380" s="1674">
        <v>4</v>
      </c>
      <c r="E380" s="1174"/>
      <c r="F380" s="1174"/>
      <c r="G380" s="1174"/>
      <c r="H380" s="1174"/>
      <c r="I380" s="1174"/>
      <c r="J380" s="1174"/>
      <c r="K380" s="1174"/>
      <c r="L380" s="1174"/>
      <c r="M380" s="1174"/>
      <c r="N380" s="1174"/>
      <c r="O380" s="1174"/>
      <c r="P380" s="1174"/>
      <c r="Q380" s="1174"/>
      <c r="R380" s="1174"/>
      <c r="S380" s="1174"/>
      <c r="T380" s="1174"/>
      <c r="U380" s="1174"/>
      <c r="V380" s="1174"/>
      <c r="W380" s="1179"/>
      <c r="X380" s="1171"/>
      <c r="Y380" s="1171"/>
      <c r="Z380" s="1171"/>
      <c r="AA380" s="1171"/>
      <c r="AB380" s="1171"/>
      <c r="AC380" s="1171"/>
      <c r="AD380" s="1272"/>
      <c r="AE380" s="1739"/>
    </row>
    <row r="381" spans="1:31" ht="15" customHeight="1" x14ac:dyDescent="0.25">
      <c r="A381" s="1737"/>
      <c r="B381" s="2047"/>
      <c r="C381" s="2047"/>
      <c r="D381" s="1674">
        <v>5</v>
      </c>
      <c r="E381" s="1174"/>
      <c r="F381" s="1174"/>
      <c r="G381" s="1174"/>
      <c r="H381" s="1174"/>
      <c r="I381" s="1174"/>
      <c r="J381" s="1174"/>
      <c r="K381" s="1174"/>
      <c r="L381" s="1174"/>
      <c r="M381" s="1174"/>
      <c r="N381" s="1174"/>
      <c r="O381" s="1174"/>
      <c r="P381" s="1174"/>
      <c r="Q381" s="1174"/>
      <c r="R381" s="1174"/>
      <c r="S381" s="1174"/>
      <c r="T381" s="1174"/>
      <c r="U381" s="1174"/>
      <c r="V381" s="1174"/>
      <c r="W381" s="1179"/>
      <c r="X381" s="1171"/>
      <c r="Y381" s="1171"/>
      <c r="Z381" s="1171"/>
      <c r="AA381" s="1171"/>
      <c r="AB381" s="1171"/>
      <c r="AC381" s="1171"/>
      <c r="AD381" s="1272"/>
      <c r="AE381" s="1739"/>
    </row>
    <row r="382" spans="1:31" ht="15" customHeight="1" x14ac:dyDescent="0.25">
      <c r="A382" s="1737"/>
      <c r="B382" s="2047"/>
      <c r="C382" s="2047"/>
      <c r="D382" s="1674">
        <v>6</v>
      </c>
      <c r="E382" s="1174"/>
      <c r="F382" s="1174"/>
      <c r="G382" s="1174"/>
      <c r="H382" s="1174"/>
      <c r="I382" s="1174"/>
      <c r="J382" s="1174"/>
      <c r="K382" s="1174"/>
      <c r="L382" s="1174"/>
      <c r="M382" s="1174"/>
      <c r="N382" s="1174"/>
      <c r="O382" s="1174"/>
      <c r="P382" s="1174"/>
      <c r="Q382" s="1174"/>
      <c r="R382" s="1174"/>
      <c r="S382" s="1174"/>
      <c r="T382" s="1174"/>
      <c r="U382" s="1174"/>
      <c r="V382" s="1174"/>
      <c r="W382" s="1179"/>
      <c r="X382" s="1171"/>
      <c r="Y382" s="1171"/>
      <c r="Z382" s="1171"/>
      <c r="AA382" s="1171"/>
      <c r="AB382" s="1171"/>
      <c r="AC382" s="1171"/>
      <c r="AD382" s="1272"/>
      <c r="AE382" s="1739"/>
    </row>
    <row r="383" spans="1:31" ht="15" customHeight="1" x14ac:dyDescent="0.25">
      <c r="A383" s="1737"/>
      <c r="B383" s="2046">
        <v>3</v>
      </c>
      <c r="C383" s="2046" t="str">
        <f>IF($C$8="","",$C$8)</f>
        <v/>
      </c>
      <c r="D383" s="1680">
        <v>0</v>
      </c>
      <c r="E383" s="1172"/>
      <c r="F383" s="1172"/>
      <c r="G383" s="1172"/>
      <c r="H383" s="1172"/>
      <c r="I383" s="1172"/>
      <c r="J383" s="1172"/>
      <c r="K383" s="1172"/>
      <c r="L383" s="1172"/>
      <c r="M383" s="1172"/>
      <c r="N383" s="1172"/>
      <c r="O383" s="1172"/>
      <c r="P383" s="1172"/>
      <c r="Q383" s="1172"/>
      <c r="R383" s="1172"/>
      <c r="S383" s="1172"/>
      <c r="T383" s="1172"/>
      <c r="U383" s="1172"/>
      <c r="V383" s="1172"/>
      <c r="W383" s="1178"/>
      <c r="X383" s="1171"/>
      <c r="Y383" s="1171"/>
      <c r="Z383" s="1171"/>
      <c r="AA383" s="1171"/>
      <c r="AB383" s="1171"/>
      <c r="AC383" s="1171"/>
      <c r="AD383" s="1272"/>
      <c r="AE383" s="1739"/>
    </row>
    <row r="384" spans="1:31" ht="15" customHeight="1" x14ac:dyDescent="0.25">
      <c r="A384" s="1737"/>
      <c r="B384" s="2047"/>
      <c r="C384" s="2047"/>
      <c r="D384" s="1674">
        <v>1</v>
      </c>
      <c r="E384" s="1174"/>
      <c r="F384" s="1174"/>
      <c r="G384" s="1174"/>
      <c r="H384" s="1174"/>
      <c r="I384" s="1174"/>
      <c r="J384" s="1174"/>
      <c r="K384" s="1174"/>
      <c r="L384" s="1174"/>
      <c r="M384" s="1174"/>
      <c r="N384" s="1174"/>
      <c r="O384" s="1174"/>
      <c r="P384" s="1174"/>
      <c r="Q384" s="1174"/>
      <c r="R384" s="1174"/>
      <c r="S384" s="1174"/>
      <c r="T384" s="1174"/>
      <c r="U384" s="1174"/>
      <c r="V384" s="1174"/>
      <c r="W384" s="1179"/>
      <c r="X384" s="1171"/>
      <c r="Y384" s="1171"/>
      <c r="Z384" s="1171"/>
      <c r="AA384" s="1171"/>
      <c r="AB384" s="1171"/>
      <c r="AC384" s="1171"/>
      <c r="AD384" s="1272"/>
      <c r="AE384" s="1739"/>
    </row>
    <row r="385" spans="1:31" ht="15" customHeight="1" x14ac:dyDescent="0.25">
      <c r="A385" s="1737"/>
      <c r="B385" s="2047"/>
      <c r="C385" s="2047"/>
      <c r="D385" s="1674">
        <v>2</v>
      </c>
      <c r="E385" s="1174"/>
      <c r="F385" s="1174"/>
      <c r="G385" s="1174"/>
      <c r="H385" s="1174"/>
      <c r="I385" s="1174"/>
      <c r="J385" s="1174"/>
      <c r="K385" s="1174"/>
      <c r="L385" s="1174"/>
      <c r="M385" s="1174"/>
      <c r="N385" s="1174"/>
      <c r="O385" s="1174"/>
      <c r="P385" s="1174"/>
      <c r="Q385" s="1174"/>
      <c r="R385" s="1174"/>
      <c r="S385" s="1174"/>
      <c r="T385" s="1174"/>
      <c r="U385" s="1174"/>
      <c r="V385" s="1174"/>
      <c r="W385" s="1179"/>
      <c r="X385" s="1171"/>
      <c r="Y385" s="1171"/>
      <c r="Z385" s="1171"/>
      <c r="AA385" s="1171"/>
      <c r="AB385" s="1171"/>
      <c r="AC385" s="1171"/>
      <c r="AD385" s="1272"/>
      <c r="AE385" s="1739"/>
    </row>
    <row r="386" spans="1:31" ht="15" customHeight="1" x14ac:dyDescent="0.25">
      <c r="A386" s="1737"/>
      <c r="B386" s="2047"/>
      <c r="C386" s="2047"/>
      <c r="D386" s="1674">
        <v>3</v>
      </c>
      <c r="E386" s="1174"/>
      <c r="F386" s="1174"/>
      <c r="G386" s="1174"/>
      <c r="H386" s="1174"/>
      <c r="I386" s="1174"/>
      <c r="J386" s="1174"/>
      <c r="K386" s="1174"/>
      <c r="L386" s="1174"/>
      <c r="M386" s="1174"/>
      <c r="N386" s="1174"/>
      <c r="O386" s="1174"/>
      <c r="P386" s="1174"/>
      <c r="Q386" s="1174"/>
      <c r="R386" s="1174"/>
      <c r="S386" s="1174"/>
      <c r="T386" s="1174"/>
      <c r="U386" s="1174"/>
      <c r="V386" s="1174"/>
      <c r="W386" s="1179"/>
      <c r="X386" s="1171"/>
      <c r="Y386" s="1171"/>
      <c r="Z386" s="1171"/>
      <c r="AA386" s="1171"/>
      <c r="AB386" s="1171"/>
      <c r="AC386" s="1171"/>
      <c r="AD386" s="1272"/>
      <c r="AE386" s="1739"/>
    </row>
    <row r="387" spans="1:31" ht="15" customHeight="1" x14ac:dyDescent="0.25">
      <c r="A387" s="1737"/>
      <c r="B387" s="2047"/>
      <c r="C387" s="2047"/>
      <c r="D387" s="1674">
        <v>4</v>
      </c>
      <c r="E387" s="1174"/>
      <c r="F387" s="1174"/>
      <c r="G387" s="1174"/>
      <c r="H387" s="1174"/>
      <c r="I387" s="1174"/>
      <c r="J387" s="1174"/>
      <c r="K387" s="1174"/>
      <c r="L387" s="1174"/>
      <c r="M387" s="1174"/>
      <c r="N387" s="1174"/>
      <c r="O387" s="1174"/>
      <c r="P387" s="1174"/>
      <c r="Q387" s="1174"/>
      <c r="R387" s="1174"/>
      <c r="S387" s="1174"/>
      <c r="T387" s="1174"/>
      <c r="U387" s="1174"/>
      <c r="V387" s="1174"/>
      <c r="W387" s="1179"/>
      <c r="X387" s="1171"/>
      <c r="Y387" s="1171"/>
      <c r="Z387" s="1171"/>
      <c r="AA387" s="1171"/>
      <c r="AB387" s="1171"/>
      <c r="AC387" s="1171"/>
      <c r="AD387" s="1272"/>
      <c r="AE387" s="1739"/>
    </row>
    <row r="388" spans="1:31" ht="15" customHeight="1" x14ac:dyDescent="0.25">
      <c r="A388" s="1737"/>
      <c r="B388" s="2047"/>
      <c r="C388" s="2047"/>
      <c r="D388" s="1674">
        <v>5</v>
      </c>
      <c r="E388" s="1174"/>
      <c r="F388" s="1174"/>
      <c r="G388" s="1174"/>
      <c r="H388" s="1174"/>
      <c r="I388" s="1174"/>
      <c r="J388" s="1174"/>
      <c r="K388" s="1174"/>
      <c r="L388" s="1174"/>
      <c r="M388" s="1174"/>
      <c r="N388" s="1174"/>
      <c r="O388" s="1174"/>
      <c r="P388" s="1174"/>
      <c r="Q388" s="1174"/>
      <c r="R388" s="1174"/>
      <c r="S388" s="1174"/>
      <c r="T388" s="1174"/>
      <c r="U388" s="1174"/>
      <c r="V388" s="1174"/>
      <c r="W388" s="1179"/>
      <c r="X388" s="1171"/>
      <c r="Y388" s="1171"/>
      <c r="Z388" s="1171"/>
      <c r="AA388" s="1171"/>
      <c r="AB388" s="1171"/>
      <c r="AC388" s="1171"/>
      <c r="AD388" s="1272"/>
      <c r="AE388" s="1739"/>
    </row>
    <row r="389" spans="1:31" ht="15" customHeight="1" x14ac:dyDescent="0.25">
      <c r="A389" s="1737"/>
      <c r="B389" s="2047"/>
      <c r="C389" s="2047"/>
      <c r="D389" s="1674">
        <v>6</v>
      </c>
      <c r="E389" s="1174"/>
      <c r="F389" s="1174"/>
      <c r="G389" s="1174"/>
      <c r="H389" s="1174"/>
      <c r="I389" s="1174"/>
      <c r="J389" s="1174"/>
      <c r="K389" s="1174"/>
      <c r="L389" s="1174"/>
      <c r="M389" s="1174"/>
      <c r="N389" s="1174"/>
      <c r="O389" s="1174"/>
      <c r="P389" s="1174"/>
      <c r="Q389" s="1174"/>
      <c r="R389" s="1174"/>
      <c r="S389" s="1174"/>
      <c r="T389" s="1174"/>
      <c r="U389" s="1174"/>
      <c r="V389" s="1174"/>
      <c r="W389" s="1179"/>
      <c r="X389" s="1171"/>
      <c r="Y389" s="1171"/>
      <c r="Z389" s="1171"/>
      <c r="AA389" s="1171"/>
      <c r="AB389" s="1171"/>
      <c r="AC389" s="1171"/>
      <c r="AD389" s="1272"/>
      <c r="AE389" s="1739"/>
    </row>
    <row r="390" spans="1:31" ht="15" customHeight="1" x14ac:dyDescent="0.25">
      <c r="A390" s="1737"/>
      <c r="B390" s="2046">
        <v>4</v>
      </c>
      <c r="C390" s="2046" t="str">
        <f>IF($C$9="","",$C$9)</f>
        <v/>
      </c>
      <c r="D390" s="1680">
        <v>0</v>
      </c>
      <c r="E390" s="1172"/>
      <c r="F390" s="1172"/>
      <c r="G390" s="1172"/>
      <c r="H390" s="1172"/>
      <c r="I390" s="1172"/>
      <c r="J390" s="1172"/>
      <c r="K390" s="1172"/>
      <c r="L390" s="1172"/>
      <c r="M390" s="1172"/>
      <c r="N390" s="1172"/>
      <c r="O390" s="1172"/>
      <c r="P390" s="1172"/>
      <c r="Q390" s="1172"/>
      <c r="R390" s="1172"/>
      <c r="S390" s="1172"/>
      <c r="T390" s="1172"/>
      <c r="U390" s="1172"/>
      <c r="V390" s="1172"/>
      <c r="W390" s="1178"/>
      <c r="X390" s="1171"/>
      <c r="Y390" s="1171"/>
      <c r="Z390" s="1171"/>
      <c r="AA390" s="1171"/>
      <c r="AB390" s="1171"/>
      <c r="AC390" s="1171"/>
      <c r="AD390" s="1272"/>
      <c r="AE390" s="1739"/>
    </row>
    <row r="391" spans="1:31" ht="15" customHeight="1" x14ac:dyDescent="0.25">
      <c r="A391" s="1737"/>
      <c r="B391" s="2047"/>
      <c r="C391" s="2047"/>
      <c r="D391" s="1674">
        <v>1</v>
      </c>
      <c r="E391" s="1174"/>
      <c r="F391" s="1174"/>
      <c r="G391" s="1174"/>
      <c r="H391" s="1174"/>
      <c r="I391" s="1174"/>
      <c r="J391" s="1174"/>
      <c r="K391" s="1174"/>
      <c r="L391" s="1174"/>
      <c r="M391" s="1174"/>
      <c r="N391" s="1174"/>
      <c r="O391" s="1174"/>
      <c r="P391" s="1174"/>
      <c r="Q391" s="1174"/>
      <c r="R391" s="1174"/>
      <c r="S391" s="1174"/>
      <c r="T391" s="1174"/>
      <c r="U391" s="1174"/>
      <c r="V391" s="1174"/>
      <c r="W391" s="1179"/>
      <c r="X391" s="1171"/>
      <c r="Y391" s="1171"/>
      <c r="Z391" s="1171"/>
      <c r="AA391" s="1171"/>
      <c r="AB391" s="1171"/>
      <c r="AC391" s="1171"/>
      <c r="AD391" s="1272"/>
      <c r="AE391" s="1739"/>
    </row>
    <row r="392" spans="1:31" ht="15" customHeight="1" x14ac:dyDescent="0.25">
      <c r="A392" s="1737"/>
      <c r="B392" s="2047"/>
      <c r="C392" s="2047"/>
      <c r="D392" s="1674">
        <v>2</v>
      </c>
      <c r="E392" s="1174"/>
      <c r="F392" s="1174"/>
      <c r="G392" s="1174"/>
      <c r="H392" s="1174"/>
      <c r="I392" s="1174"/>
      <c r="J392" s="1174"/>
      <c r="K392" s="1174"/>
      <c r="L392" s="1174"/>
      <c r="M392" s="1174"/>
      <c r="N392" s="1174"/>
      <c r="O392" s="1174"/>
      <c r="P392" s="1174"/>
      <c r="Q392" s="1174"/>
      <c r="R392" s="1174"/>
      <c r="S392" s="1174"/>
      <c r="T392" s="1174"/>
      <c r="U392" s="1174"/>
      <c r="V392" s="1174"/>
      <c r="W392" s="1179"/>
      <c r="X392" s="1171"/>
      <c r="Y392" s="1171"/>
      <c r="Z392" s="1171"/>
      <c r="AA392" s="1171"/>
      <c r="AB392" s="1171"/>
      <c r="AC392" s="1171"/>
      <c r="AD392" s="1272"/>
      <c r="AE392" s="1739"/>
    </row>
    <row r="393" spans="1:31" ht="15" customHeight="1" x14ac:dyDescent="0.25">
      <c r="A393" s="1737"/>
      <c r="B393" s="2047"/>
      <c r="C393" s="2047"/>
      <c r="D393" s="1674">
        <v>3</v>
      </c>
      <c r="E393" s="1174"/>
      <c r="F393" s="1174"/>
      <c r="G393" s="1174"/>
      <c r="H393" s="1174"/>
      <c r="I393" s="1174"/>
      <c r="J393" s="1174"/>
      <c r="K393" s="1174"/>
      <c r="L393" s="1174"/>
      <c r="M393" s="1174"/>
      <c r="N393" s="1174"/>
      <c r="O393" s="1174"/>
      <c r="P393" s="1174"/>
      <c r="Q393" s="1174"/>
      <c r="R393" s="1174"/>
      <c r="S393" s="1174"/>
      <c r="T393" s="1174"/>
      <c r="U393" s="1174"/>
      <c r="V393" s="1174"/>
      <c r="W393" s="1179"/>
      <c r="X393" s="1171"/>
      <c r="Y393" s="1171"/>
      <c r="Z393" s="1171"/>
      <c r="AA393" s="1171"/>
      <c r="AB393" s="1171"/>
      <c r="AC393" s="1171"/>
      <c r="AD393" s="1272"/>
      <c r="AE393" s="1739"/>
    </row>
    <row r="394" spans="1:31" ht="15" customHeight="1" x14ac:dyDescent="0.25">
      <c r="A394" s="1737"/>
      <c r="B394" s="2047"/>
      <c r="C394" s="2047"/>
      <c r="D394" s="1674">
        <v>4</v>
      </c>
      <c r="E394" s="1174"/>
      <c r="F394" s="1174"/>
      <c r="G394" s="1174"/>
      <c r="H394" s="1174"/>
      <c r="I394" s="1174"/>
      <c r="J394" s="1174"/>
      <c r="K394" s="1174"/>
      <c r="L394" s="1174"/>
      <c r="M394" s="1174"/>
      <c r="N394" s="1174"/>
      <c r="O394" s="1174"/>
      <c r="P394" s="1174"/>
      <c r="Q394" s="1174"/>
      <c r="R394" s="1174"/>
      <c r="S394" s="1174"/>
      <c r="T394" s="1174"/>
      <c r="U394" s="1174"/>
      <c r="V394" s="1174"/>
      <c r="W394" s="1179"/>
      <c r="X394" s="1171"/>
      <c r="Y394" s="1171"/>
      <c r="Z394" s="1171"/>
      <c r="AA394" s="1171"/>
      <c r="AB394" s="1171"/>
      <c r="AC394" s="1171"/>
      <c r="AD394" s="1272"/>
      <c r="AE394" s="1739"/>
    </row>
    <row r="395" spans="1:31" ht="15" customHeight="1" x14ac:dyDescent="0.25">
      <c r="A395" s="1737"/>
      <c r="B395" s="2047"/>
      <c r="C395" s="2047"/>
      <c r="D395" s="1674">
        <v>5</v>
      </c>
      <c r="E395" s="1174"/>
      <c r="F395" s="1174"/>
      <c r="G395" s="1174"/>
      <c r="H395" s="1174"/>
      <c r="I395" s="1174"/>
      <c r="J395" s="1174"/>
      <c r="K395" s="1174"/>
      <c r="L395" s="1174"/>
      <c r="M395" s="1174"/>
      <c r="N395" s="1174"/>
      <c r="O395" s="1174"/>
      <c r="P395" s="1174"/>
      <c r="Q395" s="1174"/>
      <c r="R395" s="1174"/>
      <c r="S395" s="1174"/>
      <c r="T395" s="1174"/>
      <c r="U395" s="1174"/>
      <c r="V395" s="1174"/>
      <c r="W395" s="1179"/>
      <c r="X395" s="1171"/>
      <c r="Y395" s="1171"/>
      <c r="Z395" s="1171"/>
      <c r="AA395" s="1171"/>
      <c r="AB395" s="1171"/>
      <c r="AC395" s="1171"/>
      <c r="AD395" s="1272"/>
      <c r="AE395" s="1739"/>
    </row>
    <row r="396" spans="1:31" ht="15" customHeight="1" x14ac:dyDescent="0.25">
      <c r="A396" s="1737"/>
      <c r="B396" s="2047"/>
      <c r="C396" s="2047"/>
      <c r="D396" s="1674">
        <v>6</v>
      </c>
      <c r="E396" s="1174"/>
      <c r="F396" s="1174"/>
      <c r="G396" s="1174"/>
      <c r="H396" s="1174"/>
      <c r="I396" s="1174"/>
      <c r="J396" s="1174"/>
      <c r="K396" s="1174"/>
      <c r="L396" s="1174"/>
      <c r="M396" s="1174"/>
      <c r="N396" s="1174"/>
      <c r="O396" s="1174"/>
      <c r="P396" s="1174"/>
      <c r="Q396" s="1174"/>
      <c r="R396" s="1174"/>
      <c r="S396" s="1174"/>
      <c r="T396" s="1174"/>
      <c r="U396" s="1174"/>
      <c r="V396" s="1174"/>
      <c r="W396" s="1179"/>
      <c r="X396" s="1171"/>
      <c r="Y396" s="1171"/>
      <c r="Z396" s="1171"/>
      <c r="AA396" s="1171"/>
      <c r="AB396" s="1171"/>
      <c r="AC396" s="1171"/>
      <c r="AD396" s="1272"/>
      <c r="AE396" s="1739"/>
    </row>
    <row r="397" spans="1:31" ht="15" customHeight="1" x14ac:dyDescent="0.25">
      <c r="A397" s="1737"/>
      <c r="B397" s="2046">
        <v>5</v>
      </c>
      <c r="C397" s="2046" t="str">
        <f>IF($C$10="","",$C$10)</f>
        <v/>
      </c>
      <c r="D397" s="1680">
        <v>0</v>
      </c>
      <c r="E397" s="1172"/>
      <c r="F397" s="1172"/>
      <c r="G397" s="1172"/>
      <c r="H397" s="1172"/>
      <c r="I397" s="1172"/>
      <c r="J397" s="1172"/>
      <c r="K397" s="1172"/>
      <c r="L397" s="1172"/>
      <c r="M397" s="1172"/>
      <c r="N397" s="1172"/>
      <c r="O397" s="1172"/>
      <c r="P397" s="1172"/>
      <c r="Q397" s="1172"/>
      <c r="R397" s="1172"/>
      <c r="S397" s="1172"/>
      <c r="T397" s="1172"/>
      <c r="U397" s="1172"/>
      <c r="V397" s="1172"/>
      <c r="W397" s="1178"/>
      <c r="X397" s="1171"/>
      <c r="Y397" s="1171"/>
      <c r="Z397" s="1171"/>
      <c r="AA397" s="1171"/>
      <c r="AB397" s="1171"/>
      <c r="AC397" s="1171"/>
      <c r="AD397" s="1272"/>
      <c r="AE397" s="1739"/>
    </row>
    <row r="398" spans="1:31" ht="15" customHeight="1" x14ac:dyDescent="0.25">
      <c r="A398" s="1737"/>
      <c r="B398" s="2047"/>
      <c r="C398" s="2047"/>
      <c r="D398" s="1674">
        <v>1</v>
      </c>
      <c r="E398" s="1174"/>
      <c r="F398" s="1174"/>
      <c r="G398" s="1174"/>
      <c r="H398" s="1174"/>
      <c r="I398" s="1174"/>
      <c r="J398" s="1174"/>
      <c r="K398" s="1174"/>
      <c r="L398" s="1174"/>
      <c r="M398" s="1174"/>
      <c r="N398" s="1174"/>
      <c r="O398" s="1174"/>
      <c r="P398" s="1174"/>
      <c r="Q398" s="1174"/>
      <c r="R398" s="1174"/>
      <c r="S398" s="1174"/>
      <c r="T398" s="1174"/>
      <c r="U398" s="1174"/>
      <c r="V398" s="1174"/>
      <c r="W398" s="1179"/>
      <c r="X398" s="1171"/>
      <c r="Y398" s="1171"/>
      <c r="Z398" s="1171"/>
      <c r="AA398" s="1171"/>
      <c r="AB398" s="1171"/>
      <c r="AC398" s="1171"/>
      <c r="AD398" s="1272"/>
      <c r="AE398" s="1739"/>
    </row>
    <row r="399" spans="1:31" ht="15" customHeight="1" x14ac:dyDescent="0.25">
      <c r="A399" s="1737"/>
      <c r="B399" s="2047"/>
      <c r="C399" s="2047"/>
      <c r="D399" s="1674">
        <v>2</v>
      </c>
      <c r="E399" s="1174"/>
      <c r="F399" s="1174"/>
      <c r="G399" s="1174"/>
      <c r="H399" s="1174"/>
      <c r="I399" s="1174"/>
      <c r="J399" s="1174"/>
      <c r="K399" s="1174"/>
      <c r="L399" s="1174"/>
      <c r="M399" s="1174"/>
      <c r="N399" s="1174"/>
      <c r="O399" s="1174"/>
      <c r="P399" s="1174"/>
      <c r="Q399" s="1174"/>
      <c r="R399" s="1174"/>
      <c r="S399" s="1174"/>
      <c r="T399" s="1174"/>
      <c r="U399" s="1174"/>
      <c r="V399" s="1174"/>
      <c r="W399" s="1179"/>
      <c r="X399" s="1171"/>
      <c r="Y399" s="1171"/>
      <c r="Z399" s="1171"/>
      <c r="AA399" s="1171"/>
      <c r="AB399" s="1171"/>
      <c r="AC399" s="1171"/>
      <c r="AD399" s="1272"/>
      <c r="AE399" s="1739"/>
    </row>
    <row r="400" spans="1:31" ht="15" customHeight="1" x14ac:dyDescent="0.25">
      <c r="A400" s="1737"/>
      <c r="B400" s="2047"/>
      <c r="C400" s="2047"/>
      <c r="D400" s="1674">
        <v>3</v>
      </c>
      <c r="E400" s="1174"/>
      <c r="F400" s="1174"/>
      <c r="G400" s="1174"/>
      <c r="H400" s="1174"/>
      <c r="I400" s="1174"/>
      <c r="J400" s="1174"/>
      <c r="K400" s="1174"/>
      <c r="L400" s="1174"/>
      <c r="M400" s="1174"/>
      <c r="N400" s="1174"/>
      <c r="O400" s="1174"/>
      <c r="P400" s="1174"/>
      <c r="Q400" s="1174"/>
      <c r="R400" s="1174"/>
      <c r="S400" s="1174"/>
      <c r="T400" s="1174"/>
      <c r="U400" s="1174"/>
      <c r="V400" s="1174"/>
      <c r="W400" s="1179"/>
      <c r="X400" s="1171"/>
      <c r="Y400" s="1171"/>
      <c r="Z400" s="1171"/>
      <c r="AA400" s="1171"/>
      <c r="AB400" s="1171"/>
      <c r="AC400" s="1171"/>
      <c r="AD400" s="1272"/>
      <c r="AE400" s="1739"/>
    </row>
    <row r="401" spans="1:31" ht="15" customHeight="1" x14ac:dyDescent="0.25">
      <c r="A401" s="1737"/>
      <c r="B401" s="2047"/>
      <c r="C401" s="2047"/>
      <c r="D401" s="1674">
        <v>4</v>
      </c>
      <c r="E401" s="1174"/>
      <c r="F401" s="1174"/>
      <c r="G401" s="1174"/>
      <c r="H401" s="1174"/>
      <c r="I401" s="1174"/>
      <c r="J401" s="1174"/>
      <c r="K401" s="1174"/>
      <c r="L401" s="1174"/>
      <c r="M401" s="1174"/>
      <c r="N401" s="1174"/>
      <c r="O401" s="1174"/>
      <c r="P401" s="1174"/>
      <c r="Q401" s="1174"/>
      <c r="R401" s="1174"/>
      <c r="S401" s="1174"/>
      <c r="T401" s="1174"/>
      <c r="U401" s="1174"/>
      <c r="V401" s="1174"/>
      <c r="W401" s="1179"/>
      <c r="X401" s="1171"/>
      <c r="Y401" s="1171"/>
      <c r="Z401" s="1171"/>
      <c r="AA401" s="1171"/>
      <c r="AB401" s="1171"/>
      <c r="AC401" s="1171"/>
      <c r="AD401" s="1272"/>
      <c r="AE401" s="1739"/>
    </row>
    <row r="402" spans="1:31" ht="15" customHeight="1" x14ac:dyDescent="0.25">
      <c r="A402" s="1737"/>
      <c r="B402" s="2047"/>
      <c r="C402" s="2047"/>
      <c r="D402" s="1674">
        <v>5</v>
      </c>
      <c r="E402" s="1174"/>
      <c r="F402" s="1174"/>
      <c r="G402" s="1174"/>
      <c r="H402" s="1174"/>
      <c r="I402" s="1174"/>
      <c r="J402" s="1174"/>
      <c r="K402" s="1174"/>
      <c r="L402" s="1174"/>
      <c r="M402" s="1174"/>
      <c r="N402" s="1174"/>
      <c r="O402" s="1174"/>
      <c r="P402" s="1174"/>
      <c r="Q402" s="1174"/>
      <c r="R402" s="1174"/>
      <c r="S402" s="1174"/>
      <c r="T402" s="1174"/>
      <c r="U402" s="1174"/>
      <c r="V402" s="1174"/>
      <c r="W402" s="1179"/>
      <c r="X402" s="1171"/>
      <c r="Y402" s="1171"/>
      <c r="Z402" s="1171"/>
      <c r="AA402" s="1171"/>
      <c r="AB402" s="1171"/>
      <c r="AC402" s="1171"/>
      <c r="AD402" s="1272"/>
      <c r="AE402" s="1739"/>
    </row>
    <row r="403" spans="1:31" ht="15" customHeight="1" x14ac:dyDescent="0.25">
      <c r="A403" s="1737"/>
      <c r="B403" s="2047"/>
      <c r="C403" s="2047"/>
      <c r="D403" s="1674">
        <v>6</v>
      </c>
      <c r="E403" s="1174"/>
      <c r="F403" s="1174"/>
      <c r="G403" s="1174"/>
      <c r="H403" s="1174"/>
      <c r="I403" s="1174"/>
      <c r="J403" s="1174"/>
      <c r="K403" s="1174"/>
      <c r="L403" s="1174"/>
      <c r="M403" s="1174"/>
      <c r="N403" s="1174"/>
      <c r="O403" s="1174"/>
      <c r="P403" s="1174"/>
      <c r="Q403" s="1174"/>
      <c r="R403" s="1174"/>
      <c r="S403" s="1174"/>
      <c r="T403" s="1174"/>
      <c r="U403" s="1174"/>
      <c r="V403" s="1174"/>
      <c r="W403" s="1179"/>
      <c r="X403" s="1171"/>
      <c r="Y403" s="1171"/>
      <c r="Z403" s="1171"/>
      <c r="AA403" s="1171"/>
      <c r="AB403" s="1171"/>
      <c r="AC403" s="1171"/>
      <c r="AD403" s="1272"/>
      <c r="AE403" s="1739"/>
    </row>
    <row r="404" spans="1:31" ht="15" customHeight="1" x14ac:dyDescent="0.25">
      <c r="A404" s="1737"/>
      <c r="B404" s="2046">
        <v>6</v>
      </c>
      <c r="C404" s="2046" t="str">
        <f>IF($C$11="","",$C$11)</f>
        <v/>
      </c>
      <c r="D404" s="1680">
        <v>0</v>
      </c>
      <c r="E404" s="1172"/>
      <c r="F404" s="1172"/>
      <c r="G404" s="1172"/>
      <c r="H404" s="1172"/>
      <c r="I404" s="1172"/>
      <c r="J404" s="1172"/>
      <c r="K404" s="1172"/>
      <c r="L404" s="1172"/>
      <c r="M404" s="1172"/>
      <c r="N404" s="1172"/>
      <c r="O404" s="1172"/>
      <c r="P404" s="1172"/>
      <c r="Q404" s="1172"/>
      <c r="R404" s="1172"/>
      <c r="S404" s="1172"/>
      <c r="T404" s="1172"/>
      <c r="U404" s="1172"/>
      <c r="V404" s="1172"/>
      <c r="W404" s="1178"/>
      <c r="X404" s="1171"/>
      <c r="Y404" s="1171"/>
      <c r="Z404" s="1171"/>
      <c r="AA404" s="1171"/>
      <c r="AB404" s="1171"/>
      <c r="AC404" s="1171"/>
      <c r="AD404" s="1272"/>
      <c r="AE404" s="1739"/>
    </row>
    <row r="405" spans="1:31" ht="15" customHeight="1" x14ac:dyDescent="0.25">
      <c r="A405" s="1737"/>
      <c r="B405" s="2047"/>
      <c r="C405" s="2047"/>
      <c r="D405" s="1674">
        <v>1</v>
      </c>
      <c r="E405" s="1174"/>
      <c r="F405" s="1174"/>
      <c r="G405" s="1174"/>
      <c r="H405" s="1174"/>
      <c r="I405" s="1174"/>
      <c r="J405" s="1174"/>
      <c r="K405" s="1174"/>
      <c r="L405" s="1174"/>
      <c r="M405" s="1174"/>
      <c r="N405" s="1174"/>
      <c r="O405" s="1174"/>
      <c r="P405" s="1174"/>
      <c r="Q405" s="1174"/>
      <c r="R405" s="1174"/>
      <c r="S405" s="1174"/>
      <c r="T405" s="1174"/>
      <c r="U405" s="1174"/>
      <c r="V405" s="1174"/>
      <c r="W405" s="1179"/>
      <c r="X405" s="1171"/>
      <c r="Y405" s="1171"/>
      <c r="Z405" s="1171"/>
      <c r="AA405" s="1171"/>
      <c r="AB405" s="1171"/>
      <c r="AC405" s="1171"/>
      <c r="AD405" s="1272"/>
      <c r="AE405" s="1739"/>
    </row>
    <row r="406" spans="1:31" ht="15" customHeight="1" x14ac:dyDescent="0.25">
      <c r="A406" s="1737"/>
      <c r="B406" s="2047"/>
      <c r="C406" s="2047"/>
      <c r="D406" s="1674">
        <v>2</v>
      </c>
      <c r="E406" s="1174"/>
      <c r="F406" s="1174"/>
      <c r="G406" s="1174"/>
      <c r="H406" s="1174"/>
      <c r="I406" s="1174"/>
      <c r="J406" s="1174"/>
      <c r="K406" s="1174"/>
      <c r="L406" s="1174"/>
      <c r="M406" s="1174"/>
      <c r="N406" s="1174"/>
      <c r="O406" s="1174"/>
      <c r="P406" s="1174"/>
      <c r="Q406" s="1174"/>
      <c r="R406" s="1174"/>
      <c r="S406" s="1174"/>
      <c r="T406" s="1174"/>
      <c r="U406" s="1174"/>
      <c r="V406" s="1174"/>
      <c r="W406" s="1179"/>
      <c r="X406" s="1171"/>
      <c r="Y406" s="1171"/>
      <c r="Z406" s="1171"/>
      <c r="AA406" s="1171"/>
      <c r="AB406" s="1171"/>
      <c r="AC406" s="1171"/>
      <c r="AD406" s="1272"/>
      <c r="AE406" s="1739"/>
    </row>
    <row r="407" spans="1:31" ht="15" customHeight="1" x14ac:dyDescent="0.25">
      <c r="A407" s="1737"/>
      <c r="B407" s="2047"/>
      <c r="C407" s="2047"/>
      <c r="D407" s="1674">
        <v>3</v>
      </c>
      <c r="E407" s="1174"/>
      <c r="F407" s="1174"/>
      <c r="G407" s="1174"/>
      <c r="H407" s="1174"/>
      <c r="I407" s="1174"/>
      <c r="J407" s="1174"/>
      <c r="K407" s="1174"/>
      <c r="L407" s="1174"/>
      <c r="M407" s="1174"/>
      <c r="N407" s="1174"/>
      <c r="O407" s="1174"/>
      <c r="P407" s="1174"/>
      <c r="Q407" s="1174"/>
      <c r="R407" s="1174"/>
      <c r="S407" s="1174"/>
      <c r="T407" s="1174"/>
      <c r="U407" s="1174"/>
      <c r="V407" s="1174"/>
      <c r="W407" s="1179"/>
      <c r="X407" s="1171"/>
      <c r="Y407" s="1171"/>
      <c r="Z407" s="1171"/>
      <c r="AA407" s="1171"/>
      <c r="AB407" s="1171"/>
      <c r="AC407" s="1171"/>
      <c r="AD407" s="1272"/>
      <c r="AE407" s="1739"/>
    </row>
    <row r="408" spans="1:31" ht="15" customHeight="1" x14ac:dyDescent="0.25">
      <c r="A408" s="1737"/>
      <c r="B408" s="2047"/>
      <c r="C408" s="2047"/>
      <c r="D408" s="1674">
        <v>4</v>
      </c>
      <c r="E408" s="1174"/>
      <c r="F408" s="1174"/>
      <c r="G408" s="1174"/>
      <c r="H408" s="1174"/>
      <c r="I408" s="1174"/>
      <c r="J408" s="1174"/>
      <c r="K408" s="1174"/>
      <c r="L408" s="1174"/>
      <c r="M408" s="1174"/>
      <c r="N408" s="1174"/>
      <c r="O408" s="1174"/>
      <c r="P408" s="1174"/>
      <c r="Q408" s="1174"/>
      <c r="R408" s="1174"/>
      <c r="S408" s="1174"/>
      <c r="T408" s="1174"/>
      <c r="U408" s="1174"/>
      <c r="V408" s="1174"/>
      <c r="W408" s="1179"/>
      <c r="X408" s="1171"/>
      <c r="Y408" s="1171"/>
      <c r="Z408" s="1171"/>
      <c r="AA408" s="1171"/>
      <c r="AB408" s="1171"/>
      <c r="AC408" s="1171"/>
      <c r="AD408" s="1272"/>
      <c r="AE408" s="1739"/>
    </row>
    <row r="409" spans="1:31" ht="15" customHeight="1" x14ac:dyDescent="0.25">
      <c r="A409" s="1737"/>
      <c r="B409" s="2047"/>
      <c r="C409" s="2047"/>
      <c r="D409" s="1674">
        <v>5</v>
      </c>
      <c r="E409" s="1174"/>
      <c r="F409" s="1174"/>
      <c r="G409" s="1174"/>
      <c r="H409" s="1174"/>
      <c r="I409" s="1174"/>
      <c r="J409" s="1174"/>
      <c r="K409" s="1174"/>
      <c r="L409" s="1174"/>
      <c r="M409" s="1174"/>
      <c r="N409" s="1174"/>
      <c r="O409" s="1174"/>
      <c r="P409" s="1174"/>
      <c r="Q409" s="1174"/>
      <c r="R409" s="1174"/>
      <c r="S409" s="1174"/>
      <c r="T409" s="1174"/>
      <c r="U409" s="1174"/>
      <c r="V409" s="1174"/>
      <c r="W409" s="1179"/>
      <c r="X409" s="1171"/>
      <c r="Y409" s="1171"/>
      <c r="Z409" s="1171"/>
      <c r="AA409" s="1171"/>
      <c r="AB409" s="1171"/>
      <c r="AC409" s="1171"/>
      <c r="AD409" s="1272"/>
      <c r="AE409" s="1739"/>
    </row>
    <row r="410" spans="1:31" ht="15" customHeight="1" x14ac:dyDescent="0.25">
      <c r="A410" s="1737"/>
      <c r="B410" s="2057"/>
      <c r="C410" s="2057"/>
      <c r="D410" s="1682">
        <v>6</v>
      </c>
      <c r="E410" s="1177"/>
      <c r="F410" s="1177"/>
      <c r="G410" s="1177"/>
      <c r="H410" s="1177"/>
      <c r="I410" s="1177"/>
      <c r="J410" s="1177"/>
      <c r="K410" s="1177"/>
      <c r="L410" s="1177"/>
      <c r="M410" s="1177"/>
      <c r="N410" s="1177"/>
      <c r="O410" s="1177"/>
      <c r="P410" s="1177"/>
      <c r="Q410" s="1177"/>
      <c r="R410" s="1177"/>
      <c r="S410" s="1177"/>
      <c r="T410" s="1177"/>
      <c r="U410" s="1177"/>
      <c r="V410" s="1177"/>
      <c r="W410" s="1180"/>
      <c r="X410" s="1171"/>
      <c r="Y410" s="1171"/>
      <c r="Z410" s="1171"/>
      <c r="AA410" s="1171"/>
      <c r="AB410" s="1171"/>
      <c r="AC410" s="1171"/>
      <c r="AD410" s="1272"/>
      <c r="AE410" s="1739"/>
    </row>
    <row r="411" spans="1:31" s="1275" customFormat="1" ht="60" customHeight="1" x14ac:dyDescent="0.25">
      <c r="A411" s="1162" t="s">
        <v>1273</v>
      </c>
      <c r="B411" s="1670"/>
      <c r="C411" s="1670"/>
      <c r="D411" s="1670"/>
      <c r="E411" s="1670"/>
      <c r="F411" s="1670"/>
      <c r="G411" s="1670"/>
      <c r="H411" s="1670"/>
      <c r="I411" s="1670"/>
      <c r="J411" s="1670"/>
      <c r="K411" s="1670"/>
      <c r="L411" s="1670"/>
      <c r="M411" s="1670"/>
      <c r="N411" s="1670"/>
      <c r="O411" s="1670"/>
      <c r="P411" s="1670"/>
      <c r="Q411" s="1670"/>
      <c r="R411" s="1670"/>
      <c r="S411" s="1670"/>
      <c r="T411" s="1670"/>
      <c r="U411" s="1670"/>
      <c r="V411" s="1670"/>
      <c r="W411" s="1670"/>
      <c r="X411" s="1670"/>
      <c r="Y411" s="1670"/>
      <c r="Z411" s="1670"/>
      <c r="AA411" s="1670"/>
      <c r="AB411" s="1670"/>
      <c r="AC411" s="1670"/>
      <c r="AD411" s="1670"/>
      <c r="AE411" s="1734"/>
    </row>
    <row r="412" spans="1:31" s="1274" customFormat="1" ht="45" customHeight="1" x14ac:dyDescent="0.25">
      <c r="A412" s="1164" t="s">
        <v>1274</v>
      </c>
      <c r="B412" s="1272"/>
      <c r="C412" s="1272"/>
      <c r="D412" s="1272"/>
      <c r="E412" s="1272"/>
      <c r="F412" s="1272"/>
      <c r="G412" s="1272"/>
      <c r="H412" s="1272"/>
      <c r="I412" s="1272"/>
      <c r="J412" s="1272"/>
      <c r="K412" s="1272"/>
      <c r="L412" s="1272"/>
      <c r="M412" s="1272"/>
      <c r="N412" s="1272"/>
      <c r="O412" s="1272"/>
      <c r="P412" s="1272"/>
      <c r="Q412" s="1272"/>
      <c r="R412" s="1272"/>
      <c r="S412" s="1272"/>
      <c r="T412" s="1272"/>
      <c r="U412" s="1272"/>
      <c r="V412" s="1272"/>
      <c r="W412" s="1272"/>
      <c r="X412" s="1272"/>
      <c r="Y412" s="1272"/>
      <c r="Z412" s="1272"/>
      <c r="AA412" s="1272"/>
      <c r="AB412" s="1272"/>
      <c r="AC412" s="1272"/>
      <c r="AD412" s="1272"/>
      <c r="AE412" s="1273"/>
    </row>
    <row r="413" spans="1:31" s="1274" customFormat="1" ht="60" customHeight="1" x14ac:dyDescent="0.25">
      <c r="A413" s="1737"/>
      <c r="B413" s="2048" t="s">
        <v>1030</v>
      </c>
      <c r="C413" s="2049"/>
      <c r="D413" s="2059" t="s">
        <v>1064</v>
      </c>
      <c r="E413" s="2058" t="s">
        <v>1234</v>
      </c>
      <c r="F413" s="2048"/>
      <c r="G413" s="2048"/>
      <c r="H413" s="2048"/>
      <c r="I413" s="2048"/>
      <c r="J413" s="2048"/>
      <c r="K413" s="2048"/>
      <c r="L413" s="2048"/>
      <c r="M413" s="2048"/>
      <c r="N413" s="2048"/>
      <c r="O413" s="2048"/>
      <c r="P413" s="2048"/>
      <c r="Q413" s="2048"/>
      <c r="R413" s="2048"/>
      <c r="S413" s="2048"/>
      <c r="T413" s="2048"/>
      <c r="U413" s="2048"/>
      <c r="V413" s="2048"/>
      <c r="W413" s="2048"/>
      <c r="X413" s="2145" t="s">
        <v>1526</v>
      </c>
      <c r="Y413" s="2142" t="s">
        <v>1292</v>
      </c>
      <c r="Z413" s="1272"/>
      <c r="AA413" s="1272"/>
      <c r="AB413" s="1272"/>
      <c r="AC413" s="1272"/>
      <c r="AD413" s="1272"/>
      <c r="AE413" s="1273"/>
    </row>
    <row r="414" spans="1:31" s="1274" customFormat="1" ht="45" customHeight="1" x14ac:dyDescent="0.25">
      <c r="A414" s="1737"/>
      <c r="B414" s="2049"/>
      <c r="C414" s="2049"/>
      <c r="D414" s="2060"/>
      <c r="E414" s="1684" t="s">
        <v>1031</v>
      </c>
      <c r="F414" s="1684" t="s">
        <v>1235</v>
      </c>
      <c r="G414" s="1684" t="s">
        <v>1033</v>
      </c>
      <c r="H414" s="1684" t="s">
        <v>1034</v>
      </c>
      <c r="I414" s="1684" t="s">
        <v>1035</v>
      </c>
      <c r="J414" s="1684" t="s">
        <v>1036</v>
      </c>
      <c r="K414" s="1684" t="s">
        <v>1037</v>
      </c>
      <c r="L414" s="1684" t="s">
        <v>1038</v>
      </c>
      <c r="M414" s="1684" t="s">
        <v>1039</v>
      </c>
      <c r="N414" s="1684" t="s">
        <v>1040</v>
      </c>
      <c r="O414" s="1684" t="s">
        <v>1041</v>
      </c>
      <c r="P414" s="1684" t="s">
        <v>1042</v>
      </c>
      <c r="Q414" s="1684" t="s">
        <v>1043</v>
      </c>
      <c r="R414" s="1684" t="s">
        <v>1044</v>
      </c>
      <c r="S414" s="1684" t="s">
        <v>1045</v>
      </c>
      <c r="T414" s="1684" t="s">
        <v>1046</v>
      </c>
      <c r="U414" s="1684" t="s">
        <v>1047</v>
      </c>
      <c r="V414" s="1684" t="s">
        <v>1048</v>
      </c>
      <c r="W414" s="1676" t="s">
        <v>1049</v>
      </c>
      <c r="X414" s="2146"/>
      <c r="Y414" s="2143"/>
      <c r="Z414" s="1272"/>
      <c r="AA414" s="1272"/>
      <c r="AB414" s="1272"/>
      <c r="AC414" s="1272"/>
      <c r="AD414" s="1272"/>
      <c r="AE414" s="1273"/>
    </row>
    <row r="415" spans="1:31" s="1274" customFormat="1" ht="15" customHeight="1" x14ac:dyDescent="0.25">
      <c r="A415" s="1737"/>
      <c r="B415" s="2046">
        <v>1</v>
      </c>
      <c r="C415" s="2046" t="str">
        <f>IF($C$6="","",$C$6)</f>
        <v/>
      </c>
      <c r="D415" s="1680">
        <v>0</v>
      </c>
      <c r="E415" s="1335" t="str">
        <f t="shared" ref="E415:W415" si="45">IF(ISNUMBER(E324),E324,"")</f>
        <v/>
      </c>
      <c r="F415" s="1335" t="str">
        <f t="shared" si="45"/>
        <v/>
      </c>
      <c r="G415" s="1335" t="str">
        <f t="shared" si="45"/>
        <v/>
      </c>
      <c r="H415" s="1335" t="str">
        <f t="shared" si="45"/>
        <v/>
      </c>
      <c r="I415" s="1335" t="str">
        <f t="shared" si="45"/>
        <v/>
      </c>
      <c r="J415" s="1335" t="str">
        <f t="shared" si="45"/>
        <v/>
      </c>
      <c r="K415" s="1335" t="str">
        <f t="shared" si="45"/>
        <v/>
      </c>
      <c r="L415" s="1335" t="str">
        <f t="shared" si="45"/>
        <v/>
      </c>
      <c r="M415" s="1335" t="str">
        <f t="shared" si="45"/>
        <v/>
      </c>
      <c r="N415" s="1335" t="str">
        <f t="shared" si="45"/>
        <v/>
      </c>
      <c r="O415" s="1335" t="str">
        <f t="shared" si="45"/>
        <v/>
      </c>
      <c r="P415" s="1335" t="str">
        <f t="shared" si="45"/>
        <v/>
      </c>
      <c r="Q415" s="1335" t="str">
        <f t="shared" si="45"/>
        <v/>
      </c>
      <c r="R415" s="1335" t="str">
        <f t="shared" si="45"/>
        <v/>
      </c>
      <c r="S415" s="1335" t="str">
        <f t="shared" si="45"/>
        <v/>
      </c>
      <c r="T415" s="1335" t="str">
        <f t="shared" si="45"/>
        <v/>
      </c>
      <c r="U415" s="1335" t="str">
        <f t="shared" si="45"/>
        <v/>
      </c>
      <c r="V415" s="1335" t="str">
        <f t="shared" si="45"/>
        <v/>
      </c>
      <c r="W415" s="1537" t="str">
        <f t="shared" si="45"/>
        <v/>
      </c>
      <c r="X415" s="1494" t="str">
        <f>IF(ISNUMBER($Y$324),SUM(E415:W415)/$Y$324,"")</f>
        <v/>
      </c>
      <c r="Y415" s="110" t="str">
        <f>IF(SUM(E415:W415)&gt;$Y$324,"No","Yes")</f>
        <v>Yes</v>
      </c>
      <c r="Z415" s="1272"/>
      <c r="AA415" s="1272"/>
      <c r="AB415" s="1272"/>
      <c r="AC415" s="1272"/>
      <c r="AD415" s="1272"/>
      <c r="AE415" s="1273"/>
    </row>
    <row r="416" spans="1:31" s="1274" customFormat="1" ht="15" customHeight="1" x14ac:dyDescent="0.25">
      <c r="A416" s="1737"/>
      <c r="B416" s="2047"/>
      <c r="C416" s="2047"/>
      <c r="D416" s="1674">
        <v>1</v>
      </c>
      <c r="E416" s="1174"/>
      <c r="F416" s="1174"/>
      <c r="G416" s="1174"/>
      <c r="H416" s="1174"/>
      <c r="I416" s="1174"/>
      <c r="J416" s="1174"/>
      <c r="K416" s="1174"/>
      <c r="L416" s="1174"/>
      <c r="M416" s="1174"/>
      <c r="N416" s="1174"/>
      <c r="O416" s="1174"/>
      <c r="P416" s="1174"/>
      <c r="Q416" s="1174"/>
      <c r="R416" s="1174"/>
      <c r="S416" s="1174"/>
      <c r="T416" s="1174"/>
      <c r="U416" s="1174"/>
      <c r="V416" s="1174"/>
      <c r="W416" s="1179"/>
      <c r="X416" s="1495" t="str">
        <f t="shared" ref="X416:X421" si="46">IF(ISNUMBER($Y$324),SUM(E416:W416)/$Y$324,"")</f>
        <v/>
      </c>
      <c r="Y416" s="49" t="str">
        <f>IF(SUM(E416:W416)&gt;$Y$324,"No","Yes")</f>
        <v>Yes</v>
      </c>
      <c r="Z416" s="1272"/>
      <c r="AA416" s="1272"/>
      <c r="AB416" s="1272"/>
      <c r="AC416" s="1272"/>
      <c r="AD416" s="1272"/>
      <c r="AE416" s="1273"/>
    </row>
    <row r="417" spans="1:31" s="1274" customFormat="1" ht="15" customHeight="1" x14ac:dyDescent="0.25">
      <c r="A417" s="1737"/>
      <c r="B417" s="2047"/>
      <c r="C417" s="2047"/>
      <c r="D417" s="1674">
        <v>2</v>
      </c>
      <c r="E417" s="1174"/>
      <c r="F417" s="1174"/>
      <c r="G417" s="1174"/>
      <c r="H417" s="1174"/>
      <c r="I417" s="1174"/>
      <c r="J417" s="1174"/>
      <c r="K417" s="1174"/>
      <c r="L417" s="1174"/>
      <c r="M417" s="1174"/>
      <c r="N417" s="1174"/>
      <c r="O417" s="1174"/>
      <c r="P417" s="1174"/>
      <c r="Q417" s="1174"/>
      <c r="R417" s="1174"/>
      <c r="S417" s="1174"/>
      <c r="T417" s="1174"/>
      <c r="U417" s="1174"/>
      <c r="V417" s="1174"/>
      <c r="W417" s="1179"/>
      <c r="X417" s="1495" t="str">
        <f t="shared" si="46"/>
        <v/>
      </c>
      <c r="Y417" s="1336" t="str">
        <f t="shared" ref="Y417:Y421" si="47">IF(SUM(E417:W417)&gt;$Y$324,"No","Yes")</f>
        <v>Yes</v>
      </c>
      <c r="Z417" s="1272"/>
      <c r="AA417" s="1272"/>
      <c r="AB417" s="1272"/>
      <c r="AC417" s="1272"/>
      <c r="AD417" s="1272"/>
      <c r="AE417" s="1273"/>
    </row>
    <row r="418" spans="1:31" s="1274" customFormat="1" ht="15" customHeight="1" x14ac:dyDescent="0.25">
      <c r="A418" s="1737"/>
      <c r="B418" s="2047"/>
      <c r="C418" s="2047"/>
      <c r="D418" s="1674">
        <v>3</v>
      </c>
      <c r="E418" s="1174"/>
      <c r="F418" s="1174"/>
      <c r="G418" s="1174"/>
      <c r="H418" s="1174"/>
      <c r="I418" s="1174"/>
      <c r="J418" s="1174"/>
      <c r="K418" s="1174"/>
      <c r="L418" s="1174"/>
      <c r="M418" s="1174"/>
      <c r="N418" s="1174"/>
      <c r="O418" s="1174"/>
      <c r="P418" s="1174"/>
      <c r="Q418" s="1174"/>
      <c r="R418" s="1174"/>
      <c r="S418" s="1174"/>
      <c r="T418" s="1174"/>
      <c r="U418" s="1174"/>
      <c r="V418" s="1174"/>
      <c r="W418" s="1179"/>
      <c r="X418" s="1495" t="str">
        <f t="shared" si="46"/>
        <v/>
      </c>
      <c r="Y418" s="49" t="str">
        <f t="shared" si="47"/>
        <v>Yes</v>
      </c>
      <c r="Z418" s="1272"/>
      <c r="AA418" s="1272"/>
      <c r="AB418" s="1272"/>
      <c r="AC418" s="1272"/>
      <c r="AD418" s="1272"/>
      <c r="AE418" s="1273"/>
    </row>
    <row r="419" spans="1:31" s="1274" customFormat="1" ht="15" customHeight="1" x14ac:dyDescent="0.25">
      <c r="A419" s="1737"/>
      <c r="B419" s="2047"/>
      <c r="C419" s="2047"/>
      <c r="D419" s="1674">
        <v>4</v>
      </c>
      <c r="E419" s="1174"/>
      <c r="F419" s="1174"/>
      <c r="G419" s="1174"/>
      <c r="H419" s="1174"/>
      <c r="I419" s="1174"/>
      <c r="J419" s="1174"/>
      <c r="K419" s="1174"/>
      <c r="L419" s="1174"/>
      <c r="M419" s="1174"/>
      <c r="N419" s="1174"/>
      <c r="O419" s="1174"/>
      <c r="P419" s="1174"/>
      <c r="Q419" s="1174"/>
      <c r="R419" s="1174"/>
      <c r="S419" s="1174"/>
      <c r="T419" s="1174"/>
      <c r="U419" s="1174"/>
      <c r="V419" s="1174"/>
      <c r="W419" s="1179"/>
      <c r="X419" s="1495" t="str">
        <f t="shared" si="46"/>
        <v/>
      </c>
      <c r="Y419" s="1336" t="str">
        <f t="shared" si="47"/>
        <v>Yes</v>
      </c>
      <c r="Z419" s="1272"/>
      <c r="AA419" s="1272"/>
      <c r="AB419" s="1272"/>
      <c r="AC419" s="1272"/>
      <c r="AD419" s="1272"/>
      <c r="AE419" s="1273"/>
    </row>
    <row r="420" spans="1:31" s="1274" customFormat="1" ht="15" customHeight="1" x14ac:dyDescent="0.25">
      <c r="A420" s="1737"/>
      <c r="B420" s="2047"/>
      <c r="C420" s="2047"/>
      <c r="D420" s="1674">
        <v>5</v>
      </c>
      <c r="E420" s="1174"/>
      <c r="F420" s="1174"/>
      <c r="G420" s="1174"/>
      <c r="H420" s="1174"/>
      <c r="I420" s="1174"/>
      <c r="J420" s="1174"/>
      <c r="K420" s="1174"/>
      <c r="L420" s="1174"/>
      <c r="M420" s="1174"/>
      <c r="N420" s="1174"/>
      <c r="O420" s="1174"/>
      <c r="P420" s="1174"/>
      <c r="Q420" s="1174"/>
      <c r="R420" s="1174"/>
      <c r="S420" s="1174"/>
      <c r="T420" s="1174"/>
      <c r="U420" s="1174"/>
      <c r="V420" s="1174"/>
      <c r="W420" s="1179"/>
      <c r="X420" s="1495" t="str">
        <f t="shared" si="46"/>
        <v/>
      </c>
      <c r="Y420" s="49" t="str">
        <f t="shared" si="47"/>
        <v>Yes</v>
      </c>
      <c r="Z420" s="1272"/>
      <c r="AA420" s="1272"/>
      <c r="AB420" s="1272"/>
      <c r="AC420" s="1272"/>
      <c r="AD420" s="1272"/>
      <c r="AE420" s="1273"/>
    </row>
    <row r="421" spans="1:31" s="1274" customFormat="1" ht="15" customHeight="1" x14ac:dyDescent="0.25">
      <c r="A421" s="1737"/>
      <c r="B421" s="2047"/>
      <c r="C421" s="2047"/>
      <c r="D421" s="1674">
        <v>6</v>
      </c>
      <c r="E421" s="1174"/>
      <c r="F421" s="1174"/>
      <c r="G421" s="1174"/>
      <c r="H421" s="1174"/>
      <c r="I421" s="1174"/>
      <c r="J421" s="1174"/>
      <c r="K421" s="1174"/>
      <c r="L421" s="1174"/>
      <c r="M421" s="1174"/>
      <c r="N421" s="1174"/>
      <c r="O421" s="1174"/>
      <c r="P421" s="1174"/>
      <c r="Q421" s="1174"/>
      <c r="R421" s="1174"/>
      <c r="S421" s="1174"/>
      <c r="T421" s="1174"/>
      <c r="U421" s="1174"/>
      <c r="V421" s="1174"/>
      <c r="W421" s="1179"/>
      <c r="X421" s="1495" t="str">
        <f t="shared" si="46"/>
        <v/>
      </c>
      <c r="Y421" s="1336" t="str">
        <f t="shared" si="47"/>
        <v>Yes</v>
      </c>
      <c r="Z421" s="1272"/>
      <c r="AA421" s="1272"/>
      <c r="AB421" s="1272"/>
      <c r="AC421" s="1272"/>
      <c r="AD421" s="1272"/>
      <c r="AE421" s="1273"/>
    </row>
    <row r="422" spans="1:31" s="1274" customFormat="1" ht="15" customHeight="1" x14ac:dyDescent="0.25">
      <c r="A422" s="1737"/>
      <c r="B422" s="2046">
        <v>2</v>
      </c>
      <c r="C422" s="2046" t="str">
        <f>IF($C$7="","",$C$7)</f>
        <v/>
      </c>
      <c r="D422" s="1680">
        <v>0</v>
      </c>
      <c r="E422" s="1335" t="str">
        <f t="shared" ref="E422:W422" si="48">IF(ISNUMBER(E331),E331,"")</f>
        <v/>
      </c>
      <c r="F422" s="1335" t="str">
        <f t="shared" si="48"/>
        <v/>
      </c>
      <c r="G422" s="1335" t="str">
        <f t="shared" si="48"/>
        <v/>
      </c>
      <c r="H422" s="1335" t="str">
        <f t="shared" si="48"/>
        <v/>
      </c>
      <c r="I422" s="1335" t="str">
        <f t="shared" si="48"/>
        <v/>
      </c>
      <c r="J422" s="1335" t="str">
        <f t="shared" si="48"/>
        <v/>
      </c>
      <c r="K422" s="1335" t="str">
        <f t="shared" si="48"/>
        <v/>
      </c>
      <c r="L422" s="1335" t="str">
        <f t="shared" si="48"/>
        <v/>
      </c>
      <c r="M422" s="1335" t="str">
        <f t="shared" si="48"/>
        <v/>
      </c>
      <c r="N422" s="1335" t="str">
        <f t="shared" si="48"/>
        <v/>
      </c>
      <c r="O422" s="1335" t="str">
        <f t="shared" si="48"/>
        <v/>
      </c>
      <c r="P422" s="1335" t="str">
        <f t="shared" si="48"/>
        <v/>
      </c>
      <c r="Q422" s="1335" t="str">
        <f t="shared" si="48"/>
        <v/>
      </c>
      <c r="R422" s="1335" t="str">
        <f t="shared" si="48"/>
        <v/>
      </c>
      <c r="S422" s="1335" t="str">
        <f t="shared" si="48"/>
        <v/>
      </c>
      <c r="T422" s="1335" t="str">
        <f t="shared" si="48"/>
        <v/>
      </c>
      <c r="U422" s="1335" t="str">
        <f t="shared" si="48"/>
        <v/>
      </c>
      <c r="V422" s="1335" t="str">
        <f t="shared" si="48"/>
        <v/>
      </c>
      <c r="W422" s="1537" t="str">
        <f t="shared" si="48"/>
        <v/>
      </c>
      <c r="X422" s="1494" t="str">
        <f>IF(ISNUMBER($Y$331),SUM(E422:W422)/$Y$331,"")</f>
        <v/>
      </c>
      <c r="Y422" s="110" t="str">
        <f>IF(SUM(E422:W422)&gt;$Y$331,"No","Yes")</f>
        <v>Yes</v>
      </c>
      <c r="Z422" s="1272"/>
      <c r="AA422" s="1272"/>
      <c r="AB422" s="1272"/>
      <c r="AC422" s="1272"/>
      <c r="AD422" s="1272"/>
      <c r="AE422" s="1273"/>
    </row>
    <row r="423" spans="1:31" s="1274" customFormat="1" ht="15" customHeight="1" x14ac:dyDescent="0.25">
      <c r="A423" s="1737"/>
      <c r="B423" s="2047"/>
      <c r="C423" s="2047"/>
      <c r="D423" s="1674">
        <v>1</v>
      </c>
      <c r="E423" s="1174"/>
      <c r="F423" s="1174"/>
      <c r="G423" s="1174"/>
      <c r="H423" s="1174"/>
      <c r="I423" s="1174"/>
      <c r="J423" s="1174"/>
      <c r="K423" s="1174"/>
      <c r="L423" s="1174"/>
      <c r="M423" s="1174"/>
      <c r="N423" s="1174"/>
      <c r="O423" s="1174"/>
      <c r="P423" s="1174"/>
      <c r="Q423" s="1174"/>
      <c r="R423" s="1174"/>
      <c r="S423" s="1174"/>
      <c r="T423" s="1174"/>
      <c r="U423" s="1174"/>
      <c r="V423" s="1174"/>
      <c r="W423" s="1179"/>
      <c r="X423" s="1495" t="str">
        <f t="shared" ref="X423:X428" si="49">IF(ISNUMBER($Y$331),SUM(E423:W423)/$Y$331,"")</f>
        <v/>
      </c>
      <c r="Y423" s="49" t="str">
        <f t="shared" ref="Y423:Y428" si="50">IF(SUM(E423:W423)&gt;$Y$331,"No","Yes")</f>
        <v>Yes</v>
      </c>
      <c r="Z423" s="1272"/>
      <c r="AA423" s="1272"/>
      <c r="AB423" s="1272"/>
      <c r="AC423" s="1272"/>
      <c r="AD423" s="1272"/>
      <c r="AE423" s="1273"/>
    </row>
    <row r="424" spans="1:31" s="1274" customFormat="1" ht="15" customHeight="1" x14ac:dyDescent="0.25">
      <c r="A424" s="1737"/>
      <c r="B424" s="2047"/>
      <c r="C424" s="2047"/>
      <c r="D424" s="1674">
        <v>2</v>
      </c>
      <c r="E424" s="1174"/>
      <c r="F424" s="1174"/>
      <c r="G424" s="1174"/>
      <c r="H424" s="1174"/>
      <c r="I424" s="1174"/>
      <c r="J424" s="1174"/>
      <c r="K424" s="1174"/>
      <c r="L424" s="1174"/>
      <c r="M424" s="1174"/>
      <c r="N424" s="1174"/>
      <c r="O424" s="1174"/>
      <c r="P424" s="1174"/>
      <c r="Q424" s="1174"/>
      <c r="R424" s="1174"/>
      <c r="S424" s="1174"/>
      <c r="T424" s="1174"/>
      <c r="U424" s="1174"/>
      <c r="V424" s="1174"/>
      <c r="W424" s="1179"/>
      <c r="X424" s="1495" t="str">
        <f t="shared" si="49"/>
        <v/>
      </c>
      <c r="Y424" s="1336" t="str">
        <f t="shared" si="50"/>
        <v>Yes</v>
      </c>
      <c r="Z424" s="1272"/>
      <c r="AA424" s="1272"/>
      <c r="AB424" s="1272"/>
      <c r="AC424" s="1272"/>
      <c r="AD424" s="1272"/>
      <c r="AE424" s="1273"/>
    </row>
    <row r="425" spans="1:31" s="1274" customFormat="1" ht="15" customHeight="1" x14ac:dyDescent="0.25">
      <c r="A425" s="1737"/>
      <c r="B425" s="2047"/>
      <c r="C425" s="2047"/>
      <c r="D425" s="1674">
        <v>3</v>
      </c>
      <c r="E425" s="1174"/>
      <c r="F425" s="1174"/>
      <c r="G425" s="1174"/>
      <c r="H425" s="1174"/>
      <c r="I425" s="1174"/>
      <c r="J425" s="1174"/>
      <c r="K425" s="1174"/>
      <c r="L425" s="1174"/>
      <c r="M425" s="1174"/>
      <c r="N425" s="1174"/>
      <c r="O425" s="1174"/>
      <c r="P425" s="1174"/>
      <c r="Q425" s="1174"/>
      <c r="R425" s="1174"/>
      <c r="S425" s="1174"/>
      <c r="T425" s="1174"/>
      <c r="U425" s="1174"/>
      <c r="V425" s="1174"/>
      <c r="W425" s="1179"/>
      <c r="X425" s="1495" t="str">
        <f t="shared" si="49"/>
        <v/>
      </c>
      <c r="Y425" s="49" t="str">
        <f t="shared" si="50"/>
        <v>Yes</v>
      </c>
      <c r="Z425" s="1272"/>
      <c r="AA425" s="1272"/>
      <c r="AB425" s="1272"/>
      <c r="AC425" s="1272"/>
      <c r="AD425" s="1272"/>
      <c r="AE425" s="1273"/>
    </row>
    <row r="426" spans="1:31" s="1274" customFormat="1" ht="15" customHeight="1" x14ac:dyDescent="0.25">
      <c r="A426" s="1737"/>
      <c r="B426" s="2047"/>
      <c r="C426" s="2047"/>
      <c r="D426" s="1674">
        <v>4</v>
      </c>
      <c r="E426" s="1174"/>
      <c r="F426" s="1174"/>
      <c r="G426" s="1174"/>
      <c r="H426" s="1174"/>
      <c r="I426" s="1174"/>
      <c r="J426" s="1174"/>
      <c r="K426" s="1174"/>
      <c r="L426" s="1174"/>
      <c r="M426" s="1174"/>
      <c r="N426" s="1174"/>
      <c r="O426" s="1174"/>
      <c r="P426" s="1174"/>
      <c r="Q426" s="1174"/>
      <c r="R426" s="1174"/>
      <c r="S426" s="1174"/>
      <c r="T426" s="1174"/>
      <c r="U426" s="1174"/>
      <c r="V426" s="1174"/>
      <c r="W426" s="1179"/>
      <c r="X426" s="1495" t="str">
        <f t="shared" si="49"/>
        <v/>
      </c>
      <c r="Y426" s="1336" t="str">
        <f t="shared" si="50"/>
        <v>Yes</v>
      </c>
      <c r="Z426" s="1272"/>
      <c r="AA426" s="1272"/>
      <c r="AB426" s="1272"/>
      <c r="AC426" s="1272"/>
      <c r="AD426" s="1272"/>
      <c r="AE426" s="1273"/>
    </row>
    <row r="427" spans="1:31" s="1274" customFormat="1" ht="15" customHeight="1" x14ac:dyDescent="0.25">
      <c r="A427" s="1737"/>
      <c r="B427" s="2047"/>
      <c r="C427" s="2047"/>
      <c r="D427" s="1674">
        <v>5</v>
      </c>
      <c r="E427" s="1174"/>
      <c r="F427" s="1174"/>
      <c r="G427" s="1174"/>
      <c r="H427" s="1174"/>
      <c r="I427" s="1174"/>
      <c r="J427" s="1174"/>
      <c r="K427" s="1174"/>
      <c r="L427" s="1174"/>
      <c r="M427" s="1174"/>
      <c r="N427" s="1174"/>
      <c r="O427" s="1174"/>
      <c r="P427" s="1174"/>
      <c r="Q427" s="1174"/>
      <c r="R427" s="1174"/>
      <c r="S427" s="1174"/>
      <c r="T427" s="1174"/>
      <c r="U427" s="1174"/>
      <c r="V427" s="1174"/>
      <c r="W427" s="1179"/>
      <c r="X427" s="1495" t="str">
        <f t="shared" si="49"/>
        <v/>
      </c>
      <c r="Y427" s="49" t="str">
        <f t="shared" si="50"/>
        <v>Yes</v>
      </c>
      <c r="Z427" s="1272"/>
      <c r="AA427" s="1272"/>
      <c r="AB427" s="1272"/>
      <c r="AC427" s="1272"/>
      <c r="AD427" s="1272"/>
      <c r="AE427" s="1273"/>
    </row>
    <row r="428" spans="1:31" s="1274" customFormat="1" ht="15" customHeight="1" x14ac:dyDescent="0.25">
      <c r="A428" s="1737"/>
      <c r="B428" s="2047"/>
      <c r="C428" s="2047"/>
      <c r="D428" s="1674">
        <v>6</v>
      </c>
      <c r="E428" s="1174"/>
      <c r="F428" s="1174"/>
      <c r="G428" s="1174"/>
      <c r="H428" s="1174"/>
      <c r="I428" s="1174"/>
      <c r="J428" s="1174"/>
      <c r="K428" s="1174"/>
      <c r="L428" s="1174"/>
      <c r="M428" s="1174"/>
      <c r="N428" s="1174"/>
      <c r="O428" s="1174"/>
      <c r="P428" s="1174"/>
      <c r="Q428" s="1174"/>
      <c r="R428" s="1174"/>
      <c r="S428" s="1174"/>
      <c r="T428" s="1174"/>
      <c r="U428" s="1174"/>
      <c r="V428" s="1174"/>
      <c r="W428" s="1179"/>
      <c r="X428" s="1495" t="str">
        <f t="shared" si="49"/>
        <v/>
      </c>
      <c r="Y428" s="1336" t="str">
        <f t="shared" si="50"/>
        <v>Yes</v>
      </c>
      <c r="Z428" s="1272"/>
      <c r="AA428" s="1272"/>
      <c r="AB428" s="1272"/>
      <c r="AC428" s="1272"/>
      <c r="AD428" s="1272"/>
      <c r="AE428" s="1273"/>
    </row>
    <row r="429" spans="1:31" s="1274" customFormat="1" ht="15" customHeight="1" x14ac:dyDescent="0.25">
      <c r="A429" s="1737"/>
      <c r="B429" s="2046">
        <v>3</v>
      </c>
      <c r="C429" s="2046" t="str">
        <f>IF($C$8="","",$C$8)</f>
        <v/>
      </c>
      <c r="D429" s="1680">
        <v>0</v>
      </c>
      <c r="E429" s="1335" t="str">
        <f t="shared" ref="E429:W429" si="51">IF(ISNUMBER(E338),E338,"")</f>
        <v/>
      </c>
      <c r="F429" s="1335" t="str">
        <f t="shared" si="51"/>
        <v/>
      </c>
      <c r="G429" s="1335" t="str">
        <f t="shared" si="51"/>
        <v/>
      </c>
      <c r="H429" s="1335" t="str">
        <f t="shared" si="51"/>
        <v/>
      </c>
      <c r="I429" s="1335" t="str">
        <f t="shared" si="51"/>
        <v/>
      </c>
      <c r="J429" s="1335" t="str">
        <f t="shared" si="51"/>
        <v/>
      </c>
      <c r="K429" s="1335" t="str">
        <f t="shared" si="51"/>
        <v/>
      </c>
      <c r="L429" s="1335" t="str">
        <f t="shared" si="51"/>
        <v/>
      </c>
      <c r="M429" s="1335" t="str">
        <f t="shared" si="51"/>
        <v/>
      </c>
      <c r="N429" s="1335" t="str">
        <f t="shared" si="51"/>
        <v/>
      </c>
      <c r="O429" s="1335" t="str">
        <f t="shared" si="51"/>
        <v/>
      </c>
      <c r="P429" s="1335" t="str">
        <f t="shared" si="51"/>
        <v/>
      </c>
      <c r="Q429" s="1335" t="str">
        <f t="shared" si="51"/>
        <v/>
      </c>
      <c r="R429" s="1335" t="str">
        <f t="shared" si="51"/>
        <v/>
      </c>
      <c r="S429" s="1335" t="str">
        <f t="shared" si="51"/>
        <v/>
      </c>
      <c r="T429" s="1335" t="str">
        <f t="shared" si="51"/>
        <v/>
      </c>
      <c r="U429" s="1335" t="str">
        <f t="shared" si="51"/>
        <v/>
      </c>
      <c r="V429" s="1335" t="str">
        <f t="shared" si="51"/>
        <v/>
      </c>
      <c r="W429" s="1537" t="str">
        <f t="shared" si="51"/>
        <v/>
      </c>
      <c r="X429" s="1494" t="str">
        <f>IF(ISNUMBER($Y$338),SUM(E429:W429)/$Y$338,"")</f>
        <v/>
      </c>
      <c r="Y429" s="110" t="str">
        <f>IF(SUM(E429:W429)&gt;$Y$338,"No","Yes")</f>
        <v>Yes</v>
      </c>
      <c r="Z429" s="1272"/>
      <c r="AA429" s="1272"/>
      <c r="AB429" s="1272"/>
      <c r="AC429" s="1272"/>
      <c r="AD429" s="1272"/>
      <c r="AE429" s="1273"/>
    </row>
    <row r="430" spans="1:31" s="1274" customFormat="1" ht="15" customHeight="1" x14ac:dyDescent="0.25">
      <c r="A430" s="1737"/>
      <c r="B430" s="2047"/>
      <c r="C430" s="2047"/>
      <c r="D430" s="1674">
        <v>1</v>
      </c>
      <c r="E430" s="1174"/>
      <c r="F430" s="1174"/>
      <c r="G430" s="1174"/>
      <c r="H430" s="1174"/>
      <c r="I430" s="1174"/>
      <c r="J430" s="1174"/>
      <c r="K430" s="1174"/>
      <c r="L430" s="1174"/>
      <c r="M430" s="1174"/>
      <c r="N430" s="1174"/>
      <c r="O430" s="1174"/>
      <c r="P430" s="1174"/>
      <c r="Q430" s="1174"/>
      <c r="R430" s="1174"/>
      <c r="S430" s="1174"/>
      <c r="T430" s="1174"/>
      <c r="U430" s="1174"/>
      <c r="V430" s="1174"/>
      <c r="W430" s="1179"/>
      <c r="X430" s="1495" t="str">
        <f t="shared" ref="X430:X435" si="52">IF(ISNUMBER($Y$338),SUM(E430:W430)/$Y$338,"")</f>
        <v/>
      </c>
      <c r="Y430" s="49" t="str">
        <f t="shared" ref="Y430:Y435" si="53">IF(SUM(E430:W430)&gt;$Y$338,"No","Yes")</f>
        <v>Yes</v>
      </c>
      <c r="Z430" s="1272"/>
      <c r="AA430" s="1272"/>
      <c r="AB430" s="1272"/>
      <c r="AC430" s="1272"/>
      <c r="AD430" s="1272"/>
      <c r="AE430" s="1273"/>
    </row>
    <row r="431" spans="1:31" s="1274" customFormat="1" ht="15" customHeight="1" x14ac:dyDescent="0.25">
      <c r="A431" s="1737"/>
      <c r="B431" s="2047"/>
      <c r="C431" s="2047"/>
      <c r="D431" s="1674">
        <v>2</v>
      </c>
      <c r="E431" s="1174"/>
      <c r="F431" s="1174"/>
      <c r="G431" s="1174"/>
      <c r="H431" s="1174"/>
      <c r="I431" s="1174"/>
      <c r="J431" s="1174"/>
      <c r="K431" s="1174"/>
      <c r="L431" s="1174"/>
      <c r="M431" s="1174"/>
      <c r="N431" s="1174"/>
      <c r="O431" s="1174"/>
      <c r="P431" s="1174"/>
      <c r="Q431" s="1174"/>
      <c r="R431" s="1174"/>
      <c r="S431" s="1174"/>
      <c r="T431" s="1174"/>
      <c r="U431" s="1174"/>
      <c r="V431" s="1174"/>
      <c r="W431" s="1179"/>
      <c r="X431" s="1495" t="str">
        <f t="shared" si="52"/>
        <v/>
      </c>
      <c r="Y431" s="1336" t="str">
        <f t="shared" si="53"/>
        <v>Yes</v>
      </c>
      <c r="Z431" s="1272"/>
      <c r="AA431" s="1272"/>
      <c r="AB431" s="1272"/>
      <c r="AC431" s="1272"/>
      <c r="AD431" s="1272"/>
      <c r="AE431" s="1273"/>
    </row>
    <row r="432" spans="1:31" s="1274" customFormat="1" ht="15" customHeight="1" x14ac:dyDescent="0.25">
      <c r="A432" s="1737"/>
      <c r="B432" s="2047"/>
      <c r="C432" s="2047"/>
      <c r="D432" s="1674">
        <v>3</v>
      </c>
      <c r="E432" s="1174"/>
      <c r="F432" s="1174"/>
      <c r="G432" s="1174"/>
      <c r="H432" s="1174"/>
      <c r="I432" s="1174"/>
      <c r="J432" s="1174"/>
      <c r="K432" s="1174"/>
      <c r="L432" s="1174"/>
      <c r="M432" s="1174"/>
      <c r="N432" s="1174"/>
      <c r="O432" s="1174"/>
      <c r="P432" s="1174"/>
      <c r="Q432" s="1174"/>
      <c r="R432" s="1174"/>
      <c r="S432" s="1174"/>
      <c r="T432" s="1174"/>
      <c r="U432" s="1174"/>
      <c r="V432" s="1174"/>
      <c r="W432" s="1179"/>
      <c r="X432" s="1495" t="str">
        <f t="shared" si="52"/>
        <v/>
      </c>
      <c r="Y432" s="49" t="str">
        <f t="shared" si="53"/>
        <v>Yes</v>
      </c>
      <c r="Z432" s="1272"/>
      <c r="AA432" s="1272"/>
      <c r="AB432" s="1272"/>
      <c r="AC432" s="1272"/>
      <c r="AD432" s="1272"/>
      <c r="AE432" s="1273"/>
    </row>
    <row r="433" spans="1:31" s="1274" customFormat="1" ht="15" customHeight="1" x14ac:dyDescent="0.25">
      <c r="A433" s="1737"/>
      <c r="B433" s="2047"/>
      <c r="C433" s="2047"/>
      <c r="D433" s="1674">
        <v>4</v>
      </c>
      <c r="E433" s="1174"/>
      <c r="F433" s="1174"/>
      <c r="G433" s="1174"/>
      <c r="H433" s="1174"/>
      <c r="I433" s="1174"/>
      <c r="J433" s="1174"/>
      <c r="K433" s="1174"/>
      <c r="L433" s="1174"/>
      <c r="M433" s="1174"/>
      <c r="N433" s="1174"/>
      <c r="O433" s="1174"/>
      <c r="P433" s="1174"/>
      <c r="Q433" s="1174"/>
      <c r="R433" s="1174"/>
      <c r="S433" s="1174"/>
      <c r="T433" s="1174"/>
      <c r="U433" s="1174"/>
      <c r="V433" s="1174"/>
      <c r="W433" s="1179"/>
      <c r="X433" s="1495" t="str">
        <f t="shared" si="52"/>
        <v/>
      </c>
      <c r="Y433" s="1336" t="str">
        <f t="shared" si="53"/>
        <v>Yes</v>
      </c>
      <c r="Z433" s="1272"/>
      <c r="AA433" s="1272"/>
      <c r="AB433" s="1272"/>
      <c r="AC433" s="1272"/>
      <c r="AD433" s="1272"/>
      <c r="AE433" s="1273"/>
    </row>
    <row r="434" spans="1:31" s="1274" customFormat="1" ht="15" customHeight="1" x14ac:dyDescent="0.25">
      <c r="A434" s="1737"/>
      <c r="B434" s="2047"/>
      <c r="C434" s="2047"/>
      <c r="D434" s="1674">
        <v>5</v>
      </c>
      <c r="E434" s="1174"/>
      <c r="F434" s="1174"/>
      <c r="G434" s="1174"/>
      <c r="H434" s="1174"/>
      <c r="I434" s="1174"/>
      <c r="J434" s="1174"/>
      <c r="K434" s="1174"/>
      <c r="L434" s="1174"/>
      <c r="M434" s="1174"/>
      <c r="N434" s="1174"/>
      <c r="O434" s="1174"/>
      <c r="P434" s="1174"/>
      <c r="Q434" s="1174"/>
      <c r="R434" s="1174"/>
      <c r="S434" s="1174"/>
      <c r="T434" s="1174"/>
      <c r="U434" s="1174"/>
      <c r="V434" s="1174"/>
      <c r="W434" s="1179"/>
      <c r="X434" s="1495" t="str">
        <f t="shared" si="52"/>
        <v/>
      </c>
      <c r="Y434" s="49" t="str">
        <f t="shared" si="53"/>
        <v>Yes</v>
      </c>
      <c r="Z434" s="1272"/>
      <c r="AA434" s="1272"/>
      <c r="AB434" s="1272"/>
      <c r="AC434" s="1272"/>
      <c r="AD434" s="1272"/>
      <c r="AE434" s="1273"/>
    </row>
    <row r="435" spans="1:31" s="1274" customFormat="1" ht="15" customHeight="1" x14ac:dyDescent="0.25">
      <c r="A435" s="1737"/>
      <c r="B435" s="2047"/>
      <c r="C435" s="2047"/>
      <c r="D435" s="1674">
        <v>6</v>
      </c>
      <c r="E435" s="1174"/>
      <c r="F435" s="1174"/>
      <c r="G435" s="1174"/>
      <c r="H435" s="1174"/>
      <c r="I435" s="1174"/>
      <c r="J435" s="1174"/>
      <c r="K435" s="1174"/>
      <c r="L435" s="1174"/>
      <c r="M435" s="1174"/>
      <c r="N435" s="1174"/>
      <c r="O435" s="1174"/>
      <c r="P435" s="1174"/>
      <c r="Q435" s="1174"/>
      <c r="R435" s="1174"/>
      <c r="S435" s="1174"/>
      <c r="T435" s="1174"/>
      <c r="U435" s="1174"/>
      <c r="V435" s="1174"/>
      <c r="W435" s="1179"/>
      <c r="X435" s="1495" t="str">
        <f t="shared" si="52"/>
        <v/>
      </c>
      <c r="Y435" s="1336" t="str">
        <f t="shared" si="53"/>
        <v>Yes</v>
      </c>
      <c r="Z435" s="1272"/>
      <c r="AA435" s="1272"/>
      <c r="AB435" s="1272"/>
      <c r="AC435" s="1272"/>
      <c r="AD435" s="1272"/>
      <c r="AE435" s="1273"/>
    </row>
    <row r="436" spans="1:31" s="1274" customFormat="1" ht="15" customHeight="1" x14ac:dyDescent="0.25">
      <c r="A436" s="1737"/>
      <c r="B436" s="2046">
        <v>4</v>
      </c>
      <c r="C436" s="2046" t="str">
        <f>IF($C$9="","",$C$9)</f>
        <v/>
      </c>
      <c r="D436" s="1680">
        <v>0</v>
      </c>
      <c r="E436" s="1335" t="str">
        <f t="shared" ref="E436:W436" si="54">IF(ISNUMBER(E345),E345,"")</f>
        <v/>
      </c>
      <c r="F436" s="1335" t="str">
        <f t="shared" si="54"/>
        <v/>
      </c>
      <c r="G436" s="1335" t="str">
        <f t="shared" si="54"/>
        <v/>
      </c>
      <c r="H436" s="1335" t="str">
        <f t="shared" si="54"/>
        <v/>
      </c>
      <c r="I436" s="1335" t="str">
        <f t="shared" si="54"/>
        <v/>
      </c>
      <c r="J436" s="1335" t="str">
        <f t="shared" si="54"/>
        <v/>
      </c>
      <c r="K436" s="1335" t="str">
        <f t="shared" si="54"/>
        <v/>
      </c>
      <c r="L436" s="1335" t="str">
        <f t="shared" si="54"/>
        <v/>
      </c>
      <c r="M436" s="1335" t="str">
        <f t="shared" si="54"/>
        <v/>
      </c>
      <c r="N436" s="1335" t="str">
        <f t="shared" si="54"/>
        <v/>
      </c>
      <c r="O436" s="1335" t="str">
        <f t="shared" si="54"/>
        <v/>
      </c>
      <c r="P436" s="1335" t="str">
        <f t="shared" si="54"/>
        <v/>
      </c>
      <c r="Q436" s="1335" t="str">
        <f t="shared" si="54"/>
        <v/>
      </c>
      <c r="R436" s="1335" t="str">
        <f t="shared" si="54"/>
        <v/>
      </c>
      <c r="S436" s="1335" t="str">
        <f t="shared" si="54"/>
        <v/>
      </c>
      <c r="T436" s="1335" t="str">
        <f t="shared" si="54"/>
        <v/>
      </c>
      <c r="U436" s="1335" t="str">
        <f t="shared" si="54"/>
        <v/>
      </c>
      <c r="V436" s="1335" t="str">
        <f t="shared" si="54"/>
        <v/>
      </c>
      <c r="W436" s="1537" t="str">
        <f t="shared" si="54"/>
        <v/>
      </c>
      <c r="X436" s="1494" t="str">
        <f>IF(ISNUMBER($Y$345),SUM(E436:W436)/$Y$345,"")</f>
        <v/>
      </c>
      <c r="Y436" s="110" t="str">
        <f>IF(SUM(E436:W436)&gt;$Y$345,"No","Yes")</f>
        <v>Yes</v>
      </c>
      <c r="Z436" s="1272"/>
      <c r="AA436" s="1272"/>
      <c r="AB436" s="1272"/>
      <c r="AC436" s="1272"/>
      <c r="AD436" s="1272"/>
      <c r="AE436" s="1273"/>
    </row>
    <row r="437" spans="1:31" s="1274" customFormat="1" ht="15" customHeight="1" x14ac:dyDescent="0.25">
      <c r="A437" s="1737"/>
      <c r="B437" s="2047"/>
      <c r="C437" s="2047"/>
      <c r="D437" s="1674">
        <v>1</v>
      </c>
      <c r="E437" s="1174"/>
      <c r="F437" s="1174"/>
      <c r="G437" s="1174"/>
      <c r="H437" s="1174"/>
      <c r="I437" s="1174"/>
      <c r="J437" s="1174"/>
      <c r="K437" s="1174"/>
      <c r="L437" s="1174"/>
      <c r="M437" s="1174"/>
      <c r="N437" s="1174"/>
      <c r="O437" s="1174"/>
      <c r="P437" s="1174"/>
      <c r="Q437" s="1174"/>
      <c r="R437" s="1174"/>
      <c r="S437" s="1174"/>
      <c r="T437" s="1174"/>
      <c r="U437" s="1174"/>
      <c r="V437" s="1174"/>
      <c r="W437" s="1179"/>
      <c r="X437" s="1495" t="str">
        <f t="shared" ref="X437:X442" si="55">IF(ISNUMBER($Y$345),SUM(E437:W437)/$Y$345,"")</f>
        <v/>
      </c>
      <c r="Y437" s="49" t="str">
        <f t="shared" ref="Y437:Y442" si="56">IF(SUM(E437:W437)&gt;$Y$345,"No","Yes")</f>
        <v>Yes</v>
      </c>
      <c r="Z437" s="1272"/>
      <c r="AA437" s="1272"/>
      <c r="AB437" s="1272"/>
      <c r="AC437" s="1272"/>
      <c r="AD437" s="1272"/>
      <c r="AE437" s="1273"/>
    </row>
    <row r="438" spans="1:31" s="1274" customFormat="1" ht="15" customHeight="1" x14ac:dyDescent="0.25">
      <c r="A438" s="1737"/>
      <c r="B438" s="2047"/>
      <c r="C438" s="2047"/>
      <c r="D438" s="1674">
        <v>2</v>
      </c>
      <c r="E438" s="1174"/>
      <c r="F438" s="1174"/>
      <c r="G438" s="1174"/>
      <c r="H438" s="1174"/>
      <c r="I438" s="1174"/>
      <c r="J438" s="1174"/>
      <c r="K438" s="1174"/>
      <c r="L438" s="1174"/>
      <c r="M438" s="1174"/>
      <c r="N438" s="1174"/>
      <c r="O438" s="1174"/>
      <c r="P438" s="1174"/>
      <c r="Q438" s="1174"/>
      <c r="R438" s="1174"/>
      <c r="S438" s="1174"/>
      <c r="T438" s="1174"/>
      <c r="U438" s="1174"/>
      <c r="V438" s="1174"/>
      <c r="W438" s="1179"/>
      <c r="X438" s="1495" t="str">
        <f t="shared" si="55"/>
        <v/>
      </c>
      <c r="Y438" s="1336" t="str">
        <f t="shared" si="56"/>
        <v>Yes</v>
      </c>
      <c r="Z438" s="1272"/>
      <c r="AA438" s="1272"/>
      <c r="AB438" s="1272"/>
      <c r="AC438" s="1272"/>
      <c r="AD438" s="1272"/>
      <c r="AE438" s="1273"/>
    </row>
    <row r="439" spans="1:31" s="1274" customFormat="1" ht="15" customHeight="1" x14ac:dyDescent="0.25">
      <c r="A439" s="1737"/>
      <c r="B439" s="2047"/>
      <c r="C439" s="2047"/>
      <c r="D439" s="1674">
        <v>3</v>
      </c>
      <c r="E439" s="1174"/>
      <c r="F439" s="1174"/>
      <c r="G439" s="1174"/>
      <c r="H439" s="1174"/>
      <c r="I439" s="1174"/>
      <c r="J439" s="1174"/>
      <c r="K439" s="1174"/>
      <c r="L439" s="1174"/>
      <c r="M439" s="1174"/>
      <c r="N439" s="1174"/>
      <c r="O439" s="1174"/>
      <c r="P439" s="1174"/>
      <c r="Q439" s="1174"/>
      <c r="R439" s="1174"/>
      <c r="S439" s="1174"/>
      <c r="T439" s="1174"/>
      <c r="U439" s="1174"/>
      <c r="V439" s="1174"/>
      <c r="W439" s="1179"/>
      <c r="X439" s="1495" t="str">
        <f t="shared" si="55"/>
        <v/>
      </c>
      <c r="Y439" s="49" t="str">
        <f t="shared" si="56"/>
        <v>Yes</v>
      </c>
      <c r="Z439" s="1272"/>
      <c r="AA439" s="1272"/>
      <c r="AB439" s="1272"/>
      <c r="AC439" s="1272"/>
      <c r="AD439" s="1272"/>
      <c r="AE439" s="1273"/>
    </row>
    <row r="440" spans="1:31" s="1274" customFormat="1" ht="15" customHeight="1" x14ac:dyDescent="0.25">
      <c r="A440" s="1737"/>
      <c r="B440" s="2047"/>
      <c r="C440" s="2047"/>
      <c r="D440" s="1674">
        <v>4</v>
      </c>
      <c r="E440" s="1174"/>
      <c r="F440" s="1174"/>
      <c r="G440" s="1174"/>
      <c r="H440" s="1174"/>
      <c r="I440" s="1174"/>
      <c r="J440" s="1174"/>
      <c r="K440" s="1174"/>
      <c r="L440" s="1174"/>
      <c r="M440" s="1174"/>
      <c r="N440" s="1174"/>
      <c r="O440" s="1174"/>
      <c r="P440" s="1174"/>
      <c r="Q440" s="1174"/>
      <c r="R440" s="1174"/>
      <c r="S440" s="1174"/>
      <c r="T440" s="1174"/>
      <c r="U440" s="1174"/>
      <c r="V440" s="1174"/>
      <c r="W440" s="1179"/>
      <c r="X440" s="1495" t="str">
        <f t="shared" si="55"/>
        <v/>
      </c>
      <c r="Y440" s="1336" t="str">
        <f t="shared" si="56"/>
        <v>Yes</v>
      </c>
      <c r="Z440" s="1272"/>
      <c r="AA440" s="1272"/>
      <c r="AB440" s="1272"/>
      <c r="AC440" s="1272"/>
      <c r="AD440" s="1272"/>
      <c r="AE440" s="1273"/>
    </row>
    <row r="441" spans="1:31" s="1274" customFormat="1" ht="15" customHeight="1" x14ac:dyDescent="0.25">
      <c r="A441" s="1737"/>
      <c r="B441" s="2047"/>
      <c r="C441" s="2047"/>
      <c r="D441" s="1674">
        <v>5</v>
      </c>
      <c r="E441" s="1174"/>
      <c r="F441" s="1174"/>
      <c r="G441" s="1174"/>
      <c r="H441" s="1174"/>
      <c r="I441" s="1174"/>
      <c r="J441" s="1174"/>
      <c r="K441" s="1174"/>
      <c r="L441" s="1174"/>
      <c r="M441" s="1174"/>
      <c r="N441" s="1174"/>
      <c r="O441" s="1174"/>
      <c r="P441" s="1174"/>
      <c r="Q441" s="1174"/>
      <c r="R441" s="1174"/>
      <c r="S441" s="1174"/>
      <c r="T441" s="1174"/>
      <c r="U441" s="1174"/>
      <c r="V441" s="1174"/>
      <c r="W441" s="1179"/>
      <c r="X441" s="1495" t="str">
        <f t="shared" si="55"/>
        <v/>
      </c>
      <c r="Y441" s="49" t="str">
        <f t="shared" si="56"/>
        <v>Yes</v>
      </c>
      <c r="Z441" s="1272"/>
      <c r="AA441" s="1272"/>
      <c r="AB441" s="1272"/>
      <c r="AC441" s="1272"/>
      <c r="AD441" s="1272"/>
      <c r="AE441" s="1273"/>
    </row>
    <row r="442" spans="1:31" s="1274" customFormat="1" ht="15" customHeight="1" x14ac:dyDescent="0.25">
      <c r="A442" s="1737"/>
      <c r="B442" s="2047"/>
      <c r="C442" s="2047"/>
      <c r="D442" s="1674">
        <v>6</v>
      </c>
      <c r="E442" s="1174"/>
      <c r="F442" s="1174"/>
      <c r="G442" s="1174"/>
      <c r="H442" s="1174"/>
      <c r="I442" s="1174"/>
      <c r="J442" s="1174"/>
      <c r="K442" s="1174"/>
      <c r="L442" s="1174"/>
      <c r="M442" s="1174"/>
      <c r="N442" s="1174"/>
      <c r="O442" s="1174"/>
      <c r="P442" s="1174"/>
      <c r="Q442" s="1174"/>
      <c r="R442" s="1174"/>
      <c r="S442" s="1174"/>
      <c r="T442" s="1174"/>
      <c r="U442" s="1174"/>
      <c r="V442" s="1174"/>
      <c r="W442" s="1179"/>
      <c r="X442" s="1495" t="str">
        <f t="shared" si="55"/>
        <v/>
      </c>
      <c r="Y442" s="1336" t="str">
        <f t="shared" si="56"/>
        <v>Yes</v>
      </c>
      <c r="Z442" s="1272"/>
      <c r="AA442" s="1272"/>
      <c r="AB442" s="1272"/>
      <c r="AC442" s="1272"/>
      <c r="AD442" s="1272"/>
      <c r="AE442" s="1273"/>
    </row>
    <row r="443" spans="1:31" s="1274" customFormat="1" ht="15" customHeight="1" x14ac:dyDescent="0.25">
      <c r="A443" s="1737"/>
      <c r="B443" s="2046">
        <v>5</v>
      </c>
      <c r="C443" s="2046" t="str">
        <f>IF($C$10="","",$C$10)</f>
        <v/>
      </c>
      <c r="D443" s="1680">
        <v>0</v>
      </c>
      <c r="E443" s="1335" t="str">
        <f t="shared" ref="E443:W443" si="57">IF(ISNUMBER(E352),E352,"")</f>
        <v/>
      </c>
      <c r="F443" s="1335" t="str">
        <f t="shared" si="57"/>
        <v/>
      </c>
      <c r="G443" s="1335" t="str">
        <f t="shared" si="57"/>
        <v/>
      </c>
      <c r="H443" s="1335" t="str">
        <f t="shared" si="57"/>
        <v/>
      </c>
      <c r="I443" s="1335" t="str">
        <f t="shared" si="57"/>
        <v/>
      </c>
      <c r="J443" s="1335" t="str">
        <f t="shared" si="57"/>
        <v/>
      </c>
      <c r="K443" s="1335" t="str">
        <f t="shared" si="57"/>
        <v/>
      </c>
      <c r="L443" s="1335" t="str">
        <f t="shared" si="57"/>
        <v/>
      </c>
      <c r="M443" s="1335" t="str">
        <f t="shared" si="57"/>
        <v/>
      </c>
      <c r="N443" s="1335" t="str">
        <f t="shared" si="57"/>
        <v/>
      </c>
      <c r="O443" s="1335" t="str">
        <f t="shared" si="57"/>
        <v/>
      </c>
      <c r="P443" s="1335" t="str">
        <f t="shared" si="57"/>
        <v/>
      </c>
      <c r="Q443" s="1335" t="str">
        <f t="shared" si="57"/>
        <v/>
      </c>
      <c r="R443" s="1335" t="str">
        <f t="shared" si="57"/>
        <v/>
      </c>
      <c r="S443" s="1335" t="str">
        <f t="shared" si="57"/>
        <v/>
      </c>
      <c r="T443" s="1335" t="str">
        <f t="shared" si="57"/>
        <v/>
      </c>
      <c r="U443" s="1335" t="str">
        <f t="shared" si="57"/>
        <v/>
      </c>
      <c r="V443" s="1335" t="str">
        <f t="shared" si="57"/>
        <v/>
      </c>
      <c r="W443" s="1537" t="str">
        <f t="shared" si="57"/>
        <v/>
      </c>
      <c r="X443" s="1494" t="str">
        <f>IF(ISNUMBER($Y$352),SUM(E443:W443)/$Y$352,"")</f>
        <v/>
      </c>
      <c r="Y443" s="110" t="str">
        <f>IF(SUM(E443:W443)&gt;$Y$352,"No","Yes")</f>
        <v>Yes</v>
      </c>
      <c r="Z443" s="1272"/>
      <c r="AA443" s="1272"/>
      <c r="AB443" s="1272"/>
      <c r="AC443" s="1272"/>
      <c r="AD443" s="1272"/>
      <c r="AE443" s="1273"/>
    </row>
    <row r="444" spans="1:31" s="1274" customFormat="1" ht="15" customHeight="1" x14ac:dyDescent="0.25">
      <c r="A444" s="1737"/>
      <c r="B444" s="2047"/>
      <c r="C444" s="2047"/>
      <c r="D444" s="1674">
        <v>1</v>
      </c>
      <c r="E444" s="1174"/>
      <c r="F444" s="1174"/>
      <c r="G444" s="1174"/>
      <c r="H444" s="1174"/>
      <c r="I444" s="1174"/>
      <c r="J444" s="1174"/>
      <c r="K444" s="1174"/>
      <c r="L444" s="1174"/>
      <c r="M444" s="1174"/>
      <c r="N444" s="1174"/>
      <c r="O444" s="1174"/>
      <c r="P444" s="1174"/>
      <c r="Q444" s="1174"/>
      <c r="R444" s="1174"/>
      <c r="S444" s="1174"/>
      <c r="T444" s="1174"/>
      <c r="U444" s="1174"/>
      <c r="V444" s="1174"/>
      <c r="W444" s="1179"/>
      <c r="X444" s="1495" t="str">
        <f t="shared" ref="X444:X449" si="58">IF(ISNUMBER($Y$352),SUM(E444:W444)/$Y$352,"")</f>
        <v/>
      </c>
      <c r="Y444" s="49" t="str">
        <f t="shared" ref="Y444:Y449" si="59">IF(SUM(E444:W444)&gt;$Y$352,"No","Yes")</f>
        <v>Yes</v>
      </c>
      <c r="Z444" s="1272"/>
      <c r="AA444" s="1272"/>
      <c r="AB444" s="1272"/>
      <c r="AC444" s="1272"/>
      <c r="AD444" s="1272"/>
      <c r="AE444" s="1273"/>
    </row>
    <row r="445" spans="1:31" s="1274" customFormat="1" ht="15" customHeight="1" x14ac:dyDescent="0.25">
      <c r="A445" s="1737"/>
      <c r="B445" s="2047"/>
      <c r="C445" s="2047"/>
      <c r="D445" s="1674">
        <v>2</v>
      </c>
      <c r="E445" s="1174"/>
      <c r="F445" s="1174"/>
      <c r="G445" s="1174"/>
      <c r="H445" s="1174"/>
      <c r="I445" s="1174"/>
      <c r="J445" s="1174"/>
      <c r="K445" s="1174"/>
      <c r="L445" s="1174"/>
      <c r="M445" s="1174"/>
      <c r="N445" s="1174"/>
      <c r="O445" s="1174"/>
      <c r="P445" s="1174"/>
      <c r="Q445" s="1174"/>
      <c r="R445" s="1174"/>
      <c r="S445" s="1174"/>
      <c r="T445" s="1174"/>
      <c r="U445" s="1174"/>
      <c r="V445" s="1174"/>
      <c r="W445" s="1179"/>
      <c r="X445" s="1495" t="str">
        <f t="shared" si="58"/>
        <v/>
      </c>
      <c r="Y445" s="1336" t="str">
        <f t="shared" si="59"/>
        <v>Yes</v>
      </c>
      <c r="Z445" s="1272"/>
      <c r="AA445" s="1272"/>
      <c r="AB445" s="1272"/>
      <c r="AC445" s="1272"/>
      <c r="AD445" s="1272"/>
      <c r="AE445" s="1273"/>
    </row>
    <row r="446" spans="1:31" s="1274" customFormat="1" ht="15" customHeight="1" x14ac:dyDescent="0.25">
      <c r="A446" s="1737"/>
      <c r="B446" s="2047"/>
      <c r="C446" s="2047"/>
      <c r="D446" s="1674">
        <v>3</v>
      </c>
      <c r="E446" s="1174"/>
      <c r="F446" s="1174"/>
      <c r="G446" s="1174"/>
      <c r="H446" s="1174"/>
      <c r="I446" s="1174"/>
      <c r="J446" s="1174"/>
      <c r="K446" s="1174"/>
      <c r="L446" s="1174"/>
      <c r="M446" s="1174"/>
      <c r="N446" s="1174"/>
      <c r="O446" s="1174"/>
      <c r="P446" s="1174"/>
      <c r="Q446" s="1174"/>
      <c r="R446" s="1174"/>
      <c r="S446" s="1174"/>
      <c r="T446" s="1174"/>
      <c r="U446" s="1174"/>
      <c r="V446" s="1174"/>
      <c r="W446" s="1179"/>
      <c r="X446" s="1495" t="str">
        <f t="shared" si="58"/>
        <v/>
      </c>
      <c r="Y446" s="49" t="str">
        <f t="shared" si="59"/>
        <v>Yes</v>
      </c>
      <c r="Z446" s="1272"/>
      <c r="AA446" s="1272"/>
      <c r="AB446" s="1272"/>
      <c r="AC446" s="1272"/>
      <c r="AD446" s="1272"/>
      <c r="AE446" s="1273"/>
    </row>
    <row r="447" spans="1:31" s="1274" customFormat="1" ht="15" customHeight="1" x14ac:dyDescent="0.25">
      <c r="A447" s="1737"/>
      <c r="B447" s="2047"/>
      <c r="C447" s="2047"/>
      <c r="D447" s="1674">
        <v>4</v>
      </c>
      <c r="E447" s="1174"/>
      <c r="F447" s="1174"/>
      <c r="G447" s="1174"/>
      <c r="H447" s="1174"/>
      <c r="I447" s="1174"/>
      <c r="J447" s="1174"/>
      <c r="K447" s="1174"/>
      <c r="L447" s="1174"/>
      <c r="M447" s="1174"/>
      <c r="N447" s="1174"/>
      <c r="O447" s="1174"/>
      <c r="P447" s="1174"/>
      <c r="Q447" s="1174"/>
      <c r="R447" s="1174"/>
      <c r="S447" s="1174"/>
      <c r="T447" s="1174"/>
      <c r="U447" s="1174"/>
      <c r="V447" s="1174"/>
      <c r="W447" s="1179"/>
      <c r="X447" s="1495" t="str">
        <f t="shared" si="58"/>
        <v/>
      </c>
      <c r="Y447" s="1336" t="str">
        <f t="shared" si="59"/>
        <v>Yes</v>
      </c>
      <c r="Z447" s="1272"/>
      <c r="AA447" s="1272"/>
      <c r="AB447" s="1272"/>
      <c r="AC447" s="1272"/>
      <c r="AD447" s="1272"/>
      <c r="AE447" s="1273"/>
    </row>
    <row r="448" spans="1:31" s="1274" customFormat="1" ht="15" customHeight="1" x14ac:dyDescent="0.25">
      <c r="A448" s="1737"/>
      <c r="B448" s="2047"/>
      <c r="C448" s="2047"/>
      <c r="D448" s="1674">
        <v>5</v>
      </c>
      <c r="E448" s="1174"/>
      <c r="F448" s="1174"/>
      <c r="G448" s="1174"/>
      <c r="H448" s="1174"/>
      <c r="I448" s="1174"/>
      <c r="J448" s="1174"/>
      <c r="K448" s="1174"/>
      <c r="L448" s="1174"/>
      <c r="M448" s="1174"/>
      <c r="N448" s="1174"/>
      <c r="O448" s="1174"/>
      <c r="P448" s="1174"/>
      <c r="Q448" s="1174"/>
      <c r="R448" s="1174"/>
      <c r="S448" s="1174"/>
      <c r="T448" s="1174"/>
      <c r="U448" s="1174"/>
      <c r="V448" s="1174"/>
      <c r="W448" s="1179"/>
      <c r="X448" s="1495" t="str">
        <f t="shared" si="58"/>
        <v/>
      </c>
      <c r="Y448" s="49" t="str">
        <f t="shared" si="59"/>
        <v>Yes</v>
      </c>
      <c r="Z448" s="1272"/>
      <c r="AA448" s="1272"/>
      <c r="AB448" s="1272"/>
      <c r="AC448" s="1272"/>
      <c r="AD448" s="1272"/>
      <c r="AE448" s="1273"/>
    </row>
    <row r="449" spans="1:31" s="1274" customFormat="1" ht="15" customHeight="1" x14ac:dyDescent="0.25">
      <c r="A449" s="1737"/>
      <c r="B449" s="2047"/>
      <c r="C449" s="2047"/>
      <c r="D449" s="1674">
        <v>6</v>
      </c>
      <c r="E449" s="1174"/>
      <c r="F449" s="1174"/>
      <c r="G449" s="1174"/>
      <c r="H449" s="1174"/>
      <c r="I449" s="1174"/>
      <c r="J449" s="1174"/>
      <c r="K449" s="1174"/>
      <c r="L449" s="1174"/>
      <c r="M449" s="1174"/>
      <c r="N449" s="1174"/>
      <c r="O449" s="1174"/>
      <c r="P449" s="1174"/>
      <c r="Q449" s="1174"/>
      <c r="R449" s="1174"/>
      <c r="S449" s="1174"/>
      <c r="T449" s="1174"/>
      <c r="U449" s="1174"/>
      <c r="V449" s="1174"/>
      <c r="W449" s="1179"/>
      <c r="X449" s="1495" t="str">
        <f t="shared" si="58"/>
        <v/>
      </c>
      <c r="Y449" s="1336" t="str">
        <f t="shared" si="59"/>
        <v>Yes</v>
      </c>
      <c r="Z449" s="1272"/>
      <c r="AA449" s="1272"/>
      <c r="AB449" s="1272"/>
      <c r="AC449" s="1272"/>
      <c r="AD449" s="1272"/>
      <c r="AE449" s="1273"/>
    </row>
    <row r="450" spans="1:31" s="1274" customFormat="1" ht="15" customHeight="1" x14ac:dyDescent="0.25">
      <c r="A450" s="1737"/>
      <c r="B450" s="2046">
        <v>6</v>
      </c>
      <c r="C450" s="2046" t="str">
        <f>IF($C$11="","",$C$11)</f>
        <v/>
      </c>
      <c r="D450" s="1680">
        <v>0</v>
      </c>
      <c r="E450" s="1335" t="str">
        <f t="shared" ref="E450:W450" si="60">IF(ISNUMBER(E359),E359,"")</f>
        <v/>
      </c>
      <c r="F450" s="1335" t="str">
        <f t="shared" si="60"/>
        <v/>
      </c>
      <c r="G450" s="1335" t="str">
        <f t="shared" si="60"/>
        <v/>
      </c>
      <c r="H450" s="1335" t="str">
        <f t="shared" si="60"/>
        <v/>
      </c>
      <c r="I450" s="1335" t="str">
        <f t="shared" si="60"/>
        <v/>
      </c>
      <c r="J450" s="1335" t="str">
        <f t="shared" si="60"/>
        <v/>
      </c>
      <c r="K450" s="1335" t="str">
        <f t="shared" si="60"/>
        <v/>
      </c>
      <c r="L450" s="1335" t="str">
        <f t="shared" si="60"/>
        <v/>
      </c>
      <c r="M450" s="1335" t="str">
        <f t="shared" si="60"/>
        <v/>
      </c>
      <c r="N450" s="1335" t="str">
        <f t="shared" si="60"/>
        <v/>
      </c>
      <c r="O450" s="1335" t="str">
        <f t="shared" si="60"/>
        <v/>
      </c>
      <c r="P450" s="1335" t="str">
        <f t="shared" si="60"/>
        <v/>
      </c>
      <c r="Q450" s="1335" t="str">
        <f t="shared" si="60"/>
        <v/>
      </c>
      <c r="R450" s="1335" t="str">
        <f t="shared" si="60"/>
        <v/>
      </c>
      <c r="S450" s="1335" t="str">
        <f t="shared" si="60"/>
        <v/>
      </c>
      <c r="T450" s="1335" t="str">
        <f t="shared" si="60"/>
        <v/>
      </c>
      <c r="U450" s="1335" t="str">
        <f t="shared" si="60"/>
        <v/>
      </c>
      <c r="V450" s="1335" t="str">
        <f t="shared" si="60"/>
        <v/>
      </c>
      <c r="W450" s="1537" t="str">
        <f t="shared" si="60"/>
        <v/>
      </c>
      <c r="X450" s="1494" t="str">
        <f>IF(ISNUMBER($Y$359),SUM(E450:W450)/$Y$359,"")</f>
        <v/>
      </c>
      <c r="Y450" s="110" t="str">
        <f>IF(SUM(E450:W450)&gt;$Y$359,"No","Yes")</f>
        <v>Yes</v>
      </c>
      <c r="Z450" s="1272"/>
      <c r="AA450" s="1272"/>
      <c r="AB450" s="1272"/>
      <c r="AC450" s="1272"/>
      <c r="AD450" s="1272"/>
      <c r="AE450" s="1273"/>
    </row>
    <row r="451" spans="1:31" s="1274" customFormat="1" ht="15" customHeight="1" x14ac:dyDescent="0.25">
      <c r="A451" s="1737"/>
      <c r="B451" s="2047"/>
      <c r="C451" s="2047"/>
      <c r="D451" s="1674">
        <v>1</v>
      </c>
      <c r="E451" s="1174"/>
      <c r="F451" s="1174"/>
      <c r="G451" s="1174"/>
      <c r="H451" s="1174"/>
      <c r="I451" s="1174"/>
      <c r="J451" s="1174"/>
      <c r="K451" s="1174"/>
      <c r="L451" s="1174"/>
      <c r="M451" s="1174"/>
      <c r="N451" s="1174"/>
      <c r="O451" s="1174"/>
      <c r="P451" s="1174"/>
      <c r="Q451" s="1174"/>
      <c r="R451" s="1174"/>
      <c r="S451" s="1174"/>
      <c r="T451" s="1174"/>
      <c r="U451" s="1174"/>
      <c r="V451" s="1174"/>
      <c r="W451" s="1179"/>
      <c r="X451" s="1495" t="str">
        <f t="shared" ref="X451:X456" si="61">IF(ISNUMBER($Y$359),SUM(E451:W451)/$Y$359,"")</f>
        <v/>
      </c>
      <c r="Y451" s="49" t="str">
        <f t="shared" ref="Y451:Y456" si="62">IF(SUM(E451:W451)&gt;$Y$359,"No","Yes")</f>
        <v>Yes</v>
      </c>
      <c r="Z451" s="1272"/>
      <c r="AA451" s="1272"/>
      <c r="AB451" s="1272"/>
      <c r="AC451" s="1272"/>
      <c r="AD451" s="1272"/>
      <c r="AE451" s="1273"/>
    </row>
    <row r="452" spans="1:31" s="1274" customFormat="1" ht="15" customHeight="1" x14ac:dyDescent="0.25">
      <c r="A452" s="1737"/>
      <c r="B452" s="2047"/>
      <c r="C452" s="2047"/>
      <c r="D452" s="1674">
        <v>2</v>
      </c>
      <c r="E452" s="1174"/>
      <c r="F452" s="1174"/>
      <c r="G452" s="1174"/>
      <c r="H452" s="1174"/>
      <c r="I452" s="1174"/>
      <c r="J452" s="1174"/>
      <c r="K452" s="1174"/>
      <c r="L452" s="1174"/>
      <c r="M452" s="1174"/>
      <c r="N452" s="1174"/>
      <c r="O452" s="1174"/>
      <c r="P452" s="1174"/>
      <c r="Q452" s="1174"/>
      <c r="R452" s="1174"/>
      <c r="S452" s="1174"/>
      <c r="T452" s="1174"/>
      <c r="U452" s="1174"/>
      <c r="V452" s="1174"/>
      <c r="W452" s="1179"/>
      <c r="X452" s="1495" t="str">
        <f t="shared" si="61"/>
        <v/>
      </c>
      <c r="Y452" s="1336" t="str">
        <f t="shared" si="62"/>
        <v>Yes</v>
      </c>
      <c r="Z452" s="1272"/>
      <c r="AA452" s="1272"/>
      <c r="AB452" s="1272"/>
      <c r="AC452" s="1272"/>
      <c r="AD452" s="1272"/>
      <c r="AE452" s="1273"/>
    </row>
    <row r="453" spans="1:31" s="1274" customFormat="1" ht="15" customHeight="1" x14ac:dyDescent="0.25">
      <c r="A453" s="1737"/>
      <c r="B453" s="2047"/>
      <c r="C453" s="2047"/>
      <c r="D453" s="1674">
        <v>3</v>
      </c>
      <c r="E453" s="1174"/>
      <c r="F453" s="1174"/>
      <c r="G453" s="1174"/>
      <c r="H453" s="1174"/>
      <c r="I453" s="1174"/>
      <c r="J453" s="1174"/>
      <c r="K453" s="1174"/>
      <c r="L453" s="1174"/>
      <c r="M453" s="1174"/>
      <c r="N453" s="1174"/>
      <c r="O453" s="1174"/>
      <c r="P453" s="1174"/>
      <c r="Q453" s="1174"/>
      <c r="R453" s="1174"/>
      <c r="S453" s="1174"/>
      <c r="T453" s="1174"/>
      <c r="U453" s="1174"/>
      <c r="V453" s="1174"/>
      <c r="W453" s="1179"/>
      <c r="X453" s="1495" t="str">
        <f t="shared" si="61"/>
        <v/>
      </c>
      <c r="Y453" s="49" t="str">
        <f t="shared" si="62"/>
        <v>Yes</v>
      </c>
      <c r="Z453" s="1272"/>
      <c r="AA453" s="1272"/>
      <c r="AB453" s="1272"/>
      <c r="AC453" s="1272"/>
      <c r="AD453" s="1272"/>
      <c r="AE453" s="1273"/>
    </row>
    <row r="454" spans="1:31" s="1274" customFormat="1" ht="15" customHeight="1" x14ac:dyDescent="0.25">
      <c r="A454" s="1737"/>
      <c r="B454" s="2047"/>
      <c r="C454" s="2047"/>
      <c r="D454" s="1674">
        <v>4</v>
      </c>
      <c r="E454" s="1174"/>
      <c r="F454" s="1174"/>
      <c r="G454" s="1174"/>
      <c r="H454" s="1174"/>
      <c r="I454" s="1174"/>
      <c r="J454" s="1174"/>
      <c r="K454" s="1174"/>
      <c r="L454" s="1174"/>
      <c r="M454" s="1174"/>
      <c r="N454" s="1174"/>
      <c r="O454" s="1174"/>
      <c r="P454" s="1174"/>
      <c r="Q454" s="1174"/>
      <c r="R454" s="1174"/>
      <c r="S454" s="1174"/>
      <c r="T454" s="1174"/>
      <c r="U454" s="1174"/>
      <c r="V454" s="1174"/>
      <c r="W454" s="1179"/>
      <c r="X454" s="1495" t="str">
        <f t="shared" si="61"/>
        <v/>
      </c>
      <c r="Y454" s="1336" t="str">
        <f t="shared" si="62"/>
        <v>Yes</v>
      </c>
      <c r="Z454" s="1272"/>
      <c r="AA454" s="1272"/>
      <c r="AB454" s="1272"/>
      <c r="AC454" s="1272"/>
      <c r="AD454" s="1272"/>
      <c r="AE454" s="1273"/>
    </row>
    <row r="455" spans="1:31" s="1274" customFormat="1" ht="15" customHeight="1" x14ac:dyDescent="0.25">
      <c r="A455" s="1737"/>
      <c r="B455" s="2047"/>
      <c r="C455" s="2047"/>
      <c r="D455" s="1674">
        <v>5</v>
      </c>
      <c r="E455" s="1174"/>
      <c r="F455" s="1174"/>
      <c r="G455" s="1174"/>
      <c r="H455" s="1174"/>
      <c r="I455" s="1174"/>
      <c r="J455" s="1174"/>
      <c r="K455" s="1174"/>
      <c r="L455" s="1174"/>
      <c r="M455" s="1174"/>
      <c r="N455" s="1174"/>
      <c r="O455" s="1174"/>
      <c r="P455" s="1174"/>
      <c r="Q455" s="1174"/>
      <c r="R455" s="1174"/>
      <c r="S455" s="1174"/>
      <c r="T455" s="1174"/>
      <c r="U455" s="1174"/>
      <c r="V455" s="1174"/>
      <c r="W455" s="1179"/>
      <c r="X455" s="1495" t="str">
        <f t="shared" si="61"/>
        <v/>
      </c>
      <c r="Y455" s="49" t="str">
        <f t="shared" si="62"/>
        <v>Yes</v>
      </c>
      <c r="Z455" s="1272"/>
      <c r="AA455" s="1272"/>
      <c r="AB455" s="1272"/>
      <c r="AC455" s="1272"/>
      <c r="AD455" s="1272"/>
      <c r="AE455" s="1273"/>
    </row>
    <row r="456" spans="1:31" s="1274" customFormat="1" ht="15" customHeight="1" x14ac:dyDescent="0.25">
      <c r="A456" s="1737"/>
      <c r="B456" s="2057"/>
      <c r="C456" s="2057"/>
      <c r="D456" s="1682">
        <v>6</v>
      </c>
      <c r="E456" s="1177"/>
      <c r="F456" s="1177"/>
      <c r="G456" s="1177"/>
      <c r="H456" s="1177"/>
      <c r="I456" s="1177"/>
      <c r="J456" s="1177"/>
      <c r="K456" s="1177"/>
      <c r="L456" s="1177"/>
      <c r="M456" s="1177"/>
      <c r="N456" s="1177"/>
      <c r="O456" s="1177"/>
      <c r="P456" s="1177"/>
      <c r="Q456" s="1177"/>
      <c r="R456" s="1177"/>
      <c r="S456" s="1177"/>
      <c r="T456" s="1177"/>
      <c r="U456" s="1177"/>
      <c r="V456" s="1177"/>
      <c r="W456" s="1180"/>
      <c r="X456" s="1496" t="str">
        <f t="shared" si="61"/>
        <v/>
      </c>
      <c r="Y456" s="1795" t="str">
        <f t="shared" si="62"/>
        <v>Yes</v>
      </c>
      <c r="Z456" s="1272"/>
      <c r="AA456" s="1272"/>
      <c r="AB456" s="1272"/>
      <c r="AC456" s="1272"/>
      <c r="AD456" s="1272"/>
      <c r="AE456" s="1273"/>
    </row>
    <row r="457" spans="1:31" s="1275" customFormat="1" ht="60" customHeight="1" x14ac:dyDescent="0.25">
      <c r="A457" s="1162" t="s">
        <v>1275</v>
      </c>
      <c r="B457" s="1670"/>
      <c r="C457" s="1670"/>
      <c r="D457" s="1670"/>
      <c r="E457" s="1670"/>
      <c r="F457" s="1670"/>
      <c r="G457" s="1670"/>
      <c r="H457" s="1670"/>
      <c r="I457" s="1670"/>
      <c r="J457" s="1670"/>
      <c r="K457" s="1670"/>
      <c r="L457" s="1670"/>
      <c r="M457" s="1670"/>
      <c r="N457" s="1670"/>
      <c r="O457" s="1670"/>
      <c r="P457" s="1670"/>
      <c r="Q457" s="1670"/>
      <c r="R457" s="1670"/>
      <c r="S457" s="1670"/>
      <c r="T457" s="1670"/>
      <c r="U457" s="1670"/>
      <c r="V457" s="1670"/>
      <c r="W457" s="1670"/>
      <c r="X457" s="1670"/>
      <c r="Y457" s="1670"/>
      <c r="Z457" s="1670"/>
      <c r="AA457" s="1670"/>
      <c r="AB457" s="1670"/>
      <c r="AC457" s="1670"/>
      <c r="AD457" s="1670"/>
      <c r="AE457" s="1734"/>
    </row>
    <row r="458" spans="1:31" s="1274" customFormat="1" ht="15" customHeight="1" x14ac:dyDescent="0.25">
      <c r="A458" s="1737"/>
      <c r="B458" s="2059" t="s">
        <v>1030</v>
      </c>
      <c r="C458" s="2144"/>
      <c r="D458" s="2059" t="s">
        <v>1064</v>
      </c>
      <c r="E458" s="2058" t="s">
        <v>1234</v>
      </c>
      <c r="F458" s="2048"/>
      <c r="G458" s="2048"/>
      <c r="H458" s="2048"/>
      <c r="I458" s="2048"/>
      <c r="J458" s="2048"/>
      <c r="K458" s="2048"/>
      <c r="L458" s="2048"/>
      <c r="M458" s="2048"/>
      <c r="N458" s="2048"/>
      <c r="O458" s="2048"/>
      <c r="P458" s="2048"/>
      <c r="Q458" s="2048"/>
      <c r="R458" s="2048"/>
      <c r="S458" s="2048"/>
      <c r="T458" s="2048"/>
      <c r="U458" s="2048"/>
      <c r="V458" s="2048"/>
      <c r="W458" s="2048"/>
      <c r="X458" s="1272"/>
      <c r="Y458" s="1272"/>
      <c r="Z458" s="1272"/>
      <c r="AA458" s="1272"/>
      <c r="AB458" s="1272"/>
      <c r="AC458" s="1272"/>
      <c r="AD458" s="1272"/>
      <c r="AE458" s="1273"/>
    </row>
    <row r="459" spans="1:31" s="1274" customFormat="1" ht="30" customHeight="1" x14ac:dyDescent="0.25">
      <c r="A459" s="1737"/>
      <c r="B459" s="2060"/>
      <c r="C459" s="2144"/>
      <c r="D459" s="2060"/>
      <c r="E459" s="1684" t="s">
        <v>1031</v>
      </c>
      <c r="F459" s="1684" t="s">
        <v>1235</v>
      </c>
      <c r="G459" s="1684" t="s">
        <v>1033</v>
      </c>
      <c r="H459" s="1684" t="s">
        <v>1034</v>
      </c>
      <c r="I459" s="1684" t="s">
        <v>1035</v>
      </c>
      <c r="J459" s="1684" t="s">
        <v>1036</v>
      </c>
      <c r="K459" s="1684" t="s">
        <v>1037</v>
      </c>
      <c r="L459" s="1684" t="s">
        <v>1038</v>
      </c>
      <c r="M459" s="1684" t="s">
        <v>1039</v>
      </c>
      <c r="N459" s="1684" t="s">
        <v>1040</v>
      </c>
      <c r="O459" s="1684" t="s">
        <v>1041</v>
      </c>
      <c r="P459" s="1684" t="s">
        <v>1042</v>
      </c>
      <c r="Q459" s="1684" t="s">
        <v>1043</v>
      </c>
      <c r="R459" s="1684" t="s">
        <v>1044</v>
      </c>
      <c r="S459" s="1684" t="s">
        <v>1045</v>
      </c>
      <c r="T459" s="1684" t="s">
        <v>1046</v>
      </c>
      <c r="U459" s="1684" t="s">
        <v>1047</v>
      </c>
      <c r="V459" s="1684" t="s">
        <v>1048</v>
      </c>
      <c r="W459" s="1676" t="s">
        <v>1049</v>
      </c>
      <c r="X459" s="1272"/>
      <c r="Y459" s="1272"/>
      <c r="Z459" s="1272"/>
      <c r="AA459" s="1272"/>
      <c r="AB459" s="1272"/>
      <c r="AC459" s="1272"/>
      <c r="AD459" s="1272"/>
      <c r="AE459" s="1273"/>
    </row>
    <row r="460" spans="1:31" ht="15" customHeight="1" x14ac:dyDescent="0.25">
      <c r="A460" s="1737"/>
      <c r="B460" s="2046">
        <v>1</v>
      </c>
      <c r="C460" s="2046" t="str">
        <f>IF($C$6="","",$C$6)</f>
        <v/>
      </c>
      <c r="D460" s="1680">
        <v>0</v>
      </c>
      <c r="E460" s="1335" t="str">
        <f t="shared" ref="E460:W460" si="63">IF(ISNUMBER(E369),E369,"")</f>
        <v/>
      </c>
      <c r="F460" s="1335" t="str">
        <f t="shared" si="63"/>
        <v/>
      </c>
      <c r="G460" s="1335" t="str">
        <f t="shared" si="63"/>
        <v/>
      </c>
      <c r="H460" s="1335" t="str">
        <f t="shared" si="63"/>
        <v/>
      </c>
      <c r="I460" s="1335" t="str">
        <f t="shared" si="63"/>
        <v/>
      </c>
      <c r="J460" s="1335" t="str">
        <f t="shared" si="63"/>
        <v/>
      </c>
      <c r="K460" s="1335" t="str">
        <f t="shared" si="63"/>
        <v/>
      </c>
      <c r="L460" s="1335" t="str">
        <f t="shared" si="63"/>
        <v/>
      </c>
      <c r="M460" s="1335" t="str">
        <f t="shared" si="63"/>
        <v/>
      </c>
      <c r="N460" s="1335" t="str">
        <f t="shared" si="63"/>
        <v/>
      </c>
      <c r="O460" s="1335" t="str">
        <f t="shared" si="63"/>
        <v/>
      </c>
      <c r="P460" s="1335" t="str">
        <f t="shared" si="63"/>
        <v/>
      </c>
      <c r="Q460" s="1335" t="str">
        <f t="shared" si="63"/>
        <v/>
      </c>
      <c r="R460" s="1335" t="str">
        <f t="shared" si="63"/>
        <v/>
      </c>
      <c r="S460" s="1335" t="str">
        <f t="shared" si="63"/>
        <v/>
      </c>
      <c r="T460" s="1335" t="str">
        <f t="shared" si="63"/>
        <v/>
      </c>
      <c r="U460" s="1335" t="str">
        <f t="shared" si="63"/>
        <v/>
      </c>
      <c r="V460" s="1335" t="str">
        <f t="shared" si="63"/>
        <v/>
      </c>
      <c r="W460" s="1537" t="str">
        <f t="shared" si="63"/>
        <v/>
      </c>
      <c r="X460" s="1171"/>
      <c r="Y460" s="1171"/>
      <c r="Z460" s="1171"/>
      <c r="AA460" s="1171"/>
      <c r="AB460" s="1171"/>
      <c r="AC460" s="1171"/>
      <c r="AD460" s="1272"/>
      <c r="AE460" s="1739"/>
    </row>
    <row r="461" spans="1:31" ht="15" customHeight="1" x14ac:dyDescent="0.25">
      <c r="A461" s="1737"/>
      <c r="B461" s="2047"/>
      <c r="C461" s="2047"/>
      <c r="D461" s="1674">
        <v>1</v>
      </c>
      <c r="E461" s="1174"/>
      <c r="F461" s="1174"/>
      <c r="G461" s="1174"/>
      <c r="H461" s="1174"/>
      <c r="I461" s="1174"/>
      <c r="J461" s="1174"/>
      <c r="K461" s="1174"/>
      <c r="L461" s="1174"/>
      <c r="M461" s="1174"/>
      <c r="N461" s="1174"/>
      <c r="O461" s="1174"/>
      <c r="P461" s="1174"/>
      <c r="Q461" s="1174"/>
      <c r="R461" s="1174"/>
      <c r="S461" s="1174"/>
      <c r="T461" s="1174"/>
      <c r="U461" s="1174"/>
      <c r="V461" s="1174"/>
      <c r="W461" s="1179"/>
      <c r="X461" s="1171"/>
      <c r="Y461" s="1171"/>
      <c r="Z461" s="1171"/>
      <c r="AA461" s="1171"/>
      <c r="AB461" s="1171"/>
      <c r="AC461" s="1171"/>
      <c r="AD461" s="1272"/>
      <c r="AE461" s="1739"/>
    </row>
    <row r="462" spans="1:31" ht="15" customHeight="1" x14ac:dyDescent="0.25">
      <c r="A462" s="1737"/>
      <c r="B462" s="2047"/>
      <c r="C462" s="2047"/>
      <c r="D462" s="1674">
        <v>2</v>
      </c>
      <c r="E462" s="1174"/>
      <c r="F462" s="1174"/>
      <c r="G462" s="1174"/>
      <c r="H462" s="1174"/>
      <c r="I462" s="1174"/>
      <c r="J462" s="1174"/>
      <c r="K462" s="1174"/>
      <c r="L462" s="1174"/>
      <c r="M462" s="1174"/>
      <c r="N462" s="1174"/>
      <c r="O462" s="1174"/>
      <c r="P462" s="1174"/>
      <c r="Q462" s="1174"/>
      <c r="R462" s="1174"/>
      <c r="S462" s="1174"/>
      <c r="T462" s="1174"/>
      <c r="U462" s="1174"/>
      <c r="V462" s="1174"/>
      <c r="W462" s="1179"/>
      <c r="X462" s="1171"/>
      <c r="Y462" s="1171"/>
      <c r="Z462" s="1171"/>
      <c r="AA462" s="1171"/>
      <c r="AB462" s="1171"/>
      <c r="AC462" s="1171"/>
      <c r="AD462" s="1272"/>
      <c r="AE462" s="1739"/>
    </row>
    <row r="463" spans="1:31" ht="15" customHeight="1" x14ac:dyDescent="0.25">
      <c r="A463" s="1737"/>
      <c r="B463" s="2047"/>
      <c r="C463" s="2047"/>
      <c r="D463" s="1674">
        <v>3</v>
      </c>
      <c r="E463" s="1174"/>
      <c r="F463" s="1174"/>
      <c r="G463" s="1174"/>
      <c r="H463" s="1174"/>
      <c r="I463" s="1174"/>
      <c r="J463" s="1174"/>
      <c r="K463" s="1174"/>
      <c r="L463" s="1174"/>
      <c r="M463" s="1174"/>
      <c r="N463" s="1174"/>
      <c r="O463" s="1174"/>
      <c r="P463" s="1174"/>
      <c r="Q463" s="1174"/>
      <c r="R463" s="1174"/>
      <c r="S463" s="1174"/>
      <c r="T463" s="1174"/>
      <c r="U463" s="1174"/>
      <c r="V463" s="1174"/>
      <c r="W463" s="1179"/>
      <c r="X463" s="1171"/>
      <c r="Y463" s="1171"/>
      <c r="Z463" s="1171"/>
      <c r="AA463" s="1171"/>
      <c r="AB463" s="1171"/>
      <c r="AC463" s="1171"/>
      <c r="AD463" s="1272"/>
      <c r="AE463" s="1739"/>
    </row>
    <row r="464" spans="1:31" ht="15" customHeight="1" x14ac:dyDescent="0.25">
      <c r="A464" s="1737"/>
      <c r="B464" s="2047"/>
      <c r="C464" s="2047"/>
      <c r="D464" s="1674">
        <v>4</v>
      </c>
      <c r="E464" s="1174"/>
      <c r="F464" s="1174"/>
      <c r="G464" s="1174"/>
      <c r="H464" s="1174"/>
      <c r="I464" s="1174"/>
      <c r="J464" s="1174"/>
      <c r="K464" s="1174"/>
      <c r="L464" s="1174"/>
      <c r="M464" s="1174"/>
      <c r="N464" s="1174"/>
      <c r="O464" s="1174"/>
      <c r="P464" s="1174"/>
      <c r="Q464" s="1174"/>
      <c r="R464" s="1174"/>
      <c r="S464" s="1174"/>
      <c r="T464" s="1174"/>
      <c r="U464" s="1174"/>
      <c r="V464" s="1174"/>
      <c r="W464" s="1179"/>
      <c r="X464" s="1171"/>
      <c r="Y464" s="1171"/>
      <c r="Z464" s="1171"/>
      <c r="AA464" s="1171"/>
      <c r="AB464" s="1171"/>
      <c r="AC464" s="1171"/>
      <c r="AD464" s="1272"/>
      <c r="AE464" s="1739"/>
    </row>
    <row r="465" spans="1:31" ht="15" customHeight="1" x14ac:dyDescent="0.25">
      <c r="A465" s="1737"/>
      <c r="B465" s="2047"/>
      <c r="C465" s="2047"/>
      <c r="D465" s="1674">
        <v>5</v>
      </c>
      <c r="E465" s="1174"/>
      <c r="F465" s="1174"/>
      <c r="G465" s="1174"/>
      <c r="H465" s="1174"/>
      <c r="I465" s="1174"/>
      <c r="J465" s="1174"/>
      <c r="K465" s="1174"/>
      <c r="L465" s="1174"/>
      <c r="M465" s="1174"/>
      <c r="N465" s="1174"/>
      <c r="O465" s="1174"/>
      <c r="P465" s="1174"/>
      <c r="Q465" s="1174"/>
      <c r="R465" s="1174"/>
      <c r="S465" s="1174"/>
      <c r="T465" s="1174"/>
      <c r="U465" s="1174"/>
      <c r="V465" s="1174"/>
      <c r="W465" s="1179"/>
      <c r="X465" s="1171"/>
      <c r="Y465" s="1171"/>
      <c r="Z465" s="1171"/>
      <c r="AA465" s="1171"/>
      <c r="AB465" s="1171"/>
      <c r="AC465" s="1171"/>
      <c r="AD465" s="1272"/>
      <c r="AE465" s="1739"/>
    </row>
    <row r="466" spans="1:31" ht="15" customHeight="1" x14ac:dyDescent="0.25">
      <c r="A466" s="1737"/>
      <c r="B466" s="2047"/>
      <c r="C466" s="2047"/>
      <c r="D466" s="1674">
        <v>6</v>
      </c>
      <c r="E466" s="1174"/>
      <c r="F466" s="1174"/>
      <c r="G466" s="1174"/>
      <c r="H466" s="1174"/>
      <c r="I466" s="1174"/>
      <c r="J466" s="1174"/>
      <c r="K466" s="1174"/>
      <c r="L466" s="1174"/>
      <c r="M466" s="1174"/>
      <c r="N466" s="1174"/>
      <c r="O466" s="1174"/>
      <c r="P466" s="1174"/>
      <c r="Q466" s="1174"/>
      <c r="R466" s="1174"/>
      <c r="S466" s="1174"/>
      <c r="T466" s="1174"/>
      <c r="U466" s="1174"/>
      <c r="V466" s="1174"/>
      <c r="W466" s="1179"/>
      <c r="X466" s="1171"/>
      <c r="Y466" s="1171"/>
      <c r="Z466" s="1171"/>
      <c r="AA466" s="1171"/>
      <c r="AB466" s="1171"/>
      <c r="AC466" s="1171"/>
      <c r="AD466" s="1272"/>
      <c r="AE466" s="1739"/>
    </row>
    <row r="467" spans="1:31" ht="15" customHeight="1" x14ac:dyDescent="0.25">
      <c r="A467" s="1737"/>
      <c r="B467" s="2046">
        <v>2</v>
      </c>
      <c r="C467" s="2046" t="str">
        <f>IF($C$7="","",$C$7)</f>
        <v/>
      </c>
      <c r="D467" s="1680">
        <v>0</v>
      </c>
      <c r="E467" s="1335" t="str">
        <f t="shared" ref="E467:W467" si="64">IF(ISNUMBER(E376),E376,"")</f>
        <v/>
      </c>
      <c r="F467" s="1335" t="str">
        <f t="shared" si="64"/>
        <v/>
      </c>
      <c r="G467" s="1335" t="str">
        <f t="shared" si="64"/>
        <v/>
      </c>
      <c r="H467" s="1335" t="str">
        <f t="shared" si="64"/>
        <v/>
      </c>
      <c r="I467" s="1335" t="str">
        <f t="shared" si="64"/>
        <v/>
      </c>
      <c r="J467" s="1335" t="str">
        <f t="shared" si="64"/>
        <v/>
      </c>
      <c r="K467" s="1335" t="str">
        <f t="shared" si="64"/>
        <v/>
      </c>
      <c r="L467" s="1335" t="str">
        <f t="shared" si="64"/>
        <v/>
      </c>
      <c r="M467" s="1335" t="str">
        <f t="shared" si="64"/>
        <v/>
      </c>
      <c r="N467" s="1335" t="str">
        <f t="shared" si="64"/>
        <v/>
      </c>
      <c r="O467" s="1335" t="str">
        <f t="shared" si="64"/>
        <v/>
      </c>
      <c r="P467" s="1335" t="str">
        <f t="shared" si="64"/>
        <v/>
      </c>
      <c r="Q467" s="1335" t="str">
        <f t="shared" si="64"/>
        <v/>
      </c>
      <c r="R467" s="1335" t="str">
        <f t="shared" si="64"/>
        <v/>
      </c>
      <c r="S467" s="1335" t="str">
        <f t="shared" si="64"/>
        <v/>
      </c>
      <c r="T467" s="1335" t="str">
        <f t="shared" si="64"/>
        <v/>
      </c>
      <c r="U467" s="1335" t="str">
        <f t="shared" si="64"/>
        <v/>
      </c>
      <c r="V467" s="1335" t="str">
        <f t="shared" si="64"/>
        <v/>
      </c>
      <c r="W467" s="1537" t="str">
        <f t="shared" si="64"/>
        <v/>
      </c>
      <c r="X467" s="1171"/>
      <c r="Y467" s="1171"/>
      <c r="Z467" s="1171"/>
      <c r="AA467" s="1171"/>
      <c r="AB467" s="1171"/>
      <c r="AC467" s="1171"/>
      <c r="AD467" s="1272"/>
      <c r="AE467" s="1739"/>
    </row>
    <row r="468" spans="1:31" ht="15" customHeight="1" x14ac:dyDescent="0.25">
      <c r="A468" s="1737"/>
      <c r="B468" s="2047"/>
      <c r="C468" s="2047"/>
      <c r="D468" s="1674">
        <v>1</v>
      </c>
      <c r="E468" s="1174"/>
      <c r="F468" s="1174"/>
      <c r="G468" s="1174"/>
      <c r="H468" s="1174"/>
      <c r="I468" s="1174"/>
      <c r="J468" s="1174"/>
      <c r="K468" s="1174"/>
      <c r="L468" s="1174"/>
      <c r="M468" s="1174"/>
      <c r="N468" s="1174"/>
      <c r="O468" s="1174"/>
      <c r="P468" s="1174"/>
      <c r="Q468" s="1174"/>
      <c r="R468" s="1174"/>
      <c r="S468" s="1174"/>
      <c r="T468" s="1174"/>
      <c r="U468" s="1174"/>
      <c r="V468" s="1174"/>
      <c r="W468" s="1179"/>
      <c r="X468" s="1171"/>
      <c r="Y468" s="1171"/>
      <c r="Z468" s="1171"/>
      <c r="AA468" s="1171"/>
      <c r="AB468" s="1171"/>
      <c r="AC468" s="1171"/>
      <c r="AD468" s="1272"/>
      <c r="AE468" s="1739"/>
    </row>
    <row r="469" spans="1:31" ht="15" customHeight="1" x14ac:dyDescent="0.25">
      <c r="A469" s="1737"/>
      <c r="B469" s="2047"/>
      <c r="C469" s="2047"/>
      <c r="D469" s="1674">
        <v>2</v>
      </c>
      <c r="E469" s="1174"/>
      <c r="F469" s="1174"/>
      <c r="G469" s="1174"/>
      <c r="H469" s="1174"/>
      <c r="I469" s="1174"/>
      <c r="J469" s="1174"/>
      <c r="K469" s="1174"/>
      <c r="L469" s="1174"/>
      <c r="M469" s="1174"/>
      <c r="N469" s="1174"/>
      <c r="O469" s="1174"/>
      <c r="P469" s="1174"/>
      <c r="Q469" s="1174"/>
      <c r="R469" s="1174"/>
      <c r="S469" s="1174"/>
      <c r="T469" s="1174"/>
      <c r="U469" s="1174"/>
      <c r="V469" s="1174"/>
      <c r="W469" s="1179"/>
      <c r="X469" s="1171"/>
      <c r="Y469" s="1171"/>
      <c r="Z469" s="1171"/>
      <c r="AA469" s="1171"/>
      <c r="AB469" s="1171"/>
      <c r="AC469" s="1171"/>
      <c r="AD469" s="1272"/>
      <c r="AE469" s="1739"/>
    </row>
    <row r="470" spans="1:31" ht="15" customHeight="1" x14ac:dyDescent="0.25">
      <c r="A470" s="1737"/>
      <c r="B470" s="2047"/>
      <c r="C470" s="2047"/>
      <c r="D470" s="1674">
        <v>3</v>
      </c>
      <c r="E470" s="1174"/>
      <c r="F470" s="1174"/>
      <c r="G470" s="1174"/>
      <c r="H470" s="1174"/>
      <c r="I470" s="1174"/>
      <c r="J470" s="1174"/>
      <c r="K470" s="1174"/>
      <c r="L470" s="1174"/>
      <c r="M470" s="1174"/>
      <c r="N470" s="1174"/>
      <c r="O470" s="1174"/>
      <c r="P470" s="1174"/>
      <c r="Q470" s="1174"/>
      <c r="R470" s="1174"/>
      <c r="S470" s="1174"/>
      <c r="T470" s="1174"/>
      <c r="U470" s="1174"/>
      <c r="V470" s="1174"/>
      <c r="W470" s="1179"/>
      <c r="X470" s="1171"/>
      <c r="Y470" s="1171"/>
      <c r="Z470" s="1171"/>
      <c r="AA470" s="1171"/>
      <c r="AB470" s="1171"/>
      <c r="AC470" s="1171"/>
      <c r="AD470" s="1272"/>
      <c r="AE470" s="1739"/>
    </row>
    <row r="471" spans="1:31" ht="15" customHeight="1" x14ac:dyDescent="0.25">
      <c r="A471" s="1737"/>
      <c r="B471" s="2047"/>
      <c r="C471" s="2047"/>
      <c r="D471" s="1674">
        <v>4</v>
      </c>
      <c r="E471" s="1174"/>
      <c r="F471" s="1174"/>
      <c r="G471" s="1174"/>
      <c r="H471" s="1174"/>
      <c r="I471" s="1174"/>
      <c r="J471" s="1174"/>
      <c r="K471" s="1174"/>
      <c r="L471" s="1174"/>
      <c r="M471" s="1174"/>
      <c r="N471" s="1174"/>
      <c r="O471" s="1174"/>
      <c r="P471" s="1174"/>
      <c r="Q471" s="1174"/>
      <c r="R471" s="1174"/>
      <c r="S471" s="1174"/>
      <c r="T471" s="1174"/>
      <c r="U471" s="1174"/>
      <c r="V471" s="1174"/>
      <c r="W471" s="1179"/>
      <c r="X471" s="1171"/>
      <c r="Y471" s="1171"/>
      <c r="Z471" s="1171"/>
      <c r="AA471" s="1171"/>
      <c r="AB471" s="1171"/>
      <c r="AC471" s="1171"/>
      <c r="AD471" s="1272"/>
      <c r="AE471" s="1739"/>
    </row>
    <row r="472" spans="1:31" ht="15" customHeight="1" x14ac:dyDescent="0.25">
      <c r="A472" s="1737"/>
      <c r="B472" s="2047"/>
      <c r="C472" s="2047"/>
      <c r="D472" s="1674">
        <v>5</v>
      </c>
      <c r="E472" s="1174"/>
      <c r="F472" s="1174"/>
      <c r="G472" s="1174"/>
      <c r="H472" s="1174"/>
      <c r="I472" s="1174"/>
      <c r="J472" s="1174"/>
      <c r="K472" s="1174"/>
      <c r="L472" s="1174"/>
      <c r="M472" s="1174"/>
      <c r="N472" s="1174"/>
      <c r="O472" s="1174"/>
      <c r="P472" s="1174"/>
      <c r="Q472" s="1174"/>
      <c r="R472" s="1174"/>
      <c r="S472" s="1174"/>
      <c r="T472" s="1174"/>
      <c r="U472" s="1174"/>
      <c r="V472" s="1174"/>
      <c r="W472" s="1179"/>
      <c r="X472" s="1171"/>
      <c r="Y472" s="1171"/>
      <c r="Z472" s="1171"/>
      <c r="AA472" s="1171"/>
      <c r="AB472" s="1171"/>
      <c r="AC472" s="1171"/>
      <c r="AD472" s="1272"/>
      <c r="AE472" s="1739"/>
    </row>
    <row r="473" spans="1:31" ht="15" customHeight="1" x14ac:dyDescent="0.25">
      <c r="A473" s="1737"/>
      <c r="B473" s="2047"/>
      <c r="C473" s="2047"/>
      <c r="D473" s="1674">
        <v>6</v>
      </c>
      <c r="E473" s="1174"/>
      <c r="F473" s="1174"/>
      <c r="G473" s="1174"/>
      <c r="H473" s="1174"/>
      <c r="I473" s="1174"/>
      <c r="J473" s="1174"/>
      <c r="K473" s="1174"/>
      <c r="L473" s="1174"/>
      <c r="M473" s="1174"/>
      <c r="N473" s="1174"/>
      <c r="O473" s="1174"/>
      <c r="P473" s="1174"/>
      <c r="Q473" s="1174"/>
      <c r="R473" s="1174"/>
      <c r="S473" s="1174"/>
      <c r="T473" s="1174"/>
      <c r="U473" s="1174"/>
      <c r="V473" s="1174"/>
      <c r="W473" s="1179"/>
      <c r="X473" s="1171"/>
      <c r="Y473" s="1171"/>
      <c r="Z473" s="1171"/>
      <c r="AA473" s="1171"/>
      <c r="AB473" s="1171"/>
      <c r="AC473" s="1171"/>
      <c r="AD473" s="1272"/>
      <c r="AE473" s="1739"/>
    </row>
    <row r="474" spans="1:31" ht="15" customHeight="1" x14ac:dyDescent="0.25">
      <c r="A474" s="1737"/>
      <c r="B474" s="2046">
        <v>3</v>
      </c>
      <c r="C474" s="2046" t="str">
        <f>IF($C$8="","",$C$8)</f>
        <v/>
      </c>
      <c r="D474" s="1680">
        <v>0</v>
      </c>
      <c r="E474" s="1335" t="str">
        <f t="shared" ref="E474:W474" si="65">IF(ISNUMBER(E383),E383,"")</f>
        <v/>
      </c>
      <c r="F474" s="1335" t="str">
        <f t="shared" si="65"/>
        <v/>
      </c>
      <c r="G474" s="1335" t="str">
        <f t="shared" si="65"/>
        <v/>
      </c>
      <c r="H474" s="1335" t="str">
        <f t="shared" si="65"/>
        <v/>
      </c>
      <c r="I474" s="1335" t="str">
        <f t="shared" si="65"/>
        <v/>
      </c>
      <c r="J474" s="1335" t="str">
        <f t="shared" si="65"/>
        <v/>
      </c>
      <c r="K474" s="1335" t="str">
        <f t="shared" si="65"/>
        <v/>
      </c>
      <c r="L474" s="1335" t="str">
        <f t="shared" si="65"/>
        <v/>
      </c>
      <c r="M474" s="1335" t="str">
        <f t="shared" si="65"/>
        <v/>
      </c>
      <c r="N474" s="1335" t="str">
        <f t="shared" si="65"/>
        <v/>
      </c>
      <c r="O474" s="1335" t="str">
        <f t="shared" si="65"/>
        <v/>
      </c>
      <c r="P474" s="1335" t="str">
        <f t="shared" si="65"/>
        <v/>
      </c>
      <c r="Q474" s="1335" t="str">
        <f t="shared" si="65"/>
        <v/>
      </c>
      <c r="R474" s="1335" t="str">
        <f t="shared" si="65"/>
        <v/>
      </c>
      <c r="S474" s="1335" t="str">
        <f t="shared" si="65"/>
        <v/>
      </c>
      <c r="T474" s="1335" t="str">
        <f t="shared" si="65"/>
        <v/>
      </c>
      <c r="U474" s="1335" t="str">
        <f t="shared" si="65"/>
        <v/>
      </c>
      <c r="V474" s="1335" t="str">
        <f t="shared" si="65"/>
        <v/>
      </c>
      <c r="W474" s="1537" t="str">
        <f t="shared" si="65"/>
        <v/>
      </c>
      <c r="X474" s="1171"/>
      <c r="Y474" s="1171"/>
      <c r="Z474" s="1171"/>
      <c r="AA474" s="1171"/>
      <c r="AB474" s="1171"/>
      <c r="AC474" s="1171"/>
      <c r="AD474" s="1272"/>
      <c r="AE474" s="1739"/>
    </row>
    <row r="475" spans="1:31" ht="15" customHeight="1" x14ac:dyDescent="0.25">
      <c r="A475" s="1737"/>
      <c r="B475" s="2047"/>
      <c r="C475" s="2047"/>
      <c r="D475" s="1674">
        <v>1</v>
      </c>
      <c r="E475" s="1174"/>
      <c r="F475" s="1174"/>
      <c r="G475" s="1174"/>
      <c r="H475" s="1174"/>
      <c r="I475" s="1174"/>
      <c r="J475" s="1174"/>
      <c r="K475" s="1174"/>
      <c r="L475" s="1174"/>
      <c r="M475" s="1174"/>
      <c r="N475" s="1174"/>
      <c r="O475" s="1174"/>
      <c r="P475" s="1174"/>
      <c r="Q475" s="1174"/>
      <c r="R475" s="1174"/>
      <c r="S475" s="1174"/>
      <c r="T475" s="1174"/>
      <c r="U475" s="1174"/>
      <c r="V475" s="1174"/>
      <c r="W475" s="1179"/>
      <c r="X475" s="1171"/>
      <c r="Y475" s="1171"/>
      <c r="Z475" s="1171"/>
      <c r="AA475" s="1171"/>
      <c r="AB475" s="1171"/>
      <c r="AC475" s="1171"/>
      <c r="AD475" s="1272"/>
      <c r="AE475" s="1739"/>
    </row>
    <row r="476" spans="1:31" ht="15" customHeight="1" x14ac:dyDescent="0.25">
      <c r="A476" s="1737"/>
      <c r="B476" s="2047"/>
      <c r="C476" s="2047"/>
      <c r="D476" s="1674">
        <v>2</v>
      </c>
      <c r="E476" s="1174"/>
      <c r="F476" s="1174"/>
      <c r="G476" s="1174"/>
      <c r="H476" s="1174"/>
      <c r="I476" s="1174"/>
      <c r="J476" s="1174"/>
      <c r="K476" s="1174"/>
      <c r="L476" s="1174"/>
      <c r="M476" s="1174"/>
      <c r="N476" s="1174"/>
      <c r="O476" s="1174"/>
      <c r="P476" s="1174"/>
      <c r="Q476" s="1174"/>
      <c r="R476" s="1174"/>
      <c r="S476" s="1174"/>
      <c r="T476" s="1174"/>
      <c r="U476" s="1174"/>
      <c r="V476" s="1174"/>
      <c r="W476" s="1179"/>
      <c r="X476" s="1171"/>
      <c r="Y476" s="1171"/>
      <c r="Z476" s="1171"/>
      <c r="AA476" s="1171"/>
      <c r="AB476" s="1171"/>
      <c r="AC476" s="1171"/>
      <c r="AD476" s="1272"/>
      <c r="AE476" s="1739"/>
    </row>
    <row r="477" spans="1:31" ht="15" customHeight="1" x14ac:dyDescent="0.25">
      <c r="A477" s="1737"/>
      <c r="B477" s="2047"/>
      <c r="C477" s="2047"/>
      <c r="D477" s="1674">
        <v>3</v>
      </c>
      <c r="E477" s="1174"/>
      <c r="F477" s="1174"/>
      <c r="G477" s="1174"/>
      <c r="H477" s="1174"/>
      <c r="I477" s="1174"/>
      <c r="J477" s="1174"/>
      <c r="K477" s="1174"/>
      <c r="L477" s="1174"/>
      <c r="M477" s="1174"/>
      <c r="N477" s="1174"/>
      <c r="O477" s="1174"/>
      <c r="P477" s="1174"/>
      <c r="Q477" s="1174"/>
      <c r="R477" s="1174"/>
      <c r="S477" s="1174"/>
      <c r="T477" s="1174"/>
      <c r="U477" s="1174"/>
      <c r="V477" s="1174"/>
      <c r="W477" s="1179"/>
      <c r="X477" s="1171"/>
      <c r="Y477" s="1171"/>
      <c r="Z477" s="1171"/>
      <c r="AA477" s="1171"/>
      <c r="AB477" s="1171"/>
      <c r="AC477" s="1171"/>
      <c r="AD477" s="1272"/>
      <c r="AE477" s="1739"/>
    </row>
    <row r="478" spans="1:31" ht="15" customHeight="1" x14ac:dyDescent="0.25">
      <c r="A478" s="1737"/>
      <c r="B478" s="2047"/>
      <c r="C478" s="2047"/>
      <c r="D478" s="1674">
        <v>4</v>
      </c>
      <c r="E478" s="1174"/>
      <c r="F478" s="1174"/>
      <c r="G478" s="1174"/>
      <c r="H478" s="1174"/>
      <c r="I478" s="1174"/>
      <c r="J478" s="1174"/>
      <c r="K478" s="1174"/>
      <c r="L478" s="1174"/>
      <c r="M478" s="1174"/>
      <c r="N478" s="1174"/>
      <c r="O478" s="1174"/>
      <c r="P478" s="1174"/>
      <c r="Q478" s="1174"/>
      <c r="R478" s="1174"/>
      <c r="S478" s="1174"/>
      <c r="T478" s="1174"/>
      <c r="U478" s="1174"/>
      <c r="V478" s="1174"/>
      <c r="W478" s="1179"/>
      <c r="X478" s="1171"/>
      <c r="Y478" s="1171"/>
      <c r="Z478" s="1171"/>
      <c r="AA478" s="1171"/>
      <c r="AB478" s="1171"/>
      <c r="AC478" s="1171"/>
      <c r="AD478" s="1272"/>
      <c r="AE478" s="1739"/>
    </row>
    <row r="479" spans="1:31" ht="15" customHeight="1" x14ac:dyDescent="0.25">
      <c r="A479" s="1737"/>
      <c r="B479" s="2047"/>
      <c r="C479" s="2047"/>
      <c r="D479" s="1674">
        <v>5</v>
      </c>
      <c r="E479" s="1174"/>
      <c r="F479" s="1174"/>
      <c r="G479" s="1174"/>
      <c r="H479" s="1174"/>
      <c r="I479" s="1174"/>
      <c r="J479" s="1174"/>
      <c r="K479" s="1174"/>
      <c r="L479" s="1174"/>
      <c r="M479" s="1174"/>
      <c r="N479" s="1174"/>
      <c r="O479" s="1174"/>
      <c r="P479" s="1174"/>
      <c r="Q479" s="1174"/>
      <c r="R479" s="1174"/>
      <c r="S479" s="1174"/>
      <c r="T479" s="1174"/>
      <c r="U479" s="1174"/>
      <c r="V479" s="1174"/>
      <c r="W479" s="1179"/>
      <c r="X479" s="1171"/>
      <c r="Y479" s="1171"/>
      <c r="Z479" s="1171"/>
      <c r="AA479" s="1171"/>
      <c r="AB479" s="1171"/>
      <c r="AC479" s="1171"/>
      <c r="AD479" s="1272"/>
      <c r="AE479" s="1739"/>
    </row>
    <row r="480" spans="1:31" ht="15" customHeight="1" x14ac:dyDescent="0.25">
      <c r="A480" s="1737"/>
      <c r="B480" s="2047"/>
      <c r="C480" s="2047"/>
      <c r="D480" s="1674">
        <v>6</v>
      </c>
      <c r="E480" s="1174"/>
      <c r="F480" s="1174"/>
      <c r="G480" s="1174"/>
      <c r="H480" s="1174"/>
      <c r="I480" s="1174"/>
      <c r="J480" s="1174"/>
      <c r="K480" s="1174"/>
      <c r="L480" s="1174"/>
      <c r="M480" s="1174"/>
      <c r="N480" s="1174"/>
      <c r="O480" s="1174"/>
      <c r="P480" s="1174"/>
      <c r="Q480" s="1174"/>
      <c r="R480" s="1174"/>
      <c r="S480" s="1174"/>
      <c r="T480" s="1174"/>
      <c r="U480" s="1174"/>
      <c r="V480" s="1174"/>
      <c r="W480" s="1179"/>
      <c r="X480" s="1171"/>
      <c r="Y480" s="1171"/>
      <c r="Z480" s="1171"/>
      <c r="AA480" s="1171"/>
      <c r="AB480" s="1171"/>
      <c r="AC480" s="1171"/>
      <c r="AD480" s="1272"/>
      <c r="AE480" s="1739"/>
    </row>
    <row r="481" spans="1:31" ht="15" customHeight="1" x14ac:dyDescent="0.25">
      <c r="A481" s="1737"/>
      <c r="B481" s="2046">
        <v>4</v>
      </c>
      <c r="C481" s="2046" t="str">
        <f>IF($C$9="","",$C$9)</f>
        <v/>
      </c>
      <c r="D481" s="1680">
        <v>0</v>
      </c>
      <c r="E481" s="1335" t="str">
        <f t="shared" ref="E481:W481" si="66">IF(ISNUMBER(E390),E390,"")</f>
        <v/>
      </c>
      <c r="F481" s="1335" t="str">
        <f t="shared" si="66"/>
        <v/>
      </c>
      <c r="G481" s="1335" t="str">
        <f t="shared" si="66"/>
        <v/>
      </c>
      <c r="H481" s="1335" t="str">
        <f t="shared" si="66"/>
        <v/>
      </c>
      <c r="I481" s="1335" t="str">
        <f t="shared" si="66"/>
        <v/>
      </c>
      <c r="J481" s="1335" t="str">
        <f t="shared" si="66"/>
        <v/>
      </c>
      <c r="K481" s="1335" t="str">
        <f t="shared" si="66"/>
        <v/>
      </c>
      <c r="L481" s="1335" t="str">
        <f t="shared" si="66"/>
        <v/>
      </c>
      <c r="M481" s="1335" t="str">
        <f t="shared" si="66"/>
        <v/>
      </c>
      <c r="N481" s="1335" t="str">
        <f t="shared" si="66"/>
        <v/>
      </c>
      <c r="O481" s="1335" t="str">
        <f t="shared" si="66"/>
        <v/>
      </c>
      <c r="P481" s="1335" t="str">
        <f t="shared" si="66"/>
        <v/>
      </c>
      <c r="Q481" s="1335" t="str">
        <f t="shared" si="66"/>
        <v/>
      </c>
      <c r="R481" s="1335" t="str">
        <f t="shared" si="66"/>
        <v/>
      </c>
      <c r="S481" s="1335" t="str">
        <f t="shared" si="66"/>
        <v/>
      </c>
      <c r="T481" s="1335" t="str">
        <f t="shared" si="66"/>
        <v/>
      </c>
      <c r="U481" s="1335" t="str">
        <f t="shared" si="66"/>
        <v/>
      </c>
      <c r="V481" s="1335" t="str">
        <f t="shared" si="66"/>
        <v/>
      </c>
      <c r="W481" s="1537" t="str">
        <f t="shared" si="66"/>
        <v/>
      </c>
      <c r="X481" s="1171"/>
      <c r="Y481" s="1171"/>
      <c r="Z481" s="1171"/>
      <c r="AA481" s="1171"/>
      <c r="AB481" s="1171"/>
      <c r="AC481" s="1171"/>
      <c r="AD481" s="1272"/>
      <c r="AE481" s="1739"/>
    </row>
    <row r="482" spans="1:31" ht="15" customHeight="1" x14ac:dyDescent="0.25">
      <c r="A482" s="1737"/>
      <c r="B482" s="2047"/>
      <c r="C482" s="2047"/>
      <c r="D482" s="1674">
        <v>1</v>
      </c>
      <c r="E482" s="1174"/>
      <c r="F482" s="1174"/>
      <c r="G482" s="1174"/>
      <c r="H482" s="1174"/>
      <c r="I482" s="1174"/>
      <c r="J482" s="1174"/>
      <c r="K482" s="1174"/>
      <c r="L482" s="1174"/>
      <c r="M482" s="1174"/>
      <c r="N482" s="1174"/>
      <c r="O482" s="1174"/>
      <c r="P482" s="1174"/>
      <c r="Q482" s="1174"/>
      <c r="R482" s="1174"/>
      <c r="S482" s="1174"/>
      <c r="T482" s="1174"/>
      <c r="U482" s="1174"/>
      <c r="V482" s="1174"/>
      <c r="W482" s="1179"/>
      <c r="X482" s="1171"/>
      <c r="Y482" s="1171"/>
      <c r="Z482" s="1171"/>
      <c r="AA482" s="1171"/>
      <c r="AB482" s="1171"/>
      <c r="AC482" s="1171"/>
      <c r="AD482" s="1272"/>
      <c r="AE482" s="1739"/>
    </row>
    <row r="483" spans="1:31" ht="15" customHeight="1" x14ac:dyDescent="0.25">
      <c r="A483" s="1737"/>
      <c r="B483" s="2047"/>
      <c r="C483" s="2047"/>
      <c r="D483" s="1674">
        <v>2</v>
      </c>
      <c r="E483" s="1174"/>
      <c r="F483" s="1174"/>
      <c r="G483" s="1174"/>
      <c r="H483" s="1174"/>
      <c r="I483" s="1174"/>
      <c r="J483" s="1174"/>
      <c r="K483" s="1174"/>
      <c r="L483" s="1174"/>
      <c r="M483" s="1174"/>
      <c r="N483" s="1174"/>
      <c r="O483" s="1174"/>
      <c r="P483" s="1174"/>
      <c r="Q483" s="1174"/>
      <c r="R483" s="1174"/>
      <c r="S483" s="1174"/>
      <c r="T483" s="1174"/>
      <c r="U483" s="1174"/>
      <c r="V483" s="1174"/>
      <c r="W483" s="1179"/>
      <c r="X483" s="1171"/>
      <c r="Y483" s="1171"/>
      <c r="Z483" s="1171"/>
      <c r="AA483" s="1171"/>
      <c r="AB483" s="1171"/>
      <c r="AC483" s="1171"/>
      <c r="AD483" s="1272"/>
      <c r="AE483" s="1739"/>
    </row>
    <row r="484" spans="1:31" ht="15" customHeight="1" x14ac:dyDescent="0.25">
      <c r="A484" s="1737"/>
      <c r="B484" s="2047"/>
      <c r="C484" s="2047"/>
      <c r="D484" s="1674">
        <v>3</v>
      </c>
      <c r="E484" s="1174"/>
      <c r="F484" s="1174"/>
      <c r="G484" s="1174"/>
      <c r="H484" s="1174"/>
      <c r="I484" s="1174"/>
      <c r="J484" s="1174"/>
      <c r="K484" s="1174"/>
      <c r="L484" s="1174"/>
      <c r="M484" s="1174"/>
      <c r="N484" s="1174"/>
      <c r="O484" s="1174"/>
      <c r="P484" s="1174"/>
      <c r="Q484" s="1174"/>
      <c r="R484" s="1174"/>
      <c r="S484" s="1174"/>
      <c r="T484" s="1174"/>
      <c r="U484" s="1174"/>
      <c r="V484" s="1174"/>
      <c r="W484" s="1179"/>
      <c r="X484" s="1171"/>
      <c r="Y484" s="1171"/>
      <c r="Z484" s="1171"/>
      <c r="AA484" s="1171"/>
      <c r="AB484" s="1171"/>
      <c r="AC484" s="1171"/>
      <c r="AD484" s="1272"/>
      <c r="AE484" s="1739"/>
    </row>
    <row r="485" spans="1:31" ht="15" customHeight="1" x14ac:dyDescent="0.25">
      <c r="A485" s="1737"/>
      <c r="B485" s="2047"/>
      <c r="C485" s="2047"/>
      <c r="D485" s="1674">
        <v>4</v>
      </c>
      <c r="E485" s="1174"/>
      <c r="F485" s="1174"/>
      <c r="G485" s="1174"/>
      <c r="H485" s="1174"/>
      <c r="I485" s="1174"/>
      <c r="J485" s="1174"/>
      <c r="K485" s="1174"/>
      <c r="L485" s="1174"/>
      <c r="M485" s="1174"/>
      <c r="N485" s="1174"/>
      <c r="O485" s="1174"/>
      <c r="P485" s="1174"/>
      <c r="Q485" s="1174"/>
      <c r="R485" s="1174"/>
      <c r="S485" s="1174"/>
      <c r="T485" s="1174"/>
      <c r="U485" s="1174"/>
      <c r="V485" s="1174"/>
      <c r="W485" s="1179"/>
      <c r="X485" s="1171"/>
      <c r="Y485" s="1171"/>
      <c r="Z485" s="1171"/>
      <c r="AA485" s="1171"/>
      <c r="AB485" s="1171"/>
      <c r="AC485" s="1171"/>
      <c r="AD485" s="1272"/>
      <c r="AE485" s="1739"/>
    </row>
    <row r="486" spans="1:31" ht="15" customHeight="1" x14ac:dyDescent="0.25">
      <c r="A486" s="1737"/>
      <c r="B486" s="2047"/>
      <c r="C486" s="2047"/>
      <c r="D486" s="1674">
        <v>5</v>
      </c>
      <c r="E486" s="1174"/>
      <c r="F486" s="1174"/>
      <c r="G486" s="1174"/>
      <c r="H486" s="1174"/>
      <c r="I486" s="1174"/>
      <c r="J486" s="1174"/>
      <c r="K486" s="1174"/>
      <c r="L486" s="1174"/>
      <c r="M486" s="1174"/>
      <c r="N486" s="1174"/>
      <c r="O486" s="1174"/>
      <c r="P486" s="1174"/>
      <c r="Q486" s="1174"/>
      <c r="R486" s="1174"/>
      <c r="S486" s="1174"/>
      <c r="T486" s="1174"/>
      <c r="U486" s="1174"/>
      <c r="V486" s="1174"/>
      <c r="W486" s="1179"/>
      <c r="X486" s="1171"/>
      <c r="Y486" s="1171"/>
      <c r="Z486" s="1171"/>
      <c r="AA486" s="1171"/>
      <c r="AB486" s="1171"/>
      <c r="AC486" s="1171"/>
      <c r="AD486" s="1272"/>
      <c r="AE486" s="1739"/>
    </row>
    <row r="487" spans="1:31" ht="15" customHeight="1" x14ac:dyDescent="0.25">
      <c r="A487" s="1737"/>
      <c r="B487" s="2047"/>
      <c r="C487" s="2047"/>
      <c r="D487" s="1674">
        <v>6</v>
      </c>
      <c r="E487" s="1174"/>
      <c r="F487" s="1174"/>
      <c r="G487" s="1174"/>
      <c r="H487" s="1174"/>
      <c r="I487" s="1174"/>
      <c r="J487" s="1174"/>
      <c r="K487" s="1174"/>
      <c r="L487" s="1174"/>
      <c r="M487" s="1174"/>
      <c r="N487" s="1174"/>
      <c r="O487" s="1174"/>
      <c r="P487" s="1174"/>
      <c r="Q487" s="1174"/>
      <c r="R487" s="1174"/>
      <c r="S487" s="1174"/>
      <c r="T487" s="1174"/>
      <c r="U487" s="1174"/>
      <c r="V487" s="1174"/>
      <c r="W487" s="1179"/>
      <c r="X487" s="1171"/>
      <c r="Y487" s="1171"/>
      <c r="Z487" s="1171"/>
      <c r="AA487" s="1171"/>
      <c r="AB487" s="1171"/>
      <c r="AC487" s="1171"/>
      <c r="AD487" s="1272"/>
      <c r="AE487" s="1739"/>
    </row>
    <row r="488" spans="1:31" ht="15" customHeight="1" x14ac:dyDescent="0.25">
      <c r="A488" s="1737"/>
      <c r="B488" s="2046">
        <v>5</v>
      </c>
      <c r="C488" s="2046" t="str">
        <f>IF($C$10="","",$C$10)</f>
        <v/>
      </c>
      <c r="D488" s="1680">
        <v>0</v>
      </c>
      <c r="E488" s="1335" t="str">
        <f t="shared" ref="E488:W488" si="67">IF(ISNUMBER(E397),E397,"")</f>
        <v/>
      </c>
      <c r="F488" s="1335" t="str">
        <f t="shared" si="67"/>
        <v/>
      </c>
      <c r="G488" s="1335" t="str">
        <f t="shared" si="67"/>
        <v/>
      </c>
      <c r="H488" s="1335" t="str">
        <f t="shared" si="67"/>
        <v/>
      </c>
      <c r="I488" s="1335" t="str">
        <f t="shared" si="67"/>
        <v/>
      </c>
      <c r="J488" s="1335" t="str">
        <f t="shared" si="67"/>
        <v/>
      </c>
      <c r="K488" s="1335" t="str">
        <f t="shared" si="67"/>
        <v/>
      </c>
      <c r="L488" s="1335" t="str">
        <f t="shared" si="67"/>
        <v/>
      </c>
      <c r="M488" s="1335" t="str">
        <f t="shared" si="67"/>
        <v/>
      </c>
      <c r="N488" s="1335" t="str">
        <f t="shared" si="67"/>
        <v/>
      </c>
      <c r="O488" s="1335" t="str">
        <f t="shared" si="67"/>
        <v/>
      </c>
      <c r="P488" s="1335" t="str">
        <f t="shared" si="67"/>
        <v/>
      </c>
      <c r="Q488" s="1335" t="str">
        <f t="shared" si="67"/>
        <v/>
      </c>
      <c r="R488" s="1335" t="str">
        <f t="shared" si="67"/>
        <v/>
      </c>
      <c r="S488" s="1335" t="str">
        <f t="shared" si="67"/>
        <v/>
      </c>
      <c r="T488" s="1335" t="str">
        <f t="shared" si="67"/>
        <v/>
      </c>
      <c r="U488" s="1335" t="str">
        <f t="shared" si="67"/>
        <v/>
      </c>
      <c r="V488" s="1335" t="str">
        <f t="shared" si="67"/>
        <v/>
      </c>
      <c r="W488" s="1537" t="str">
        <f t="shared" si="67"/>
        <v/>
      </c>
      <c r="X488" s="1171"/>
      <c r="Y488" s="1171"/>
      <c r="Z488" s="1171"/>
      <c r="AA488" s="1171"/>
      <c r="AB488" s="1171"/>
      <c r="AC488" s="1171"/>
      <c r="AD488" s="1272"/>
      <c r="AE488" s="1739"/>
    </row>
    <row r="489" spans="1:31" ht="15" customHeight="1" x14ac:dyDescent="0.25">
      <c r="A489" s="1737"/>
      <c r="B489" s="2047"/>
      <c r="C489" s="2047"/>
      <c r="D489" s="1674">
        <v>1</v>
      </c>
      <c r="E489" s="1174"/>
      <c r="F489" s="1174"/>
      <c r="G489" s="1174"/>
      <c r="H489" s="1174"/>
      <c r="I489" s="1174"/>
      <c r="J489" s="1174"/>
      <c r="K489" s="1174"/>
      <c r="L489" s="1174"/>
      <c r="M489" s="1174"/>
      <c r="N489" s="1174"/>
      <c r="O489" s="1174"/>
      <c r="P489" s="1174"/>
      <c r="Q489" s="1174"/>
      <c r="R489" s="1174"/>
      <c r="S489" s="1174"/>
      <c r="T489" s="1174"/>
      <c r="U489" s="1174"/>
      <c r="V489" s="1174"/>
      <c r="W489" s="1179"/>
      <c r="X489" s="1171"/>
      <c r="Y489" s="1171"/>
      <c r="Z489" s="1171"/>
      <c r="AA489" s="1171"/>
      <c r="AB489" s="1171"/>
      <c r="AC489" s="1171"/>
      <c r="AD489" s="1272"/>
      <c r="AE489" s="1739"/>
    </row>
    <row r="490" spans="1:31" ht="15" customHeight="1" x14ac:dyDescent="0.25">
      <c r="A490" s="1737"/>
      <c r="B490" s="2047"/>
      <c r="C490" s="2047"/>
      <c r="D490" s="1674">
        <v>2</v>
      </c>
      <c r="E490" s="1174"/>
      <c r="F490" s="1174"/>
      <c r="G490" s="1174"/>
      <c r="H490" s="1174"/>
      <c r="I490" s="1174"/>
      <c r="J490" s="1174"/>
      <c r="K490" s="1174"/>
      <c r="L490" s="1174"/>
      <c r="M490" s="1174"/>
      <c r="N490" s="1174"/>
      <c r="O490" s="1174"/>
      <c r="P490" s="1174"/>
      <c r="Q490" s="1174"/>
      <c r="R490" s="1174"/>
      <c r="S490" s="1174"/>
      <c r="T490" s="1174"/>
      <c r="U490" s="1174"/>
      <c r="V490" s="1174"/>
      <c r="W490" s="1179"/>
      <c r="X490" s="1171"/>
      <c r="Y490" s="1171"/>
      <c r="Z490" s="1171"/>
      <c r="AA490" s="1171"/>
      <c r="AB490" s="1171"/>
      <c r="AC490" s="1171"/>
      <c r="AD490" s="1272"/>
      <c r="AE490" s="1739"/>
    </row>
    <row r="491" spans="1:31" ht="15" customHeight="1" x14ac:dyDescent="0.25">
      <c r="A491" s="1737"/>
      <c r="B491" s="2047"/>
      <c r="C491" s="2047"/>
      <c r="D491" s="1674">
        <v>3</v>
      </c>
      <c r="E491" s="1174"/>
      <c r="F491" s="1174"/>
      <c r="G491" s="1174"/>
      <c r="H491" s="1174"/>
      <c r="I491" s="1174"/>
      <c r="J491" s="1174"/>
      <c r="K491" s="1174"/>
      <c r="L491" s="1174"/>
      <c r="M491" s="1174"/>
      <c r="N491" s="1174"/>
      <c r="O491" s="1174"/>
      <c r="P491" s="1174"/>
      <c r="Q491" s="1174"/>
      <c r="R491" s="1174"/>
      <c r="S491" s="1174"/>
      <c r="T491" s="1174"/>
      <c r="U491" s="1174"/>
      <c r="V491" s="1174"/>
      <c r="W491" s="1179"/>
      <c r="X491" s="1171"/>
      <c r="Y491" s="1171"/>
      <c r="Z491" s="1171"/>
      <c r="AA491" s="1171"/>
      <c r="AB491" s="1171"/>
      <c r="AC491" s="1171"/>
      <c r="AD491" s="1272"/>
      <c r="AE491" s="1739"/>
    </row>
    <row r="492" spans="1:31" ht="15" customHeight="1" x14ac:dyDescent="0.25">
      <c r="A492" s="1737"/>
      <c r="B492" s="2047"/>
      <c r="C492" s="2047"/>
      <c r="D492" s="1674">
        <v>4</v>
      </c>
      <c r="E492" s="1174"/>
      <c r="F492" s="1174"/>
      <c r="G492" s="1174"/>
      <c r="H492" s="1174"/>
      <c r="I492" s="1174"/>
      <c r="J492" s="1174"/>
      <c r="K492" s="1174"/>
      <c r="L492" s="1174"/>
      <c r="M492" s="1174"/>
      <c r="N492" s="1174"/>
      <c r="O492" s="1174"/>
      <c r="P492" s="1174"/>
      <c r="Q492" s="1174"/>
      <c r="R492" s="1174"/>
      <c r="S492" s="1174"/>
      <c r="T492" s="1174"/>
      <c r="U492" s="1174"/>
      <c r="V492" s="1174"/>
      <c r="W492" s="1179"/>
      <c r="X492" s="1171"/>
      <c r="Y492" s="1171"/>
      <c r="Z492" s="1171"/>
      <c r="AA492" s="1171"/>
      <c r="AB492" s="1171"/>
      <c r="AC492" s="1171"/>
      <c r="AD492" s="1272"/>
      <c r="AE492" s="1739"/>
    </row>
    <row r="493" spans="1:31" ht="15" customHeight="1" x14ac:dyDescent="0.25">
      <c r="A493" s="1737"/>
      <c r="B493" s="2047"/>
      <c r="C493" s="2047"/>
      <c r="D493" s="1674">
        <v>5</v>
      </c>
      <c r="E493" s="1174"/>
      <c r="F493" s="1174"/>
      <c r="G493" s="1174"/>
      <c r="H493" s="1174"/>
      <c r="I493" s="1174"/>
      <c r="J493" s="1174"/>
      <c r="K493" s="1174"/>
      <c r="L493" s="1174"/>
      <c r="M493" s="1174"/>
      <c r="N493" s="1174"/>
      <c r="O493" s="1174"/>
      <c r="P493" s="1174"/>
      <c r="Q493" s="1174"/>
      <c r="R493" s="1174"/>
      <c r="S493" s="1174"/>
      <c r="T493" s="1174"/>
      <c r="U493" s="1174"/>
      <c r="V493" s="1174"/>
      <c r="W493" s="1179"/>
      <c r="X493" s="1171"/>
      <c r="Y493" s="1171"/>
      <c r="Z493" s="1171"/>
      <c r="AA493" s="1171"/>
      <c r="AB493" s="1171"/>
      <c r="AC493" s="1171"/>
      <c r="AD493" s="1272"/>
      <c r="AE493" s="1739"/>
    </row>
    <row r="494" spans="1:31" ht="15" customHeight="1" x14ac:dyDescent="0.25">
      <c r="A494" s="1737"/>
      <c r="B494" s="2047"/>
      <c r="C494" s="2047"/>
      <c r="D494" s="1674">
        <v>6</v>
      </c>
      <c r="E494" s="1174"/>
      <c r="F494" s="1174"/>
      <c r="G494" s="1174"/>
      <c r="H494" s="1174"/>
      <c r="I494" s="1174"/>
      <c r="J494" s="1174"/>
      <c r="K494" s="1174"/>
      <c r="L494" s="1174"/>
      <c r="M494" s="1174"/>
      <c r="N494" s="1174"/>
      <c r="O494" s="1174"/>
      <c r="P494" s="1174"/>
      <c r="Q494" s="1174"/>
      <c r="R494" s="1174"/>
      <c r="S494" s="1174"/>
      <c r="T494" s="1174"/>
      <c r="U494" s="1174"/>
      <c r="V494" s="1174"/>
      <c r="W494" s="1179"/>
      <c r="X494" s="1171"/>
      <c r="Y494" s="1171"/>
      <c r="Z494" s="1171"/>
      <c r="AA494" s="1171"/>
      <c r="AB494" s="1171"/>
      <c r="AC494" s="1171"/>
      <c r="AD494" s="1272"/>
      <c r="AE494" s="1739"/>
    </row>
    <row r="495" spans="1:31" ht="15" customHeight="1" x14ac:dyDescent="0.25">
      <c r="A495" s="1737"/>
      <c r="B495" s="2046">
        <v>6</v>
      </c>
      <c r="C495" s="2046" t="str">
        <f>IF($C$11="","",$C$11)</f>
        <v/>
      </c>
      <c r="D495" s="1680">
        <v>0</v>
      </c>
      <c r="E495" s="1335" t="str">
        <f t="shared" ref="E495:W495" si="68">IF(ISNUMBER(E404),E404,"")</f>
        <v/>
      </c>
      <c r="F495" s="1335" t="str">
        <f t="shared" si="68"/>
        <v/>
      </c>
      <c r="G495" s="1335" t="str">
        <f t="shared" si="68"/>
        <v/>
      </c>
      <c r="H495" s="1335" t="str">
        <f t="shared" si="68"/>
        <v/>
      </c>
      <c r="I495" s="1335" t="str">
        <f t="shared" si="68"/>
        <v/>
      </c>
      <c r="J495" s="1335" t="str">
        <f t="shared" si="68"/>
        <v/>
      </c>
      <c r="K495" s="1335" t="str">
        <f t="shared" si="68"/>
        <v/>
      </c>
      <c r="L495" s="1335" t="str">
        <f t="shared" si="68"/>
        <v/>
      </c>
      <c r="M495" s="1335" t="str">
        <f t="shared" si="68"/>
        <v/>
      </c>
      <c r="N495" s="1335" t="str">
        <f t="shared" si="68"/>
        <v/>
      </c>
      <c r="O495" s="1335" t="str">
        <f t="shared" si="68"/>
        <v/>
      </c>
      <c r="P495" s="1335" t="str">
        <f t="shared" si="68"/>
        <v/>
      </c>
      <c r="Q495" s="1335" t="str">
        <f t="shared" si="68"/>
        <v/>
      </c>
      <c r="R495" s="1335" t="str">
        <f t="shared" si="68"/>
        <v/>
      </c>
      <c r="S495" s="1335" t="str">
        <f t="shared" si="68"/>
        <v/>
      </c>
      <c r="T495" s="1335" t="str">
        <f t="shared" si="68"/>
        <v/>
      </c>
      <c r="U495" s="1335" t="str">
        <f t="shared" si="68"/>
        <v/>
      </c>
      <c r="V495" s="1335" t="str">
        <f t="shared" si="68"/>
        <v/>
      </c>
      <c r="W495" s="1537" t="str">
        <f t="shared" si="68"/>
        <v/>
      </c>
      <c r="X495" s="1171"/>
      <c r="Y495" s="1171"/>
      <c r="Z495" s="1171"/>
      <c r="AA495" s="1171"/>
      <c r="AB495" s="1171"/>
      <c r="AC495" s="1171"/>
      <c r="AD495" s="1272"/>
      <c r="AE495" s="1739"/>
    </row>
    <row r="496" spans="1:31" ht="15" customHeight="1" x14ac:dyDescent="0.25">
      <c r="A496" s="1737"/>
      <c r="B496" s="2047"/>
      <c r="C496" s="2047"/>
      <c r="D496" s="1674">
        <v>1</v>
      </c>
      <c r="E496" s="1174"/>
      <c r="F496" s="1174"/>
      <c r="G496" s="1174"/>
      <c r="H496" s="1174"/>
      <c r="I496" s="1174"/>
      <c r="J496" s="1174"/>
      <c r="K496" s="1174"/>
      <c r="L496" s="1174"/>
      <c r="M496" s="1174"/>
      <c r="N496" s="1174"/>
      <c r="O496" s="1174"/>
      <c r="P496" s="1174"/>
      <c r="Q496" s="1174"/>
      <c r="R496" s="1174"/>
      <c r="S496" s="1174"/>
      <c r="T496" s="1174"/>
      <c r="U496" s="1174"/>
      <c r="V496" s="1174"/>
      <c r="W496" s="1179"/>
      <c r="X496" s="1171"/>
      <c r="Y496" s="1171"/>
      <c r="Z496" s="1171"/>
      <c r="AA496" s="1171"/>
      <c r="AB496" s="1171"/>
      <c r="AC496" s="1171"/>
      <c r="AD496" s="1272"/>
      <c r="AE496" s="1739"/>
    </row>
    <row r="497" spans="1:31" ht="15" customHeight="1" x14ac:dyDescent="0.25">
      <c r="A497" s="1737"/>
      <c r="B497" s="2047"/>
      <c r="C497" s="2047"/>
      <c r="D497" s="1674">
        <v>2</v>
      </c>
      <c r="E497" s="1174"/>
      <c r="F497" s="1174"/>
      <c r="G497" s="1174"/>
      <c r="H497" s="1174"/>
      <c r="I497" s="1174"/>
      <c r="J497" s="1174"/>
      <c r="K497" s="1174"/>
      <c r="L497" s="1174"/>
      <c r="M497" s="1174"/>
      <c r="N497" s="1174"/>
      <c r="O497" s="1174"/>
      <c r="P497" s="1174"/>
      <c r="Q497" s="1174"/>
      <c r="R497" s="1174"/>
      <c r="S497" s="1174"/>
      <c r="T497" s="1174"/>
      <c r="U497" s="1174"/>
      <c r="V497" s="1174"/>
      <c r="W497" s="1179"/>
      <c r="X497" s="1171"/>
      <c r="Y497" s="1171"/>
      <c r="Z497" s="1171"/>
      <c r="AA497" s="1171"/>
      <c r="AB497" s="1171"/>
      <c r="AC497" s="1171"/>
      <c r="AD497" s="1272"/>
      <c r="AE497" s="1739"/>
    </row>
    <row r="498" spans="1:31" ht="15" customHeight="1" x14ac:dyDescent="0.25">
      <c r="A498" s="1737"/>
      <c r="B498" s="2047"/>
      <c r="C498" s="2047"/>
      <c r="D498" s="1674">
        <v>3</v>
      </c>
      <c r="E498" s="1174"/>
      <c r="F498" s="1174"/>
      <c r="G498" s="1174"/>
      <c r="H498" s="1174"/>
      <c r="I498" s="1174"/>
      <c r="J498" s="1174"/>
      <c r="K498" s="1174"/>
      <c r="L498" s="1174"/>
      <c r="M498" s="1174"/>
      <c r="N498" s="1174"/>
      <c r="O498" s="1174"/>
      <c r="P498" s="1174"/>
      <c r="Q498" s="1174"/>
      <c r="R498" s="1174"/>
      <c r="S498" s="1174"/>
      <c r="T498" s="1174"/>
      <c r="U498" s="1174"/>
      <c r="V498" s="1174"/>
      <c r="W498" s="1179"/>
      <c r="X498" s="1171"/>
      <c r="Y498" s="1171"/>
      <c r="Z498" s="1171"/>
      <c r="AA498" s="1171"/>
      <c r="AB498" s="1171"/>
      <c r="AC498" s="1171"/>
      <c r="AD498" s="1272"/>
      <c r="AE498" s="1739"/>
    </row>
    <row r="499" spans="1:31" ht="15" customHeight="1" x14ac:dyDescent="0.25">
      <c r="A499" s="1737"/>
      <c r="B499" s="2047"/>
      <c r="C499" s="2047"/>
      <c r="D499" s="1674">
        <v>4</v>
      </c>
      <c r="E499" s="1174"/>
      <c r="F499" s="1174"/>
      <c r="G499" s="1174"/>
      <c r="H499" s="1174"/>
      <c r="I499" s="1174"/>
      <c r="J499" s="1174"/>
      <c r="K499" s="1174"/>
      <c r="L499" s="1174"/>
      <c r="M499" s="1174"/>
      <c r="N499" s="1174"/>
      <c r="O499" s="1174"/>
      <c r="P499" s="1174"/>
      <c r="Q499" s="1174"/>
      <c r="R499" s="1174"/>
      <c r="S499" s="1174"/>
      <c r="T499" s="1174"/>
      <c r="U499" s="1174"/>
      <c r="V499" s="1174"/>
      <c r="W499" s="1179"/>
      <c r="X499" s="1171"/>
      <c r="Y499" s="1171"/>
      <c r="Z499" s="1171"/>
      <c r="AA499" s="1171"/>
      <c r="AB499" s="1171"/>
      <c r="AC499" s="1171"/>
      <c r="AD499" s="1272"/>
      <c r="AE499" s="1739"/>
    </row>
    <row r="500" spans="1:31" ht="15" customHeight="1" x14ac:dyDescent="0.25">
      <c r="A500" s="1737"/>
      <c r="B500" s="2047"/>
      <c r="C500" s="2047"/>
      <c r="D500" s="1674">
        <v>5</v>
      </c>
      <c r="E500" s="1174"/>
      <c r="F500" s="1174"/>
      <c r="G500" s="1174"/>
      <c r="H500" s="1174"/>
      <c r="I500" s="1174"/>
      <c r="J500" s="1174"/>
      <c r="K500" s="1174"/>
      <c r="L500" s="1174"/>
      <c r="M500" s="1174"/>
      <c r="N500" s="1174"/>
      <c r="O500" s="1174"/>
      <c r="P500" s="1174"/>
      <c r="Q500" s="1174"/>
      <c r="R500" s="1174"/>
      <c r="S500" s="1174"/>
      <c r="T500" s="1174"/>
      <c r="U500" s="1174"/>
      <c r="V500" s="1174"/>
      <c r="W500" s="1179"/>
      <c r="X500" s="1171"/>
      <c r="Y500" s="1171"/>
      <c r="Z500" s="1171"/>
      <c r="AA500" s="1171"/>
      <c r="AB500" s="1171"/>
      <c r="AC500" s="1171"/>
      <c r="AD500" s="1272"/>
      <c r="AE500" s="1739"/>
    </row>
    <row r="501" spans="1:31" ht="15" customHeight="1" x14ac:dyDescent="0.25">
      <c r="A501" s="1737"/>
      <c r="B501" s="2057"/>
      <c r="C501" s="2057"/>
      <c r="D501" s="1682">
        <v>6</v>
      </c>
      <c r="E501" s="1177"/>
      <c r="F501" s="1177"/>
      <c r="G501" s="1177"/>
      <c r="H501" s="1177"/>
      <c r="I501" s="1177"/>
      <c r="J501" s="1177"/>
      <c r="K501" s="1177"/>
      <c r="L501" s="1177"/>
      <c r="M501" s="1177"/>
      <c r="N501" s="1177"/>
      <c r="O501" s="1177"/>
      <c r="P501" s="1177"/>
      <c r="Q501" s="1177"/>
      <c r="R501" s="1177"/>
      <c r="S501" s="1177"/>
      <c r="T501" s="1177"/>
      <c r="U501" s="1177"/>
      <c r="V501" s="1177"/>
      <c r="W501" s="1180"/>
      <c r="X501" s="1171"/>
      <c r="Y501" s="1171"/>
      <c r="Z501" s="1171"/>
      <c r="AA501" s="1171"/>
      <c r="AB501" s="1171"/>
      <c r="AC501" s="1171"/>
      <c r="AD501" s="1272"/>
      <c r="AE501" s="1739"/>
    </row>
    <row r="502" spans="1:31" s="1271" customFormat="1" ht="15" customHeight="1" x14ac:dyDescent="0.25">
      <c r="A502" s="1738"/>
      <c r="AE502" s="1736"/>
    </row>
    <row r="503" spans="1:31" s="1171" customFormat="1" ht="60" customHeight="1" x14ac:dyDescent="0.25">
      <c r="A503" s="1162" t="s">
        <v>1524</v>
      </c>
      <c r="AE503" s="1739"/>
    </row>
    <row r="504" spans="1:31" s="1171" customFormat="1" ht="45" customHeight="1" x14ac:dyDescent="0.25">
      <c r="A504" s="1164" t="s">
        <v>1513</v>
      </c>
      <c r="AE504" s="1739"/>
    </row>
    <row r="505" spans="1:31" s="1171" customFormat="1" ht="15" customHeight="1" x14ac:dyDescent="0.25">
      <c r="A505" s="1737"/>
      <c r="B505" s="2041" t="s">
        <v>1030</v>
      </c>
      <c r="C505" s="2042"/>
      <c r="D505" s="2139" t="s">
        <v>1064</v>
      </c>
      <c r="E505" s="2045" t="s">
        <v>1171</v>
      </c>
      <c r="F505" s="2045"/>
      <c r="G505" s="2045"/>
      <c r="H505" s="2045"/>
      <c r="I505" s="2045"/>
      <c r="J505" s="2045"/>
      <c r="K505" s="2045"/>
      <c r="L505" s="2045"/>
      <c r="M505" s="2045"/>
      <c r="N505" s="2045"/>
      <c r="O505" s="2045"/>
      <c r="P505" s="2045"/>
      <c r="Q505" s="2045"/>
      <c r="R505" s="2045"/>
      <c r="S505" s="2045"/>
      <c r="T505" s="2045"/>
      <c r="U505" s="2045"/>
      <c r="V505" s="2045"/>
      <c r="W505" s="2045"/>
      <c r="AE505" s="1739"/>
    </row>
    <row r="506" spans="1:31" s="1171" customFormat="1" ht="15" customHeight="1" x14ac:dyDescent="0.25">
      <c r="A506" s="1737"/>
      <c r="B506" s="2043"/>
      <c r="C506" s="2043"/>
      <c r="D506" s="2140"/>
      <c r="E506" s="1329" t="s">
        <v>1031</v>
      </c>
      <c r="F506" s="1684" t="s">
        <v>1235</v>
      </c>
      <c r="G506" s="1329" t="s">
        <v>1033</v>
      </c>
      <c r="H506" s="1329" t="s">
        <v>1034</v>
      </c>
      <c r="I506" s="1329" t="s">
        <v>1035</v>
      </c>
      <c r="J506" s="1329" t="s">
        <v>1036</v>
      </c>
      <c r="K506" s="1329" t="s">
        <v>1037</v>
      </c>
      <c r="L506" s="1329" t="s">
        <v>1038</v>
      </c>
      <c r="M506" s="1329" t="s">
        <v>1039</v>
      </c>
      <c r="N506" s="1329" t="s">
        <v>1040</v>
      </c>
      <c r="O506" s="1329" t="s">
        <v>1041</v>
      </c>
      <c r="P506" s="1329" t="s">
        <v>1042</v>
      </c>
      <c r="Q506" s="1329" t="s">
        <v>1043</v>
      </c>
      <c r="R506" s="1329" t="s">
        <v>1044</v>
      </c>
      <c r="S506" s="1329" t="s">
        <v>1045</v>
      </c>
      <c r="T506" s="1329" t="s">
        <v>1046</v>
      </c>
      <c r="U506" s="1329" t="s">
        <v>1047</v>
      </c>
      <c r="V506" s="1329" t="s">
        <v>1048</v>
      </c>
      <c r="W506" s="1329" t="s">
        <v>1049</v>
      </c>
      <c r="AE506" s="1739"/>
    </row>
    <row r="507" spans="1:31" s="1171" customFormat="1" ht="15" customHeight="1" x14ac:dyDescent="0.25">
      <c r="A507" s="1737"/>
      <c r="B507" s="2037">
        <v>1</v>
      </c>
      <c r="C507" s="2035" t="str">
        <f>IF($C$6="","",$C$6)</f>
        <v/>
      </c>
      <c r="D507" s="1680">
        <v>0</v>
      </c>
      <c r="E507" s="1172"/>
      <c r="F507" s="1172"/>
      <c r="G507" s="1172"/>
      <c r="H507" s="1172"/>
      <c r="I507" s="1172"/>
      <c r="J507" s="1172"/>
      <c r="K507" s="1172"/>
      <c r="L507" s="1172"/>
      <c r="M507" s="1172"/>
      <c r="N507" s="1172"/>
      <c r="O507" s="1172"/>
      <c r="P507" s="1172"/>
      <c r="Q507" s="1172"/>
      <c r="R507" s="1172"/>
      <c r="S507" s="1172"/>
      <c r="T507" s="1172"/>
      <c r="U507" s="1172"/>
      <c r="V507" s="1172"/>
      <c r="W507" s="1178"/>
      <c r="AE507" s="1739"/>
    </row>
    <row r="508" spans="1:31" s="1171" customFormat="1" ht="15" customHeight="1" x14ac:dyDescent="0.25">
      <c r="A508" s="1737"/>
      <c r="B508" s="2038"/>
      <c r="C508" s="2036"/>
      <c r="D508" s="1674">
        <v>1</v>
      </c>
      <c r="E508" s="1174"/>
      <c r="F508" s="1174"/>
      <c r="G508" s="1174"/>
      <c r="H508" s="1174"/>
      <c r="I508" s="1174"/>
      <c r="J508" s="1174"/>
      <c r="K508" s="1174"/>
      <c r="L508" s="1174"/>
      <c r="M508" s="1174"/>
      <c r="N508" s="1174"/>
      <c r="O508" s="1174"/>
      <c r="P508" s="1174"/>
      <c r="Q508" s="1174"/>
      <c r="R508" s="1174"/>
      <c r="S508" s="1174"/>
      <c r="T508" s="1174"/>
      <c r="U508" s="1174"/>
      <c r="V508" s="1174"/>
      <c r="W508" s="1179"/>
      <c r="AE508" s="1739"/>
    </row>
    <row r="509" spans="1:31" s="1171" customFormat="1" ht="15" customHeight="1" x14ac:dyDescent="0.25">
      <c r="A509" s="1737"/>
      <c r="B509" s="2038"/>
      <c r="C509" s="2036"/>
      <c r="D509" s="1674">
        <v>2</v>
      </c>
      <c r="E509" s="1174"/>
      <c r="F509" s="1174"/>
      <c r="G509" s="1174"/>
      <c r="H509" s="1174"/>
      <c r="I509" s="1174"/>
      <c r="J509" s="1174"/>
      <c r="K509" s="1174"/>
      <c r="L509" s="1174"/>
      <c r="M509" s="1174"/>
      <c r="N509" s="1174"/>
      <c r="O509" s="1174"/>
      <c r="P509" s="1174"/>
      <c r="Q509" s="1174"/>
      <c r="R509" s="1174"/>
      <c r="S509" s="1174"/>
      <c r="T509" s="1174"/>
      <c r="U509" s="1174"/>
      <c r="V509" s="1174"/>
      <c r="W509" s="1179"/>
      <c r="AE509" s="1739"/>
    </row>
    <row r="510" spans="1:31" s="1171" customFormat="1" ht="15" customHeight="1" x14ac:dyDescent="0.25">
      <c r="A510" s="1737"/>
      <c r="B510" s="2038"/>
      <c r="C510" s="2036"/>
      <c r="D510" s="1674">
        <v>3</v>
      </c>
      <c r="E510" s="1174"/>
      <c r="F510" s="1174"/>
      <c r="G510" s="1174"/>
      <c r="H510" s="1174"/>
      <c r="I510" s="1174"/>
      <c r="J510" s="1174"/>
      <c r="K510" s="1174"/>
      <c r="L510" s="1174"/>
      <c r="M510" s="1174"/>
      <c r="N510" s="1174"/>
      <c r="O510" s="1174"/>
      <c r="P510" s="1174"/>
      <c r="Q510" s="1174"/>
      <c r="R510" s="1174"/>
      <c r="S510" s="1174"/>
      <c r="T510" s="1174"/>
      <c r="U510" s="1174"/>
      <c r="V510" s="1174"/>
      <c r="W510" s="1179"/>
      <c r="AE510" s="1739"/>
    </row>
    <row r="511" spans="1:31" s="1171" customFormat="1" ht="15" customHeight="1" x14ac:dyDescent="0.25">
      <c r="A511" s="1737"/>
      <c r="B511" s="2038"/>
      <c r="C511" s="2036"/>
      <c r="D511" s="1674">
        <v>4</v>
      </c>
      <c r="E511" s="1174"/>
      <c r="F511" s="1174"/>
      <c r="G511" s="1174"/>
      <c r="H511" s="1174"/>
      <c r="I511" s="1174"/>
      <c r="J511" s="1174"/>
      <c r="K511" s="1174"/>
      <c r="L511" s="1174"/>
      <c r="M511" s="1174"/>
      <c r="N511" s="1174"/>
      <c r="O511" s="1174"/>
      <c r="P511" s="1174"/>
      <c r="Q511" s="1174"/>
      <c r="R511" s="1174"/>
      <c r="S511" s="1174"/>
      <c r="T511" s="1174"/>
      <c r="U511" s="1174"/>
      <c r="V511" s="1174"/>
      <c r="W511" s="1179"/>
      <c r="AE511" s="1739"/>
    </row>
    <row r="512" spans="1:31" s="1171" customFormat="1" ht="15" customHeight="1" x14ac:dyDescent="0.25">
      <c r="A512" s="1737"/>
      <c r="B512" s="2038"/>
      <c r="C512" s="2036"/>
      <c r="D512" s="1674">
        <v>5</v>
      </c>
      <c r="E512" s="1174"/>
      <c r="F512" s="1174"/>
      <c r="G512" s="1174"/>
      <c r="H512" s="1174"/>
      <c r="I512" s="1174"/>
      <c r="J512" s="1174"/>
      <c r="K512" s="1174"/>
      <c r="L512" s="1174"/>
      <c r="M512" s="1174"/>
      <c r="N512" s="1174"/>
      <c r="O512" s="1174"/>
      <c r="P512" s="1174"/>
      <c r="Q512" s="1174"/>
      <c r="R512" s="1174"/>
      <c r="S512" s="1174"/>
      <c r="T512" s="1174"/>
      <c r="U512" s="1174"/>
      <c r="V512" s="1174"/>
      <c r="W512" s="1179"/>
      <c r="AE512" s="1739"/>
    </row>
    <row r="513" spans="1:31" s="1171" customFormat="1" ht="15" customHeight="1" x14ac:dyDescent="0.25">
      <c r="A513" s="1737"/>
      <c r="B513" s="2038"/>
      <c r="C513" s="2036"/>
      <c r="D513" s="1674">
        <v>6</v>
      </c>
      <c r="E513" s="1174"/>
      <c r="F513" s="1174"/>
      <c r="G513" s="1174"/>
      <c r="H513" s="1174"/>
      <c r="I513" s="1174"/>
      <c r="J513" s="1174"/>
      <c r="K513" s="1174"/>
      <c r="L513" s="1174"/>
      <c r="M513" s="1174"/>
      <c r="N513" s="1174"/>
      <c r="O513" s="1174"/>
      <c r="P513" s="1174"/>
      <c r="Q513" s="1174"/>
      <c r="R513" s="1174"/>
      <c r="S513" s="1174"/>
      <c r="T513" s="1174"/>
      <c r="U513" s="1174"/>
      <c r="V513" s="1174"/>
      <c r="W513" s="1179"/>
      <c r="AE513" s="1739"/>
    </row>
    <row r="514" spans="1:31" s="1171" customFormat="1" ht="15" customHeight="1" x14ac:dyDescent="0.25">
      <c r="A514" s="1737"/>
      <c r="B514" s="2037">
        <v>2</v>
      </c>
      <c r="C514" s="2035" t="str">
        <f>IF($C$7="","",$C$7)</f>
        <v/>
      </c>
      <c r="D514" s="1680">
        <v>0</v>
      </c>
      <c r="E514" s="1172"/>
      <c r="F514" s="1172"/>
      <c r="G514" s="1172"/>
      <c r="H514" s="1172"/>
      <c r="I514" s="1172"/>
      <c r="J514" s="1172"/>
      <c r="K514" s="1172"/>
      <c r="L514" s="1172"/>
      <c r="M514" s="1172"/>
      <c r="N514" s="1172"/>
      <c r="O514" s="1172"/>
      <c r="P514" s="1172"/>
      <c r="Q514" s="1172"/>
      <c r="R514" s="1172"/>
      <c r="S514" s="1172"/>
      <c r="T514" s="1172"/>
      <c r="U514" s="1172"/>
      <c r="V514" s="1172"/>
      <c r="W514" s="1178"/>
      <c r="AE514" s="1739"/>
    </row>
    <row r="515" spans="1:31" s="1171" customFormat="1" ht="15" customHeight="1" x14ac:dyDescent="0.25">
      <c r="A515" s="1737"/>
      <c r="B515" s="2038"/>
      <c r="C515" s="2036"/>
      <c r="D515" s="1674">
        <v>1</v>
      </c>
      <c r="E515" s="1174"/>
      <c r="F515" s="1174"/>
      <c r="G515" s="1174"/>
      <c r="H515" s="1174"/>
      <c r="I515" s="1174"/>
      <c r="J515" s="1174"/>
      <c r="K515" s="1174"/>
      <c r="L515" s="1174"/>
      <c r="M515" s="1174"/>
      <c r="N515" s="1174"/>
      <c r="O515" s="1174"/>
      <c r="P515" s="1174"/>
      <c r="Q515" s="1174"/>
      <c r="R515" s="1174"/>
      <c r="S515" s="1174"/>
      <c r="T515" s="1174"/>
      <c r="U515" s="1174"/>
      <c r="V515" s="1174"/>
      <c r="W515" s="1179"/>
      <c r="AE515" s="1739"/>
    </row>
    <row r="516" spans="1:31" s="1171" customFormat="1" ht="15" customHeight="1" x14ac:dyDescent="0.25">
      <c r="A516" s="1737"/>
      <c r="B516" s="2038"/>
      <c r="C516" s="2036"/>
      <c r="D516" s="1674">
        <v>2</v>
      </c>
      <c r="E516" s="1174"/>
      <c r="F516" s="1174"/>
      <c r="G516" s="1174"/>
      <c r="H516" s="1174"/>
      <c r="I516" s="1174"/>
      <c r="J516" s="1174"/>
      <c r="K516" s="1174"/>
      <c r="L516" s="1174"/>
      <c r="M516" s="1174"/>
      <c r="N516" s="1174"/>
      <c r="O516" s="1174"/>
      <c r="P516" s="1174"/>
      <c r="Q516" s="1174"/>
      <c r="R516" s="1174"/>
      <c r="S516" s="1174"/>
      <c r="T516" s="1174"/>
      <c r="U516" s="1174"/>
      <c r="V516" s="1174"/>
      <c r="W516" s="1179"/>
      <c r="AE516" s="1739"/>
    </row>
    <row r="517" spans="1:31" s="1171" customFormat="1" ht="15" customHeight="1" x14ac:dyDescent="0.25">
      <c r="A517" s="1737"/>
      <c r="B517" s="2038"/>
      <c r="C517" s="2036"/>
      <c r="D517" s="1674">
        <v>3</v>
      </c>
      <c r="E517" s="1174"/>
      <c r="F517" s="1174"/>
      <c r="G517" s="1174"/>
      <c r="H517" s="1174"/>
      <c r="I517" s="1174"/>
      <c r="J517" s="1174"/>
      <c r="K517" s="1174"/>
      <c r="L517" s="1174"/>
      <c r="M517" s="1174"/>
      <c r="N517" s="1174"/>
      <c r="O517" s="1174"/>
      <c r="P517" s="1174"/>
      <c r="Q517" s="1174"/>
      <c r="R517" s="1174"/>
      <c r="S517" s="1174"/>
      <c r="T517" s="1174"/>
      <c r="U517" s="1174"/>
      <c r="V517" s="1174"/>
      <c r="W517" s="1179"/>
      <c r="AE517" s="1739"/>
    </row>
    <row r="518" spans="1:31" s="1171" customFormat="1" ht="15" customHeight="1" x14ac:dyDescent="0.25">
      <c r="A518" s="1737"/>
      <c r="B518" s="2038"/>
      <c r="C518" s="2036"/>
      <c r="D518" s="1674">
        <v>4</v>
      </c>
      <c r="E518" s="1174"/>
      <c r="F518" s="1174"/>
      <c r="G518" s="1174"/>
      <c r="H518" s="1174"/>
      <c r="I518" s="1174"/>
      <c r="J518" s="1174"/>
      <c r="K518" s="1174"/>
      <c r="L518" s="1174"/>
      <c r="M518" s="1174"/>
      <c r="N518" s="1174"/>
      <c r="O518" s="1174"/>
      <c r="P518" s="1174"/>
      <c r="Q518" s="1174"/>
      <c r="R518" s="1174"/>
      <c r="S518" s="1174"/>
      <c r="T518" s="1174"/>
      <c r="U518" s="1174"/>
      <c r="V518" s="1174"/>
      <c r="W518" s="1179"/>
      <c r="AE518" s="1739"/>
    </row>
    <row r="519" spans="1:31" s="1171" customFormat="1" ht="15" customHeight="1" x14ac:dyDescent="0.25">
      <c r="A519" s="1737"/>
      <c r="B519" s="2038"/>
      <c r="C519" s="2036"/>
      <c r="D519" s="1674">
        <v>5</v>
      </c>
      <c r="E519" s="1174"/>
      <c r="F519" s="1174"/>
      <c r="G519" s="1174"/>
      <c r="H519" s="1174"/>
      <c r="I519" s="1174"/>
      <c r="J519" s="1174"/>
      <c r="K519" s="1174"/>
      <c r="L519" s="1174"/>
      <c r="M519" s="1174"/>
      <c r="N519" s="1174"/>
      <c r="O519" s="1174"/>
      <c r="P519" s="1174"/>
      <c r="Q519" s="1174"/>
      <c r="R519" s="1174"/>
      <c r="S519" s="1174"/>
      <c r="T519" s="1174"/>
      <c r="U519" s="1174"/>
      <c r="V519" s="1174"/>
      <c r="W519" s="1179"/>
      <c r="AE519" s="1739"/>
    </row>
    <row r="520" spans="1:31" s="1171" customFormat="1" ht="15" customHeight="1" x14ac:dyDescent="0.25">
      <c r="A520" s="1737"/>
      <c r="B520" s="2038"/>
      <c r="C520" s="2036"/>
      <c r="D520" s="1674">
        <v>6</v>
      </c>
      <c r="E520" s="1174"/>
      <c r="F520" s="1174"/>
      <c r="G520" s="1174"/>
      <c r="H520" s="1174"/>
      <c r="I520" s="1174"/>
      <c r="J520" s="1174"/>
      <c r="K520" s="1174"/>
      <c r="L520" s="1174"/>
      <c r="M520" s="1174"/>
      <c r="N520" s="1174"/>
      <c r="O520" s="1174"/>
      <c r="P520" s="1174"/>
      <c r="Q520" s="1174"/>
      <c r="R520" s="1174"/>
      <c r="S520" s="1174"/>
      <c r="T520" s="1174"/>
      <c r="U520" s="1174"/>
      <c r="V520" s="1174"/>
      <c r="W520" s="1179"/>
      <c r="AE520" s="1739"/>
    </row>
    <row r="521" spans="1:31" s="1171" customFormat="1" ht="15" customHeight="1" x14ac:dyDescent="0.25">
      <c r="A521" s="1737"/>
      <c r="B521" s="2037">
        <v>3</v>
      </c>
      <c r="C521" s="2035" t="str">
        <f>IF($C$8="","",$C$8)</f>
        <v/>
      </c>
      <c r="D521" s="1680">
        <v>0</v>
      </c>
      <c r="E521" s="1172"/>
      <c r="F521" s="1172"/>
      <c r="G521" s="1172"/>
      <c r="H521" s="1172"/>
      <c r="I521" s="1172"/>
      <c r="J521" s="1172"/>
      <c r="K521" s="1172"/>
      <c r="L521" s="1172"/>
      <c r="M521" s="1172"/>
      <c r="N521" s="1172"/>
      <c r="O521" s="1172"/>
      <c r="P521" s="1172"/>
      <c r="Q521" s="1172"/>
      <c r="R521" s="1172"/>
      <c r="S521" s="1172"/>
      <c r="T521" s="1172"/>
      <c r="U521" s="1172"/>
      <c r="V521" s="1172"/>
      <c r="W521" s="1178"/>
      <c r="AE521" s="1739"/>
    </row>
    <row r="522" spans="1:31" s="1171" customFormat="1" ht="15" customHeight="1" x14ac:dyDescent="0.25">
      <c r="A522" s="1737"/>
      <c r="B522" s="2038"/>
      <c r="C522" s="2036"/>
      <c r="D522" s="1674">
        <v>1</v>
      </c>
      <c r="E522" s="1174"/>
      <c r="F522" s="1174"/>
      <c r="G522" s="1174"/>
      <c r="H522" s="1174"/>
      <c r="I522" s="1174"/>
      <c r="J522" s="1174"/>
      <c r="K522" s="1174"/>
      <c r="L522" s="1174"/>
      <c r="M522" s="1174"/>
      <c r="N522" s="1174"/>
      <c r="O522" s="1174"/>
      <c r="P522" s="1174"/>
      <c r="Q522" s="1174"/>
      <c r="R522" s="1174"/>
      <c r="S522" s="1174"/>
      <c r="T522" s="1174"/>
      <c r="U522" s="1174"/>
      <c r="V522" s="1174"/>
      <c r="W522" s="1179"/>
      <c r="AE522" s="1739"/>
    </row>
    <row r="523" spans="1:31" s="1171" customFormat="1" ht="15" customHeight="1" x14ac:dyDescent="0.25">
      <c r="A523" s="1737"/>
      <c r="B523" s="2038"/>
      <c r="C523" s="2036"/>
      <c r="D523" s="1674">
        <v>2</v>
      </c>
      <c r="E523" s="1174"/>
      <c r="F523" s="1174"/>
      <c r="G523" s="1174"/>
      <c r="H523" s="1174"/>
      <c r="I523" s="1174"/>
      <c r="J523" s="1174"/>
      <c r="K523" s="1174"/>
      <c r="L523" s="1174"/>
      <c r="M523" s="1174"/>
      <c r="N523" s="1174"/>
      <c r="O523" s="1174"/>
      <c r="P523" s="1174"/>
      <c r="Q523" s="1174"/>
      <c r="R523" s="1174"/>
      <c r="S523" s="1174"/>
      <c r="T523" s="1174"/>
      <c r="U523" s="1174"/>
      <c r="V523" s="1174"/>
      <c r="W523" s="1179"/>
      <c r="AE523" s="1739"/>
    </row>
    <row r="524" spans="1:31" s="1171" customFormat="1" ht="15" customHeight="1" x14ac:dyDescent="0.25">
      <c r="A524" s="1737"/>
      <c r="B524" s="2038"/>
      <c r="C524" s="2036"/>
      <c r="D524" s="1674">
        <v>3</v>
      </c>
      <c r="E524" s="1174"/>
      <c r="F524" s="1174"/>
      <c r="G524" s="1174"/>
      <c r="H524" s="1174"/>
      <c r="I524" s="1174"/>
      <c r="J524" s="1174"/>
      <c r="K524" s="1174"/>
      <c r="L524" s="1174"/>
      <c r="M524" s="1174"/>
      <c r="N524" s="1174"/>
      <c r="O524" s="1174"/>
      <c r="P524" s="1174"/>
      <c r="Q524" s="1174"/>
      <c r="R524" s="1174"/>
      <c r="S524" s="1174"/>
      <c r="T524" s="1174"/>
      <c r="U524" s="1174"/>
      <c r="V524" s="1174"/>
      <c r="W524" s="1179"/>
      <c r="AE524" s="1739"/>
    </row>
    <row r="525" spans="1:31" s="1171" customFormat="1" ht="15" customHeight="1" x14ac:dyDescent="0.25">
      <c r="A525" s="1737"/>
      <c r="B525" s="2038"/>
      <c r="C525" s="2036"/>
      <c r="D525" s="1674">
        <v>4</v>
      </c>
      <c r="E525" s="1174"/>
      <c r="F525" s="1174"/>
      <c r="G525" s="1174"/>
      <c r="H525" s="1174"/>
      <c r="I525" s="1174"/>
      <c r="J525" s="1174"/>
      <c r="K525" s="1174"/>
      <c r="L525" s="1174"/>
      <c r="M525" s="1174"/>
      <c r="N525" s="1174"/>
      <c r="O525" s="1174"/>
      <c r="P525" s="1174"/>
      <c r="Q525" s="1174"/>
      <c r="R525" s="1174"/>
      <c r="S525" s="1174"/>
      <c r="T525" s="1174"/>
      <c r="U525" s="1174"/>
      <c r="V525" s="1174"/>
      <c r="W525" s="1179"/>
      <c r="AE525" s="1739"/>
    </row>
    <row r="526" spans="1:31" s="1171" customFormat="1" ht="15" customHeight="1" x14ac:dyDescent="0.25">
      <c r="A526" s="1737"/>
      <c r="B526" s="2038"/>
      <c r="C526" s="2036"/>
      <c r="D526" s="1674">
        <v>5</v>
      </c>
      <c r="E526" s="1174"/>
      <c r="F526" s="1174"/>
      <c r="G526" s="1174"/>
      <c r="H526" s="1174"/>
      <c r="I526" s="1174"/>
      <c r="J526" s="1174"/>
      <c r="K526" s="1174"/>
      <c r="L526" s="1174"/>
      <c r="M526" s="1174"/>
      <c r="N526" s="1174"/>
      <c r="O526" s="1174"/>
      <c r="P526" s="1174"/>
      <c r="Q526" s="1174"/>
      <c r="R526" s="1174"/>
      <c r="S526" s="1174"/>
      <c r="T526" s="1174"/>
      <c r="U526" s="1174"/>
      <c r="V526" s="1174"/>
      <c r="W526" s="1179"/>
      <c r="AE526" s="1739"/>
    </row>
    <row r="527" spans="1:31" s="1171" customFormat="1" ht="15" customHeight="1" x14ac:dyDescent="0.25">
      <c r="A527" s="1737"/>
      <c r="B527" s="2038"/>
      <c r="C527" s="2036"/>
      <c r="D527" s="1674">
        <v>6</v>
      </c>
      <c r="E527" s="1174"/>
      <c r="F527" s="1174"/>
      <c r="G527" s="1174"/>
      <c r="H527" s="1174"/>
      <c r="I527" s="1174"/>
      <c r="J527" s="1174"/>
      <c r="K527" s="1174"/>
      <c r="L527" s="1174"/>
      <c r="M527" s="1174"/>
      <c r="N527" s="1174"/>
      <c r="O527" s="1174"/>
      <c r="P527" s="1174"/>
      <c r="Q527" s="1174"/>
      <c r="R527" s="1174"/>
      <c r="S527" s="1174"/>
      <c r="T527" s="1174"/>
      <c r="U527" s="1174"/>
      <c r="V527" s="1174"/>
      <c r="W527" s="1179"/>
      <c r="AE527" s="1739"/>
    </row>
    <row r="528" spans="1:31" s="1171" customFormat="1" ht="15" customHeight="1" x14ac:dyDescent="0.25">
      <c r="A528" s="1737"/>
      <c r="B528" s="2037">
        <v>4</v>
      </c>
      <c r="C528" s="2035" t="str">
        <f>IF($C$9="","",$C$9)</f>
        <v/>
      </c>
      <c r="D528" s="1680">
        <v>0</v>
      </c>
      <c r="E528" s="1172"/>
      <c r="F528" s="1172"/>
      <c r="G528" s="1172"/>
      <c r="H528" s="1172"/>
      <c r="I528" s="1172"/>
      <c r="J528" s="1172"/>
      <c r="K528" s="1172"/>
      <c r="L528" s="1172"/>
      <c r="M528" s="1172"/>
      <c r="N528" s="1172"/>
      <c r="O528" s="1172"/>
      <c r="P528" s="1172"/>
      <c r="Q528" s="1172"/>
      <c r="R528" s="1172"/>
      <c r="S528" s="1172"/>
      <c r="T528" s="1172"/>
      <c r="U528" s="1172"/>
      <c r="V528" s="1172"/>
      <c r="W528" s="1178"/>
      <c r="AE528" s="1739"/>
    </row>
    <row r="529" spans="1:31" s="1171" customFormat="1" ht="15" customHeight="1" x14ac:dyDescent="0.25">
      <c r="A529" s="1737"/>
      <c r="B529" s="2038"/>
      <c r="C529" s="2036"/>
      <c r="D529" s="1674">
        <v>1</v>
      </c>
      <c r="E529" s="1174"/>
      <c r="F529" s="1174"/>
      <c r="G529" s="1174"/>
      <c r="H529" s="1174"/>
      <c r="I529" s="1174"/>
      <c r="J529" s="1174"/>
      <c r="K529" s="1174"/>
      <c r="L529" s="1174"/>
      <c r="M529" s="1174"/>
      <c r="N529" s="1174"/>
      <c r="O529" s="1174"/>
      <c r="P529" s="1174"/>
      <c r="Q529" s="1174"/>
      <c r="R529" s="1174"/>
      <c r="S529" s="1174"/>
      <c r="T529" s="1174"/>
      <c r="U529" s="1174"/>
      <c r="V529" s="1174"/>
      <c r="W529" s="1179"/>
      <c r="AE529" s="1739"/>
    </row>
    <row r="530" spans="1:31" s="1171" customFormat="1" ht="15" customHeight="1" x14ac:dyDescent="0.25">
      <c r="A530" s="1737"/>
      <c r="B530" s="2038"/>
      <c r="C530" s="2036"/>
      <c r="D530" s="1674">
        <v>2</v>
      </c>
      <c r="E530" s="1174"/>
      <c r="F530" s="1174"/>
      <c r="G530" s="1174"/>
      <c r="H530" s="1174"/>
      <c r="I530" s="1174"/>
      <c r="J530" s="1174"/>
      <c r="K530" s="1174"/>
      <c r="L530" s="1174"/>
      <c r="M530" s="1174"/>
      <c r="N530" s="1174"/>
      <c r="O530" s="1174"/>
      <c r="P530" s="1174"/>
      <c r="Q530" s="1174"/>
      <c r="R530" s="1174"/>
      <c r="S530" s="1174"/>
      <c r="T530" s="1174"/>
      <c r="U530" s="1174"/>
      <c r="V530" s="1174"/>
      <c r="W530" s="1179"/>
      <c r="AE530" s="1739"/>
    </row>
    <row r="531" spans="1:31" s="1171" customFormat="1" ht="15" customHeight="1" x14ac:dyDescent="0.25">
      <c r="A531" s="1737"/>
      <c r="B531" s="2038"/>
      <c r="C531" s="2036"/>
      <c r="D531" s="1674">
        <v>3</v>
      </c>
      <c r="E531" s="1174"/>
      <c r="F531" s="1174"/>
      <c r="G531" s="1174"/>
      <c r="H531" s="1174"/>
      <c r="I531" s="1174"/>
      <c r="J531" s="1174"/>
      <c r="K531" s="1174"/>
      <c r="L531" s="1174"/>
      <c r="M531" s="1174"/>
      <c r="N531" s="1174"/>
      <c r="O531" s="1174"/>
      <c r="P531" s="1174"/>
      <c r="Q531" s="1174"/>
      <c r="R531" s="1174"/>
      <c r="S531" s="1174"/>
      <c r="T531" s="1174"/>
      <c r="U531" s="1174"/>
      <c r="V531" s="1174"/>
      <c r="W531" s="1179"/>
      <c r="AE531" s="1739"/>
    </row>
    <row r="532" spans="1:31" s="1171" customFormat="1" ht="15" customHeight="1" x14ac:dyDescent="0.25">
      <c r="A532" s="1737"/>
      <c r="B532" s="2038"/>
      <c r="C532" s="2036"/>
      <c r="D532" s="1674">
        <v>4</v>
      </c>
      <c r="E532" s="1174"/>
      <c r="F532" s="1174"/>
      <c r="G532" s="1174"/>
      <c r="H532" s="1174"/>
      <c r="I532" s="1174"/>
      <c r="J532" s="1174"/>
      <c r="K532" s="1174"/>
      <c r="L532" s="1174"/>
      <c r="M532" s="1174"/>
      <c r="N532" s="1174"/>
      <c r="O532" s="1174"/>
      <c r="P532" s="1174"/>
      <c r="Q532" s="1174"/>
      <c r="R532" s="1174"/>
      <c r="S532" s="1174"/>
      <c r="T532" s="1174"/>
      <c r="U532" s="1174"/>
      <c r="V532" s="1174"/>
      <c r="W532" s="1179"/>
      <c r="AE532" s="1739"/>
    </row>
    <row r="533" spans="1:31" s="1171" customFormat="1" ht="15" customHeight="1" x14ac:dyDescent="0.25">
      <c r="A533" s="1737"/>
      <c r="B533" s="2038"/>
      <c r="C533" s="2036"/>
      <c r="D533" s="1674">
        <v>5</v>
      </c>
      <c r="E533" s="1174"/>
      <c r="F533" s="1174"/>
      <c r="G533" s="1174"/>
      <c r="H533" s="1174"/>
      <c r="I533" s="1174"/>
      <c r="J533" s="1174"/>
      <c r="K533" s="1174"/>
      <c r="L533" s="1174"/>
      <c r="M533" s="1174"/>
      <c r="N533" s="1174"/>
      <c r="O533" s="1174"/>
      <c r="P533" s="1174"/>
      <c r="Q533" s="1174"/>
      <c r="R533" s="1174"/>
      <c r="S533" s="1174"/>
      <c r="T533" s="1174"/>
      <c r="U533" s="1174"/>
      <c r="V533" s="1174"/>
      <c r="W533" s="1179"/>
      <c r="AE533" s="1739"/>
    </row>
    <row r="534" spans="1:31" s="1171" customFormat="1" ht="15" customHeight="1" x14ac:dyDescent="0.25">
      <c r="A534" s="1737"/>
      <c r="B534" s="2038"/>
      <c r="C534" s="2036"/>
      <c r="D534" s="1674">
        <v>6</v>
      </c>
      <c r="E534" s="1174"/>
      <c r="F534" s="1174"/>
      <c r="G534" s="1174"/>
      <c r="H534" s="1174"/>
      <c r="I534" s="1174"/>
      <c r="J534" s="1174"/>
      <c r="K534" s="1174"/>
      <c r="L534" s="1174"/>
      <c r="M534" s="1174"/>
      <c r="N534" s="1174"/>
      <c r="O534" s="1174"/>
      <c r="P534" s="1174"/>
      <c r="Q534" s="1174"/>
      <c r="R534" s="1174"/>
      <c r="S534" s="1174"/>
      <c r="T534" s="1174"/>
      <c r="U534" s="1174"/>
      <c r="V534" s="1174"/>
      <c r="W534" s="1179"/>
      <c r="AE534" s="1739"/>
    </row>
    <row r="535" spans="1:31" s="1171" customFormat="1" ht="15" customHeight="1" x14ac:dyDescent="0.25">
      <c r="A535" s="1737"/>
      <c r="B535" s="2037">
        <v>5</v>
      </c>
      <c r="C535" s="2035" t="str">
        <f>IF($C$10="","",$C$10)</f>
        <v/>
      </c>
      <c r="D535" s="1680">
        <v>0</v>
      </c>
      <c r="E535" s="1172"/>
      <c r="F535" s="1172"/>
      <c r="G535" s="1172"/>
      <c r="H535" s="1172"/>
      <c r="I535" s="1172"/>
      <c r="J535" s="1172"/>
      <c r="K535" s="1172"/>
      <c r="L535" s="1172"/>
      <c r="M535" s="1172"/>
      <c r="N535" s="1172"/>
      <c r="O535" s="1172"/>
      <c r="P535" s="1172"/>
      <c r="Q535" s="1172"/>
      <c r="R535" s="1172"/>
      <c r="S535" s="1172"/>
      <c r="T535" s="1172"/>
      <c r="U535" s="1172"/>
      <c r="V535" s="1172"/>
      <c r="W535" s="1178"/>
      <c r="AE535" s="1739"/>
    </row>
    <row r="536" spans="1:31" s="1171" customFormat="1" ht="15" customHeight="1" x14ac:dyDescent="0.25">
      <c r="A536" s="1737"/>
      <c r="B536" s="2038"/>
      <c r="C536" s="2036"/>
      <c r="D536" s="1674">
        <v>1</v>
      </c>
      <c r="E536" s="1174"/>
      <c r="F536" s="1174"/>
      <c r="G536" s="1174"/>
      <c r="H536" s="1174"/>
      <c r="I536" s="1174"/>
      <c r="J536" s="1174"/>
      <c r="K536" s="1174"/>
      <c r="L536" s="1174"/>
      <c r="M536" s="1174"/>
      <c r="N536" s="1174"/>
      <c r="O536" s="1174"/>
      <c r="P536" s="1174"/>
      <c r="Q536" s="1174"/>
      <c r="R536" s="1174"/>
      <c r="S536" s="1174"/>
      <c r="T536" s="1174"/>
      <c r="U536" s="1174"/>
      <c r="V536" s="1174"/>
      <c r="W536" s="1179"/>
      <c r="AE536" s="1739"/>
    </row>
    <row r="537" spans="1:31" s="1171" customFormat="1" ht="15" customHeight="1" x14ac:dyDescent="0.25">
      <c r="A537" s="1737"/>
      <c r="B537" s="2038"/>
      <c r="C537" s="2036"/>
      <c r="D537" s="1674">
        <v>2</v>
      </c>
      <c r="E537" s="1174"/>
      <c r="F537" s="1174"/>
      <c r="G537" s="1174"/>
      <c r="H537" s="1174"/>
      <c r="I537" s="1174"/>
      <c r="J537" s="1174"/>
      <c r="K537" s="1174"/>
      <c r="L537" s="1174"/>
      <c r="M537" s="1174"/>
      <c r="N537" s="1174"/>
      <c r="O537" s="1174"/>
      <c r="P537" s="1174"/>
      <c r="Q537" s="1174"/>
      <c r="R537" s="1174"/>
      <c r="S537" s="1174"/>
      <c r="T537" s="1174"/>
      <c r="U537" s="1174"/>
      <c r="V537" s="1174"/>
      <c r="W537" s="1179"/>
      <c r="AE537" s="1739"/>
    </row>
    <row r="538" spans="1:31" s="1171" customFormat="1" ht="15" customHeight="1" x14ac:dyDescent="0.25">
      <c r="A538" s="1737"/>
      <c r="B538" s="2038"/>
      <c r="C538" s="2036"/>
      <c r="D538" s="1674">
        <v>3</v>
      </c>
      <c r="E538" s="1174"/>
      <c r="F538" s="1174"/>
      <c r="G538" s="1174"/>
      <c r="H538" s="1174"/>
      <c r="I538" s="1174"/>
      <c r="J538" s="1174"/>
      <c r="K538" s="1174"/>
      <c r="L538" s="1174"/>
      <c r="M538" s="1174"/>
      <c r="N538" s="1174"/>
      <c r="O538" s="1174"/>
      <c r="P538" s="1174"/>
      <c r="Q538" s="1174"/>
      <c r="R538" s="1174"/>
      <c r="S538" s="1174"/>
      <c r="T538" s="1174"/>
      <c r="U538" s="1174"/>
      <c r="V538" s="1174"/>
      <c r="W538" s="1179"/>
      <c r="AE538" s="1739"/>
    </row>
    <row r="539" spans="1:31" s="1171" customFormat="1" ht="15" customHeight="1" x14ac:dyDescent="0.25">
      <c r="A539" s="1737"/>
      <c r="B539" s="2038"/>
      <c r="C539" s="2036"/>
      <c r="D539" s="1674">
        <v>4</v>
      </c>
      <c r="E539" s="1174"/>
      <c r="F539" s="1174"/>
      <c r="G539" s="1174"/>
      <c r="H539" s="1174"/>
      <c r="I539" s="1174"/>
      <c r="J539" s="1174"/>
      <c r="K539" s="1174"/>
      <c r="L539" s="1174"/>
      <c r="M539" s="1174"/>
      <c r="N539" s="1174"/>
      <c r="O539" s="1174"/>
      <c r="P539" s="1174"/>
      <c r="Q539" s="1174"/>
      <c r="R539" s="1174"/>
      <c r="S539" s="1174"/>
      <c r="T539" s="1174"/>
      <c r="U539" s="1174"/>
      <c r="V539" s="1174"/>
      <c r="W539" s="1179"/>
      <c r="AE539" s="1739"/>
    </row>
    <row r="540" spans="1:31" s="1171" customFormat="1" ht="15" customHeight="1" x14ac:dyDescent="0.25">
      <c r="A540" s="1737"/>
      <c r="B540" s="2038"/>
      <c r="C540" s="2036"/>
      <c r="D540" s="1674">
        <v>5</v>
      </c>
      <c r="E540" s="1174"/>
      <c r="F540" s="1174"/>
      <c r="G540" s="1174"/>
      <c r="H540" s="1174"/>
      <c r="I540" s="1174"/>
      <c r="J540" s="1174"/>
      <c r="K540" s="1174"/>
      <c r="L540" s="1174"/>
      <c r="M540" s="1174"/>
      <c r="N540" s="1174"/>
      <c r="O540" s="1174"/>
      <c r="P540" s="1174"/>
      <c r="Q540" s="1174"/>
      <c r="R540" s="1174"/>
      <c r="S540" s="1174"/>
      <c r="T540" s="1174"/>
      <c r="U540" s="1174"/>
      <c r="V540" s="1174"/>
      <c r="W540" s="1179"/>
      <c r="AE540" s="1739"/>
    </row>
    <row r="541" spans="1:31" s="1171" customFormat="1" ht="15" customHeight="1" x14ac:dyDescent="0.25">
      <c r="A541" s="1737"/>
      <c r="B541" s="2038"/>
      <c r="C541" s="2036"/>
      <c r="D541" s="1674">
        <v>6</v>
      </c>
      <c r="E541" s="1174"/>
      <c r="F541" s="1174"/>
      <c r="G541" s="1174"/>
      <c r="H541" s="1174"/>
      <c r="I541" s="1174"/>
      <c r="J541" s="1174"/>
      <c r="K541" s="1174"/>
      <c r="L541" s="1174"/>
      <c r="M541" s="1174"/>
      <c r="N541" s="1174"/>
      <c r="O541" s="1174"/>
      <c r="P541" s="1174"/>
      <c r="Q541" s="1174"/>
      <c r="R541" s="1174"/>
      <c r="S541" s="1174"/>
      <c r="T541" s="1174"/>
      <c r="U541" s="1174"/>
      <c r="V541" s="1174"/>
      <c r="W541" s="1179"/>
      <c r="AE541" s="1739"/>
    </row>
    <row r="542" spans="1:31" s="1171" customFormat="1" ht="15" customHeight="1" x14ac:dyDescent="0.25">
      <c r="A542" s="1737"/>
      <c r="B542" s="2037">
        <v>6</v>
      </c>
      <c r="C542" s="2035" t="str">
        <f>IF($C$11="","",$C$11)</f>
        <v/>
      </c>
      <c r="D542" s="1680">
        <v>0</v>
      </c>
      <c r="E542" s="1172"/>
      <c r="F542" s="1172"/>
      <c r="G542" s="1172"/>
      <c r="H542" s="1172"/>
      <c r="I542" s="1172"/>
      <c r="J542" s="1172"/>
      <c r="K542" s="1172"/>
      <c r="L542" s="1172"/>
      <c r="M542" s="1172"/>
      <c r="N542" s="1172"/>
      <c r="O542" s="1172"/>
      <c r="P542" s="1172"/>
      <c r="Q542" s="1172"/>
      <c r="R542" s="1172"/>
      <c r="S542" s="1172"/>
      <c r="T542" s="1172"/>
      <c r="U542" s="1172"/>
      <c r="V542" s="1172"/>
      <c r="W542" s="1178"/>
      <c r="AE542" s="1739"/>
    </row>
    <row r="543" spans="1:31" s="1171" customFormat="1" ht="15" customHeight="1" x14ac:dyDescent="0.25">
      <c r="A543" s="1737"/>
      <c r="B543" s="2038"/>
      <c r="C543" s="2036"/>
      <c r="D543" s="1674">
        <v>1</v>
      </c>
      <c r="E543" s="1174"/>
      <c r="F543" s="1174"/>
      <c r="G543" s="1174"/>
      <c r="H543" s="1174"/>
      <c r="I543" s="1174"/>
      <c r="J543" s="1174"/>
      <c r="K543" s="1174"/>
      <c r="L543" s="1174"/>
      <c r="M543" s="1174"/>
      <c r="N543" s="1174"/>
      <c r="O543" s="1174"/>
      <c r="P543" s="1174"/>
      <c r="Q543" s="1174"/>
      <c r="R543" s="1174"/>
      <c r="S543" s="1174"/>
      <c r="T543" s="1174"/>
      <c r="U543" s="1174"/>
      <c r="V543" s="1174"/>
      <c r="W543" s="1179"/>
      <c r="AE543" s="1739"/>
    </row>
    <row r="544" spans="1:31" s="1171" customFormat="1" ht="15" customHeight="1" x14ac:dyDescent="0.25">
      <c r="A544" s="1737"/>
      <c r="B544" s="2038"/>
      <c r="C544" s="2036"/>
      <c r="D544" s="1674">
        <v>2</v>
      </c>
      <c r="E544" s="1174"/>
      <c r="F544" s="1174"/>
      <c r="G544" s="1174"/>
      <c r="H544" s="1174"/>
      <c r="I544" s="1174"/>
      <c r="J544" s="1174"/>
      <c r="K544" s="1174"/>
      <c r="L544" s="1174"/>
      <c r="M544" s="1174"/>
      <c r="N544" s="1174"/>
      <c r="O544" s="1174"/>
      <c r="P544" s="1174"/>
      <c r="Q544" s="1174"/>
      <c r="R544" s="1174"/>
      <c r="S544" s="1174"/>
      <c r="T544" s="1174"/>
      <c r="U544" s="1174"/>
      <c r="V544" s="1174"/>
      <c r="W544" s="1179"/>
      <c r="AE544" s="1739"/>
    </row>
    <row r="545" spans="1:31" s="1171" customFormat="1" ht="15" customHeight="1" x14ac:dyDescent="0.25">
      <c r="A545" s="1737"/>
      <c r="B545" s="2038"/>
      <c r="C545" s="2036"/>
      <c r="D545" s="1674">
        <v>3</v>
      </c>
      <c r="E545" s="1174"/>
      <c r="F545" s="1174"/>
      <c r="G545" s="1174"/>
      <c r="H545" s="1174"/>
      <c r="I545" s="1174"/>
      <c r="J545" s="1174"/>
      <c r="K545" s="1174"/>
      <c r="L545" s="1174"/>
      <c r="M545" s="1174"/>
      <c r="N545" s="1174"/>
      <c r="O545" s="1174"/>
      <c r="P545" s="1174"/>
      <c r="Q545" s="1174"/>
      <c r="R545" s="1174"/>
      <c r="S545" s="1174"/>
      <c r="T545" s="1174"/>
      <c r="U545" s="1174"/>
      <c r="V545" s="1174"/>
      <c r="W545" s="1179"/>
      <c r="AE545" s="1739"/>
    </row>
    <row r="546" spans="1:31" s="1171" customFormat="1" ht="15" customHeight="1" x14ac:dyDescent="0.25">
      <c r="A546" s="1737"/>
      <c r="B546" s="2038"/>
      <c r="C546" s="2036"/>
      <c r="D546" s="1674">
        <v>4</v>
      </c>
      <c r="E546" s="1174"/>
      <c r="F546" s="1174"/>
      <c r="G546" s="1174"/>
      <c r="H546" s="1174"/>
      <c r="I546" s="1174"/>
      <c r="J546" s="1174"/>
      <c r="K546" s="1174"/>
      <c r="L546" s="1174"/>
      <c r="M546" s="1174"/>
      <c r="N546" s="1174"/>
      <c r="O546" s="1174"/>
      <c r="P546" s="1174"/>
      <c r="Q546" s="1174"/>
      <c r="R546" s="1174"/>
      <c r="S546" s="1174"/>
      <c r="T546" s="1174"/>
      <c r="U546" s="1174"/>
      <c r="V546" s="1174"/>
      <c r="W546" s="1179"/>
      <c r="AE546" s="1739"/>
    </row>
    <row r="547" spans="1:31" s="1171" customFormat="1" ht="15" customHeight="1" x14ac:dyDescent="0.25">
      <c r="A547" s="1737"/>
      <c r="B547" s="2038"/>
      <c r="C547" s="2036"/>
      <c r="D547" s="1674">
        <v>5</v>
      </c>
      <c r="E547" s="1174"/>
      <c r="F547" s="1174"/>
      <c r="G547" s="1174"/>
      <c r="H547" s="1174"/>
      <c r="I547" s="1174"/>
      <c r="J547" s="1174"/>
      <c r="K547" s="1174"/>
      <c r="L547" s="1174"/>
      <c r="M547" s="1174"/>
      <c r="N547" s="1174"/>
      <c r="O547" s="1174"/>
      <c r="P547" s="1174"/>
      <c r="Q547" s="1174"/>
      <c r="R547" s="1174"/>
      <c r="S547" s="1174"/>
      <c r="T547" s="1174"/>
      <c r="U547" s="1174"/>
      <c r="V547" s="1174"/>
      <c r="W547" s="1179"/>
      <c r="AE547" s="1739"/>
    </row>
    <row r="548" spans="1:31" s="1171" customFormat="1" ht="15" customHeight="1" x14ac:dyDescent="0.25">
      <c r="A548" s="1737"/>
      <c r="B548" s="2039"/>
      <c r="C548" s="2040"/>
      <c r="D548" s="1682">
        <v>6</v>
      </c>
      <c r="E548" s="1177"/>
      <c r="F548" s="1177"/>
      <c r="G548" s="1177"/>
      <c r="H548" s="1177"/>
      <c r="I548" s="1177"/>
      <c r="J548" s="1177"/>
      <c r="K548" s="1177"/>
      <c r="L548" s="1177"/>
      <c r="M548" s="1177"/>
      <c r="N548" s="1177"/>
      <c r="O548" s="1177"/>
      <c r="P548" s="1177"/>
      <c r="Q548" s="1177"/>
      <c r="R548" s="1177"/>
      <c r="S548" s="1177"/>
      <c r="T548" s="1177"/>
      <c r="U548" s="1177"/>
      <c r="V548" s="1177"/>
      <c r="W548" s="1180"/>
      <c r="AE548" s="1739"/>
    </row>
    <row r="549" spans="1:31" s="1171" customFormat="1" ht="15" customHeight="1" x14ac:dyDescent="0.25">
      <c r="A549" s="1737"/>
      <c r="AE549" s="1739"/>
    </row>
    <row r="550" spans="1:31" s="1171" customFormat="1" ht="45" customHeight="1" x14ac:dyDescent="0.25">
      <c r="A550" s="1164" t="s">
        <v>1514</v>
      </c>
      <c r="AE550" s="1739"/>
    </row>
    <row r="551" spans="1:31" s="1171" customFormat="1" ht="15" customHeight="1" x14ac:dyDescent="0.25">
      <c r="A551" s="1737"/>
      <c r="B551" s="2041" t="s">
        <v>1030</v>
      </c>
      <c r="C551" s="2042"/>
      <c r="D551" s="2041" t="s">
        <v>1064</v>
      </c>
      <c r="E551" s="2044" t="s">
        <v>1171</v>
      </c>
      <c r="F551" s="2045"/>
      <c r="G551" s="2045"/>
      <c r="H551" s="2045"/>
      <c r="I551" s="2045"/>
      <c r="J551" s="2045"/>
      <c r="K551" s="2045"/>
      <c r="L551" s="2045"/>
      <c r="M551" s="2045"/>
      <c r="N551" s="2045"/>
      <c r="O551" s="2045"/>
      <c r="P551" s="2045"/>
      <c r="Q551" s="2045"/>
      <c r="R551" s="2045"/>
      <c r="S551" s="2045"/>
      <c r="T551" s="2045"/>
      <c r="U551" s="2045"/>
      <c r="V551" s="2045"/>
      <c r="W551" s="2045"/>
      <c r="AE551" s="1739"/>
    </row>
    <row r="552" spans="1:31" s="1171" customFormat="1" ht="15" customHeight="1" x14ac:dyDescent="0.25">
      <c r="A552" s="1737"/>
      <c r="B552" s="2043"/>
      <c r="C552" s="2043"/>
      <c r="D552" s="2043"/>
      <c r="E552" s="1594" t="s">
        <v>1031</v>
      </c>
      <c r="F552" s="1684" t="s">
        <v>1235</v>
      </c>
      <c r="G552" s="1696" t="s">
        <v>1033</v>
      </c>
      <c r="H552" s="1696" t="s">
        <v>1034</v>
      </c>
      <c r="I552" s="1696" t="s">
        <v>1035</v>
      </c>
      <c r="J552" s="1696" t="s">
        <v>1036</v>
      </c>
      <c r="K552" s="1696" t="s">
        <v>1037</v>
      </c>
      <c r="L552" s="1696" t="s">
        <v>1038</v>
      </c>
      <c r="M552" s="1696" t="s">
        <v>1039</v>
      </c>
      <c r="N552" s="1696" t="s">
        <v>1040</v>
      </c>
      <c r="O552" s="1696" t="s">
        <v>1041</v>
      </c>
      <c r="P552" s="1696" t="s">
        <v>1042</v>
      </c>
      <c r="Q552" s="1696" t="s">
        <v>1043</v>
      </c>
      <c r="R552" s="1696" t="s">
        <v>1044</v>
      </c>
      <c r="S552" s="1696" t="s">
        <v>1045</v>
      </c>
      <c r="T552" s="1696" t="s">
        <v>1046</v>
      </c>
      <c r="U552" s="1696" t="s">
        <v>1047</v>
      </c>
      <c r="V552" s="1696" t="s">
        <v>1048</v>
      </c>
      <c r="W552" s="1696" t="s">
        <v>1049</v>
      </c>
      <c r="AE552" s="1739"/>
    </row>
    <row r="553" spans="1:31" s="1171" customFormat="1" ht="15" customHeight="1" x14ac:dyDescent="0.25">
      <c r="A553" s="1737"/>
      <c r="B553" s="2037">
        <v>1</v>
      </c>
      <c r="C553" s="2035" t="str">
        <f>IF($C$6="","",$C$6)</f>
        <v/>
      </c>
      <c r="D553" s="1680">
        <v>0</v>
      </c>
      <c r="E553" s="1172"/>
      <c r="F553" s="1172"/>
      <c r="G553" s="1172"/>
      <c r="H553" s="1172"/>
      <c r="I553" s="1172"/>
      <c r="J553" s="1172"/>
      <c r="K553" s="1172"/>
      <c r="L553" s="1172"/>
      <c r="M553" s="1172"/>
      <c r="N553" s="1172"/>
      <c r="O553" s="1172"/>
      <c r="P553" s="1172"/>
      <c r="Q553" s="1172"/>
      <c r="R553" s="1172"/>
      <c r="S553" s="1172"/>
      <c r="T553" s="1172"/>
      <c r="U553" s="1172"/>
      <c r="V553" s="1172"/>
      <c r="W553" s="1178"/>
      <c r="AE553" s="1739"/>
    </row>
    <row r="554" spans="1:31" s="1171" customFormat="1" ht="15" customHeight="1" x14ac:dyDescent="0.25">
      <c r="A554" s="1737"/>
      <c r="B554" s="2038"/>
      <c r="C554" s="2036"/>
      <c r="D554" s="1674">
        <v>1</v>
      </c>
      <c r="E554" s="1174"/>
      <c r="F554" s="1174"/>
      <c r="G554" s="1174"/>
      <c r="H554" s="1174"/>
      <c r="I554" s="1174"/>
      <c r="J554" s="1174"/>
      <c r="K554" s="1174"/>
      <c r="L554" s="1174"/>
      <c r="M554" s="1174"/>
      <c r="N554" s="1174"/>
      <c r="O554" s="1174"/>
      <c r="P554" s="1174"/>
      <c r="Q554" s="1174"/>
      <c r="R554" s="1174"/>
      <c r="S554" s="1174"/>
      <c r="T554" s="1174"/>
      <c r="U554" s="1174"/>
      <c r="V554" s="1174"/>
      <c r="W554" s="1179"/>
      <c r="AE554" s="1739"/>
    </row>
    <row r="555" spans="1:31" s="1171" customFormat="1" ht="15" customHeight="1" x14ac:dyDescent="0.25">
      <c r="A555" s="1737"/>
      <c r="B555" s="2038"/>
      <c r="C555" s="2036"/>
      <c r="D555" s="1674">
        <v>2</v>
      </c>
      <c r="E555" s="1174"/>
      <c r="F555" s="1174"/>
      <c r="G555" s="1174"/>
      <c r="H555" s="1174"/>
      <c r="I555" s="1174"/>
      <c r="J555" s="1174"/>
      <c r="K555" s="1174"/>
      <c r="L555" s="1174"/>
      <c r="M555" s="1174"/>
      <c r="N555" s="1174"/>
      <c r="O555" s="1174"/>
      <c r="P555" s="1174"/>
      <c r="Q555" s="1174"/>
      <c r="R555" s="1174"/>
      <c r="S555" s="1174"/>
      <c r="T555" s="1174"/>
      <c r="U555" s="1174"/>
      <c r="V555" s="1174"/>
      <c r="W555" s="1179"/>
      <c r="AE555" s="1739"/>
    </row>
    <row r="556" spans="1:31" s="1171" customFormat="1" ht="15" customHeight="1" x14ac:dyDescent="0.25">
      <c r="A556" s="1737"/>
      <c r="B556" s="2038"/>
      <c r="C556" s="2036"/>
      <c r="D556" s="1674">
        <v>3</v>
      </c>
      <c r="E556" s="1174"/>
      <c r="F556" s="1174"/>
      <c r="G556" s="1174"/>
      <c r="H556" s="1174"/>
      <c r="I556" s="1174"/>
      <c r="J556" s="1174"/>
      <c r="K556" s="1174"/>
      <c r="L556" s="1174"/>
      <c r="M556" s="1174"/>
      <c r="N556" s="1174"/>
      <c r="O556" s="1174"/>
      <c r="P556" s="1174"/>
      <c r="Q556" s="1174"/>
      <c r="R556" s="1174"/>
      <c r="S556" s="1174"/>
      <c r="T556" s="1174"/>
      <c r="U556" s="1174"/>
      <c r="V556" s="1174"/>
      <c r="W556" s="1179"/>
      <c r="AE556" s="1739"/>
    </row>
    <row r="557" spans="1:31" s="1171" customFormat="1" ht="15" customHeight="1" x14ac:dyDescent="0.25">
      <c r="A557" s="1737"/>
      <c r="B557" s="2038"/>
      <c r="C557" s="2036"/>
      <c r="D557" s="1674">
        <v>4</v>
      </c>
      <c r="E557" s="1174"/>
      <c r="F557" s="1174"/>
      <c r="G557" s="1174"/>
      <c r="H557" s="1174"/>
      <c r="I557" s="1174"/>
      <c r="J557" s="1174"/>
      <c r="K557" s="1174"/>
      <c r="L557" s="1174"/>
      <c r="M557" s="1174"/>
      <c r="N557" s="1174"/>
      <c r="O557" s="1174"/>
      <c r="P557" s="1174"/>
      <c r="Q557" s="1174"/>
      <c r="R557" s="1174"/>
      <c r="S557" s="1174"/>
      <c r="T557" s="1174"/>
      <c r="U557" s="1174"/>
      <c r="V557" s="1174"/>
      <c r="W557" s="1179"/>
      <c r="AE557" s="1739"/>
    </row>
    <row r="558" spans="1:31" s="1171" customFormat="1" ht="15" customHeight="1" x14ac:dyDescent="0.25">
      <c r="A558" s="1737"/>
      <c r="B558" s="2038"/>
      <c r="C558" s="2036"/>
      <c r="D558" s="1674">
        <v>5</v>
      </c>
      <c r="E558" s="1174"/>
      <c r="F558" s="1174"/>
      <c r="G558" s="1174"/>
      <c r="H558" s="1174"/>
      <c r="I558" s="1174"/>
      <c r="J558" s="1174"/>
      <c r="K558" s="1174"/>
      <c r="L558" s="1174"/>
      <c r="M558" s="1174"/>
      <c r="N558" s="1174"/>
      <c r="O558" s="1174"/>
      <c r="P558" s="1174"/>
      <c r="Q558" s="1174"/>
      <c r="R558" s="1174"/>
      <c r="S558" s="1174"/>
      <c r="T558" s="1174"/>
      <c r="U558" s="1174"/>
      <c r="V558" s="1174"/>
      <c r="W558" s="1179"/>
      <c r="AE558" s="1739"/>
    </row>
    <row r="559" spans="1:31" s="1171" customFormat="1" ht="15" customHeight="1" x14ac:dyDescent="0.25">
      <c r="A559" s="1737"/>
      <c r="B559" s="2038"/>
      <c r="C559" s="2036"/>
      <c r="D559" s="1674">
        <v>6</v>
      </c>
      <c r="E559" s="1174"/>
      <c r="F559" s="1174"/>
      <c r="G559" s="1174"/>
      <c r="H559" s="1174"/>
      <c r="I559" s="1174"/>
      <c r="J559" s="1174"/>
      <c r="K559" s="1174"/>
      <c r="L559" s="1174"/>
      <c r="M559" s="1174"/>
      <c r="N559" s="1174"/>
      <c r="O559" s="1174"/>
      <c r="P559" s="1174"/>
      <c r="Q559" s="1174"/>
      <c r="R559" s="1174"/>
      <c r="S559" s="1174"/>
      <c r="T559" s="1174"/>
      <c r="U559" s="1174"/>
      <c r="V559" s="1174"/>
      <c r="W559" s="1179"/>
      <c r="AE559" s="1739"/>
    </row>
    <row r="560" spans="1:31" s="1171" customFormat="1" ht="15" customHeight="1" x14ac:dyDescent="0.25">
      <c r="A560" s="1737"/>
      <c r="B560" s="2037">
        <v>2</v>
      </c>
      <c r="C560" s="2035" t="str">
        <f>IF($C$7="","",$C$7)</f>
        <v/>
      </c>
      <c r="D560" s="1680">
        <v>0</v>
      </c>
      <c r="E560" s="1172"/>
      <c r="F560" s="1172"/>
      <c r="G560" s="1172"/>
      <c r="H560" s="1172"/>
      <c r="I560" s="1172"/>
      <c r="J560" s="1172"/>
      <c r="K560" s="1172"/>
      <c r="L560" s="1172"/>
      <c r="M560" s="1172"/>
      <c r="N560" s="1172"/>
      <c r="O560" s="1172"/>
      <c r="P560" s="1172"/>
      <c r="Q560" s="1172"/>
      <c r="R560" s="1172"/>
      <c r="S560" s="1172"/>
      <c r="T560" s="1172"/>
      <c r="U560" s="1172"/>
      <c r="V560" s="1172"/>
      <c r="W560" s="1178"/>
      <c r="AE560" s="1739"/>
    </row>
    <row r="561" spans="1:31" s="1171" customFormat="1" ht="15" customHeight="1" x14ac:dyDescent="0.25">
      <c r="A561" s="1737"/>
      <c r="B561" s="2038"/>
      <c r="C561" s="2036"/>
      <c r="D561" s="1674">
        <v>1</v>
      </c>
      <c r="E561" s="1174"/>
      <c r="F561" s="1174"/>
      <c r="G561" s="1174"/>
      <c r="H561" s="1174"/>
      <c r="I561" s="1174"/>
      <c r="J561" s="1174"/>
      <c r="K561" s="1174"/>
      <c r="L561" s="1174"/>
      <c r="M561" s="1174"/>
      <c r="N561" s="1174"/>
      <c r="O561" s="1174"/>
      <c r="P561" s="1174"/>
      <c r="Q561" s="1174"/>
      <c r="R561" s="1174"/>
      <c r="S561" s="1174"/>
      <c r="T561" s="1174"/>
      <c r="U561" s="1174"/>
      <c r="V561" s="1174"/>
      <c r="W561" s="1179"/>
      <c r="AE561" s="1739"/>
    </row>
    <row r="562" spans="1:31" s="1171" customFormat="1" ht="15" customHeight="1" x14ac:dyDescent="0.25">
      <c r="A562" s="1737"/>
      <c r="B562" s="2038"/>
      <c r="C562" s="2036"/>
      <c r="D562" s="1674">
        <v>2</v>
      </c>
      <c r="E562" s="1174"/>
      <c r="F562" s="1174"/>
      <c r="G562" s="1174"/>
      <c r="H562" s="1174"/>
      <c r="I562" s="1174"/>
      <c r="J562" s="1174"/>
      <c r="K562" s="1174"/>
      <c r="L562" s="1174"/>
      <c r="M562" s="1174"/>
      <c r="N562" s="1174"/>
      <c r="O562" s="1174"/>
      <c r="P562" s="1174"/>
      <c r="Q562" s="1174"/>
      <c r="R562" s="1174"/>
      <c r="S562" s="1174"/>
      <c r="T562" s="1174"/>
      <c r="U562" s="1174"/>
      <c r="V562" s="1174"/>
      <c r="W562" s="1179"/>
      <c r="AE562" s="1739"/>
    </row>
    <row r="563" spans="1:31" s="1171" customFormat="1" ht="15" customHeight="1" x14ac:dyDescent="0.25">
      <c r="A563" s="1737"/>
      <c r="B563" s="2038"/>
      <c r="C563" s="2036"/>
      <c r="D563" s="1674">
        <v>3</v>
      </c>
      <c r="E563" s="1174"/>
      <c r="F563" s="1174"/>
      <c r="G563" s="1174"/>
      <c r="H563" s="1174"/>
      <c r="I563" s="1174"/>
      <c r="J563" s="1174"/>
      <c r="K563" s="1174"/>
      <c r="L563" s="1174"/>
      <c r="M563" s="1174"/>
      <c r="N563" s="1174"/>
      <c r="O563" s="1174"/>
      <c r="P563" s="1174"/>
      <c r="Q563" s="1174"/>
      <c r="R563" s="1174"/>
      <c r="S563" s="1174"/>
      <c r="T563" s="1174"/>
      <c r="U563" s="1174"/>
      <c r="V563" s="1174"/>
      <c r="W563" s="1179"/>
      <c r="AE563" s="1739"/>
    </row>
    <row r="564" spans="1:31" s="1171" customFormat="1" ht="15" customHeight="1" x14ac:dyDescent="0.25">
      <c r="A564" s="1737"/>
      <c r="B564" s="2038"/>
      <c r="C564" s="2036"/>
      <c r="D564" s="1674">
        <v>4</v>
      </c>
      <c r="E564" s="1174"/>
      <c r="F564" s="1174"/>
      <c r="G564" s="1174"/>
      <c r="H564" s="1174"/>
      <c r="I564" s="1174"/>
      <c r="J564" s="1174"/>
      <c r="K564" s="1174"/>
      <c r="L564" s="1174"/>
      <c r="M564" s="1174"/>
      <c r="N564" s="1174"/>
      <c r="O564" s="1174"/>
      <c r="P564" s="1174"/>
      <c r="Q564" s="1174"/>
      <c r="R564" s="1174"/>
      <c r="S564" s="1174"/>
      <c r="T564" s="1174"/>
      <c r="U564" s="1174"/>
      <c r="V564" s="1174"/>
      <c r="W564" s="1179"/>
      <c r="AE564" s="1739"/>
    </row>
    <row r="565" spans="1:31" s="1171" customFormat="1" ht="15" customHeight="1" x14ac:dyDescent="0.25">
      <c r="A565" s="1737"/>
      <c r="B565" s="2038"/>
      <c r="C565" s="2036"/>
      <c r="D565" s="1674">
        <v>5</v>
      </c>
      <c r="E565" s="1174"/>
      <c r="F565" s="1174"/>
      <c r="G565" s="1174"/>
      <c r="H565" s="1174"/>
      <c r="I565" s="1174"/>
      <c r="J565" s="1174"/>
      <c r="K565" s="1174"/>
      <c r="L565" s="1174"/>
      <c r="M565" s="1174"/>
      <c r="N565" s="1174"/>
      <c r="O565" s="1174"/>
      <c r="P565" s="1174"/>
      <c r="Q565" s="1174"/>
      <c r="R565" s="1174"/>
      <c r="S565" s="1174"/>
      <c r="T565" s="1174"/>
      <c r="U565" s="1174"/>
      <c r="V565" s="1174"/>
      <c r="W565" s="1179"/>
      <c r="AE565" s="1739"/>
    </row>
    <row r="566" spans="1:31" s="1171" customFormat="1" ht="15" customHeight="1" x14ac:dyDescent="0.25">
      <c r="A566" s="1737"/>
      <c r="B566" s="2038"/>
      <c r="C566" s="2036"/>
      <c r="D566" s="1674">
        <v>6</v>
      </c>
      <c r="E566" s="1174"/>
      <c r="F566" s="1174"/>
      <c r="G566" s="1174"/>
      <c r="H566" s="1174"/>
      <c r="I566" s="1174"/>
      <c r="J566" s="1174"/>
      <c r="K566" s="1174"/>
      <c r="L566" s="1174"/>
      <c r="M566" s="1174"/>
      <c r="N566" s="1174"/>
      <c r="O566" s="1174"/>
      <c r="P566" s="1174"/>
      <c r="Q566" s="1174"/>
      <c r="R566" s="1174"/>
      <c r="S566" s="1174"/>
      <c r="T566" s="1174"/>
      <c r="U566" s="1174"/>
      <c r="V566" s="1174"/>
      <c r="W566" s="1179"/>
      <c r="AE566" s="1739"/>
    </row>
    <row r="567" spans="1:31" s="1171" customFormat="1" ht="15" customHeight="1" x14ac:dyDescent="0.25">
      <c r="A567" s="1737"/>
      <c r="B567" s="2037">
        <v>3</v>
      </c>
      <c r="C567" s="2035" t="str">
        <f>IF($C$8="","",$C$8)</f>
        <v/>
      </c>
      <c r="D567" s="1680">
        <v>0</v>
      </c>
      <c r="E567" s="1172"/>
      <c r="F567" s="1172"/>
      <c r="G567" s="1172"/>
      <c r="H567" s="1172"/>
      <c r="I567" s="1172"/>
      <c r="J567" s="1172"/>
      <c r="K567" s="1172"/>
      <c r="L567" s="1172"/>
      <c r="M567" s="1172"/>
      <c r="N567" s="1172"/>
      <c r="O567" s="1172"/>
      <c r="P567" s="1172"/>
      <c r="Q567" s="1172"/>
      <c r="R567" s="1172"/>
      <c r="S567" s="1172"/>
      <c r="T567" s="1172"/>
      <c r="U567" s="1172"/>
      <c r="V567" s="1172"/>
      <c r="W567" s="1178"/>
      <c r="AE567" s="1739"/>
    </row>
    <row r="568" spans="1:31" s="1171" customFormat="1" ht="15" customHeight="1" x14ac:dyDescent="0.25">
      <c r="A568" s="1737"/>
      <c r="B568" s="2038"/>
      <c r="C568" s="2036"/>
      <c r="D568" s="1674">
        <v>1</v>
      </c>
      <c r="E568" s="1174"/>
      <c r="F568" s="1174"/>
      <c r="G568" s="1174"/>
      <c r="H568" s="1174"/>
      <c r="I568" s="1174"/>
      <c r="J568" s="1174"/>
      <c r="K568" s="1174"/>
      <c r="L568" s="1174"/>
      <c r="M568" s="1174"/>
      <c r="N568" s="1174"/>
      <c r="O568" s="1174"/>
      <c r="P568" s="1174"/>
      <c r="Q568" s="1174"/>
      <c r="R568" s="1174"/>
      <c r="S568" s="1174"/>
      <c r="T568" s="1174"/>
      <c r="U568" s="1174"/>
      <c r="V568" s="1174"/>
      <c r="W568" s="1179"/>
      <c r="AE568" s="1739"/>
    </row>
    <row r="569" spans="1:31" s="1171" customFormat="1" ht="15" customHeight="1" x14ac:dyDescent="0.25">
      <c r="A569" s="1737"/>
      <c r="B569" s="2038"/>
      <c r="C569" s="2036"/>
      <c r="D569" s="1674">
        <v>2</v>
      </c>
      <c r="E569" s="1174"/>
      <c r="F569" s="1174"/>
      <c r="G569" s="1174"/>
      <c r="H569" s="1174"/>
      <c r="I569" s="1174"/>
      <c r="J569" s="1174"/>
      <c r="K569" s="1174"/>
      <c r="L569" s="1174"/>
      <c r="M569" s="1174"/>
      <c r="N569" s="1174"/>
      <c r="O569" s="1174"/>
      <c r="P569" s="1174"/>
      <c r="Q569" s="1174"/>
      <c r="R569" s="1174"/>
      <c r="S569" s="1174"/>
      <c r="T569" s="1174"/>
      <c r="U569" s="1174"/>
      <c r="V569" s="1174"/>
      <c r="W569" s="1179"/>
      <c r="AE569" s="1739"/>
    </row>
    <row r="570" spans="1:31" s="1171" customFormat="1" ht="15" customHeight="1" x14ac:dyDescent="0.25">
      <c r="A570" s="1737"/>
      <c r="B570" s="2038"/>
      <c r="C570" s="2036"/>
      <c r="D570" s="1674">
        <v>3</v>
      </c>
      <c r="E570" s="1174"/>
      <c r="F570" s="1174"/>
      <c r="G570" s="1174"/>
      <c r="H570" s="1174"/>
      <c r="I570" s="1174"/>
      <c r="J570" s="1174"/>
      <c r="K570" s="1174"/>
      <c r="L570" s="1174"/>
      <c r="M570" s="1174"/>
      <c r="N570" s="1174"/>
      <c r="O570" s="1174"/>
      <c r="P570" s="1174"/>
      <c r="Q570" s="1174"/>
      <c r="R570" s="1174"/>
      <c r="S570" s="1174"/>
      <c r="T570" s="1174"/>
      <c r="U570" s="1174"/>
      <c r="V570" s="1174"/>
      <c r="W570" s="1179"/>
      <c r="AE570" s="1739"/>
    </row>
    <row r="571" spans="1:31" s="1171" customFormat="1" ht="15" customHeight="1" x14ac:dyDescent="0.25">
      <c r="A571" s="1737"/>
      <c r="B571" s="2038"/>
      <c r="C571" s="2036"/>
      <c r="D571" s="1674">
        <v>4</v>
      </c>
      <c r="E571" s="1174"/>
      <c r="F571" s="1174"/>
      <c r="G571" s="1174"/>
      <c r="H571" s="1174"/>
      <c r="I571" s="1174"/>
      <c r="J571" s="1174"/>
      <c r="K571" s="1174"/>
      <c r="L571" s="1174"/>
      <c r="M571" s="1174"/>
      <c r="N571" s="1174"/>
      <c r="O571" s="1174"/>
      <c r="P571" s="1174"/>
      <c r="Q571" s="1174"/>
      <c r="R571" s="1174"/>
      <c r="S571" s="1174"/>
      <c r="T571" s="1174"/>
      <c r="U571" s="1174"/>
      <c r="V571" s="1174"/>
      <c r="W571" s="1179"/>
      <c r="AE571" s="1739"/>
    </row>
    <row r="572" spans="1:31" s="1171" customFormat="1" ht="15" customHeight="1" x14ac:dyDescent="0.25">
      <c r="A572" s="1737"/>
      <c r="B572" s="2038"/>
      <c r="C572" s="2036"/>
      <c r="D572" s="1674">
        <v>5</v>
      </c>
      <c r="E572" s="1174"/>
      <c r="F572" s="1174"/>
      <c r="G572" s="1174"/>
      <c r="H572" s="1174"/>
      <c r="I572" s="1174"/>
      <c r="J572" s="1174"/>
      <c r="K572" s="1174"/>
      <c r="L572" s="1174"/>
      <c r="M572" s="1174"/>
      <c r="N572" s="1174"/>
      <c r="O572" s="1174"/>
      <c r="P572" s="1174"/>
      <c r="Q572" s="1174"/>
      <c r="R572" s="1174"/>
      <c r="S572" s="1174"/>
      <c r="T572" s="1174"/>
      <c r="U572" s="1174"/>
      <c r="V572" s="1174"/>
      <c r="W572" s="1179"/>
      <c r="AE572" s="1739"/>
    </row>
    <row r="573" spans="1:31" s="1171" customFormat="1" ht="15" customHeight="1" x14ac:dyDescent="0.25">
      <c r="A573" s="1737"/>
      <c r="B573" s="2038"/>
      <c r="C573" s="2036"/>
      <c r="D573" s="1674">
        <v>6</v>
      </c>
      <c r="E573" s="1174"/>
      <c r="F573" s="1174"/>
      <c r="G573" s="1174"/>
      <c r="H573" s="1174"/>
      <c r="I573" s="1174"/>
      <c r="J573" s="1174"/>
      <c r="K573" s="1174"/>
      <c r="L573" s="1174"/>
      <c r="M573" s="1174"/>
      <c r="N573" s="1174"/>
      <c r="O573" s="1174"/>
      <c r="P573" s="1174"/>
      <c r="Q573" s="1174"/>
      <c r="R573" s="1174"/>
      <c r="S573" s="1174"/>
      <c r="T573" s="1174"/>
      <c r="U573" s="1174"/>
      <c r="V573" s="1174"/>
      <c r="W573" s="1179"/>
      <c r="AE573" s="1739"/>
    </row>
    <row r="574" spans="1:31" s="1171" customFormat="1" ht="15" customHeight="1" x14ac:dyDescent="0.25">
      <c r="A574" s="1737"/>
      <c r="B574" s="2037">
        <v>4</v>
      </c>
      <c r="C574" s="2035" t="str">
        <f>IF($C$9="","",$C$9)</f>
        <v/>
      </c>
      <c r="D574" s="1680">
        <v>0</v>
      </c>
      <c r="E574" s="1172"/>
      <c r="F574" s="1172"/>
      <c r="G574" s="1172"/>
      <c r="H574" s="1172"/>
      <c r="I574" s="1172"/>
      <c r="J574" s="1172"/>
      <c r="K574" s="1172"/>
      <c r="L574" s="1172"/>
      <c r="M574" s="1172"/>
      <c r="N574" s="1172"/>
      <c r="O574" s="1172"/>
      <c r="P574" s="1172"/>
      <c r="Q574" s="1172"/>
      <c r="R574" s="1172"/>
      <c r="S574" s="1172"/>
      <c r="T574" s="1172"/>
      <c r="U574" s="1172"/>
      <c r="V574" s="1172"/>
      <c r="W574" s="1178"/>
      <c r="AE574" s="1739"/>
    </row>
    <row r="575" spans="1:31" s="1171" customFormat="1" ht="15" customHeight="1" x14ac:dyDescent="0.25">
      <c r="A575" s="1737"/>
      <c r="B575" s="2038"/>
      <c r="C575" s="2036"/>
      <c r="D575" s="1674">
        <v>1</v>
      </c>
      <c r="E575" s="1174"/>
      <c r="F575" s="1174"/>
      <c r="G575" s="1174"/>
      <c r="H575" s="1174"/>
      <c r="I575" s="1174"/>
      <c r="J575" s="1174"/>
      <c r="K575" s="1174"/>
      <c r="L575" s="1174"/>
      <c r="M575" s="1174"/>
      <c r="N575" s="1174"/>
      <c r="O575" s="1174"/>
      <c r="P575" s="1174"/>
      <c r="Q575" s="1174"/>
      <c r="R575" s="1174"/>
      <c r="S575" s="1174"/>
      <c r="T575" s="1174"/>
      <c r="U575" s="1174"/>
      <c r="V575" s="1174"/>
      <c r="W575" s="1179"/>
      <c r="AE575" s="1739"/>
    </row>
    <row r="576" spans="1:31" s="1171" customFormat="1" ht="15" customHeight="1" x14ac:dyDescent="0.25">
      <c r="A576" s="1737"/>
      <c r="B576" s="2038"/>
      <c r="C576" s="2036"/>
      <c r="D576" s="1674">
        <v>2</v>
      </c>
      <c r="E576" s="1174"/>
      <c r="F576" s="1174"/>
      <c r="G576" s="1174"/>
      <c r="H576" s="1174"/>
      <c r="I576" s="1174"/>
      <c r="J576" s="1174"/>
      <c r="K576" s="1174"/>
      <c r="L576" s="1174"/>
      <c r="M576" s="1174"/>
      <c r="N576" s="1174"/>
      <c r="O576" s="1174"/>
      <c r="P576" s="1174"/>
      <c r="Q576" s="1174"/>
      <c r="R576" s="1174"/>
      <c r="S576" s="1174"/>
      <c r="T576" s="1174"/>
      <c r="U576" s="1174"/>
      <c r="V576" s="1174"/>
      <c r="W576" s="1179"/>
      <c r="AE576" s="1739"/>
    </row>
    <row r="577" spans="1:31" s="1171" customFormat="1" ht="15" customHeight="1" x14ac:dyDescent="0.25">
      <c r="A577" s="1737"/>
      <c r="B577" s="2038"/>
      <c r="C577" s="2036"/>
      <c r="D577" s="1674">
        <v>3</v>
      </c>
      <c r="E577" s="1174"/>
      <c r="F577" s="1174"/>
      <c r="G577" s="1174"/>
      <c r="H577" s="1174"/>
      <c r="I577" s="1174"/>
      <c r="J577" s="1174"/>
      <c r="K577" s="1174"/>
      <c r="L577" s="1174"/>
      <c r="M577" s="1174"/>
      <c r="N577" s="1174"/>
      <c r="O577" s="1174"/>
      <c r="P577" s="1174"/>
      <c r="Q577" s="1174"/>
      <c r="R577" s="1174"/>
      <c r="S577" s="1174"/>
      <c r="T577" s="1174"/>
      <c r="U577" s="1174"/>
      <c r="V577" s="1174"/>
      <c r="W577" s="1179"/>
      <c r="AE577" s="1739"/>
    </row>
    <row r="578" spans="1:31" s="1171" customFormat="1" ht="15" customHeight="1" x14ac:dyDescent="0.25">
      <c r="A578" s="1737"/>
      <c r="B578" s="2038"/>
      <c r="C578" s="2036"/>
      <c r="D578" s="1674">
        <v>4</v>
      </c>
      <c r="E578" s="1174"/>
      <c r="F578" s="1174"/>
      <c r="G578" s="1174"/>
      <c r="H578" s="1174"/>
      <c r="I578" s="1174"/>
      <c r="J578" s="1174"/>
      <c r="K578" s="1174"/>
      <c r="L578" s="1174"/>
      <c r="M578" s="1174"/>
      <c r="N578" s="1174"/>
      <c r="O578" s="1174"/>
      <c r="P578" s="1174"/>
      <c r="Q578" s="1174"/>
      <c r="R578" s="1174"/>
      <c r="S578" s="1174"/>
      <c r="T578" s="1174"/>
      <c r="U578" s="1174"/>
      <c r="V578" s="1174"/>
      <c r="W578" s="1179"/>
      <c r="AE578" s="1739"/>
    </row>
    <row r="579" spans="1:31" s="1171" customFormat="1" ht="15" customHeight="1" x14ac:dyDescent="0.25">
      <c r="A579" s="1737"/>
      <c r="B579" s="2038"/>
      <c r="C579" s="2036"/>
      <c r="D579" s="1674">
        <v>5</v>
      </c>
      <c r="E579" s="1174"/>
      <c r="F579" s="1174"/>
      <c r="G579" s="1174"/>
      <c r="H579" s="1174"/>
      <c r="I579" s="1174"/>
      <c r="J579" s="1174"/>
      <c r="K579" s="1174"/>
      <c r="L579" s="1174"/>
      <c r="M579" s="1174"/>
      <c r="N579" s="1174"/>
      <c r="O579" s="1174"/>
      <c r="P579" s="1174"/>
      <c r="Q579" s="1174"/>
      <c r="R579" s="1174"/>
      <c r="S579" s="1174"/>
      <c r="T579" s="1174"/>
      <c r="U579" s="1174"/>
      <c r="V579" s="1174"/>
      <c r="W579" s="1179"/>
      <c r="AE579" s="1739"/>
    </row>
    <row r="580" spans="1:31" s="1171" customFormat="1" ht="15" customHeight="1" x14ac:dyDescent="0.25">
      <c r="A580" s="1737"/>
      <c r="B580" s="2038"/>
      <c r="C580" s="2036"/>
      <c r="D580" s="1674">
        <v>6</v>
      </c>
      <c r="E580" s="1174"/>
      <c r="F580" s="1174"/>
      <c r="G580" s="1174"/>
      <c r="H580" s="1174"/>
      <c r="I580" s="1174"/>
      <c r="J580" s="1174"/>
      <c r="K580" s="1174"/>
      <c r="L580" s="1174"/>
      <c r="M580" s="1174"/>
      <c r="N580" s="1174"/>
      <c r="O580" s="1174"/>
      <c r="P580" s="1174"/>
      <c r="Q580" s="1174"/>
      <c r="R580" s="1174"/>
      <c r="S580" s="1174"/>
      <c r="T580" s="1174"/>
      <c r="U580" s="1174"/>
      <c r="V580" s="1174"/>
      <c r="W580" s="1179"/>
      <c r="AE580" s="1739"/>
    </row>
    <row r="581" spans="1:31" s="1171" customFormat="1" ht="15" customHeight="1" x14ac:dyDescent="0.25">
      <c r="A581" s="1737"/>
      <c r="B581" s="2037">
        <v>5</v>
      </c>
      <c r="C581" s="2035" t="str">
        <f>IF($C$10="","",$C$10)</f>
        <v/>
      </c>
      <c r="D581" s="1680">
        <v>0</v>
      </c>
      <c r="E581" s="1172"/>
      <c r="F581" s="1172"/>
      <c r="G581" s="1172"/>
      <c r="H581" s="1172"/>
      <c r="I581" s="1172"/>
      <c r="J581" s="1172"/>
      <c r="K581" s="1172"/>
      <c r="L581" s="1172"/>
      <c r="M581" s="1172"/>
      <c r="N581" s="1172"/>
      <c r="O581" s="1172"/>
      <c r="P581" s="1172"/>
      <c r="Q581" s="1172"/>
      <c r="R581" s="1172"/>
      <c r="S581" s="1172"/>
      <c r="T581" s="1172"/>
      <c r="U581" s="1172"/>
      <c r="V581" s="1172"/>
      <c r="W581" s="1178"/>
      <c r="AE581" s="1739"/>
    </row>
    <row r="582" spans="1:31" s="1171" customFormat="1" ht="15" customHeight="1" x14ac:dyDescent="0.25">
      <c r="A582" s="1737"/>
      <c r="B582" s="2038"/>
      <c r="C582" s="2036"/>
      <c r="D582" s="1674">
        <v>1</v>
      </c>
      <c r="E582" s="1174"/>
      <c r="F582" s="1174"/>
      <c r="G582" s="1174"/>
      <c r="H582" s="1174"/>
      <c r="I582" s="1174"/>
      <c r="J582" s="1174"/>
      <c r="K582" s="1174"/>
      <c r="L582" s="1174"/>
      <c r="M582" s="1174"/>
      <c r="N582" s="1174"/>
      <c r="O582" s="1174"/>
      <c r="P582" s="1174"/>
      <c r="Q582" s="1174"/>
      <c r="R582" s="1174"/>
      <c r="S582" s="1174"/>
      <c r="T582" s="1174"/>
      <c r="U582" s="1174"/>
      <c r="V582" s="1174"/>
      <c r="W582" s="1179"/>
      <c r="AE582" s="1739"/>
    </row>
    <row r="583" spans="1:31" s="1171" customFormat="1" ht="15" customHeight="1" x14ac:dyDescent="0.25">
      <c r="A583" s="1737"/>
      <c r="B583" s="2038"/>
      <c r="C583" s="2036"/>
      <c r="D583" s="1674">
        <v>2</v>
      </c>
      <c r="E583" s="1174"/>
      <c r="F583" s="1174"/>
      <c r="G583" s="1174"/>
      <c r="H583" s="1174"/>
      <c r="I583" s="1174"/>
      <c r="J583" s="1174"/>
      <c r="K583" s="1174"/>
      <c r="L583" s="1174"/>
      <c r="M583" s="1174"/>
      <c r="N583" s="1174"/>
      <c r="O583" s="1174"/>
      <c r="P583" s="1174"/>
      <c r="Q583" s="1174"/>
      <c r="R583" s="1174"/>
      <c r="S583" s="1174"/>
      <c r="T583" s="1174"/>
      <c r="U583" s="1174"/>
      <c r="V583" s="1174"/>
      <c r="W583" s="1179"/>
      <c r="AE583" s="1739"/>
    </row>
    <row r="584" spans="1:31" s="1171" customFormat="1" ht="15" customHeight="1" x14ac:dyDescent="0.25">
      <c r="A584" s="1737"/>
      <c r="B584" s="2038"/>
      <c r="C584" s="2036"/>
      <c r="D584" s="1674">
        <v>3</v>
      </c>
      <c r="E584" s="1174"/>
      <c r="F584" s="1174"/>
      <c r="G584" s="1174"/>
      <c r="H584" s="1174"/>
      <c r="I584" s="1174"/>
      <c r="J584" s="1174"/>
      <c r="K584" s="1174"/>
      <c r="L584" s="1174"/>
      <c r="M584" s="1174"/>
      <c r="N584" s="1174"/>
      <c r="O584" s="1174"/>
      <c r="P584" s="1174"/>
      <c r="Q584" s="1174"/>
      <c r="R584" s="1174"/>
      <c r="S584" s="1174"/>
      <c r="T584" s="1174"/>
      <c r="U584" s="1174"/>
      <c r="V584" s="1174"/>
      <c r="W584" s="1179"/>
      <c r="AE584" s="1739"/>
    </row>
    <row r="585" spans="1:31" s="1171" customFormat="1" ht="15" customHeight="1" x14ac:dyDescent="0.25">
      <c r="A585" s="1737"/>
      <c r="B585" s="2038"/>
      <c r="C585" s="2036"/>
      <c r="D585" s="1674">
        <v>4</v>
      </c>
      <c r="E585" s="1174"/>
      <c r="F585" s="1174"/>
      <c r="G585" s="1174"/>
      <c r="H585" s="1174"/>
      <c r="I585" s="1174"/>
      <c r="J585" s="1174"/>
      <c r="K585" s="1174"/>
      <c r="L585" s="1174"/>
      <c r="M585" s="1174"/>
      <c r="N585" s="1174"/>
      <c r="O585" s="1174"/>
      <c r="P585" s="1174"/>
      <c r="Q585" s="1174"/>
      <c r="R585" s="1174"/>
      <c r="S585" s="1174"/>
      <c r="T585" s="1174"/>
      <c r="U585" s="1174"/>
      <c r="V585" s="1174"/>
      <c r="W585" s="1179"/>
      <c r="AE585" s="1739"/>
    </row>
    <row r="586" spans="1:31" s="1171" customFormat="1" ht="15" customHeight="1" x14ac:dyDescent="0.25">
      <c r="A586" s="1737"/>
      <c r="B586" s="2038"/>
      <c r="C586" s="2036"/>
      <c r="D586" s="1674">
        <v>5</v>
      </c>
      <c r="E586" s="1174"/>
      <c r="F586" s="1174"/>
      <c r="G586" s="1174"/>
      <c r="H586" s="1174"/>
      <c r="I586" s="1174"/>
      <c r="J586" s="1174"/>
      <c r="K586" s="1174"/>
      <c r="L586" s="1174"/>
      <c r="M586" s="1174"/>
      <c r="N586" s="1174"/>
      <c r="O586" s="1174"/>
      <c r="P586" s="1174"/>
      <c r="Q586" s="1174"/>
      <c r="R586" s="1174"/>
      <c r="S586" s="1174"/>
      <c r="T586" s="1174"/>
      <c r="U586" s="1174"/>
      <c r="V586" s="1174"/>
      <c r="W586" s="1179"/>
      <c r="AE586" s="1739"/>
    </row>
    <row r="587" spans="1:31" s="1171" customFormat="1" ht="15" customHeight="1" x14ac:dyDescent="0.25">
      <c r="A587" s="1737"/>
      <c r="B587" s="2038"/>
      <c r="C587" s="2036"/>
      <c r="D587" s="1674">
        <v>6</v>
      </c>
      <c r="E587" s="1174"/>
      <c r="F587" s="1174"/>
      <c r="G587" s="1174"/>
      <c r="H587" s="1174"/>
      <c r="I587" s="1174"/>
      <c r="J587" s="1174"/>
      <c r="K587" s="1174"/>
      <c r="L587" s="1174"/>
      <c r="M587" s="1174"/>
      <c r="N587" s="1174"/>
      <c r="O587" s="1174"/>
      <c r="P587" s="1174"/>
      <c r="Q587" s="1174"/>
      <c r="R587" s="1174"/>
      <c r="S587" s="1174"/>
      <c r="T587" s="1174"/>
      <c r="U587" s="1174"/>
      <c r="V587" s="1174"/>
      <c r="W587" s="1179"/>
      <c r="AE587" s="1739"/>
    </row>
    <row r="588" spans="1:31" s="1171" customFormat="1" ht="15" customHeight="1" x14ac:dyDescent="0.25">
      <c r="A588" s="1737"/>
      <c r="B588" s="2037">
        <v>6</v>
      </c>
      <c r="C588" s="2035" t="str">
        <f>IF($C$11="","",$C$11)</f>
        <v/>
      </c>
      <c r="D588" s="1680">
        <v>0</v>
      </c>
      <c r="E588" s="1172"/>
      <c r="F588" s="1172"/>
      <c r="G588" s="1172"/>
      <c r="H588" s="1172"/>
      <c r="I588" s="1172"/>
      <c r="J588" s="1172"/>
      <c r="K588" s="1172"/>
      <c r="L588" s="1172"/>
      <c r="M588" s="1172"/>
      <c r="N588" s="1172"/>
      <c r="O588" s="1172"/>
      <c r="P588" s="1172"/>
      <c r="Q588" s="1172"/>
      <c r="R588" s="1172"/>
      <c r="S588" s="1172"/>
      <c r="T588" s="1172"/>
      <c r="U588" s="1172"/>
      <c r="V588" s="1172"/>
      <c r="W588" s="1178"/>
      <c r="AE588" s="1739"/>
    </row>
    <row r="589" spans="1:31" s="1171" customFormat="1" ht="15" customHeight="1" x14ac:dyDescent="0.25">
      <c r="A589" s="1737"/>
      <c r="B589" s="2038"/>
      <c r="C589" s="2036"/>
      <c r="D589" s="1674">
        <v>1</v>
      </c>
      <c r="E589" s="1174"/>
      <c r="F589" s="1174"/>
      <c r="G589" s="1174"/>
      <c r="H589" s="1174"/>
      <c r="I589" s="1174"/>
      <c r="J589" s="1174"/>
      <c r="K589" s="1174"/>
      <c r="L589" s="1174"/>
      <c r="M589" s="1174"/>
      <c r="N589" s="1174"/>
      <c r="O589" s="1174"/>
      <c r="P589" s="1174"/>
      <c r="Q589" s="1174"/>
      <c r="R589" s="1174"/>
      <c r="S589" s="1174"/>
      <c r="T589" s="1174"/>
      <c r="U589" s="1174"/>
      <c r="V589" s="1174"/>
      <c r="W589" s="1179"/>
      <c r="AE589" s="1739"/>
    </row>
    <row r="590" spans="1:31" s="1171" customFormat="1" ht="15" customHeight="1" x14ac:dyDescent="0.25">
      <c r="A590" s="1737"/>
      <c r="B590" s="2038"/>
      <c r="C590" s="2036"/>
      <c r="D590" s="1674">
        <v>2</v>
      </c>
      <c r="E590" s="1174"/>
      <c r="F590" s="1174"/>
      <c r="G590" s="1174"/>
      <c r="H590" s="1174"/>
      <c r="I590" s="1174"/>
      <c r="J590" s="1174"/>
      <c r="K590" s="1174"/>
      <c r="L590" s="1174"/>
      <c r="M590" s="1174"/>
      <c r="N590" s="1174"/>
      <c r="O590" s="1174"/>
      <c r="P590" s="1174"/>
      <c r="Q590" s="1174"/>
      <c r="R590" s="1174"/>
      <c r="S590" s="1174"/>
      <c r="T590" s="1174"/>
      <c r="U590" s="1174"/>
      <c r="V590" s="1174"/>
      <c r="W590" s="1179"/>
      <c r="AE590" s="1739"/>
    </row>
    <row r="591" spans="1:31" s="1171" customFormat="1" ht="15" customHeight="1" x14ac:dyDescent="0.25">
      <c r="A591" s="1737"/>
      <c r="B591" s="2038"/>
      <c r="C591" s="2036"/>
      <c r="D591" s="1674">
        <v>3</v>
      </c>
      <c r="E591" s="1174"/>
      <c r="F591" s="1174"/>
      <c r="G591" s="1174"/>
      <c r="H591" s="1174"/>
      <c r="I591" s="1174"/>
      <c r="J591" s="1174"/>
      <c r="K591" s="1174"/>
      <c r="L591" s="1174"/>
      <c r="M591" s="1174"/>
      <c r="N591" s="1174"/>
      <c r="O591" s="1174"/>
      <c r="P591" s="1174"/>
      <c r="Q591" s="1174"/>
      <c r="R591" s="1174"/>
      <c r="S591" s="1174"/>
      <c r="T591" s="1174"/>
      <c r="U591" s="1174"/>
      <c r="V591" s="1174"/>
      <c r="W591" s="1179"/>
      <c r="AE591" s="1739"/>
    </row>
    <row r="592" spans="1:31" s="1171" customFormat="1" ht="15" customHeight="1" x14ac:dyDescent="0.25">
      <c r="A592" s="1737"/>
      <c r="B592" s="2038"/>
      <c r="C592" s="2036"/>
      <c r="D592" s="1674">
        <v>4</v>
      </c>
      <c r="E592" s="1174"/>
      <c r="F592" s="1174"/>
      <c r="G592" s="1174"/>
      <c r="H592" s="1174"/>
      <c r="I592" s="1174"/>
      <c r="J592" s="1174"/>
      <c r="K592" s="1174"/>
      <c r="L592" s="1174"/>
      <c r="M592" s="1174"/>
      <c r="N592" s="1174"/>
      <c r="O592" s="1174"/>
      <c r="P592" s="1174"/>
      <c r="Q592" s="1174"/>
      <c r="R592" s="1174"/>
      <c r="S592" s="1174"/>
      <c r="T592" s="1174"/>
      <c r="U592" s="1174"/>
      <c r="V592" s="1174"/>
      <c r="W592" s="1179"/>
      <c r="AE592" s="1739"/>
    </row>
    <row r="593" spans="1:31" s="1171" customFormat="1" ht="15" customHeight="1" x14ac:dyDescent="0.25">
      <c r="A593" s="1737"/>
      <c r="B593" s="2038"/>
      <c r="C593" s="2036"/>
      <c r="D593" s="1674">
        <v>5</v>
      </c>
      <c r="E593" s="1174"/>
      <c r="F593" s="1174"/>
      <c r="G593" s="1174"/>
      <c r="H593" s="1174"/>
      <c r="I593" s="1174"/>
      <c r="J593" s="1174"/>
      <c r="K593" s="1174"/>
      <c r="L593" s="1174"/>
      <c r="M593" s="1174"/>
      <c r="N593" s="1174"/>
      <c r="O593" s="1174"/>
      <c r="P593" s="1174"/>
      <c r="Q593" s="1174"/>
      <c r="R593" s="1174"/>
      <c r="S593" s="1174"/>
      <c r="T593" s="1174"/>
      <c r="U593" s="1174"/>
      <c r="V593" s="1174"/>
      <c r="W593" s="1179"/>
      <c r="AE593" s="1739"/>
    </row>
    <row r="594" spans="1:31" s="1171" customFormat="1" ht="15" customHeight="1" x14ac:dyDescent="0.25">
      <c r="A594" s="1737"/>
      <c r="B594" s="2039"/>
      <c r="C594" s="2040"/>
      <c r="D594" s="1682">
        <v>6</v>
      </c>
      <c r="E594" s="1177"/>
      <c r="F594" s="1177"/>
      <c r="G594" s="1177"/>
      <c r="H594" s="1177"/>
      <c r="I594" s="1177"/>
      <c r="J594" s="1177"/>
      <c r="K594" s="1177"/>
      <c r="L594" s="1177"/>
      <c r="M594" s="1177"/>
      <c r="N594" s="1177"/>
      <c r="O594" s="1177"/>
      <c r="P594" s="1177"/>
      <c r="Q594" s="1177"/>
      <c r="R594" s="1177"/>
      <c r="S594" s="1177"/>
      <c r="T594" s="1177"/>
      <c r="U594" s="1177"/>
      <c r="V594" s="1177"/>
      <c r="W594" s="1180"/>
      <c r="AE594" s="1739"/>
    </row>
    <row r="595" spans="1:31" s="1334" customFormat="1" ht="15" customHeight="1" x14ac:dyDescent="0.25">
      <c r="A595" s="1738"/>
      <c r="AE595" s="1740"/>
    </row>
    <row r="596" spans="1:31" s="1274" customFormat="1" ht="60" customHeight="1" x14ac:dyDescent="0.25">
      <c r="A596" s="1162" t="s">
        <v>1276</v>
      </c>
      <c r="B596" s="1272"/>
      <c r="C596" s="1272"/>
      <c r="D596" s="1272"/>
      <c r="E596" s="1272"/>
      <c r="F596" s="1272"/>
      <c r="G596" s="1272"/>
      <c r="H596" s="1272"/>
      <c r="I596" s="1272"/>
      <c r="J596" s="1272"/>
      <c r="K596" s="1272"/>
      <c r="L596" s="1272"/>
      <c r="M596" s="1272"/>
      <c r="N596" s="1272"/>
      <c r="O596" s="1272"/>
      <c r="P596" s="1272"/>
      <c r="Q596" s="1272"/>
      <c r="R596" s="1272"/>
      <c r="S596" s="1272"/>
      <c r="T596" s="1272"/>
      <c r="U596" s="1272"/>
      <c r="V596" s="1272"/>
      <c r="W596" s="1272"/>
      <c r="X596" s="1272"/>
      <c r="Y596" s="1272"/>
      <c r="Z596" s="1272"/>
      <c r="AA596" s="1272"/>
      <c r="AB596" s="1272"/>
      <c r="AC596" s="1272"/>
      <c r="AD596" s="1272"/>
      <c r="AE596" s="1273"/>
    </row>
    <row r="597" spans="1:31" s="1274" customFormat="1" ht="15" customHeight="1" x14ac:dyDescent="0.25">
      <c r="A597" s="1737"/>
      <c r="B597" s="1670" t="s">
        <v>1522</v>
      </c>
      <c r="C597" s="1272"/>
      <c r="D597" s="1272"/>
      <c r="E597" s="1272"/>
      <c r="F597" s="1272"/>
      <c r="G597" s="1272"/>
      <c r="H597" s="1272"/>
      <c r="I597" s="1272"/>
      <c r="J597" s="1272"/>
      <c r="K597" s="1272"/>
      <c r="L597" s="1272"/>
      <c r="M597" s="1272"/>
      <c r="N597" s="1272"/>
      <c r="O597" s="1272"/>
      <c r="P597" s="1272"/>
      <c r="Q597" s="1272"/>
      <c r="R597" s="1272"/>
      <c r="S597" s="1272"/>
      <c r="T597" s="1272"/>
      <c r="U597" s="1272"/>
      <c r="V597" s="1272"/>
      <c r="W597" s="1272"/>
      <c r="X597" s="1272"/>
      <c r="Y597" s="1272"/>
      <c r="Z597" s="1272"/>
      <c r="AA597" s="1272"/>
      <c r="AB597" s="1272"/>
      <c r="AC597" s="1272"/>
      <c r="AD597" s="1272"/>
      <c r="AE597" s="1273"/>
    </row>
    <row r="598" spans="1:31" s="1274" customFormat="1" ht="15" customHeight="1" x14ac:dyDescent="0.25">
      <c r="A598" s="1737"/>
      <c r="B598" s="1670"/>
      <c r="C598" s="1272"/>
      <c r="D598" s="1272"/>
      <c r="E598" s="1272"/>
      <c r="F598" s="1272"/>
      <c r="G598" s="1272"/>
      <c r="H598" s="1272"/>
      <c r="I598" s="1272"/>
      <c r="J598" s="1272"/>
      <c r="K598" s="1272"/>
      <c r="L598" s="1272"/>
      <c r="M598" s="1272"/>
      <c r="N598" s="1272"/>
      <c r="O598" s="1272"/>
      <c r="P598" s="1272"/>
      <c r="Q598" s="1272"/>
      <c r="R598" s="1272"/>
      <c r="S598" s="1272"/>
      <c r="T598" s="1272"/>
      <c r="U598" s="1272"/>
      <c r="V598" s="1272"/>
      <c r="W598" s="1272"/>
      <c r="X598" s="1272"/>
      <c r="Y598" s="1272"/>
      <c r="Z598" s="1272"/>
      <c r="AA598" s="1272"/>
      <c r="AB598" s="1272"/>
      <c r="AC598" s="1272"/>
      <c r="AD598" s="1272"/>
      <c r="AE598" s="1273"/>
    </row>
    <row r="599" spans="1:31" s="1274" customFormat="1" ht="30" customHeight="1" x14ac:dyDescent="0.25">
      <c r="A599" s="1737"/>
      <c r="B599" s="2131" t="s">
        <v>1030</v>
      </c>
      <c r="C599" s="2131"/>
      <c r="D599" s="2120"/>
      <c r="E599" s="2121"/>
      <c r="F599" s="2121"/>
      <c r="G599" s="2107" t="s">
        <v>1074</v>
      </c>
      <c r="H599" s="2107" t="s">
        <v>1075</v>
      </c>
      <c r="I599" s="2107" t="s">
        <v>1593</v>
      </c>
      <c r="J599" s="2110" t="s">
        <v>1076</v>
      </c>
      <c r="K599" s="2156" t="s">
        <v>1077</v>
      </c>
      <c r="L599" s="2157"/>
      <c r="M599" s="2157"/>
      <c r="N599" s="2157"/>
      <c r="O599" s="2157"/>
      <c r="P599" s="2157"/>
      <c r="Q599" s="2156" t="s">
        <v>1078</v>
      </c>
      <c r="R599" s="2157"/>
      <c r="S599" s="2157"/>
      <c r="T599" s="2157"/>
      <c r="U599" s="2157"/>
      <c r="V599" s="2157"/>
      <c r="W599" s="2126" t="s">
        <v>1592</v>
      </c>
      <c r="X599" s="2127"/>
      <c r="Y599" s="2127"/>
      <c r="Z599" s="1272"/>
      <c r="AA599" s="1272"/>
      <c r="AB599" s="1272"/>
      <c r="AC599" s="1272"/>
      <c r="AD599" s="1272"/>
      <c r="AE599" s="1273"/>
    </row>
    <row r="600" spans="1:31" s="1274" customFormat="1" ht="30" customHeight="1" x14ac:dyDescent="0.25">
      <c r="A600" s="1737"/>
      <c r="B600" s="2141"/>
      <c r="C600" s="2141"/>
      <c r="D600" s="2122"/>
      <c r="E600" s="2123"/>
      <c r="F600" s="2123"/>
      <c r="G600" s="2108"/>
      <c r="H600" s="2108"/>
      <c r="I600" s="2108"/>
      <c r="J600" s="2111"/>
      <c r="K600" s="2158"/>
      <c r="L600" s="2159"/>
      <c r="M600" s="2159"/>
      <c r="N600" s="2159"/>
      <c r="O600" s="2159"/>
      <c r="P600" s="2159"/>
      <c r="Q600" s="2158"/>
      <c r="R600" s="2159"/>
      <c r="S600" s="2159"/>
      <c r="T600" s="2159"/>
      <c r="U600" s="2159"/>
      <c r="V600" s="2159"/>
      <c r="W600" s="2128"/>
      <c r="X600" s="2129"/>
      <c r="Y600" s="2129"/>
      <c r="Z600" s="1272"/>
      <c r="AA600" s="1272"/>
      <c r="AB600" s="1272"/>
      <c r="AC600" s="1272"/>
      <c r="AD600" s="1272"/>
      <c r="AE600" s="1273"/>
    </row>
    <row r="601" spans="1:31" s="1274" customFormat="1" ht="30" customHeight="1" x14ac:dyDescent="0.25">
      <c r="A601" s="1737"/>
      <c r="B601" s="2133"/>
      <c r="C601" s="2133"/>
      <c r="D601" s="2124"/>
      <c r="E601" s="2125"/>
      <c r="F601" s="2125"/>
      <c r="G601" s="2109"/>
      <c r="H601" s="2109"/>
      <c r="I601" s="2109"/>
      <c r="J601" s="2111"/>
      <c r="K601" s="1282">
        <v>1</v>
      </c>
      <c r="L601" s="1280">
        <v>2</v>
      </c>
      <c r="M601" s="1280">
        <v>3</v>
      </c>
      <c r="N601" s="1280">
        <v>4</v>
      </c>
      <c r="O601" s="1280">
        <v>5</v>
      </c>
      <c r="P601" s="1280">
        <v>6</v>
      </c>
      <c r="Q601" s="1282">
        <v>1</v>
      </c>
      <c r="R601" s="1280">
        <v>2</v>
      </c>
      <c r="S601" s="1280">
        <v>3</v>
      </c>
      <c r="T601" s="1280">
        <v>4</v>
      </c>
      <c r="U601" s="1280">
        <v>5</v>
      </c>
      <c r="V601" s="1281">
        <v>6</v>
      </c>
      <c r="W601" s="1282">
        <v>0</v>
      </c>
      <c r="X601" s="1280">
        <v>1</v>
      </c>
      <c r="Y601" s="1281">
        <v>2</v>
      </c>
      <c r="Z601" s="1272"/>
      <c r="AA601" s="1272"/>
      <c r="AB601" s="1272"/>
      <c r="AC601" s="1272"/>
      <c r="AD601" s="1272"/>
      <c r="AE601" s="1273"/>
    </row>
    <row r="602" spans="1:31" ht="15" customHeight="1" x14ac:dyDescent="0.25">
      <c r="A602" s="1737"/>
      <c r="B602" s="2020">
        <v>1</v>
      </c>
      <c r="C602" s="2020" t="str">
        <f>IF($C$6="","",$C$6)</f>
        <v/>
      </c>
      <c r="D602" s="2027" t="s">
        <v>1079</v>
      </c>
      <c r="E602" s="2027"/>
      <c r="F602" s="2028"/>
      <c r="G602" s="1174"/>
      <c r="H602" s="1172"/>
      <c r="I602" s="1172"/>
      <c r="J602" s="1173"/>
      <c r="K602" s="1789"/>
      <c r="L602" s="1172"/>
      <c r="M602" s="1172"/>
      <c r="N602" s="1172"/>
      <c r="O602" s="1172"/>
      <c r="P602" s="1172"/>
      <c r="Q602" s="1183"/>
      <c r="R602" s="1172"/>
      <c r="S602" s="1172"/>
      <c r="T602" s="1172"/>
      <c r="U602" s="1172"/>
      <c r="V602" s="1173"/>
      <c r="W602" s="1789"/>
      <c r="X602" s="1172"/>
      <c r="Y602" s="1178"/>
      <c r="Z602" s="1171"/>
      <c r="AA602" s="1272"/>
      <c r="AB602" s="1171"/>
      <c r="AC602" s="1171"/>
      <c r="AD602" s="1171"/>
      <c r="AE602" s="1739"/>
    </row>
    <row r="603" spans="1:31" ht="15" customHeight="1" x14ac:dyDescent="0.25">
      <c r="A603" s="1737"/>
      <c r="B603" s="2021"/>
      <c r="C603" s="2021"/>
      <c r="D603" s="2029" t="s">
        <v>1081</v>
      </c>
      <c r="E603" s="2029"/>
      <c r="F603" s="2030"/>
      <c r="G603" s="1174"/>
      <c r="H603" s="1174"/>
      <c r="I603" s="1174"/>
      <c r="J603" s="1175"/>
      <c r="K603" s="1181"/>
      <c r="L603" s="1174"/>
      <c r="M603" s="1174"/>
      <c r="N603" s="1174"/>
      <c r="O603" s="1174"/>
      <c r="P603" s="1174"/>
      <c r="Q603" s="1184"/>
      <c r="R603" s="1174"/>
      <c r="S603" s="1174"/>
      <c r="T603" s="1174"/>
      <c r="U603" s="1174"/>
      <c r="V603" s="1175"/>
      <c r="W603" s="1181"/>
      <c r="X603" s="1174"/>
      <c r="Y603" s="1179"/>
      <c r="Z603" s="1171"/>
      <c r="AA603" s="1272"/>
      <c r="AB603" s="1171"/>
      <c r="AC603" s="1171"/>
      <c r="AD603" s="1171"/>
      <c r="AE603" s="1739"/>
    </row>
    <row r="604" spans="1:31" ht="15" customHeight="1" x14ac:dyDescent="0.25">
      <c r="A604" s="1737"/>
      <c r="B604" s="2021"/>
      <c r="C604" s="2021"/>
      <c r="D604" s="2029" t="s">
        <v>1082</v>
      </c>
      <c r="E604" s="2029"/>
      <c r="F604" s="2030"/>
      <c r="G604" s="1174"/>
      <c r="H604" s="1174"/>
      <c r="I604" s="1174"/>
      <c r="J604" s="1175"/>
      <c r="K604" s="1181"/>
      <c r="L604" s="1174"/>
      <c r="M604" s="1174"/>
      <c r="N604" s="1174"/>
      <c r="O604" s="1174"/>
      <c r="P604" s="1174"/>
      <c r="Q604" s="1184"/>
      <c r="R604" s="1174"/>
      <c r="S604" s="1174"/>
      <c r="T604" s="1174"/>
      <c r="U604" s="1174"/>
      <c r="V604" s="1175"/>
      <c r="W604" s="1181"/>
      <c r="X604" s="1174"/>
      <c r="Y604" s="1179"/>
      <c r="Z604" s="1171"/>
      <c r="AA604" s="1272"/>
      <c r="AB604" s="1171"/>
      <c r="AC604" s="1171"/>
      <c r="AD604" s="1171"/>
      <c r="AE604" s="1739"/>
    </row>
    <row r="605" spans="1:31" ht="15" customHeight="1" x14ac:dyDescent="0.25">
      <c r="A605" s="1737"/>
      <c r="B605" s="2021"/>
      <c r="C605" s="2021"/>
      <c r="D605" s="2029" t="s">
        <v>1083</v>
      </c>
      <c r="E605" s="2029"/>
      <c r="F605" s="2030"/>
      <c r="G605" s="1174"/>
      <c r="H605" s="1174"/>
      <c r="I605" s="1174"/>
      <c r="J605" s="1175"/>
      <c r="K605" s="1181"/>
      <c r="L605" s="1174"/>
      <c r="M605" s="1174"/>
      <c r="N605" s="1174"/>
      <c r="O605" s="1174"/>
      <c r="P605" s="1174"/>
      <c r="Q605" s="1184"/>
      <c r="R605" s="1174"/>
      <c r="S605" s="1174"/>
      <c r="T605" s="1174"/>
      <c r="U605" s="1174"/>
      <c r="V605" s="1175"/>
      <c r="W605" s="1181"/>
      <c r="X605" s="1174"/>
      <c r="Y605" s="1179"/>
      <c r="Z605" s="1171"/>
      <c r="AA605" s="1272"/>
      <c r="AB605" s="1171"/>
      <c r="AC605" s="1171"/>
      <c r="AD605" s="1171"/>
      <c r="AE605" s="1739"/>
    </row>
    <row r="606" spans="1:31" ht="15" customHeight="1" x14ac:dyDescent="0.25">
      <c r="A606" s="1737"/>
      <c r="B606" s="2021"/>
      <c r="C606" s="2021"/>
      <c r="D606" s="2031" t="s">
        <v>1080</v>
      </c>
      <c r="E606" s="2031"/>
      <c r="F606" s="2032"/>
      <c r="G606" s="1181"/>
      <c r="H606" s="1174"/>
      <c r="I606" s="1174"/>
      <c r="J606" s="1175"/>
      <c r="K606" s="1181"/>
      <c r="L606" s="1181"/>
      <c r="M606" s="1181"/>
      <c r="N606" s="1181"/>
      <c r="O606" s="1181"/>
      <c r="P606" s="1181"/>
      <c r="Q606" s="1184"/>
      <c r="R606" s="1181"/>
      <c r="S606" s="1181"/>
      <c r="T606" s="1181"/>
      <c r="U606" s="1181"/>
      <c r="V606" s="1175"/>
      <c r="W606" s="1181"/>
      <c r="X606" s="1181"/>
      <c r="Y606" s="1179"/>
      <c r="Z606" s="1171"/>
      <c r="AA606" s="1272"/>
      <c r="AB606" s="1171"/>
      <c r="AC606" s="1171"/>
      <c r="AD606" s="1171"/>
      <c r="AE606" s="1739"/>
    </row>
    <row r="607" spans="1:31" ht="45" customHeight="1" x14ac:dyDescent="0.25">
      <c r="A607" s="1737"/>
      <c r="B607" s="2022"/>
      <c r="C607" s="2022"/>
      <c r="D607" s="2023" t="s">
        <v>1601</v>
      </c>
      <c r="E607" s="2023"/>
      <c r="F607" s="2024"/>
      <c r="G607" s="495" t="str">
        <f>IF(G606&lt;=SUM(G604:G605),"Yes","No")</f>
        <v>Yes</v>
      </c>
      <c r="H607" s="495" t="str">
        <f t="shared" ref="H607:I607" si="69">IF(H606&lt;=SUM(H604:H605),"Yes","No")</f>
        <v>Yes</v>
      </c>
      <c r="I607" s="495" t="str">
        <f t="shared" si="69"/>
        <v>Yes</v>
      </c>
      <c r="J607" s="1886"/>
      <c r="K607" s="115" t="str">
        <f>IF(K606&lt;=SUM(K604:K605),"Yes","No")</f>
        <v>Yes</v>
      </c>
      <c r="L607" s="495" t="str">
        <f t="shared" ref="L607" si="70">IF(L606&lt;=SUM(L604:L605),"Yes","No")</f>
        <v>Yes</v>
      </c>
      <c r="M607" s="495" t="str">
        <f t="shared" ref="M607" si="71">IF(M606&lt;=SUM(M604:M605),"Yes","No")</f>
        <v>Yes</v>
      </c>
      <c r="N607" s="495" t="str">
        <f t="shared" ref="N607" si="72">IF(N606&lt;=SUM(N604:N605),"Yes","No")</f>
        <v>Yes</v>
      </c>
      <c r="O607" s="495" t="str">
        <f>IF(O606&lt;=SUM(O604:O605),"Yes","No")</f>
        <v>Yes</v>
      </c>
      <c r="P607" s="495" t="str">
        <f t="shared" ref="P607" si="73">IF(P606&lt;=SUM(P604:P605),"Yes","No")</f>
        <v>Yes</v>
      </c>
      <c r="Q607" s="1384" t="str">
        <f>IF(Q606&lt;=SUM(Q604:Q605),"Yes","No")</f>
        <v>Yes</v>
      </c>
      <c r="R607" s="495" t="str">
        <f t="shared" ref="R607" si="74">IF(R606&lt;=SUM(R604:R605),"Yes","No")</f>
        <v>Yes</v>
      </c>
      <c r="S607" s="495" t="str">
        <f t="shared" ref="S607" si="75">IF(S606&lt;=SUM(S604:S605),"Yes","No")</f>
        <v>Yes</v>
      </c>
      <c r="T607" s="495" t="str">
        <f t="shared" ref="T607" si="76">IF(T606&lt;=SUM(T604:T605),"Yes","No")</f>
        <v>Yes</v>
      </c>
      <c r="U607" s="495" t="str">
        <f>IF(U606&lt;=SUM(U604:U605),"Yes","No")</f>
        <v>Yes</v>
      </c>
      <c r="V607" s="1790" t="str">
        <f>IF(V606&lt;=SUM(V604:V605),"Yes","No")</f>
        <v>Yes</v>
      </c>
      <c r="W607" s="1887" t="str">
        <f t="shared" ref="W607:Y607" si="77">IF(W606&lt;=SUM(W604:W605),"Yes","No")</f>
        <v>Yes</v>
      </c>
      <c r="X607" s="62" t="str">
        <f t="shared" si="77"/>
        <v>Yes</v>
      </c>
      <c r="Y607" s="62" t="str">
        <f t="shared" si="77"/>
        <v>Yes</v>
      </c>
      <c r="Z607" s="1171"/>
      <c r="AA607" s="1272"/>
      <c r="AB607" s="1171"/>
      <c r="AC607" s="1171"/>
      <c r="AD607" s="1171"/>
      <c r="AE607" s="1739"/>
    </row>
    <row r="608" spans="1:31" ht="15" customHeight="1" x14ac:dyDescent="0.25">
      <c r="A608" s="1737"/>
      <c r="B608" s="2021">
        <f>B602+1</f>
        <v>2</v>
      </c>
      <c r="C608" s="2021" t="str">
        <f>IF($C$7="","",$C$7)</f>
        <v/>
      </c>
      <c r="D608" s="2033" t="s">
        <v>1079</v>
      </c>
      <c r="E608" s="2033"/>
      <c r="F608" s="2034"/>
      <c r="G608" s="1172"/>
      <c r="H608" s="1172"/>
      <c r="I608" s="1172"/>
      <c r="J608" s="1182"/>
      <c r="K608" s="1789"/>
      <c r="L608" s="1172"/>
      <c r="M608" s="1172"/>
      <c r="N608" s="1172"/>
      <c r="O608" s="1172"/>
      <c r="P608" s="1172"/>
      <c r="Q608" s="1183"/>
      <c r="R608" s="1172"/>
      <c r="S608" s="1172"/>
      <c r="T608" s="1172"/>
      <c r="U608" s="1172"/>
      <c r="V608" s="1173"/>
      <c r="W608" s="1789"/>
      <c r="X608" s="1172"/>
      <c r="Y608" s="1178"/>
      <c r="Z608" s="1171"/>
      <c r="AA608" s="1272"/>
      <c r="AB608" s="1171"/>
      <c r="AC608" s="1171"/>
      <c r="AD608" s="1171"/>
      <c r="AE608" s="1739"/>
    </row>
    <row r="609" spans="1:31" ht="15" customHeight="1" x14ac:dyDescent="0.25">
      <c r="A609" s="1737"/>
      <c r="B609" s="2021"/>
      <c r="C609" s="2021"/>
      <c r="D609" s="2029" t="s">
        <v>1081</v>
      </c>
      <c r="E609" s="2029"/>
      <c r="F609" s="2030"/>
      <c r="G609" s="1174"/>
      <c r="H609" s="1174"/>
      <c r="I609" s="1174"/>
      <c r="J609" s="1175"/>
      <c r="K609" s="1181"/>
      <c r="L609" s="1174"/>
      <c r="M609" s="1174"/>
      <c r="N609" s="1174"/>
      <c r="O609" s="1174"/>
      <c r="P609" s="1174"/>
      <c r="Q609" s="1184"/>
      <c r="R609" s="1174"/>
      <c r="S609" s="1174"/>
      <c r="T609" s="1174"/>
      <c r="U609" s="1174"/>
      <c r="V609" s="1175"/>
      <c r="W609" s="1181"/>
      <c r="X609" s="1174"/>
      <c r="Y609" s="1179"/>
      <c r="Z609" s="1171"/>
      <c r="AA609" s="1272"/>
      <c r="AB609" s="1171"/>
      <c r="AC609" s="1171"/>
      <c r="AD609" s="1171"/>
      <c r="AE609" s="1739"/>
    </row>
    <row r="610" spans="1:31" ht="15" customHeight="1" x14ac:dyDescent="0.25">
      <c r="A610" s="1737"/>
      <c r="B610" s="2021"/>
      <c r="C610" s="2021"/>
      <c r="D610" s="2029" t="s">
        <v>1082</v>
      </c>
      <c r="E610" s="2029"/>
      <c r="F610" s="2030"/>
      <c r="G610" s="1174"/>
      <c r="H610" s="1174"/>
      <c r="I610" s="1174"/>
      <c r="J610" s="1175"/>
      <c r="K610" s="1181"/>
      <c r="L610" s="1174"/>
      <c r="M610" s="1174"/>
      <c r="N610" s="1174"/>
      <c r="O610" s="1174"/>
      <c r="P610" s="1174"/>
      <c r="Q610" s="1184"/>
      <c r="R610" s="1174"/>
      <c r="S610" s="1174"/>
      <c r="T610" s="1174"/>
      <c r="U610" s="1174"/>
      <c r="V610" s="1175"/>
      <c r="W610" s="1181"/>
      <c r="X610" s="1174"/>
      <c r="Y610" s="1179"/>
      <c r="Z610" s="1171"/>
      <c r="AA610" s="1272"/>
      <c r="AB610" s="1171"/>
      <c r="AC610" s="1171"/>
      <c r="AD610" s="1171"/>
      <c r="AE610" s="1739"/>
    </row>
    <row r="611" spans="1:31" ht="15" customHeight="1" x14ac:dyDescent="0.25">
      <c r="A611" s="1737"/>
      <c r="B611" s="2021"/>
      <c r="C611" s="2021"/>
      <c r="D611" s="2029" t="s">
        <v>1083</v>
      </c>
      <c r="E611" s="2029"/>
      <c r="F611" s="2030"/>
      <c r="G611" s="1174"/>
      <c r="H611" s="1174"/>
      <c r="I611" s="1174"/>
      <c r="J611" s="1175"/>
      <c r="K611" s="1181"/>
      <c r="L611" s="1174"/>
      <c r="M611" s="1174"/>
      <c r="N611" s="1174"/>
      <c r="O611" s="1174"/>
      <c r="P611" s="1174"/>
      <c r="Q611" s="1184"/>
      <c r="R611" s="1174"/>
      <c r="S611" s="1174"/>
      <c r="T611" s="1174"/>
      <c r="U611" s="1174"/>
      <c r="V611" s="1175"/>
      <c r="W611" s="1181"/>
      <c r="X611" s="1174"/>
      <c r="Y611" s="1179"/>
      <c r="Z611" s="1171"/>
      <c r="AA611" s="1272"/>
      <c r="AB611" s="1171"/>
      <c r="AC611" s="1171"/>
      <c r="AD611" s="1171"/>
      <c r="AE611" s="1739"/>
    </row>
    <row r="612" spans="1:31" ht="15" customHeight="1" x14ac:dyDescent="0.25">
      <c r="A612" s="1737"/>
      <c r="B612" s="2021"/>
      <c r="C612" s="2021"/>
      <c r="D612" s="2025" t="s">
        <v>1080</v>
      </c>
      <c r="E612" s="2025"/>
      <c r="F612" s="2026"/>
      <c r="G612" s="1181"/>
      <c r="H612" s="1174"/>
      <c r="I612" s="1174"/>
      <c r="J612" s="1175"/>
      <c r="K612" s="1181"/>
      <c r="L612" s="1181"/>
      <c r="M612" s="1181"/>
      <c r="N612" s="1181"/>
      <c r="O612" s="1181"/>
      <c r="P612" s="1181"/>
      <c r="Q612" s="1184"/>
      <c r="R612" s="1181"/>
      <c r="S612" s="1181"/>
      <c r="T612" s="1181"/>
      <c r="U612" s="1181"/>
      <c r="V612" s="1175"/>
      <c r="W612" s="1181"/>
      <c r="X612" s="1181"/>
      <c r="Y612" s="1179"/>
      <c r="Z612" s="1171"/>
      <c r="AA612" s="1272"/>
      <c r="AB612" s="1171"/>
      <c r="AC612" s="1171"/>
      <c r="AD612" s="1171"/>
      <c r="AE612" s="1739"/>
    </row>
    <row r="613" spans="1:31" ht="45" customHeight="1" x14ac:dyDescent="0.25">
      <c r="A613" s="1737"/>
      <c r="B613" s="2022"/>
      <c r="C613" s="2022"/>
      <c r="D613" s="2023" t="s">
        <v>1601</v>
      </c>
      <c r="E613" s="2023"/>
      <c r="F613" s="2024"/>
      <c r="G613" s="495" t="str">
        <f>IF(G612&lt;=SUM(G610:G611),"Yes","No")</f>
        <v>Yes</v>
      </c>
      <c r="H613" s="495" t="str">
        <f t="shared" ref="H613" si="78">IF(H612&lt;=SUM(H610:H611),"Yes","No")</f>
        <v>Yes</v>
      </c>
      <c r="I613" s="495" t="str">
        <f t="shared" ref="I613" si="79">IF(I612&lt;=SUM(I610:I611),"Yes","No")</f>
        <v>Yes</v>
      </c>
      <c r="J613" s="1886"/>
      <c r="K613" s="115" t="str">
        <f>IF(K612&lt;=SUM(K610:K611),"Yes","No")</f>
        <v>Yes</v>
      </c>
      <c r="L613" s="495" t="str">
        <f t="shared" ref="L613" si="80">IF(L612&lt;=SUM(L610:L611),"Yes","No")</f>
        <v>Yes</v>
      </c>
      <c r="M613" s="495" t="str">
        <f t="shared" ref="M613" si="81">IF(M612&lt;=SUM(M610:M611),"Yes","No")</f>
        <v>Yes</v>
      </c>
      <c r="N613" s="495" t="str">
        <f t="shared" ref="N613" si="82">IF(N612&lt;=SUM(N610:N611),"Yes","No")</f>
        <v>Yes</v>
      </c>
      <c r="O613" s="495" t="str">
        <f>IF(O612&lt;=SUM(O610:O611),"Yes","No")</f>
        <v>Yes</v>
      </c>
      <c r="P613" s="495" t="str">
        <f t="shared" ref="P613" si="83">IF(P612&lt;=SUM(P610:P611),"Yes","No")</f>
        <v>Yes</v>
      </c>
      <c r="Q613" s="1384" t="str">
        <f>IF(Q612&lt;=SUM(Q610:Q611),"Yes","No")</f>
        <v>Yes</v>
      </c>
      <c r="R613" s="495" t="str">
        <f t="shared" ref="R613" si="84">IF(R612&lt;=SUM(R610:R611),"Yes","No")</f>
        <v>Yes</v>
      </c>
      <c r="S613" s="495" t="str">
        <f t="shared" ref="S613" si="85">IF(S612&lt;=SUM(S610:S611),"Yes","No")</f>
        <v>Yes</v>
      </c>
      <c r="T613" s="495" t="str">
        <f t="shared" ref="T613" si="86">IF(T612&lt;=SUM(T610:T611),"Yes","No")</f>
        <v>Yes</v>
      </c>
      <c r="U613" s="495" t="str">
        <f>IF(U612&lt;=SUM(U610:U611),"Yes","No")</f>
        <v>Yes</v>
      </c>
      <c r="V613" s="1790" t="str">
        <f t="shared" ref="V613" si="87">IF(V612&lt;=SUM(V610:V611),"Yes","No")</f>
        <v>Yes</v>
      </c>
      <c r="W613" s="1887" t="str">
        <f>IF(W612&lt;=SUM(W610:W611),"Yes","No")</f>
        <v>Yes</v>
      </c>
      <c r="X613" s="62" t="str">
        <f t="shared" ref="X613" si="88">IF(X612&lt;=SUM(X610:X611),"Yes","No")</f>
        <v>Yes</v>
      </c>
      <c r="Y613" s="62" t="str">
        <f t="shared" ref="Y613" si="89">IF(Y612&lt;=SUM(Y610:Y611),"Yes","No")</f>
        <v>Yes</v>
      </c>
      <c r="Z613" s="1171"/>
      <c r="AA613" s="1272"/>
      <c r="AB613" s="1171"/>
      <c r="AC613" s="1171"/>
      <c r="AD613" s="1171"/>
      <c r="AE613" s="1739"/>
    </row>
    <row r="614" spans="1:31" ht="15" customHeight="1" x14ac:dyDescent="0.25">
      <c r="A614" s="1737"/>
      <c r="B614" s="2020">
        <f>B608+1</f>
        <v>3</v>
      </c>
      <c r="C614" s="2020" t="str">
        <f>IF($C$8="","",$C$8)</f>
        <v/>
      </c>
      <c r="D614" s="2027" t="s">
        <v>1079</v>
      </c>
      <c r="E614" s="2027"/>
      <c r="F614" s="2028"/>
      <c r="G614" s="1172"/>
      <c r="H614" s="1172"/>
      <c r="I614" s="1172"/>
      <c r="J614" s="1173"/>
      <c r="K614" s="1789"/>
      <c r="L614" s="1172"/>
      <c r="M614" s="1172"/>
      <c r="N614" s="1172"/>
      <c r="O614" s="1172"/>
      <c r="P614" s="1172"/>
      <c r="Q614" s="1183"/>
      <c r="R614" s="1172"/>
      <c r="S614" s="1172"/>
      <c r="T614" s="1172"/>
      <c r="U614" s="1172"/>
      <c r="V614" s="1173"/>
      <c r="W614" s="1789"/>
      <c r="X614" s="1172"/>
      <c r="Y614" s="1178"/>
      <c r="Z614" s="1171"/>
      <c r="AA614" s="1272"/>
      <c r="AB614" s="1171"/>
      <c r="AC614" s="1171"/>
      <c r="AD614" s="1171"/>
      <c r="AE614" s="1739"/>
    </row>
    <row r="615" spans="1:31" ht="15" customHeight="1" x14ac:dyDescent="0.25">
      <c r="A615" s="1737"/>
      <c r="B615" s="2021"/>
      <c r="C615" s="2021"/>
      <c r="D615" s="2029" t="s">
        <v>1081</v>
      </c>
      <c r="E615" s="2029"/>
      <c r="F615" s="2030"/>
      <c r="G615" s="1174"/>
      <c r="H615" s="1174"/>
      <c r="I615" s="1174"/>
      <c r="J615" s="1175"/>
      <c r="K615" s="1181"/>
      <c r="L615" s="1174"/>
      <c r="M615" s="1174"/>
      <c r="N615" s="1174"/>
      <c r="O615" s="1174"/>
      <c r="P615" s="1174"/>
      <c r="Q615" s="1184"/>
      <c r="R615" s="1174"/>
      <c r="S615" s="1174"/>
      <c r="T615" s="1174"/>
      <c r="U615" s="1174"/>
      <c r="V615" s="1175"/>
      <c r="W615" s="1181"/>
      <c r="X615" s="1174"/>
      <c r="Y615" s="1179"/>
      <c r="Z615" s="1171"/>
      <c r="AA615" s="1272"/>
      <c r="AB615" s="1171"/>
      <c r="AC615" s="1171"/>
      <c r="AD615" s="1171"/>
      <c r="AE615" s="1739"/>
    </row>
    <row r="616" spans="1:31" ht="15" customHeight="1" x14ac:dyDescent="0.25">
      <c r="A616" s="1737"/>
      <c r="B616" s="2021"/>
      <c r="C616" s="2021"/>
      <c r="D616" s="2029" t="s">
        <v>1082</v>
      </c>
      <c r="E616" s="2029"/>
      <c r="F616" s="2030"/>
      <c r="G616" s="1174"/>
      <c r="H616" s="1174"/>
      <c r="I616" s="1174"/>
      <c r="J616" s="1175"/>
      <c r="K616" s="1181"/>
      <c r="L616" s="1174"/>
      <c r="M616" s="1174"/>
      <c r="N616" s="1174"/>
      <c r="O616" s="1174"/>
      <c r="P616" s="1174"/>
      <c r="Q616" s="1184"/>
      <c r="R616" s="1174"/>
      <c r="S616" s="1174"/>
      <c r="T616" s="1174"/>
      <c r="U616" s="1174"/>
      <c r="V616" s="1175"/>
      <c r="W616" s="1181"/>
      <c r="X616" s="1174"/>
      <c r="Y616" s="1179"/>
      <c r="Z616" s="1171"/>
      <c r="AA616" s="1272"/>
      <c r="AB616" s="1171"/>
      <c r="AC616" s="1171"/>
      <c r="AD616" s="1171"/>
      <c r="AE616" s="1739"/>
    </row>
    <row r="617" spans="1:31" ht="15" customHeight="1" x14ac:dyDescent="0.25">
      <c r="A617" s="1737"/>
      <c r="B617" s="2021"/>
      <c r="C617" s="2021"/>
      <c r="D617" s="2029" t="s">
        <v>1083</v>
      </c>
      <c r="E617" s="2029"/>
      <c r="F617" s="2030"/>
      <c r="G617" s="1174"/>
      <c r="H617" s="1174"/>
      <c r="I617" s="1174"/>
      <c r="J617" s="1175"/>
      <c r="K617" s="1181"/>
      <c r="L617" s="1174"/>
      <c r="M617" s="1174"/>
      <c r="N617" s="1174"/>
      <c r="O617" s="1174"/>
      <c r="P617" s="1174"/>
      <c r="Q617" s="1184"/>
      <c r="R617" s="1174"/>
      <c r="S617" s="1174"/>
      <c r="T617" s="1174"/>
      <c r="U617" s="1174"/>
      <c r="V617" s="1175"/>
      <c r="W617" s="1181"/>
      <c r="X617" s="1174"/>
      <c r="Y617" s="1179"/>
      <c r="Z617" s="1171"/>
      <c r="AA617" s="1272"/>
      <c r="AB617" s="1171"/>
      <c r="AC617" s="1171"/>
      <c r="AD617" s="1171"/>
      <c r="AE617" s="1739"/>
    </row>
    <row r="618" spans="1:31" ht="15" customHeight="1" x14ac:dyDescent="0.25">
      <c r="A618" s="1737"/>
      <c r="B618" s="2021"/>
      <c r="C618" s="2021"/>
      <c r="D618" s="2025" t="s">
        <v>1080</v>
      </c>
      <c r="E618" s="2025"/>
      <c r="F618" s="2026"/>
      <c r="G618" s="1181"/>
      <c r="H618" s="1174"/>
      <c r="I618" s="1174"/>
      <c r="J618" s="1175"/>
      <c r="K618" s="1181"/>
      <c r="L618" s="1181"/>
      <c r="M618" s="1181"/>
      <c r="N618" s="1181"/>
      <c r="O618" s="1181"/>
      <c r="P618" s="1181"/>
      <c r="Q618" s="1184"/>
      <c r="R618" s="1181"/>
      <c r="S618" s="1181"/>
      <c r="T618" s="1181"/>
      <c r="U618" s="1181"/>
      <c r="V618" s="1175"/>
      <c r="W618" s="1181"/>
      <c r="X618" s="1181"/>
      <c r="Y618" s="1179"/>
      <c r="Z618" s="1171"/>
      <c r="AA618" s="1272"/>
      <c r="AB618" s="1171"/>
      <c r="AC618" s="1171"/>
      <c r="AD618" s="1171"/>
      <c r="AE618" s="1739"/>
    </row>
    <row r="619" spans="1:31" ht="45" customHeight="1" x14ac:dyDescent="0.25">
      <c r="A619" s="1737"/>
      <c r="B619" s="2022"/>
      <c r="C619" s="2022"/>
      <c r="D619" s="2023" t="s">
        <v>1601</v>
      </c>
      <c r="E619" s="2023"/>
      <c r="F619" s="2024"/>
      <c r="G619" s="495" t="str">
        <f>IF(G618&lt;=SUM(G616:G617),"Yes","No")</f>
        <v>Yes</v>
      </c>
      <c r="H619" s="495" t="str">
        <f t="shared" ref="H619" si="90">IF(H618&lt;=SUM(H616:H617),"Yes","No")</f>
        <v>Yes</v>
      </c>
      <c r="I619" s="495" t="str">
        <f t="shared" ref="I619" si="91">IF(I618&lt;=SUM(I616:I617),"Yes","No")</f>
        <v>Yes</v>
      </c>
      <c r="J619" s="1886"/>
      <c r="K619" s="115" t="str">
        <f>IF(K618&lt;=SUM(K616:K617),"Yes","No")</f>
        <v>Yes</v>
      </c>
      <c r="L619" s="495" t="str">
        <f t="shared" ref="L619" si="92">IF(L618&lt;=SUM(L616:L617),"Yes","No")</f>
        <v>Yes</v>
      </c>
      <c r="M619" s="495" t="str">
        <f t="shared" ref="M619" si="93">IF(M618&lt;=SUM(M616:M617),"Yes","No")</f>
        <v>Yes</v>
      </c>
      <c r="N619" s="495" t="str">
        <f t="shared" ref="N619" si="94">IF(N618&lt;=SUM(N616:N617),"Yes","No")</f>
        <v>Yes</v>
      </c>
      <c r="O619" s="495" t="str">
        <f>IF(O618&lt;=SUM(O616:O617),"Yes","No")</f>
        <v>Yes</v>
      </c>
      <c r="P619" s="495" t="str">
        <f t="shared" ref="P619" si="95">IF(P618&lt;=SUM(P616:P617),"Yes","No")</f>
        <v>Yes</v>
      </c>
      <c r="Q619" s="1384" t="str">
        <f>IF(Q618&lt;=SUM(Q616:Q617),"Yes","No")</f>
        <v>Yes</v>
      </c>
      <c r="R619" s="495" t="str">
        <f t="shared" ref="R619" si="96">IF(R618&lt;=SUM(R616:R617),"Yes","No")</f>
        <v>Yes</v>
      </c>
      <c r="S619" s="495" t="str">
        <f t="shared" ref="S619" si="97">IF(S618&lt;=SUM(S616:S617),"Yes","No")</f>
        <v>Yes</v>
      </c>
      <c r="T619" s="495" t="str">
        <f t="shared" ref="T619" si="98">IF(T618&lt;=SUM(T616:T617),"Yes","No")</f>
        <v>Yes</v>
      </c>
      <c r="U619" s="495" t="str">
        <f>IF(U618&lt;=SUM(U616:U617),"Yes","No")</f>
        <v>Yes</v>
      </c>
      <c r="V619" s="1790" t="str">
        <f t="shared" ref="V619" si="99">IF(V618&lt;=SUM(V616:V617),"Yes","No")</f>
        <v>Yes</v>
      </c>
      <c r="W619" s="1887" t="str">
        <f t="shared" ref="W619" si="100">IF(W618&lt;=SUM(W616:W617),"Yes","No")</f>
        <v>Yes</v>
      </c>
      <c r="X619" s="62" t="str">
        <f t="shared" ref="X619" si="101">IF(X618&lt;=SUM(X616:X617),"Yes","No")</f>
        <v>Yes</v>
      </c>
      <c r="Y619" s="62" t="str">
        <f t="shared" ref="Y619" si="102">IF(Y618&lt;=SUM(Y616:Y617),"Yes","No")</f>
        <v>Yes</v>
      </c>
      <c r="Z619" s="1171"/>
      <c r="AA619" s="1272"/>
      <c r="AB619" s="1171"/>
      <c r="AC619" s="1171"/>
      <c r="AD619" s="1171"/>
      <c r="AE619" s="1739"/>
    </row>
    <row r="620" spans="1:31" ht="15" customHeight="1" x14ac:dyDescent="0.25">
      <c r="A620" s="1737"/>
      <c r="B620" s="2020">
        <f t="shared" ref="B620" si="103">B614+1</f>
        <v>4</v>
      </c>
      <c r="C620" s="2020" t="str">
        <f>IF($C$9="","",$C$9)</f>
        <v/>
      </c>
      <c r="D620" s="2027" t="s">
        <v>1079</v>
      </c>
      <c r="E620" s="2027"/>
      <c r="F620" s="2028"/>
      <c r="G620" s="1172"/>
      <c r="H620" s="1172"/>
      <c r="I620" s="1172"/>
      <c r="J620" s="1175"/>
      <c r="K620" s="1789"/>
      <c r="L620" s="1172"/>
      <c r="M620" s="1172"/>
      <c r="N620" s="1172"/>
      <c r="O620" s="1172"/>
      <c r="P620" s="1172"/>
      <c r="Q620" s="1183"/>
      <c r="R620" s="1172"/>
      <c r="S620" s="1172"/>
      <c r="T620" s="1172"/>
      <c r="U620" s="1172"/>
      <c r="V620" s="1173"/>
      <c r="W620" s="1789"/>
      <c r="X620" s="1172"/>
      <c r="Y620" s="1178"/>
      <c r="Z620" s="1171"/>
      <c r="AA620" s="1272"/>
      <c r="AB620" s="1171"/>
      <c r="AC620" s="1171"/>
      <c r="AD620" s="1171"/>
      <c r="AE620" s="1739"/>
    </row>
    <row r="621" spans="1:31" ht="15" customHeight="1" x14ac:dyDescent="0.25">
      <c r="A621" s="1737"/>
      <c r="B621" s="2021"/>
      <c r="C621" s="2021"/>
      <c r="D621" s="2029" t="s">
        <v>1081</v>
      </c>
      <c r="E621" s="2029"/>
      <c r="F621" s="2030"/>
      <c r="G621" s="1174"/>
      <c r="H621" s="1174"/>
      <c r="I621" s="1174"/>
      <c r="J621" s="1175"/>
      <c r="K621" s="1181"/>
      <c r="L621" s="1174"/>
      <c r="M621" s="1174"/>
      <c r="N621" s="1174"/>
      <c r="O621" s="1174"/>
      <c r="P621" s="1174"/>
      <c r="Q621" s="1184"/>
      <c r="R621" s="1174"/>
      <c r="S621" s="1174"/>
      <c r="T621" s="1174"/>
      <c r="U621" s="1174"/>
      <c r="V621" s="1175"/>
      <c r="W621" s="1181"/>
      <c r="X621" s="1174"/>
      <c r="Y621" s="1179"/>
      <c r="Z621" s="1171"/>
      <c r="AA621" s="1272"/>
      <c r="AB621" s="1171"/>
      <c r="AC621" s="1171"/>
      <c r="AD621" s="1171"/>
      <c r="AE621" s="1739"/>
    </row>
    <row r="622" spans="1:31" ht="15" customHeight="1" x14ac:dyDescent="0.25">
      <c r="A622" s="1737"/>
      <c r="B622" s="2021"/>
      <c r="C622" s="2021"/>
      <c r="D622" s="2029" t="s">
        <v>1082</v>
      </c>
      <c r="E622" s="2029"/>
      <c r="F622" s="2030"/>
      <c r="G622" s="1174"/>
      <c r="H622" s="1174"/>
      <c r="I622" s="1174"/>
      <c r="J622" s="1175"/>
      <c r="K622" s="1181"/>
      <c r="L622" s="1174"/>
      <c r="M622" s="1174"/>
      <c r="N622" s="1174"/>
      <c r="O622" s="1174"/>
      <c r="P622" s="1174"/>
      <c r="Q622" s="1184"/>
      <c r="R622" s="1174"/>
      <c r="S622" s="1174"/>
      <c r="T622" s="1174"/>
      <c r="U622" s="1174"/>
      <c r="V622" s="1175"/>
      <c r="W622" s="1181"/>
      <c r="X622" s="1174"/>
      <c r="Y622" s="1179"/>
      <c r="Z622" s="1171"/>
      <c r="AA622" s="1272"/>
      <c r="AB622" s="1171"/>
      <c r="AC622" s="1171"/>
      <c r="AD622" s="1171"/>
      <c r="AE622" s="1739"/>
    </row>
    <row r="623" spans="1:31" ht="15" customHeight="1" x14ac:dyDescent="0.25">
      <c r="A623" s="1737"/>
      <c r="B623" s="2021"/>
      <c r="C623" s="2021"/>
      <c r="D623" s="2029" t="s">
        <v>1083</v>
      </c>
      <c r="E623" s="2029"/>
      <c r="F623" s="2030"/>
      <c r="G623" s="1174"/>
      <c r="H623" s="1174"/>
      <c r="I623" s="1174"/>
      <c r="J623" s="1175"/>
      <c r="K623" s="1181"/>
      <c r="L623" s="1174"/>
      <c r="M623" s="1174"/>
      <c r="N623" s="1174"/>
      <c r="O623" s="1174"/>
      <c r="P623" s="1174"/>
      <c r="Q623" s="1184"/>
      <c r="R623" s="1174"/>
      <c r="S623" s="1174"/>
      <c r="T623" s="1174"/>
      <c r="U623" s="1174"/>
      <c r="V623" s="1175"/>
      <c r="W623" s="1181"/>
      <c r="X623" s="1174"/>
      <c r="Y623" s="1179"/>
      <c r="Z623" s="1171"/>
      <c r="AA623" s="1272"/>
      <c r="AB623" s="1171"/>
      <c r="AC623" s="1171"/>
      <c r="AD623" s="1171"/>
      <c r="AE623" s="1739"/>
    </row>
    <row r="624" spans="1:31" ht="15" customHeight="1" x14ac:dyDescent="0.25">
      <c r="A624" s="1737"/>
      <c r="B624" s="2021"/>
      <c r="C624" s="2021"/>
      <c r="D624" s="2025" t="s">
        <v>1080</v>
      </c>
      <c r="E624" s="2025"/>
      <c r="F624" s="2026"/>
      <c r="G624" s="1181"/>
      <c r="H624" s="1174"/>
      <c r="I624" s="1174"/>
      <c r="J624" s="1175"/>
      <c r="K624" s="1181"/>
      <c r="L624" s="1181"/>
      <c r="M624" s="1181"/>
      <c r="N624" s="1181"/>
      <c r="O624" s="1181"/>
      <c r="P624" s="1181"/>
      <c r="Q624" s="1184"/>
      <c r="R624" s="1181"/>
      <c r="S624" s="1181"/>
      <c r="T624" s="1181"/>
      <c r="U624" s="1181"/>
      <c r="V624" s="1175"/>
      <c r="W624" s="1181"/>
      <c r="X624" s="1181"/>
      <c r="Y624" s="1179"/>
      <c r="Z624" s="1171"/>
      <c r="AA624" s="1272"/>
      <c r="AB624" s="1171"/>
      <c r="AC624" s="1171"/>
      <c r="AD624" s="1171"/>
      <c r="AE624" s="1739"/>
    </row>
    <row r="625" spans="1:31" ht="45" customHeight="1" x14ac:dyDescent="0.25">
      <c r="A625" s="1737"/>
      <c r="B625" s="2022"/>
      <c r="C625" s="2022"/>
      <c r="D625" s="2023" t="s">
        <v>1601</v>
      </c>
      <c r="E625" s="2023"/>
      <c r="F625" s="2024"/>
      <c r="G625" s="495" t="str">
        <f>IF(G624&lt;=SUM(G622:G623),"Yes","No")</f>
        <v>Yes</v>
      </c>
      <c r="H625" s="495" t="str">
        <f t="shared" ref="H625" si="104">IF(H624&lt;=SUM(H622:H623),"Yes","No")</f>
        <v>Yes</v>
      </c>
      <c r="I625" s="495" t="str">
        <f t="shared" ref="I625" si="105">IF(I624&lt;=SUM(I622:I623),"Yes","No")</f>
        <v>Yes</v>
      </c>
      <c r="J625" s="1886"/>
      <c r="K625" s="115" t="str">
        <f>IF(K624&lt;=SUM(K622:K623),"Yes","No")</f>
        <v>Yes</v>
      </c>
      <c r="L625" s="495" t="str">
        <f t="shared" ref="L625" si="106">IF(L624&lt;=SUM(L622:L623),"Yes","No")</f>
        <v>Yes</v>
      </c>
      <c r="M625" s="495" t="str">
        <f t="shared" ref="M625" si="107">IF(M624&lt;=SUM(M622:M623),"Yes","No")</f>
        <v>Yes</v>
      </c>
      <c r="N625" s="495" t="str">
        <f t="shared" ref="N625" si="108">IF(N624&lt;=SUM(N622:N623),"Yes","No")</f>
        <v>Yes</v>
      </c>
      <c r="O625" s="495" t="str">
        <f>IF(O624&lt;=SUM(O622:O623),"Yes","No")</f>
        <v>Yes</v>
      </c>
      <c r="P625" s="495" t="str">
        <f t="shared" ref="P625" si="109">IF(P624&lt;=SUM(P622:P623),"Yes","No")</f>
        <v>Yes</v>
      </c>
      <c r="Q625" s="1384" t="str">
        <f>IF(Q624&lt;=SUM(Q622:Q623),"Yes","No")</f>
        <v>Yes</v>
      </c>
      <c r="R625" s="495" t="str">
        <f t="shared" ref="R625" si="110">IF(R624&lt;=SUM(R622:R623),"Yes","No")</f>
        <v>Yes</v>
      </c>
      <c r="S625" s="495" t="str">
        <f t="shared" ref="S625" si="111">IF(S624&lt;=SUM(S622:S623),"Yes","No")</f>
        <v>Yes</v>
      </c>
      <c r="T625" s="495" t="str">
        <f t="shared" ref="T625" si="112">IF(T624&lt;=SUM(T622:T623),"Yes","No")</f>
        <v>Yes</v>
      </c>
      <c r="U625" s="495" t="str">
        <f>IF(U624&lt;=SUM(U622:U623),"Yes","No")</f>
        <v>Yes</v>
      </c>
      <c r="V625" s="1790" t="str">
        <f t="shared" ref="V625" si="113">IF(V624&lt;=SUM(V622:V623),"Yes","No")</f>
        <v>Yes</v>
      </c>
      <c r="W625" s="1887" t="str">
        <f t="shared" ref="W625" si="114">IF(W624&lt;=SUM(W622:W623),"Yes","No")</f>
        <v>Yes</v>
      </c>
      <c r="X625" s="62" t="str">
        <f t="shared" ref="X625" si="115">IF(X624&lt;=SUM(X622:X623),"Yes","No")</f>
        <v>Yes</v>
      </c>
      <c r="Y625" s="62" t="str">
        <f t="shared" ref="Y625" si="116">IF(Y624&lt;=SUM(Y622:Y623),"Yes","No")</f>
        <v>Yes</v>
      </c>
      <c r="Z625" s="1171"/>
      <c r="AA625" s="1272"/>
      <c r="AB625" s="1171"/>
      <c r="AC625" s="1171"/>
      <c r="AD625" s="1171"/>
      <c r="AE625" s="1739"/>
    </row>
    <row r="626" spans="1:31" ht="15" customHeight="1" x14ac:dyDescent="0.25">
      <c r="A626" s="1737"/>
      <c r="B626" s="2020">
        <f t="shared" ref="B626" si="117">B620+1</f>
        <v>5</v>
      </c>
      <c r="C626" s="2020" t="str">
        <f>IF($C$10="","",$C$10)</f>
        <v/>
      </c>
      <c r="D626" s="2027" t="s">
        <v>1079</v>
      </c>
      <c r="E626" s="2027"/>
      <c r="F626" s="2028"/>
      <c r="G626" s="1172"/>
      <c r="H626" s="1172"/>
      <c r="I626" s="1172"/>
      <c r="J626" s="1175"/>
      <c r="K626" s="1789"/>
      <c r="L626" s="1172"/>
      <c r="M626" s="1172"/>
      <c r="N626" s="1172"/>
      <c r="O626" s="1172"/>
      <c r="P626" s="1172"/>
      <c r="Q626" s="1183"/>
      <c r="R626" s="1172"/>
      <c r="S626" s="1172"/>
      <c r="T626" s="1172"/>
      <c r="U626" s="1172"/>
      <c r="V626" s="1173"/>
      <c r="W626" s="1789"/>
      <c r="X626" s="1172"/>
      <c r="Y626" s="1178"/>
      <c r="Z626" s="1171"/>
      <c r="AA626" s="1272"/>
      <c r="AB626" s="1171"/>
      <c r="AC626" s="1171"/>
      <c r="AD626" s="1171"/>
      <c r="AE626" s="1739"/>
    </row>
    <row r="627" spans="1:31" ht="15" customHeight="1" x14ac:dyDescent="0.25">
      <c r="A627" s="1737"/>
      <c r="B627" s="2021"/>
      <c r="C627" s="2021"/>
      <c r="D627" s="2029" t="s">
        <v>1081</v>
      </c>
      <c r="E627" s="2029"/>
      <c r="F627" s="2030"/>
      <c r="G627" s="1174"/>
      <c r="H627" s="1174"/>
      <c r="I627" s="1174"/>
      <c r="J627" s="1175"/>
      <c r="K627" s="1181"/>
      <c r="L627" s="1174"/>
      <c r="M627" s="1174"/>
      <c r="N627" s="1174"/>
      <c r="O627" s="1174"/>
      <c r="P627" s="1174"/>
      <c r="Q627" s="1184"/>
      <c r="R627" s="1174"/>
      <c r="S627" s="1174"/>
      <c r="T627" s="1174"/>
      <c r="U627" s="1174"/>
      <c r="V627" s="1175"/>
      <c r="W627" s="1181"/>
      <c r="X627" s="1174"/>
      <c r="Y627" s="1179"/>
      <c r="Z627" s="1171"/>
      <c r="AA627" s="1272"/>
      <c r="AB627" s="1171"/>
      <c r="AC627" s="1171"/>
      <c r="AD627" s="1171"/>
      <c r="AE627" s="1739"/>
    </row>
    <row r="628" spans="1:31" ht="15" customHeight="1" x14ac:dyDescent="0.25">
      <c r="A628" s="1737"/>
      <c r="B628" s="2021"/>
      <c r="C628" s="2021"/>
      <c r="D628" s="2029" t="s">
        <v>1082</v>
      </c>
      <c r="E628" s="2029"/>
      <c r="F628" s="2030"/>
      <c r="G628" s="1174"/>
      <c r="H628" s="1174"/>
      <c r="I628" s="1174"/>
      <c r="J628" s="1175"/>
      <c r="K628" s="1181"/>
      <c r="L628" s="1174"/>
      <c r="M628" s="1174"/>
      <c r="N628" s="1174"/>
      <c r="O628" s="1174"/>
      <c r="P628" s="1174"/>
      <c r="Q628" s="1184"/>
      <c r="R628" s="1174"/>
      <c r="S628" s="1174"/>
      <c r="T628" s="1174"/>
      <c r="U628" s="1174"/>
      <c r="V628" s="1175"/>
      <c r="W628" s="1181"/>
      <c r="X628" s="1174"/>
      <c r="Y628" s="1179"/>
      <c r="Z628" s="1171"/>
      <c r="AA628" s="1272"/>
      <c r="AB628" s="1171"/>
      <c r="AC628" s="1171"/>
      <c r="AD628" s="1171"/>
      <c r="AE628" s="1739"/>
    </row>
    <row r="629" spans="1:31" ht="15" customHeight="1" x14ac:dyDescent="0.25">
      <c r="A629" s="1737"/>
      <c r="B629" s="2021"/>
      <c r="C629" s="2021"/>
      <c r="D629" s="2029" t="s">
        <v>1083</v>
      </c>
      <c r="E629" s="2029"/>
      <c r="F629" s="2030"/>
      <c r="G629" s="1174"/>
      <c r="H629" s="1174"/>
      <c r="I629" s="1174"/>
      <c r="J629" s="1175"/>
      <c r="K629" s="1181"/>
      <c r="L629" s="1174"/>
      <c r="M629" s="1174"/>
      <c r="N629" s="1174"/>
      <c r="O629" s="1174"/>
      <c r="P629" s="1174"/>
      <c r="Q629" s="1184"/>
      <c r="R629" s="1174"/>
      <c r="S629" s="1174"/>
      <c r="T629" s="1174"/>
      <c r="U629" s="1174"/>
      <c r="V629" s="1175"/>
      <c r="W629" s="1181"/>
      <c r="X629" s="1174"/>
      <c r="Y629" s="1179"/>
      <c r="Z629" s="1171"/>
      <c r="AA629" s="1272"/>
      <c r="AB629" s="1171"/>
      <c r="AC629" s="1171"/>
      <c r="AD629" s="1171"/>
      <c r="AE629" s="1739"/>
    </row>
    <row r="630" spans="1:31" ht="15" customHeight="1" x14ac:dyDescent="0.25">
      <c r="A630" s="1737"/>
      <c r="B630" s="2021"/>
      <c r="C630" s="2021"/>
      <c r="D630" s="2025" t="s">
        <v>1080</v>
      </c>
      <c r="E630" s="2025"/>
      <c r="F630" s="2026"/>
      <c r="G630" s="1181"/>
      <c r="H630" s="1174"/>
      <c r="I630" s="1174"/>
      <c r="J630" s="1175"/>
      <c r="K630" s="1181"/>
      <c r="L630" s="1181"/>
      <c r="M630" s="1181"/>
      <c r="N630" s="1181"/>
      <c r="O630" s="1181"/>
      <c r="P630" s="1181"/>
      <c r="Q630" s="1184"/>
      <c r="R630" s="1181"/>
      <c r="S630" s="1181"/>
      <c r="T630" s="1181"/>
      <c r="U630" s="1181"/>
      <c r="V630" s="1175"/>
      <c r="W630" s="1181"/>
      <c r="X630" s="1181"/>
      <c r="Y630" s="1179"/>
      <c r="Z630" s="1171"/>
      <c r="AA630" s="1272"/>
      <c r="AB630" s="1171"/>
      <c r="AC630" s="1171"/>
      <c r="AD630" s="1171"/>
      <c r="AE630" s="1739"/>
    </row>
    <row r="631" spans="1:31" ht="45" customHeight="1" x14ac:dyDescent="0.25">
      <c r="A631" s="1737"/>
      <c r="B631" s="2022"/>
      <c r="C631" s="2022"/>
      <c r="D631" s="2023" t="s">
        <v>1601</v>
      </c>
      <c r="E631" s="2023"/>
      <c r="F631" s="2024"/>
      <c r="G631" s="495" t="str">
        <f>IF(G630&lt;=SUM(G628:G629),"Yes","No")</f>
        <v>Yes</v>
      </c>
      <c r="H631" s="495" t="str">
        <f t="shared" ref="H631" si="118">IF(H630&lt;=SUM(H628:H629),"Yes","No")</f>
        <v>Yes</v>
      </c>
      <c r="I631" s="495" t="str">
        <f t="shared" ref="I631" si="119">IF(I630&lt;=SUM(I628:I629),"Yes","No")</f>
        <v>Yes</v>
      </c>
      <c r="J631" s="1886"/>
      <c r="K631" s="115" t="str">
        <f>IF(K630&lt;=SUM(K628:K629),"Yes","No")</f>
        <v>Yes</v>
      </c>
      <c r="L631" s="495" t="str">
        <f t="shared" ref="L631" si="120">IF(L630&lt;=SUM(L628:L629),"Yes","No")</f>
        <v>Yes</v>
      </c>
      <c r="M631" s="495" t="str">
        <f t="shared" ref="M631" si="121">IF(M630&lt;=SUM(M628:M629),"Yes","No")</f>
        <v>Yes</v>
      </c>
      <c r="N631" s="495" t="str">
        <f t="shared" ref="N631" si="122">IF(N630&lt;=SUM(N628:N629),"Yes","No")</f>
        <v>Yes</v>
      </c>
      <c r="O631" s="495" t="str">
        <f>IF(O630&lt;=SUM(O628:O629),"Yes","No")</f>
        <v>Yes</v>
      </c>
      <c r="P631" s="495" t="str">
        <f t="shared" ref="P631" si="123">IF(P630&lt;=SUM(P628:P629),"Yes","No")</f>
        <v>Yes</v>
      </c>
      <c r="Q631" s="1384" t="str">
        <f>IF(Q630&lt;=SUM(Q628:Q629),"Yes","No")</f>
        <v>Yes</v>
      </c>
      <c r="R631" s="495" t="str">
        <f t="shared" ref="R631" si="124">IF(R630&lt;=SUM(R628:R629),"Yes","No")</f>
        <v>Yes</v>
      </c>
      <c r="S631" s="495" t="str">
        <f t="shared" ref="S631" si="125">IF(S630&lt;=SUM(S628:S629),"Yes","No")</f>
        <v>Yes</v>
      </c>
      <c r="T631" s="495" t="str">
        <f t="shared" ref="T631" si="126">IF(T630&lt;=SUM(T628:T629),"Yes","No")</f>
        <v>Yes</v>
      </c>
      <c r="U631" s="495" t="str">
        <f>IF(U630&lt;=SUM(U628:U629),"Yes","No")</f>
        <v>Yes</v>
      </c>
      <c r="V631" s="1790" t="str">
        <f t="shared" ref="V631" si="127">IF(V630&lt;=SUM(V628:V629),"Yes","No")</f>
        <v>Yes</v>
      </c>
      <c r="W631" s="1887" t="str">
        <f t="shared" ref="W631" si="128">IF(W630&lt;=SUM(W628:W629),"Yes","No")</f>
        <v>Yes</v>
      </c>
      <c r="X631" s="62" t="str">
        <f t="shared" ref="X631" si="129">IF(X630&lt;=SUM(X628:X629),"Yes","No")</f>
        <v>Yes</v>
      </c>
      <c r="Y631" s="62" t="str">
        <f t="shared" ref="Y631" si="130">IF(Y630&lt;=SUM(Y628:Y629),"Yes","No")</f>
        <v>Yes</v>
      </c>
      <c r="Z631" s="1171"/>
      <c r="AA631" s="1272"/>
      <c r="AB631" s="1171"/>
      <c r="AC631" s="1171"/>
      <c r="AD631" s="1171"/>
      <c r="AE631" s="1739"/>
    </row>
    <row r="632" spans="1:31" ht="15" customHeight="1" x14ac:dyDescent="0.25">
      <c r="A632" s="1737"/>
      <c r="B632" s="2020">
        <f t="shared" ref="B632" si="131">B626+1</f>
        <v>6</v>
      </c>
      <c r="C632" s="2020" t="str">
        <f>IF($C$11="","",$C$11)</f>
        <v/>
      </c>
      <c r="D632" s="2027" t="s">
        <v>1079</v>
      </c>
      <c r="E632" s="2027"/>
      <c r="F632" s="2028"/>
      <c r="G632" s="1172"/>
      <c r="H632" s="1172"/>
      <c r="I632" s="1172"/>
      <c r="J632" s="1175"/>
      <c r="K632" s="1789"/>
      <c r="L632" s="1172"/>
      <c r="M632" s="1172"/>
      <c r="N632" s="1172"/>
      <c r="O632" s="1172"/>
      <c r="P632" s="1172"/>
      <c r="Q632" s="1183"/>
      <c r="R632" s="1172"/>
      <c r="S632" s="1172"/>
      <c r="T632" s="1172"/>
      <c r="U632" s="1172"/>
      <c r="V632" s="1173"/>
      <c r="W632" s="1789"/>
      <c r="X632" s="1172"/>
      <c r="Y632" s="1178"/>
      <c r="Z632" s="1171"/>
      <c r="AA632" s="1272"/>
      <c r="AB632" s="1171"/>
      <c r="AC632" s="1171"/>
      <c r="AD632" s="1171"/>
      <c r="AE632" s="1739"/>
    </row>
    <row r="633" spans="1:31" ht="15" customHeight="1" x14ac:dyDescent="0.25">
      <c r="A633" s="1737"/>
      <c r="B633" s="2021"/>
      <c r="C633" s="2021"/>
      <c r="D633" s="2029" t="s">
        <v>1081</v>
      </c>
      <c r="E633" s="2029"/>
      <c r="F633" s="2030"/>
      <c r="G633" s="1174"/>
      <c r="H633" s="1174"/>
      <c r="I633" s="1174"/>
      <c r="J633" s="1175"/>
      <c r="K633" s="1181"/>
      <c r="L633" s="1174"/>
      <c r="M633" s="1174"/>
      <c r="N633" s="1174"/>
      <c r="O633" s="1174"/>
      <c r="P633" s="1174"/>
      <c r="Q633" s="1184"/>
      <c r="R633" s="1174"/>
      <c r="S633" s="1174"/>
      <c r="T633" s="1174"/>
      <c r="U633" s="1174"/>
      <c r="V633" s="1175"/>
      <c r="W633" s="1181"/>
      <c r="X633" s="1174"/>
      <c r="Y633" s="1179"/>
      <c r="Z633" s="1171"/>
      <c r="AA633" s="1272"/>
      <c r="AB633" s="1171"/>
      <c r="AC633" s="1171"/>
      <c r="AD633" s="1171"/>
      <c r="AE633" s="1739"/>
    </row>
    <row r="634" spans="1:31" ht="15" customHeight="1" x14ac:dyDescent="0.25">
      <c r="A634" s="1737"/>
      <c r="B634" s="2021"/>
      <c r="C634" s="2021"/>
      <c r="D634" s="2029" t="s">
        <v>1082</v>
      </c>
      <c r="E634" s="2029"/>
      <c r="F634" s="2030"/>
      <c r="G634" s="1174"/>
      <c r="H634" s="1174"/>
      <c r="I634" s="1174"/>
      <c r="J634" s="1175"/>
      <c r="K634" s="1181"/>
      <c r="L634" s="1174"/>
      <c r="M634" s="1174"/>
      <c r="N634" s="1174"/>
      <c r="O634" s="1174"/>
      <c r="P634" s="1174"/>
      <c r="Q634" s="1184"/>
      <c r="R634" s="1174"/>
      <c r="S634" s="1174"/>
      <c r="T634" s="1174"/>
      <c r="U634" s="1174"/>
      <c r="V634" s="1175"/>
      <c r="W634" s="1181"/>
      <c r="X634" s="1174"/>
      <c r="Y634" s="1179"/>
      <c r="Z634" s="1171"/>
      <c r="AA634" s="1272"/>
      <c r="AB634" s="1171"/>
      <c r="AC634" s="1171"/>
      <c r="AD634" s="1171"/>
      <c r="AE634" s="1739"/>
    </row>
    <row r="635" spans="1:31" ht="15" customHeight="1" x14ac:dyDescent="0.25">
      <c r="A635" s="1737"/>
      <c r="B635" s="2021"/>
      <c r="C635" s="2021"/>
      <c r="D635" s="2029" t="s">
        <v>1083</v>
      </c>
      <c r="E635" s="2029"/>
      <c r="F635" s="2030"/>
      <c r="G635" s="1174"/>
      <c r="H635" s="1174"/>
      <c r="I635" s="1174"/>
      <c r="J635" s="1175"/>
      <c r="K635" s="1181"/>
      <c r="L635" s="1174"/>
      <c r="M635" s="1174"/>
      <c r="N635" s="1174"/>
      <c r="O635" s="1174"/>
      <c r="P635" s="1174"/>
      <c r="Q635" s="1184"/>
      <c r="R635" s="1174"/>
      <c r="S635" s="1174"/>
      <c r="T635" s="1174"/>
      <c r="U635" s="1174"/>
      <c r="V635" s="1175"/>
      <c r="W635" s="1181"/>
      <c r="X635" s="1174"/>
      <c r="Y635" s="1179"/>
      <c r="Z635" s="1171"/>
      <c r="AA635" s="1272"/>
      <c r="AB635" s="1171"/>
      <c r="AC635" s="1171"/>
      <c r="AD635" s="1171"/>
      <c r="AE635" s="1739"/>
    </row>
    <row r="636" spans="1:31" ht="15" customHeight="1" x14ac:dyDescent="0.25">
      <c r="A636" s="1737"/>
      <c r="B636" s="2021"/>
      <c r="C636" s="2021"/>
      <c r="D636" s="2025" t="s">
        <v>1080</v>
      </c>
      <c r="E636" s="2025"/>
      <c r="F636" s="2026"/>
      <c r="G636" s="1181"/>
      <c r="H636" s="1174"/>
      <c r="I636" s="1174"/>
      <c r="J636" s="1175"/>
      <c r="K636" s="1181"/>
      <c r="L636" s="1181"/>
      <c r="M636" s="1181"/>
      <c r="N636" s="1181"/>
      <c r="O636" s="1181"/>
      <c r="P636" s="1181"/>
      <c r="Q636" s="1184"/>
      <c r="R636" s="1181"/>
      <c r="S636" s="1181"/>
      <c r="T636" s="1181"/>
      <c r="U636" s="1181"/>
      <c r="V636" s="1175"/>
      <c r="W636" s="1181"/>
      <c r="X636" s="1181"/>
      <c r="Y636" s="1179"/>
      <c r="Z636" s="1171"/>
      <c r="AA636" s="1272"/>
      <c r="AB636" s="1171"/>
      <c r="AC636" s="1171"/>
      <c r="AD636" s="1171"/>
      <c r="AE636" s="1739"/>
    </row>
    <row r="637" spans="1:31" ht="45" customHeight="1" x14ac:dyDescent="0.25">
      <c r="A637" s="1737"/>
      <c r="B637" s="2022"/>
      <c r="C637" s="2022"/>
      <c r="D637" s="2023" t="s">
        <v>1601</v>
      </c>
      <c r="E637" s="2023"/>
      <c r="F637" s="2024"/>
      <c r="G637" s="495" t="str">
        <f>IF(G636&lt;=SUM(G634:G635),"Yes","No")</f>
        <v>Yes</v>
      </c>
      <c r="H637" s="495" t="str">
        <f t="shared" ref="H637" si="132">IF(H636&lt;=SUM(H634:H635),"Yes","No")</f>
        <v>Yes</v>
      </c>
      <c r="I637" s="495" t="str">
        <f t="shared" ref="I637" si="133">IF(I636&lt;=SUM(I634:I635),"Yes","No")</f>
        <v>Yes</v>
      </c>
      <c r="J637" s="1886"/>
      <c r="K637" s="115" t="str">
        <f>IF(K636&lt;=SUM(K634:K635),"Yes","No")</f>
        <v>Yes</v>
      </c>
      <c r="L637" s="495" t="str">
        <f t="shared" ref="L637" si="134">IF(L636&lt;=SUM(L634:L635),"Yes","No")</f>
        <v>Yes</v>
      </c>
      <c r="M637" s="495" t="str">
        <f t="shared" ref="M637" si="135">IF(M636&lt;=SUM(M634:M635),"Yes","No")</f>
        <v>Yes</v>
      </c>
      <c r="N637" s="495" t="str">
        <f t="shared" ref="N637" si="136">IF(N636&lt;=SUM(N634:N635),"Yes","No")</f>
        <v>Yes</v>
      </c>
      <c r="O637" s="495" t="str">
        <f>IF(O636&lt;=SUM(O634:O635),"Yes","No")</f>
        <v>Yes</v>
      </c>
      <c r="P637" s="495" t="str">
        <f t="shared" ref="P637" si="137">IF(P636&lt;=SUM(P634:P635),"Yes","No")</f>
        <v>Yes</v>
      </c>
      <c r="Q637" s="1384" t="str">
        <f>IF(Q636&lt;=SUM(Q634:Q635),"Yes","No")</f>
        <v>Yes</v>
      </c>
      <c r="R637" s="495" t="str">
        <f t="shared" ref="R637" si="138">IF(R636&lt;=SUM(R634:R635),"Yes","No")</f>
        <v>Yes</v>
      </c>
      <c r="S637" s="495" t="str">
        <f t="shared" ref="S637" si="139">IF(S636&lt;=SUM(S634:S635),"Yes","No")</f>
        <v>Yes</v>
      </c>
      <c r="T637" s="495" t="str">
        <f t="shared" ref="T637" si="140">IF(T636&lt;=SUM(T634:T635),"Yes","No")</f>
        <v>Yes</v>
      </c>
      <c r="U637" s="495" t="str">
        <f>IF(U636&lt;=SUM(U634:U635),"Yes","No")</f>
        <v>Yes</v>
      </c>
      <c r="V637" s="1790" t="str">
        <f t="shared" ref="V637" si="141">IF(V636&lt;=SUM(V634:V635),"Yes","No")</f>
        <v>Yes</v>
      </c>
      <c r="W637" s="1887" t="str">
        <f t="shared" ref="W637" si="142">IF(W636&lt;=SUM(W634:W635),"Yes","No")</f>
        <v>Yes</v>
      </c>
      <c r="X637" s="62" t="str">
        <f t="shared" ref="X637" si="143">IF(X636&lt;=SUM(X634:X635),"Yes","No")</f>
        <v>Yes</v>
      </c>
      <c r="Y637" s="62" t="str">
        <f t="shared" ref="Y637" si="144">IF(Y636&lt;=SUM(Y634:Y635),"Yes","No")</f>
        <v>Yes</v>
      </c>
      <c r="Z637" s="1171"/>
      <c r="AA637" s="1272"/>
      <c r="AB637" s="1171"/>
      <c r="AC637" s="1171"/>
      <c r="AD637" s="1171"/>
      <c r="AE637" s="1739"/>
    </row>
    <row r="638" spans="1:31" s="1271" customFormat="1" ht="15" customHeight="1" x14ac:dyDescent="0.25">
      <c r="A638" s="1738"/>
      <c r="AE638" s="1736"/>
    </row>
    <row r="639" spans="1:31" s="1274" customFormat="1" ht="60" customHeight="1" x14ac:dyDescent="0.25">
      <c r="A639" s="1162" t="s">
        <v>1362</v>
      </c>
      <c r="B639" s="1166"/>
      <c r="C639" s="1166"/>
      <c r="D639" s="1166"/>
      <c r="E639" s="1166"/>
      <c r="F639" s="1166"/>
      <c r="G639" s="1166"/>
      <c r="H639" s="1166"/>
      <c r="I639" s="1166"/>
      <c r="J639" s="1166"/>
      <c r="K639" s="1166"/>
      <c r="L639" s="1166"/>
      <c r="M639" s="1166"/>
      <c r="N639" s="1166"/>
      <c r="O639" s="1166"/>
      <c r="P639" s="1166"/>
      <c r="Q639" s="1166"/>
      <c r="R639" s="1166"/>
      <c r="S639" s="1166"/>
      <c r="T639" s="1166"/>
      <c r="U639" s="1166"/>
      <c r="V639" s="1166"/>
      <c r="W639" s="1272"/>
      <c r="X639" s="1272"/>
      <c r="Y639" s="1272"/>
      <c r="Z639" s="1272"/>
      <c r="AA639" s="1272"/>
      <c r="AB639" s="1272"/>
      <c r="AC639" s="1272"/>
      <c r="AD639" s="1272"/>
      <c r="AE639" s="1273"/>
    </row>
    <row r="640" spans="1:31" ht="18.75" customHeight="1" x14ac:dyDescent="0.25">
      <c r="A640" s="1164" t="s">
        <v>1518</v>
      </c>
      <c r="B640" s="1670"/>
      <c r="C640" s="1670"/>
      <c r="D640" s="1670"/>
      <c r="E640" s="1670"/>
      <c r="F640" s="1670"/>
      <c r="G640" s="1670"/>
      <c r="H640" s="1670"/>
      <c r="I640" s="1670"/>
      <c r="J640" s="1670"/>
      <c r="K640" s="1670"/>
      <c r="L640" s="1670"/>
      <c r="M640" s="1670"/>
      <c r="N640" s="1670"/>
      <c r="O640" s="1670"/>
      <c r="P640" s="1670"/>
      <c r="Q640" s="1670"/>
      <c r="R640" s="1670"/>
      <c r="S640" s="1670"/>
      <c r="T640" s="1670"/>
      <c r="U640" s="1670"/>
      <c r="V640" s="1670"/>
      <c r="W640" s="1670"/>
      <c r="X640" s="1670"/>
      <c r="Y640" s="1670"/>
      <c r="Z640" s="1670"/>
      <c r="AA640" s="1670"/>
      <c r="AB640" s="1171"/>
      <c r="AC640" s="1171"/>
      <c r="AD640" s="1171"/>
      <c r="AE640" s="1273"/>
    </row>
    <row r="641" spans="1:32" ht="15" customHeight="1" x14ac:dyDescent="0.25">
      <c r="A641" s="1162"/>
      <c r="B641" s="1670"/>
      <c r="C641" s="1670"/>
      <c r="D641" s="1670"/>
      <c r="E641" s="1670"/>
      <c r="F641" s="1670"/>
      <c r="G641" s="1670"/>
      <c r="H641" s="1670"/>
      <c r="I641" s="1670"/>
      <c r="J641" s="1670"/>
      <c r="K641" s="1670"/>
      <c r="L641" s="1670"/>
      <c r="M641" s="1670"/>
      <c r="N641" s="1670"/>
      <c r="O641" s="1670"/>
      <c r="P641" s="1670"/>
      <c r="Q641" s="1670"/>
      <c r="R641" s="1670"/>
      <c r="S641" s="1670"/>
      <c r="T641" s="1670"/>
      <c r="U641" s="1670"/>
      <c r="V641" s="1670"/>
      <c r="W641" s="1670"/>
      <c r="X641" s="1670"/>
      <c r="Y641" s="1670"/>
      <c r="Z641" s="1670"/>
      <c r="AA641" s="1670"/>
      <c r="AB641" s="1171"/>
      <c r="AC641" s="1171"/>
      <c r="AD641" s="1171"/>
      <c r="AE641" s="1273"/>
    </row>
    <row r="642" spans="1:32" ht="15" customHeight="1" x14ac:dyDescent="0.25">
      <c r="A642" s="1741"/>
      <c r="B642" s="1502"/>
      <c r="C642" s="1503"/>
      <c r="D642" s="1504"/>
      <c r="E642" s="2148"/>
      <c r="F642" s="2148"/>
      <c r="G642" s="1670"/>
      <c r="H642" s="1670"/>
      <c r="I642" s="1670"/>
      <c r="J642" s="1670"/>
      <c r="K642" s="1670"/>
      <c r="L642" s="1670"/>
      <c r="M642" s="1670"/>
      <c r="N642" s="1670"/>
      <c r="O642" s="1670"/>
      <c r="P642" s="1670"/>
      <c r="Q642" s="1670"/>
      <c r="R642" s="1670"/>
      <c r="S642" s="1670"/>
      <c r="T642" s="1670"/>
      <c r="U642" s="1670"/>
      <c r="V642" s="1670"/>
      <c r="W642" s="1670"/>
      <c r="X642" s="1670"/>
      <c r="Y642" s="1670"/>
      <c r="Z642" s="1670"/>
      <c r="AA642" s="1670"/>
      <c r="AB642" s="1171"/>
      <c r="AC642" s="1171"/>
      <c r="AD642" s="1171"/>
      <c r="AE642" s="1273"/>
    </row>
    <row r="643" spans="1:32" ht="28.5" x14ac:dyDescent="0.25">
      <c r="A643" s="1741"/>
      <c r="B643" s="2149" t="s">
        <v>1030</v>
      </c>
      <c r="C643" s="2149"/>
      <c r="D643" s="2150"/>
      <c r="E643" s="1683" t="s">
        <v>1497</v>
      </c>
      <c r="F643" s="1683" t="s">
        <v>1520</v>
      </c>
      <c r="G643" s="1670"/>
      <c r="H643" s="1670"/>
      <c r="I643" s="1670"/>
      <c r="J643" s="1670"/>
      <c r="K643" s="1670"/>
      <c r="L643" s="1670"/>
      <c r="M643" s="1670"/>
      <c r="N643" s="1670"/>
      <c r="O643" s="1670"/>
      <c r="P643" s="1670"/>
      <c r="Q643" s="1670"/>
      <c r="R643" s="1670"/>
      <c r="S643" s="1670"/>
      <c r="T643" s="1670"/>
      <c r="U643" s="1670"/>
      <c r="V643" s="1670"/>
      <c r="W643" s="1670"/>
      <c r="X643" s="1670"/>
      <c r="Y643" s="1670"/>
      <c r="Z643" s="1670"/>
      <c r="AA643" s="1670"/>
      <c r="AB643" s="1171"/>
      <c r="AC643" s="1171"/>
      <c r="AD643" s="1171"/>
      <c r="AE643" s="1273"/>
    </row>
    <row r="644" spans="1:32" ht="15" customHeight="1" x14ac:dyDescent="0.25">
      <c r="A644" s="1741"/>
      <c r="B644" s="1679">
        <v>1</v>
      </c>
      <c r="C644" s="2069" t="str">
        <f>IF($C$6="","",$C$6)</f>
        <v/>
      </c>
      <c r="D644" s="2070"/>
      <c r="E644" s="1505"/>
      <c r="F644" s="1505"/>
      <c r="G644" s="1670"/>
      <c r="H644" s="1670"/>
      <c r="I644" s="1670"/>
      <c r="J644" s="1670"/>
      <c r="K644" s="1670"/>
      <c r="L644" s="1670"/>
      <c r="M644" s="1670"/>
      <c r="N644" s="1670"/>
      <c r="O644" s="1670"/>
      <c r="P644" s="1670"/>
      <c r="Q644" s="1670"/>
      <c r="R644" s="1670"/>
      <c r="S644" s="1670"/>
      <c r="T644" s="1670"/>
      <c r="U644" s="1670"/>
      <c r="V644" s="1670"/>
      <c r="W644" s="1670"/>
      <c r="X644" s="1670"/>
      <c r="Y644" s="1670"/>
      <c r="Z644" s="1670"/>
      <c r="AA644" s="1670"/>
      <c r="AB644" s="1171"/>
      <c r="AC644" s="1171"/>
      <c r="AD644" s="1171"/>
      <c r="AE644" s="1273"/>
    </row>
    <row r="645" spans="1:32" ht="15" customHeight="1" x14ac:dyDescent="0.25">
      <c r="A645" s="1741"/>
      <c r="B645" s="1673">
        <v>2</v>
      </c>
      <c r="C645" s="2053" t="str">
        <f>IF($C$7="","",$C$7)</f>
        <v/>
      </c>
      <c r="D645" s="2053"/>
      <c r="E645" s="1506"/>
      <c r="F645" s="1506"/>
      <c r="G645" s="1670"/>
      <c r="H645" s="1670"/>
      <c r="I645" s="1670"/>
      <c r="J645" s="1670"/>
      <c r="K645" s="1670"/>
      <c r="L645" s="1670"/>
      <c r="M645" s="1670"/>
      <c r="N645" s="1670"/>
      <c r="O645" s="1670"/>
      <c r="P645" s="1670"/>
      <c r="Q645" s="1670"/>
      <c r="R645" s="1670"/>
      <c r="S645" s="1670"/>
      <c r="T645" s="1670"/>
      <c r="U645" s="1670"/>
      <c r="V645" s="1670"/>
      <c r="W645" s="1670"/>
      <c r="X645" s="1670"/>
      <c r="Y645" s="1670"/>
      <c r="Z645" s="1670"/>
      <c r="AA645" s="1670"/>
      <c r="AB645" s="1171"/>
      <c r="AC645" s="1171"/>
      <c r="AD645" s="1171"/>
      <c r="AE645" s="1273"/>
    </row>
    <row r="646" spans="1:32" ht="15" customHeight="1" x14ac:dyDescent="0.25">
      <c r="A646" s="1741"/>
      <c r="B646" s="1673">
        <v>3</v>
      </c>
      <c r="C646" s="2053" t="str">
        <f>IF($C$8="","",$C$8)</f>
        <v/>
      </c>
      <c r="D646" s="2053"/>
      <c r="E646" s="1507"/>
      <c r="F646" s="1507"/>
      <c r="G646" s="1670"/>
      <c r="H646" s="1670"/>
      <c r="I646" s="1670"/>
      <c r="J646" s="1670"/>
      <c r="K646" s="1670"/>
      <c r="L646" s="1670"/>
      <c r="M646" s="1670"/>
      <c r="N646" s="1670"/>
      <c r="O646" s="1670"/>
      <c r="P646" s="1670"/>
      <c r="Q646" s="1670"/>
      <c r="R646" s="1670"/>
      <c r="S646" s="1670"/>
      <c r="T646" s="1670"/>
      <c r="U646" s="1670"/>
      <c r="V646" s="1670"/>
      <c r="W646" s="1670"/>
      <c r="X646" s="1670"/>
      <c r="Y646" s="1670"/>
      <c r="Z646" s="1670"/>
      <c r="AA646" s="1670"/>
      <c r="AB646" s="1171"/>
      <c r="AC646" s="1171"/>
      <c r="AD646" s="1171"/>
      <c r="AE646" s="1273"/>
    </row>
    <row r="647" spans="1:32" ht="15" customHeight="1" x14ac:dyDescent="0.25">
      <c r="A647" s="1741"/>
      <c r="B647" s="1673">
        <v>4</v>
      </c>
      <c r="C647" s="2053" t="str">
        <f>IF($C$9="","",$C$9)</f>
        <v/>
      </c>
      <c r="D647" s="2053"/>
      <c r="E647" s="1508"/>
      <c r="F647" s="1508"/>
      <c r="G647" s="1670"/>
      <c r="H647" s="1670"/>
      <c r="I647" s="1670"/>
      <c r="J647" s="1670"/>
      <c r="K647" s="1670"/>
      <c r="L647" s="1670"/>
      <c r="M647" s="1670"/>
      <c r="N647" s="1670"/>
      <c r="O647" s="1670"/>
      <c r="P647" s="1670"/>
      <c r="Q647" s="1670"/>
      <c r="R647" s="1670"/>
      <c r="S647" s="1670"/>
      <c r="T647" s="1670"/>
      <c r="U647" s="1670"/>
      <c r="V647" s="1670"/>
      <c r="W647" s="1670"/>
      <c r="X647" s="1670"/>
      <c r="Y647" s="1670"/>
      <c r="Z647" s="1670"/>
      <c r="AA647" s="1670"/>
      <c r="AB647" s="1171"/>
      <c r="AC647" s="1171"/>
      <c r="AD647" s="1171"/>
      <c r="AE647" s="1273"/>
    </row>
    <row r="648" spans="1:32" ht="15" customHeight="1" x14ac:dyDescent="0.25">
      <c r="A648" s="1741"/>
      <c r="B648" s="1673">
        <v>5</v>
      </c>
      <c r="C648" s="2053" t="str">
        <f>IF($C$10="","",$C$10)</f>
        <v/>
      </c>
      <c r="D648" s="2053"/>
      <c r="E648" s="1507"/>
      <c r="F648" s="1507"/>
      <c r="G648" s="1670"/>
      <c r="H648" s="1670"/>
      <c r="I648" s="1670"/>
      <c r="J648" s="1670"/>
      <c r="K648" s="1670"/>
      <c r="L648" s="1670"/>
      <c r="M648" s="1670"/>
      <c r="N648" s="1670"/>
      <c r="O648" s="1670"/>
      <c r="P648" s="1670"/>
      <c r="Q648" s="1670"/>
      <c r="R648" s="1670"/>
      <c r="S648" s="1670"/>
      <c r="T648" s="1670"/>
      <c r="U648" s="1670"/>
      <c r="V648" s="1670"/>
      <c r="W648" s="1670"/>
      <c r="X648" s="1670"/>
      <c r="Y648" s="1670"/>
      <c r="Z648" s="1670"/>
      <c r="AA648" s="1670"/>
      <c r="AB648" s="1171"/>
      <c r="AC648" s="1171"/>
      <c r="AD648" s="1171"/>
      <c r="AE648" s="1273"/>
    </row>
    <row r="649" spans="1:32" ht="15" customHeight="1" x14ac:dyDescent="0.25">
      <c r="A649" s="1741"/>
      <c r="B649" s="1681">
        <v>6</v>
      </c>
      <c r="C649" s="2081" t="str">
        <f>IF($C$11="","",$C$11)</f>
        <v/>
      </c>
      <c r="D649" s="2081"/>
      <c r="E649" s="1509"/>
      <c r="F649" s="1509"/>
      <c r="G649" s="1670"/>
      <c r="H649" s="1670"/>
      <c r="I649" s="1670"/>
      <c r="J649" s="1670"/>
      <c r="K649" s="1670"/>
      <c r="L649" s="1670"/>
      <c r="M649" s="1670"/>
      <c r="N649" s="1670"/>
      <c r="O649" s="1670"/>
      <c r="P649" s="1670"/>
      <c r="Q649" s="1670"/>
      <c r="R649" s="1670"/>
      <c r="S649" s="1670"/>
      <c r="T649" s="1670"/>
      <c r="U649" s="1670"/>
      <c r="V649" s="1670"/>
      <c r="W649" s="1670"/>
      <c r="X649" s="1670"/>
      <c r="Y649" s="1670"/>
      <c r="Z649" s="1670"/>
      <c r="AA649" s="1670"/>
      <c r="AB649" s="1171"/>
      <c r="AC649" s="1171"/>
      <c r="AD649" s="1171"/>
      <c r="AE649" s="1273"/>
    </row>
    <row r="650" spans="1:32" ht="15" customHeight="1" x14ac:dyDescent="0.25">
      <c r="A650" s="1741"/>
      <c r="B650" s="1670"/>
      <c r="C650" s="1670"/>
      <c r="D650" s="1670"/>
      <c r="E650" s="1670"/>
      <c r="F650" s="1670"/>
      <c r="G650" s="1670"/>
      <c r="H650" s="1670"/>
      <c r="I650" s="1670"/>
      <c r="J650" s="1670"/>
      <c r="K650" s="1670"/>
      <c r="L650" s="1670"/>
      <c r="M650" s="1670"/>
      <c r="N650" s="1670"/>
      <c r="O650" s="1670"/>
      <c r="P650" s="1670"/>
      <c r="Q650" s="1670"/>
      <c r="R650" s="1670"/>
      <c r="S650" s="1670"/>
      <c r="T650" s="1670"/>
      <c r="U650" s="1670"/>
      <c r="V650" s="1670"/>
      <c r="W650" s="1670"/>
      <c r="X650" s="1670"/>
      <c r="Y650" s="1670"/>
      <c r="Z650" s="1670"/>
      <c r="AA650" s="1670"/>
      <c r="AB650" s="1171"/>
      <c r="AC650" s="1171"/>
      <c r="AD650" s="1171"/>
      <c r="AE650" s="1273"/>
    </row>
    <row r="651" spans="1:32" ht="18.75" customHeight="1" x14ac:dyDescent="0.25">
      <c r="A651" s="1164" t="s">
        <v>1478</v>
      </c>
      <c r="B651" s="1670"/>
      <c r="C651" s="1670"/>
      <c r="D651" s="1670"/>
      <c r="E651" s="1670"/>
      <c r="F651" s="1670"/>
      <c r="G651" s="1670"/>
      <c r="H651" s="1670"/>
      <c r="I651" s="1670"/>
      <c r="J651" s="1670"/>
      <c r="K651" s="1670"/>
      <c r="L651" s="1560" t="s">
        <v>1479</v>
      </c>
      <c r="M651" s="1670"/>
      <c r="N651" s="1670"/>
      <c r="O651" s="1670"/>
      <c r="P651" s="1670"/>
      <c r="Q651" s="1670"/>
      <c r="R651" s="1670"/>
      <c r="S651" s="1670"/>
      <c r="T651" s="1670"/>
      <c r="U651" s="1670"/>
      <c r="V651" s="1670"/>
      <c r="W651" s="1670"/>
      <c r="X651" s="1670"/>
      <c r="Y651" s="1670"/>
      <c r="Z651" s="1670"/>
      <c r="AA651" s="1670"/>
      <c r="AB651" s="1171"/>
      <c r="AC651" s="1171"/>
      <c r="AD651" s="1171"/>
      <c r="AE651" s="1273"/>
    </row>
    <row r="652" spans="1:32" ht="15" customHeight="1" x14ac:dyDescent="0.25">
      <c r="A652" s="1741"/>
      <c r="B652" s="1670"/>
      <c r="C652" s="1670"/>
      <c r="D652" s="1670"/>
      <c r="E652" s="1670"/>
      <c r="F652" s="1670"/>
      <c r="G652" s="1670"/>
      <c r="H652" s="1670"/>
      <c r="I652" s="1670"/>
      <c r="J652" s="1171"/>
      <c r="K652" s="1171"/>
      <c r="L652" s="1501"/>
      <c r="M652" s="1670"/>
      <c r="N652" s="1670"/>
      <c r="O652" s="1670"/>
      <c r="P652" s="1670"/>
      <c r="Q652" s="1670"/>
      <c r="R652" s="1670"/>
      <c r="S652" s="1670"/>
      <c r="T652" s="1670"/>
      <c r="U652" s="1670"/>
      <c r="V652" s="1670"/>
      <c r="W652" s="1670"/>
      <c r="X652" s="1670"/>
      <c r="Y652" s="1670"/>
      <c r="Z652" s="1670"/>
      <c r="AA652" s="1670"/>
      <c r="AB652" s="1171"/>
      <c r="AC652" s="1171"/>
      <c r="AD652" s="1171"/>
      <c r="AE652" s="1273"/>
    </row>
    <row r="653" spans="1:32" ht="15" customHeight="1" x14ac:dyDescent="0.25">
      <c r="A653" s="1741"/>
      <c r="B653" s="2048" t="s">
        <v>1511</v>
      </c>
      <c r="C653" s="2048"/>
      <c r="D653" s="2048"/>
      <c r="E653" s="2048"/>
      <c r="F653" s="2048"/>
      <c r="G653" s="2048"/>
      <c r="H653" s="2048"/>
      <c r="I653" s="2048"/>
      <c r="J653" s="1171"/>
      <c r="K653" s="1171"/>
      <c r="L653" s="2048" t="s">
        <v>1503</v>
      </c>
      <c r="M653" s="2048"/>
      <c r="N653" s="2048"/>
      <c r="O653" s="2048"/>
      <c r="P653" s="2048"/>
      <c r="Q653" s="2048"/>
      <c r="R653" s="2048"/>
      <c r="S653" s="2048"/>
      <c r="T653" s="2048"/>
      <c r="U653" s="2048"/>
      <c r="V653" s="2048"/>
      <c r="W653" s="2048"/>
      <c r="X653" s="2048"/>
      <c r="Y653" s="2048"/>
      <c r="Z653" s="2048"/>
      <c r="AA653" s="2048"/>
      <c r="AB653" s="1171"/>
      <c r="AC653" s="1171"/>
      <c r="AD653" s="1171"/>
      <c r="AE653" s="1273"/>
    </row>
    <row r="654" spans="1:32" ht="75" customHeight="1" x14ac:dyDescent="0.25">
      <c r="A654" s="1741"/>
      <c r="B654" s="2149" t="s">
        <v>1030</v>
      </c>
      <c r="C654" s="2149"/>
      <c r="D654" s="2087" t="s">
        <v>1051</v>
      </c>
      <c r="E654" s="2150"/>
      <c r="F654" s="1672" t="s">
        <v>1512</v>
      </c>
      <c r="G654" s="2149" t="s">
        <v>1051</v>
      </c>
      <c r="H654" s="2150"/>
      <c r="I654" s="1683" t="s">
        <v>1512</v>
      </c>
      <c r="J654" s="1171"/>
      <c r="K654" s="1171"/>
      <c r="L654" s="2151" t="s">
        <v>1030</v>
      </c>
      <c r="M654" s="2151"/>
      <c r="N654" s="2151" t="s">
        <v>1051</v>
      </c>
      <c r="O654" s="2152"/>
      <c r="P654" s="1671" t="s">
        <v>1031</v>
      </c>
      <c r="Q654" s="1671" t="s">
        <v>1052</v>
      </c>
      <c r="R654" s="1671" t="s">
        <v>1053</v>
      </c>
      <c r="S654" s="1706" t="s">
        <v>1054</v>
      </c>
      <c r="T654" s="1707" t="s">
        <v>1496</v>
      </c>
      <c r="U654" s="2164" t="s">
        <v>1051</v>
      </c>
      <c r="V654" s="1955"/>
      <c r="W654" s="1672" t="s">
        <v>1031</v>
      </c>
      <c r="X654" s="1672" t="s">
        <v>1052</v>
      </c>
      <c r="Y654" s="1672" t="s">
        <v>1053</v>
      </c>
      <c r="Z654" s="1672" t="s">
        <v>1054</v>
      </c>
      <c r="AA654" s="1705" t="s">
        <v>1496</v>
      </c>
      <c r="AB654" s="1670"/>
      <c r="AC654" s="1171"/>
      <c r="AD654" s="1171"/>
      <c r="AE654" s="1739"/>
      <c r="AF654" s="1272"/>
    </row>
    <row r="655" spans="1:32" ht="15" customHeight="1" x14ac:dyDescent="0.25">
      <c r="A655" s="1741"/>
      <c r="B655" s="2046">
        <v>1</v>
      </c>
      <c r="C655" s="2046" t="str">
        <f>IF($C$6="","",$C$6)</f>
        <v/>
      </c>
      <c r="D655" s="2153" t="s">
        <v>1055</v>
      </c>
      <c r="E655" s="1285" t="s">
        <v>1031</v>
      </c>
      <c r="F655" s="1697"/>
      <c r="G655" s="2046" t="s">
        <v>1056</v>
      </c>
      <c r="H655" s="1285" t="s">
        <v>1031</v>
      </c>
      <c r="I655" s="1510"/>
      <c r="J655" s="1171"/>
      <c r="K655" s="1171"/>
      <c r="L655" s="2047">
        <v>1</v>
      </c>
      <c r="M655" s="2047" t="str">
        <f>IF($C$6="","",$C$6)</f>
        <v/>
      </c>
      <c r="N655" s="2047" t="s">
        <v>1055</v>
      </c>
      <c r="O655" s="1285" t="s">
        <v>1052</v>
      </c>
      <c r="P655" s="1579"/>
      <c r="Q655" s="1168"/>
      <c r="R655" s="1168"/>
      <c r="S655" s="1592"/>
      <c r="T655" s="2165" t="str">
        <f>IF(OR(AND(ISNUMBER(P655),ISNUMBER(P656),ISNUMBER(Q656),ISNUMBER(P657),ISNUMBER(Q657),ISNUMBER(R657),ISNUMBER(P658),ISNUMBER(Q658),ISNUMBER(R658),ISNUMBER(S658),E644="Internal Estimate"),E644="Standardised",E644=""),"Yes","No")</f>
        <v>Yes</v>
      </c>
      <c r="U655" s="2161" t="s">
        <v>1056</v>
      </c>
      <c r="V655" s="1708" t="s">
        <v>1052</v>
      </c>
      <c r="W655" s="1709"/>
      <c r="X655" s="1168"/>
      <c r="Y655" s="1168"/>
      <c r="Z655" s="1168"/>
      <c r="AA655" s="2168" t="str">
        <f>IF(OR(AND(ISNUMBER(W655),ISNUMBER(W656),ISNUMBER(X656),ISNUMBER(W657),ISNUMBER(X657),ISNUMBER(Y657),ISNUMBER(W658),ISNUMBER(X658),ISNUMBER(Y658),ISNUMBER(Z658),E644="Internal Estimate"),E644="Standardised",E644=""),"Yes","No")</f>
        <v>Yes</v>
      </c>
      <c r="AB655" s="1670"/>
      <c r="AC655" s="1171"/>
      <c r="AD655" s="1171"/>
      <c r="AE655" s="1739"/>
      <c r="AF655" s="1272"/>
    </row>
    <row r="656" spans="1:32" ht="15" customHeight="1" x14ac:dyDescent="0.25">
      <c r="A656" s="1741"/>
      <c r="B656" s="2047"/>
      <c r="C656" s="2047"/>
      <c r="D656" s="2154"/>
      <c r="E656" s="1286" t="s">
        <v>1052</v>
      </c>
      <c r="F656" s="1698"/>
      <c r="G656" s="2047"/>
      <c r="H656" s="1286" t="s">
        <v>1052</v>
      </c>
      <c r="I656" s="1511"/>
      <c r="J656" s="1171"/>
      <c r="K656" s="1171"/>
      <c r="L656" s="2047"/>
      <c r="M656" s="2047"/>
      <c r="N656" s="2047"/>
      <c r="O656" s="1286" t="s">
        <v>1053</v>
      </c>
      <c r="P656" s="1579"/>
      <c r="Q656" s="1579"/>
      <c r="R656" s="1512"/>
      <c r="S656" s="1593"/>
      <c r="T656" s="2166"/>
      <c r="U656" s="2162"/>
      <c r="V656" s="1710" t="s">
        <v>1053</v>
      </c>
      <c r="W656" s="1709"/>
      <c r="X656" s="1709"/>
      <c r="Y656" s="1512"/>
      <c r="Z656" s="1512"/>
      <c r="AA656" s="2169"/>
      <c r="AB656" s="1670"/>
      <c r="AC656" s="1171"/>
      <c r="AD656" s="1171"/>
      <c r="AE656" s="1739"/>
      <c r="AF656" s="1272"/>
    </row>
    <row r="657" spans="1:32" ht="15" customHeight="1" x14ac:dyDescent="0.25">
      <c r="A657" s="1741"/>
      <c r="B657" s="2047"/>
      <c r="C657" s="2047"/>
      <c r="D657" s="2154"/>
      <c r="E657" s="1286" t="s">
        <v>1053</v>
      </c>
      <c r="F657" s="1699"/>
      <c r="G657" s="2047"/>
      <c r="H657" s="1286" t="s">
        <v>1053</v>
      </c>
      <c r="I657" s="1511"/>
      <c r="J657" s="1171"/>
      <c r="K657" s="1171"/>
      <c r="L657" s="2047"/>
      <c r="M657" s="2047"/>
      <c r="N657" s="2047"/>
      <c r="O657" s="1286" t="s">
        <v>1054</v>
      </c>
      <c r="P657" s="1579"/>
      <c r="Q657" s="1579"/>
      <c r="R657" s="1579"/>
      <c r="S657" s="1593"/>
      <c r="T657" s="2166"/>
      <c r="U657" s="2162"/>
      <c r="V657" s="1710" t="s">
        <v>1054</v>
      </c>
      <c r="W657" s="1709"/>
      <c r="X657" s="1709"/>
      <c r="Y657" s="1709"/>
      <c r="Z657" s="1512"/>
      <c r="AA657" s="2169"/>
      <c r="AB657" s="1670"/>
      <c r="AC657" s="1171"/>
      <c r="AD657" s="1171"/>
      <c r="AE657" s="1739"/>
      <c r="AF657" s="1272"/>
    </row>
    <row r="658" spans="1:32" ht="15" customHeight="1" x14ac:dyDescent="0.25">
      <c r="A658" s="1741"/>
      <c r="B658" s="2047"/>
      <c r="C658" s="2047"/>
      <c r="D658" s="2154"/>
      <c r="E658" s="1499" t="s">
        <v>1054</v>
      </c>
      <c r="F658" s="1700"/>
      <c r="G658" s="2047"/>
      <c r="H658" s="1287" t="s">
        <v>1054</v>
      </c>
      <c r="I658" s="1513"/>
      <c r="J658" s="1171"/>
      <c r="K658" s="1171"/>
      <c r="L658" s="2057"/>
      <c r="M658" s="2057"/>
      <c r="N658" s="2057"/>
      <c r="O658" s="1288" t="s">
        <v>1057</v>
      </c>
      <c r="P658" s="1580"/>
      <c r="Q658" s="1579"/>
      <c r="R658" s="1579"/>
      <c r="S658" s="1579"/>
      <c r="T658" s="2167"/>
      <c r="U658" s="2163"/>
      <c r="V658" s="1711" t="s">
        <v>1057</v>
      </c>
      <c r="W658" s="1582"/>
      <c r="X658" s="1582"/>
      <c r="Y658" s="1582"/>
      <c r="Z658" s="1582"/>
      <c r="AA658" s="2170"/>
      <c r="AB658" s="1670"/>
      <c r="AC658" s="1171"/>
      <c r="AD658" s="1171"/>
      <c r="AE658" s="1739"/>
      <c r="AF658" s="1272"/>
    </row>
    <row r="659" spans="1:32" ht="15" customHeight="1" x14ac:dyDescent="0.25">
      <c r="A659" s="1741"/>
      <c r="B659" s="2057"/>
      <c r="C659" s="2057"/>
      <c r="D659" s="2155"/>
      <c r="E659" s="1678" t="s">
        <v>1057</v>
      </c>
      <c r="F659" s="1701"/>
      <c r="G659" s="2057"/>
      <c r="H659" s="1288" t="s">
        <v>1057</v>
      </c>
      <c r="I659" s="1514"/>
      <c r="J659" s="1171"/>
      <c r="K659" s="1171"/>
      <c r="L659" s="2047">
        <v>2</v>
      </c>
      <c r="M659" s="2047" t="str">
        <f>IF($C$7="","",$C$7)</f>
        <v/>
      </c>
      <c r="N659" s="2047" t="s">
        <v>1055</v>
      </c>
      <c r="O659" s="1285" t="s">
        <v>1052</v>
      </c>
      <c r="P659" s="1579"/>
      <c r="Q659" s="1168"/>
      <c r="R659" s="1168"/>
      <c r="S659" s="1592"/>
      <c r="T659" s="2165" t="str">
        <f>IF(OR(AND(ISNUMBER(P659),ISNUMBER(P660),ISNUMBER(Q660),ISNUMBER(P661),ISNUMBER(Q661),ISNUMBER(R661),ISNUMBER(P662),ISNUMBER(Q662),ISNUMBER(R662),ISNUMBER(S662),E645="Internal Estimate"),E645="Standardised",E645=""),"Yes","No")</f>
        <v>Yes</v>
      </c>
      <c r="U659" s="2161" t="s">
        <v>1056</v>
      </c>
      <c r="V659" s="1708" t="s">
        <v>1052</v>
      </c>
      <c r="W659" s="1709"/>
      <c r="X659" s="1168"/>
      <c r="Y659" s="1168"/>
      <c r="Z659" s="1168"/>
      <c r="AA659" s="2168" t="str">
        <f>IF(OR(AND(ISNUMBER(W659),ISNUMBER(W660),ISNUMBER(X660),ISNUMBER(W661),ISNUMBER(X661),ISNUMBER(Y661),ISNUMBER(W662),ISNUMBER(X662),ISNUMBER(Y662),ISNUMBER(Z662),E645="Internal Estimate"),E645="Standardised",E645=""),"Yes","No")</f>
        <v>Yes</v>
      </c>
      <c r="AB659" s="1670"/>
      <c r="AC659" s="1171"/>
      <c r="AD659" s="1171"/>
      <c r="AE659" s="1739"/>
      <c r="AF659" s="1272"/>
    </row>
    <row r="660" spans="1:32" ht="15" customHeight="1" x14ac:dyDescent="0.25">
      <c r="A660" s="1741"/>
      <c r="B660" s="2046">
        <v>2</v>
      </c>
      <c r="C660" s="2046" t="str">
        <f>IF($C$7="","",$C$7)</f>
        <v/>
      </c>
      <c r="D660" s="2153" t="s">
        <v>1055</v>
      </c>
      <c r="E660" s="1285" t="s">
        <v>1031</v>
      </c>
      <c r="F660" s="1697"/>
      <c r="G660" s="2046" t="s">
        <v>1056</v>
      </c>
      <c r="H660" s="1285" t="s">
        <v>1031</v>
      </c>
      <c r="I660" s="1510"/>
      <c r="J660" s="1171"/>
      <c r="K660" s="1171"/>
      <c r="L660" s="2047"/>
      <c r="M660" s="2047"/>
      <c r="N660" s="2047"/>
      <c r="O660" s="1286" t="s">
        <v>1053</v>
      </c>
      <c r="P660" s="1579"/>
      <c r="Q660" s="1579"/>
      <c r="R660" s="1512"/>
      <c r="S660" s="1593"/>
      <c r="T660" s="2166"/>
      <c r="U660" s="2162"/>
      <c r="V660" s="1710" t="s">
        <v>1053</v>
      </c>
      <c r="W660" s="1709"/>
      <c r="X660" s="1709"/>
      <c r="Y660" s="1512"/>
      <c r="Z660" s="1512"/>
      <c r="AA660" s="2169"/>
      <c r="AB660" s="1670"/>
      <c r="AC660" s="1171"/>
      <c r="AD660" s="1171"/>
      <c r="AE660" s="1739"/>
      <c r="AF660" s="1272"/>
    </row>
    <row r="661" spans="1:32" ht="15" customHeight="1" x14ac:dyDescent="0.25">
      <c r="A661" s="1741"/>
      <c r="B661" s="2047"/>
      <c r="C661" s="2047"/>
      <c r="D661" s="2154"/>
      <c r="E661" s="1286" t="s">
        <v>1052</v>
      </c>
      <c r="F661" s="1698"/>
      <c r="G661" s="2047"/>
      <c r="H661" s="1286" t="s">
        <v>1052</v>
      </c>
      <c r="I661" s="1511"/>
      <c r="J661" s="1171"/>
      <c r="K661" s="1171"/>
      <c r="L661" s="2047"/>
      <c r="M661" s="2047"/>
      <c r="N661" s="2047"/>
      <c r="O661" s="1286" t="s">
        <v>1054</v>
      </c>
      <c r="P661" s="1579"/>
      <c r="Q661" s="1579"/>
      <c r="R661" s="1579"/>
      <c r="S661" s="1593"/>
      <c r="T661" s="2166"/>
      <c r="U661" s="2162"/>
      <c r="V661" s="1710" t="s">
        <v>1054</v>
      </c>
      <c r="W661" s="1709"/>
      <c r="X661" s="1709"/>
      <c r="Y661" s="1709"/>
      <c r="Z661" s="1512"/>
      <c r="AA661" s="2169"/>
      <c r="AB661" s="1670"/>
      <c r="AC661" s="1171"/>
      <c r="AD661" s="1171"/>
      <c r="AE661" s="1739"/>
      <c r="AF661" s="1272"/>
    </row>
    <row r="662" spans="1:32" ht="15" customHeight="1" x14ac:dyDescent="0.25">
      <c r="A662" s="1741"/>
      <c r="B662" s="2047"/>
      <c r="C662" s="2047"/>
      <c r="D662" s="2154"/>
      <c r="E662" s="1286" t="s">
        <v>1053</v>
      </c>
      <c r="F662" s="1698"/>
      <c r="G662" s="2047"/>
      <c r="H662" s="1286" t="s">
        <v>1053</v>
      </c>
      <c r="I662" s="1511"/>
      <c r="J662" s="1171"/>
      <c r="K662" s="1171"/>
      <c r="L662" s="2057"/>
      <c r="M662" s="2057"/>
      <c r="N662" s="2057"/>
      <c r="O662" s="1288" t="s">
        <v>1057</v>
      </c>
      <c r="P662" s="1580"/>
      <c r="Q662" s="1579"/>
      <c r="R662" s="1579"/>
      <c r="S662" s="1579"/>
      <c r="T662" s="2167"/>
      <c r="U662" s="2163"/>
      <c r="V662" s="1711" t="s">
        <v>1057</v>
      </c>
      <c r="W662" s="1582"/>
      <c r="X662" s="1582"/>
      <c r="Y662" s="1582"/>
      <c r="Z662" s="1582"/>
      <c r="AA662" s="2170"/>
      <c r="AB662" s="1670"/>
      <c r="AC662" s="1171"/>
      <c r="AD662" s="1171"/>
      <c r="AE662" s="1739"/>
      <c r="AF662" s="1272"/>
    </row>
    <row r="663" spans="1:32" ht="15" customHeight="1" x14ac:dyDescent="0.25">
      <c r="A663" s="1741"/>
      <c r="B663" s="2047"/>
      <c r="C663" s="2047"/>
      <c r="D663" s="2154"/>
      <c r="E663" s="1287" t="s">
        <v>1054</v>
      </c>
      <c r="F663" s="1702"/>
      <c r="G663" s="2047"/>
      <c r="H663" s="1287" t="s">
        <v>1054</v>
      </c>
      <c r="I663" s="1515"/>
      <c r="J663" s="1171"/>
      <c r="K663" s="1171"/>
      <c r="L663" s="2047">
        <v>3</v>
      </c>
      <c r="M663" s="2047" t="str">
        <f>IF($C$8="","",$C$8)</f>
        <v/>
      </c>
      <c r="N663" s="2047" t="s">
        <v>1055</v>
      </c>
      <c r="O663" s="1285" t="s">
        <v>1052</v>
      </c>
      <c r="P663" s="1579"/>
      <c r="Q663" s="1168"/>
      <c r="R663" s="1168"/>
      <c r="S663" s="1592"/>
      <c r="T663" s="2165" t="str">
        <f>IF(OR(AND(ISNUMBER(P663),ISNUMBER(P664),ISNUMBER(Q664),ISNUMBER(P665),ISNUMBER(Q665),ISNUMBER(R665),ISNUMBER(P666),ISNUMBER(Q666),ISNUMBER(R666),ISNUMBER(S666),E646="Internal Estimate"),E646="Standardised",E646=""),"Yes","No")</f>
        <v>Yes</v>
      </c>
      <c r="U663" s="2161" t="s">
        <v>1056</v>
      </c>
      <c r="V663" s="1708" t="s">
        <v>1052</v>
      </c>
      <c r="W663" s="1709"/>
      <c r="X663" s="1168"/>
      <c r="Y663" s="1168"/>
      <c r="Z663" s="1168"/>
      <c r="AA663" s="2168" t="str">
        <f>IF(OR(AND(ISNUMBER(W663),ISNUMBER(W664),ISNUMBER(X664),ISNUMBER(W665),ISNUMBER(X665),ISNUMBER(Y665),ISNUMBER(W666),ISNUMBER(X666),ISNUMBER(Y666),ISNUMBER(Z666),E646="Internal Estimate"),E646="Standardised",E646=""),"Yes","No")</f>
        <v>Yes</v>
      </c>
      <c r="AB663" s="1670"/>
      <c r="AC663" s="1171"/>
      <c r="AD663" s="1171"/>
      <c r="AE663" s="1739"/>
      <c r="AF663" s="1272"/>
    </row>
    <row r="664" spans="1:32" ht="15" customHeight="1" x14ac:dyDescent="0.25">
      <c r="A664" s="1741"/>
      <c r="B664" s="2057"/>
      <c r="C664" s="2057"/>
      <c r="D664" s="2160"/>
      <c r="E664" s="1288" t="s">
        <v>1057</v>
      </c>
      <c r="F664" s="1703"/>
      <c r="G664" s="2057"/>
      <c r="H664" s="1288" t="s">
        <v>1057</v>
      </c>
      <c r="I664" s="1516"/>
      <c r="J664" s="1171"/>
      <c r="K664" s="1171"/>
      <c r="L664" s="2047"/>
      <c r="M664" s="2047"/>
      <c r="N664" s="2047"/>
      <c r="O664" s="1286" t="s">
        <v>1053</v>
      </c>
      <c r="P664" s="1579"/>
      <c r="Q664" s="1579"/>
      <c r="R664" s="1512"/>
      <c r="S664" s="1593"/>
      <c r="T664" s="2166"/>
      <c r="U664" s="2162"/>
      <c r="V664" s="1710" t="s">
        <v>1053</v>
      </c>
      <c r="W664" s="1709"/>
      <c r="X664" s="1709"/>
      <c r="Y664" s="1512"/>
      <c r="Z664" s="1512"/>
      <c r="AA664" s="2169"/>
      <c r="AB664" s="1670"/>
      <c r="AC664" s="1171"/>
      <c r="AD664" s="1171"/>
      <c r="AE664" s="1739"/>
      <c r="AF664" s="1272"/>
    </row>
    <row r="665" spans="1:32" ht="15" customHeight="1" x14ac:dyDescent="0.25">
      <c r="A665" s="1741"/>
      <c r="B665" s="2046">
        <v>3</v>
      </c>
      <c r="C665" s="2046" t="str">
        <f>IF($C$8="","",$C$8)</f>
        <v/>
      </c>
      <c r="D665" s="2153" t="s">
        <v>1055</v>
      </c>
      <c r="E665" s="1285" t="s">
        <v>1031</v>
      </c>
      <c r="F665" s="1697"/>
      <c r="G665" s="2046" t="s">
        <v>1056</v>
      </c>
      <c r="H665" s="1285" t="s">
        <v>1031</v>
      </c>
      <c r="I665" s="1510"/>
      <c r="J665" s="1171"/>
      <c r="K665" s="1171"/>
      <c r="L665" s="2047"/>
      <c r="M665" s="2047"/>
      <c r="N665" s="2047"/>
      <c r="O665" s="1286" t="s">
        <v>1054</v>
      </c>
      <c r="P665" s="1579"/>
      <c r="Q665" s="1579"/>
      <c r="R665" s="1579"/>
      <c r="S665" s="1593"/>
      <c r="T665" s="2166"/>
      <c r="U665" s="2162"/>
      <c r="V665" s="1710" t="s">
        <v>1054</v>
      </c>
      <c r="W665" s="1709"/>
      <c r="X665" s="1709"/>
      <c r="Y665" s="1709"/>
      <c r="Z665" s="1512"/>
      <c r="AA665" s="2169"/>
      <c r="AB665" s="1670"/>
      <c r="AC665" s="1171"/>
      <c r="AD665" s="1171"/>
      <c r="AE665" s="1739"/>
      <c r="AF665" s="1272"/>
    </row>
    <row r="666" spans="1:32" ht="15" customHeight="1" x14ac:dyDescent="0.25">
      <c r="A666" s="1741"/>
      <c r="B666" s="2047"/>
      <c r="C666" s="2047"/>
      <c r="D666" s="2154"/>
      <c r="E666" s="1286" t="s">
        <v>1052</v>
      </c>
      <c r="F666" s="1698"/>
      <c r="G666" s="2047"/>
      <c r="H666" s="1286" t="s">
        <v>1052</v>
      </c>
      <c r="I666" s="1511"/>
      <c r="J666" s="1171"/>
      <c r="K666" s="1171"/>
      <c r="L666" s="2057"/>
      <c r="M666" s="2057"/>
      <c r="N666" s="2057"/>
      <c r="O666" s="1288" t="s">
        <v>1057</v>
      </c>
      <c r="P666" s="1580"/>
      <c r="Q666" s="1579"/>
      <c r="R666" s="1579"/>
      <c r="S666" s="1579"/>
      <c r="T666" s="2167"/>
      <c r="U666" s="2163"/>
      <c r="V666" s="1711" t="s">
        <v>1057</v>
      </c>
      <c r="W666" s="1582"/>
      <c r="X666" s="1582"/>
      <c r="Y666" s="1582"/>
      <c r="Z666" s="1582"/>
      <c r="AA666" s="2170"/>
      <c r="AB666" s="1670"/>
      <c r="AC666" s="1171"/>
      <c r="AD666" s="1171"/>
      <c r="AE666" s="1739"/>
      <c r="AF666" s="1272"/>
    </row>
    <row r="667" spans="1:32" ht="15" customHeight="1" x14ac:dyDescent="0.25">
      <c r="A667" s="1741"/>
      <c r="B667" s="2047"/>
      <c r="C667" s="2047"/>
      <c r="D667" s="2154"/>
      <c r="E667" s="1286" t="s">
        <v>1053</v>
      </c>
      <c r="F667" s="1698"/>
      <c r="G667" s="2047"/>
      <c r="H667" s="1286" t="s">
        <v>1053</v>
      </c>
      <c r="I667" s="1511"/>
      <c r="J667" s="1171"/>
      <c r="K667" s="1171"/>
      <c r="L667" s="2047">
        <v>4</v>
      </c>
      <c r="M667" s="2047" t="str">
        <f>IF($C$9="","",$C$18)</f>
        <v/>
      </c>
      <c r="N667" s="2047" t="s">
        <v>1055</v>
      </c>
      <c r="O667" s="1285" t="s">
        <v>1052</v>
      </c>
      <c r="P667" s="1579"/>
      <c r="Q667" s="1168"/>
      <c r="R667" s="1168"/>
      <c r="S667" s="1592"/>
      <c r="T667" s="2165" t="str">
        <f>IF(OR(AND(ISNUMBER(P667),ISNUMBER(P668),ISNUMBER(Q668),ISNUMBER(P669),ISNUMBER(Q669),ISNUMBER(R669),ISNUMBER(P670),ISNUMBER(Q670),ISNUMBER(R670),ISNUMBER(S670),E647="Internal Estimate"),E647="Standardised",E647=""),"Yes","No")</f>
        <v>Yes</v>
      </c>
      <c r="U667" s="2161" t="s">
        <v>1056</v>
      </c>
      <c r="V667" s="1708" t="s">
        <v>1052</v>
      </c>
      <c r="W667" s="1709"/>
      <c r="X667" s="1168"/>
      <c r="Y667" s="1168"/>
      <c r="Z667" s="1168"/>
      <c r="AA667" s="2168" t="str">
        <f>IF(OR(AND(ISNUMBER(W667),ISNUMBER(W668),ISNUMBER(X668),ISNUMBER(W669),ISNUMBER(X669),ISNUMBER(Y669),ISNUMBER(W670),ISNUMBER(X670),ISNUMBER(Y670),ISNUMBER(Z670),E647="Internal Estimate"),E647="Standardised",E647=""),"Yes","No")</f>
        <v>Yes</v>
      </c>
      <c r="AB667" s="1670"/>
      <c r="AC667" s="1171"/>
      <c r="AD667" s="1171"/>
      <c r="AE667" s="1739"/>
      <c r="AF667" s="1272"/>
    </row>
    <row r="668" spans="1:32" ht="15" customHeight="1" x14ac:dyDescent="0.25">
      <c r="A668" s="1741"/>
      <c r="B668" s="2047"/>
      <c r="C668" s="2047"/>
      <c r="D668" s="2154"/>
      <c r="E668" s="1287" t="s">
        <v>1054</v>
      </c>
      <c r="F668" s="1702"/>
      <c r="G668" s="2047"/>
      <c r="H668" s="1287" t="s">
        <v>1054</v>
      </c>
      <c r="I668" s="1515"/>
      <c r="J668" s="1171"/>
      <c r="K668" s="1171"/>
      <c r="L668" s="2047"/>
      <c r="M668" s="2047"/>
      <c r="N668" s="2047"/>
      <c r="O668" s="1286" t="s">
        <v>1053</v>
      </c>
      <c r="P668" s="1579"/>
      <c r="Q668" s="1579"/>
      <c r="R668" s="1512"/>
      <c r="S668" s="1593"/>
      <c r="T668" s="2166"/>
      <c r="U668" s="2162"/>
      <c r="V668" s="1710" t="s">
        <v>1053</v>
      </c>
      <c r="W668" s="1709"/>
      <c r="X668" s="1709"/>
      <c r="Y668" s="1512"/>
      <c r="Z668" s="1512"/>
      <c r="AA668" s="2169"/>
      <c r="AB668" s="1670"/>
      <c r="AC668" s="1171"/>
      <c r="AD668" s="1171"/>
      <c r="AE668" s="1739"/>
      <c r="AF668" s="1272"/>
    </row>
    <row r="669" spans="1:32" ht="15" customHeight="1" x14ac:dyDescent="0.25">
      <c r="A669" s="1741"/>
      <c r="B669" s="2057"/>
      <c r="C669" s="2057"/>
      <c r="D669" s="2160"/>
      <c r="E669" s="1288" t="s">
        <v>1057</v>
      </c>
      <c r="F669" s="1704"/>
      <c r="G669" s="2057"/>
      <c r="H669" s="1288" t="s">
        <v>1057</v>
      </c>
      <c r="I669" s="1516"/>
      <c r="J669" s="1171"/>
      <c r="K669" s="1171"/>
      <c r="L669" s="2047"/>
      <c r="M669" s="2047"/>
      <c r="N669" s="2047"/>
      <c r="O669" s="1286" t="s">
        <v>1054</v>
      </c>
      <c r="P669" s="1579"/>
      <c r="Q669" s="1579"/>
      <c r="R669" s="1579"/>
      <c r="S669" s="1593"/>
      <c r="T669" s="2166"/>
      <c r="U669" s="2162"/>
      <c r="V669" s="1710" t="s">
        <v>1054</v>
      </c>
      <c r="W669" s="1709"/>
      <c r="X669" s="1709"/>
      <c r="Y669" s="1709"/>
      <c r="Z669" s="1512"/>
      <c r="AA669" s="2169"/>
      <c r="AB669" s="1670"/>
      <c r="AC669" s="1171"/>
      <c r="AD669" s="1171"/>
      <c r="AE669" s="1739"/>
      <c r="AF669" s="1272"/>
    </row>
    <row r="670" spans="1:32" ht="15" customHeight="1" x14ac:dyDescent="0.25">
      <c r="A670" s="1741"/>
      <c r="B670" s="2046">
        <v>4</v>
      </c>
      <c r="C670" s="2046" t="str">
        <f>IF($C$9="","",$C$9)</f>
        <v/>
      </c>
      <c r="D670" s="2153" t="s">
        <v>1055</v>
      </c>
      <c r="E670" s="1285" t="s">
        <v>1031</v>
      </c>
      <c r="F670" s="1697"/>
      <c r="G670" s="2046" t="s">
        <v>1056</v>
      </c>
      <c r="H670" s="1285" t="s">
        <v>1031</v>
      </c>
      <c r="I670" s="1510"/>
      <c r="J670" s="1171"/>
      <c r="K670" s="1171"/>
      <c r="L670" s="2057"/>
      <c r="M670" s="2057"/>
      <c r="N670" s="2057"/>
      <c r="O670" s="1288" t="s">
        <v>1057</v>
      </c>
      <c r="P670" s="1580"/>
      <c r="Q670" s="1579"/>
      <c r="R670" s="1579"/>
      <c r="S670" s="1579"/>
      <c r="T670" s="2167"/>
      <c r="U670" s="2163"/>
      <c r="V670" s="1711" t="s">
        <v>1057</v>
      </c>
      <c r="W670" s="1582"/>
      <c r="X670" s="1582"/>
      <c r="Y670" s="1582"/>
      <c r="Z670" s="1582"/>
      <c r="AA670" s="2170"/>
      <c r="AB670" s="1670"/>
      <c r="AC670" s="1171"/>
      <c r="AD670" s="1171"/>
      <c r="AE670" s="1739"/>
      <c r="AF670" s="1272"/>
    </row>
    <row r="671" spans="1:32" ht="15" customHeight="1" x14ac:dyDescent="0.25">
      <c r="A671" s="1741"/>
      <c r="B671" s="2047"/>
      <c r="C671" s="2047"/>
      <c r="D671" s="2154"/>
      <c r="E671" s="1286" t="s">
        <v>1052</v>
      </c>
      <c r="F671" s="1698"/>
      <c r="G671" s="2047"/>
      <c r="H671" s="1286" t="s">
        <v>1052</v>
      </c>
      <c r="I671" s="1511"/>
      <c r="J671" s="1171"/>
      <c r="K671" s="1171"/>
      <c r="L671" s="2047">
        <v>5</v>
      </c>
      <c r="M671" s="2047" t="str">
        <f>IF($C$10="","",$C$10)</f>
        <v/>
      </c>
      <c r="N671" s="2047" t="s">
        <v>1055</v>
      </c>
      <c r="O671" s="1285" t="s">
        <v>1052</v>
      </c>
      <c r="P671" s="1579"/>
      <c r="Q671" s="1168"/>
      <c r="R671" s="1168"/>
      <c r="S671" s="1592"/>
      <c r="T671" s="2165" t="str">
        <f>IF(OR(AND(ISNUMBER(P671),ISNUMBER(P672),ISNUMBER(Q672),ISNUMBER(P673),ISNUMBER(Q673),ISNUMBER(R673),ISNUMBER(P674),ISNUMBER(Q674),ISNUMBER(R674),ISNUMBER(S674),E648="Internal Estimate"),E648="Standardised",E648=""),"Yes","No")</f>
        <v>Yes</v>
      </c>
      <c r="U671" s="2161" t="s">
        <v>1056</v>
      </c>
      <c r="V671" s="1708" t="s">
        <v>1052</v>
      </c>
      <c r="W671" s="1709"/>
      <c r="X671" s="1168"/>
      <c r="Y671" s="1168"/>
      <c r="Z671" s="1168"/>
      <c r="AA671" s="2168" t="str">
        <f>IF(OR(AND(ISNUMBER(W671),ISNUMBER(W672),ISNUMBER(X672),ISNUMBER(W673),ISNUMBER(X673),ISNUMBER(Y673),ISNUMBER(W674),ISNUMBER(X674),ISNUMBER(Y674),ISNUMBER(Z674),E648="Internal Estimate"),E648="Standardised",E648=""),"Yes","No")</f>
        <v>Yes</v>
      </c>
      <c r="AB671" s="1670"/>
      <c r="AC671" s="1171"/>
      <c r="AD671" s="1171"/>
      <c r="AE671" s="1739"/>
      <c r="AF671" s="1272"/>
    </row>
    <row r="672" spans="1:32" ht="15" customHeight="1" x14ac:dyDescent="0.25">
      <c r="A672" s="1741"/>
      <c r="B672" s="2047"/>
      <c r="C672" s="2047"/>
      <c r="D672" s="2154"/>
      <c r="E672" s="1286" t="s">
        <v>1053</v>
      </c>
      <c r="F672" s="1698"/>
      <c r="G672" s="2047"/>
      <c r="H672" s="1286" t="s">
        <v>1053</v>
      </c>
      <c r="I672" s="1511"/>
      <c r="J672" s="1171"/>
      <c r="K672" s="1171"/>
      <c r="L672" s="2047"/>
      <c r="M672" s="2047"/>
      <c r="N672" s="2047"/>
      <c r="O672" s="1286" t="s">
        <v>1053</v>
      </c>
      <c r="P672" s="1579"/>
      <c r="Q672" s="1579"/>
      <c r="R672" s="1512"/>
      <c r="S672" s="1593"/>
      <c r="T672" s="2166"/>
      <c r="U672" s="2162"/>
      <c r="V672" s="1710" t="s">
        <v>1053</v>
      </c>
      <c r="W672" s="1709"/>
      <c r="X672" s="1709"/>
      <c r="Y672" s="1512"/>
      <c r="Z672" s="1512"/>
      <c r="AA672" s="2169"/>
      <c r="AB672" s="1670"/>
      <c r="AC672" s="1171"/>
      <c r="AD672" s="1171"/>
      <c r="AE672" s="1739"/>
      <c r="AF672" s="1272"/>
    </row>
    <row r="673" spans="1:32" ht="15" customHeight="1" x14ac:dyDescent="0.25">
      <c r="A673" s="1741"/>
      <c r="B673" s="2047"/>
      <c r="C673" s="2047"/>
      <c r="D673" s="2154"/>
      <c r="E673" s="1287" t="s">
        <v>1054</v>
      </c>
      <c r="F673" s="1702"/>
      <c r="G673" s="2047"/>
      <c r="H673" s="1287" t="s">
        <v>1054</v>
      </c>
      <c r="I673" s="1515"/>
      <c r="J673" s="1171"/>
      <c r="K673" s="1171"/>
      <c r="L673" s="2047"/>
      <c r="M673" s="2047"/>
      <c r="N673" s="2047"/>
      <c r="O673" s="1286" t="s">
        <v>1054</v>
      </c>
      <c r="P673" s="1579"/>
      <c r="Q673" s="1579"/>
      <c r="R673" s="1579"/>
      <c r="S673" s="1593"/>
      <c r="T673" s="2166"/>
      <c r="U673" s="2162"/>
      <c r="V673" s="1710" t="s">
        <v>1054</v>
      </c>
      <c r="W673" s="1709"/>
      <c r="X673" s="1709"/>
      <c r="Y673" s="1709"/>
      <c r="Z673" s="1512"/>
      <c r="AA673" s="2169"/>
      <c r="AB673" s="1670"/>
      <c r="AC673" s="1171"/>
      <c r="AD673" s="1171"/>
      <c r="AE673" s="1739"/>
      <c r="AF673" s="1272"/>
    </row>
    <row r="674" spans="1:32" ht="15" customHeight="1" x14ac:dyDescent="0.25">
      <c r="A674" s="1741"/>
      <c r="B674" s="2057"/>
      <c r="C674" s="2057"/>
      <c r="D674" s="2160"/>
      <c r="E674" s="1288" t="s">
        <v>1057</v>
      </c>
      <c r="F674" s="1703"/>
      <c r="G674" s="2057"/>
      <c r="H674" s="1288" t="s">
        <v>1057</v>
      </c>
      <c r="I674" s="1516"/>
      <c r="J674" s="1171"/>
      <c r="K674" s="1171"/>
      <c r="L674" s="2057"/>
      <c r="M674" s="2057"/>
      <c r="N674" s="2057"/>
      <c r="O674" s="1288" t="s">
        <v>1057</v>
      </c>
      <c r="P674" s="1580"/>
      <c r="Q674" s="1579"/>
      <c r="R674" s="1579"/>
      <c r="S674" s="1579"/>
      <c r="T674" s="2167"/>
      <c r="U674" s="2163"/>
      <c r="V674" s="1711" t="s">
        <v>1057</v>
      </c>
      <c r="W674" s="1582"/>
      <c r="X674" s="1582"/>
      <c r="Y674" s="1582"/>
      <c r="Z674" s="1582"/>
      <c r="AA674" s="2170"/>
      <c r="AB674" s="1670"/>
      <c r="AC674" s="1171"/>
      <c r="AD674" s="1171"/>
      <c r="AE674" s="1739"/>
      <c r="AF674" s="1272"/>
    </row>
    <row r="675" spans="1:32" ht="15" customHeight="1" x14ac:dyDescent="0.25">
      <c r="A675" s="1741"/>
      <c r="B675" s="2046">
        <v>5</v>
      </c>
      <c r="C675" s="2046" t="str">
        <f>IF($C$10="","",$C$10)</f>
        <v/>
      </c>
      <c r="D675" s="2153" t="s">
        <v>1055</v>
      </c>
      <c r="E675" s="1285" t="s">
        <v>1031</v>
      </c>
      <c r="F675" s="1697"/>
      <c r="G675" s="2046" t="s">
        <v>1056</v>
      </c>
      <c r="H675" s="1285" t="s">
        <v>1031</v>
      </c>
      <c r="I675" s="1510"/>
      <c r="J675" s="1171"/>
      <c r="K675" s="1171"/>
      <c r="L675" s="2047">
        <v>6</v>
      </c>
      <c r="M675" s="2047" t="str">
        <f>IF($C$11="","",$C$11)</f>
        <v/>
      </c>
      <c r="N675" s="2047" t="s">
        <v>1055</v>
      </c>
      <c r="O675" s="1285" t="s">
        <v>1052</v>
      </c>
      <c r="P675" s="1579"/>
      <c r="Q675" s="1168"/>
      <c r="R675" s="1168"/>
      <c r="S675" s="1592"/>
      <c r="T675" s="2165" t="str">
        <f>IF(OR(AND(ISNUMBER(P675),ISNUMBER(P676),ISNUMBER(Q676),ISNUMBER(P677),ISNUMBER(Q677),ISNUMBER(R677),ISNUMBER(P678),ISNUMBER(Q678),ISNUMBER(R678),ISNUMBER(S678),E649="Internal Estimate"),E649="Standardised",E649=""),"Yes","No")</f>
        <v>Yes</v>
      </c>
      <c r="U675" s="2161" t="s">
        <v>1056</v>
      </c>
      <c r="V675" s="1708" t="s">
        <v>1052</v>
      </c>
      <c r="W675" s="1709"/>
      <c r="X675" s="1168"/>
      <c r="Y675" s="1168"/>
      <c r="Z675" s="1168"/>
      <c r="AA675" s="2168" t="str">
        <f>IF(OR(AND(ISNUMBER(W675),ISNUMBER(W676),ISNUMBER(X676),ISNUMBER(W677),ISNUMBER(X677),ISNUMBER(Y677),ISNUMBER(W678),ISNUMBER(X678),ISNUMBER(Y678),ISNUMBER(Z678),E649="Internal Estimate"),E649="Standardised",E649=""),"Yes","No")</f>
        <v>Yes</v>
      </c>
      <c r="AB675" s="1670"/>
      <c r="AC675" s="1171"/>
      <c r="AD675" s="1171"/>
      <c r="AE675" s="1739"/>
      <c r="AF675" s="1272"/>
    </row>
    <row r="676" spans="1:32" ht="15" customHeight="1" x14ac:dyDescent="0.25">
      <c r="A676" s="1741"/>
      <c r="B676" s="2047"/>
      <c r="C676" s="2047"/>
      <c r="D676" s="2154"/>
      <c r="E676" s="1286" t="s">
        <v>1052</v>
      </c>
      <c r="F676" s="1698"/>
      <c r="G676" s="2047"/>
      <c r="H676" s="1286" t="s">
        <v>1052</v>
      </c>
      <c r="I676" s="1511"/>
      <c r="J676" s="1171"/>
      <c r="K676" s="1171"/>
      <c r="L676" s="2047"/>
      <c r="M676" s="2047"/>
      <c r="N676" s="2047"/>
      <c r="O676" s="1286" t="s">
        <v>1053</v>
      </c>
      <c r="P676" s="1579"/>
      <c r="Q676" s="1579"/>
      <c r="R676" s="1512"/>
      <c r="S676" s="1593"/>
      <c r="T676" s="2166"/>
      <c r="U676" s="2162"/>
      <c r="V676" s="1710" t="s">
        <v>1053</v>
      </c>
      <c r="W676" s="1709"/>
      <c r="X676" s="1709"/>
      <c r="Y676" s="1512"/>
      <c r="Z676" s="1512"/>
      <c r="AA676" s="2169"/>
      <c r="AB676" s="1670"/>
      <c r="AC676" s="1171"/>
      <c r="AD676" s="1171"/>
      <c r="AE676" s="1739"/>
      <c r="AF676" s="1272"/>
    </row>
    <row r="677" spans="1:32" ht="15" customHeight="1" x14ac:dyDescent="0.25">
      <c r="A677" s="1741"/>
      <c r="B677" s="2047"/>
      <c r="C677" s="2047"/>
      <c r="D677" s="2154"/>
      <c r="E677" s="1286" t="s">
        <v>1053</v>
      </c>
      <c r="F677" s="1698"/>
      <c r="G677" s="2047"/>
      <c r="H677" s="1286" t="s">
        <v>1053</v>
      </c>
      <c r="I677" s="1511"/>
      <c r="J677" s="1171"/>
      <c r="K677" s="1171"/>
      <c r="L677" s="2047"/>
      <c r="M677" s="2047"/>
      <c r="N677" s="2047"/>
      <c r="O677" s="1286" t="s">
        <v>1054</v>
      </c>
      <c r="P677" s="1579"/>
      <c r="Q677" s="1579"/>
      <c r="R677" s="1579"/>
      <c r="S677" s="1593"/>
      <c r="T677" s="2166"/>
      <c r="U677" s="2162"/>
      <c r="V677" s="1710" t="s">
        <v>1054</v>
      </c>
      <c r="W677" s="1709"/>
      <c r="X677" s="1709"/>
      <c r="Y677" s="1709"/>
      <c r="Z677" s="1512"/>
      <c r="AA677" s="2169"/>
      <c r="AB677" s="1670"/>
      <c r="AC677" s="1171"/>
      <c r="AD677" s="1171"/>
      <c r="AE677" s="1739"/>
      <c r="AF677" s="1272"/>
    </row>
    <row r="678" spans="1:32" ht="15" customHeight="1" x14ac:dyDescent="0.25">
      <c r="A678" s="1741"/>
      <c r="B678" s="2047"/>
      <c r="C678" s="2047"/>
      <c r="D678" s="2154"/>
      <c r="E678" s="1287" t="s">
        <v>1054</v>
      </c>
      <c r="F678" s="1702"/>
      <c r="G678" s="2047"/>
      <c r="H678" s="1287" t="s">
        <v>1054</v>
      </c>
      <c r="I678" s="1515"/>
      <c r="J678" s="1171"/>
      <c r="K678" s="1171"/>
      <c r="L678" s="2057"/>
      <c r="M678" s="2057"/>
      <c r="N678" s="2057"/>
      <c r="O678" s="1288" t="s">
        <v>1057</v>
      </c>
      <c r="P678" s="1580"/>
      <c r="Q678" s="1581"/>
      <c r="R678" s="1581"/>
      <c r="S678" s="1581"/>
      <c r="T678" s="2167"/>
      <c r="U678" s="2163"/>
      <c r="V678" s="1711" t="s">
        <v>1057</v>
      </c>
      <c r="W678" s="1582"/>
      <c r="X678" s="1582"/>
      <c r="Y678" s="1582"/>
      <c r="Z678" s="1582"/>
      <c r="AA678" s="2170"/>
      <c r="AB678" s="1670"/>
      <c r="AC678" s="1171"/>
      <c r="AD678" s="1171"/>
      <c r="AE678" s="1739"/>
      <c r="AF678" s="1272"/>
    </row>
    <row r="679" spans="1:32" ht="15" customHeight="1" x14ac:dyDescent="0.25">
      <c r="A679" s="1741"/>
      <c r="B679" s="2057"/>
      <c r="C679" s="2057"/>
      <c r="D679" s="2160"/>
      <c r="E679" s="1288" t="s">
        <v>1057</v>
      </c>
      <c r="F679" s="1703"/>
      <c r="G679" s="2057"/>
      <c r="H679" s="1288" t="s">
        <v>1057</v>
      </c>
      <c r="I679" s="1516"/>
      <c r="J679" s="1171"/>
      <c r="K679" s="1171"/>
      <c r="L679" s="1171"/>
      <c r="M679" s="1171"/>
      <c r="N679" s="1171"/>
      <c r="O679" s="1171"/>
      <c r="P679" s="1171"/>
      <c r="Q679" s="1171"/>
      <c r="R679" s="1171"/>
      <c r="S679" s="1171"/>
      <c r="T679" s="1171"/>
      <c r="U679" s="1171"/>
      <c r="V679" s="1171"/>
      <c r="W679" s="1171"/>
      <c r="X679" s="1171"/>
      <c r="Y679" s="1171"/>
      <c r="Z679" s="1171"/>
      <c r="AA679" s="1670"/>
      <c r="AB679" s="1171"/>
      <c r="AC679" s="1171"/>
      <c r="AD679" s="1171"/>
      <c r="AE679" s="1273"/>
    </row>
    <row r="680" spans="1:32" ht="15" customHeight="1" x14ac:dyDescent="0.25">
      <c r="A680" s="1741"/>
      <c r="B680" s="2046">
        <v>6</v>
      </c>
      <c r="C680" s="2046" t="str">
        <f>IF($C$11="","",$C$11)</f>
        <v/>
      </c>
      <c r="D680" s="2153" t="s">
        <v>1055</v>
      </c>
      <c r="E680" s="1285" t="s">
        <v>1031</v>
      </c>
      <c r="F680" s="1697"/>
      <c r="G680" s="2046" t="s">
        <v>1056</v>
      </c>
      <c r="H680" s="1285" t="s">
        <v>1031</v>
      </c>
      <c r="I680" s="1510"/>
      <c r="J680" s="1171"/>
      <c r="K680" s="1171"/>
      <c r="L680" s="1171"/>
      <c r="M680" s="1171"/>
      <c r="N680" s="1171"/>
      <c r="O680" s="1171"/>
      <c r="P680" s="1171"/>
      <c r="Q680" s="1171"/>
      <c r="R680" s="1171"/>
      <c r="S680" s="1171"/>
      <c r="T680" s="1171"/>
      <c r="U680" s="1171"/>
      <c r="V680" s="1171"/>
      <c r="W680" s="1171"/>
      <c r="X680" s="1171"/>
      <c r="Y680" s="1171"/>
      <c r="Z680" s="1171"/>
      <c r="AA680" s="1670"/>
      <c r="AB680" s="1171"/>
      <c r="AC680" s="1171"/>
      <c r="AD680" s="1171"/>
      <c r="AE680" s="1273"/>
    </row>
    <row r="681" spans="1:32" ht="15" customHeight="1" x14ac:dyDescent="0.25">
      <c r="A681" s="1741"/>
      <c r="B681" s="2047"/>
      <c r="C681" s="2047"/>
      <c r="D681" s="2154"/>
      <c r="E681" s="1286" t="s">
        <v>1052</v>
      </c>
      <c r="F681" s="1698"/>
      <c r="G681" s="2047"/>
      <c r="H681" s="1286" t="s">
        <v>1052</v>
      </c>
      <c r="I681" s="1511"/>
      <c r="J681" s="1171"/>
      <c r="K681" s="1171"/>
      <c r="L681" s="1171"/>
      <c r="M681" s="1171"/>
      <c r="N681" s="1171"/>
      <c r="O681" s="1171"/>
      <c r="P681" s="1171"/>
      <c r="Q681" s="1171"/>
      <c r="R681" s="1171"/>
      <c r="S681" s="1171"/>
      <c r="T681" s="1171"/>
      <c r="U681" s="1171"/>
      <c r="V681" s="1171"/>
      <c r="W681" s="1171"/>
      <c r="X681" s="1171"/>
      <c r="Y681" s="1171"/>
      <c r="Z681" s="1171"/>
      <c r="AA681" s="1670"/>
      <c r="AB681" s="1171"/>
      <c r="AC681" s="1171"/>
      <c r="AD681" s="1171"/>
      <c r="AE681" s="1273"/>
    </row>
    <row r="682" spans="1:32" ht="15" customHeight="1" x14ac:dyDescent="0.25">
      <c r="A682" s="1741"/>
      <c r="B682" s="2047"/>
      <c r="C682" s="2047"/>
      <c r="D682" s="2154"/>
      <c r="E682" s="1286" t="s">
        <v>1053</v>
      </c>
      <c r="F682" s="1698"/>
      <c r="G682" s="2047"/>
      <c r="H682" s="1286" t="s">
        <v>1053</v>
      </c>
      <c r="I682" s="1511"/>
      <c r="J682" s="1171"/>
      <c r="K682" s="1171"/>
      <c r="L682" s="1171"/>
      <c r="M682" s="1171"/>
      <c r="N682" s="1171"/>
      <c r="O682" s="1171"/>
      <c r="P682" s="1171"/>
      <c r="Q682" s="1171"/>
      <c r="R682" s="1171"/>
      <c r="S682" s="1171"/>
      <c r="T682" s="1171"/>
      <c r="U682" s="1171"/>
      <c r="V682" s="1171"/>
      <c r="W682" s="1171"/>
      <c r="X682" s="1171"/>
      <c r="Y682" s="1171"/>
      <c r="Z682" s="1171"/>
      <c r="AA682" s="1670"/>
      <c r="AB682" s="1171"/>
      <c r="AC682" s="1171"/>
      <c r="AD682" s="1171"/>
      <c r="AE682" s="1273"/>
    </row>
    <row r="683" spans="1:32" ht="15" customHeight="1" x14ac:dyDescent="0.25">
      <c r="A683" s="1741"/>
      <c r="B683" s="2047"/>
      <c r="C683" s="2047"/>
      <c r="D683" s="2154"/>
      <c r="E683" s="1287" t="s">
        <v>1054</v>
      </c>
      <c r="F683" s="1702"/>
      <c r="G683" s="2047"/>
      <c r="H683" s="1287" t="s">
        <v>1054</v>
      </c>
      <c r="I683" s="1515"/>
      <c r="J683" s="1171"/>
      <c r="K683" s="1171"/>
      <c r="L683" s="1171"/>
      <c r="M683" s="1171"/>
      <c r="N683" s="1171"/>
      <c r="O683" s="1171"/>
      <c r="P683" s="1171"/>
      <c r="Q683" s="1171"/>
      <c r="R683" s="1171"/>
      <c r="S683" s="1171"/>
      <c r="T683" s="1171"/>
      <c r="U683" s="1171"/>
      <c r="V683" s="1171"/>
      <c r="W683" s="1171"/>
      <c r="X683" s="1171"/>
      <c r="Y683" s="1171"/>
      <c r="Z683" s="1171"/>
      <c r="AA683" s="1670"/>
      <c r="AB683" s="1171"/>
      <c r="AC683" s="1171"/>
      <c r="AD683" s="1171"/>
      <c r="AE683" s="1273"/>
    </row>
    <row r="684" spans="1:32" ht="15" customHeight="1" x14ac:dyDescent="0.25">
      <c r="A684" s="1741"/>
      <c r="B684" s="2057"/>
      <c r="C684" s="2057"/>
      <c r="D684" s="2160"/>
      <c r="E684" s="1288" t="s">
        <v>1057</v>
      </c>
      <c r="F684" s="1703"/>
      <c r="G684" s="2057"/>
      <c r="H684" s="1288" t="s">
        <v>1057</v>
      </c>
      <c r="I684" s="1516"/>
      <c r="J684" s="1171"/>
      <c r="K684" s="1171"/>
      <c r="L684" s="1171"/>
      <c r="M684" s="1171"/>
      <c r="N684" s="1171"/>
      <c r="O684" s="1171"/>
      <c r="P684" s="1171"/>
      <c r="Q684" s="1171"/>
      <c r="R684" s="1171"/>
      <c r="S684" s="1171"/>
      <c r="T684" s="1171"/>
      <c r="U684" s="1171"/>
      <c r="V684" s="1171"/>
      <c r="W684" s="1171"/>
      <c r="X684" s="1171"/>
      <c r="Y684" s="1171"/>
      <c r="Z684" s="1171"/>
      <c r="AA684" s="1670"/>
      <c r="AB684" s="1171"/>
      <c r="AC684" s="1171"/>
      <c r="AD684" s="1171"/>
      <c r="AE684" s="1273"/>
    </row>
    <row r="685" spans="1:32" ht="15" customHeight="1" x14ac:dyDescent="0.25">
      <c r="A685" s="1741"/>
      <c r="B685" s="1171"/>
      <c r="C685" s="1171"/>
      <c r="D685" s="1171"/>
      <c r="E685" s="1171"/>
      <c r="F685" s="1171"/>
      <c r="G685" s="1171"/>
      <c r="H685" s="1171"/>
      <c r="I685" s="1171"/>
      <c r="J685" s="1171"/>
      <c r="K685" s="1171"/>
      <c r="L685" s="1171"/>
      <c r="M685" s="1171"/>
      <c r="N685" s="1171"/>
      <c r="O685" s="1171"/>
      <c r="P685" s="1171"/>
      <c r="Q685" s="1171"/>
      <c r="R685" s="1171"/>
      <c r="S685" s="1171"/>
      <c r="T685" s="1171"/>
      <c r="U685" s="1171"/>
      <c r="V685" s="1171"/>
      <c r="W685" s="1171"/>
      <c r="X685" s="1171"/>
      <c r="Y685" s="1171"/>
      <c r="Z685" s="1171"/>
      <c r="AA685" s="1670"/>
      <c r="AB685" s="1171"/>
      <c r="AC685" s="1171"/>
      <c r="AD685" s="1171"/>
      <c r="AE685" s="1273"/>
    </row>
    <row r="686" spans="1:32" ht="15" customHeight="1" x14ac:dyDescent="0.25">
      <c r="A686" s="1741"/>
      <c r="B686" s="1171"/>
      <c r="C686" s="1171"/>
      <c r="D686" s="1171"/>
      <c r="E686" s="1171"/>
      <c r="F686" s="1171"/>
      <c r="G686" s="1171"/>
      <c r="H686" s="1171"/>
      <c r="I686" s="1171"/>
      <c r="J686" s="1865"/>
      <c r="K686" s="1171"/>
      <c r="L686" s="1171"/>
      <c r="M686" s="1171"/>
      <c r="N686" s="1171"/>
      <c r="O686" s="1171"/>
      <c r="P686" s="1171"/>
      <c r="Q686" s="1171"/>
      <c r="R686" s="1171"/>
      <c r="S686" s="1171"/>
      <c r="T686" s="1171"/>
      <c r="U686" s="1171"/>
      <c r="V686" s="1171"/>
      <c r="W686" s="1171"/>
      <c r="X686" s="1171"/>
      <c r="Y686" s="1171"/>
      <c r="Z686" s="1171"/>
      <c r="AA686" s="1670"/>
      <c r="AB686" s="1171"/>
      <c r="AC686" s="1171"/>
      <c r="AD686" s="1171"/>
      <c r="AE686" s="1273"/>
    </row>
    <row r="687" spans="1:32" ht="15" customHeight="1" x14ac:dyDescent="0.25">
      <c r="A687" s="1164" t="s">
        <v>1480</v>
      </c>
      <c r="B687" s="1670"/>
      <c r="C687" s="1670"/>
      <c r="D687" s="1670"/>
      <c r="E687" s="1670"/>
      <c r="F687" s="1670"/>
      <c r="G687" s="1670"/>
      <c r="H687" s="1670"/>
      <c r="I687" s="1670"/>
      <c r="J687" s="1171"/>
      <c r="K687" s="1171"/>
      <c r="L687" s="1560" t="s">
        <v>1481</v>
      </c>
      <c r="M687" s="1670"/>
      <c r="N687" s="1171"/>
      <c r="O687" s="1670"/>
      <c r="P687" s="1670"/>
      <c r="Q687" s="1670"/>
      <c r="R687" s="1670"/>
      <c r="S687" s="1670"/>
      <c r="T687" s="1670"/>
      <c r="U687" s="1670"/>
      <c r="V687" s="1670"/>
      <c r="W687" s="1670"/>
      <c r="X687" s="1670"/>
      <c r="Y687" s="1670"/>
      <c r="Z687" s="1670"/>
      <c r="AA687" s="1670"/>
      <c r="AB687" s="1171"/>
      <c r="AC687" s="1171"/>
      <c r="AD687" s="1171"/>
      <c r="AE687" s="1273"/>
    </row>
    <row r="688" spans="1:32" ht="15" customHeight="1" x14ac:dyDescent="0.25">
      <c r="A688" s="1741"/>
      <c r="B688" s="1171"/>
      <c r="C688" s="1171"/>
      <c r="D688" s="1171"/>
      <c r="E688" s="1171"/>
      <c r="F688" s="1171"/>
      <c r="G688" s="1171"/>
      <c r="H688" s="1171"/>
      <c r="I688" s="1171"/>
      <c r="J688" s="1171"/>
      <c r="K688" s="1171"/>
      <c r="L688" s="1865"/>
      <c r="M688" s="1171"/>
      <c r="N688" s="1171"/>
      <c r="O688" s="1171"/>
      <c r="P688" s="1171"/>
      <c r="Q688" s="1171"/>
      <c r="R688" s="1171"/>
      <c r="S688" s="1171"/>
      <c r="T688" s="1171"/>
      <c r="U688" s="1171"/>
      <c r="V688" s="1171"/>
      <c r="W688" s="1171"/>
      <c r="X688" s="1171"/>
      <c r="Y688" s="1171"/>
      <c r="Z688" s="1171"/>
      <c r="AA688" s="1670"/>
      <c r="AB688" s="1171"/>
      <c r="AC688" s="1171"/>
      <c r="AD688" s="1171"/>
      <c r="AE688" s="1273"/>
    </row>
    <row r="689" spans="1:31" ht="15" customHeight="1" x14ac:dyDescent="0.25">
      <c r="A689" s="1741"/>
      <c r="B689" s="2048" t="s">
        <v>1510</v>
      </c>
      <c r="C689" s="2048"/>
      <c r="D689" s="2048"/>
      <c r="E689" s="2048"/>
      <c r="F689" s="2048"/>
      <c r="G689" s="1171"/>
      <c r="H689" s="1171"/>
      <c r="I689" s="1171"/>
      <c r="J689" s="1171"/>
      <c r="K689" s="1171"/>
      <c r="L689" s="2048" t="s">
        <v>1503</v>
      </c>
      <c r="M689" s="2048"/>
      <c r="N689" s="2048"/>
      <c r="O689" s="2048"/>
      <c r="P689" s="2048"/>
      <c r="Q689" s="2048"/>
      <c r="R689" s="2048"/>
      <c r="S689" s="2048"/>
      <c r="T689" s="2048"/>
      <c r="U689" s="1171"/>
      <c r="V689" s="1171"/>
      <c r="W689" s="1171"/>
      <c r="X689" s="1171"/>
      <c r="Y689" s="1171"/>
      <c r="Z689" s="1171"/>
      <c r="AA689" s="1670"/>
      <c r="AB689" s="1171"/>
      <c r="AC689" s="1171"/>
      <c r="AD689" s="1171"/>
      <c r="AE689" s="1273"/>
    </row>
    <row r="690" spans="1:31" ht="73.5" customHeight="1" x14ac:dyDescent="0.25">
      <c r="A690" s="1741"/>
      <c r="B690" s="2149" t="s">
        <v>1030</v>
      </c>
      <c r="C690" s="2149"/>
      <c r="D690" s="2149" t="s">
        <v>1051</v>
      </c>
      <c r="E690" s="2150"/>
      <c r="F690" s="1683" t="s">
        <v>1509</v>
      </c>
      <c r="G690" s="1171"/>
      <c r="H690" s="1171"/>
      <c r="I690" s="1171"/>
      <c r="J690" s="1171"/>
      <c r="K690" s="1171"/>
      <c r="L690" s="2149" t="s">
        <v>1030</v>
      </c>
      <c r="M690" s="2149"/>
      <c r="N690" s="2149" t="s">
        <v>1051</v>
      </c>
      <c r="O690" s="2150"/>
      <c r="P690" s="1784" t="s">
        <v>1507</v>
      </c>
      <c r="Q690" s="1784" t="s">
        <v>1508</v>
      </c>
      <c r="R690" s="1784" t="s">
        <v>1506</v>
      </c>
      <c r="S690" s="1785" t="s">
        <v>1055</v>
      </c>
      <c r="T690" s="1705" t="s">
        <v>1496</v>
      </c>
      <c r="U690" s="1171"/>
      <c r="V690" s="1171"/>
      <c r="W690" s="1171"/>
      <c r="X690" s="1171"/>
      <c r="Y690" s="1171"/>
      <c r="Z690" s="1171"/>
      <c r="AA690" s="1670"/>
      <c r="AB690" s="1171"/>
      <c r="AC690" s="1171"/>
      <c r="AD690" s="1171"/>
      <c r="AE690" s="1273"/>
    </row>
    <row r="691" spans="1:31" ht="15" customHeight="1" x14ac:dyDescent="0.25">
      <c r="A691" s="1741"/>
      <c r="B691" s="2047">
        <v>1</v>
      </c>
      <c r="C691" s="2047" t="str">
        <f>IF($C$6="","",$C$6)</f>
        <v/>
      </c>
      <c r="D691" s="1517" t="s">
        <v>1504</v>
      </c>
      <c r="E691" s="1285"/>
      <c r="F691" s="1510"/>
      <c r="G691" s="1171"/>
      <c r="H691" s="1171"/>
      <c r="I691" s="1171"/>
      <c r="J691" s="1171"/>
      <c r="K691" s="1171"/>
      <c r="L691" s="2047">
        <v>1</v>
      </c>
      <c r="M691" s="2047" t="str">
        <f>IF($C$6="","",$C$6)</f>
        <v/>
      </c>
      <c r="N691" s="1518" t="s">
        <v>1505</v>
      </c>
      <c r="O691" s="1285"/>
      <c r="P691" s="1579"/>
      <c r="Q691" s="1168"/>
      <c r="R691" s="1168"/>
      <c r="S691" s="1592"/>
      <c r="T691" s="2168" t="str">
        <f>IF(OR(AND(ISNUMBER(P691),ISNUMBER(P692),ISNUMBER(Q692),ISNUMBER(P693),ISNUMBER(Q693),ISNUMBER(R693),ISNUMBER(P694),ISNUMBER(Q694),ISNUMBER(R694),ISNUMBER(S694),F644="Internal Estimate"),F644="Standardised",F644=""),"Yes","No")</f>
        <v>Yes</v>
      </c>
      <c r="U691" s="1171"/>
      <c r="V691" s="1171"/>
      <c r="W691" s="1171"/>
      <c r="X691" s="1171"/>
      <c r="Y691" s="1171"/>
      <c r="Z691" s="1171"/>
      <c r="AA691" s="1670"/>
      <c r="AB691" s="1171"/>
      <c r="AC691" s="1171"/>
      <c r="AD691" s="1171"/>
      <c r="AE691" s="1273"/>
    </row>
    <row r="692" spans="1:31" ht="15" customHeight="1" x14ac:dyDescent="0.25">
      <c r="A692" s="1741"/>
      <c r="B692" s="2047"/>
      <c r="C692" s="2047"/>
      <c r="D692" s="1518" t="s">
        <v>1505</v>
      </c>
      <c r="E692" s="1286"/>
      <c r="F692" s="1511"/>
      <c r="G692" s="1171"/>
      <c r="H692" s="1171"/>
      <c r="I692" s="1171"/>
      <c r="J692" s="1171"/>
      <c r="K692" s="1171"/>
      <c r="L692" s="2047"/>
      <c r="M692" s="2047"/>
      <c r="N692" s="1670" t="s">
        <v>1506</v>
      </c>
      <c r="O692" s="1286"/>
      <c r="P692" s="1579"/>
      <c r="Q692" s="1579"/>
      <c r="R692" s="1512"/>
      <c r="S692" s="1593"/>
      <c r="T692" s="2169"/>
      <c r="U692" s="1171"/>
      <c r="V692" s="1171"/>
      <c r="W692" s="1171"/>
      <c r="X692" s="1171"/>
      <c r="Y692" s="1171"/>
      <c r="Z692" s="1171"/>
      <c r="AA692" s="1670"/>
      <c r="AB692" s="1171"/>
      <c r="AC692" s="1171"/>
      <c r="AD692" s="1171"/>
      <c r="AE692" s="1273"/>
    </row>
    <row r="693" spans="1:31" ht="15" customHeight="1" x14ac:dyDescent="0.25">
      <c r="A693" s="1741"/>
      <c r="B693" s="2047"/>
      <c r="C693" s="2047"/>
      <c r="D693" s="1670" t="s">
        <v>1506</v>
      </c>
      <c r="E693" s="1286"/>
      <c r="F693" s="1511"/>
      <c r="G693" s="1171"/>
      <c r="H693" s="1171"/>
      <c r="I693" s="1171"/>
      <c r="J693" s="1171"/>
      <c r="K693" s="1171"/>
      <c r="L693" s="2047"/>
      <c r="M693" s="2047"/>
      <c r="N693" s="1518" t="s">
        <v>1055</v>
      </c>
      <c r="O693" s="1286"/>
      <c r="P693" s="1579"/>
      <c r="Q693" s="1579"/>
      <c r="R693" s="1579"/>
      <c r="S693" s="1593"/>
      <c r="T693" s="2169"/>
      <c r="U693" s="1171"/>
      <c r="V693" s="1171"/>
      <c r="W693" s="1171"/>
      <c r="X693" s="1171"/>
      <c r="Y693" s="1171"/>
      <c r="Z693" s="1171"/>
      <c r="AA693" s="1670"/>
      <c r="AB693" s="1171"/>
      <c r="AC693" s="1171"/>
      <c r="AD693" s="1171"/>
      <c r="AE693" s="1273"/>
    </row>
    <row r="694" spans="1:31" ht="15" customHeight="1" x14ac:dyDescent="0.25">
      <c r="A694" s="1741"/>
      <c r="B694" s="2047"/>
      <c r="C694" s="2047"/>
      <c r="D694" s="1518" t="s">
        <v>1055</v>
      </c>
      <c r="E694" s="1286"/>
      <c r="F694" s="1511"/>
      <c r="G694" s="1171"/>
      <c r="H694" s="1171"/>
      <c r="I694" s="1171"/>
      <c r="J694" s="1171"/>
      <c r="K694" s="1171"/>
      <c r="L694" s="2057"/>
      <c r="M694" s="2057"/>
      <c r="N694" s="1519" t="s">
        <v>1056</v>
      </c>
      <c r="O694" s="1288"/>
      <c r="P694" s="1580"/>
      <c r="Q694" s="1579"/>
      <c r="R694" s="1579"/>
      <c r="S694" s="1579"/>
      <c r="T694" s="2170"/>
      <c r="U694" s="1171"/>
      <c r="V694" s="1171"/>
      <c r="W694" s="1171"/>
      <c r="X694" s="1171"/>
      <c r="Y694" s="1171"/>
      <c r="Z694" s="1171"/>
      <c r="AA694" s="1670"/>
      <c r="AB694" s="1171"/>
      <c r="AC694" s="1171"/>
      <c r="AD694" s="1171"/>
      <c r="AE694" s="1273"/>
    </row>
    <row r="695" spans="1:31" ht="15" customHeight="1" x14ac:dyDescent="0.25">
      <c r="A695" s="1741"/>
      <c r="B695" s="2047"/>
      <c r="C695" s="2047"/>
      <c r="D695" s="1520" t="s">
        <v>1056</v>
      </c>
      <c r="E695" s="1287"/>
      <c r="F695" s="1513"/>
      <c r="G695" s="1171"/>
      <c r="H695" s="1171"/>
      <c r="I695" s="1171"/>
      <c r="J695" s="1171"/>
      <c r="K695" s="1171"/>
      <c r="L695" s="2047">
        <v>2</v>
      </c>
      <c r="M695" s="2047" t="str">
        <f>IF($C$7="","",$C$7)</f>
        <v/>
      </c>
      <c r="N695" s="1518" t="s">
        <v>1505</v>
      </c>
      <c r="O695" s="1285"/>
      <c r="P695" s="1579"/>
      <c r="Q695" s="1168"/>
      <c r="R695" s="1168"/>
      <c r="S695" s="1592"/>
      <c r="T695" s="2168" t="str">
        <f>IF(OR(AND(ISNUMBER(P695),ISNUMBER(P696),ISNUMBER(Q696),ISNUMBER(P697),ISNUMBER(Q697),ISNUMBER(R697),ISNUMBER(P698),ISNUMBER(Q698),ISNUMBER(R698),ISNUMBER(S698),F645="Internal Estimate"),F645="Standardised",F645=""),"Yes","No")</f>
        <v>Yes</v>
      </c>
      <c r="U695" s="1171"/>
      <c r="V695" s="1171"/>
      <c r="W695" s="1171"/>
      <c r="X695" s="1171"/>
      <c r="Y695" s="1171"/>
      <c r="Z695" s="1171"/>
      <c r="AA695" s="1670"/>
      <c r="AB695" s="1171"/>
      <c r="AC695" s="1171"/>
      <c r="AD695" s="1171"/>
      <c r="AE695" s="1273"/>
    </row>
    <row r="696" spans="1:31" ht="15" customHeight="1" x14ac:dyDescent="0.25">
      <c r="A696" s="1741"/>
      <c r="B696" s="2046">
        <v>2</v>
      </c>
      <c r="C696" s="2046" t="str">
        <f>IF($C$7="","",$C$7)</f>
        <v/>
      </c>
      <c r="D696" s="1517" t="s">
        <v>1504</v>
      </c>
      <c r="E696" s="1285"/>
      <c r="F696" s="1510"/>
      <c r="G696" s="1171"/>
      <c r="H696" s="1171"/>
      <c r="I696" s="1171"/>
      <c r="J696" s="1171"/>
      <c r="K696" s="1171"/>
      <c r="L696" s="2047"/>
      <c r="M696" s="2047"/>
      <c r="N696" s="1670" t="s">
        <v>1506</v>
      </c>
      <c r="O696" s="1286"/>
      <c r="P696" s="1579"/>
      <c r="Q696" s="1579"/>
      <c r="R696" s="1512"/>
      <c r="S696" s="1593"/>
      <c r="T696" s="2169"/>
      <c r="U696" s="1171"/>
      <c r="V696" s="1171"/>
      <c r="W696" s="1171"/>
      <c r="X696" s="1171"/>
      <c r="Y696" s="1171"/>
      <c r="Z696" s="1171"/>
      <c r="AA696" s="1670"/>
      <c r="AB696" s="1171"/>
      <c r="AC696" s="1171"/>
      <c r="AD696" s="1171"/>
      <c r="AE696" s="1273"/>
    </row>
    <row r="697" spans="1:31" ht="15" customHeight="1" x14ac:dyDescent="0.25">
      <c r="A697" s="1741"/>
      <c r="B697" s="2047"/>
      <c r="C697" s="2047"/>
      <c r="D697" s="1518" t="s">
        <v>1505</v>
      </c>
      <c r="E697" s="1286"/>
      <c r="F697" s="1511"/>
      <c r="G697" s="1171"/>
      <c r="H697" s="1171"/>
      <c r="I697" s="1171"/>
      <c r="J697" s="1171"/>
      <c r="K697" s="1171"/>
      <c r="L697" s="2047"/>
      <c r="M697" s="2047"/>
      <c r="N697" s="1518" t="s">
        <v>1055</v>
      </c>
      <c r="O697" s="1286"/>
      <c r="P697" s="1579"/>
      <c r="Q697" s="1579"/>
      <c r="R697" s="1579"/>
      <c r="S697" s="1593"/>
      <c r="T697" s="2169"/>
      <c r="U697" s="1171"/>
      <c r="V697" s="1171"/>
      <c r="W697" s="1171"/>
      <c r="X697" s="1171"/>
      <c r="Y697" s="1171"/>
      <c r="Z697" s="1171"/>
      <c r="AA697" s="1670"/>
      <c r="AB697" s="1171"/>
      <c r="AC697" s="1171"/>
      <c r="AD697" s="1171"/>
      <c r="AE697" s="1273"/>
    </row>
    <row r="698" spans="1:31" ht="15" customHeight="1" x14ac:dyDescent="0.25">
      <c r="A698" s="1741"/>
      <c r="B698" s="2047"/>
      <c r="C698" s="2047"/>
      <c r="D698" s="1670" t="s">
        <v>1506</v>
      </c>
      <c r="E698" s="1286"/>
      <c r="F698" s="1511"/>
      <c r="G698" s="1171"/>
      <c r="H698" s="1171"/>
      <c r="I698" s="1171"/>
      <c r="J698" s="1171"/>
      <c r="K698" s="1171"/>
      <c r="L698" s="2057"/>
      <c r="M698" s="2057"/>
      <c r="N698" s="1519" t="s">
        <v>1056</v>
      </c>
      <c r="O698" s="1288"/>
      <c r="P698" s="1580"/>
      <c r="Q698" s="1579"/>
      <c r="R698" s="1579"/>
      <c r="S698" s="1579"/>
      <c r="T698" s="2170"/>
      <c r="U698" s="1171"/>
      <c r="V698" s="1171"/>
      <c r="W698" s="1171"/>
      <c r="X698" s="1171"/>
      <c r="Y698" s="1171"/>
      <c r="Z698" s="1171"/>
      <c r="AA698" s="1670"/>
      <c r="AB698" s="1171"/>
      <c r="AC698" s="1171"/>
      <c r="AD698" s="1171"/>
      <c r="AE698" s="1273"/>
    </row>
    <row r="699" spans="1:31" ht="15" customHeight="1" x14ac:dyDescent="0.25">
      <c r="A699" s="1741"/>
      <c r="B699" s="2047"/>
      <c r="C699" s="2047"/>
      <c r="D699" s="1518" t="s">
        <v>1055</v>
      </c>
      <c r="E699" s="1286"/>
      <c r="F699" s="1511"/>
      <c r="G699" s="1171"/>
      <c r="H699" s="1171"/>
      <c r="I699" s="1171"/>
      <c r="J699" s="1171"/>
      <c r="K699" s="1171"/>
      <c r="L699" s="2047">
        <v>3</v>
      </c>
      <c r="M699" s="2047" t="str">
        <f>IF($C$8="","",$C$8)</f>
        <v/>
      </c>
      <c r="N699" s="1518" t="s">
        <v>1505</v>
      </c>
      <c r="O699" s="1285"/>
      <c r="P699" s="1579"/>
      <c r="Q699" s="1168"/>
      <c r="R699" s="1168"/>
      <c r="S699" s="1592"/>
      <c r="T699" s="2168" t="str">
        <f>IF(OR(AND(ISNUMBER(P699),ISNUMBER(P700),ISNUMBER(Q700),ISNUMBER(P701),ISNUMBER(Q701),ISNUMBER(R701),ISNUMBER(P702),ISNUMBER(Q702),ISNUMBER(R702),ISNUMBER(S702),F646="Internal Estimate"),F646="Standardised",F646=""),"Yes","No")</f>
        <v>Yes</v>
      </c>
      <c r="U699" s="1171"/>
      <c r="V699" s="1171"/>
      <c r="W699" s="1171"/>
      <c r="X699" s="1171"/>
      <c r="Y699" s="1171"/>
      <c r="Z699" s="1171"/>
      <c r="AA699" s="1670"/>
      <c r="AB699" s="1171"/>
      <c r="AC699" s="1171"/>
      <c r="AD699" s="1171"/>
      <c r="AE699" s="1273"/>
    </row>
    <row r="700" spans="1:31" ht="15" customHeight="1" x14ac:dyDescent="0.25">
      <c r="A700" s="1741"/>
      <c r="B700" s="2057"/>
      <c r="C700" s="2057"/>
      <c r="D700" s="1520" t="s">
        <v>1056</v>
      </c>
      <c r="E700" s="1287"/>
      <c r="F700" s="1513"/>
      <c r="G700" s="1171"/>
      <c r="H700" s="1171"/>
      <c r="I700" s="1171"/>
      <c r="J700" s="1171"/>
      <c r="K700" s="1171"/>
      <c r="L700" s="2047"/>
      <c r="M700" s="2047"/>
      <c r="N700" s="1670" t="s">
        <v>1506</v>
      </c>
      <c r="O700" s="1286"/>
      <c r="P700" s="1579"/>
      <c r="Q700" s="1579"/>
      <c r="R700" s="1512"/>
      <c r="S700" s="1593"/>
      <c r="T700" s="2169"/>
      <c r="U700" s="1171"/>
      <c r="V700" s="1171"/>
      <c r="W700" s="1171"/>
      <c r="X700" s="1171"/>
      <c r="Y700" s="1171"/>
      <c r="Z700" s="1171"/>
      <c r="AA700" s="1670"/>
      <c r="AB700" s="1171"/>
      <c r="AC700" s="1171"/>
      <c r="AD700" s="1171"/>
      <c r="AE700" s="1273"/>
    </row>
    <row r="701" spans="1:31" ht="15" customHeight="1" x14ac:dyDescent="0.25">
      <c r="A701" s="1741"/>
      <c r="B701" s="2046">
        <v>3</v>
      </c>
      <c r="C701" s="2046" t="str">
        <f>IF($C$8="","",$C$8)</f>
        <v/>
      </c>
      <c r="D701" s="1517" t="s">
        <v>1504</v>
      </c>
      <c r="E701" s="1285"/>
      <c r="F701" s="1510"/>
      <c r="G701" s="1171"/>
      <c r="H701" s="1171"/>
      <c r="I701" s="1171"/>
      <c r="J701" s="1171"/>
      <c r="K701" s="1171"/>
      <c r="L701" s="2047"/>
      <c r="M701" s="2047"/>
      <c r="N701" s="1518" t="s">
        <v>1055</v>
      </c>
      <c r="O701" s="1286"/>
      <c r="P701" s="1579"/>
      <c r="Q701" s="1579"/>
      <c r="R701" s="1579"/>
      <c r="S701" s="1593"/>
      <c r="T701" s="2169"/>
      <c r="U701" s="1171"/>
      <c r="V701" s="1171"/>
      <c r="W701" s="1171"/>
      <c r="X701" s="1171"/>
      <c r="Y701" s="1171"/>
      <c r="Z701" s="1171"/>
      <c r="AA701" s="1670"/>
      <c r="AB701" s="1171"/>
      <c r="AC701" s="1171"/>
      <c r="AD701" s="1171"/>
      <c r="AE701" s="1273"/>
    </row>
    <row r="702" spans="1:31" ht="15" customHeight="1" x14ac:dyDescent="0.25">
      <c r="A702" s="1741"/>
      <c r="B702" s="2047"/>
      <c r="C702" s="2047"/>
      <c r="D702" s="1518" t="s">
        <v>1505</v>
      </c>
      <c r="E702" s="1286"/>
      <c r="F702" s="1511"/>
      <c r="G702" s="1171"/>
      <c r="H702" s="1171"/>
      <c r="I702" s="1171"/>
      <c r="J702" s="1171"/>
      <c r="K702" s="1171"/>
      <c r="L702" s="2057"/>
      <c r="M702" s="2057"/>
      <c r="N702" s="1519" t="s">
        <v>1056</v>
      </c>
      <c r="O702" s="1288"/>
      <c r="P702" s="1580"/>
      <c r="Q702" s="1579"/>
      <c r="R702" s="1579"/>
      <c r="S702" s="1579"/>
      <c r="T702" s="2170"/>
      <c r="U702" s="1171"/>
      <c r="V702" s="1171"/>
      <c r="W702" s="1171"/>
      <c r="X702" s="1171"/>
      <c r="Y702" s="1171"/>
      <c r="Z702" s="1171"/>
      <c r="AA702" s="1670"/>
      <c r="AB702" s="1171"/>
      <c r="AC702" s="1171"/>
      <c r="AD702" s="1171"/>
      <c r="AE702" s="1273"/>
    </row>
    <row r="703" spans="1:31" ht="15" customHeight="1" x14ac:dyDescent="0.25">
      <c r="A703" s="1741"/>
      <c r="B703" s="2047"/>
      <c r="C703" s="2047"/>
      <c r="D703" s="1670" t="s">
        <v>1506</v>
      </c>
      <c r="E703" s="1286"/>
      <c r="F703" s="1511"/>
      <c r="G703" s="1171"/>
      <c r="H703" s="1171"/>
      <c r="I703" s="1171"/>
      <c r="J703" s="1171"/>
      <c r="K703" s="1171"/>
      <c r="L703" s="2047">
        <v>4</v>
      </c>
      <c r="M703" s="2047" t="str">
        <f>IF($C$9="","",$C$18)</f>
        <v/>
      </c>
      <c r="N703" s="1518" t="s">
        <v>1505</v>
      </c>
      <c r="O703" s="1285"/>
      <c r="P703" s="1579"/>
      <c r="Q703" s="1168"/>
      <c r="R703" s="1168"/>
      <c r="S703" s="1592"/>
      <c r="T703" s="2168" t="str">
        <f>IF(OR(AND(ISNUMBER(P703),ISNUMBER(P704),ISNUMBER(Q704),ISNUMBER(P705),ISNUMBER(Q705),ISNUMBER(R705),ISNUMBER(P706),ISNUMBER(Q706),ISNUMBER(R706),ISNUMBER(S706),F647="Internal Estimate"),F647="Standardised",F647=""),"Yes","No")</f>
        <v>Yes</v>
      </c>
      <c r="U703" s="1171"/>
      <c r="V703" s="1171"/>
      <c r="W703" s="1171"/>
      <c r="X703" s="1171"/>
      <c r="Y703" s="1171"/>
      <c r="Z703" s="1171"/>
      <c r="AA703" s="1670"/>
      <c r="AB703" s="1171"/>
      <c r="AC703" s="1171"/>
      <c r="AD703" s="1171"/>
      <c r="AE703" s="1273"/>
    </row>
    <row r="704" spans="1:31" ht="15" customHeight="1" x14ac:dyDescent="0.25">
      <c r="A704" s="1741"/>
      <c r="B704" s="2047"/>
      <c r="C704" s="2047"/>
      <c r="D704" s="1518" t="s">
        <v>1055</v>
      </c>
      <c r="E704" s="1286"/>
      <c r="F704" s="1511"/>
      <c r="G704" s="1171"/>
      <c r="H704" s="1171"/>
      <c r="I704" s="1171"/>
      <c r="J704" s="1171"/>
      <c r="K704" s="1171"/>
      <c r="L704" s="2047"/>
      <c r="M704" s="2047"/>
      <c r="N704" s="1670" t="s">
        <v>1506</v>
      </c>
      <c r="O704" s="1286"/>
      <c r="P704" s="1579"/>
      <c r="Q704" s="1579"/>
      <c r="R704" s="1512"/>
      <c r="S704" s="1593"/>
      <c r="T704" s="2169"/>
      <c r="U704" s="1171"/>
      <c r="V704" s="1171"/>
      <c r="W704" s="1171"/>
      <c r="X704" s="1171"/>
      <c r="Y704" s="1171"/>
      <c r="Z704" s="1171"/>
      <c r="AA704" s="1670"/>
      <c r="AB704" s="1171"/>
      <c r="AC704" s="1171"/>
      <c r="AD704" s="1171"/>
      <c r="AE704" s="1273"/>
    </row>
    <row r="705" spans="1:31" ht="15" customHeight="1" x14ac:dyDescent="0.25">
      <c r="A705" s="1741"/>
      <c r="B705" s="2057"/>
      <c r="C705" s="2057"/>
      <c r="D705" s="1520" t="s">
        <v>1056</v>
      </c>
      <c r="E705" s="1287"/>
      <c r="F705" s="1513"/>
      <c r="G705" s="1171"/>
      <c r="H705" s="1171"/>
      <c r="I705" s="1171"/>
      <c r="J705" s="1171"/>
      <c r="K705" s="1171"/>
      <c r="L705" s="2047"/>
      <c r="M705" s="2047"/>
      <c r="N705" s="1518" t="s">
        <v>1055</v>
      </c>
      <c r="O705" s="1286"/>
      <c r="P705" s="1579"/>
      <c r="Q705" s="1579"/>
      <c r="R705" s="1579"/>
      <c r="S705" s="1593"/>
      <c r="T705" s="2169"/>
      <c r="U705" s="1171"/>
      <c r="V705" s="1171"/>
      <c r="W705" s="1171"/>
      <c r="X705" s="1171"/>
      <c r="Y705" s="1171"/>
      <c r="Z705" s="1171"/>
      <c r="AA705" s="1670"/>
      <c r="AB705" s="1171"/>
      <c r="AC705" s="1171"/>
      <c r="AD705" s="1171"/>
      <c r="AE705" s="1273"/>
    </row>
    <row r="706" spans="1:31" ht="15" customHeight="1" x14ac:dyDescent="0.25">
      <c r="A706" s="1741"/>
      <c r="B706" s="2046">
        <v>4</v>
      </c>
      <c r="C706" s="2047" t="str">
        <f>IF($C$9="","",$C$9)</f>
        <v/>
      </c>
      <c r="D706" s="1517" t="s">
        <v>1504</v>
      </c>
      <c r="E706" s="1285"/>
      <c r="F706" s="1510"/>
      <c r="G706" s="1171"/>
      <c r="H706" s="1171"/>
      <c r="I706" s="1171"/>
      <c r="J706" s="1171"/>
      <c r="K706" s="1171"/>
      <c r="L706" s="2057"/>
      <c r="M706" s="2057"/>
      <c r="N706" s="1519" t="s">
        <v>1056</v>
      </c>
      <c r="O706" s="1288"/>
      <c r="P706" s="1580"/>
      <c r="Q706" s="1579"/>
      <c r="R706" s="1579"/>
      <c r="S706" s="1579"/>
      <c r="T706" s="2170"/>
      <c r="U706" s="1171"/>
      <c r="V706" s="1171"/>
      <c r="W706" s="1171"/>
      <c r="X706" s="1171"/>
      <c r="Y706" s="1171"/>
      <c r="Z706" s="1171"/>
      <c r="AA706" s="1670"/>
      <c r="AB706" s="1171"/>
      <c r="AC706" s="1171"/>
      <c r="AD706" s="1171"/>
      <c r="AE706" s="1273"/>
    </row>
    <row r="707" spans="1:31" ht="15" customHeight="1" x14ac:dyDescent="0.25">
      <c r="A707" s="1741"/>
      <c r="B707" s="2047"/>
      <c r="C707" s="2047"/>
      <c r="D707" s="1518" t="s">
        <v>1505</v>
      </c>
      <c r="E707" s="1286"/>
      <c r="F707" s="1511"/>
      <c r="G707" s="1171"/>
      <c r="H707" s="1171"/>
      <c r="I707" s="1171"/>
      <c r="J707" s="1171"/>
      <c r="K707" s="1171"/>
      <c r="L707" s="2047">
        <v>5</v>
      </c>
      <c r="M707" s="2047" t="str">
        <f>IF($C$10="","",$C$10)</f>
        <v/>
      </c>
      <c r="N707" s="1518" t="s">
        <v>1505</v>
      </c>
      <c r="O707" s="1285"/>
      <c r="P707" s="1579"/>
      <c r="Q707" s="1168"/>
      <c r="R707" s="1168"/>
      <c r="S707" s="1592"/>
      <c r="T707" s="2168" t="str">
        <f>IF(OR(AND(ISNUMBER(P707),ISNUMBER(P708),ISNUMBER(Q708),ISNUMBER(P709),ISNUMBER(Q709),ISNUMBER(R709),ISNUMBER(P710),ISNUMBER(Q710),ISNUMBER(R710),ISNUMBER(S710),F648="Internal Estimate"),F648="Standardised",F648=""),"Yes","No")</f>
        <v>Yes</v>
      </c>
      <c r="U707" s="1171"/>
      <c r="V707" s="1171"/>
      <c r="W707" s="1171"/>
      <c r="X707" s="1171"/>
      <c r="Y707" s="1171"/>
      <c r="Z707" s="1171"/>
      <c r="AA707" s="1670"/>
      <c r="AB707" s="1171"/>
      <c r="AC707" s="1171"/>
      <c r="AD707" s="1171"/>
      <c r="AE707" s="1273"/>
    </row>
    <row r="708" spans="1:31" ht="15" customHeight="1" x14ac:dyDescent="0.25">
      <c r="A708" s="1741"/>
      <c r="B708" s="2047"/>
      <c r="C708" s="2047"/>
      <c r="D708" s="1670" t="s">
        <v>1506</v>
      </c>
      <c r="E708" s="1286"/>
      <c r="F708" s="1511"/>
      <c r="G708" s="1171"/>
      <c r="H708" s="1171"/>
      <c r="I708" s="1171"/>
      <c r="J708" s="1171"/>
      <c r="K708" s="1171"/>
      <c r="L708" s="2047"/>
      <c r="M708" s="2047"/>
      <c r="N708" s="1670" t="s">
        <v>1506</v>
      </c>
      <c r="O708" s="1286"/>
      <c r="P708" s="1579"/>
      <c r="Q708" s="1579"/>
      <c r="R708" s="1512"/>
      <c r="S708" s="1593"/>
      <c r="T708" s="2169"/>
      <c r="U708" s="1171"/>
      <c r="V708" s="1171"/>
      <c r="W708" s="1171"/>
      <c r="X708" s="1171"/>
      <c r="Y708" s="1171"/>
      <c r="Z708" s="1171"/>
      <c r="AA708" s="1670"/>
      <c r="AB708" s="1171"/>
      <c r="AC708" s="1171"/>
      <c r="AD708" s="1171"/>
      <c r="AE708" s="1273"/>
    </row>
    <row r="709" spans="1:31" ht="15" customHeight="1" x14ac:dyDescent="0.25">
      <c r="A709" s="1741"/>
      <c r="B709" s="2047"/>
      <c r="C709" s="2047"/>
      <c r="D709" s="1518" t="s">
        <v>1055</v>
      </c>
      <c r="E709" s="1286"/>
      <c r="F709" s="1511"/>
      <c r="G709" s="1171"/>
      <c r="H709" s="1171"/>
      <c r="I709" s="1171"/>
      <c r="J709" s="1171"/>
      <c r="K709" s="1171"/>
      <c r="L709" s="2047"/>
      <c r="M709" s="2047"/>
      <c r="N709" s="1518" t="s">
        <v>1055</v>
      </c>
      <c r="O709" s="1286"/>
      <c r="P709" s="1579"/>
      <c r="Q709" s="1579"/>
      <c r="R709" s="1579"/>
      <c r="S709" s="1593"/>
      <c r="T709" s="2169"/>
      <c r="U709" s="1171"/>
      <c r="V709" s="1171"/>
      <c r="W709" s="1171"/>
      <c r="X709" s="1171"/>
      <c r="Y709" s="1171"/>
      <c r="Z709" s="1171"/>
      <c r="AA709" s="1670"/>
      <c r="AB709" s="1171"/>
      <c r="AC709" s="1171"/>
      <c r="AD709" s="1171"/>
      <c r="AE709" s="1273"/>
    </row>
    <row r="710" spans="1:31" ht="15" customHeight="1" x14ac:dyDescent="0.25">
      <c r="A710" s="1741"/>
      <c r="B710" s="2057"/>
      <c r="C710" s="2047"/>
      <c r="D710" s="1520" t="s">
        <v>1056</v>
      </c>
      <c r="E710" s="1287"/>
      <c r="F710" s="1513"/>
      <c r="G710" s="1171"/>
      <c r="H710" s="1171"/>
      <c r="I710" s="1171"/>
      <c r="J710" s="1171"/>
      <c r="K710" s="1171"/>
      <c r="L710" s="2057"/>
      <c r="M710" s="2057"/>
      <c r="N710" s="1519" t="s">
        <v>1056</v>
      </c>
      <c r="O710" s="1288"/>
      <c r="P710" s="1580"/>
      <c r="Q710" s="1579"/>
      <c r="R710" s="1579"/>
      <c r="S710" s="1579"/>
      <c r="T710" s="2170"/>
      <c r="U710" s="1171"/>
      <c r="V710" s="1171"/>
      <c r="W710" s="1171"/>
      <c r="X710" s="1171"/>
      <c r="Y710" s="1171"/>
      <c r="Z710" s="1171"/>
      <c r="AA710" s="1670"/>
      <c r="AB710" s="1171"/>
      <c r="AC710" s="1171"/>
      <c r="AD710" s="1171"/>
      <c r="AE710" s="1273"/>
    </row>
    <row r="711" spans="1:31" ht="15" customHeight="1" x14ac:dyDescent="0.25">
      <c r="A711" s="1741"/>
      <c r="B711" s="2046">
        <v>5</v>
      </c>
      <c r="C711" s="2046" t="str">
        <f>IF($C$10="","",$C$10)</f>
        <v/>
      </c>
      <c r="D711" s="1517" t="s">
        <v>1504</v>
      </c>
      <c r="E711" s="1285"/>
      <c r="F711" s="1510"/>
      <c r="G711" s="1171"/>
      <c r="H711" s="1171"/>
      <c r="I711" s="1171"/>
      <c r="J711" s="1171"/>
      <c r="K711" s="1171"/>
      <c r="L711" s="2047">
        <v>6</v>
      </c>
      <c r="M711" s="2047" t="str">
        <f>IF($C$11="","",$C$11)</f>
        <v/>
      </c>
      <c r="N711" s="1518" t="s">
        <v>1505</v>
      </c>
      <c r="O711" s="1285"/>
      <c r="P711" s="1579"/>
      <c r="Q711" s="1168"/>
      <c r="R711" s="1168"/>
      <c r="S711" s="1592"/>
      <c r="T711" s="2168" t="str">
        <f>IF(OR(AND(ISNUMBER(P711),ISNUMBER(P712),ISNUMBER(Q712),ISNUMBER(P713),ISNUMBER(Q713),ISNUMBER(R713),ISNUMBER(P714),ISNUMBER(Q714),ISNUMBER(R714),ISNUMBER(S714),F649="Internal Estimate"),F649="Standardised",F649=""),"Yes","No")</f>
        <v>Yes</v>
      </c>
      <c r="U711" s="1171"/>
      <c r="V711" s="1171"/>
      <c r="W711" s="1171"/>
      <c r="X711" s="1171"/>
      <c r="Y711" s="1171"/>
      <c r="Z711" s="1171"/>
      <c r="AA711" s="1670"/>
      <c r="AB711" s="1171"/>
      <c r="AC711" s="1171"/>
      <c r="AD711" s="1171"/>
      <c r="AE711" s="1273"/>
    </row>
    <row r="712" spans="1:31" ht="15" customHeight="1" x14ac:dyDescent="0.25">
      <c r="A712" s="1741"/>
      <c r="B712" s="2047"/>
      <c r="C712" s="2047"/>
      <c r="D712" s="1518" t="s">
        <v>1505</v>
      </c>
      <c r="E712" s="1286"/>
      <c r="F712" s="1511"/>
      <c r="G712" s="1171"/>
      <c r="H712" s="1171"/>
      <c r="I712" s="1171"/>
      <c r="J712" s="1171"/>
      <c r="K712" s="1171"/>
      <c r="L712" s="2047"/>
      <c r="M712" s="2047"/>
      <c r="N712" s="1670" t="s">
        <v>1506</v>
      </c>
      <c r="O712" s="1286"/>
      <c r="P712" s="1579"/>
      <c r="Q712" s="1579"/>
      <c r="R712" s="1512"/>
      <c r="S712" s="1593"/>
      <c r="T712" s="2169"/>
      <c r="U712" s="1171"/>
      <c r="V712" s="1171"/>
      <c r="W712" s="1171"/>
      <c r="X712" s="1171"/>
      <c r="Y712" s="1171"/>
      <c r="Z712" s="1171"/>
      <c r="AA712" s="1670"/>
      <c r="AB712" s="1171"/>
      <c r="AC712" s="1171"/>
      <c r="AD712" s="1171"/>
      <c r="AE712" s="1273"/>
    </row>
    <row r="713" spans="1:31" ht="15" customHeight="1" x14ac:dyDescent="0.25">
      <c r="A713" s="1741"/>
      <c r="B713" s="2047"/>
      <c r="C713" s="2047"/>
      <c r="D713" s="1670" t="s">
        <v>1506</v>
      </c>
      <c r="E713" s="1286"/>
      <c r="F713" s="1511"/>
      <c r="G713" s="1171"/>
      <c r="H713" s="1171"/>
      <c r="I713" s="1171"/>
      <c r="J713" s="1171"/>
      <c r="K713" s="1171"/>
      <c r="L713" s="2047"/>
      <c r="M713" s="2047"/>
      <c r="N713" s="1518" t="s">
        <v>1055</v>
      </c>
      <c r="O713" s="1286"/>
      <c r="P713" s="1579"/>
      <c r="Q713" s="1579"/>
      <c r="R713" s="1579"/>
      <c r="S713" s="1593"/>
      <c r="T713" s="2169"/>
      <c r="U713" s="1171"/>
      <c r="V713" s="1171"/>
      <c r="W713" s="1171"/>
      <c r="X713" s="1171"/>
      <c r="Y713" s="1171"/>
      <c r="Z713" s="1171"/>
      <c r="AA713" s="1670"/>
      <c r="AB713" s="1171"/>
      <c r="AC713" s="1171"/>
      <c r="AD713" s="1171"/>
      <c r="AE713" s="1273"/>
    </row>
    <row r="714" spans="1:31" ht="15" customHeight="1" x14ac:dyDescent="0.25">
      <c r="A714" s="1741"/>
      <c r="B714" s="2047"/>
      <c r="C714" s="2047"/>
      <c r="D714" s="1518" t="s">
        <v>1055</v>
      </c>
      <c r="E714" s="1286"/>
      <c r="F714" s="1511"/>
      <c r="G714" s="1171"/>
      <c r="H714" s="1171"/>
      <c r="I714" s="1171"/>
      <c r="J714" s="1171"/>
      <c r="K714" s="1171"/>
      <c r="L714" s="2057"/>
      <c r="M714" s="2057"/>
      <c r="N714" s="1519" t="s">
        <v>1056</v>
      </c>
      <c r="O714" s="1288"/>
      <c r="P714" s="1580"/>
      <c r="Q714" s="1581"/>
      <c r="R714" s="1581"/>
      <c r="S714" s="1581"/>
      <c r="T714" s="2170"/>
      <c r="U714" s="1171"/>
      <c r="V714" s="1171"/>
      <c r="W714" s="1171"/>
      <c r="X714" s="1171"/>
      <c r="Y714" s="1171"/>
      <c r="Z714" s="1171"/>
      <c r="AA714" s="1670"/>
      <c r="AB714" s="1171"/>
      <c r="AC714" s="1171"/>
      <c r="AD714" s="1171"/>
      <c r="AE714" s="1273"/>
    </row>
    <row r="715" spans="1:31" ht="15" customHeight="1" x14ac:dyDescent="0.25">
      <c r="A715" s="1741"/>
      <c r="B715" s="2057"/>
      <c r="C715" s="2057"/>
      <c r="D715" s="1520" t="s">
        <v>1056</v>
      </c>
      <c r="E715" s="1287"/>
      <c r="F715" s="1513"/>
      <c r="G715" s="1171"/>
      <c r="H715" s="1171"/>
      <c r="I715" s="1171"/>
      <c r="J715" s="1171"/>
      <c r="K715" s="1171"/>
      <c r="L715" s="1171"/>
      <c r="M715" s="1171"/>
      <c r="N715" s="1171"/>
      <c r="O715" s="1171"/>
      <c r="P715" s="1171"/>
      <c r="Q715" s="1171"/>
      <c r="R715" s="1171"/>
      <c r="S715" s="1171"/>
      <c r="T715" s="1171"/>
      <c r="U715" s="1171"/>
      <c r="V715" s="1171"/>
      <c r="W715" s="1171"/>
      <c r="X715" s="1171"/>
      <c r="Y715" s="1171"/>
      <c r="Z715" s="1171"/>
      <c r="AA715" s="1670"/>
      <c r="AB715" s="1171"/>
      <c r="AC715" s="1171"/>
      <c r="AD715" s="1171"/>
      <c r="AE715" s="1273"/>
    </row>
    <row r="716" spans="1:31" ht="15" customHeight="1" x14ac:dyDescent="0.25">
      <c r="A716" s="1741"/>
      <c r="B716" s="2046">
        <v>6</v>
      </c>
      <c r="C716" s="2046" t="str">
        <f>IF($C$11="","",$C$11)</f>
        <v/>
      </c>
      <c r="D716" s="1517" t="s">
        <v>1504</v>
      </c>
      <c r="E716" s="1285"/>
      <c r="F716" s="1510"/>
      <c r="G716" s="1171"/>
      <c r="H716" s="1171"/>
      <c r="I716" s="1171"/>
      <c r="J716" s="1171"/>
      <c r="K716" s="1171"/>
      <c r="L716" s="1171"/>
      <c r="M716" s="1171"/>
      <c r="N716" s="1171"/>
      <c r="O716" s="1171"/>
      <c r="P716" s="1171"/>
      <c r="Q716" s="1171"/>
      <c r="R716" s="1171"/>
      <c r="S716" s="1171"/>
      <c r="T716" s="1171"/>
      <c r="U716" s="1171"/>
      <c r="V716" s="1171"/>
      <c r="W716" s="1171"/>
      <c r="X716" s="1171"/>
      <c r="Y716" s="1171"/>
      <c r="Z716" s="1171"/>
      <c r="AA716" s="1670"/>
      <c r="AB716" s="1171"/>
      <c r="AC716" s="1171"/>
      <c r="AD716" s="1171"/>
      <c r="AE716" s="1273"/>
    </row>
    <row r="717" spans="1:31" ht="15" customHeight="1" x14ac:dyDescent="0.25">
      <c r="A717" s="1741"/>
      <c r="B717" s="2047"/>
      <c r="C717" s="2047"/>
      <c r="D717" s="1518" t="s">
        <v>1505</v>
      </c>
      <c r="E717" s="1286"/>
      <c r="F717" s="1511"/>
      <c r="G717" s="1171"/>
      <c r="H717" s="1171"/>
      <c r="I717" s="1171"/>
      <c r="J717" s="1171"/>
      <c r="K717" s="1171"/>
      <c r="L717" s="1171"/>
      <c r="M717" s="1171"/>
      <c r="N717" s="1171"/>
      <c r="O717" s="1171"/>
      <c r="P717" s="1171"/>
      <c r="Q717" s="1171"/>
      <c r="R717" s="1171"/>
      <c r="S717" s="1171"/>
      <c r="T717" s="1171"/>
      <c r="U717" s="1171"/>
      <c r="V717" s="1171"/>
      <c r="W717" s="1171"/>
      <c r="X717" s="1171"/>
      <c r="Y717" s="1171"/>
      <c r="Z717" s="1171"/>
      <c r="AA717" s="1670"/>
      <c r="AB717" s="1171"/>
      <c r="AC717" s="1171"/>
      <c r="AD717" s="1171"/>
      <c r="AE717" s="1273"/>
    </row>
    <row r="718" spans="1:31" ht="15" customHeight="1" x14ac:dyDescent="0.25">
      <c r="A718" s="1741"/>
      <c r="B718" s="2047"/>
      <c r="C718" s="2047"/>
      <c r="D718" s="1670" t="s">
        <v>1506</v>
      </c>
      <c r="E718" s="1286"/>
      <c r="F718" s="1511"/>
      <c r="G718" s="1171"/>
      <c r="H718" s="1171"/>
      <c r="I718" s="1171"/>
      <c r="J718" s="1171"/>
      <c r="K718" s="1171"/>
      <c r="L718" s="1171"/>
      <c r="M718" s="1171"/>
      <c r="N718" s="1171"/>
      <c r="O718" s="1171"/>
      <c r="P718" s="1171"/>
      <c r="Q718" s="1171"/>
      <c r="R718" s="1171"/>
      <c r="S718" s="1171"/>
      <c r="T718" s="1171"/>
      <c r="U718" s="1171"/>
      <c r="V718" s="1171"/>
      <c r="W718" s="1171"/>
      <c r="X718" s="1171"/>
      <c r="Y718" s="1171"/>
      <c r="Z718" s="1171"/>
      <c r="AA718" s="1670"/>
      <c r="AB718" s="1171"/>
      <c r="AC718" s="1171"/>
      <c r="AD718" s="1171"/>
      <c r="AE718" s="1273"/>
    </row>
    <row r="719" spans="1:31" ht="15" customHeight="1" x14ac:dyDescent="0.25">
      <c r="A719" s="1741"/>
      <c r="B719" s="2047"/>
      <c r="C719" s="2047"/>
      <c r="D719" s="1518" t="s">
        <v>1055</v>
      </c>
      <c r="E719" s="1286"/>
      <c r="F719" s="1511"/>
      <c r="G719" s="1171"/>
      <c r="H719" s="1171"/>
      <c r="I719" s="1171"/>
      <c r="J719" s="1171"/>
      <c r="K719" s="1171"/>
      <c r="L719" s="1171"/>
      <c r="M719" s="1171"/>
      <c r="N719" s="1171"/>
      <c r="O719" s="1171"/>
      <c r="P719" s="1171"/>
      <c r="Q719" s="1171"/>
      <c r="R719" s="1171"/>
      <c r="S719" s="1171"/>
      <c r="T719" s="1171"/>
      <c r="U719" s="1171"/>
      <c r="V719" s="1171"/>
      <c r="W719" s="1171"/>
      <c r="X719" s="1171"/>
      <c r="Y719" s="1171"/>
      <c r="Z719" s="1171"/>
      <c r="AA719" s="1670"/>
      <c r="AB719" s="1171"/>
      <c r="AC719" s="1171"/>
      <c r="AD719" s="1171"/>
      <c r="AE719" s="1273"/>
    </row>
    <row r="720" spans="1:31" ht="15" customHeight="1" x14ac:dyDescent="0.25">
      <c r="A720" s="1741"/>
      <c r="B720" s="2057"/>
      <c r="C720" s="2057"/>
      <c r="D720" s="1519" t="s">
        <v>1056</v>
      </c>
      <c r="E720" s="1288"/>
      <c r="F720" s="1521"/>
      <c r="G720" s="1171"/>
      <c r="H720" s="1171"/>
      <c r="I720" s="1171"/>
      <c r="J720" s="1171"/>
      <c r="K720" s="1171"/>
      <c r="L720" s="1171"/>
      <c r="M720" s="1171"/>
      <c r="N720" s="1171"/>
      <c r="O720" s="1171"/>
      <c r="P720" s="1171"/>
      <c r="Q720" s="1171"/>
      <c r="R720" s="1171"/>
      <c r="S720" s="1171"/>
      <c r="T720" s="1171"/>
      <c r="U720" s="1171"/>
      <c r="V720" s="1171"/>
      <c r="W720" s="1171"/>
      <c r="X720" s="1171"/>
      <c r="Y720" s="1171"/>
      <c r="Z720" s="1171"/>
      <c r="AA720" s="1670"/>
      <c r="AB720" s="1171"/>
      <c r="AC720" s="1171"/>
      <c r="AD720" s="1171"/>
      <c r="AE720" s="1273"/>
    </row>
    <row r="721" spans="1:31" s="1334" customFormat="1" ht="15" customHeight="1" x14ac:dyDescent="0.25">
      <c r="A721" s="1742"/>
      <c r="AA721" s="1277"/>
      <c r="AE721" s="1736"/>
    </row>
    <row r="722" spans="1:31" ht="15" hidden="1" customHeight="1" x14ac:dyDescent="0.25">
      <c r="AA722" s="1140"/>
    </row>
    <row r="723" spans="1:31" ht="15" hidden="1" customHeight="1" x14ac:dyDescent="0.25">
      <c r="Z723" s="1140"/>
      <c r="AA723" s="1140"/>
    </row>
    <row r="724" spans="1:31" ht="15" hidden="1" customHeight="1" x14ac:dyDescent="0.25">
      <c r="Z724" s="1140"/>
      <c r="AA724" s="1140"/>
    </row>
    <row r="725" spans="1:31" ht="15" hidden="1" customHeight="1" x14ac:dyDescent="0.25"/>
    <row r="726" spans="1:31" ht="15" hidden="1" customHeight="1" x14ac:dyDescent="0.25"/>
    <row r="727" spans="1:31" ht="15" hidden="1" customHeight="1" x14ac:dyDescent="0.25"/>
    <row r="728" spans="1:31" ht="15" hidden="1" customHeight="1" x14ac:dyDescent="0.25"/>
  </sheetData>
  <mergeCells count="478">
    <mergeCell ref="Z128:Z129"/>
    <mergeCell ref="Z229:Z230"/>
    <mergeCell ref="AB322:AB323"/>
    <mergeCell ref="T691:T694"/>
    <mergeCell ref="T695:T698"/>
    <mergeCell ref="T699:T702"/>
    <mergeCell ref="T703:T706"/>
    <mergeCell ref="T707:T710"/>
    <mergeCell ref="T711:T714"/>
    <mergeCell ref="T659:T662"/>
    <mergeCell ref="T663:T666"/>
    <mergeCell ref="T667:T670"/>
    <mergeCell ref="L653:AA653"/>
    <mergeCell ref="T671:T674"/>
    <mergeCell ref="T675:T678"/>
    <mergeCell ref="AA655:AA658"/>
    <mergeCell ref="AA659:AA662"/>
    <mergeCell ref="AA663:AA666"/>
    <mergeCell ref="AA667:AA670"/>
    <mergeCell ref="AA671:AA674"/>
    <mergeCell ref="AA675:AA678"/>
    <mergeCell ref="U671:U674"/>
    <mergeCell ref="U675:U678"/>
    <mergeCell ref="L659:L662"/>
    <mergeCell ref="U659:U662"/>
    <mergeCell ref="L663:L666"/>
    <mergeCell ref="M663:M666"/>
    <mergeCell ref="N663:N666"/>
    <mergeCell ref="U663:U666"/>
    <mergeCell ref="U667:U670"/>
    <mergeCell ref="U654:V654"/>
    <mergeCell ref="U655:U658"/>
    <mergeCell ref="T655:T658"/>
    <mergeCell ref="K599:P600"/>
    <mergeCell ref="Q599:V600"/>
    <mergeCell ref="B711:B715"/>
    <mergeCell ref="C711:C715"/>
    <mergeCell ref="L711:L714"/>
    <mergeCell ref="M711:M714"/>
    <mergeCell ref="B716:B720"/>
    <mergeCell ref="C716:C720"/>
    <mergeCell ref="C655:C659"/>
    <mergeCell ref="C660:C664"/>
    <mergeCell ref="C665:C669"/>
    <mergeCell ref="C670:C674"/>
    <mergeCell ref="C675:C679"/>
    <mergeCell ref="C680:C684"/>
    <mergeCell ref="D680:D684"/>
    <mergeCell ref="D675:D679"/>
    <mergeCell ref="D670:D674"/>
    <mergeCell ref="D665:D669"/>
    <mergeCell ref="D660:D664"/>
    <mergeCell ref="B691:B695"/>
    <mergeCell ref="C691:C695"/>
    <mergeCell ref="L691:L694"/>
    <mergeCell ref="M691:M694"/>
    <mergeCell ref="L695:L698"/>
    <mergeCell ref="M695:M698"/>
    <mergeCell ref="B696:B700"/>
    <mergeCell ref="C696:C700"/>
    <mergeCell ref="L699:L702"/>
    <mergeCell ref="M699:M702"/>
    <mergeCell ref="B701:B705"/>
    <mergeCell ref="C701:C705"/>
    <mergeCell ref="L703:L706"/>
    <mergeCell ref="M703:M706"/>
    <mergeCell ref="B706:B710"/>
    <mergeCell ref="C706:C710"/>
    <mergeCell ref="L707:L710"/>
    <mergeCell ref="M707:M710"/>
    <mergeCell ref="B689:F689"/>
    <mergeCell ref="B690:C690"/>
    <mergeCell ref="D690:E690"/>
    <mergeCell ref="L690:M690"/>
    <mergeCell ref="N690:O690"/>
    <mergeCell ref="L671:L674"/>
    <mergeCell ref="M671:M674"/>
    <mergeCell ref="N671:N674"/>
    <mergeCell ref="L689:T689"/>
    <mergeCell ref="L675:L678"/>
    <mergeCell ref="M675:M678"/>
    <mergeCell ref="N675:N678"/>
    <mergeCell ref="B670:B674"/>
    <mergeCell ref="B675:B679"/>
    <mergeCell ref="B680:B684"/>
    <mergeCell ref="G670:G674"/>
    <mergeCell ref="G675:G679"/>
    <mergeCell ref="G680:G684"/>
    <mergeCell ref="L667:L670"/>
    <mergeCell ref="M667:M670"/>
    <mergeCell ref="N667:N670"/>
    <mergeCell ref="B660:B664"/>
    <mergeCell ref="B665:B669"/>
    <mergeCell ref="G660:G664"/>
    <mergeCell ref="G665:G669"/>
    <mergeCell ref="B654:C654"/>
    <mergeCell ref="D654:E654"/>
    <mergeCell ref="G654:H654"/>
    <mergeCell ref="L654:M654"/>
    <mergeCell ref="N654:O654"/>
    <mergeCell ref="L655:L658"/>
    <mergeCell ref="M655:M658"/>
    <mergeCell ref="N655:N658"/>
    <mergeCell ref="D655:D659"/>
    <mergeCell ref="B655:B659"/>
    <mergeCell ref="G655:G659"/>
    <mergeCell ref="M659:M662"/>
    <mergeCell ref="N659:N662"/>
    <mergeCell ref="E642:F642"/>
    <mergeCell ref="B643:D643"/>
    <mergeCell ref="C644:D644"/>
    <mergeCell ref="C645:D645"/>
    <mergeCell ref="C646:D646"/>
    <mergeCell ref="C647:D647"/>
    <mergeCell ref="C648:D648"/>
    <mergeCell ref="C649:D649"/>
    <mergeCell ref="B653:I653"/>
    <mergeCell ref="B43:B44"/>
    <mergeCell ref="D64:E64"/>
    <mergeCell ref="D65:E65"/>
    <mergeCell ref="D66:E66"/>
    <mergeCell ref="B59:B60"/>
    <mergeCell ref="C59:E60"/>
    <mergeCell ref="B45:B57"/>
    <mergeCell ref="C45:C51"/>
    <mergeCell ref="D45:E45"/>
    <mergeCell ref="D56:E56"/>
    <mergeCell ref="D57:E57"/>
    <mergeCell ref="D49:E49"/>
    <mergeCell ref="C43:C44"/>
    <mergeCell ref="D43:E44"/>
    <mergeCell ref="Z322:Z323"/>
    <mergeCell ref="Y413:Y414"/>
    <mergeCell ref="B450:B456"/>
    <mergeCell ref="C450:C456"/>
    <mergeCell ref="B458:C459"/>
    <mergeCell ref="D458:D459"/>
    <mergeCell ref="X322:X323"/>
    <mergeCell ref="B324:B330"/>
    <mergeCell ref="C324:C330"/>
    <mergeCell ref="E322:W322"/>
    <mergeCell ref="X413:X414"/>
    <mergeCell ref="E413:W413"/>
    <mergeCell ref="B390:B396"/>
    <mergeCell ref="C390:C396"/>
    <mergeCell ref="B397:B403"/>
    <mergeCell ref="C397:C403"/>
    <mergeCell ref="B404:B410"/>
    <mergeCell ref="C404:C410"/>
    <mergeCell ref="B413:C414"/>
    <mergeCell ref="D413:D414"/>
    <mergeCell ref="B367:C368"/>
    <mergeCell ref="B383:B389"/>
    <mergeCell ref="C383:C389"/>
    <mergeCell ref="B331:B337"/>
    <mergeCell ref="D629:F629"/>
    <mergeCell ref="D630:F630"/>
    <mergeCell ref="D622:F622"/>
    <mergeCell ref="D623:F623"/>
    <mergeCell ref="D612:F612"/>
    <mergeCell ref="B602:B607"/>
    <mergeCell ref="B608:B613"/>
    <mergeCell ref="B614:B619"/>
    <mergeCell ref="B620:B625"/>
    <mergeCell ref="D620:F620"/>
    <mergeCell ref="D621:F621"/>
    <mergeCell ref="B626:B631"/>
    <mergeCell ref="C467:C473"/>
    <mergeCell ref="D626:F626"/>
    <mergeCell ref="D627:F627"/>
    <mergeCell ref="D628:F628"/>
    <mergeCell ref="B481:B487"/>
    <mergeCell ref="C481:C487"/>
    <mergeCell ref="D505:D506"/>
    <mergeCell ref="B488:B494"/>
    <mergeCell ref="C488:C494"/>
    <mergeCell ref="B495:B501"/>
    <mergeCell ref="C495:C501"/>
    <mergeCell ref="B528:B534"/>
    <mergeCell ref="B599:C601"/>
    <mergeCell ref="C528:C534"/>
    <mergeCell ref="B505:C506"/>
    <mergeCell ref="B507:B513"/>
    <mergeCell ref="C507:C513"/>
    <mergeCell ref="B514:B520"/>
    <mergeCell ref="C514:C520"/>
    <mergeCell ref="B521:B527"/>
    <mergeCell ref="C521:C527"/>
    <mergeCell ref="B474:B480"/>
    <mergeCell ref="C474:C480"/>
    <mergeCell ref="B535:B541"/>
    <mergeCell ref="D633:F633"/>
    <mergeCell ref="D634:F634"/>
    <mergeCell ref="D635:F635"/>
    <mergeCell ref="B359:B365"/>
    <mergeCell ref="C359:C365"/>
    <mergeCell ref="D636:F636"/>
    <mergeCell ref="B415:B421"/>
    <mergeCell ref="C415:C421"/>
    <mergeCell ref="B422:B428"/>
    <mergeCell ref="C422:C428"/>
    <mergeCell ref="B429:B435"/>
    <mergeCell ref="C429:C435"/>
    <mergeCell ref="B436:B442"/>
    <mergeCell ref="C436:C442"/>
    <mergeCell ref="B443:B449"/>
    <mergeCell ref="C443:C449"/>
    <mergeCell ref="D614:F614"/>
    <mergeCell ref="D615:F615"/>
    <mergeCell ref="D616:F616"/>
    <mergeCell ref="D617:F617"/>
    <mergeCell ref="D618:F618"/>
    <mergeCell ref="B460:B466"/>
    <mergeCell ref="C460:C466"/>
    <mergeCell ref="B467:B473"/>
    <mergeCell ref="B376:B382"/>
    <mergeCell ref="C376:C382"/>
    <mergeCell ref="C304:C310"/>
    <mergeCell ref="B311:B317"/>
    <mergeCell ref="C311:C317"/>
    <mergeCell ref="B322:C323"/>
    <mergeCell ref="D322:D323"/>
    <mergeCell ref="B276:B282"/>
    <mergeCell ref="C276:C282"/>
    <mergeCell ref="B283:B289"/>
    <mergeCell ref="C283:C289"/>
    <mergeCell ref="B290:B296"/>
    <mergeCell ref="C331:C337"/>
    <mergeCell ref="B338:B344"/>
    <mergeCell ref="C338:C344"/>
    <mergeCell ref="B345:B351"/>
    <mergeCell ref="C345:C351"/>
    <mergeCell ref="B352:B358"/>
    <mergeCell ref="C352:C358"/>
    <mergeCell ref="C290:C296"/>
    <mergeCell ref="B297:B303"/>
    <mergeCell ref="C297:C303"/>
    <mergeCell ref="C259:C265"/>
    <mergeCell ref="D229:D230"/>
    <mergeCell ref="C224:D224"/>
    <mergeCell ref="C225:D225"/>
    <mergeCell ref="C226:D226"/>
    <mergeCell ref="C227:D227"/>
    <mergeCell ref="E274:W274"/>
    <mergeCell ref="D367:D368"/>
    <mergeCell ref="B369:B375"/>
    <mergeCell ref="C369:C375"/>
    <mergeCell ref="B304:B310"/>
    <mergeCell ref="B266:B272"/>
    <mergeCell ref="C266:C272"/>
    <mergeCell ref="B274:C275"/>
    <mergeCell ref="B252:B258"/>
    <mergeCell ref="C252:C258"/>
    <mergeCell ref="B259:B265"/>
    <mergeCell ref="B4:C5"/>
    <mergeCell ref="D4:V4"/>
    <mergeCell ref="B13:C14"/>
    <mergeCell ref="D13:V13"/>
    <mergeCell ref="AC33:AC34"/>
    <mergeCell ref="B35:B41"/>
    <mergeCell ref="D35:E35"/>
    <mergeCell ref="D36:E36"/>
    <mergeCell ref="D37:E37"/>
    <mergeCell ref="D38:E38"/>
    <mergeCell ref="D39:E39"/>
    <mergeCell ref="B33:B34"/>
    <mergeCell ref="C33:E34"/>
    <mergeCell ref="F33:Y33"/>
    <mergeCell ref="D40:E40"/>
    <mergeCell ref="C41:E41"/>
    <mergeCell ref="C25:D25"/>
    <mergeCell ref="C26:D26"/>
    <mergeCell ref="C27:D27"/>
    <mergeCell ref="C28:D28"/>
    <mergeCell ref="C29:D29"/>
    <mergeCell ref="C30:D30"/>
    <mergeCell ref="B24:D24"/>
    <mergeCell ref="X128:X129"/>
    <mergeCell ref="X173:X174"/>
    <mergeCell ref="E220:W220"/>
    <mergeCell ref="X229:X230"/>
    <mergeCell ref="D105:E105"/>
    <mergeCell ref="C126:D126"/>
    <mergeCell ref="B119:D120"/>
    <mergeCell ref="E173:W173"/>
    <mergeCell ref="C222:D222"/>
    <mergeCell ref="C223:D223"/>
    <mergeCell ref="D173:D174"/>
    <mergeCell ref="B220:D221"/>
    <mergeCell ref="B203:B209"/>
    <mergeCell ref="C203:C209"/>
    <mergeCell ref="B210:B216"/>
    <mergeCell ref="C210:C216"/>
    <mergeCell ref="D108:G108"/>
    <mergeCell ref="D107:I107"/>
    <mergeCell ref="B173:C174"/>
    <mergeCell ref="B175:B181"/>
    <mergeCell ref="C175:C181"/>
    <mergeCell ref="B182:B188"/>
    <mergeCell ref="C182:C188"/>
    <mergeCell ref="B189:B195"/>
    <mergeCell ref="G599:G601"/>
    <mergeCell ref="H599:H601"/>
    <mergeCell ref="I599:I601"/>
    <mergeCell ref="J599:J601"/>
    <mergeCell ref="F43:Y43"/>
    <mergeCell ref="E505:W505"/>
    <mergeCell ref="AC83:AC84"/>
    <mergeCell ref="AA83:AA84"/>
    <mergeCell ref="D99:E99"/>
    <mergeCell ref="D47:E47"/>
    <mergeCell ref="D48:E48"/>
    <mergeCell ref="D55:E55"/>
    <mergeCell ref="D274:D275"/>
    <mergeCell ref="E229:W229"/>
    <mergeCell ref="X274:X275"/>
    <mergeCell ref="Y128:Y129"/>
    <mergeCell ref="Y229:Y230"/>
    <mergeCell ref="AA322:AA323"/>
    <mergeCell ref="E458:W458"/>
    <mergeCell ref="D599:F601"/>
    <mergeCell ref="Z43:Z44"/>
    <mergeCell ref="AA43:AA44"/>
    <mergeCell ref="AB43:AB44"/>
    <mergeCell ref="W599:Y600"/>
    <mergeCell ref="Y322:Y323"/>
    <mergeCell ref="E367:W367"/>
    <mergeCell ref="D46:E46"/>
    <mergeCell ref="D101:E101"/>
    <mergeCell ref="D102:E102"/>
    <mergeCell ref="Z92:Z93"/>
    <mergeCell ref="E119:W119"/>
    <mergeCell ref="C121:D121"/>
    <mergeCell ref="C122:D122"/>
    <mergeCell ref="C123:D123"/>
    <mergeCell ref="C124:D124"/>
    <mergeCell ref="C125:D125"/>
    <mergeCell ref="C196:C202"/>
    <mergeCell ref="D50:E50"/>
    <mergeCell ref="D51:E51"/>
    <mergeCell ref="D52:E52"/>
    <mergeCell ref="D53:E53"/>
    <mergeCell ref="D54:E54"/>
    <mergeCell ref="D78:E78"/>
    <mergeCell ref="D79:E79"/>
    <mergeCell ref="D80:E80"/>
    <mergeCell ref="D81:E81"/>
    <mergeCell ref="Z83:Z84"/>
    <mergeCell ref="D92:E93"/>
    <mergeCell ref="B68:B69"/>
    <mergeCell ref="D63:E63"/>
    <mergeCell ref="F68:Y68"/>
    <mergeCell ref="Z68:Z69"/>
    <mergeCell ref="AA68:AA69"/>
    <mergeCell ref="C68:C69"/>
    <mergeCell ref="D68:E69"/>
    <mergeCell ref="AB83:AB84"/>
    <mergeCell ref="AA59:AA60"/>
    <mergeCell ref="AB59:AB60"/>
    <mergeCell ref="B61:B66"/>
    <mergeCell ref="D61:E61"/>
    <mergeCell ref="D62:E62"/>
    <mergeCell ref="B70:B81"/>
    <mergeCell ref="C70:C75"/>
    <mergeCell ref="D70:E70"/>
    <mergeCell ref="D71:E71"/>
    <mergeCell ref="D72:E72"/>
    <mergeCell ref="D73:E73"/>
    <mergeCell ref="D74:E74"/>
    <mergeCell ref="D75:E75"/>
    <mergeCell ref="D76:E76"/>
    <mergeCell ref="D77:E77"/>
    <mergeCell ref="B83:B84"/>
    <mergeCell ref="D89:E89"/>
    <mergeCell ref="D90:E90"/>
    <mergeCell ref="AD33:AD34"/>
    <mergeCell ref="AD59:AD60"/>
    <mergeCell ref="AD83:AD84"/>
    <mergeCell ref="AC68:AC69"/>
    <mergeCell ref="AC43:AC44"/>
    <mergeCell ref="AC59:AC60"/>
    <mergeCell ref="F59:Y59"/>
    <mergeCell ref="Z59:Z60"/>
    <mergeCell ref="AB68:AB69"/>
    <mergeCell ref="AA33:AA34"/>
    <mergeCell ref="AB33:AB34"/>
    <mergeCell ref="Z33:Z34"/>
    <mergeCell ref="C83:E84"/>
    <mergeCell ref="F83:Y83"/>
    <mergeCell ref="AC92:AC93"/>
    <mergeCell ref="B94:B105"/>
    <mergeCell ref="C94:C99"/>
    <mergeCell ref="D94:E94"/>
    <mergeCell ref="D95:E95"/>
    <mergeCell ref="D96:E96"/>
    <mergeCell ref="D97:E97"/>
    <mergeCell ref="D100:E100"/>
    <mergeCell ref="AA92:AA93"/>
    <mergeCell ref="AB92:AB93"/>
    <mergeCell ref="D103:E103"/>
    <mergeCell ref="D104:E104"/>
    <mergeCell ref="B92:B93"/>
    <mergeCell ref="F92:Y92"/>
    <mergeCell ref="B85:B90"/>
    <mergeCell ref="D98:E98"/>
    <mergeCell ref="C92:C93"/>
    <mergeCell ref="B165:B171"/>
    <mergeCell ref="C165:C171"/>
    <mergeCell ref="B137:B143"/>
    <mergeCell ref="C137:C143"/>
    <mergeCell ref="B144:B150"/>
    <mergeCell ref="C144:C150"/>
    <mergeCell ref="B128:C129"/>
    <mergeCell ref="E128:W128"/>
    <mergeCell ref="D128:D129"/>
    <mergeCell ref="C130:C136"/>
    <mergeCell ref="B130:B136"/>
    <mergeCell ref="B151:B157"/>
    <mergeCell ref="C151:C157"/>
    <mergeCell ref="B158:B164"/>
    <mergeCell ref="C158:C164"/>
    <mergeCell ref="B107:C109"/>
    <mergeCell ref="H108:I108"/>
    <mergeCell ref="D85:E85"/>
    <mergeCell ref="D86:E86"/>
    <mergeCell ref="D87:E87"/>
    <mergeCell ref="D88:E88"/>
    <mergeCell ref="C189:C195"/>
    <mergeCell ref="B229:C230"/>
    <mergeCell ref="B196:B202"/>
    <mergeCell ref="B231:B237"/>
    <mergeCell ref="C231:C237"/>
    <mergeCell ref="B238:B244"/>
    <mergeCell ref="C238:C244"/>
    <mergeCell ref="B245:B251"/>
    <mergeCell ref="C245:C251"/>
    <mergeCell ref="C535:C541"/>
    <mergeCell ref="B542:B548"/>
    <mergeCell ref="C542:C548"/>
    <mergeCell ref="B551:C552"/>
    <mergeCell ref="D551:D552"/>
    <mergeCell ref="E551:W551"/>
    <mergeCell ref="B588:B594"/>
    <mergeCell ref="C588:C594"/>
    <mergeCell ref="B553:B559"/>
    <mergeCell ref="C553:C559"/>
    <mergeCell ref="B560:B566"/>
    <mergeCell ref="C560:C566"/>
    <mergeCell ref="B567:B573"/>
    <mergeCell ref="C567:C573"/>
    <mergeCell ref="B574:B580"/>
    <mergeCell ref="C574:C580"/>
    <mergeCell ref="B581:B587"/>
    <mergeCell ref="C581:C587"/>
    <mergeCell ref="B632:B637"/>
    <mergeCell ref="C602:C607"/>
    <mergeCell ref="C608:C613"/>
    <mergeCell ref="C614:C619"/>
    <mergeCell ref="C620:C625"/>
    <mergeCell ref="C626:C631"/>
    <mergeCell ref="C632:C637"/>
    <mergeCell ref="D607:F607"/>
    <mergeCell ref="D613:F613"/>
    <mergeCell ref="D619:F619"/>
    <mergeCell ref="D625:F625"/>
    <mergeCell ref="D631:F631"/>
    <mergeCell ref="D637:F637"/>
    <mergeCell ref="D624:F624"/>
    <mergeCell ref="D602:F602"/>
    <mergeCell ref="D603:F603"/>
    <mergeCell ref="D604:F604"/>
    <mergeCell ref="D605:F605"/>
    <mergeCell ref="D606:F606"/>
    <mergeCell ref="D608:F608"/>
    <mergeCell ref="D609:F609"/>
    <mergeCell ref="D610:F610"/>
    <mergeCell ref="D611:F611"/>
    <mergeCell ref="D632:F632"/>
  </mergeCells>
  <conditionalFormatting sqref="AA324 AA331 AA338 AA345 AA352 AA359 Y415:Y456 G613:V613 G619:V619 G625:V625 G631:V631 G637:V637 T655:T678 AA655:AA678 T691:T714 G607:Y607">
    <cfRule type="cellIs" dxfId="298" priority="853" stopIfTrue="1" operator="equal">
      <formula>"Yes"</formula>
    </cfRule>
    <cfRule type="cellIs" dxfId="297" priority="854" stopIfTrue="1" operator="equal">
      <formula>"No"</formula>
    </cfRule>
  </conditionalFormatting>
  <conditionalFormatting sqref="D6:V11 D15:V20 F35:R41 Z35:AD41 F45:AC51 F45:AC51 Z52:AC57 F61:R66 Z61:AD66 F70:AC75 Z76:AC81 F85:R90 Z85:AD90 F94:AC99 Z100:AC105 D110:I115 E121:W126 E130:W171 X130 X137 X144 X151 X158 X165 E176:X181 E183:X188 E190:X195 E197:X202 E204:X209 E211:X216 E222:W227 E231:W272 X231 X238 X245 X252 X259 X266 E277:X282 E284:X289 E291:X296 E298:X303 E305:X310 E312:X317 E324:W324 Y324 E331:W331 Y331 E338:W338 Y338 E345:W345 Y345 E352:W352 Y352 E359:W359 Y359 E369:W410 E416:W421 E423:W428 E430:W435 E437:W442 E444:W449 E451:W456 E461:W466 E468:W473 E475:W480 E482:W487 E489:W494 E496:W501 E507:W548 E553:W594">
    <cfRule type="cellIs" dxfId="296" priority="211" stopIfTrue="1" operator="lessThan">
      <formula>0</formula>
    </cfRule>
  </conditionalFormatting>
  <conditionalFormatting sqref="G602:I606 K602:Y606 G608:I612 K608:Y612 G614:I618 K614:Y618 G620:I624 K620:Y624 G626:I630 K626:Y630 G632:I636 K632:Y636">
    <cfRule type="cellIs" dxfId="295" priority="212" stopIfTrue="1" operator="lessThan">
      <formula>0</formula>
    </cfRule>
  </conditionalFormatting>
  <conditionalFormatting sqref="AB325:AB330">
    <cfRule type="cellIs" dxfId="294" priority="153" stopIfTrue="1" operator="equal">
      <formula>"Yes"</formula>
    </cfRule>
    <cfRule type="cellIs" dxfId="293" priority="154" stopIfTrue="1" operator="equal">
      <formula>"No"</formula>
    </cfRule>
  </conditionalFormatting>
  <conditionalFormatting sqref="Z131:Z136">
    <cfRule type="cellIs" dxfId="292" priority="119" stopIfTrue="1" operator="equal">
      <formula>"Yes"</formula>
    </cfRule>
    <cfRule type="cellIs" dxfId="291" priority="120" stopIfTrue="1" operator="equal">
      <formula>"No"</formula>
    </cfRule>
  </conditionalFormatting>
  <conditionalFormatting sqref="Z232:Z237">
    <cfRule type="cellIs" dxfId="290" priority="99" stopIfTrue="1" operator="equal">
      <formula>"Yes"</formula>
    </cfRule>
    <cfRule type="cellIs" dxfId="289" priority="100" stopIfTrue="1" operator="equal">
      <formula>"No"</formula>
    </cfRule>
  </conditionalFormatting>
  <conditionalFormatting sqref="F25:F30">
    <cfRule type="cellIs" dxfId="288" priority="57" stopIfTrue="1" operator="equal">
      <formula>"Yes"</formula>
    </cfRule>
    <cfRule type="cellIs" dxfId="287" priority="58" stopIfTrue="1" operator="equal">
      <formula>"No"</formula>
    </cfRule>
  </conditionalFormatting>
  <conditionalFormatting sqref="Z138:Z143">
    <cfRule type="cellIs" dxfId="286" priority="53" stopIfTrue="1" operator="equal">
      <formula>"Yes"</formula>
    </cfRule>
    <cfRule type="cellIs" dxfId="285" priority="54" stopIfTrue="1" operator="equal">
      <formula>"No"</formula>
    </cfRule>
  </conditionalFormatting>
  <conditionalFormatting sqref="Z145:Z150">
    <cfRule type="cellIs" dxfId="284" priority="51" stopIfTrue="1" operator="equal">
      <formula>"Yes"</formula>
    </cfRule>
    <cfRule type="cellIs" dxfId="283" priority="52" stopIfTrue="1" operator="equal">
      <formula>"No"</formula>
    </cfRule>
  </conditionalFormatting>
  <conditionalFormatting sqref="Z152:Z157">
    <cfRule type="cellIs" dxfId="282" priority="49" stopIfTrue="1" operator="equal">
      <formula>"Yes"</formula>
    </cfRule>
    <cfRule type="cellIs" dxfId="281" priority="50" stopIfTrue="1" operator="equal">
      <formula>"No"</formula>
    </cfRule>
  </conditionalFormatting>
  <conditionalFormatting sqref="Z159:Z164">
    <cfRule type="cellIs" dxfId="280" priority="47" stopIfTrue="1" operator="equal">
      <formula>"Yes"</formula>
    </cfRule>
    <cfRule type="cellIs" dxfId="279" priority="48" stopIfTrue="1" operator="equal">
      <formula>"No"</formula>
    </cfRule>
  </conditionalFormatting>
  <conditionalFormatting sqref="Z166:Z171">
    <cfRule type="cellIs" dxfId="278" priority="43" stopIfTrue="1" operator="equal">
      <formula>"Yes"</formula>
    </cfRule>
    <cfRule type="cellIs" dxfId="277" priority="44" stopIfTrue="1" operator="equal">
      <formula>"No"</formula>
    </cfRule>
  </conditionalFormatting>
  <conditionalFormatting sqref="Z239:Z244">
    <cfRule type="cellIs" dxfId="276" priority="31" stopIfTrue="1" operator="equal">
      <formula>"Yes"</formula>
    </cfRule>
    <cfRule type="cellIs" dxfId="275" priority="32" stopIfTrue="1" operator="equal">
      <formula>"No"</formula>
    </cfRule>
  </conditionalFormatting>
  <conditionalFormatting sqref="Z246:Z251">
    <cfRule type="cellIs" dxfId="274" priority="29" stopIfTrue="1" operator="equal">
      <formula>"Yes"</formula>
    </cfRule>
    <cfRule type="cellIs" dxfId="273" priority="30" stopIfTrue="1" operator="equal">
      <formula>"No"</formula>
    </cfRule>
  </conditionalFormatting>
  <conditionalFormatting sqref="Z253:Z258">
    <cfRule type="cellIs" dxfId="272" priority="27" stopIfTrue="1" operator="equal">
      <formula>"Yes"</formula>
    </cfRule>
    <cfRule type="cellIs" dxfId="271" priority="28" stopIfTrue="1" operator="equal">
      <formula>"No"</formula>
    </cfRule>
  </conditionalFormatting>
  <conditionalFormatting sqref="Z260:Z265">
    <cfRule type="cellIs" dxfId="270" priority="25" stopIfTrue="1" operator="equal">
      <formula>"Yes"</formula>
    </cfRule>
    <cfRule type="cellIs" dxfId="269" priority="26" stopIfTrue="1" operator="equal">
      <formula>"No"</formula>
    </cfRule>
  </conditionalFormatting>
  <conditionalFormatting sqref="Z267:Z272">
    <cfRule type="cellIs" dxfId="268" priority="23" stopIfTrue="1" operator="equal">
      <formula>"Yes"</formula>
    </cfRule>
    <cfRule type="cellIs" dxfId="267" priority="24" stopIfTrue="1" operator="equal">
      <formula>"No"</formula>
    </cfRule>
  </conditionalFormatting>
  <conditionalFormatting sqref="AB332:AB337">
    <cfRule type="cellIs" dxfId="266" priority="21" stopIfTrue="1" operator="equal">
      <formula>"Yes"</formula>
    </cfRule>
    <cfRule type="cellIs" dxfId="265" priority="22" stopIfTrue="1" operator="equal">
      <formula>"No"</formula>
    </cfRule>
  </conditionalFormatting>
  <conditionalFormatting sqref="AB339:AB344">
    <cfRule type="cellIs" dxfId="264" priority="19" stopIfTrue="1" operator="equal">
      <formula>"Yes"</formula>
    </cfRule>
    <cfRule type="cellIs" dxfId="263" priority="20" stopIfTrue="1" operator="equal">
      <formula>"No"</formula>
    </cfRule>
  </conditionalFormatting>
  <conditionalFormatting sqref="AB346:AB351">
    <cfRule type="cellIs" dxfId="262" priority="17" stopIfTrue="1" operator="equal">
      <formula>"Yes"</formula>
    </cfRule>
    <cfRule type="cellIs" dxfId="261" priority="18" stopIfTrue="1" operator="equal">
      <formula>"No"</formula>
    </cfRule>
  </conditionalFormatting>
  <conditionalFormatting sqref="AB353:AB358">
    <cfRule type="cellIs" dxfId="260" priority="15" stopIfTrue="1" operator="equal">
      <formula>"Yes"</formula>
    </cfRule>
    <cfRule type="cellIs" dxfId="259" priority="16" stopIfTrue="1" operator="equal">
      <formula>"No"</formula>
    </cfRule>
  </conditionalFormatting>
  <conditionalFormatting sqref="AB360:AB365">
    <cfRule type="cellIs" dxfId="258" priority="11" stopIfTrue="1" operator="equal">
      <formula>"Yes"</formula>
    </cfRule>
    <cfRule type="cellIs" dxfId="257" priority="12" stopIfTrue="1" operator="equal">
      <formula>"No"</formula>
    </cfRule>
  </conditionalFormatting>
  <conditionalFormatting sqref="W613:Y613">
    <cfRule type="cellIs" dxfId="256" priority="9" stopIfTrue="1" operator="equal">
      <formula>"Yes"</formula>
    </cfRule>
    <cfRule type="cellIs" dxfId="255" priority="10" stopIfTrue="1" operator="equal">
      <formula>"No"</formula>
    </cfRule>
  </conditionalFormatting>
  <conditionalFormatting sqref="W619:Y619">
    <cfRule type="cellIs" dxfId="254" priority="7" stopIfTrue="1" operator="equal">
      <formula>"Yes"</formula>
    </cfRule>
    <cfRule type="cellIs" dxfId="253" priority="8" stopIfTrue="1" operator="equal">
      <formula>"No"</formula>
    </cfRule>
  </conditionalFormatting>
  <conditionalFormatting sqref="W625:Y625">
    <cfRule type="cellIs" dxfId="252" priority="5" stopIfTrue="1" operator="equal">
      <formula>"Yes"</formula>
    </cfRule>
    <cfRule type="cellIs" dxfId="251" priority="6" stopIfTrue="1" operator="equal">
      <formula>"No"</formula>
    </cfRule>
  </conditionalFormatting>
  <conditionalFormatting sqref="W631:Y631">
    <cfRule type="cellIs" dxfId="250" priority="3" stopIfTrue="1" operator="equal">
      <formula>"Yes"</formula>
    </cfRule>
    <cfRule type="cellIs" dxfId="249" priority="4" stopIfTrue="1" operator="equal">
      <formula>"No"</formula>
    </cfRule>
  </conditionalFormatting>
  <conditionalFormatting sqref="W637:Y637">
    <cfRule type="cellIs" dxfId="248" priority="1" stopIfTrue="1" operator="equal">
      <formula>"Yes"</formula>
    </cfRule>
    <cfRule type="cellIs" dxfId="247" priority="2" stopIfTrue="1" operator="equal">
      <formula>"No"</formula>
    </cfRule>
  </conditionalFormatting>
  <dataValidations count="2">
    <dataValidation type="list" allowBlank="1" showInputMessage="1" showErrorMessage="1" sqref="C6:C11">
      <formula1>CurrencyCodes</formula1>
    </dataValidation>
    <dataValidation type="list" allowBlank="1" showInputMessage="1" showErrorMessage="1" sqref="Y130 Y137 Y144 Y151 Y158 Y165 Y231 Y238 Y245 Y252 Y259 Y266 Z324 Z331 Z338 Z345 Z352 Z359">
      <formula1>YesNo</formula1>
    </dataValidation>
  </dataValidations>
  <pageMargins left="0.70866141732283472" right="0.70866141732283472" top="0.74803149606299213" bottom="0.74803149606299213" header="0.31496062992125984" footer="0.31496062992125984"/>
  <pageSetup paperSize="8" scale="41" fitToHeight="0" pageOrder="overThenDown" orientation="landscape" r:id="rId1"/>
  <headerFooter>
    <oddHeader>&amp;L&amp;"Segoe UI,Bold"&amp;14Basel Committee on Banking Supervision
Basel III monitoring template&amp;C&amp;14&amp;F
&amp;A&amp;R&amp;"Segoe UI,Bold"&amp;14Confidential when completed</oddHeader>
    <oddFooter>&amp;L&amp;14&amp;D  &amp;T&amp;R&amp;14Page &amp;P of &amp;N</oddFooter>
  </headerFooter>
  <rowBreaks count="16" manualBreakCount="16">
    <brk id="21" max="30" man="1"/>
    <brk id="57" max="30" man="1"/>
    <brk id="81" max="30" man="1"/>
    <brk id="116" max="30" man="1"/>
    <brk id="171" max="30" man="1"/>
    <brk id="217" max="30" man="1"/>
    <brk id="272" max="30" man="1"/>
    <brk id="318" max="30" man="1"/>
    <brk id="365" max="30" man="1"/>
    <brk id="410" max="30" man="1"/>
    <brk id="456" max="30" man="1"/>
    <brk id="502" max="30" man="1"/>
    <brk id="548" max="30" man="1"/>
    <brk id="595" max="30" man="1"/>
    <brk id="638" max="30" man="1"/>
    <brk id="720" max="30" man="1"/>
  </rowBreaks>
  <colBreaks count="1" manualBreakCount="1">
    <brk id="16" max="724" man="1"/>
  </colBreaks>
  <extLst>
    <ext xmlns:x14="http://schemas.microsoft.com/office/spreadsheetml/2009/9/main" uri="{CCE6A557-97BC-4b89-ADB6-D9C93CAAB3DF}">
      <x14:dataValidations xmlns:xm="http://schemas.microsoft.com/office/excel/2006/main" count="2">
        <x14:dataValidation type="list" allowBlank="1" showInputMessage="1" showErrorMessage="1">
          <x14:formula1>
            <xm:f>Parameters!$D$205:$D$207</xm:f>
          </x14:formula1>
          <xm:sqref>E25:E30</xm:sqref>
        </x14:dataValidation>
        <x14:dataValidation type="list" allowBlank="1" showInputMessage="1" showErrorMessage="1">
          <x14:formula1>
            <xm:f>Parameters!$D$346:$D$347</xm:f>
          </x14:formula1>
          <xm:sqref>E644:F649</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E59"/>
  <sheetViews>
    <sheetView zoomScale="75" zoomScaleNormal="75" workbookViewId="0">
      <pane ySplit="1" topLeftCell="A2" activePane="bottomLeft" state="frozen"/>
      <selection pane="bottomLeft"/>
    </sheetView>
  </sheetViews>
  <sheetFormatPr defaultColWidth="0" defaultRowHeight="15" customHeight="1" zeroHeight="1" x14ac:dyDescent="0.25"/>
  <cols>
    <col min="1" max="1" width="1.7109375" customWidth="1"/>
    <col min="2" max="2" width="10.7109375" customWidth="1"/>
    <col min="3" max="23" width="16.7109375" customWidth="1"/>
    <col min="24" max="24" width="1.7109375" customWidth="1"/>
    <col min="25" max="28" width="16.7109375" hidden="1" customWidth="1"/>
    <col min="29" max="31" width="9.140625" hidden="1" customWidth="1"/>
    <col min="32" max="16384" width="16.7109375" hidden="1"/>
  </cols>
  <sheetData>
    <row r="1" spans="1:23" s="1276" customFormat="1" ht="30" customHeight="1" x14ac:dyDescent="0.55000000000000004">
      <c r="A1" s="1158" t="s">
        <v>1541</v>
      </c>
      <c r="B1" s="1159"/>
      <c r="C1" s="797"/>
      <c r="D1" s="1187"/>
      <c r="E1" s="1187"/>
      <c r="F1" s="1187"/>
      <c r="G1" s="1187"/>
      <c r="H1" s="1187"/>
      <c r="I1" s="1187"/>
      <c r="J1" s="1187"/>
      <c r="K1" s="1187"/>
      <c r="L1" s="1187"/>
      <c r="M1" s="1161" t="str">
        <f>CONCATENATE("Reporting unit: ", 'General Info'!$C$40, " ", 'General Info'!$C$39)</f>
        <v xml:space="preserve">Reporting unit: 1 </v>
      </c>
      <c r="N1" s="1187"/>
      <c r="O1" s="1187"/>
      <c r="P1" s="1187"/>
      <c r="Q1" s="1187"/>
      <c r="R1" s="1187"/>
      <c r="S1" s="1187"/>
      <c r="T1" s="1187"/>
      <c r="U1" s="1187"/>
      <c r="V1" s="1187"/>
    </row>
    <row r="2" spans="1:23" s="1272" customFormat="1" ht="60" customHeight="1" x14ac:dyDescent="0.25">
      <c r="A2" s="1162" t="s">
        <v>1277</v>
      </c>
      <c r="B2" s="1166"/>
      <c r="C2" s="1166"/>
      <c r="D2" s="1166"/>
      <c r="E2" s="1166"/>
      <c r="F2" s="1166"/>
      <c r="G2" s="1166"/>
      <c r="H2" s="1166"/>
      <c r="I2" s="1166"/>
      <c r="J2" s="1166"/>
      <c r="K2" s="1166"/>
      <c r="L2" s="1166"/>
      <c r="M2" s="1166"/>
      <c r="N2" s="1166"/>
      <c r="O2" s="1166"/>
      <c r="P2" s="1166"/>
      <c r="Q2" s="1166"/>
      <c r="R2" s="1166"/>
      <c r="S2" s="1166"/>
      <c r="T2" s="1166"/>
      <c r="U2" s="1166"/>
      <c r="V2" s="1166"/>
    </row>
    <row r="3" spans="1:23" s="1150" customFormat="1" ht="15" customHeight="1" x14ac:dyDescent="0.25">
      <c r="A3" s="1209"/>
      <c r="B3" s="1646" t="s">
        <v>1085</v>
      </c>
      <c r="C3" s="1800">
        <v>0.25</v>
      </c>
    </row>
    <row r="4" spans="1:23" s="1150" customFormat="1" ht="15" customHeight="1" x14ac:dyDescent="0.25">
      <c r="A4" s="1209"/>
      <c r="B4" s="1646" t="s">
        <v>1086</v>
      </c>
      <c r="C4" s="1885"/>
    </row>
    <row r="5" spans="1:23" s="1150" customFormat="1" ht="15" customHeight="1" x14ac:dyDescent="0.25">
      <c r="A5" s="1209"/>
    </row>
    <row r="6" spans="1:23" s="1150" customFormat="1" ht="45" customHeight="1" x14ac:dyDescent="0.25">
      <c r="A6" s="1209"/>
      <c r="B6" s="2171" t="s">
        <v>1030</v>
      </c>
      <c r="C6" s="2172"/>
      <c r="D6" s="2184" t="s">
        <v>1170</v>
      </c>
      <c r="E6" s="2185"/>
      <c r="F6" s="2185"/>
      <c r="G6" s="2185"/>
      <c r="H6" s="2185"/>
      <c r="I6" s="2186"/>
      <c r="J6" s="2184" t="s">
        <v>1521</v>
      </c>
      <c r="K6" s="2185"/>
      <c r="L6" s="2185"/>
      <c r="M6" s="2185"/>
      <c r="N6" s="2185"/>
      <c r="O6" s="2186"/>
      <c r="P6" s="2181" t="s">
        <v>1540</v>
      </c>
      <c r="Q6" s="2177"/>
      <c r="R6" s="2190" t="s">
        <v>1529</v>
      </c>
      <c r="S6" s="2193" t="s">
        <v>1530</v>
      </c>
      <c r="T6" s="2177" t="s">
        <v>1172</v>
      </c>
      <c r="U6" s="2177"/>
      <c r="V6" s="2179" t="s">
        <v>1528</v>
      </c>
      <c r="W6" s="2177"/>
    </row>
    <row r="7" spans="1:23" s="1150" customFormat="1" ht="15" customHeight="1" x14ac:dyDescent="0.25">
      <c r="A7" s="1209"/>
      <c r="B7" s="2173"/>
      <c r="C7" s="2174"/>
      <c r="D7" s="2187"/>
      <c r="E7" s="2188"/>
      <c r="F7" s="2188"/>
      <c r="G7" s="2188"/>
      <c r="H7" s="2188"/>
      <c r="I7" s="2189"/>
      <c r="J7" s="2187"/>
      <c r="K7" s="2188"/>
      <c r="L7" s="2188"/>
      <c r="M7" s="2188"/>
      <c r="N7" s="2188"/>
      <c r="O7" s="2189"/>
      <c r="P7" s="2182"/>
      <c r="Q7" s="2183"/>
      <c r="R7" s="2191"/>
      <c r="S7" s="2194"/>
      <c r="T7" s="2178"/>
      <c r="U7" s="2178"/>
      <c r="V7" s="2180"/>
      <c r="W7" s="2178"/>
    </row>
    <row r="8" spans="1:23" s="1150" customFormat="1" ht="15" customHeight="1" x14ac:dyDescent="0.25">
      <c r="A8" s="1209"/>
      <c r="B8" s="2175"/>
      <c r="C8" s="2176"/>
      <c r="D8" s="1123">
        <v>1</v>
      </c>
      <c r="E8" s="1658">
        <v>2</v>
      </c>
      <c r="F8" s="1658">
        <v>3</v>
      </c>
      <c r="G8" s="1658">
        <v>4</v>
      </c>
      <c r="H8" s="1658">
        <v>5</v>
      </c>
      <c r="I8" s="1659">
        <v>6</v>
      </c>
      <c r="J8" s="1664">
        <v>1</v>
      </c>
      <c r="K8" s="1658">
        <v>2</v>
      </c>
      <c r="L8" s="1658">
        <v>3</v>
      </c>
      <c r="M8" s="1658">
        <v>4</v>
      </c>
      <c r="N8" s="1658">
        <v>5</v>
      </c>
      <c r="O8" s="1659">
        <v>6</v>
      </c>
      <c r="P8" s="1664">
        <v>1</v>
      </c>
      <c r="Q8" s="1659">
        <v>2</v>
      </c>
      <c r="R8" s="2192"/>
      <c r="S8" s="2195"/>
      <c r="T8" s="1123">
        <v>1</v>
      </c>
      <c r="U8" s="1659">
        <v>2</v>
      </c>
      <c r="V8" s="1664">
        <v>1</v>
      </c>
      <c r="W8" s="1659">
        <v>2</v>
      </c>
    </row>
    <row r="9" spans="1:23" s="1150" customFormat="1" ht="15" customHeight="1" x14ac:dyDescent="0.25">
      <c r="A9" s="1209"/>
      <c r="B9" s="1652">
        <v>1</v>
      </c>
      <c r="C9" s="1" t="str">
        <f>IF('IRRBB exposures'!$C6="","",'IRRBB exposures'!$C6)</f>
        <v/>
      </c>
      <c r="D9" s="1564" t="str">
        <f>IF(AND(ISNUMBER('IRRBB calc'!E432),ISNUMBER('IRRBB calc'!$D432)),'IRRBB calc'!$D432-'IRRBB calc'!E432,"")</f>
        <v/>
      </c>
      <c r="E9" s="84" t="str">
        <f>IF(AND(ISNUMBER('IRRBB calc'!F432),ISNUMBER('IRRBB calc'!$D432)),'IRRBB calc'!$D432-'IRRBB calc'!F432,"")</f>
        <v/>
      </c>
      <c r="F9" s="84" t="str">
        <f>IF(AND(ISNUMBER('IRRBB calc'!G432),ISNUMBER('IRRBB calc'!$D432)),'IRRBB calc'!$D432-'IRRBB calc'!G432,"")</f>
        <v/>
      </c>
      <c r="G9" s="84" t="str">
        <f>IF(AND(ISNUMBER('IRRBB calc'!H432),ISNUMBER('IRRBB calc'!$D432)),'IRRBB calc'!$D432-'IRRBB calc'!H432,"")</f>
        <v/>
      </c>
      <c r="H9" s="84" t="str">
        <f>IF(AND(ISNUMBER('IRRBB calc'!I432),ISNUMBER('IRRBB calc'!$D432)),'IRRBB calc'!$D432-'IRRBB calc'!I432,"")</f>
        <v/>
      </c>
      <c r="I9" s="20" t="str">
        <f>IF(AND(ISNUMBER('IRRBB calc'!J432),ISNUMBER('IRRBB calc'!$D432)),'IRRBB calc'!$D432-'IRRBB calc'!J432,"")</f>
        <v/>
      </c>
      <c r="J9" s="1564" t="str">
        <f>IF(ISNUMBER('IRRBB calc'!D463),'IRRBB calc'!D463,"")</f>
        <v/>
      </c>
      <c r="K9" s="84" t="str">
        <f>IF(ISNUMBER('IRRBB calc'!E463),'IRRBB calc'!E463,"")</f>
        <v/>
      </c>
      <c r="L9" s="84" t="str">
        <f>IF(ISNUMBER('IRRBB calc'!F463),'IRRBB calc'!F463,"")</f>
        <v/>
      </c>
      <c r="M9" s="84" t="str">
        <f>IF(ISNUMBER('IRRBB calc'!G463),'IRRBB calc'!G463,"")</f>
        <v/>
      </c>
      <c r="N9" s="84" t="str">
        <f>IF(ISNUMBER('IRRBB calc'!H463),'IRRBB calc'!H463,"")</f>
        <v/>
      </c>
      <c r="O9" s="20" t="str">
        <f>IF(ISNUMBER('IRRBB calc'!I463),'IRRBB calc'!I463,"")</f>
        <v/>
      </c>
      <c r="P9" s="1564" t="str">
        <f>IF('IRRBB calc'!L503="Yes",SUMPRODUCT('IRRBB calc'!D484:I484,'IRRBB calc'!E503:J503),"")</f>
        <v/>
      </c>
      <c r="Q9" s="20" t="str">
        <f>IF('IRRBB calc'!L509="Yes",SUMPRODUCT('IRRBB calc'!D493:I493,'IRRBB calc'!E509:J509),"")</f>
        <v/>
      </c>
      <c r="R9" s="1564" t="str">
        <f>IF(ISNUMBER('IRRBB calc'!D585),'IRRBB calc'!D585,"")</f>
        <v/>
      </c>
      <c r="S9" s="20" t="str">
        <f>IF(AND(ISNUMBER('IRRBB calc'!D551),ISNUMBER('IRRBB calc'!J551)),'IRRBB calc'!D551+'IRRBB calc'!J551,"")</f>
        <v/>
      </c>
      <c r="T9" s="1564" t="str">
        <f>IF(AND(ISNUMBER(P9),ISNUMBER($R9),ISNUMBER($S9)),P9+$R9+$S9,"")</f>
        <v/>
      </c>
      <c r="U9" s="20" t="str">
        <f>IF(AND(ISNUMBER(Q9),ISNUMBER($R9),ISNUMBER($S9)),Q9+$R9+$S9,"")</f>
        <v/>
      </c>
      <c r="V9" s="1564" t="str">
        <f>IF(AND(ISNUMBER('IRRBB exposures'!$W602),ISNUMBER('IRRBB exposures'!$W603),ISNUMBER('IRRBB exposures'!$W606),ISNUMBER('IRRBB exposures'!X602),ISNUMBER('IRRBB exposures'!X603),ISNUMBER('IRRBB exposures'!X606)),SUM('IRRBB exposures'!X602:X603)-SUM('IRRBB exposures'!$W602:$W603)-('IRRBB exposures'!X606-'IRRBB exposures'!$W606),"")</f>
        <v/>
      </c>
      <c r="W9" s="20" t="str">
        <f>IF(AND(ISNUMBER('IRRBB exposures'!$W602),ISNUMBER('IRRBB exposures'!$W603),ISNUMBER('IRRBB exposures'!$W606),ISNUMBER('IRRBB exposures'!Y602),ISNUMBER('IRRBB exposures'!Y603),ISNUMBER('IRRBB exposures'!Y606)),SUM('IRRBB exposures'!Y602:Y603)-SUM('IRRBB exposures'!$W602:$W603)-('IRRBB exposures'!Y606-'IRRBB exposures'!$W606),"")</f>
        <v/>
      </c>
    </row>
    <row r="10" spans="1:23" s="1150" customFormat="1" ht="15" customHeight="1" x14ac:dyDescent="0.25">
      <c r="A10" s="1209"/>
      <c r="B10" s="1653">
        <v>2</v>
      </c>
      <c r="C10" s="1657" t="str">
        <f>IF('IRRBB exposures'!$C7="","",'IRRBB exposures'!$C7)</f>
        <v/>
      </c>
      <c r="D10" s="1566" t="str">
        <f>IF(AND(ISNUMBER('IRRBB calc'!E433),ISNUMBER('IRRBB calc'!$D433)),'IRRBB calc'!$D433-'IRRBB calc'!E433,"")</f>
        <v/>
      </c>
      <c r="E10" s="84" t="str">
        <f>IF(AND(ISNUMBER('IRRBB calc'!F433),ISNUMBER('IRRBB calc'!$D433)),'IRRBB calc'!$D433-'IRRBB calc'!F433,"")</f>
        <v/>
      </c>
      <c r="F10" s="84" t="str">
        <f>IF(AND(ISNUMBER('IRRBB calc'!G433),ISNUMBER('IRRBB calc'!$D433)),'IRRBB calc'!$D433-'IRRBB calc'!G433,"")</f>
        <v/>
      </c>
      <c r="G10" s="84" t="str">
        <f>IF(AND(ISNUMBER('IRRBB calc'!H433),ISNUMBER('IRRBB calc'!$D433)),'IRRBB calc'!$D433-'IRRBB calc'!H433,"")</f>
        <v/>
      </c>
      <c r="H10" s="84" t="str">
        <f>IF(AND(ISNUMBER('IRRBB calc'!I433),ISNUMBER('IRRBB calc'!$D433)),'IRRBB calc'!$D433-'IRRBB calc'!I433,"")</f>
        <v/>
      </c>
      <c r="I10" s="20" t="str">
        <f>IF(AND(ISNUMBER('IRRBB calc'!J433),ISNUMBER('IRRBB calc'!$D433)),'IRRBB calc'!$D433-'IRRBB calc'!J433,"")</f>
        <v/>
      </c>
      <c r="J10" s="1566" t="str">
        <f>IF(ISNUMBER('IRRBB calc'!D464),'IRRBB calc'!D464,"")</f>
        <v/>
      </c>
      <c r="K10" s="84" t="str">
        <f>IF(ISNUMBER('IRRBB calc'!E464),'IRRBB calc'!E464,"")</f>
        <v/>
      </c>
      <c r="L10" s="84" t="str">
        <f>IF(ISNUMBER('IRRBB calc'!F464),'IRRBB calc'!F464,"")</f>
        <v/>
      </c>
      <c r="M10" s="84" t="str">
        <f>IF(ISNUMBER('IRRBB calc'!G464),'IRRBB calc'!G464,"")</f>
        <v/>
      </c>
      <c r="N10" s="84" t="str">
        <f>IF(ISNUMBER('IRRBB calc'!H464),'IRRBB calc'!H464,"")</f>
        <v/>
      </c>
      <c r="O10" s="20" t="str">
        <f>IF(ISNUMBER('IRRBB calc'!I464),'IRRBB calc'!I464,"")</f>
        <v/>
      </c>
      <c r="P10" s="1566" t="str">
        <f>IF('IRRBB calc'!L504="Yes",SUMPRODUCT('IRRBB calc'!D485:I485,'IRRBB calc'!E504:J504),"")</f>
        <v/>
      </c>
      <c r="Q10" s="20" t="str">
        <f>IF('IRRBB calc'!L510="Yes",SUMPRODUCT('IRRBB calc'!D494:I494,'IRRBB calc'!E510:J510),"")</f>
        <v/>
      </c>
      <c r="R10" s="1566" t="str">
        <f>IF(ISNUMBER('IRRBB calc'!E585),'IRRBB calc'!E585,"")</f>
        <v/>
      </c>
      <c r="S10" s="20" t="str">
        <f>IF(AND(ISNUMBER('IRRBB calc'!E551),ISNUMBER('IRRBB calc'!K551)),'IRRBB calc'!E551+'IRRBB calc'!K551,"")</f>
        <v/>
      </c>
      <c r="T10" s="1566" t="str">
        <f t="shared" ref="T10:T45" si="0">IF(AND(ISNUMBER(P10),ISNUMBER($R10),ISNUMBER($S10)),P10+$R10+$S10,"")</f>
        <v/>
      </c>
      <c r="U10" s="20" t="str">
        <f t="shared" ref="U10:U44" si="1">IF(AND(ISNUMBER(Q10),ISNUMBER($R10),ISNUMBER($S10)),Q10+$R10+$S10,"")</f>
        <v/>
      </c>
      <c r="V10" s="1566" t="str">
        <f>IF(AND(ISNUMBER('IRRBB exposures'!$W608),ISNUMBER('IRRBB exposures'!$W609),ISNUMBER('IRRBB exposures'!$W612),ISNUMBER('IRRBB exposures'!X608),ISNUMBER('IRRBB exposures'!X609),ISNUMBER('IRRBB exposures'!X612)),SUM('IRRBB exposures'!X608:X609)-SUM('IRRBB exposures'!$W608:$W609)-('IRRBB exposures'!X612-'IRRBB exposures'!$W612),"")</f>
        <v/>
      </c>
      <c r="W10" s="20" t="str">
        <f>IF(AND(ISNUMBER('IRRBB exposures'!$W608),ISNUMBER('IRRBB exposures'!$W609),ISNUMBER('IRRBB exposures'!$W612),ISNUMBER('IRRBB exposures'!Y608),ISNUMBER('IRRBB exposures'!Y609),ISNUMBER('IRRBB exposures'!Y612)),SUM('IRRBB exposures'!Y608:Y609)-SUM('IRRBB exposures'!$W608:$W609)-('IRRBB exposures'!Y612-'IRRBB exposures'!$W612),"")</f>
        <v/>
      </c>
    </row>
    <row r="11" spans="1:23" s="1150" customFormat="1" ht="15" customHeight="1" x14ac:dyDescent="0.25">
      <c r="A11" s="1209"/>
      <c r="B11" s="1653">
        <v>3</v>
      </c>
      <c r="C11" s="1657" t="str">
        <f>IF('IRRBB exposures'!$C8="","",'IRRBB exposures'!$C8)</f>
        <v/>
      </c>
      <c r="D11" s="1566" t="str">
        <f>IF(AND(ISNUMBER('IRRBB calc'!E434),ISNUMBER('IRRBB calc'!$D434)),'IRRBB calc'!$D434-'IRRBB calc'!E434,"")</f>
        <v/>
      </c>
      <c r="E11" s="84" t="str">
        <f>IF(AND(ISNUMBER('IRRBB calc'!F434),ISNUMBER('IRRBB calc'!$D434)),'IRRBB calc'!$D434-'IRRBB calc'!F434,"")</f>
        <v/>
      </c>
      <c r="F11" s="84" t="str">
        <f>IF(AND(ISNUMBER('IRRBB calc'!G434),ISNUMBER('IRRBB calc'!$D434)),'IRRBB calc'!$D434-'IRRBB calc'!G434,"")</f>
        <v/>
      </c>
      <c r="G11" s="84" t="str">
        <f>IF(AND(ISNUMBER('IRRBB calc'!H434),ISNUMBER('IRRBB calc'!$D434)),'IRRBB calc'!$D434-'IRRBB calc'!H434,"")</f>
        <v/>
      </c>
      <c r="H11" s="84" t="str">
        <f>IF(AND(ISNUMBER('IRRBB calc'!I434),ISNUMBER('IRRBB calc'!$D434)),'IRRBB calc'!$D434-'IRRBB calc'!I434,"")</f>
        <v/>
      </c>
      <c r="I11" s="20" t="str">
        <f>IF(AND(ISNUMBER('IRRBB calc'!J434),ISNUMBER('IRRBB calc'!$D434)),'IRRBB calc'!$D434-'IRRBB calc'!J434,"")</f>
        <v/>
      </c>
      <c r="J11" s="1566" t="str">
        <f>IF(ISNUMBER('IRRBB calc'!D465),'IRRBB calc'!D465,"")</f>
        <v/>
      </c>
      <c r="K11" s="84" t="str">
        <f>IF(ISNUMBER('IRRBB calc'!E465),'IRRBB calc'!E465,"")</f>
        <v/>
      </c>
      <c r="L11" s="84" t="str">
        <f>IF(ISNUMBER('IRRBB calc'!F465),'IRRBB calc'!F465,"")</f>
        <v/>
      </c>
      <c r="M11" s="84" t="str">
        <f>IF(ISNUMBER('IRRBB calc'!G465),'IRRBB calc'!G465,"")</f>
        <v/>
      </c>
      <c r="N11" s="84" t="str">
        <f>IF(ISNUMBER('IRRBB calc'!H465),'IRRBB calc'!H465,"")</f>
        <v/>
      </c>
      <c r="O11" s="20" t="str">
        <f>IF(ISNUMBER('IRRBB calc'!I465),'IRRBB calc'!I465,"")</f>
        <v/>
      </c>
      <c r="P11" s="1566" t="str">
        <f>IF('IRRBB calc'!L505="Yes",SUMPRODUCT('IRRBB calc'!D486:I486,'IRRBB calc'!E505:J505),"")</f>
        <v/>
      </c>
      <c r="Q11" s="20" t="str">
        <f>IF('IRRBB calc'!L511="Yes",SUMPRODUCT('IRRBB calc'!D495:I495,'IRRBB calc'!E511:J511),"")</f>
        <v/>
      </c>
      <c r="R11" s="1566" t="str">
        <f>IF(ISNUMBER('IRRBB calc'!F585),'IRRBB calc'!F585,"")</f>
        <v/>
      </c>
      <c r="S11" s="20" t="str">
        <f>IF(AND(ISNUMBER('IRRBB calc'!F551),ISNUMBER('IRRBB calc'!L551)),'IRRBB calc'!F551+'IRRBB calc'!L551,"")</f>
        <v/>
      </c>
      <c r="T11" s="1566" t="str">
        <f t="shared" si="0"/>
        <v/>
      </c>
      <c r="U11" s="20" t="str">
        <f t="shared" si="1"/>
        <v/>
      </c>
      <c r="V11" s="1566" t="str">
        <f>IF(AND(ISNUMBER('IRRBB exposures'!$W614),ISNUMBER('IRRBB exposures'!$W615),ISNUMBER('IRRBB exposures'!$W618),ISNUMBER('IRRBB exposures'!X614),ISNUMBER('IRRBB exposures'!X615),ISNUMBER('IRRBB exposures'!X618)),SUM('IRRBB exposures'!X614:X615)-SUM('IRRBB exposures'!$W614:$W615)-('IRRBB exposures'!X618-'IRRBB exposures'!$W618),"")</f>
        <v/>
      </c>
      <c r="W11" s="20" t="str">
        <f>IF(AND(ISNUMBER('IRRBB exposures'!$W614),ISNUMBER('IRRBB exposures'!$W615),ISNUMBER('IRRBB exposures'!$W618),ISNUMBER('IRRBB exposures'!Y614),ISNUMBER('IRRBB exposures'!Y615),ISNUMBER('IRRBB exposures'!Y618)),SUM('IRRBB exposures'!Y614:Y615)-SUM('IRRBB exposures'!$W614:$W615)-('IRRBB exposures'!Y618-'IRRBB exposures'!$W618),"")</f>
        <v/>
      </c>
    </row>
    <row r="12" spans="1:23" s="1150" customFormat="1" ht="15" customHeight="1" x14ac:dyDescent="0.25">
      <c r="A12" s="1209"/>
      <c r="B12" s="1653">
        <v>4</v>
      </c>
      <c r="C12" s="1657" t="str">
        <f>IF('IRRBB exposures'!$C9="","",'IRRBB exposures'!$C9)</f>
        <v/>
      </c>
      <c r="D12" s="1566" t="str">
        <f>IF(AND(ISNUMBER('IRRBB calc'!E435),ISNUMBER('IRRBB calc'!$D435)),'IRRBB calc'!$D435-'IRRBB calc'!E435,"")</f>
        <v/>
      </c>
      <c r="E12" s="84" t="str">
        <f>IF(AND(ISNUMBER('IRRBB calc'!F435),ISNUMBER('IRRBB calc'!$D435)),'IRRBB calc'!$D435-'IRRBB calc'!F435,"")</f>
        <v/>
      </c>
      <c r="F12" s="84" t="str">
        <f>IF(AND(ISNUMBER('IRRBB calc'!G435),ISNUMBER('IRRBB calc'!$D435)),'IRRBB calc'!$D435-'IRRBB calc'!G435,"")</f>
        <v/>
      </c>
      <c r="G12" s="84" t="str">
        <f>IF(AND(ISNUMBER('IRRBB calc'!H435),ISNUMBER('IRRBB calc'!$D435)),'IRRBB calc'!$D435-'IRRBB calc'!H435,"")</f>
        <v/>
      </c>
      <c r="H12" s="84" t="str">
        <f>IF(AND(ISNUMBER('IRRBB calc'!I435),ISNUMBER('IRRBB calc'!$D435)),'IRRBB calc'!$D435-'IRRBB calc'!I435,"")</f>
        <v/>
      </c>
      <c r="I12" s="20" t="str">
        <f>IF(AND(ISNUMBER('IRRBB calc'!J435),ISNUMBER('IRRBB calc'!$D435)),'IRRBB calc'!$D435-'IRRBB calc'!J435,"")</f>
        <v/>
      </c>
      <c r="J12" s="1566" t="str">
        <f>IF(ISNUMBER('IRRBB calc'!D466),'IRRBB calc'!D466,"")</f>
        <v/>
      </c>
      <c r="K12" s="84" t="str">
        <f>IF(ISNUMBER('IRRBB calc'!E466),'IRRBB calc'!E466,"")</f>
        <v/>
      </c>
      <c r="L12" s="84" t="str">
        <f>IF(ISNUMBER('IRRBB calc'!F466),'IRRBB calc'!F466,"")</f>
        <v/>
      </c>
      <c r="M12" s="84" t="str">
        <f>IF(ISNUMBER('IRRBB calc'!G466),'IRRBB calc'!G466,"")</f>
        <v/>
      </c>
      <c r="N12" s="84" t="str">
        <f>IF(ISNUMBER('IRRBB calc'!H466),'IRRBB calc'!H466,"")</f>
        <v/>
      </c>
      <c r="O12" s="20" t="str">
        <f>IF(ISNUMBER('IRRBB calc'!I466),'IRRBB calc'!I466,"")</f>
        <v/>
      </c>
      <c r="P12" s="1566" t="str">
        <f>IF('IRRBB calc'!L506="Yes",SUMPRODUCT('IRRBB calc'!D487:I487,'IRRBB calc'!E506:J506),"")</f>
        <v/>
      </c>
      <c r="Q12" s="20" t="str">
        <f>IF('IRRBB calc'!L512="Yes",SUMPRODUCT('IRRBB calc'!D496:I496,'IRRBB calc'!E512:J512),"")</f>
        <v/>
      </c>
      <c r="R12" s="1566" t="str">
        <f>IF(ISNUMBER('IRRBB calc'!G585),'IRRBB calc'!G585,"")</f>
        <v/>
      </c>
      <c r="S12" s="20" t="str">
        <f>IF(AND(ISNUMBER('IRRBB calc'!G551),ISNUMBER('IRRBB calc'!M551)),'IRRBB calc'!G551+'IRRBB calc'!M551,"")</f>
        <v/>
      </c>
      <c r="T12" s="1566" t="str">
        <f t="shared" si="0"/>
        <v/>
      </c>
      <c r="U12" s="20" t="str">
        <f t="shared" si="1"/>
        <v/>
      </c>
      <c r="V12" s="1566" t="str">
        <f>IF(AND(ISNUMBER('IRRBB exposures'!$W620),ISNUMBER('IRRBB exposures'!$W621),ISNUMBER('IRRBB exposures'!$W624),ISNUMBER('IRRBB exposures'!X620),ISNUMBER('IRRBB exposures'!X621),ISNUMBER('IRRBB exposures'!X624)),SUM('IRRBB exposures'!X620:X621)-SUM('IRRBB exposures'!$W620:$W621)-('IRRBB exposures'!X624-'IRRBB exposures'!$W624),"")</f>
        <v/>
      </c>
      <c r="W12" s="20" t="str">
        <f>IF(AND(ISNUMBER('IRRBB exposures'!$W620),ISNUMBER('IRRBB exposures'!$W621),ISNUMBER('IRRBB exposures'!$W624),ISNUMBER('IRRBB exposures'!Y620),ISNUMBER('IRRBB exposures'!Y621),ISNUMBER('IRRBB exposures'!Y624)),SUM('IRRBB exposures'!Y620:Y621)-SUM('IRRBB exposures'!$W620:$W621)-('IRRBB exposures'!Y624-'IRRBB exposures'!$W624),"")</f>
        <v/>
      </c>
    </row>
    <row r="13" spans="1:23" s="1150" customFormat="1" ht="15" customHeight="1" x14ac:dyDescent="0.25">
      <c r="A13" s="1209"/>
      <c r="B13" s="1653">
        <v>5</v>
      </c>
      <c r="C13" s="1657" t="str">
        <f>IF('IRRBB exposures'!$C10="","",'IRRBB exposures'!$C10)</f>
        <v/>
      </c>
      <c r="D13" s="1566" t="str">
        <f>IF(AND(ISNUMBER('IRRBB calc'!E436),ISNUMBER('IRRBB calc'!$D436)),'IRRBB calc'!$D436-'IRRBB calc'!E436,"")</f>
        <v/>
      </c>
      <c r="E13" s="84" t="str">
        <f>IF(AND(ISNUMBER('IRRBB calc'!F436),ISNUMBER('IRRBB calc'!$D436)),'IRRBB calc'!$D436-'IRRBB calc'!F436,"")</f>
        <v/>
      </c>
      <c r="F13" s="84" t="str">
        <f>IF(AND(ISNUMBER('IRRBB calc'!G436),ISNUMBER('IRRBB calc'!$D436)),'IRRBB calc'!$D436-'IRRBB calc'!G436,"")</f>
        <v/>
      </c>
      <c r="G13" s="84" t="str">
        <f>IF(AND(ISNUMBER('IRRBB calc'!H436),ISNUMBER('IRRBB calc'!$D436)),'IRRBB calc'!$D436-'IRRBB calc'!H436,"")</f>
        <v/>
      </c>
      <c r="H13" s="84" t="str">
        <f>IF(AND(ISNUMBER('IRRBB calc'!I436),ISNUMBER('IRRBB calc'!$D436)),'IRRBB calc'!$D436-'IRRBB calc'!I436,"")</f>
        <v/>
      </c>
      <c r="I13" s="20" t="str">
        <f>IF(AND(ISNUMBER('IRRBB calc'!J436),ISNUMBER('IRRBB calc'!$D436)),'IRRBB calc'!$D436-'IRRBB calc'!J436,"")</f>
        <v/>
      </c>
      <c r="J13" s="1566" t="str">
        <f>IF(ISNUMBER('IRRBB calc'!D467),'IRRBB calc'!D467,"")</f>
        <v/>
      </c>
      <c r="K13" s="84" t="str">
        <f>IF(ISNUMBER('IRRBB calc'!E467),'IRRBB calc'!E467,"")</f>
        <v/>
      </c>
      <c r="L13" s="84" t="str">
        <f>IF(ISNUMBER('IRRBB calc'!F467),'IRRBB calc'!F467,"")</f>
        <v/>
      </c>
      <c r="M13" s="84" t="str">
        <f>IF(ISNUMBER('IRRBB calc'!G467),'IRRBB calc'!G467,"")</f>
        <v/>
      </c>
      <c r="N13" s="84" t="str">
        <f>IF(ISNUMBER('IRRBB calc'!H467),'IRRBB calc'!H467,"")</f>
        <v/>
      </c>
      <c r="O13" s="20" t="str">
        <f>IF(ISNUMBER('IRRBB calc'!I467),'IRRBB calc'!I467,"")</f>
        <v/>
      </c>
      <c r="P13" s="1566" t="str">
        <f>IF('IRRBB calc'!L507="Yes",SUMPRODUCT('IRRBB calc'!D488:I488,'IRRBB calc'!E507:J507),"")</f>
        <v/>
      </c>
      <c r="Q13" s="20" t="str">
        <f>IF('IRRBB calc'!L513="Yes",SUMPRODUCT('IRRBB calc'!D497:I497,'IRRBB calc'!E513:J513),"")</f>
        <v/>
      </c>
      <c r="R13" s="1566" t="str">
        <f>IF(ISNUMBER('IRRBB calc'!H585),'IRRBB calc'!H585,"")</f>
        <v/>
      </c>
      <c r="S13" s="20" t="str">
        <f>IF(AND(ISNUMBER('IRRBB calc'!H551),ISNUMBER('IRRBB calc'!N551)),'IRRBB calc'!H551+'IRRBB calc'!N551,"")</f>
        <v/>
      </c>
      <c r="T13" s="1566" t="str">
        <f t="shared" si="0"/>
        <v/>
      </c>
      <c r="U13" s="20" t="str">
        <f t="shared" si="1"/>
        <v/>
      </c>
      <c r="V13" s="1566" t="str">
        <f>IF(AND(ISNUMBER('IRRBB exposures'!$W626),ISNUMBER('IRRBB exposures'!$W627),ISNUMBER('IRRBB exposures'!$W630),ISNUMBER('IRRBB exposures'!X626),ISNUMBER('IRRBB exposures'!X627),ISNUMBER('IRRBB exposures'!X630)),SUM('IRRBB exposures'!X626:X627)-SUM('IRRBB exposures'!$W626:$W627)-('IRRBB exposures'!X630-'IRRBB exposures'!$W630),"")</f>
        <v/>
      </c>
      <c r="W13" s="20" t="str">
        <f>IF(AND(ISNUMBER('IRRBB exposures'!$W626),ISNUMBER('IRRBB exposures'!$W627),ISNUMBER('IRRBB exposures'!$W630),ISNUMBER('IRRBB exposures'!Y626),ISNUMBER('IRRBB exposures'!Y627),ISNUMBER('IRRBB exposures'!Y630)),SUM('IRRBB exposures'!Y626:Y627)-SUM('IRRBB exposures'!$W626:$W627)-('IRRBB exposures'!Y630-'IRRBB exposures'!$W630),"")</f>
        <v/>
      </c>
    </row>
    <row r="14" spans="1:23" s="1150" customFormat="1" ht="15" customHeight="1" x14ac:dyDescent="0.25">
      <c r="A14" s="1209"/>
      <c r="B14" s="1653">
        <v>6</v>
      </c>
      <c r="C14" s="1657" t="str">
        <f>IF('IRRBB exposures'!$C11="","",'IRRBB exposures'!$C11)</f>
        <v/>
      </c>
      <c r="D14" s="1566" t="str">
        <f>IF(AND(ISNUMBER('IRRBB calc'!E437),ISNUMBER('IRRBB calc'!$D437)),'IRRBB calc'!$D437-'IRRBB calc'!E437,"")</f>
        <v/>
      </c>
      <c r="E14" s="84" t="str">
        <f>IF(AND(ISNUMBER('IRRBB calc'!F437),ISNUMBER('IRRBB calc'!$D437)),'IRRBB calc'!$D437-'IRRBB calc'!F437,"")</f>
        <v/>
      </c>
      <c r="F14" s="84" t="str">
        <f>IF(AND(ISNUMBER('IRRBB calc'!G437),ISNUMBER('IRRBB calc'!$D437)),'IRRBB calc'!$D437-'IRRBB calc'!G437,"")</f>
        <v/>
      </c>
      <c r="G14" s="84" t="str">
        <f>IF(AND(ISNUMBER('IRRBB calc'!H437),ISNUMBER('IRRBB calc'!$D437)),'IRRBB calc'!$D437-'IRRBB calc'!H437,"")</f>
        <v/>
      </c>
      <c r="H14" s="84" t="str">
        <f>IF(AND(ISNUMBER('IRRBB calc'!I437),ISNUMBER('IRRBB calc'!$D437)),'IRRBB calc'!$D437-'IRRBB calc'!I437,"")</f>
        <v/>
      </c>
      <c r="I14" s="20" t="str">
        <f>IF(AND(ISNUMBER('IRRBB calc'!J437),ISNUMBER('IRRBB calc'!$D437)),'IRRBB calc'!$D437-'IRRBB calc'!J437,"")</f>
        <v/>
      </c>
      <c r="J14" s="1566" t="str">
        <f>IF(ISNUMBER('IRRBB calc'!D468),'IRRBB calc'!D468,"")</f>
        <v/>
      </c>
      <c r="K14" s="84" t="str">
        <f>IF(ISNUMBER('IRRBB calc'!E468),'IRRBB calc'!E468,"")</f>
        <v/>
      </c>
      <c r="L14" s="84" t="str">
        <f>IF(ISNUMBER('IRRBB calc'!F468),'IRRBB calc'!F468,"")</f>
        <v/>
      </c>
      <c r="M14" s="84" t="str">
        <f>IF(ISNUMBER('IRRBB calc'!G468),'IRRBB calc'!G468,"")</f>
        <v/>
      </c>
      <c r="N14" s="84" t="str">
        <f>IF(ISNUMBER('IRRBB calc'!H468),'IRRBB calc'!H468,"")</f>
        <v/>
      </c>
      <c r="O14" s="20" t="str">
        <f>IF(ISNUMBER('IRRBB calc'!I468),'IRRBB calc'!I468,"")</f>
        <v/>
      </c>
      <c r="P14" s="1566" t="str">
        <f>IF('IRRBB calc'!L508="Yes",SUMPRODUCT('IRRBB calc'!D489:I489,'IRRBB calc'!E508:J508),"")</f>
        <v/>
      </c>
      <c r="Q14" s="20" t="str">
        <f>IF('IRRBB calc'!L514="Yes",SUMPRODUCT('IRRBB calc'!D498:I498,'IRRBB calc'!E514:J514),"")</f>
        <v/>
      </c>
      <c r="R14" s="1566" t="str">
        <f>IF(ISNUMBER('IRRBB calc'!I585),'IRRBB calc'!I585,"")</f>
        <v/>
      </c>
      <c r="S14" s="20" t="str">
        <f>IF(AND(ISNUMBER('IRRBB calc'!I551),ISNUMBER('IRRBB calc'!O551)),'IRRBB calc'!I551+'IRRBB calc'!O551,"")</f>
        <v/>
      </c>
      <c r="T14" s="1566" t="str">
        <f t="shared" si="0"/>
        <v/>
      </c>
      <c r="U14" s="20" t="str">
        <f t="shared" si="1"/>
        <v/>
      </c>
      <c r="V14" s="1566" t="str">
        <f>IF(AND(ISNUMBER('IRRBB exposures'!$W632),ISNUMBER('IRRBB exposures'!$W633),ISNUMBER('IRRBB exposures'!$W636),ISNUMBER('IRRBB exposures'!X632),ISNUMBER('IRRBB exposures'!X633),ISNUMBER('IRRBB exposures'!X636)),SUM('IRRBB exposures'!X632:X633)-SUM('IRRBB exposures'!$W632:$W633)-('IRRBB exposures'!X636-'IRRBB exposures'!$W636),"")</f>
        <v/>
      </c>
      <c r="W14" s="20" t="str">
        <f>IF(AND(ISNUMBER('IRRBB exposures'!$W632),ISNUMBER('IRRBB exposures'!$W633),ISNUMBER('IRRBB exposures'!$W636),ISNUMBER('IRRBB exposures'!Y632),ISNUMBER('IRRBB exposures'!Y633),ISNUMBER('IRRBB exposures'!Y636)),SUM('IRRBB exposures'!Y632:Y633)-SUM('IRRBB exposures'!$W632:$W633)-('IRRBB exposures'!Y636-'IRRBB exposures'!$W636),"")</f>
        <v/>
      </c>
    </row>
    <row r="15" spans="1:23" s="1150" customFormat="1" ht="15" customHeight="1" x14ac:dyDescent="0.25">
      <c r="A15" s="1209"/>
      <c r="B15" s="1653">
        <v>7</v>
      </c>
      <c r="C15" s="1655"/>
      <c r="D15" s="1429"/>
      <c r="E15" s="1413"/>
      <c r="F15" s="1413"/>
      <c r="G15" s="1413"/>
      <c r="H15" s="1413"/>
      <c r="I15" s="1419"/>
      <c r="J15" s="1429"/>
      <c r="K15" s="1413"/>
      <c r="L15" s="1413"/>
      <c r="M15" s="1413"/>
      <c r="N15" s="1413"/>
      <c r="O15" s="1430"/>
      <c r="P15" s="1413"/>
      <c r="Q15" s="1419"/>
      <c r="R15" s="1429"/>
      <c r="S15" s="1430"/>
      <c r="T15" s="1566" t="str">
        <f t="shared" si="0"/>
        <v/>
      </c>
      <c r="U15" s="20" t="str">
        <f t="shared" si="1"/>
        <v/>
      </c>
      <c r="V15" s="1429"/>
      <c r="W15" s="1419"/>
    </row>
    <row r="16" spans="1:23" s="1150" customFormat="1" ht="15" customHeight="1" x14ac:dyDescent="0.25">
      <c r="A16" s="1209"/>
      <c r="B16" s="1653">
        <v>8</v>
      </c>
      <c r="C16" s="1655"/>
      <c r="D16" s="1429"/>
      <c r="E16" s="1413"/>
      <c r="F16" s="1413"/>
      <c r="G16" s="1413"/>
      <c r="H16" s="1413"/>
      <c r="I16" s="1419"/>
      <c r="J16" s="1429"/>
      <c r="K16" s="1413"/>
      <c r="L16" s="1413"/>
      <c r="M16" s="1413"/>
      <c r="N16" s="1413"/>
      <c r="O16" s="1430"/>
      <c r="P16" s="1413"/>
      <c r="Q16" s="1419"/>
      <c r="R16" s="1429"/>
      <c r="S16" s="1430"/>
      <c r="T16" s="1566" t="str">
        <f t="shared" si="0"/>
        <v/>
      </c>
      <c r="U16" s="20" t="str">
        <f t="shared" si="1"/>
        <v/>
      </c>
      <c r="V16" s="1429"/>
      <c r="W16" s="1419"/>
    </row>
    <row r="17" spans="1:23" s="1150" customFormat="1" ht="15" customHeight="1" x14ac:dyDescent="0.25">
      <c r="A17" s="1209"/>
      <c r="B17" s="1653">
        <v>9</v>
      </c>
      <c r="C17" s="1655"/>
      <c r="D17" s="1429"/>
      <c r="E17" s="1413"/>
      <c r="F17" s="1413"/>
      <c r="G17" s="1413"/>
      <c r="H17" s="1413"/>
      <c r="I17" s="1419"/>
      <c r="J17" s="1429"/>
      <c r="K17" s="1413"/>
      <c r="L17" s="1413"/>
      <c r="M17" s="1413"/>
      <c r="N17" s="1413"/>
      <c r="O17" s="1430"/>
      <c r="P17" s="1413"/>
      <c r="Q17" s="1419"/>
      <c r="R17" s="1429"/>
      <c r="S17" s="1430"/>
      <c r="T17" s="1566" t="str">
        <f t="shared" si="0"/>
        <v/>
      </c>
      <c r="U17" s="20" t="str">
        <f t="shared" si="1"/>
        <v/>
      </c>
      <c r="V17" s="1429"/>
      <c r="W17" s="1419"/>
    </row>
    <row r="18" spans="1:23" s="1150" customFormat="1" ht="15" customHeight="1" x14ac:dyDescent="0.25">
      <c r="A18" s="1209"/>
      <c r="B18" s="1653">
        <v>10</v>
      </c>
      <c r="C18" s="1655"/>
      <c r="D18" s="1429"/>
      <c r="E18" s="1413"/>
      <c r="F18" s="1413"/>
      <c r="G18" s="1413"/>
      <c r="H18" s="1413"/>
      <c r="I18" s="1419"/>
      <c r="J18" s="1429"/>
      <c r="K18" s="1413"/>
      <c r="L18" s="1413"/>
      <c r="M18" s="1413"/>
      <c r="N18" s="1413"/>
      <c r="O18" s="1430"/>
      <c r="P18" s="1413"/>
      <c r="Q18" s="1419"/>
      <c r="R18" s="1429"/>
      <c r="S18" s="1430"/>
      <c r="T18" s="1566" t="str">
        <f t="shared" si="0"/>
        <v/>
      </c>
      <c r="U18" s="20" t="str">
        <f t="shared" si="1"/>
        <v/>
      </c>
      <c r="V18" s="1429"/>
      <c r="W18" s="1419"/>
    </row>
    <row r="19" spans="1:23" s="1150" customFormat="1" ht="15" customHeight="1" x14ac:dyDescent="0.25">
      <c r="A19" s="1209"/>
      <c r="B19" s="1653">
        <v>11</v>
      </c>
      <c r="C19" s="1655"/>
      <c r="D19" s="1429"/>
      <c r="E19" s="1413"/>
      <c r="F19" s="1413"/>
      <c r="G19" s="1413"/>
      <c r="H19" s="1413"/>
      <c r="I19" s="1419"/>
      <c r="J19" s="1429"/>
      <c r="K19" s="1413"/>
      <c r="L19" s="1413"/>
      <c r="M19" s="1413"/>
      <c r="N19" s="1413"/>
      <c r="O19" s="1430"/>
      <c r="P19" s="1413"/>
      <c r="Q19" s="1419"/>
      <c r="R19" s="1429"/>
      <c r="S19" s="1430"/>
      <c r="T19" s="1566" t="str">
        <f t="shared" si="0"/>
        <v/>
      </c>
      <c r="U19" s="20" t="str">
        <f t="shared" si="1"/>
        <v/>
      </c>
      <c r="V19" s="1429"/>
      <c r="W19" s="1419"/>
    </row>
    <row r="20" spans="1:23" s="1150" customFormat="1" ht="15" customHeight="1" x14ac:dyDescent="0.25">
      <c r="A20" s="1209"/>
      <c r="B20" s="1653">
        <v>12</v>
      </c>
      <c r="C20" s="1655"/>
      <c r="D20" s="1429"/>
      <c r="E20" s="1413"/>
      <c r="F20" s="1413"/>
      <c r="G20" s="1413"/>
      <c r="H20" s="1413"/>
      <c r="I20" s="1419"/>
      <c r="J20" s="1429"/>
      <c r="K20" s="1413"/>
      <c r="L20" s="1413"/>
      <c r="M20" s="1413"/>
      <c r="N20" s="1413"/>
      <c r="O20" s="1430"/>
      <c r="P20" s="1413"/>
      <c r="Q20" s="1419"/>
      <c r="R20" s="1429"/>
      <c r="S20" s="1430"/>
      <c r="T20" s="1566" t="str">
        <f t="shared" si="0"/>
        <v/>
      </c>
      <c r="U20" s="20" t="str">
        <f t="shared" si="1"/>
        <v/>
      </c>
      <c r="V20" s="1429"/>
      <c r="W20" s="1419"/>
    </row>
    <row r="21" spans="1:23" s="1150" customFormat="1" ht="15" customHeight="1" x14ac:dyDescent="0.25">
      <c r="A21" s="1209"/>
      <c r="B21" s="1653">
        <v>13</v>
      </c>
      <c r="C21" s="1655"/>
      <c r="D21" s="1429"/>
      <c r="E21" s="1413"/>
      <c r="F21" s="1413"/>
      <c r="G21" s="1413"/>
      <c r="H21" s="1413"/>
      <c r="I21" s="1419"/>
      <c r="J21" s="1429"/>
      <c r="K21" s="1413"/>
      <c r="L21" s="1413"/>
      <c r="M21" s="1413"/>
      <c r="N21" s="1413"/>
      <c r="O21" s="1430"/>
      <c r="P21" s="1413"/>
      <c r="Q21" s="1419"/>
      <c r="R21" s="1429"/>
      <c r="S21" s="1430"/>
      <c r="T21" s="1566" t="str">
        <f t="shared" si="0"/>
        <v/>
      </c>
      <c r="U21" s="20" t="str">
        <f t="shared" si="1"/>
        <v/>
      </c>
      <c r="V21" s="1429"/>
      <c r="W21" s="1419"/>
    </row>
    <row r="22" spans="1:23" s="1150" customFormat="1" ht="15" customHeight="1" x14ac:dyDescent="0.25">
      <c r="A22" s="1209"/>
      <c r="B22" s="1653">
        <v>14</v>
      </c>
      <c r="C22" s="1655"/>
      <c r="D22" s="1429"/>
      <c r="E22" s="1413"/>
      <c r="F22" s="1413"/>
      <c r="G22" s="1413"/>
      <c r="H22" s="1413"/>
      <c r="I22" s="1419"/>
      <c r="J22" s="1429"/>
      <c r="K22" s="1413"/>
      <c r="L22" s="1413"/>
      <c r="M22" s="1413"/>
      <c r="N22" s="1413"/>
      <c r="O22" s="1430"/>
      <c r="P22" s="1413"/>
      <c r="Q22" s="1419"/>
      <c r="R22" s="1429"/>
      <c r="S22" s="1430"/>
      <c r="T22" s="1566" t="str">
        <f t="shared" si="0"/>
        <v/>
      </c>
      <c r="U22" s="20" t="str">
        <f t="shared" si="1"/>
        <v/>
      </c>
      <c r="V22" s="1429"/>
      <c r="W22" s="1419"/>
    </row>
    <row r="23" spans="1:23" s="1150" customFormat="1" ht="15" customHeight="1" x14ac:dyDescent="0.25">
      <c r="A23" s="1209"/>
      <c r="B23" s="1653">
        <v>15</v>
      </c>
      <c r="C23" s="1655"/>
      <c r="D23" s="1429"/>
      <c r="E23" s="1413"/>
      <c r="F23" s="1413"/>
      <c r="G23" s="1413"/>
      <c r="H23" s="1413"/>
      <c r="I23" s="1419"/>
      <c r="J23" s="1429"/>
      <c r="K23" s="1413"/>
      <c r="L23" s="1413"/>
      <c r="M23" s="1413"/>
      <c r="N23" s="1413"/>
      <c r="O23" s="1430"/>
      <c r="P23" s="1413"/>
      <c r="Q23" s="1419"/>
      <c r="R23" s="1429"/>
      <c r="S23" s="1430"/>
      <c r="T23" s="1566" t="str">
        <f t="shared" si="0"/>
        <v/>
      </c>
      <c r="U23" s="20" t="str">
        <f t="shared" si="1"/>
        <v/>
      </c>
      <c r="V23" s="1429"/>
      <c r="W23" s="1419"/>
    </row>
    <row r="24" spans="1:23" s="1150" customFormat="1" ht="15" customHeight="1" x14ac:dyDescent="0.25">
      <c r="A24" s="1209"/>
      <c r="B24" s="1653">
        <v>16</v>
      </c>
      <c r="C24" s="1655"/>
      <c r="D24" s="1429"/>
      <c r="E24" s="1413"/>
      <c r="F24" s="1413"/>
      <c r="G24" s="1413"/>
      <c r="H24" s="1413"/>
      <c r="I24" s="1419"/>
      <c r="J24" s="1429"/>
      <c r="K24" s="1413"/>
      <c r="L24" s="1413"/>
      <c r="M24" s="1413"/>
      <c r="N24" s="1413"/>
      <c r="O24" s="1430"/>
      <c r="P24" s="1413"/>
      <c r="Q24" s="1419"/>
      <c r="R24" s="1429"/>
      <c r="S24" s="1430"/>
      <c r="T24" s="1566" t="str">
        <f t="shared" si="0"/>
        <v/>
      </c>
      <c r="U24" s="20" t="str">
        <f t="shared" si="1"/>
        <v/>
      </c>
      <c r="V24" s="1429"/>
      <c r="W24" s="1419"/>
    </row>
    <row r="25" spans="1:23" s="1150" customFormat="1" ht="15" customHeight="1" x14ac:dyDescent="0.25">
      <c r="A25" s="1209"/>
      <c r="B25" s="1653">
        <v>17</v>
      </c>
      <c r="C25" s="1655"/>
      <c r="D25" s="1429"/>
      <c r="E25" s="1413"/>
      <c r="F25" s="1413"/>
      <c r="G25" s="1413"/>
      <c r="H25" s="1413"/>
      <c r="I25" s="1419"/>
      <c r="J25" s="1429"/>
      <c r="K25" s="1413"/>
      <c r="L25" s="1413"/>
      <c r="M25" s="1413"/>
      <c r="N25" s="1413"/>
      <c r="O25" s="1430"/>
      <c r="P25" s="1413"/>
      <c r="Q25" s="1419"/>
      <c r="R25" s="1429"/>
      <c r="S25" s="1430"/>
      <c r="T25" s="1566" t="str">
        <f t="shared" si="0"/>
        <v/>
      </c>
      <c r="U25" s="20" t="str">
        <f t="shared" si="1"/>
        <v/>
      </c>
      <c r="V25" s="1429"/>
      <c r="W25" s="1419"/>
    </row>
    <row r="26" spans="1:23" s="1150" customFormat="1" ht="15" customHeight="1" x14ac:dyDescent="0.25">
      <c r="A26" s="1209"/>
      <c r="B26" s="1653">
        <v>18</v>
      </c>
      <c r="C26" s="1655"/>
      <c r="D26" s="1429"/>
      <c r="E26" s="1413"/>
      <c r="F26" s="1413"/>
      <c r="G26" s="1413"/>
      <c r="H26" s="1413"/>
      <c r="I26" s="1419"/>
      <c r="J26" s="1429"/>
      <c r="K26" s="1413"/>
      <c r="L26" s="1413"/>
      <c r="M26" s="1413"/>
      <c r="N26" s="1413"/>
      <c r="O26" s="1430"/>
      <c r="P26" s="1413"/>
      <c r="Q26" s="1419"/>
      <c r="R26" s="1429"/>
      <c r="S26" s="1430"/>
      <c r="T26" s="1566" t="str">
        <f t="shared" si="0"/>
        <v/>
      </c>
      <c r="U26" s="20" t="str">
        <f t="shared" si="1"/>
        <v/>
      </c>
      <c r="V26" s="1429"/>
      <c r="W26" s="1419"/>
    </row>
    <row r="27" spans="1:23" s="1150" customFormat="1" ht="15" customHeight="1" x14ac:dyDescent="0.25">
      <c r="A27" s="1209"/>
      <c r="B27" s="1653">
        <v>19</v>
      </c>
      <c r="C27" s="1655"/>
      <c r="D27" s="1429"/>
      <c r="E27" s="1413"/>
      <c r="F27" s="1413"/>
      <c r="G27" s="1413"/>
      <c r="H27" s="1413"/>
      <c r="I27" s="1419"/>
      <c r="J27" s="1429"/>
      <c r="K27" s="1413"/>
      <c r="L27" s="1413"/>
      <c r="M27" s="1413"/>
      <c r="N27" s="1413"/>
      <c r="O27" s="1430"/>
      <c r="P27" s="1413"/>
      <c r="Q27" s="1419"/>
      <c r="R27" s="1429"/>
      <c r="S27" s="1430"/>
      <c r="T27" s="1566" t="str">
        <f t="shared" si="0"/>
        <v/>
      </c>
      <c r="U27" s="20" t="str">
        <f t="shared" si="1"/>
        <v/>
      </c>
      <c r="V27" s="1429"/>
      <c r="W27" s="1419"/>
    </row>
    <row r="28" spans="1:23" s="1150" customFormat="1" ht="15" customHeight="1" x14ac:dyDescent="0.25">
      <c r="A28" s="1209"/>
      <c r="B28" s="1653">
        <v>20</v>
      </c>
      <c r="C28" s="1655"/>
      <c r="D28" s="1429"/>
      <c r="E28" s="1413"/>
      <c r="F28" s="1413"/>
      <c r="G28" s="1413"/>
      <c r="H28" s="1413"/>
      <c r="I28" s="1419"/>
      <c r="J28" s="1429"/>
      <c r="K28" s="1413"/>
      <c r="L28" s="1413"/>
      <c r="M28" s="1413"/>
      <c r="N28" s="1413"/>
      <c r="O28" s="1430"/>
      <c r="P28" s="1413"/>
      <c r="Q28" s="1419"/>
      <c r="R28" s="1429"/>
      <c r="S28" s="1430"/>
      <c r="T28" s="1566" t="str">
        <f t="shared" si="0"/>
        <v/>
      </c>
      <c r="U28" s="20" t="str">
        <f t="shared" si="1"/>
        <v/>
      </c>
      <c r="V28" s="1429"/>
      <c r="W28" s="1419"/>
    </row>
    <row r="29" spans="1:23" s="1150" customFormat="1" ht="15" customHeight="1" x14ac:dyDescent="0.25">
      <c r="A29" s="1209"/>
      <c r="B29" s="1653">
        <v>21</v>
      </c>
      <c r="C29" s="1655"/>
      <c r="D29" s="1429"/>
      <c r="E29" s="1413"/>
      <c r="F29" s="1413"/>
      <c r="G29" s="1413"/>
      <c r="H29" s="1413"/>
      <c r="I29" s="1419"/>
      <c r="J29" s="1429"/>
      <c r="K29" s="1413"/>
      <c r="L29" s="1413"/>
      <c r="M29" s="1413"/>
      <c r="N29" s="1413"/>
      <c r="O29" s="1430"/>
      <c r="P29" s="1413"/>
      <c r="Q29" s="1419"/>
      <c r="R29" s="1429"/>
      <c r="S29" s="1430"/>
      <c r="T29" s="1566" t="str">
        <f t="shared" si="0"/>
        <v/>
      </c>
      <c r="U29" s="20" t="str">
        <f t="shared" si="1"/>
        <v/>
      </c>
      <c r="V29" s="1429"/>
      <c r="W29" s="1419"/>
    </row>
    <row r="30" spans="1:23" s="1150" customFormat="1" ht="15" customHeight="1" x14ac:dyDescent="0.25">
      <c r="A30" s="1209"/>
      <c r="B30" s="1653">
        <v>22</v>
      </c>
      <c r="C30" s="1655"/>
      <c r="D30" s="1429"/>
      <c r="E30" s="1413"/>
      <c r="F30" s="1413"/>
      <c r="G30" s="1413"/>
      <c r="H30" s="1413"/>
      <c r="I30" s="1419"/>
      <c r="J30" s="1429"/>
      <c r="K30" s="1413"/>
      <c r="L30" s="1413"/>
      <c r="M30" s="1413"/>
      <c r="N30" s="1413"/>
      <c r="O30" s="1430"/>
      <c r="P30" s="1413"/>
      <c r="Q30" s="1419"/>
      <c r="R30" s="1429"/>
      <c r="S30" s="1430"/>
      <c r="T30" s="1566" t="str">
        <f t="shared" si="0"/>
        <v/>
      </c>
      <c r="U30" s="20" t="str">
        <f t="shared" si="1"/>
        <v/>
      </c>
      <c r="V30" s="1429"/>
      <c r="W30" s="1419"/>
    </row>
    <row r="31" spans="1:23" s="1150" customFormat="1" ht="15" customHeight="1" x14ac:dyDescent="0.25">
      <c r="A31" s="1209"/>
      <c r="B31" s="1653">
        <v>23</v>
      </c>
      <c r="C31" s="1655"/>
      <c r="D31" s="1429"/>
      <c r="E31" s="1413"/>
      <c r="F31" s="1413"/>
      <c r="G31" s="1413"/>
      <c r="H31" s="1413"/>
      <c r="I31" s="1419"/>
      <c r="J31" s="1429"/>
      <c r="K31" s="1413"/>
      <c r="L31" s="1413"/>
      <c r="M31" s="1413"/>
      <c r="N31" s="1413"/>
      <c r="O31" s="1430"/>
      <c r="P31" s="1413"/>
      <c r="Q31" s="1419"/>
      <c r="R31" s="1429"/>
      <c r="S31" s="1430"/>
      <c r="T31" s="1566" t="str">
        <f t="shared" si="0"/>
        <v/>
      </c>
      <c r="U31" s="20" t="str">
        <f t="shared" si="1"/>
        <v/>
      </c>
      <c r="V31" s="1429"/>
      <c r="W31" s="1419"/>
    </row>
    <row r="32" spans="1:23" s="1150" customFormat="1" ht="15" customHeight="1" x14ac:dyDescent="0.25">
      <c r="A32" s="1209"/>
      <c r="B32" s="1653">
        <v>24</v>
      </c>
      <c r="C32" s="1655"/>
      <c r="D32" s="1429"/>
      <c r="E32" s="1413"/>
      <c r="F32" s="1413"/>
      <c r="G32" s="1413"/>
      <c r="H32" s="1413"/>
      <c r="I32" s="1419"/>
      <c r="J32" s="1429"/>
      <c r="K32" s="1413"/>
      <c r="L32" s="1413"/>
      <c r="M32" s="1413"/>
      <c r="N32" s="1413"/>
      <c r="O32" s="1430"/>
      <c r="P32" s="1413"/>
      <c r="Q32" s="1419"/>
      <c r="R32" s="1429"/>
      <c r="S32" s="1430"/>
      <c r="T32" s="1566" t="str">
        <f t="shared" si="0"/>
        <v/>
      </c>
      <c r="U32" s="20" t="str">
        <f t="shared" si="1"/>
        <v/>
      </c>
      <c r="V32" s="1429"/>
      <c r="W32" s="1419"/>
    </row>
    <row r="33" spans="1:23" s="1150" customFormat="1" ht="15" customHeight="1" x14ac:dyDescent="0.25">
      <c r="A33" s="1209"/>
      <c r="B33" s="1653">
        <v>25</v>
      </c>
      <c r="C33" s="1655"/>
      <c r="D33" s="1429"/>
      <c r="E33" s="1413"/>
      <c r="F33" s="1413"/>
      <c r="G33" s="1413"/>
      <c r="H33" s="1413"/>
      <c r="I33" s="1419"/>
      <c r="J33" s="1429"/>
      <c r="K33" s="1413"/>
      <c r="L33" s="1413"/>
      <c r="M33" s="1413"/>
      <c r="N33" s="1413"/>
      <c r="O33" s="1430"/>
      <c r="P33" s="1413"/>
      <c r="Q33" s="1419"/>
      <c r="R33" s="1429"/>
      <c r="S33" s="1430"/>
      <c r="T33" s="1566" t="str">
        <f t="shared" si="0"/>
        <v/>
      </c>
      <c r="U33" s="20" t="str">
        <f t="shared" si="1"/>
        <v/>
      </c>
      <c r="V33" s="1429"/>
      <c r="W33" s="1419"/>
    </row>
    <row r="34" spans="1:23" s="1150" customFormat="1" ht="15" customHeight="1" x14ac:dyDescent="0.25">
      <c r="A34" s="1209"/>
      <c r="B34" s="1653">
        <v>26</v>
      </c>
      <c r="C34" s="1655"/>
      <c r="D34" s="1429"/>
      <c r="E34" s="1413"/>
      <c r="F34" s="1413"/>
      <c r="G34" s="1413"/>
      <c r="H34" s="1413"/>
      <c r="I34" s="1419"/>
      <c r="J34" s="1429"/>
      <c r="K34" s="1413"/>
      <c r="L34" s="1413"/>
      <c r="M34" s="1413"/>
      <c r="N34" s="1413"/>
      <c r="O34" s="1430"/>
      <c r="P34" s="1413"/>
      <c r="Q34" s="1419"/>
      <c r="R34" s="1429"/>
      <c r="S34" s="1430"/>
      <c r="T34" s="1566" t="str">
        <f t="shared" si="0"/>
        <v/>
      </c>
      <c r="U34" s="20" t="str">
        <f t="shared" si="1"/>
        <v/>
      </c>
      <c r="V34" s="1429"/>
      <c r="W34" s="1419"/>
    </row>
    <row r="35" spans="1:23" s="1150" customFormat="1" ht="15" customHeight="1" x14ac:dyDescent="0.25">
      <c r="A35" s="1209"/>
      <c r="B35" s="1653">
        <v>27</v>
      </c>
      <c r="C35" s="1655"/>
      <c r="D35" s="1429"/>
      <c r="E35" s="1413"/>
      <c r="F35" s="1413"/>
      <c r="G35" s="1413"/>
      <c r="H35" s="1413"/>
      <c r="I35" s="1419"/>
      <c r="J35" s="1429"/>
      <c r="K35" s="1413"/>
      <c r="L35" s="1413"/>
      <c r="M35" s="1413"/>
      <c r="N35" s="1413"/>
      <c r="O35" s="1430"/>
      <c r="P35" s="1413"/>
      <c r="Q35" s="1419"/>
      <c r="R35" s="1429"/>
      <c r="S35" s="1430"/>
      <c r="T35" s="1566" t="str">
        <f t="shared" si="0"/>
        <v/>
      </c>
      <c r="U35" s="20" t="str">
        <f t="shared" si="1"/>
        <v/>
      </c>
      <c r="V35" s="1429"/>
      <c r="W35" s="1419"/>
    </row>
    <row r="36" spans="1:23" s="1150" customFormat="1" ht="15" customHeight="1" x14ac:dyDescent="0.25">
      <c r="A36" s="1209"/>
      <c r="B36" s="1653">
        <v>28</v>
      </c>
      <c r="C36" s="1655"/>
      <c r="D36" s="1429"/>
      <c r="E36" s="1413"/>
      <c r="F36" s="1413"/>
      <c r="G36" s="1413"/>
      <c r="H36" s="1413"/>
      <c r="I36" s="1419"/>
      <c r="J36" s="1429"/>
      <c r="K36" s="1413"/>
      <c r="L36" s="1413"/>
      <c r="M36" s="1413"/>
      <c r="N36" s="1413"/>
      <c r="O36" s="1430"/>
      <c r="P36" s="1413"/>
      <c r="Q36" s="1419"/>
      <c r="R36" s="1429"/>
      <c r="S36" s="1430"/>
      <c r="T36" s="1566" t="str">
        <f t="shared" si="0"/>
        <v/>
      </c>
      <c r="U36" s="20" t="str">
        <f t="shared" si="1"/>
        <v/>
      </c>
      <c r="V36" s="1429"/>
      <c r="W36" s="1419"/>
    </row>
    <row r="37" spans="1:23" s="1150" customFormat="1" ht="15" customHeight="1" x14ac:dyDescent="0.25">
      <c r="A37" s="1209"/>
      <c r="B37" s="1653">
        <v>29</v>
      </c>
      <c r="C37" s="1655"/>
      <c r="D37" s="1429"/>
      <c r="E37" s="1413"/>
      <c r="F37" s="1413"/>
      <c r="G37" s="1413"/>
      <c r="H37" s="1413"/>
      <c r="I37" s="1419"/>
      <c r="J37" s="1429"/>
      <c r="K37" s="1413"/>
      <c r="L37" s="1413"/>
      <c r="M37" s="1413"/>
      <c r="N37" s="1413"/>
      <c r="O37" s="1430"/>
      <c r="P37" s="1413"/>
      <c r="Q37" s="1419"/>
      <c r="R37" s="1429"/>
      <c r="S37" s="1430"/>
      <c r="T37" s="1566" t="str">
        <f t="shared" si="0"/>
        <v/>
      </c>
      <c r="U37" s="20" t="str">
        <f t="shared" si="1"/>
        <v/>
      </c>
      <c r="V37" s="1429"/>
      <c r="W37" s="1419"/>
    </row>
    <row r="38" spans="1:23" s="1150" customFormat="1" ht="15" customHeight="1" x14ac:dyDescent="0.25">
      <c r="A38" s="1209"/>
      <c r="B38" s="1653">
        <v>30</v>
      </c>
      <c r="C38" s="1655"/>
      <c r="D38" s="1429"/>
      <c r="E38" s="1413"/>
      <c r="F38" s="1413"/>
      <c r="G38" s="1413"/>
      <c r="H38" s="1413"/>
      <c r="I38" s="1419"/>
      <c r="J38" s="1429"/>
      <c r="K38" s="1413"/>
      <c r="L38" s="1413"/>
      <c r="M38" s="1413"/>
      <c r="N38" s="1413"/>
      <c r="O38" s="1430"/>
      <c r="P38" s="1413"/>
      <c r="Q38" s="1419"/>
      <c r="R38" s="1429"/>
      <c r="S38" s="1430"/>
      <c r="T38" s="1566" t="str">
        <f t="shared" si="0"/>
        <v/>
      </c>
      <c r="U38" s="20" t="str">
        <f t="shared" si="1"/>
        <v/>
      </c>
      <c r="V38" s="1429"/>
      <c r="W38" s="1419"/>
    </row>
    <row r="39" spans="1:23" s="1150" customFormat="1" ht="15" customHeight="1" x14ac:dyDescent="0.25">
      <c r="A39" s="1209"/>
      <c r="B39" s="1653">
        <v>31</v>
      </c>
      <c r="C39" s="1655"/>
      <c r="D39" s="1429"/>
      <c r="E39" s="1413"/>
      <c r="F39" s="1413"/>
      <c r="G39" s="1413"/>
      <c r="H39" s="1413"/>
      <c r="I39" s="1419"/>
      <c r="J39" s="1429"/>
      <c r="K39" s="1413"/>
      <c r="L39" s="1413"/>
      <c r="M39" s="1413"/>
      <c r="N39" s="1413"/>
      <c r="O39" s="1430"/>
      <c r="P39" s="1413"/>
      <c r="Q39" s="1419"/>
      <c r="R39" s="1429"/>
      <c r="S39" s="1430"/>
      <c r="T39" s="1566" t="str">
        <f t="shared" si="0"/>
        <v/>
      </c>
      <c r="U39" s="20" t="str">
        <f t="shared" si="1"/>
        <v/>
      </c>
      <c r="V39" s="1429"/>
      <c r="W39" s="1419"/>
    </row>
    <row r="40" spans="1:23" s="1150" customFormat="1" ht="15" customHeight="1" x14ac:dyDescent="0.25">
      <c r="A40" s="1209"/>
      <c r="B40" s="1653">
        <v>32</v>
      </c>
      <c r="C40" s="1655"/>
      <c r="D40" s="1429"/>
      <c r="E40" s="1413"/>
      <c r="F40" s="1413"/>
      <c r="G40" s="1413"/>
      <c r="H40" s="1413"/>
      <c r="I40" s="1419"/>
      <c r="J40" s="1429"/>
      <c r="K40" s="1413"/>
      <c r="L40" s="1413"/>
      <c r="M40" s="1413"/>
      <c r="N40" s="1413"/>
      <c r="O40" s="1430"/>
      <c r="P40" s="1413"/>
      <c r="Q40" s="1419"/>
      <c r="R40" s="1429"/>
      <c r="S40" s="1430"/>
      <c r="T40" s="1566" t="str">
        <f t="shared" si="0"/>
        <v/>
      </c>
      <c r="U40" s="20" t="str">
        <f t="shared" si="1"/>
        <v/>
      </c>
      <c r="V40" s="1429"/>
      <c r="W40" s="1419"/>
    </row>
    <row r="41" spans="1:23" s="1150" customFormat="1" ht="15" customHeight="1" x14ac:dyDescent="0.25">
      <c r="A41" s="1209"/>
      <c r="B41" s="1653">
        <v>33</v>
      </c>
      <c r="C41" s="1655"/>
      <c r="D41" s="1429"/>
      <c r="E41" s="1413"/>
      <c r="F41" s="1413"/>
      <c r="G41" s="1413"/>
      <c r="H41" s="1413"/>
      <c r="I41" s="1419"/>
      <c r="J41" s="1429"/>
      <c r="K41" s="1413"/>
      <c r="L41" s="1413"/>
      <c r="M41" s="1413"/>
      <c r="N41" s="1413"/>
      <c r="O41" s="1430"/>
      <c r="P41" s="1413"/>
      <c r="Q41" s="1419"/>
      <c r="R41" s="1429"/>
      <c r="S41" s="1430"/>
      <c r="T41" s="1566" t="str">
        <f t="shared" si="0"/>
        <v/>
      </c>
      <c r="U41" s="20" t="str">
        <f t="shared" si="1"/>
        <v/>
      </c>
      <c r="V41" s="1429"/>
      <c r="W41" s="1419"/>
    </row>
    <row r="42" spans="1:23" s="1150" customFormat="1" ht="15" customHeight="1" x14ac:dyDescent="0.25">
      <c r="A42" s="1209"/>
      <c r="B42" s="1653">
        <v>34</v>
      </c>
      <c r="C42" s="1655"/>
      <c r="D42" s="1429"/>
      <c r="E42" s="1413"/>
      <c r="F42" s="1413"/>
      <c r="G42" s="1413"/>
      <c r="H42" s="1413"/>
      <c r="I42" s="1419"/>
      <c r="J42" s="1429"/>
      <c r="K42" s="1413"/>
      <c r="L42" s="1413"/>
      <c r="M42" s="1413"/>
      <c r="N42" s="1413"/>
      <c r="O42" s="1430"/>
      <c r="P42" s="1413"/>
      <c r="Q42" s="1419"/>
      <c r="R42" s="1429"/>
      <c r="S42" s="1430"/>
      <c r="T42" s="1566" t="str">
        <f t="shared" si="0"/>
        <v/>
      </c>
      <c r="U42" s="20" t="str">
        <f t="shared" si="1"/>
        <v/>
      </c>
      <c r="V42" s="1429"/>
      <c r="W42" s="1419"/>
    </row>
    <row r="43" spans="1:23" s="1150" customFormat="1" ht="15" customHeight="1" x14ac:dyDescent="0.25">
      <c r="A43" s="1209"/>
      <c r="B43" s="1653">
        <v>35</v>
      </c>
      <c r="C43" s="1655"/>
      <c r="D43" s="1429"/>
      <c r="E43" s="1413"/>
      <c r="F43" s="1413"/>
      <c r="G43" s="1413"/>
      <c r="H43" s="1413"/>
      <c r="I43" s="1419"/>
      <c r="J43" s="1429"/>
      <c r="K43" s="1413"/>
      <c r="L43" s="1413"/>
      <c r="M43" s="1413"/>
      <c r="N43" s="1413"/>
      <c r="O43" s="1430"/>
      <c r="P43" s="1413"/>
      <c r="Q43" s="1419"/>
      <c r="R43" s="1429"/>
      <c r="S43" s="1430"/>
      <c r="T43" s="1566" t="str">
        <f t="shared" si="0"/>
        <v/>
      </c>
      <c r="U43" s="20" t="str">
        <f t="shared" si="1"/>
        <v/>
      </c>
      <c r="V43" s="1429"/>
      <c r="W43" s="1419"/>
    </row>
    <row r="44" spans="1:23" s="1150" customFormat="1" ht="15" customHeight="1" x14ac:dyDescent="0.25">
      <c r="A44" s="1209"/>
      <c r="B44" s="1653">
        <v>36</v>
      </c>
      <c r="C44" s="1655"/>
      <c r="D44" s="1429"/>
      <c r="E44" s="1413"/>
      <c r="F44" s="1413"/>
      <c r="G44" s="1413"/>
      <c r="H44" s="1413"/>
      <c r="I44" s="1419"/>
      <c r="J44" s="1429"/>
      <c r="K44" s="1413"/>
      <c r="L44" s="1413"/>
      <c r="M44" s="1413"/>
      <c r="N44" s="1413"/>
      <c r="O44" s="1430"/>
      <c r="P44" s="1413"/>
      <c r="Q44" s="1419"/>
      <c r="R44" s="1429"/>
      <c r="S44" s="1430"/>
      <c r="T44" s="1566" t="str">
        <f t="shared" si="0"/>
        <v/>
      </c>
      <c r="U44" s="20" t="str">
        <f t="shared" si="1"/>
        <v/>
      </c>
      <c r="V44" s="1429"/>
      <c r="W44" s="1419"/>
    </row>
    <row r="45" spans="1:23" s="1150" customFormat="1" ht="15" customHeight="1" x14ac:dyDescent="0.25">
      <c r="A45" s="1209"/>
      <c r="B45" s="1654">
        <v>37</v>
      </c>
      <c r="C45" s="1656"/>
      <c r="D45" s="1660"/>
      <c r="E45" s="1661"/>
      <c r="F45" s="1661"/>
      <c r="G45" s="1661"/>
      <c r="H45" s="1661"/>
      <c r="I45" s="1663"/>
      <c r="J45" s="1660"/>
      <c r="K45" s="1661"/>
      <c r="L45" s="1661"/>
      <c r="M45" s="1661"/>
      <c r="N45" s="1661"/>
      <c r="O45" s="1662"/>
      <c r="P45" s="1661"/>
      <c r="Q45" s="1663"/>
      <c r="R45" s="1660"/>
      <c r="S45" s="1662"/>
      <c r="T45" s="1568" t="str">
        <f t="shared" si="0"/>
        <v/>
      </c>
      <c r="U45" s="1868" t="str">
        <f>IF(AND(ISNUMBER(Q45),ISNUMBER($R45),ISNUMBER($S45)),Q45+$R45+$S45,"")</f>
        <v/>
      </c>
      <c r="V45" s="1660"/>
      <c r="W45" s="1663"/>
    </row>
    <row r="46" spans="1:23" s="1150" customFormat="1" ht="15" customHeight="1" x14ac:dyDescent="0.25">
      <c r="A46" s="1209"/>
    </row>
    <row r="47" spans="1:23" s="1668" customFormat="1" ht="45" customHeight="1" x14ac:dyDescent="0.25">
      <c r="A47" s="1164" t="s">
        <v>1534</v>
      </c>
    </row>
    <row r="48" spans="1:23" s="1150" customFormat="1" ht="15" customHeight="1" x14ac:dyDescent="0.25">
      <c r="A48" s="1209"/>
      <c r="B48" s="1123" t="s">
        <v>1483</v>
      </c>
      <c r="C48" s="1123" t="s">
        <v>1484</v>
      </c>
    </row>
    <row r="49" spans="1:22" s="1150" customFormat="1" ht="15" customHeight="1" x14ac:dyDescent="0.25">
      <c r="A49" s="1209"/>
      <c r="B49" s="1669">
        <v>1</v>
      </c>
      <c r="C49" s="1837" t="str">
        <f>IF('IRRBB calc'!K632="Yes",MAX('IRRBB calc'!D632:I632),"")</f>
        <v/>
      </c>
    </row>
    <row r="50" spans="1:22" s="1150" customFormat="1" ht="15" customHeight="1" x14ac:dyDescent="0.25">
      <c r="A50" s="1209"/>
      <c r="B50" s="1653">
        <v>2</v>
      </c>
      <c r="C50" s="1838" t="str">
        <f>IF(AND('IRRBB calc'!K632="Yes",'IRRBB calc'!K633="Yes"),MAX('IRRBB calc'!D632:I632,'IRRBB calc'!D633:E633),"")</f>
        <v/>
      </c>
    </row>
    <row r="51" spans="1:22" s="1150" customFormat="1" ht="15" customHeight="1" x14ac:dyDescent="0.25">
      <c r="A51" s="1209"/>
      <c r="B51" s="1653">
        <v>3</v>
      </c>
      <c r="C51" s="1838" t="str">
        <f>IF(AND('IRRBB calc'!K633="Yes",'IRRBB calc'!K634="Yes"),MAX('IRRBB calc'!D634:I634,'IRRBB calc'!D633:E633),"")</f>
        <v/>
      </c>
    </row>
    <row r="52" spans="1:22" s="1150" customFormat="1" ht="15" customHeight="1" x14ac:dyDescent="0.25">
      <c r="A52" s="1209"/>
      <c r="B52" s="1654">
        <v>4</v>
      </c>
      <c r="C52" s="1839" t="str">
        <f>IF(AND(ISNUMBER(C4),ISNUMBER(C49),ISNUMBER(C50)),MAX(0,C49-MAX(0,C4),C50-MAX(0,C4)),"")</f>
        <v/>
      </c>
    </row>
    <row r="53" spans="1:22" s="1150" customFormat="1" ht="15" customHeight="1" x14ac:dyDescent="0.25">
      <c r="A53" s="1209"/>
    </row>
    <row r="54" spans="1:22" s="1666" customFormat="1" ht="60" customHeight="1" x14ac:dyDescent="0.25">
      <c r="A54" s="1667" t="s">
        <v>1278</v>
      </c>
      <c r="B54" s="1665"/>
      <c r="C54" s="1665"/>
      <c r="D54" s="1665"/>
      <c r="E54" s="1665"/>
      <c r="F54" s="1665"/>
      <c r="G54" s="1665"/>
      <c r="H54" s="1665"/>
      <c r="I54" s="1665"/>
      <c r="J54" s="1665"/>
      <c r="K54" s="1665"/>
      <c r="L54" s="1665"/>
      <c r="M54" s="1665"/>
      <c r="N54" s="1665"/>
      <c r="O54" s="1665"/>
      <c r="P54" s="1665"/>
      <c r="Q54" s="1665"/>
      <c r="R54" s="1665"/>
      <c r="S54" s="1665"/>
      <c r="T54" s="1665"/>
      <c r="U54" s="1665"/>
      <c r="V54" s="1665"/>
    </row>
    <row r="55" spans="1:22" s="1150" customFormat="1" ht="60" customHeight="1" x14ac:dyDescent="0.25">
      <c r="A55" s="1209"/>
      <c r="B55" s="1646" t="s">
        <v>1096</v>
      </c>
      <c r="C55" s="1646" t="s">
        <v>1097</v>
      </c>
      <c r="D55" s="1646" t="s">
        <v>1098</v>
      </c>
      <c r="E55" s="1646" t="s">
        <v>1099</v>
      </c>
      <c r="F55" s="1646" t="s">
        <v>1100</v>
      </c>
      <c r="G55" s="1646" t="s">
        <v>1101</v>
      </c>
      <c r="H55" s="1646" t="s">
        <v>1570</v>
      </c>
      <c r="I55" s="1646" t="s">
        <v>1102</v>
      </c>
      <c r="J55" s="1646" t="s">
        <v>1103</v>
      </c>
      <c r="K55" s="1647" t="s">
        <v>1104</v>
      </c>
    </row>
    <row r="56" spans="1:22" s="1150" customFormat="1" ht="15" customHeight="1" x14ac:dyDescent="0.25">
      <c r="A56" s="1209"/>
      <c r="B56" s="1653">
        <v>2014</v>
      </c>
      <c r="C56" s="1413"/>
      <c r="D56" s="1413"/>
      <c r="E56" s="1413"/>
      <c r="F56" s="1413"/>
      <c r="G56" s="1413"/>
      <c r="H56" s="1413"/>
      <c r="I56" s="1413"/>
      <c r="J56" s="1413"/>
      <c r="K56" s="1419"/>
    </row>
    <row r="57" spans="1:22" s="1150" customFormat="1" ht="15" customHeight="1" x14ac:dyDescent="0.25">
      <c r="A57" s="1209"/>
      <c r="B57" s="1653">
        <v>2013</v>
      </c>
      <c r="C57" s="1413"/>
      <c r="D57" s="1413"/>
      <c r="E57" s="1413"/>
      <c r="F57" s="1413"/>
      <c r="G57" s="1413"/>
      <c r="H57" s="1413"/>
      <c r="I57" s="1413"/>
      <c r="J57" s="1413"/>
      <c r="K57" s="1419"/>
    </row>
    <row r="58" spans="1:22" s="1150" customFormat="1" ht="15" customHeight="1" x14ac:dyDescent="0.25">
      <c r="A58" s="1209"/>
      <c r="B58" s="1654">
        <v>2012</v>
      </c>
      <c r="C58" s="1661"/>
      <c r="D58" s="1661"/>
      <c r="E58" s="1661"/>
      <c r="F58" s="1661"/>
      <c r="G58" s="1661"/>
      <c r="H58" s="1661"/>
      <c r="I58" s="1661"/>
      <c r="J58" s="1661"/>
      <c r="K58" s="1663"/>
    </row>
    <row r="59" spans="1:22" s="1139" customFormat="1" ht="15" customHeight="1" x14ac:dyDescent="0.25">
      <c r="A59" s="1211"/>
    </row>
  </sheetData>
  <mergeCells count="8">
    <mergeCell ref="B6:C8"/>
    <mergeCell ref="T6:U7"/>
    <mergeCell ref="V6:W7"/>
    <mergeCell ref="P6:Q7"/>
    <mergeCell ref="J6:O7"/>
    <mergeCell ref="D6:I7"/>
    <mergeCell ref="R6:R8"/>
    <mergeCell ref="S6:S8"/>
  </mergeCells>
  <conditionalFormatting sqref="I56:K58">
    <cfRule type="cellIs" dxfId="246" priority="2" stopIfTrue="1" operator="lessThan">
      <formula>0</formula>
    </cfRule>
  </conditionalFormatting>
  <conditionalFormatting sqref="C4">
    <cfRule type="cellIs" dxfId="245" priority="1" stopIfTrue="1" operator="lessThan">
      <formula>0</formula>
    </cfRule>
  </conditionalFormatting>
  <dataValidations count="1">
    <dataValidation type="list" allowBlank="1" showInputMessage="1" showErrorMessage="1" sqref="C15:C45">
      <formula1>CurrencyCodes</formula1>
    </dataValidation>
  </dataValidations>
  <pageMargins left="0.70866141732283472" right="0.70866141732283472" top="0.74803149606299213" bottom="0.74803149606299213" header="0.31496062992125984" footer="0.31496062992125984"/>
  <pageSetup paperSize="9" scale="36" fitToWidth="0" fitToHeight="0" pageOrder="overThenDown" orientation="landscape" r:id="rId1"/>
  <headerFooter>
    <oddHeader>&amp;L&amp;"Segoe UI,Bold"&amp;14Basel Committee on Banking Supervision
Basel III monitoring template&amp;C&amp;14&amp;F
&amp;A&amp;R&amp;"Segoe UI,Bold"&amp;14Confidential when completed</oddHeader>
    <oddFooter>&amp;L&amp;14&amp;D  &amp;T&amp;R&amp;14Page &amp;P of &amp;N</oddFooter>
  </headerFooter>
  <rowBreaks count="1" manualBreakCount="1">
    <brk id="45" max="16383" man="1"/>
  </rowBreaks>
  <ignoredErrors>
    <ignoredError sqref="V9:W9" formulaRange="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B76"/>
  <sheetViews>
    <sheetView zoomScale="75" zoomScaleNormal="75" workbookViewId="0">
      <pane ySplit="1" topLeftCell="A2" activePane="bottomLeft" state="frozen"/>
      <selection pane="bottomLeft"/>
    </sheetView>
  </sheetViews>
  <sheetFormatPr defaultColWidth="0" defaultRowHeight="15" customHeight="1" zeroHeight="1" x14ac:dyDescent="0.25"/>
  <cols>
    <col min="1" max="1" width="1.7109375" style="1209" customWidth="1"/>
    <col min="2" max="10" width="16.85546875" style="1150" customWidth="1"/>
    <col min="11" max="11" width="1.7109375" style="1150" customWidth="1"/>
    <col min="12" max="25" width="16.7109375" style="1150" hidden="1" customWidth="1"/>
    <col min="26" max="26" width="1.5703125" style="1150" hidden="1" customWidth="1"/>
    <col min="27" max="27" width="16.7109375" style="1150" hidden="1" customWidth="1"/>
    <col min="28" max="28" width="1.5703125" style="1150" hidden="1" customWidth="1"/>
    <col min="29" max="16384" width="9.140625" style="1150" hidden="1"/>
  </cols>
  <sheetData>
    <row r="1" spans="1:20" s="1190" customFormat="1" ht="30" customHeight="1" x14ac:dyDescent="0.55000000000000004">
      <c r="A1" s="710" t="s">
        <v>1542</v>
      </c>
      <c r="B1" s="711"/>
      <c r="C1" s="1136"/>
      <c r="D1" s="1188"/>
      <c r="E1" s="1188"/>
      <c r="F1" s="1085"/>
      <c r="G1" s="1188"/>
      <c r="H1" s="1188"/>
      <c r="I1" s="1085" t="str">
        <f>CONCATENATE("Reporting unit: ", 'General Info'!$C$40, " ", 'General Info'!$C$39)</f>
        <v xml:space="preserve">Reporting unit: 1 </v>
      </c>
      <c r="J1" s="1188"/>
      <c r="K1" s="1221"/>
      <c r="L1" s="1188"/>
      <c r="M1" s="1188"/>
      <c r="N1" s="1188"/>
      <c r="O1" s="1188"/>
      <c r="P1" s="1188"/>
      <c r="Q1" s="1188"/>
      <c r="R1" s="1188"/>
      <c r="S1" s="1188"/>
      <c r="T1" s="1188"/>
    </row>
    <row r="2" spans="1:20" ht="60" customHeight="1" x14ac:dyDescent="0.25">
      <c r="A2" s="409" t="s">
        <v>1279</v>
      </c>
      <c r="K2" s="1210"/>
    </row>
    <row r="3" spans="1:20" ht="15" customHeight="1" x14ac:dyDescent="0.25">
      <c r="B3" s="2199" t="s">
        <v>1087</v>
      </c>
      <c r="C3" s="2202"/>
      <c r="D3" s="1819">
        <v>1</v>
      </c>
      <c r="E3" s="1818">
        <v>2</v>
      </c>
      <c r="F3" s="1819">
        <v>3</v>
      </c>
      <c r="J3" s="1811"/>
    </row>
    <row r="4" spans="1:20" ht="45" customHeight="1" x14ac:dyDescent="0.25">
      <c r="B4" s="2200"/>
      <c r="C4" s="2203"/>
      <c r="D4" s="1821" t="s">
        <v>1089</v>
      </c>
      <c r="E4" s="1820" t="s">
        <v>1088</v>
      </c>
      <c r="F4" s="1822" t="s">
        <v>1090</v>
      </c>
      <c r="J4" s="1811"/>
    </row>
    <row r="5" spans="1:20" ht="15" customHeight="1" x14ac:dyDescent="0.25">
      <c r="B5" s="2196">
        <v>0</v>
      </c>
      <c r="C5" s="1812" t="s">
        <v>1091</v>
      </c>
      <c r="D5" s="1807"/>
      <c r="E5" s="1806"/>
      <c r="F5" s="1810"/>
      <c r="J5" s="1811"/>
    </row>
    <row r="6" spans="1:20" ht="15" customHeight="1" x14ac:dyDescent="0.25">
      <c r="B6" s="2197"/>
      <c r="C6" s="1813" t="s">
        <v>1092</v>
      </c>
      <c r="D6" s="1808"/>
      <c r="E6" s="1866"/>
      <c r="F6" s="1804"/>
      <c r="J6" s="1811"/>
    </row>
    <row r="7" spans="1:20" ht="15" customHeight="1" x14ac:dyDescent="0.25">
      <c r="B7" s="2197"/>
      <c r="C7" s="1813" t="s">
        <v>1093</v>
      </c>
      <c r="D7" s="1808"/>
      <c r="E7" s="1866"/>
      <c r="F7" s="1804"/>
      <c r="J7" s="1811"/>
    </row>
    <row r="8" spans="1:20" ht="15" customHeight="1" x14ac:dyDescent="0.25">
      <c r="B8" s="2197"/>
      <c r="C8" s="1813" t="s">
        <v>1094</v>
      </c>
      <c r="D8" s="1808"/>
      <c r="E8" s="1866"/>
      <c r="F8" s="1804"/>
      <c r="J8" s="1811"/>
    </row>
    <row r="9" spans="1:20" ht="15" customHeight="1" x14ac:dyDescent="0.25">
      <c r="B9" s="2198"/>
      <c r="C9" s="1817" t="s">
        <v>1095</v>
      </c>
      <c r="D9" s="1809"/>
      <c r="E9" s="1867"/>
      <c r="F9" s="1805"/>
      <c r="J9" s="1811"/>
    </row>
    <row r="10" spans="1:20" ht="15" customHeight="1" x14ac:dyDescent="0.25">
      <c r="B10" s="2196">
        <v>1</v>
      </c>
      <c r="C10" s="1812" t="s">
        <v>1091</v>
      </c>
      <c r="D10" s="1807"/>
      <c r="E10" s="1806"/>
      <c r="F10" s="1810"/>
      <c r="J10" s="1811"/>
    </row>
    <row r="11" spans="1:20" ht="15" customHeight="1" x14ac:dyDescent="0.25">
      <c r="B11" s="2197"/>
      <c r="C11" s="1813" t="s">
        <v>1092</v>
      </c>
      <c r="D11" s="1808"/>
      <c r="E11" s="1866"/>
      <c r="F11" s="1804"/>
      <c r="J11" s="1811"/>
    </row>
    <row r="12" spans="1:20" ht="15" customHeight="1" x14ac:dyDescent="0.25">
      <c r="B12" s="2197"/>
      <c r="C12" s="1813" t="s">
        <v>1093</v>
      </c>
      <c r="D12" s="1808"/>
      <c r="E12" s="1866"/>
      <c r="F12" s="1804"/>
      <c r="J12" s="1811"/>
    </row>
    <row r="13" spans="1:20" ht="15" customHeight="1" x14ac:dyDescent="0.25">
      <c r="B13" s="2197"/>
      <c r="C13" s="1813" t="s">
        <v>1094</v>
      </c>
      <c r="D13" s="1808"/>
      <c r="E13" s="1866"/>
      <c r="F13" s="1804"/>
      <c r="J13" s="1811"/>
    </row>
    <row r="14" spans="1:20" ht="15" customHeight="1" x14ac:dyDescent="0.25">
      <c r="B14" s="2198"/>
      <c r="C14" s="1817" t="s">
        <v>1095</v>
      </c>
      <c r="D14" s="1809"/>
      <c r="E14" s="1867"/>
      <c r="F14" s="1805"/>
      <c r="J14" s="1811"/>
    </row>
    <row r="15" spans="1:20" ht="15" customHeight="1" x14ac:dyDescent="0.25">
      <c r="B15" s="2196">
        <v>2</v>
      </c>
      <c r="C15" s="1816" t="s">
        <v>1091</v>
      </c>
      <c r="D15" s="1807"/>
      <c r="E15" s="1806"/>
      <c r="F15" s="1810"/>
      <c r="J15" s="1811"/>
    </row>
    <row r="16" spans="1:20" ht="15" customHeight="1" x14ac:dyDescent="0.25">
      <c r="B16" s="2197"/>
      <c r="C16" s="1813" t="s">
        <v>1092</v>
      </c>
      <c r="D16" s="1808"/>
      <c r="E16" s="1866"/>
      <c r="F16" s="1804"/>
      <c r="J16" s="1811"/>
    </row>
    <row r="17" spans="2:10" ht="15" customHeight="1" x14ac:dyDescent="0.25">
      <c r="B17" s="2197"/>
      <c r="C17" s="1813" t="s">
        <v>1093</v>
      </c>
      <c r="D17" s="1808"/>
      <c r="E17" s="1866"/>
      <c r="F17" s="1804"/>
      <c r="J17" s="1811"/>
    </row>
    <row r="18" spans="2:10" ht="15" customHeight="1" x14ac:dyDescent="0.25">
      <c r="B18" s="2197"/>
      <c r="C18" s="1813" t="s">
        <v>1094</v>
      </c>
      <c r="D18" s="1808"/>
      <c r="E18" s="1866"/>
      <c r="F18" s="1804"/>
      <c r="J18" s="1811"/>
    </row>
    <row r="19" spans="2:10" ht="15" customHeight="1" x14ac:dyDescent="0.25">
      <c r="B19" s="2198"/>
      <c r="C19" s="1815" t="s">
        <v>1095</v>
      </c>
      <c r="D19" s="1809"/>
      <c r="E19" s="1867"/>
      <c r="F19" s="1805"/>
      <c r="J19" s="1811"/>
    </row>
    <row r="20" spans="2:10" ht="15" customHeight="1" x14ac:dyDescent="0.25">
      <c r="B20" s="2196">
        <v>3</v>
      </c>
      <c r="C20" s="1812" t="s">
        <v>1091</v>
      </c>
      <c r="D20" s="1807"/>
      <c r="E20" s="1806"/>
      <c r="F20" s="1810"/>
      <c r="J20" s="1811"/>
    </row>
    <row r="21" spans="2:10" ht="15" customHeight="1" x14ac:dyDescent="0.25">
      <c r="B21" s="2197"/>
      <c r="C21" s="1813" t="s">
        <v>1092</v>
      </c>
      <c r="D21" s="1808"/>
      <c r="E21" s="1866"/>
      <c r="F21" s="1804"/>
      <c r="J21" s="1811"/>
    </row>
    <row r="22" spans="2:10" ht="15" customHeight="1" x14ac:dyDescent="0.25">
      <c r="B22" s="2197"/>
      <c r="C22" s="1813" t="s">
        <v>1093</v>
      </c>
      <c r="D22" s="1808"/>
      <c r="E22" s="1866"/>
      <c r="F22" s="1804"/>
      <c r="J22" s="1811"/>
    </row>
    <row r="23" spans="2:10" ht="15" customHeight="1" x14ac:dyDescent="0.25">
      <c r="B23" s="2197"/>
      <c r="C23" s="1813" t="s">
        <v>1094</v>
      </c>
      <c r="D23" s="1808"/>
      <c r="E23" s="1866"/>
      <c r="F23" s="1804"/>
      <c r="J23" s="1811"/>
    </row>
    <row r="24" spans="2:10" ht="15" customHeight="1" x14ac:dyDescent="0.25">
      <c r="B24" s="2198"/>
      <c r="C24" s="1814" t="s">
        <v>1095</v>
      </c>
      <c r="D24" s="1809"/>
      <c r="E24" s="1867"/>
      <c r="F24" s="1805"/>
      <c r="J24" s="1811"/>
    </row>
    <row r="25" spans="2:10" ht="15" customHeight="1" x14ac:dyDescent="0.25">
      <c r="B25" s="2196">
        <v>4</v>
      </c>
      <c r="C25" s="1816" t="s">
        <v>1091</v>
      </c>
      <c r="D25" s="1807"/>
      <c r="E25" s="1806"/>
      <c r="F25" s="1810"/>
      <c r="J25" s="1811"/>
    </row>
    <row r="26" spans="2:10" ht="15" customHeight="1" x14ac:dyDescent="0.25">
      <c r="B26" s="2197"/>
      <c r="C26" s="1813" t="s">
        <v>1092</v>
      </c>
      <c r="D26" s="1808"/>
      <c r="E26" s="1866"/>
      <c r="F26" s="1804"/>
      <c r="J26" s="1811"/>
    </row>
    <row r="27" spans="2:10" ht="15" customHeight="1" x14ac:dyDescent="0.25">
      <c r="B27" s="2197"/>
      <c r="C27" s="1813" t="s">
        <v>1093</v>
      </c>
      <c r="D27" s="1808"/>
      <c r="E27" s="1866"/>
      <c r="F27" s="1804"/>
      <c r="J27" s="1811"/>
    </row>
    <row r="28" spans="2:10" ht="15" customHeight="1" x14ac:dyDescent="0.25">
      <c r="B28" s="2197"/>
      <c r="C28" s="1813" t="s">
        <v>1094</v>
      </c>
      <c r="D28" s="1808"/>
      <c r="E28" s="1866"/>
      <c r="F28" s="1804"/>
      <c r="J28" s="1811"/>
    </row>
    <row r="29" spans="2:10" ht="15" customHeight="1" x14ac:dyDescent="0.25">
      <c r="B29" s="2198"/>
      <c r="C29" s="1815" t="s">
        <v>1095</v>
      </c>
      <c r="D29" s="1809"/>
      <c r="E29" s="1867"/>
      <c r="F29" s="1805"/>
      <c r="J29" s="1811"/>
    </row>
    <row r="30" spans="2:10" ht="15" customHeight="1" x14ac:dyDescent="0.25">
      <c r="B30" s="2196">
        <v>5</v>
      </c>
      <c r="C30" s="1812" t="s">
        <v>1091</v>
      </c>
      <c r="D30" s="1807"/>
      <c r="E30" s="1806"/>
      <c r="F30" s="1810"/>
      <c r="J30" s="1811"/>
    </row>
    <row r="31" spans="2:10" ht="15" customHeight="1" x14ac:dyDescent="0.25">
      <c r="B31" s="2197"/>
      <c r="C31" s="1813" t="s">
        <v>1092</v>
      </c>
      <c r="D31" s="1808"/>
      <c r="E31" s="1866"/>
      <c r="F31" s="1804"/>
      <c r="J31" s="1811"/>
    </row>
    <row r="32" spans="2:10" ht="15" customHeight="1" x14ac:dyDescent="0.25">
      <c r="B32" s="2197"/>
      <c r="C32" s="1813" t="s">
        <v>1093</v>
      </c>
      <c r="D32" s="1808"/>
      <c r="E32" s="1866"/>
      <c r="F32" s="1804"/>
      <c r="J32" s="1811"/>
    </row>
    <row r="33" spans="1:11" ht="15" customHeight="1" x14ac:dyDescent="0.25">
      <c r="B33" s="2197"/>
      <c r="C33" s="1813" t="s">
        <v>1094</v>
      </c>
      <c r="D33" s="1808"/>
      <c r="E33" s="1866"/>
      <c r="F33" s="1804"/>
      <c r="J33" s="1811"/>
    </row>
    <row r="34" spans="1:11" ht="15" customHeight="1" x14ac:dyDescent="0.25">
      <c r="B34" s="2198"/>
      <c r="C34" s="1814" t="s">
        <v>1095</v>
      </c>
      <c r="D34" s="1809"/>
      <c r="E34" s="1867"/>
      <c r="F34" s="1805"/>
      <c r="J34" s="1811"/>
    </row>
    <row r="35" spans="1:11" ht="15" customHeight="1" x14ac:dyDescent="0.25">
      <c r="B35" s="2196">
        <v>6</v>
      </c>
      <c r="C35" s="1812" t="s">
        <v>1091</v>
      </c>
      <c r="D35" s="1807"/>
      <c r="E35" s="1806"/>
      <c r="F35" s="1810"/>
      <c r="J35" s="1811"/>
    </row>
    <row r="36" spans="1:11" ht="15" customHeight="1" x14ac:dyDescent="0.25">
      <c r="B36" s="2197"/>
      <c r="C36" s="1813" t="s">
        <v>1092</v>
      </c>
      <c r="D36" s="1808"/>
      <c r="E36" s="1866"/>
      <c r="F36" s="1804"/>
      <c r="J36" s="1811"/>
    </row>
    <row r="37" spans="1:11" ht="15" customHeight="1" x14ac:dyDescent="0.25">
      <c r="B37" s="2197"/>
      <c r="C37" s="1813" t="s">
        <v>1093</v>
      </c>
      <c r="D37" s="1808"/>
      <c r="E37" s="1866"/>
      <c r="F37" s="1804"/>
      <c r="J37" s="1811"/>
    </row>
    <row r="38" spans="1:11" ht="15" customHeight="1" x14ac:dyDescent="0.25">
      <c r="B38" s="2197"/>
      <c r="C38" s="1813" t="s">
        <v>1094</v>
      </c>
      <c r="D38" s="1808"/>
      <c r="E38" s="1866"/>
      <c r="F38" s="1804"/>
      <c r="J38" s="1811"/>
    </row>
    <row r="39" spans="1:11" ht="15" customHeight="1" x14ac:dyDescent="0.25">
      <c r="B39" s="2198"/>
      <c r="C39" s="1814" t="s">
        <v>1095</v>
      </c>
      <c r="D39" s="1809"/>
      <c r="E39" s="1867"/>
      <c r="F39" s="1805"/>
      <c r="J39" s="1811"/>
    </row>
    <row r="40" spans="1:11" s="1139" customFormat="1" ht="15" customHeight="1" x14ac:dyDescent="0.25">
      <c r="A40" s="1211"/>
      <c r="K40" s="1212"/>
    </row>
    <row r="41" spans="1:11" ht="60" customHeight="1" x14ac:dyDescent="0.25">
      <c r="A41" s="409" t="s">
        <v>1280</v>
      </c>
      <c r="K41" s="1210"/>
    </row>
    <row r="42" spans="1:11" ht="75" customHeight="1" x14ac:dyDescent="0.25">
      <c r="B42" s="2199" t="s">
        <v>1105</v>
      </c>
      <c r="C42" s="2213" t="s">
        <v>1498</v>
      </c>
      <c r="D42" s="2213"/>
      <c r="E42" s="2213"/>
      <c r="F42" s="2205" t="s">
        <v>1106</v>
      </c>
      <c r="G42" s="2204" t="s">
        <v>1107</v>
      </c>
      <c r="H42" s="2204"/>
      <c r="I42" s="2205" t="s">
        <v>1108</v>
      </c>
      <c r="J42" s="2208" t="s">
        <v>1109</v>
      </c>
      <c r="K42" s="1210"/>
    </row>
    <row r="43" spans="1:11" ht="14.25" x14ac:dyDescent="0.25">
      <c r="B43" s="2200"/>
      <c r="C43" s="2214"/>
      <c r="D43" s="2214"/>
      <c r="E43" s="2214"/>
      <c r="F43" s="2206"/>
      <c r="G43" s="2206" t="s">
        <v>1110</v>
      </c>
      <c r="H43" s="2206" t="s">
        <v>1111</v>
      </c>
      <c r="I43" s="2206"/>
      <c r="J43" s="2209"/>
      <c r="K43" s="1210"/>
    </row>
    <row r="44" spans="1:11" ht="15" customHeight="1" x14ac:dyDescent="0.25">
      <c r="B44" s="2201"/>
      <c r="C44" s="2214"/>
      <c r="D44" s="2214"/>
      <c r="E44" s="2214"/>
      <c r="F44" s="2207"/>
      <c r="G44" s="2207"/>
      <c r="H44" s="2207"/>
      <c r="I44" s="2207"/>
      <c r="J44" s="2210"/>
      <c r="K44" s="1210"/>
    </row>
    <row r="45" spans="1:11" ht="30" customHeight="1" x14ac:dyDescent="0.25">
      <c r="B45" s="2215" t="s">
        <v>1267</v>
      </c>
      <c r="C45" s="2220" t="s">
        <v>1586</v>
      </c>
      <c r="D45" s="2220"/>
      <c r="E45" s="2221"/>
      <c r="F45" s="1344" t="str">
        <f>IF(AND(ISNUMBER(F46),ISNUMBER(F47),ISNUMBER(F48),ISNUMBER(F49)),SUM(F46:F49),"")</f>
        <v/>
      </c>
      <c r="G45" s="1344" t="str">
        <f t="shared" ref="G45:H45" si="0">IF(AND(ISNUMBER(G46),ISNUMBER(G47),ISNUMBER(G48),ISNUMBER(G49)),SUM(G46:G49),"")</f>
        <v/>
      </c>
      <c r="H45" s="1344" t="str">
        <f t="shared" si="0"/>
        <v/>
      </c>
      <c r="I45" s="1137"/>
      <c r="J45" s="1247"/>
      <c r="K45" s="1210"/>
    </row>
    <row r="46" spans="1:11" ht="15" customHeight="1" x14ac:dyDescent="0.25">
      <c r="B46" s="2216"/>
      <c r="C46" s="2218" t="s">
        <v>1112</v>
      </c>
      <c r="D46" s="2218"/>
      <c r="E46" s="2219"/>
      <c r="F46" s="1343"/>
      <c r="G46" s="1137"/>
      <c r="H46" s="1137"/>
      <c r="I46" s="1137"/>
      <c r="J46" s="1253" t="str">
        <f>IF(AND(ISNUMBER(F46),ISNUMBER(G46),ISNUMBER(H46)),IF(SUM(G46:H46)&lt;=F46,"Yes","No"),"Yes")</f>
        <v>Yes</v>
      </c>
      <c r="K46" s="1210"/>
    </row>
    <row r="47" spans="1:11" ht="15" customHeight="1" x14ac:dyDescent="0.25">
      <c r="B47" s="2216"/>
      <c r="C47" s="2218" t="s">
        <v>1113</v>
      </c>
      <c r="D47" s="2218"/>
      <c r="E47" s="2219"/>
      <c r="F47" s="1137"/>
      <c r="G47" s="1137"/>
      <c r="H47" s="1137"/>
      <c r="I47" s="1137"/>
      <c r="J47" s="1253" t="str">
        <f>IF(AND(ISNUMBER(F47),ISNUMBER(G47),ISNUMBER(H47)),IF(SUM(G47:H47)&lt;=F47,"Yes","No"),"Yes")</f>
        <v>Yes</v>
      </c>
      <c r="K47" s="1210"/>
    </row>
    <row r="48" spans="1:11" ht="15" customHeight="1" x14ac:dyDescent="0.25">
      <c r="B48" s="2216"/>
      <c r="C48" s="2218" t="s">
        <v>1114</v>
      </c>
      <c r="D48" s="2218"/>
      <c r="E48" s="2219"/>
      <c r="F48" s="1137"/>
      <c r="G48" s="1137"/>
      <c r="H48" s="1137"/>
      <c r="I48" s="1137"/>
      <c r="J48" s="1253" t="str">
        <f>IF(AND(ISNUMBER(F48),ISNUMBER(G48),ISNUMBER(H48)),IF(SUM(G48:H48)&lt;=F48,"Yes","No"),"Yes")</f>
        <v>Yes</v>
      </c>
      <c r="K48" s="1210"/>
    </row>
    <row r="49" spans="1:11" ht="15" customHeight="1" x14ac:dyDescent="0.25">
      <c r="B49" s="2216"/>
      <c r="C49" s="2218" t="s">
        <v>1115</v>
      </c>
      <c r="D49" s="2218"/>
      <c r="E49" s="2219"/>
      <c r="F49" s="1137"/>
      <c r="G49" s="1137"/>
      <c r="H49" s="1137"/>
      <c r="I49" s="1137"/>
      <c r="J49" s="1253" t="str">
        <f>IF(AND(ISNUMBER(F49),ISNUMBER(G49),ISNUMBER(H49)),IF(SUM(G49:H49)&lt;=F49,"Yes","No"),"Yes")</f>
        <v>Yes</v>
      </c>
      <c r="K49" s="1210"/>
    </row>
    <row r="50" spans="1:11" ht="15" customHeight="1" x14ac:dyDescent="0.25">
      <c r="B50" s="2216"/>
      <c r="C50" s="1255" t="s">
        <v>74</v>
      </c>
      <c r="D50" s="1255"/>
      <c r="E50" s="1256"/>
      <c r="F50" s="1137"/>
      <c r="G50" s="1248"/>
      <c r="H50" s="1248"/>
      <c r="I50" s="1137"/>
      <c r="J50" s="1251"/>
      <c r="K50" s="1210"/>
    </row>
    <row r="51" spans="1:11" ht="15" customHeight="1" x14ac:dyDescent="0.25">
      <c r="B51" s="2217"/>
      <c r="C51" s="1257" t="s">
        <v>1116</v>
      </c>
      <c r="D51" s="1257"/>
      <c r="E51" s="1258"/>
      <c r="F51" s="1138"/>
      <c r="G51" s="1249"/>
      <c r="H51" s="1249"/>
      <c r="I51" s="1138"/>
      <c r="J51" s="1252"/>
      <c r="K51" s="1210"/>
    </row>
    <row r="52" spans="1:11" ht="30" customHeight="1" x14ac:dyDescent="0.25">
      <c r="B52" s="2215" t="s">
        <v>1117</v>
      </c>
      <c r="C52" s="2220" t="s">
        <v>1586</v>
      </c>
      <c r="D52" s="2220"/>
      <c r="E52" s="2221"/>
      <c r="F52" s="1344" t="str">
        <f>IF(AND(ISNUMBER(F53),ISNUMBER(F54),ISNUMBER(F55),ISNUMBER(F56)),SUM(F53:F56),"")</f>
        <v/>
      </c>
      <c r="G52" s="1344" t="str">
        <f t="shared" ref="G52:H52" si="1">IF(AND(ISNUMBER(G53),ISNUMBER(G54),ISNUMBER(G55),ISNUMBER(G56)),SUM(G53:G56),"")</f>
        <v/>
      </c>
      <c r="H52" s="1344" t="str">
        <f t="shared" si="1"/>
        <v/>
      </c>
      <c r="I52" s="1137"/>
      <c r="J52" s="1247"/>
      <c r="K52" s="1210"/>
    </row>
    <row r="53" spans="1:11" ht="15" customHeight="1" x14ac:dyDescent="0.25">
      <c r="B53" s="2216"/>
      <c r="C53" s="2218" t="s">
        <v>1112</v>
      </c>
      <c r="D53" s="2218"/>
      <c r="E53" s="2219"/>
      <c r="F53" s="1343"/>
      <c r="G53" s="1137"/>
      <c r="H53" s="1137"/>
      <c r="I53" s="1137"/>
      <c r="J53" s="1253" t="str">
        <f>IF(AND(ISNUMBER(F53),ISNUMBER(G53),ISNUMBER(H53)),IF(SUM(G53:H53)&lt;=F53,"Yes","No"),"Yes")</f>
        <v>Yes</v>
      </c>
      <c r="K53" s="1210"/>
    </row>
    <row r="54" spans="1:11" ht="15" customHeight="1" x14ac:dyDescent="0.25">
      <c r="B54" s="2216"/>
      <c r="C54" s="2218" t="s">
        <v>1113</v>
      </c>
      <c r="D54" s="2218"/>
      <c r="E54" s="2219"/>
      <c r="F54" s="1137"/>
      <c r="G54" s="1137"/>
      <c r="H54" s="1137"/>
      <c r="I54" s="1137"/>
      <c r="J54" s="1253" t="str">
        <f>IF(AND(ISNUMBER(F54),ISNUMBER(G54),ISNUMBER(H54)),IF(SUM(G54:H54)&lt;=F54,"Yes","No"),"Yes")</f>
        <v>Yes</v>
      </c>
      <c r="K54" s="1210"/>
    </row>
    <row r="55" spans="1:11" ht="15" customHeight="1" x14ac:dyDescent="0.25">
      <c r="B55" s="2216"/>
      <c r="C55" s="2218" t="s">
        <v>1114</v>
      </c>
      <c r="D55" s="2218"/>
      <c r="E55" s="2219"/>
      <c r="F55" s="1137"/>
      <c r="G55" s="1137"/>
      <c r="H55" s="1137"/>
      <c r="I55" s="1137"/>
      <c r="J55" s="1253" t="str">
        <f>IF(AND(ISNUMBER(F55),ISNUMBER(G55),ISNUMBER(H55)),IF(SUM(G55:H55)&lt;=F55,"Yes","No"),"Yes")</f>
        <v>Yes</v>
      </c>
      <c r="K55" s="1210"/>
    </row>
    <row r="56" spans="1:11" ht="15" customHeight="1" x14ac:dyDescent="0.25">
      <c r="B56" s="2216"/>
      <c r="C56" s="2218" t="s">
        <v>1115</v>
      </c>
      <c r="D56" s="2218"/>
      <c r="E56" s="2219"/>
      <c r="F56" s="1137"/>
      <c r="G56" s="1137"/>
      <c r="H56" s="1137"/>
      <c r="I56" s="1137"/>
      <c r="J56" s="1253" t="str">
        <f>IF(AND(ISNUMBER(F56),ISNUMBER(G56),ISNUMBER(H56)),IF(SUM(G56:H56)&lt;=F56,"Yes","No"),"Yes")</f>
        <v>Yes</v>
      </c>
      <c r="K56" s="1210"/>
    </row>
    <row r="57" spans="1:11" ht="15" customHeight="1" x14ac:dyDescent="0.25">
      <c r="B57" s="2216"/>
      <c r="C57" s="1255" t="s">
        <v>74</v>
      </c>
      <c r="D57" s="1255"/>
      <c r="E57" s="1256"/>
      <c r="F57" s="1137"/>
      <c r="G57" s="1248"/>
      <c r="H57" s="1248"/>
      <c r="I57" s="1137"/>
      <c r="J57" s="1251"/>
      <c r="K57" s="1210"/>
    </row>
    <row r="58" spans="1:11" ht="15" customHeight="1" x14ac:dyDescent="0.25">
      <c r="B58" s="2217"/>
      <c r="C58" s="1257" t="s">
        <v>1116</v>
      </c>
      <c r="D58" s="1257"/>
      <c r="E58" s="1258"/>
      <c r="F58" s="1138"/>
      <c r="G58" s="1249"/>
      <c r="H58" s="1249"/>
      <c r="I58" s="1138"/>
      <c r="J58" s="1252"/>
      <c r="K58" s="1210"/>
    </row>
    <row r="59" spans="1:11" ht="15" customHeight="1" x14ac:dyDescent="0.25">
      <c r="B59" s="1202"/>
      <c r="C59" s="2211" t="s">
        <v>290</v>
      </c>
      <c r="D59" s="2212"/>
      <c r="E59" s="2212"/>
      <c r="F59" s="1373" t="str">
        <f>IF(AND(ISNUMBER(F45),ISNUMBER(F50),ISNUMBER(F51),ISNUMBER(F52),ISNUMBER(F57),ISNUMBER(F58)),SUM(F45,F50:F51,F52,F57:F58),"")</f>
        <v/>
      </c>
      <c r="G59" s="1373" t="str">
        <f>IF(AND(ISNUMBER(G45),ISNUMBER(G52)),SUM(G45,G52),"")</f>
        <v/>
      </c>
      <c r="H59" s="1373" t="str">
        <f>IF(AND(ISNUMBER(H45),ISNUMBER(H52)),SUM(H45,H52),"")</f>
        <v/>
      </c>
      <c r="I59" s="1250"/>
      <c r="J59" s="1250"/>
      <c r="K59" s="1210"/>
    </row>
    <row r="60" spans="1:11" s="1139" customFormat="1" ht="15" customHeight="1" x14ac:dyDescent="0.25">
      <c r="A60" s="1211"/>
      <c r="K60" s="1212"/>
    </row>
    <row r="61" spans="1:11" s="1209" customFormat="1" ht="15" hidden="1" customHeight="1" x14ac:dyDescent="0.25"/>
    <row r="62" spans="1:11" s="1209" customFormat="1" ht="15" hidden="1" customHeight="1" x14ac:dyDescent="0.25"/>
    <row r="63" spans="1:11" s="1209" customFormat="1" ht="15" hidden="1" customHeight="1" x14ac:dyDescent="0.25"/>
    <row r="64" spans="1:11" s="1209" customFormat="1" ht="15" hidden="1" customHeight="1" x14ac:dyDescent="0.25"/>
    <row r="65" s="1209" customFormat="1" ht="15" hidden="1" customHeight="1" x14ac:dyDescent="0.25"/>
    <row r="66" s="1209" customFormat="1" ht="15" hidden="1" customHeight="1" x14ac:dyDescent="0.25"/>
    <row r="67" ht="15" hidden="1" customHeight="1" x14ac:dyDescent="0.25"/>
    <row r="68" ht="15" hidden="1" customHeight="1" x14ac:dyDescent="0.25"/>
    <row r="69" ht="15" hidden="1" customHeight="1" x14ac:dyDescent="0.25"/>
    <row r="70" ht="15" hidden="1" customHeight="1" x14ac:dyDescent="0.25"/>
    <row r="71" ht="15" hidden="1" customHeight="1" x14ac:dyDescent="0.25"/>
    <row r="72" ht="15" hidden="1" customHeight="1" x14ac:dyDescent="0.25"/>
    <row r="73" ht="15" hidden="1" customHeight="1" x14ac:dyDescent="0.25"/>
    <row r="74" ht="15" hidden="1" customHeight="1" x14ac:dyDescent="0.25"/>
    <row r="75" ht="15" hidden="1" customHeight="1" x14ac:dyDescent="0.25"/>
    <row r="76" ht="15" hidden="1" customHeight="1" x14ac:dyDescent="0.25"/>
  </sheetData>
  <mergeCells count="30">
    <mergeCell ref="C59:E59"/>
    <mergeCell ref="C42:E44"/>
    <mergeCell ref="B45:B51"/>
    <mergeCell ref="B52:B58"/>
    <mergeCell ref="F42:F44"/>
    <mergeCell ref="C46:E46"/>
    <mergeCell ref="C47:E47"/>
    <mergeCell ref="C48:E48"/>
    <mergeCell ref="C49:E49"/>
    <mergeCell ref="C53:E53"/>
    <mergeCell ref="C54:E54"/>
    <mergeCell ref="C55:E55"/>
    <mergeCell ref="C56:E56"/>
    <mergeCell ref="C45:E45"/>
    <mergeCell ref="C52:E52"/>
    <mergeCell ref="G42:H42"/>
    <mergeCell ref="I42:I44"/>
    <mergeCell ref="J42:J44"/>
    <mergeCell ref="G43:G44"/>
    <mergeCell ref="H43:H44"/>
    <mergeCell ref="B3:B4"/>
    <mergeCell ref="C3:C4"/>
    <mergeCell ref="B5:B9"/>
    <mergeCell ref="B15:B19"/>
    <mergeCell ref="B20:B24"/>
    <mergeCell ref="B25:B29"/>
    <mergeCell ref="B35:B39"/>
    <mergeCell ref="B10:B14"/>
    <mergeCell ref="B42:B44"/>
    <mergeCell ref="B30:B34"/>
  </mergeCells>
  <conditionalFormatting sqref="J53:J56 J46:J49">
    <cfRule type="cellIs" dxfId="244" priority="102" stopIfTrue="1" operator="equal">
      <formula>"No"</formula>
    </cfRule>
    <cfRule type="cellIs" dxfId="243" priority="103" stopIfTrue="1" operator="equal">
      <formula>"Yes"</formula>
    </cfRule>
  </conditionalFormatting>
  <conditionalFormatting sqref="F46:H49 F50:F51 F53:H56 F57:F58">
    <cfRule type="cellIs" dxfId="242" priority="1" stopIfTrue="1" operator="lessThan">
      <formula>0</formula>
    </cfRule>
  </conditionalFormatting>
  <dataValidations count="1">
    <dataValidation type="list" allowBlank="1" showInputMessage="1" showErrorMessage="1" sqref="I45:I58">
      <formula1>CSRBB</formula1>
    </dataValidation>
  </dataValidations>
  <pageMargins left="0.70866141732283472" right="0.70866141732283472" top="0.74803149606299213" bottom="0.74803149606299213" header="0.31496062992125984" footer="0.31496062992125984"/>
  <pageSetup paperSize="9" scale="50" fitToHeight="2" pageOrder="overThenDown" orientation="portrait" r:id="rId1"/>
  <headerFooter>
    <oddHeader>&amp;L&amp;"Segoe UI,Bold"&amp;14Basel Committee on Banking Supervision
Basel III monitoring template&amp;C&amp;14&amp;F
&amp;A&amp;R&amp;"Segoe UI,Bold"&amp;14Confidential when completed</oddHeader>
    <oddFooter>&amp;L&amp;14&amp;D  &amp;T&amp;R&amp;14Page &amp;P of &amp;N</oddFooter>
  </headerFooter>
  <rowBreaks count="1" manualBreakCount="1">
    <brk id="40" max="10"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B371"/>
  <sheetViews>
    <sheetView zoomScale="75" zoomScaleNormal="75" workbookViewId="0">
      <pane ySplit="1" topLeftCell="A2" activePane="bottomLeft" state="frozen"/>
      <selection pane="bottomLeft"/>
    </sheetView>
  </sheetViews>
  <sheetFormatPr defaultColWidth="0" defaultRowHeight="15" customHeight="1" zeroHeight="1" x14ac:dyDescent="0.25"/>
  <cols>
    <col min="1" max="1" width="1.7109375" customWidth="1"/>
    <col min="2" max="2" width="9.140625" customWidth="1"/>
    <col min="3" max="3" width="16.7109375" style="1142" customWidth="1"/>
    <col min="4" max="23" width="16.7109375" customWidth="1"/>
    <col min="24" max="24" width="1.7109375" customWidth="1"/>
    <col min="25" max="27" width="16.7109375" hidden="1" customWidth="1"/>
    <col min="28" max="28" width="1.5703125" hidden="1" customWidth="1"/>
    <col min="29" max="16384" width="9.140625" hidden="1"/>
  </cols>
  <sheetData>
    <row r="1" spans="1:24" s="1189" customFormat="1" ht="30" customHeight="1" x14ac:dyDescent="0.55000000000000004">
      <c r="A1" s="710" t="s">
        <v>1543</v>
      </c>
      <c r="B1" s="711"/>
      <c r="C1" s="1153"/>
      <c r="D1" s="1188"/>
      <c r="E1" s="1188"/>
      <c r="F1" s="1085" t="str">
        <f>CONCATENATE("Reporting unit: ", 'General Info'!$C$40, " ", 'General Info'!$C$39)</f>
        <v xml:space="preserve">Reporting unit: 1 </v>
      </c>
      <c r="G1" s="1188"/>
      <c r="H1" s="1188"/>
      <c r="I1" s="1188"/>
      <c r="J1" s="1188"/>
      <c r="K1" s="1188"/>
      <c r="L1" s="1188"/>
      <c r="N1" s="1188"/>
      <c r="O1" s="1188"/>
      <c r="P1" s="1188"/>
      <c r="Q1" s="1188"/>
      <c r="R1" s="1188"/>
      <c r="S1" s="1188"/>
      <c r="T1" s="1188"/>
      <c r="U1" s="1188"/>
      <c r="V1" s="1188"/>
      <c r="X1" s="1221"/>
    </row>
    <row r="2" spans="1:24" ht="60" customHeight="1" x14ac:dyDescent="0.25">
      <c r="A2" s="409" t="s">
        <v>1523</v>
      </c>
      <c r="B2" s="1150"/>
      <c r="C2" s="1213"/>
      <c r="D2" s="1150"/>
      <c r="E2" s="1150"/>
      <c r="F2" s="1150"/>
      <c r="G2" s="1150"/>
      <c r="H2" s="1150"/>
      <c r="I2" s="1150"/>
      <c r="J2" s="1150"/>
      <c r="K2" s="1150"/>
      <c r="L2" s="1150"/>
      <c r="M2" s="1150"/>
      <c r="N2" s="1150"/>
      <c r="O2" s="1150"/>
      <c r="P2" s="1150"/>
      <c r="Q2" s="1150"/>
      <c r="R2" s="1150"/>
      <c r="S2" s="1150"/>
      <c r="T2" s="1150"/>
      <c r="U2" s="1150"/>
      <c r="V2" s="1150"/>
      <c r="W2" s="1150"/>
      <c r="X2" s="1210"/>
    </row>
    <row r="3" spans="1:24" ht="45" customHeight="1" x14ac:dyDescent="0.25">
      <c r="A3" s="409" t="s">
        <v>1594</v>
      </c>
      <c r="B3" s="1150"/>
      <c r="C3" s="1213"/>
      <c r="D3" s="1150"/>
      <c r="E3" s="1150"/>
      <c r="F3" s="1150"/>
      <c r="G3" s="1150"/>
      <c r="H3" s="1150"/>
      <c r="I3" s="1150"/>
      <c r="J3" s="1150"/>
      <c r="K3" s="1150"/>
      <c r="L3" s="1150"/>
      <c r="M3" s="1150"/>
      <c r="N3" s="1150"/>
      <c r="O3" s="1150"/>
      <c r="P3" s="1150"/>
      <c r="Q3" s="1150"/>
      <c r="R3" s="1150"/>
      <c r="S3" s="1150"/>
      <c r="T3" s="1150"/>
      <c r="U3" s="1150"/>
      <c r="V3" s="1150"/>
      <c r="W3" s="1150"/>
      <c r="X3" s="1210"/>
    </row>
    <row r="4" spans="1:24" ht="15" customHeight="1" x14ac:dyDescent="0.25">
      <c r="A4" s="1209"/>
      <c r="B4" s="2199" t="s">
        <v>1030</v>
      </c>
      <c r="C4" s="2199"/>
      <c r="D4" s="2222" t="s">
        <v>1606</v>
      </c>
      <c r="E4" s="2204"/>
      <c r="F4" s="2204"/>
      <c r="G4" s="2204"/>
      <c r="H4" s="2204"/>
      <c r="I4" s="2204"/>
      <c r="J4" s="2204"/>
      <c r="K4" s="2204"/>
      <c r="L4" s="2204"/>
      <c r="M4" s="2204"/>
      <c r="N4" s="2204"/>
      <c r="O4" s="2204"/>
      <c r="P4" s="2204"/>
      <c r="Q4" s="2204"/>
      <c r="R4" s="2204"/>
      <c r="S4" s="2204"/>
      <c r="T4" s="2204"/>
      <c r="U4" s="2204"/>
      <c r="V4" s="2204"/>
      <c r="W4" s="2223" t="s">
        <v>1173</v>
      </c>
      <c r="X4" s="1210"/>
    </row>
    <row r="5" spans="1:24" ht="15" customHeight="1" x14ac:dyDescent="0.25">
      <c r="A5" s="1209"/>
      <c r="B5" s="2201"/>
      <c r="C5" s="2201"/>
      <c r="D5" s="1296" t="s">
        <v>1031</v>
      </c>
      <c r="E5" s="1297" t="s">
        <v>1118</v>
      </c>
      <c r="F5" s="1297" t="s">
        <v>1119</v>
      </c>
      <c r="G5" s="1297" t="s">
        <v>1120</v>
      </c>
      <c r="H5" s="1297" t="s">
        <v>1121</v>
      </c>
      <c r="I5" s="1297" t="s">
        <v>1122</v>
      </c>
      <c r="J5" s="1297" t="s">
        <v>1123</v>
      </c>
      <c r="K5" s="1297" t="s">
        <v>1124</v>
      </c>
      <c r="L5" s="1297" t="s">
        <v>1125</v>
      </c>
      <c r="M5" s="1297" t="s">
        <v>1126</v>
      </c>
      <c r="N5" s="1297" t="s">
        <v>1127</v>
      </c>
      <c r="O5" s="1297" t="s">
        <v>1128</v>
      </c>
      <c r="P5" s="1297" t="s">
        <v>1129</v>
      </c>
      <c r="Q5" s="1297" t="s">
        <v>1130</v>
      </c>
      <c r="R5" s="1297" t="s">
        <v>1131</v>
      </c>
      <c r="S5" s="1297" t="s">
        <v>1132</v>
      </c>
      <c r="T5" s="1297" t="s">
        <v>1133</v>
      </c>
      <c r="U5" s="1297" t="s">
        <v>1134</v>
      </c>
      <c r="V5" s="1297" t="s">
        <v>1135</v>
      </c>
      <c r="W5" s="2223"/>
      <c r="X5" s="1210"/>
    </row>
    <row r="6" spans="1:24" ht="15" customHeight="1" x14ac:dyDescent="0.25">
      <c r="A6" s="1209"/>
      <c r="B6" s="1241">
        <v>1</v>
      </c>
      <c r="C6" s="1242" t="str">
        <f>IF('IRRBB exposures'!$C$6="","",'IRRBB exposures'!$C$6)</f>
        <v/>
      </c>
      <c r="D6" s="1245"/>
      <c r="E6" s="1245"/>
      <c r="F6" s="1245"/>
      <c r="G6" s="1245"/>
      <c r="H6" s="1245"/>
      <c r="I6" s="1245"/>
      <c r="J6" s="1245"/>
      <c r="K6" s="1245"/>
      <c r="L6" s="1245"/>
      <c r="M6" s="1245"/>
      <c r="N6" s="1245"/>
      <c r="O6" s="1245"/>
      <c r="P6" s="1245"/>
      <c r="Q6" s="1245"/>
      <c r="R6" s="1245"/>
      <c r="S6" s="1245"/>
      <c r="T6" s="1245"/>
      <c r="U6" s="1245"/>
      <c r="V6" s="1245"/>
      <c r="W6" s="1301"/>
      <c r="X6" s="1210"/>
    </row>
    <row r="7" spans="1:24" ht="15" customHeight="1" x14ac:dyDescent="0.25">
      <c r="A7" s="1209"/>
      <c r="B7" s="1230">
        <v>2</v>
      </c>
      <c r="C7" s="1231" t="str">
        <f>IF('IRRBB exposures'!$C$6="","",'IRRBB exposures'!$C$7)</f>
        <v/>
      </c>
      <c r="D7" s="1229"/>
      <c r="E7" s="1229"/>
      <c r="F7" s="1229"/>
      <c r="G7" s="1229"/>
      <c r="H7" s="1229"/>
      <c r="I7" s="1229"/>
      <c r="J7" s="1229"/>
      <c r="K7" s="1229"/>
      <c r="L7" s="1229"/>
      <c r="M7" s="1229"/>
      <c r="N7" s="1229"/>
      <c r="O7" s="1229"/>
      <c r="P7" s="1229"/>
      <c r="Q7" s="1229"/>
      <c r="R7" s="1229"/>
      <c r="S7" s="1229"/>
      <c r="T7" s="1229"/>
      <c r="U7" s="1229"/>
      <c r="V7" s="1229"/>
      <c r="W7" s="1302"/>
      <c r="X7" s="1210"/>
    </row>
    <row r="8" spans="1:24" ht="15" customHeight="1" x14ac:dyDescent="0.25">
      <c r="A8" s="1209"/>
      <c r="B8" s="1230">
        <v>3</v>
      </c>
      <c r="C8" s="1231" t="str">
        <f>IF('IRRBB exposures'!$C$8="","",'IRRBB exposures'!$C$8)</f>
        <v/>
      </c>
      <c r="D8" s="1229"/>
      <c r="E8" s="1229"/>
      <c r="F8" s="1229"/>
      <c r="G8" s="1229"/>
      <c r="H8" s="1229"/>
      <c r="I8" s="1229"/>
      <c r="J8" s="1229"/>
      <c r="K8" s="1229"/>
      <c r="L8" s="1229"/>
      <c r="M8" s="1229"/>
      <c r="N8" s="1229"/>
      <c r="O8" s="1229"/>
      <c r="P8" s="1229"/>
      <c r="Q8" s="1229"/>
      <c r="R8" s="1229"/>
      <c r="S8" s="1229"/>
      <c r="T8" s="1229"/>
      <c r="U8" s="1229"/>
      <c r="V8" s="1229"/>
      <c r="W8" s="1302"/>
      <c r="X8" s="1210"/>
    </row>
    <row r="9" spans="1:24" ht="15" customHeight="1" x14ac:dyDescent="0.25">
      <c r="A9" s="1209"/>
      <c r="B9" s="1230">
        <v>4</v>
      </c>
      <c r="C9" s="1231" t="str">
        <f>IF('IRRBB exposures'!$C$9="","",'IRRBB exposures'!$C$9)</f>
        <v/>
      </c>
      <c r="D9" s="1229"/>
      <c r="E9" s="1229"/>
      <c r="F9" s="1229"/>
      <c r="G9" s="1229"/>
      <c r="H9" s="1229"/>
      <c r="I9" s="1229"/>
      <c r="J9" s="1229"/>
      <c r="K9" s="1229"/>
      <c r="L9" s="1229"/>
      <c r="M9" s="1229"/>
      <c r="N9" s="1229"/>
      <c r="O9" s="1229"/>
      <c r="P9" s="1229"/>
      <c r="Q9" s="1229"/>
      <c r="R9" s="1229"/>
      <c r="S9" s="1229"/>
      <c r="T9" s="1229"/>
      <c r="U9" s="1229"/>
      <c r="V9" s="1229"/>
      <c r="W9" s="1302"/>
      <c r="X9" s="1210"/>
    </row>
    <row r="10" spans="1:24" ht="15" customHeight="1" x14ac:dyDescent="0.25">
      <c r="A10" s="1209"/>
      <c r="B10" s="1230">
        <v>5</v>
      </c>
      <c r="C10" s="1231" t="str">
        <f>IF('IRRBB exposures'!$C$10="","",'IRRBB exposures'!$C$10)</f>
        <v/>
      </c>
      <c r="D10" s="1229"/>
      <c r="E10" s="1229"/>
      <c r="F10" s="1229"/>
      <c r="G10" s="1229"/>
      <c r="H10" s="1229"/>
      <c r="I10" s="1229"/>
      <c r="J10" s="1229"/>
      <c r="K10" s="1229"/>
      <c r="L10" s="1229"/>
      <c r="M10" s="1229"/>
      <c r="N10" s="1229"/>
      <c r="O10" s="1229"/>
      <c r="P10" s="1229"/>
      <c r="Q10" s="1229"/>
      <c r="R10" s="1229"/>
      <c r="S10" s="1229"/>
      <c r="T10" s="1229"/>
      <c r="U10" s="1229"/>
      <c r="V10" s="1229"/>
      <c r="W10" s="1302"/>
      <c r="X10" s="1210"/>
    </row>
    <row r="11" spans="1:24" ht="15" customHeight="1" x14ac:dyDescent="0.25">
      <c r="A11" s="1209"/>
      <c r="B11" s="1230">
        <v>6</v>
      </c>
      <c r="C11" s="1231" t="str">
        <f>IF('IRRBB exposures'!$C$11="","",'IRRBB exposures'!$C$11)</f>
        <v/>
      </c>
      <c r="D11" s="1229"/>
      <c r="E11" s="1229"/>
      <c r="F11" s="1229"/>
      <c r="G11" s="1229"/>
      <c r="H11" s="1229"/>
      <c r="I11" s="1229"/>
      <c r="J11" s="1229"/>
      <c r="K11" s="1229"/>
      <c r="L11" s="1229"/>
      <c r="M11" s="1229"/>
      <c r="N11" s="1229"/>
      <c r="O11" s="1229"/>
      <c r="P11" s="1229"/>
      <c r="Q11" s="1229"/>
      <c r="R11" s="1229"/>
      <c r="S11" s="1229"/>
      <c r="T11" s="1229"/>
      <c r="U11" s="1229"/>
      <c r="V11" s="1229"/>
      <c r="W11" s="1302"/>
      <c r="X11" s="1210"/>
    </row>
    <row r="12" spans="1:24" ht="15" customHeight="1" x14ac:dyDescent="0.25">
      <c r="A12" s="1209"/>
      <c r="B12" s="1230">
        <v>7</v>
      </c>
      <c r="C12" s="1840" t="str">
        <f>IF('IRRBB capital requirements'!C15="","",'IRRBB capital requirements'!C15)</f>
        <v/>
      </c>
      <c r="D12" s="1791"/>
      <c r="E12" s="1229"/>
      <c r="F12" s="1229"/>
      <c r="G12" s="1229"/>
      <c r="H12" s="1229"/>
      <c r="I12" s="1229"/>
      <c r="J12" s="1229"/>
      <c r="K12" s="1229"/>
      <c r="L12" s="1229"/>
      <c r="M12" s="1229"/>
      <c r="N12" s="1229"/>
      <c r="O12" s="1229"/>
      <c r="P12" s="1229"/>
      <c r="Q12" s="1229"/>
      <c r="R12" s="1229"/>
      <c r="S12" s="1229"/>
      <c r="T12" s="1229"/>
      <c r="U12" s="1229"/>
      <c r="V12" s="1229"/>
      <c r="W12" s="1302"/>
      <c r="X12" s="1210"/>
    </row>
    <row r="13" spans="1:24" ht="15" customHeight="1" x14ac:dyDescent="0.25">
      <c r="A13" s="1209"/>
      <c r="B13" s="1230">
        <v>8</v>
      </c>
      <c r="C13" s="1840" t="str">
        <f>IF('IRRBB capital requirements'!C16="","",'IRRBB capital requirements'!C16)</f>
        <v/>
      </c>
      <c r="D13" s="1791"/>
      <c r="E13" s="1229"/>
      <c r="F13" s="1229"/>
      <c r="G13" s="1229"/>
      <c r="H13" s="1229"/>
      <c r="I13" s="1229"/>
      <c r="J13" s="1229"/>
      <c r="K13" s="1229"/>
      <c r="L13" s="1229"/>
      <c r="M13" s="1229"/>
      <c r="N13" s="1229"/>
      <c r="O13" s="1229"/>
      <c r="P13" s="1229"/>
      <c r="Q13" s="1229"/>
      <c r="R13" s="1229"/>
      <c r="S13" s="1229"/>
      <c r="T13" s="1229"/>
      <c r="U13" s="1229"/>
      <c r="V13" s="1229"/>
      <c r="W13" s="1302"/>
      <c r="X13" s="1210"/>
    </row>
    <row r="14" spans="1:24" ht="15" customHeight="1" x14ac:dyDescent="0.25">
      <c r="A14" s="1209"/>
      <c r="B14" s="1230">
        <v>9</v>
      </c>
      <c r="C14" s="1840" t="str">
        <f>IF('IRRBB capital requirements'!C17="","",'IRRBB capital requirements'!C17)</f>
        <v/>
      </c>
      <c r="D14" s="1791"/>
      <c r="E14" s="1229"/>
      <c r="F14" s="1229"/>
      <c r="G14" s="1229"/>
      <c r="H14" s="1229"/>
      <c r="I14" s="1229"/>
      <c r="J14" s="1229"/>
      <c r="K14" s="1229"/>
      <c r="L14" s="1229"/>
      <c r="M14" s="1229"/>
      <c r="N14" s="1229"/>
      <c r="O14" s="1229"/>
      <c r="P14" s="1229"/>
      <c r="Q14" s="1229"/>
      <c r="R14" s="1229"/>
      <c r="S14" s="1229"/>
      <c r="T14" s="1229"/>
      <c r="U14" s="1229"/>
      <c r="V14" s="1229"/>
      <c r="W14" s="1302"/>
      <c r="X14" s="1210"/>
    </row>
    <row r="15" spans="1:24" ht="15" customHeight="1" x14ac:dyDescent="0.25">
      <c r="A15" s="1209"/>
      <c r="B15" s="1230">
        <v>10</v>
      </c>
      <c r="C15" s="1840" t="str">
        <f>IF('IRRBB capital requirements'!C18="","",'IRRBB capital requirements'!C18)</f>
        <v/>
      </c>
      <c r="D15" s="1791"/>
      <c r="E15" s="1229"/>
      <c r="F15" s="1229"/>
      <c r="G15" s="1229"/>
      <c r="H15" s="1229"/>
      <c r="I15" s="1229"/>
      <c r="J15" s="1229"/>
      <c r="K15" s="1229"/>
      <c r="L15" s="1229"/>
      <c r="M15" s="1229"/>
      <c r="N15" s="1229"/>
      <c r="O15" s="1229"/>
      <c r="P15" s="1229"/>
      <c r="Q15" s="1229"/>
      <c r="R15" s="1229"/>
      <c r="S15" s="1229"/>
      <c r="T15" s="1229"/>
      <c r="U15" s="1229"/>
      <c r="V15" s="1229"/>
      <c r="W15" s="1302"/>
      <c r="X15" s="1210"/>
    </row>
    <row r="16" spans="1:24" ht="15" customHeight="1" x14ac:dyDescent="0.25">
      <c r="A16" s="1209"/>
      <c r="B16" s="1230">
        <v>11</v>
      </c>
      <c r="C16" s="1840" t="str">
        <f>IF('IRRBB capital requirements'!C19="","",'IRRBB capital requirements'!C19)</f>
        <v/>
      </c>
      <c r="D16" s="1791"/>
      <c r="E16" s="1229"/>
      <c r="F16" s="1229"/>
      <c r="G16" s="1229"/>
      <c r="H16" s="1229"/>
      <c r="I16" s="1229"/>
      <c r="J16" s="1229"/>
      <c r="K16" s="1229"/>
      <c r="L16" s="1229"/>
      <c r="M16" s="1229"/>
      <c r="N16" s="1229"/>
      <c r="O16" s="1229"/>
      <c r="P16" s="1229"/>
      <c r="Q16" s="1229"/>
      <c r="R16" s="1229"/>
      <c r="S16" s="1229"/>
      <c r="T16" s="1229"/>
      <c r="U16" s="1229"/>
      <c r="V16" s="1229"/>
      <c r="W16" s="1302"/>
      <c r="X16" s="1210"/>
    </row>
    <row r="17" spans="1:24" ht="15" customHeight="1" x14ac:dyDescent="0.25">
      <c r="A17" s="1209"/>
      <c r="B17" s="1230">
        <v>12</v>
      </c>
      <c r="C17" s="1840" t="str">
        <f>IF('IRRBB capital requirements'!C20="","",'IRRBB capital requirements'!C20)</f>
        <v/>
      </c>
      <c r="D17" s="1791"/>
      <c r="E17" s="1229"/>
      <c r="F17" s="1229"/>
      <c r="G17" s="1229"/>
      <c r="H17" s="1229"/>
      <c r="I17" s="1229"/>
      <c r="J17" s="1229"/>
      <c r="K17" s="1229"/>
      <c r="L17" s="1229"/>
      <c r="M17" s="1229"/>
      <c r="N17" s="1229"/>
      <c r="O17" s="1229"/>
      <c r="P17" s="1229"/>
      <c r="Q17" s="1229"/>
      <c r="R17" s="1229"/>
      <c r="S17" s="1229"/>
      <c r="T17" s="1229"/>
      <c r="U17" s="1229"/>
      <c r="V17" s="1229"/>
      <c r="W17" s="1302"/>
      <c r="X17" s="1210"/>
    </row>
    <row r="18" spans="1:24" ht="15" customHeight="1" x14ac:dyDescent="0.25">
      <c r="A18" s="1209"/>
      <c r="B18" s="1230">
        <v>13</v>
      </c>
      <c r="C18" s="1840" t="str">
        <f>IF('IRRBB capital requirements'!C21="","",'IRRBB capital requirements'!C21)</f>
        <v/>
      </c>
      <c r="D18" s="1791"/>
      <c r="E18" s="1229"/>
      <c r="F18" s="1229"/>
      <c r="G18" s="1229"/>
      <c r="H18" s="1229"/>
      <c r="I18" s="1229"/>
      <c r="J18" s="1229"/>
      <c r="K18" s="1229"/>
      <c r="L18" s="1229"/>
      <c r="M18" s="1229"/>
      <c r="N18" s="1229"/>
      <c r="O18" s="1229"/>
      <c r="P18" s="1229"/>
      <c r="Q18" s="1229"/>
      <c r="R18" s="1229"/>
      <c r="S18" s="1229"/>
      <c r="T18" s="1229"/>
      <c r="U18" s="1229"/>
      <c r="V18" s="1229"/>
      <c r="W18" s="1302"/>
      <c r="X18" s="1210"/>
    </row>
    <row r="19" spans="1:24" ht="15" customHeight="1" x14ac:dyDescent="0.25">
      <c r="A19" s="1209"/>
      <c r="B19" s="1230">
        <v>14</v>
      </c>
      <c r="C19" s="1840" t="str">
        <f>IF('IRRBB capital requirements'!C22="","",'IRRBB capital requirements'!C22)</f>
        <v/>
      </c>
      <c r="D19" s="1791"/>
      <c r="E19" s="1229"/>
      <c r="F19" s="1229"/>
      <c r="G19" s="1229"/>
      <c r="H19" s="1229"/>
      <c r="I19" s="1229"/>
      <c r="J19" s="1229"/>
      <c r="K19" s="1229"/>
      <c r="L19" s="1229"/>
      <c r="M19" s="1229"/>
      <c r="N19" s="1229"/>
      <c r="O19" s="1229"/>
      <c r="P19" s="1229"/>
      <c r="Q19" s="1229"/>
      <c r="R19" s="1229"/>
      <c r="S19" s="1229"/>
      <c r="T19" s="1229"/>
      <c r="U19" s="1229"/>
      <c r="V19" s="1229"/>
      <c r="W19" s="1302"/>
      <c r="X19" s="1210"/>
    </row>
    <row r="20" spans="1:24" ht="15" customHeight="1" x14ac:dyDescent="0.25">
      <c r="A20" s="1209"/>
      <c r="B20" s="1230">
        <v>15</v>
      </c>
      <c r="C20" s="1840" t="str">
        <f>IF('IRRBB capital requirements'!C23="","",'IRRBB capital requirements'!C23)</f>
        <v/>
      </c>
      <c r="D20" s="1791"/>
      <c r="E20" s="1229"/>
      <c r="F20" s="1229"/>
      <c r="G20" s="1229"/>
      <c r="H20" s="1229"/>
      <c r="I20" s="1229"/>
      <c r="J20" s="1229"/>
      <c r="K20" s="1229"/>
      <c r="L20" s="1229"/>
      <c r="M20" s="1229"/>
      <c r="N20" s="1229"/>
      <c r="O20" s="1229"/>
      <c r="P20" s="1229"/>
      <c r="Q20" s="1229"/>
      <c r="R20" s="1229"/>
      <c r="S20" s="1229"/>
      <c r="T20" s="1229"/>
      <c r="U20" s="1229"/>
      <c r="V20" s="1229"/>
      <c r="W20" s="1302"/>
      <c r="X20" s="1210"/>
    </row>
    <row r="21" spans="1:24" ht="15" customHeight="1" x14ac:dyDescent="0.25">
      <c r="A21" s="1209"/>
      <c r="B21" s="1230">
        <v>16</v>
      </c>
      <c r="C21" s="1840" t="str">
        <f>IF('IRRBB capital requirements'!C24="","",'IRRBB capital requirements'!C24)</f>
        <v/>
      </c>
      <c r="D21" s="1791"/>
      <c r="E21" s="1229"/>
      <c r="F21" s="1229"/>
      <c r="G21" s="1229"/>
      <c r="H21" s="1229"/>
      <c r="I21" s="1229"/>
      <c r="J21" s="1229"/>
      <c r="K21" s="1229"/>
      <c r="L21" s="1229"/>
      <c r="M21" s="1229"/>
      <c r="N21" s="1229"/>
      <c r="O21" s="1229"/>
      <c r="P21" s="1229"/>
      <c r="Q21" s="1229"/>
      <c r="R21" s="1229"/>
      <c r="S21" s="1229"/>
      <c r="T21" s="1229"/>
      <c r="U21" s="1229"/>
      <c r="V21" s="1229"/>
      <c r="W21" s="1302"/>
      <c r="X21" s="1210"/>
    </row>
    <row r="22" spans="1:24" ht="15" customHeight="1" x14ac:dyDescent="0.25">
      <c r="A22" s="1209"/>
      <c r="B22" s="1230">
        <v>17</v>
      </c>
      <c r="C22" s="1840" t="str">
        <f>IF('IRRBB capital requirements'!C25="","",'IRRBB capital requirements'!C25)</f>
        <v/>
      </c>
      <c r="D22" s="1791"/>
      <c r="E22" s="1229"/>
      <c r="F22" s="1229"/>
      <c r="G22" s="1229"/>
      <c r="H22" s="1229"/>
      <c r="I22" s="1229"/>
      <c r="J22" s="1229"/>
      <c r="K22" s="1229"/>
      <c r="L22" s="1229"/>
      <c r="M22" s="1229"/>
      <c r="N22" s="1229"/>
      <c r="O22" s="1229"/>
      <c r="P22" s="1229"/>
      <c r="Q22" s="1229"/>
      <c r="R22" s="1229"/>
      <c r="S22" s="1229"/>
      <c r="T22" s="1229"/>
      <c r="U22" s="1229"/>
      <c r="V22" s="1229"/>
      <c r="W22" s="1302"/>
      <c r="X22" s="1210"/>
    </row>
    <row r="23" spans="1:24" ht="15" customHeight="1" x14ac:dyDescent="0.25">
      <c r="A23" s="1209"/>
      <c r="B23" s="1230">
        <v>18</v>
      </c>
      <c r="C23" s="1840" t="str">
        <f>IF('IRRBB capital requirements'!C26="","",'IRRBB capital requirements'!C26)</f>
        <v/>
      </c>
      <c r="D23" s="1791"/>
      <c r="E23" s="1229"/>
      <c r="F23" s="1229"/>
      <c r="G23" s="1229"/>
      <c r="H23" s="1229"/>
      <c r="I23" s="1229"/>
      <c r="J23" s="1229"/>
      <c r="K23" s="1229"/>
      <c r="L23" s="1229"/>
      <c r="M23" s="1229"/>
      <c r="N23" s="1229"/>
      <c r="O23" s="1229"/>
      <c r="P23" s="1229"/>
      <c r="Q23" s="1229"/>
      <c r="R23" s="1229"/>
      <c r="S23" s="1229"/>
      <c r="T23" s="1229"/>
      <c r="U23" s="1229"/>
      <c r="V23" s="1229"/>
      <c r="W23" s="1302"/>
      <c r="X23" s="1210"/>
    </row>
    <row r="24" spans="1:24" ht="15" customHeight="1" x14ac:dyDescent="0.25">
      <c r="A24" s="1209"/>
      <c r="B24" s="1230">
        <v>19</v>
      </c>
      <c r="C24" s="1840" t="str">
        <f>IF('IRRBB capital requirements'!C27="","",'IRRBB capital requirements'!C27)</f>
        <v/>
      </c>
      <c r="D24" s="1791"/>
      <c r="E24" s="1229"/>
      <c r="F24" s="1229"/>
      <c r="G24" s="1229"/>
      <c r="H24" s="1229"/>
      <c r="I24" s="1229"/>
      <c r="J24" s="1229"/>
      <c r="K24" s="1229"/>
      <c r="L24" s="1229"/>
      <c r="M24" s="1229"/>
      <c r="N24" s="1229"/>
      <c r="O24" s="1229"/>
      <c r="P24" s="1229"/>
      <c r="Q24" s="1229"/>
      <c r="R24" s="1229"/>
      <c r="S24" s="1229"/>
      <c r="T24" s="1229"/>
      <c r="U24" s="1229"/>
      <c r="V24" s="1229"/>
      <c r="W24" s="1302"/>
      <c r="X24" s="1210"/>
    </row>
    <row r="25" spans="1:24" ht="15" customHeight="1" x14ac:dyDescent="0.25">
      <c r="A25" s="1209"/>
      <c r="B25" s="1230">
        <v>20</v>
      </c>
      <c r="C25" s="1840" t="str">
        <f>IF('IRRBB capital requirements'!C28="","",'IRRBB capital requirements'!C28)</f>
        <v/>
      </c>
      <c r="D25" s="1791"/>
      <c r="E25" s="1229"/>
      <c r="F25" s="1229"/>
      <c r="G25" s="1229"/>
      <c r="H25" s="1229"/>
      <c r="I25" s="1229"/>
      <c r="J25" s="1229"/>
      <c r="K25" s="1229"/>
      <c r="L25" s="1229"/>
      <c r="M25" s="1229"/>
      <c r="N25" s="1229"/>
      <c r="O25" s="1229"/>
      <c r="P25" s="1229"/>
      <c r="Q25" s="1229"/>
      <c r="R25" s="1229"/>
      <c r="S25" s="1229"/>
      <c r="T25" s="1229"/>
      <c r="U25" s="1229"/>
      <c r="V25" s="1229"/>
      <c r="W25" s="1302"/>
      <c r="X25" s="1210"/>
    </row>
    <row r="26" spans="1:24" ht="15" customHeight="1" x14ac:dyDescent="0.25">
      <c r="A26" s="1209"/>
      <c r="B26" s="1230">
        <v>21</v>
      </c>
      <c r="C26" s="1840" t="str">
        <f>IF('IRRBB capital requirements'!C29="","",'IRRBB capital requirements'!C29)</f>
        <v/>
      </c>
      <c r="D26" s="1791"/>
      <c r="E26" s="1229"/>
      <c r="F26" s="1229"/>
      <c r="G26" s="1229"/>
      <c r="H26" s="1229"/>
      <c r="I26" s="1229"/>
      <c r="J26" s="1229"/>
      <c r="K26" s="1229"/>
      <c r="L26" s="1229"/>
      <c r="M26" s="1229"/>
      <c r="N26" s="1229"/>
      <c r="O26" s="1229"/>
      <c r="P26" s="1229"/>
      <c r="Q26" s="1229"/>
      <c r="R26" s="1229"/>
      <c r="S26" s="1229"/>
      <c r="T26" s="1229"/>
      <c r="U26" s="1229"/>
      <c r="V26" s="1229"/>
      <c r="W26" s="1302"/>
      <c r="X26" s="1210"/>
    </row>
    <row r="27" spans="1:24" ht="15" customHeight="1" x14ac:dyDescent="0.25">
      <c r="A27" s="1209"/>
      <c r="B27" s="1230">
        <v>22</v>
      </c>
      <c r="C27" s="1840" t="str">
        <f>IF('IRRBB capital requirements'!C30="","",'IRRBB capital requirements'!C30)</f>
        <v/>
      </c>
      <c r="D27" s="1791"/>
      <c r="E27" s="1229"/>
      <c r="F27" s="1229"/>
      <c r="G27" s="1229"/>
      <c r="H27" s="1229"/>
      <c r="I27" s="1229"/>
      <c r="J27" s="1229"/>
      <c r="K27" s="1229"/>
      <c r="L27" s="1229"/>
      <c r="M27" s="1229"/>
      <c r="N27" s="1229"/>
      <c r="O27" s="1229"/>
      <c r="P27" s="1229"/>
      <c r="Q27" s="1229"/>
      <c r="R27" s="1229"/>
      <c r="S27" s="1229"/>
      <c r="T27" s="1229"/>
      <c r="U27" s="1229"/>
      <c r="V27" s="1229"/>
      <c r="W27" s="1302"/>
      <c r="X27" s="1210"/>
    </row>
    <row r="28" spans="1:24" ht="15" customHeight="1" x14ac:dyDescent="0.25">
      <c r="A28" s="1209"/>
      <c r="B28" s="1230">
        <v>23</v>
      </c>
      <c r="C28" s="1840" t="str">
        <f>IF('IRRBB capital requirements'!C31="","",'IRRBB capital requirements'!C31)</f>
        <v/>
      </c>
      <c r="D28" s="1791"/>
      <c r="E28" s="1229"/>
      <c r="F28" s="1229"/>
      <c r="G28" s="1229"/>
      <c r="H28" s="1229"/>
      <c r="I28" s="1229"/>
      <c r="J28" s="1229"/>
      <c r="K28" s="1229"/>
      <c r="L28" s="1229"/>
      <c r="M28" s="1229"/>
      <c r="N28" s="1229"/>
      <c r="O28" s="1229"/>
      <c r="P28" s="1229"/>
      <c r="Q28" s="1229"/>
      <c r="R28" s="1229"/>
      <c r="S28" s="1229"/>
      <c r="T28" s="1229"/>
      <c r="U28" s="1229"/>
      <c r="V28" s="1229"/>
      <c r="W28" s="1302"/>
      <c r="X28" s="1210"/>
    </row>
    <row r="29" spans="1:24" ht="15" customHeight="1" x14ac:dyDescent="0.25">
      <c r="A29" s="1209"/>
      <c r="B29" s="1230">
        <v>24</v>
      </c>
      <c r="C29" s="1840" t="str">
        <f>IF('IRRBB capital requirements'!C32="","",'IRRBB capital requirements'!C32)</f>
        <v/>
      </c>
      <c r="D29" s="1791"/>
      <c r="E29" s="1229"/>
      <c r="F29" s="1229"/>
      <c r="G29" s="1229"/>
      <c r="H29" s="1229"/>
      <c r="I29" s="1229"/>
      <c r="J29" s="1229"/>
      <c r="K29" s="1229"/>
      <c r="L29" s="1229"/>
      <c r="M29" s="1229"/>
      <c r="N29" s="1229"/>
      <c r="O29" s="1229"/>
      <c r="P29" s="1229"/>
      <c r="Q29" s="1229"/>
      <c r="R29" s="1229"/>
      <c r="S29" s="1229"/>
      <c r="T29" s="1229"/>
      <c r="U29" s="1229"/>
      <c r="V29" s="1229"/>
      <c r="W29" s="1302"/>
      <c r="X29" s="1210"/>
    </row>
    <row r="30" spans="1:24" ht="15" customHeight="1" x14ac:dyDescent="0.25">
      <c r="A30" s="1209"/>
      <c r="B30" s="1230">
        <v>25</v>
      </c>
      <c r="C30" s="1840" t="str">
        <f>IF('IRRBB capital requirements'!C33="","",'IRRBB capital requirements'!C33)</f>
        <v/>
      </c>
      <c r="D30" s="1791"/>
      <c r="E30" s="1229"/>
      <c r="F30" s="1229"/>
      <c r="G30" s="1229"/>
      <c r="H30" s="1229"/>
      <c r="I30" s="1229"/>
      <c r="J30" s="1229"/>
      <c r="K30" s="1229"/>
      <c r="L30" s="1229"/>
      <c r="M30" s="1229"/>
      <c r="N30" s="1229"/>
      <c r="O30" s="1229"/>
      <c r="P30" s="1229"/>
      <c r="Q30" s="1229"/>
      <c r="R30" s="1229"/>
      <c r="S30" s="1229"/>
      <c r="T30" s="1229"/>
      <c r="U30" s="1229"/>
      <c r="V30" s="1229"/>
      <c r="W30" s="1302"/>
      <c r="X30" s="1210"/>
    </row>
    <row r="31" spans="1:24" ht="15" customHeight="1" x14ac:dyDescent="0.25">
      <c r="A31" s="1209"/>
      <c r="B31" s="1230">
        <v>26</v>
      </c>
      <c r="C31" s="1840" t="str">
        <f>IF('IRRBB capital requirements'!C34="","",'IRRBB capital requirements'!C34)</f>
        <v/>
      </c>
      <c r="D31" s="1791"/>
      <c r="E31" s="1229"/>
      <c r="F31" s="1229"/>
      <c r="G31" s="1229"/>
      <c r="H31" s="1229"/>
      <c r="I31" s="1229"/>
      <c r="J31" s="1229"/>
      <c r="K31" s="1229"/>
      <c r="L31" s="1229"/>
      <c r="M31" s="1229"/>
      <c r="N31" s="1229"/>
      <c r="O31" s="1229"/>
      <c r="P31" s="1229"/>
      <c r="Q31" s="1229"/>
      <c r="R31" s="1229"/>
      <c r="S31" s="1229"/>
      <c r="T31" s="1229"/>
      <c r="U31" s="1229"/>
      <c r="V31" s="1229"/>
      <c r="W31" s="1302"/>
      <c r="X31" s="1210"/>
    </row>
    <row r="32" spans="1:24" ht="15" customHeight="1" x14ac:dyDescent="0.25">
      <c r="A32" s="1209"/>
      <c r="B32" s="1230">
        <v>27</v>
      </c>
      <c r="C32" s="1840" t="str">
        <f>IF('IRRBB capital requirements'!C35="","",'IRRBB capital requirements'!C35)</f>
        <v/>
      </c>
      <c r="D32" s="1791"/>
      <c r="E32" s="1229"/>
      <c r="F32" s="1229"/>
      <c r="G32" s="1229"/>
      <c r="H32" s="1229"/>
      <c r="I32" s="1229"/>
      <c r="J32" s="1229"/>
      <c r="K32" s="1229"/>
      <c r="L32" s="1229"/>
      <c r="M32" s="1229"/>
      <c r="N32" s="1229"/>
      <c r="O32" s="1229"/>
      <c r="P32" s="1229"/>
      <c r="Q32" s="1229"/>
      <c r="R32" s="1229"/>
      <c r="S32" s="1229"/>
      <c r="T32" s="1229"/>
      <c r="U32" s="1229"/>
      <c r="V32" s="1229"/>
      <c r="W32" s="1302"/>
      <c r="X32" s="1210"/>
    </row>
    <row r="33" spans="1:24" ht="15" customHeight="1" x14ac:dyDescent="0.25">
      <c r="A33" s="1209"/>
      <c r="B33" s="1230">
        <v>28</v>
      </c>
      <c r="C33" s="1840" t="str">
        <f>IF('IRRBB capital requirements'!C36="","",'IRRBB capital requirements'!C36)</f>
        <v/>
      </c>
      <c r="D33" s="1791"/>
      <c r="E33" s="1229"/>
      <c r="F33" s="1229"/>
      <c r="G33" s="1229"/>
      <c r="H33" s="1229"/>
      <c r="I33" s="1229"/>
      <c r="J33" s="1229"/>
      <c r="K33" s="1229"/>
      <c r="L33" s="1229"/>
      <c r="M33" s="1229"/>
      <c r="N33" s="1229"/>
      <c r="O33" s="1229"/>
      <c r="P33" s="1229"/>
      <c r="Q33" s="1229"/>
      <c r="R33" s="1229"/>
      <c r="S33" s="1229"/>
      <c r="T33" s="1229"/>
      <c r="U33" s="1229"/>
      <c r="V33" s="1229"/>
      <c r="W33" s="1302"/>
      <c r="X33" s="1210"/>
    </row>
    <row r="34" spans="1:24" ht="15" customHeight="1" x14ac:dyDescent="0.25">
      <c r="A34" s="1209"/>
      <c r="B34" s="1230">
        <v>29</v>
      </c>
      <c r="C34" s="1840" t="str">
        <f>IF('IRRBB capital requirements'!C37="","",'IRRBB capital requirements'!C37)</f>
        <v/>
      </c>
      <c r="D34" s="1791"/>
      <c r="E34" s="1229"/>
      <c r="F34" s="1229"/>
      <c r="G34" s="1229"/>
      <c r="H34" s="1229"/>
      <c r="I34" s="1229"/>
      <c r="J34" s="1229"/>
      <c r="K34" s="1229"/>
      <c r="L34" s="1229"/>
      <c r="M34" s="1229"/>
      <c r="N34" s="1229"/>
      <c r="O34" s="1229"/>
      <c r="P34" s="1229"/>
      <c r="Q34" s="1229"/>
      <c r="R34" s="1229"/>
      <c r="S34" s="1229"/>
      <c r="T34" s="1229"/>
      <c r="U34" s="1229"/>
      <c r="V34" s="1229"/>
      <c r="W34" s="1302"/>
      <c r="X34" s="1210"/>
    </row>
    <row r="35" spans="1:24" ht="15" customHeight="1" x14ac:dyDescent="0.25">
      <c r="A35" s="1209"/>
      <c r="B35" s="1230">
        <v>30</v>
      </c>
      <c r="C35" s="1840" t="str">
        <f>IF('IRRBB capital requirements'!C38="","",'IRRBB capital requirements'!C38)</f>
        <v/>
      </c>
      <c r="D35" s="1791"/>
      <c r="E35" s="1229"/>
      <c r="F35" s="1229"/>
      <c r="G35" s="1229"/>
      <c r="H35" s="1229"/>
      <c r="I35" s="1229"/>
      <c r="J35" s="1229"/>
      <c r="K35" s="1229"/>
      <c r="L35" s="1229"/>
      <c r="M35" s="1229"/>
      <c r="N35" s="1229"/>
      <c r="O35" s="1229"/>
      <c r="P35" s="1229"/>
      <c r="Q35" s="1229"/>
      <c r="R35" s="1229"/>
      <c r="S35" s="1229"/>
      <c r="T35" s="1229"/>
      <c r="U35" s="1229"/>
      <c r="V35" s="1229"/>
      <c r="W35" s="1302"/>
      <c r="X35" s="1210"/>
    </row>
    <row r="36" spans="1:24" ht="15" customHeight="1" x14ac:dyDescent="0.25">
      <c r="A36" s="1209"/>
      <c r="B36" s="1230">
        <v>31</v>
      </c>
      <c r="C36" s="1840" t="str">
        <f>IF('IRRBB capital requirements'!C39="","",'IRRBB capital requirements'!C39)</f>
        <v/>
      </c>
      <c r="D36" s="1791"/>
      <c r="E36" s="1229"/>
      <c r="F36" s="1229"/>
      <c r="G36" s="1229"/>
      <c r="H36" s="1229"/>
      <c r="I36" s="1229"/>
      <c r="J36" s="1229"/>
      <c r="K36" s="1229"/>
      <c r="L36" s="1229"/>
      <c r="M36" s="1229"/>
      <c r="N36" s="1229"/>
      <c r="O36" s="1229"/>
      <c r="P36" s="1229"/>
      <c r="Q36" s="1229"/>
      <c r="R36" s="1229"/>
      <c r="S36" s="1229"/>
      <c r="T36" s="1229"/>
      <c r="U36" s="1229"/>
      <c r="V36" s="1229"/>
      <c r="W36" s="1302"/>
      <c r="X36" s="1210"/>
    </row>
    <row r="37" spans="1:24" ht="15" customHeight="1" x14ac:dyDescent="0.25">
      <c r="A37" s="1209"/>
      <c r="B37" s="1230">
        <v>32</v>
      </c>
      <c r="C37" s="1840" t="str">
        <f>IF('IRRBB capital requirements'!C40="","",'IRRBB capital requirements'!C40)</f>
        <v/>
      </c>
      <c r="D37" s="1791"/>
      <c r="E37" s="1229"/>
      <c r="F37" s="1229"/>
      <c r="G37" s="1229"/>
      <c r="H37" s="1229"/>
      <c r="I37" s="1229"/>
      <c r="J37" s="1229"/>
      <c r="K37" s="1229"/>
      <c r="L37" s="1229"/>
      <c r="M37" s="1229"/>
      <c r="N37" s="1229"/>
      <c r="O37" s="1229"/>
      <c r="P37" s="1229"/>
      <c r="Q37" s="1229"/>
      <c r="R37" s="1229"/>
      <c r="S37" s="1229"/>
      <c r="T37" s="1229"/>
      <c r="U37" s="1229"/>
      <c r="V37" s="1229"/>
      <c r="W37" s="1302"/>
      <c r="X37" s="1210"/>
    </row>
    <row r="38" spans="1:24" ht="15" customHeight="1" x14ac:dyDescent="0.25">
      <c r="A38" s="1209"/>
      <c r="B38" s="1230">
        <v>33</v>
      </c>
      <c r="C38" s="1840" t="str">
        <f>IF('IRRBB capital requirements'!C41="","",'IRRBB capital requirements'!C41)</f>
        <v/>
      </c>
      <c r="D38" s="1791"/>
      <c r="E38" s="1229"/>
      <c r="F38" s="1229"/>
      <c r="G38" s="1229"/>
      <c r="H38" s="1229"/>
      <c r="I38" s="1229"/>
      <c r="J38" s="1229"/>
      <c r="K38" s="1229"/>
      <c r="L38" s="1229"/>
      <c r="M38" s="1229"/>
      <c r="N38" s="1229"/>
      <c r="O38" s="1229"/>
      <c r="P38" s="1229"/>
      <c r="Q38" s="1229"/>
      <c r="R38" s="1229"/>
      <c r="S38" s="1229"/>
      <c r="T38" s="1229"/>
      <c r="U38" s="1229"/>
      <c r="V38" s="1229"/>
      <c r="W38" s="1302"/>
      <c r="X38" s="1210"/>
    </row>
    <row r="39" spans="1:24" ht="15" customHeight="1" x14ac:dyDescent="0.25">
      <c r="A39" s="1209"/>
      <c r="B39" s="1230">
        <v>34</v>
      </c>
      <c r="C39" s="1840" t="str">
        <f>IF('IRRBB capital requirements'!C42="","",'IRRBB capital requirements'!C42)</f>
        <v/>
      </c>
      <c r="D39" s="1791"/>
      <c r="E39" s="1229"/>
      <c r="F39" s="1229"/>
      <c r="G39" s="1229"/>
      <c r="H39" s="1229"/>
      <c r="I39" s="1229"/>
      <c r="J39" s="1229"/>
      <c r="K39" s="1229"/>
      <c r="L39" s="1229"/>
      <c r="M39" s="1229"/>
      <c r="N39" s="1229"/>
      <c r="O39" s="1229"/>
      <c r="P39" s="1229"/>
      <c r="Q39" s="1229"/>
      <c r="R39" s="1229"/>
      <c r="S39" s="1229"/>
      <c r="T39" s="1229"/>
      <c r="U39" s="1229"/>
      <c r="V39" s="1229"/>
      <c r="W39" s="1302"/>
      <c r="X39" s="1210"/>
    </row>
    <row r="40" spans="1:24" ht="15" customHeight="1" x14ac:dyDescent="0.25">
      <c r="A40" s="1209"/>
      <c r="B40" s="1230">
        <v>35</v>
      </c>
      <c r="C40" s="1840" t="str">
        <f>IF('IRRBB capital requirements'!C43="","",'IRRBB capital requirements'!C43)</f>
        <v/>
      </c>
      <c r="D40" s="1791"/>
      <c r="E40" s="1229"/>
      <c r="F40" s="1229"/>
      <c r="G40" s="1229"/>
      <c r="H40" s="1229"/>
      <c r="I40" s="1229"/>
      <c r="J40" s="1229"/>
      <c r="K40" s="1229"/>
      <c r="L40" s="1229"/>
      <c r="M40" s="1229"/>
      <c r="N40" s="1229"/>
      <c r="O40" s="1229"/>
      <c r="P40" s="1229"/>
      <c r="Q40" s="1229"/>
      <c r="R40" s="1229"/>
      <c r="S40" s="1229"/>
      <c r="T40" s="1229"/>
      <c r="U40" s="1229"/>
      <c r="V40" s="1229"/>
      <c r="W40" s="1302"/>
      <c r="X40" s="1210"/>
    </row>
    <row r="41" spans="1:24" ht="15" customHeight="1" x14ac:dyDescent="0.25">
      <c r="A41" s="1209"/>
      <c r="B41" s="1230">
        <v>36</v>
      </c>
      <c r="C41" s="1840" t="str">
        <f>IF('IRRBB capital requirements'!C44="","",'IRRBB capital requirements'!C44)</f>
        <v/>
      </c>
      <c r="D41" s="1791"/>
      <c r="E41" s="1229"/>
      <c r="F41" s="1229"/>
      <c r="G41" s="1229"/>
      <c r="H41" s="1229"/>
      <c r="I41" s="1229"/>
      <c r="J41" s="1229"/>
      <c r="K41" s="1229"/>
      <c r="L41" s="1229"/>
      <c r="M41" s="1229"/>
      <c r="N41" s="1229"/>
      <c r="O41" s="1229"/>
      <c r="P41" s="1229"/>
      <c r="Q41" s="1229"/>
      <c r="R41" s="1229"/>
      <c r="S41" s="1229"/>
      <c r="T41" s="1229"/>
      <c r="U41" s="1229"/>
      <c r="V41" s="1229"/>
      <c r="W41" s="1302"/>
      <c r="X41" s="1210"/>
    </row>
    <row r="42" spans="1:24" ht="15" customHeight="1" x14ac:dyDescent="0.25">
      <c r="A42" s="1209"/>
      <c r="B42" s="1234">
        <v>37</v>
      </c>
      <c r="C42" s="1841" t="str">
        <f>IF('IRRBB capital requirements'!C45="","",'IRRBB capital requirements'!C45)</f>
        <v/>
      </c>
      <c r="D42" s="1792"/>
      <c r="E42" s="1157"/>
      <c r="F42" s="1157"/>
      <c r="G42" s="1157"/>
      <c r="H42" s="1157"/>
      <c r="I42" s="1157"/>
      <c r="J42" s="1157"/>
      <c r="K42" s="1157"/>
      <c r="L42" s="1157"/>
      <c r="M42" s="1157"/>
      <c r="N42" s="1157"/>
      <c r="O42" s="1157"/>
      <c r="P42" s="1157"/>
      <c r="Q42" s="1157"/>
      <c r="R42" s="1157"/>
      <c r="S42" s="1157"/>
      <c r="T42" s="1157"/>
      <c r="U42" s="1157"/>
      <c r="V42" s="1157"/>
      <c r="W42" s="1303"/>
      <c r="X42" s="1210"/>
    </row>
    <row r="43" spans="1:24" ht="60" customHeight="1" x14ac:dyDescent="0.25">
      <c r="A43" s="1576" t="s">
        <v>1595</v>
      </c>
      <c r="B43" s="1150"/>
      <c r="C43" s="1572"/>
      <c r="D43" s="1150"/>
      <c r="E43" s="1150"/>
      <c r="F43" s="1150"/>
      <c r="G43" s="1150"/>
      <c r="H43" s="1150"/>
      <c r="I43" s="1150"/>
      <c r="J43" s="1150"/>
      <c r="K43" s="1150"/>
      <c r="L43" s="1150"/>
      <c r="M43" s="1150"/>
      <c r="N43" s="1150"/>
      <c r="O43" s="1150"/>
      <c r="P43" s="1150"/>
      <c r="Q43" s="1150"/>
      <c r="R43" s="1150"/>
      <c r="S43" s="1150"/>
      <c r="T43" s="1150"/>
      <c r="U43" s="1150"/>
      <c r="V43" s="1150"/>
      <c r="W43" s="1150"/>
      <c r="X43" s="1210"/>
    </row>
    <row r="44" spans="1:24" ht="15" customHeight="1" x14ac:dyDescent="0.25">
      <c r="A44" s="1209"/>
      <c r="B44" s="2222" t="s">
        <v>1030</v>
      </c>
      <c r="C44" s="2204"/>
      <c r="D44" s="2204" t="s">
        <v>1606</v>
      </c>
      <c r="E44" s="2204"/>
      <c r="F44" s="2204"/>
      <c r="G44" s="2204"/>
      <c r="H44" s="2204"/>
      <c r="I44" s="2204"/>
      <c r="J44" s="2204"/>
      <c r="K44" s="2204"/>
      <c r="L44" s="2204"/>
      <c r="M44" s="2204"/>
      <c r="N44" s="2204"/>
      <c r="O44" s="2204"/>
      <c r="P44" s="2204"/>
      <c r="Q44" s="2204"/>
      <c r="R44" s="2204"/>
      <c r="S44" s="2204"/>
      <c r="T44" s="2204"/>
      <c r="U44" s="2204"/>
      <c r="V44" s="2223"/>
      <c r="W44" s="1150"/>
      <c r="X44" s="1210"/>
    </row>
    <row r="45" spans="1:24" ht="15" customHeight="1" x14ac:dyDescent="0.25">
      <c r="A45" s="1209"/>
      <c r="B45" s="2222"/>
      <c r="C45" s="2204"/>
      <c r="D45" s="1570" t="s">
        <v>1031</v>
      </c>
      <c r="E45" s="1570" t="s">
        <v>1118</v>
      </c>
      <c r="F45" s="1570" t="s">
        <v>1119</v>
      </c>
      <c r="G45" s="1570" t="s">
        <v>1120</v>
      </c>
      <c r="H45" s="1570" t="s">
        <v>1121</v>
      </c>
      <c r="I45" s="1570" t="s">
        <v>1122</v>
      </c>
      <c r="J45" s="1570" t="s">
        <v>1123</v>
      </c>
      <c r="K45" s="1570" t="s">
        <v>1124</v>
      </c>
      <c r="L45" s="1570" t="s">
        <v>1125</v>
      </c>
      <c r="M45" s="1570" t="s">
        <v>1126</v>
      </c>
      <c r="N45" s="1570" t="s">
        <v>1127</v>
      </c>
      <c r="O45" s="1570" t="s">
        <v>1128</v>
      </c>
      <c r="P45" s="1570" t="s">
        <v>1129</v>
      </c>
      <c r="Q45" s="1570" t="s">
        <v>1130</v>
      </c>
      <c r="R45" s="1570" t="s">
        <v>1131</v>
      </c>
      <c r="S45" s="1570" t="s">
        <v>1132</v>
      </c>
      <c r="T45" s="1570" t="s">
        <v>1133</v>
      </c>
      <c r="U45" s="1570" t="s">
        <v>1134</v>
      </c>
      <c r="V45" s="1571" t="s">
        <v>1135</v>
      </c>
      <c r="W45" s="1150"/>
      <c r="X45" s="1210"/>
    </row>
    <row r="46" spans="1:24" ht="15" customHeight="1" x14ac:dyDescent="0.25">
      <c r="A46" s="1209"/>
      <c r="B46" s="1241">
        <v>1</v>
      </c>
      <c r="C46" s="1242" t="str">
        <f>IF('IRRBB exposures'!$C$6="","",'IRRBB exposures'!$C$6)</f>
        <v/>
      </c>
      <c r="D46" s="1243" t="str">
        <f>IF(ISNUMBER(D6),MAX(D6+MIN(MAX(AVERAGE($D6:$V6)*'IRRBB parameters'!$C$32,'IRRBB parameters'!$E$32),'IRRBB parameters'!$D$32),0),"")</f>
        <v/>
      </c>
      <c r="E46" s="1243" t="str">
        <f>IF(ISNUMBER(E6),MAX(E6+MIN(MAX(AVERAGE($D6:$V6)*'IRRBB parameters'!$C$32,'IRRBB parameters'!$E$32),'IRRBB parameters'!$D$32),0),"")</f>
        <v/>
      </c>
      <c r="F46" s="1243" t="str">
        <f>IF(ISNUMBER(F6),MAX(F6+MIN(MAX(AVERAGE($D6:$V6)*'IRRBB parameters'!$C$32,'IRRBB parameters'!$E$32),'IRRBB parameters'!$D$32),0),"")</f>
        <v/>
      </c>
      <c r="G46" s="1243" t="str">
        <f>IF(ISNUMBER(G6),MAX(G6+MIN(MAX(AVERAGE($D6:$V6)*'IRRBB parameters'!$C$32,'IRRBB parameters'!$E$32),'IRRBB parameters'!$D$32),0),"")</f>
        <v/>
      </c>
      <c r="H46" s="1243" t="str">
        <f>IF(ISNUMBER(H6),MAX(H6+MIN(MAX(AVERAGE($D6:$V6)*'IRRBB parameters'!$C$32,'IRRBB parameters'!$E$32),'IRRBB parameters'!$D$32),0),"")</f>
        <v/>
      </c>
      <c r="I46" s="1243" t="str">
        <f>IF(ISNUMBER(I6),MAX(I6+MIN(MAX(AVERAGE($D6:$V6)*'IRRBB parameters'!$C$32,'IRRBB parameters'!$E$32),'IRRBB parameters'!$D$32),0),"")</f>
        <v/>
      </c>
      <c r="J46" s="1243" t="str">
        <f>IF(ISNUMBER(J6),MAX(J6+MIN(MAX(AVERAGE($D6:$V6)*'IRRBB parameters'!$C$32,'IRRBB parameters'!$E$32),'IRRBB parameters'!$D$32),0),"")</f>
        <v/>
      </c>
      <c r="K46" s="1243" t="str">
        <f>IF(ISNUMBER(K6),MAX(K6+MIN(MAX(AVERAGE($D6:$V6)*'IRRBB parameters'!$C$32,'IRRBB parameters'!$E$32),'IRRBB parameters'!$D$32),0),"")</f>
        <v/>
      </c>
      <c r="L46" s="1243" t="str">
        <f>IF(ISNUMBER(L6),MAX(L6+MIN(MAX(AVERAGE($D6:$V6)*'IRRBB parameters'!$C$32,'IRRBB parameters'!$E$32),'IRRBB parameters'!$D$32),0),"")</f>
        <v/>
      </c>
      <c r="M46" s="1243" t="str">
        <f>IF(ISNUMBER(M6),MAX(M6+MIN(MAX(AVERAGE($D6:$V6)*'IRRBB parameters'!$C$32,'IRRBB parameters'!$E$32),'IRRBB parameters'!$D$32),0),"")</f>
        <v/>
      </c>
      <c r="N46" s="1243" t="str">
        <f>IF(ISNUMBER(N6),MAX(N6+MIN(MAX(AVERAGE($D6:$V6)*'IRRBB parameters'!$C$32,'IRRBB parameters'!$E$32),'IRRBB parameters'!$D$32),0),"")</f>
        <v/>
      </c>
      <c r="O46" s="1243" t="str">
        <f>IF(ISNUMBER(O6),MAX(O6+MIN(MAX(AVERAGE($D6:$V6)*'IRRBB parameters'!$C$32,'IRRBB parameters'!$E$32),'IRRBB parameters'!$D$32),0),"")</f>
        <v/>
      </c>
      <c r="P46" s="1243" t="str">
        <f>IF(ISNUMBER(P6),MAX(P6+MIN(MAX(AVERAGE($D6:$V6)*'IRRBB parameters'!$C$32,'IRRBB parameters'!$E$32),'IRRBB parameters'!$D$32),0),"")</f>
        <v/>
      </c>
      <c r="Q46" s="1243" t="str">
        <f>IF(ISNUMBER(Q6),MAX(Q6+MIN(MAX(AVERAGE($D6:$V6)*'IRRBB parameters'!$C$32,'IRRBB parameters'!$E$32),'IRRBB parameters'!$D$32),0),"")</f>
        <v/>
      </c>
      <c r="R46" s="1243" t="str">
        <f>IF(ISNUMBER(R6),MAX(R6+MIN(MAX(AVERAGE($D6:$V6)*'IRRBB parameters'!$C$32,'IRRBB parameters'!$E$32),'IRRBB parameters'!$D$32),0),"")</f>
        <v/>
      </c>
      <c r="S46" s="1243" t="str">
        <f>IF(ISNUMBER(S6),MAX(S6+MIN(MAX(AVERAGE($D6:$V6)*'IRRBB parameters'!$C$32,'IRRBB parameters'!$E$32),'IRRBB parameters'!$D$32),0),"")</f>
        <v/>
      </c>
      <c r="T46" s="1243" t="str">
        <f>IF(ISNUMBER(T6),MAX(T6+MIN(MAX(AVERAGE($D6:$V6)*'IRRBB parameters'!$C$32,'IRRBB parameters'!$E$32),'IRRBB parameters'!$D$32),0),"")</f>
        <v/>
      </c>
      <c r="U46" s="1243" t="str">
        <f>IF(ISNUMBER(U6),MAX(U6+MIN(MAX(AVERAGE($D6:$V6)*'IRRBB parameters'!$C$32,'IRRBB parameters'!$E$32),'IRRBB parameters'!$D$32),0),"")</f>
        <v/>
      </c>
      <c r="V46" s="1244" t="str">
        <f>IF(ISNUMBER(V6),MAX(V6+MIN(MAX(AVERAGE($D6:$V6)*'IRRBB parameters'!$C$32,'IRRBB parameters'!$E$32),'IRRBB parameters'!$D$32),0),"")</f>
        <v/>
      </c>
      <c r="W46" s="1150"/>
      <c r="X46" s="1210"/>
    </row>
    <row r="47" spans="1:24" ht="15" customHeight="1" x14ac:dyDescent="0.25">
      <c r="A47" s="1209"/>
      <c r="B47" s="1230">
        <f>B46+1</f>
        <v>2</v>
      </c>
      <c r="C47" s="1231" t="str">
        <f>IF('IRRBB exposures'!$C$6="","",'IRRBB exposures'!$C$7)</f>
        <v/>
      </c>
      <c r="D47" s="1232" t="str">
        <f>IF(ISNUMBER(D7),MAX(D7+MIN(MAX(AVERAGE($D7:$V7)*'IRRBB parameters'!$C$32,'IRRBB parameters'!$E$32),'IRRBB parameters'!$D$32),0),"")</f>
        <v/>
      </c>
      <c r="E47" s="1232" t="str">
        <f>IF(ISNUMBER(E7),MAX(E7+MIN(MAX(AVERAGE($D7:$V7)*'IRRBB parameters'!$C$32,'IRRBB parameters'!$E$32),'IRRBB parameters'!$D$32),0),"")</f>
        <v/>
      </c>
      <c r="F47" s="1232" t="str">
        <f>IF(ISNUMBER(F7),MAX(F7+MIN(MAX(AVERAGE($D7:$V7)*'IRRBB parameters'!$C$32,'IRRBB parameters'!$E$32),'IRRBB parameters'!$D$32),0),"")</f>
        <v/>
      </c>
      <c r="G47" s="1232" t="str">
        <f>IF(ISNUMBER(G7),MAX(G7+MIN(MAX(AVERAGE($D7:$V7)*'IRRBB parameters'!$C$32,'IRRBB parameters'!$E$32),'IRRBB parameters'!$D$32),0),"")</f>
        <v/>
      </c>
      <c r="H47" s="1232" t="str">
        <f>IF(ISNUMBER(H7),MAX(H7+MIN(MAX(AVERAGE($D7:$V7)*'IRRBB parameters'!$C$32,'IRRBB parameters'!$E$32),'IRRBB parameters'!$D$32),0),"")</f>
        <v/>
      </c>
      <c r="I47" s="1232" t="str">
        <f>IF(ISNUMBER(I7),MAX(I7+MIN(MAX(AVERAGE($D7:$V7)*'IRRBB parameters'!$C$32,'IRRBB parameters'!$E$32),'IRRBB parameters'!$D$32),0),"")</f>
        <v/>
      </c>
      <c r="J47" s="1232" t="str">
        <f>IF(ISNUMBER(J7),MAX(J7+MIN(MAX(AVERAGE($D7:$V7)*'IRRBB parameters'!$C$32,'IRRBB parameters'!$E$32),'IRRBB parameters'!$D$32),0),"")</f>
        <v/>
      </c>
      <c r="K47" s="1232" t="str">
        <f>IF(ISNUMBER(K7),MAX(K7+MIN(MAX(AVERAGE($D7:$V7)*'IRRBB parameters'!$C$32,'IRRBB parameters'!$E$32),'IRRBB parameters'!$D$32),0),"")</f>
        <v/>
      </c>
      <c r="L47" s="1232" t="str">
        <f>IF(ISNUMBER(L7),MAX(L7+MIN(MAX(AVERAGE($D7:$V7)*'IRRBB parameters'!$C$32,'IRRBB parameters'!$E$32),'IRRBB parameters'!$D$32),0),"")</f>
        <v/>
      </c>
      <c r="M47" s="1232" t="str">
        <f>IF(ISNUMBER(M7),MAX(M7+MIN(MAX(AVERAGE($D7:$V7)*'IRRBB parameters'!$C$32,'IRRBB parameters'!$E$32),'IRRBB parameters'!$D$32),0),"")</f>
        <v/>
      </c>
      <c r="N47" s="1232" t="str">
        <f>IF(ISNUMBER(N7),MAX(N7+MIN(MAX(AVERAGE($D7:$V7)*'IRRBB parameters'!$C$32,'IRRBB parameters'!$E$32),'IRRBB parameters'!$D$32),0),"")</f>
        <v/>
      </c>
      <c r="O47" s="1232" t="str">
        <f>IF(ISNUMBER(O7),MAX(O7+MIN(MAX(AVERAGE($D7:$V7)*'IRRBB parameters'!$C$32,'IRRBB parameters'!$E$32),'IRRBB parameters'!$D$32),0),"")</f>
        <v/>
      </c>
      <c r="P47" s="1232" t="str">
        <f>IF(ISNUMBER(P7),MAX(P7+MIN(MAX(AVERAGE($D7:$V7)*'IRRBB parameters'!$C$32,'IRRBB parameters'!$E$32),'IRRBB parameters'!$D$32),0),"")</f>
        <v/>
      </c>
      <c r="Q47" s="1232" t="str">
        <f>IF(ISNUMBER(Q7),MAX(Q7+MIN(MAX(AVERAGE($D7:$V7)*'IRRBB parameters'!$C$32,'IRRBB parameters'!$E$32),'IRRBB parameters'!$D$32),0),"")</f>
        <v/>
      </c>
      <c r="R47" s="1232" t="str">
        <f>IF(ISNUMBER(R7),MAX(R7+MIN(MAX(AVERAGE($D7:$V7)*'IRRBB parameters'!$C$32,'IRRBB parameters'!$E$32),'IRRBB parameters'!$D$32),0),"")</f>
        <v/>
      </c>
      <c r="S47" s="1232" t="str">
        <f>IF(ISNUMBER(S7),MAX(S7+MIN(MAX(AVERAGE($D7:$V7)*'IRRBB parameters'!$C$32,'IRRBB parameters'!$E$32),'IRRBB parameters'!$D$32),0),"")</f>
        <v/>
      </c>
      <c r="T47" s="1232" t="str">
        <f>IF(ISNUMBER(T7),MAX(T7+MIN(MAX(AVERAGE($D7:$V7)*'IRRBB parameters'!$C$32,'IRRBB parameters'!$E$32),'IRRBB parameters'!$D$32),0),"")</f>
        <v/>
      </c>
      <c r="U47" s="1232" t="str">
        <f>IF(ISNUMBER(U7),MAX(U7+MIN(MAX(AVERAGE($D7:$V7)*'IRRBB parameters'!$C$32,'IRRBB parameters'!$E$32),'IRRBB parameters'!$D$32),0),"")</f>
        <v/>
      </c>
      <c r="V47" s="1233" t="str">
        <f>IF(ISNUMBER(V7),MAX(V7+MIN(MAX(AVERAGE($D7:$V7)*'IRRBB parameters'!$C$32,'IRRBB parameters'!$E$32),'IRRBB parameters'!$D$32),0),"")</f>
        <v/>
      </c>
      <c r="W47" s="1150"/>
      <c r="X47" s="1210"/>
    </row>
    <row r="48" spans="1:24" ht="15" customHeight="1" x14ac:dyDescent="0.25">
      <c r="A48" s="1209"/>
      <c r="B48" s="1230">
        <f t="shared" ref="B48:B82" si="0">B47+1</f>
        <v>3</v>
      </c>
      <c r="C48" s="1231" t="str">
        <f>IF('IRRBB exposures'!$C$8="","",'IRRBB exposures'!$C$8)</f>
        <v/>
      </c>
      <c r="D48" s="1232" t="str">
        <f>IF(ISNUMBER(D8),MAX(D8+MIN(MAX(AVERAGE($D8:$V8)*'IRRBB parameters'!$C$32,'IRRBB parameters'!$E$32),'IRRBB parameters'!$D$32),0),"")</f>
        <v/>
      </c>
      <c r="E48" s="1232" t="str">
        <f>IF(ISNUMBER(E8),MAX(E8+MIN(MAX(AVERAGE($D8:$V8)*'IRRBB parameters'!$C$32,'IRRBB parameters'!$E$32),'IRRBB parameters'!$D$32),0),"")</f>
        <v/>
      </c>
      <c r="F48" s="1232" t="str">
        <f>IF(ISNUMBER(F8),MAX(F8+MIN(MAX(AVERAGE($D8:$V8)*'IRRBB parameters'!$C$32,'IRRBB parameters'!$E$32),'IRRBB parameters'!$D$32),0),"")</f>
        <v/>
      </c>
      <c r="G48" s="1232" t="str">
        <f>IF(ISNUMBER(G8),MAX(G8+MIN(MAX(AVERAGE($D8:$V8)*'IRRBB parameters'!$C$32,'IRRBB parameters'!$E$32),'IRRBB parameters'!$D$32),0),"")</f>
        <v/>
      </c>
      <c r="H48" s="1232" t="str">
        <f>IF(ISNUMBER(H8),MAX(H8+MIN(MAX(AVERAGE($D8:$V8)*'IRRBB parameters'!$C$32,'IRRBB parameters'!$E$32),'IRRBB parameters'!$D$32),0),"")</f>
        <v/>
      </c>
      <c r="I48" s="1232" t="str">
        <f>IF(ISNUMBER(I8),MAX(I8+MIN(MAX(AVERAGE($D8:$V8)*'IRRBB parameters'!$C$32,'IRRBB parameters'!$E$32),'IRRBB parameters'!$D$32),0),"")</f>
        <v/>
      </c>
      <c r="J48" s="1232" t="str">
        <f>IF(ISNUMBER(J8),MAX(J8+MIN(MAX(AVERAGE($D8:$V8)*'IRRBB parameters'!$C$32,'IRRBB parameters'!$E$32),'IRRBB parameters'!$D$32),0),"")</f>
        <v/>
      </c>
      <c r="K48" s="1232" t="str">
        <f>IF(ISNUMBER(K8),MAX(K8+MIN(MAX(AVERAGE($D8:$V8)*'IRRBB parameters'!$C$32,'IRRBB parameters'!$E$32),'IRRBB parameters'!$D$32),0),"")</f>
        <v/>
      </c>
      <c r="L48" s="1232" t="str">
        <f>IF(ISNUMBER(L8),MAX(L8+MIN(MAX(AVERAGE($D8:$V8)*'IRRBB parameters'!$C$32,'IRRBB parameters'!$E$32),'IRRBB parameters'!$D$32),0),"")</f>
        <v/>
      </c>
      <c r="M48" s="1232" t="str">
        <f>IF(ISNUMBER(M8),MAX(M8+MIN(MAX(AVERAGE($D8:$V8)*'IRRBB parameters'!$C$32,'IRRBB parameters'!$E$32),'IRRBB parameters'!$D$32),0),"")</f>
        <v/>
      </c>
      <c r="N48" s="1232" t="str">
        <f>IF(ISNUMBER(N8),MAX(N8+MIN(MAX(AVERAGE($D8:$V8)*'IRRBB parameters'!$C$32,'IRRBB parameters'!$E$32),'IRRBB parameters'!$D$32),0),"")</f>
        <v/>
      </c>
      <c r="O48" s="1232" t="str">
        <f>IF(ISNUMBER(O8),MAX(O8+MIN(MAX(AVERAGE($D8:$V8)*'IRRBB parameters'!$C$32,'IRRBB parameters'!$E$32),'IRRBB parameters'!$D$32),0),"")</f>
        <v/>
      </c>
      <c r="P48" s="1232" t="str">
        <f>IF(ISNUMBER(P8),MAX(P8+MIN(MAX(AVERAGE($D8:$V8)*'IRRBB parameters'!$C$32,'IRRBB parameters'!$E$32),'IRRBB parameters'!$D$32),0),"")</f>
        <v/>
      </c>
      <c r="Q48" s="1232" t="str">
        <f>IF(ISNUMBER(Q8),MAX(Q8+MIN(MAX(AVERAGE($D8:$V8)*'IRRBB parameters'!$C$32,'IRRBB parameters'!$E$32),'IRRBB parameters'!$D$32),0),"")</f>
        <v/>
      </c>
      <c r="R48" s="1232" t="str">
        <f>IF(ISNUMBER(R8),MAX(R8+MIN(MAX(AVERAGE($D8:$V8)*'IRRBB parameters'!$C$32,'IRRBB parameters'!$E$32),'IRRBB parameters'!$D$32),0),"")</f>
        <v/>
      </c>
      <c r="S48" s="1232" t="str">
        <f>IF(ISNUMBER(S8),MAX(S8+MIN(MAX(AVERAGE($D8:$V8)*'IRRBB parameters'!$C$32,'IRRBB parameters'!$E$32),'IRRBB parameters'!$D$32),0),"")</f>
        <v/>
      </c>
      <c r="T48" s="1232" t="str">
        <f>IF(ISNUMBER(T8),MAX(T8+MIN(MAX(AVERAGE($D8:$V8)*'IRRBB parameters'!$C$32,'IRRBB parameters'!$E$32),'IRRBB parameters'!$D$32),0),"")</f>
        <v/>
      </c>
      <c r="U48" s="1232" t="str">
        <f>IF(ISNUMBER(U8),MAX(U8+MIN(MAX(AVERAGE($D8:$V8)*'IRRBB parameters'!$C$32,'IRRBB parameters'!$E$32),'IRRBB parameters'!$D$32),0),"")</f>
        <v/>
      </c>
      <c r="V48" s="1233" t="str">
        <f>IF(ISNUMBER(V8),MAX(V8+MIN(MAX(AVERAGE($D8:$V8)*'IRRBB parameters'!$C$32,'IRRBB parameters'!$E$32),'IRRBB parameters'!$D$32),0),"")</f>
        <v/>
      </c>
      <c r="W48" s="1150"/>
      <c r="X48" s="1210"/>
    </row>
    <row r="49" spans="1:24" ht="15" customHeight="1" x14ac:dyDescent="0.25">
      <c r="A49" s="1209"/>
      <c r="B49" s="1230">
        <f t="shared" si="0"/>
        <v>4</v>
      </c>
      <c r="C49" s="1231" t="str">
        <f>IF('IRRBB exposures'!$C$9="","",'IRRBB exposures'!$C$9)</f>
        <v/>
      </c>
      <c r="D49" s="1232" t="str">
        <f>IF(ISNUMBER(D9),MAX(D9+MIN(MAX(AVERAGE($D9:$V9)*'IRRBB parameters'!$C$32,'IRRBB parameters'!$E$32),'IRRBB parameters'!$D$32),0),"")</f>
        <v/>
      </c>
      <c r="E49" s="1232" t="str">
        <f>IF(ISNUMBER(E9),MAX(E9+MIN(MAX(AVERAGE($D9:$V9)*'IRRBB parameters'!$C$32,'IRRBB parameters'!$E$32),'IRRBB parameters'!$D$32),0),"")</f>
        <v/>
      </c>
      <c r="F49" s="1232" t="str">
        <f>IF(ISNUMBER(F9),MAX(F9+MIN(MAX(AVERAGE($D9:$V9)*'IRRBB parameters'!$C$32,'IRRBB parameters'!$E$32),'IRRBB parameters'!$D$32),0),"")</f>
        <v/>
      </c>
      <c r="G49" s="1232" t="str">
        <f>IF(ISNUMBER(G9),MAX(G9+MIN(MAX(AVERAGE($D9:$V9)*'IRRBB parameters'!$C$32,'IRRBB parameters'!$E$32),'IRRBB parameters'!$D$32),0),"")</f>
        <v/>
      </c>
      <c r="H49" s="1232" t="str">
        <f>IF(ISNUMBER(H9),MAX(H9+MIN(MAX(AVERAGE($D9:$V9)*'IRRBB parameters'!$C$32,'IRRBB parameters'!$E$32),'IRRBB parameters'!$D$32),0),"")</f>
        <v/>
      </c>
      <c r="I49" s="1232" t="str">
        <f>IF(ISNUMBER(I9),MAX(I9+MIN(MAX(AVERAGE($D9:$V9)*'IRRBB parameters'!$C$32,'IRRBB parameters'!$E$32),'IRRBB parameters'!$D$32),0),"")</f>
        <v/>
      </c>
      <c r="J49" s="1232" t="str">
        <f>IF(ISNUMBER(J9),MAX(J9+MIN(MAX(AVERAGE($D9:$V9)*'IRRBB parameters'!$C$32,'IRRBB parameters'!$E$32),'IRRBB parameters'!$D$32),0),"")</f>
        <v/>
      </c>
      <c r="K49" s="1232" t="str">
        <f>IF(ISNUMBER(K9),MAX(K9+MIN(MAX(AVERAGE($D9:$V9)*'IRRBB parameters'!$C$32,'IRRBB parameters'!$E$32),'IRRBB parameters'!$D$32),0),"")</f>
        <v/>
      </c>
      <c r="L49" s="1232" t="str">
        <f>IF(ISNUMBER(L9),MAX(L9+MIN(MAX(AVERAGE($D9:$V9)*'IRRBB parameters'!$C$32,'IRRBB parameters'!$E$32),'IRRBB parameters'!$D$32),0),"")</f>
        <v/>
      </c>
      <c r="M49" s="1232" t="str">
        <f>IF(ISNUMBER(M9),MAX(M9+MIN(MAX(AVERAGE($D9:$V9)*'IRRBB parameters'!$C$32,'IRRBB parameters'!$E$32),'IRRBB parameters'!$D$32),0),"")</f>
        <v/>
      </c>
      <c r="N49" s="1232" t="str">
        <f>IF(ISNUMBER(N9),MAX(N9+MIN(MAX(AVERAGE($D9:$V9)*'IRRBB parameters'!$C$32,'IRRBB parameters'!$E$32),'IRRBB parameters'!$D$32),0),"")</f>
        <v/>
      </c>
      <c r="O49" s="1232" t="str">
        <f>IF(ISNUMBER(O9),MAX(O9+MIN(MAX(AVERAGE($D9:$V9)*'IRRBB parameters'!$C$32,'IRRBB parameters'!$E$32),'IRRBB parameters'!$D$32),0),"")</f>
        <v/>
      </c>
      <c r="P49" s="1232" t="str">
        <f>IF(ISNUMBER(P9),MAX(P9+MIN(MAX(AVERAGE($D9:$V9)*'IRRBB parameters'!$C$32,'IRRBB parameters'!$E$32),'IRRBB parameters'!$D$32),0),"")</f>
        <v/>
      </c>
      <c r="Q49" s="1232" t="str">
        <f>IF(ISNUMBER(Q9),MAX(Q9+MIN(MAX(AVERAGE($D9:$V9)*'IRRBB parameters'!$C$32,'IRRBB parameters'!$E$32),'IRRBB parameters'!$D$32),0),"")</f>
        <v/>
      </c>
      <c r="R49" s="1232" t="str">
        <f>IF(ISNUMBER(R9),MAX(R9+MIN(MAX(AVERAGE($D9:$V9)*'IRRBB parameters'!$C$32,'IRRBB parameters'!$E$32),'IRRBB parameters'!$D$32),0),"")</f>
        <v/>
      </c>
      <c r="S49" s="1232" t="str">
        <f>IF(ISNUMBER(S9),MAX(S9+MIN(MAX(AVERAGE($D9:$V9)*'IRRBB parameters'!$C$32,'IRRBB parameters'!$E$32),'IRRBB parameters'!$D$32),0),"")</f>
        <v/>
      </c>
      <c r="T49" s="1232" t="str">
        <f>IF(ISNUMBER(T9),MAX(T9+MIN(MAX(AVERAGE($D9:$V9)*'IRRBB parameters'!$C$32,'IRRBB parameters'!$E$32),'IRRBB parameters'!$D$32),0),"")</f>
        <v/>
      </c>
      <c r="U49" s="1232" t="str">
        <f>IF(ISNUMBER(U9),MAX(U9+MIN(MAX(AVERAGE($D9:$V9)*'IRRBB parameters'!$C$32,'IRRBB parameters'!$E$32),'IRRBB parameters'!$D$32),0),"")</f>
        <v/>
      </c>
      <c r="V49" s="1233" t="str">
        <f>IF(ISNUMBER(V9),MAX(V9+MIN(MAX(AVERAGE($D9:$V9)*'IRRBB parameters'!$C$32,'IRRBB parameters'!$E$32),'IRRBB parameters'!$D$32),0),"")</f>
        <v/>
      </c>
      <c r="W49" s="1150"/>
      <c r="X49" s="1210"/>
    </row>
    <row r="50" spans="1:24" ht="15" customHeight="1" x14ac:dyDescent="0.25">
      <c r="A50" s="1209"/>
      <c r="B50" s="1230">
        <f t="shared" si="0"/>
        <v>5</v>
      </c>
      <c r="C50" s="1231" t="str">
        <f>IF('IRRBB exposures'!$C$10="","",'IRRBB exposures'!$C$10)</f>
        <v/>
      </c>
      <c r="D50" s="1232" t="str">
        <f>IF(ISNUMBER(D10),MAX(D10+MIN(MAX(AVERAGE($D10:$V10)*'IRRBB parameters'!$C$32,'IRRBB parameters'!$E$32),'IRRBB parameters'!$D$32),0),"")</f>
        <v/>
      </c>
      <c r="E50" s="1232" t="str">
        <f>IF(ISNUMBER(E10),MAX(E10+MIN(MAX(AVERAGE($D10:$V10)*'IRRBB parameters'!$C$32,'IRRBB parameters'!$E$32),'IRRBB parameters'!$D$32),0),"")</f>
        <v/>
      </c>
      <c r="F50" s="1232" t="str">
        <f>IF(ISNUMBER(F10),MAX(F10+MIN(MAX(AVERAGE($D10:$V10)*'IRRBB parameters'!$C$32,'IRRBB parameters'!$E$32),'IRRBB parameters'!$D$32),0),"")</f>
        <v/>
      </c>
      <c r="G50" s="1232" t="str">
        <f>IF(ISNUMBER(G10),MAX(G10+MIN(MAX(AVERAGE($D10:$V10)*'IRRBB parameters'!$C$32,'IRRBB parameters'!$E$32),'IRRBB parameters'!$D$32),0),"")</f>
        <v/>
      </c>
      <c r="H50" s="1232" t="str">
        <f>IF(ISNUMBER(H10),MAX(H10+MIN(MAX(AVERAGE($D10:$V10)*'IRRBB parameters'!$C$32,'IRRBB parameters'!$E$32),'IRRBB parameters'!$D$32),0),"")</f>
        <v/>
      </c>
      <c r="I50" s="1232" t="str">
        <f>IF(ISNUMBER(I10),MAX(I10+MIN(MAX(AVERAGE($D10:$V10)*'IRRBB parameters'!$C$32,'IRRBB parameters'!$E$32),'IRRBB parameters'!$D$32),0),"")</f>
        <v/>
      </c>
      <c r="J50" s="1232" t="str">
        <f>IF(ISNUMBER(J10),MAX(J10+MIN(MAX(AVERAGE($D10:$V10)*'IRRBB parameters'!$C$32,'IRRBB parameters'!$E$32),'IRRBB parameters'!$D$32),0),"")</f>
        <v/>
      </c>
      <c r="K50" s="1232" t="str">
        <f>IF(ISNUMBER(K10),MAX(K10+MIN(MAX(AVERAGE($D10:$V10)*'IRRBB parameters'!$C$32,'IRRBB parameters'!$E$32),'IRRBB parameters'!$D$32),0),"")</f>
        <v/>
      </c>
      <c r="L50" s="1232" t="str">
        <f>IF(ISNUMBER(L10),MAX(L10+MIN(MAX(AVERAGE($D10:$V10)*'IRRBB parameters'!$C$32,'IRRBB parameters'!$E$32),'IRRBB parameters'!$D$32),0),"")</f>
        <v/>
      </c>
      <c r="M50" s="1232" t="str">
        <f>IF(ISNUMBER(M10),MAX(M10+MIN(MAX(AVERAGE($D10:$V10)*'IRRBB parameters'!$C$32,'IRRBB parameters'!$E$32),'IRRBB parameters'!$D$32),0),"")</f>
        <v/>
      </c>
      <c r="N50" s="1232" t="str">
        <f>IF(ISNUMBER(N10),MAX(N10+MIN(MAX(AVERAGE($D10:$V10)*'IRRBB parameters'!$C$32,'IRRBB parameters'!$E$32),'IRRBB parameters'!$D$32),0),"")</f>
        <v/>
      </c>
      <c r="O50" s="1232" t="str">
        <f>IF(ISNUMBER(O10),MAX(O10+MIN(MAX(AVERAGE($D10:$V10)*'IRRBB parameters'!$C$32,'IRRBB parameters'!$E$32),'IRRBB parameters'!$D$32),0),"")</f>
        <v/>
      </c>
      <c r="P50" s="1232" t="str">
        <f>IF(ISNUMBER(P10),MAX(P10+MIN(MAX(AVERAGE($D10:$V10)*'IRRBB parameters'!$C$32,'IRRBB parameters'!$E$32),'IRRBB parameters'!$D$32),0),"")</f>
        <v/>
      </c>
      <c r="Q50" s="1232" t="str">
        <f>IF(ISNUMBER(Q10),MAX(Q10+MIN(MAX(AVERAGE($D10:$V10)*'IRRBB parameters'!$C$32,'IRRBB parameters'!$E$32),'IRRBB parameters'!$D$32),0),"")</f>
        <v/>
      </c>
      <c r="R50" s="1232" t="str">
        <f>IF(ISNUMBER(R10),MAX(R10+MIN(MAX(AVERAGE($D10:$V10)*'IRRBB parameters'!$C$32,'IRRBB parameters'!$E$32),'IRRBB parameters'!$D$32),0),"")</f>
        <v/>
      </c>
      <c r="S50" s="1232" t="str">
        <f>IF(ISNUMBER(S10),MAX(S10+MIN(MAX(AVERAGE($D10:$V10)*'IRRBB parameters'!$C$32,'IRRBB parameters'!$E$32),'IRRBB parameters'!$D$32),0),"")</f>
        <v/>
      </c>
      <c r="T50" s="1232" t="str">
        <f>IF(ISNUMBER(T10),MAX(T10+MIN(MAX(AVERAGE($D10:$V10)*'IRRBB parameters'!$C$32,'IRRBB parameters'!$E$32),'IRRBB parameters'!$D$32),0),"")</f>
        <v/>
      </c>
      <c r="U50" s="1232" t="str">
        <f>IF(ISNUMBER(U10),MAX(U10+MIN(MAX(AVERAGE($D10:$V10)*'IRRBB parameters'!$C$32,'IRRBB parameters'!$E$32),'IRRBB parameters'!$D$32),0),"")</f>
        <v/>
      </c>
      <c r="V50" s="1233" t="str">
        <f>IF(ISNUMBER(V10),MAX(V10+MIN(MAX(AVERAGE($D10:$V10)*'IRRBB parameters'!$C$32,'IRRBB parameters'!$E$32),'IRRBB parameters'!$D$32),0),"")</f>
        <v/>
      </c>
      <c r="W50" s="1150"/>
      <c r="X50" s="1210"/>
    </row>
    <row r="51" spans="1:24" ht="15" customHeight="1" x14ac:dyDescent="0.25">
      <c r="A51" s="1209"/>
      <c r="B51" s="1230">
        <f t="shared" si="0"/>
        <v>6</v>
      </c>
      <c r="C51" s="1231" t="str">
        <f>IF('IRRBB exposures'!$C$11="","",'IRRBB exposures'!$C$11)</f>
        <v/>
      </c>
      <c r="D51" s="1232" t="str">
        <f>IF(ISNUMBER(D11),MAX(D11+MIN(MAX(AVERAGE($D11:$V11)*'IRRBB parameters'!$C$32,'IRRBB parameters'!$E$32),'IRRBB parameters'!$D$32),0),"")</f>
        <v/>
      </c>
      <c r="E51" s="1232" t="str">
        <f>IF(ISNUMBER(E11),MAX(E11+MIN(MAX(AVERAGE($D11:$V11)*'IRRBB parameters'!$C$32,'IRRBB parameters'!$E$32),'IRRBB parameters'!$D$32),0),"")</f>
        <v/>
      </c>
      <c r="F51" s="1232" t="str">
        <f>IF(ISNUMBER(F11),MAX(F11+MIN(MAX(AVERAGE($D11:$V11)*'IRRBB parameters'!$C$32,'IRRBB parameters'!$E$32),'IRRBB parameters'!$D$32),0),"")</f>
        <v/>
      </c>
      <c r="G51" s="1232" t="str">
        <f>IF(ISNUMBER(G11),MAX(G11+MIN(MAX(AVERAGE($D11:$V11)*'IRRBB parameters'!$C$32,'IRRBB parameters'!$E$32),'IRRBB parameters'!$D$32),0),"")</f>
        <v/>
      </c>
      <c r="H51" s="1232" t="str">
        <f>IF(ISNUMBER(H11),MAX(H11+MIN(MAX(AVERAGE($D11:$V11)*'IRRBB parameters'!$C$32,'IRRBB parameters'!$E$32),'IRRBB parameters'!$D$32),0),"")</f>
        <v/>
      </c>
      <c r="I51" s="1232" t="str">
        <f>IF(ISNUMBER(I11),MAX(I11+MIN(MAX(AVERAGE($D11:$V11)*'IRRBB parameters'!$C$32,'IRRBB parameters'!$E$32),'IRRBB parameters'!$D$32),0),"")</f>
        <v/>
      </c>
      <c r="J51" s="1232" t="str">
        <f>IF(ISNUMBER(J11),MAX(J11+MIN(MAX(AVERAGE($D11:$V11)*'IRRBB parameters'!$C$32,'IRRBB parameters'!$E$32),'IRRBB parameters'!$D$32),0),"")</f>
        <v/>
      </c>
      <c r="K51" s="1232" t="str">
        <f>IF(ISNUMBER(K11),MAX(K11+MIN(MAX(AVERAGE($D11:$V11)*'IRRBB parameters'!$C$32,'IRRBB parameters'!$E$32),'IRRBB parameters'!$D$32),0),"")</f>
        <v/>
      </c>
      <c r="L51" s="1232" t="str">
        <f>IF(ISNUMBER(L11),MAX(L11+MIN(MAX(AVERAGE($D11:$V11)*'IRRBB parameters'!$C$32,'IRRBB parameters'!$E$32),'IRRBB parameters'!$D$32),0),"")</f>
        <v/>
      </c>
      <c r="M51" s="1232" t="str">
        <f>IF(ISNUMBER(M11),MAX(M11+MIN(MAX(AVERAGE($D11:$V11)*'IRRBB parameters'!$C$32,'IRRBB parameters'!$E$32),'IRRBB parameters'!$D$32),0),"")</f>
        <v/>
      </c>
      <c r="N51" s="1232" t="str">
        <f>IF(ISNUMBER(N11),MAX(N11+MIN(MAX(AVERAGE($D11:$V11)*'IRRBB parameters'!$C$32,'IRRBB parameters'!$E$32),'IRRBB parameters'!$D$32),0),"")</f>
        <v/>
      </c>
      <c r="O51" s="1232" t="str">
        <f>IF(ISNUMBER(O11),MAX(O11+MIN(MAX(AVERAGE($D11:$V11)*'IRRBB parameters'!$C$32,'IRRBB parameters'!$E$32),'IRRBB parameters'!$D$32),0),"")</f>
        <v/>
      </c>
      <c r="P51" s="1232" t="str">
        <f>IF(ISNUMBER(P11),MAX(P11+MIN(MAX(AVERAGE($D11:$V11)*'IRRBB parameters'!$C$32,'IRRBB parameters'!$E$32),'IRRBB parameters'!$D$32),0),"")</f>
        <v/>
      </c>
      <c r="Q51" s="1232" t="str">
        <f>IF(ISNUMBER(Q11),MAX(Q11+MIN(MAX(AVERAGE($D11:$V11)*'IRRBB parameters'!$C$32,'IRRBB parameters'!$E$32),'IRRBB parameters'!$D$32),0),"")</f>
        <v/>
      </c>
      <c r="R51" s="1232" t="str">
        <f>IF(ISNUMBER(R11),MAX(R11+MIN(MAX(AVERAGE($D11:$V11)*'IRRBB parameters'!$C$32,'IRRBB parameters'!$E$32),'IRRBB parameters'!$D$32),0),"")</f>
        <v/>
      </c>
      <c r="S51" s="1232" t="str">
        <f>IF(ISNUMBER(S11),MAX(S11+MIN(MAX(AVERAGE($D11:$V11)*'IRRBB parameters'!$C$32,'IRRBB parameters'!$E$32),'IRRBB parameters'!$D$32),0),"")</f>
        <v/>
      </c>
      <c r="T51" s="1232" t="str">
        <f>IF(ISNUMBER(T11),MAX(T11+MIN(MAX(AVERAGE($D11:$V11)*'IRRBB parameters'!$C$32,'IRRBB parameters'!$E$32),'IRRBB parameters'!$D$32),0),"")</f>
        <v/>
      </c>
      <c r="U51" s="1232" t="str">
        <f>IF(ISNUMBER(U11),MAX(U11+MIN(MAX(AVERAGE($D11:$V11)*'IRRBB parameters'!$C$32,'IRRBB parameters'!$E$32),'IRRBB parameters'!$D$32),0),"")</f>
        <v/>
      </c>
      <c r="V51" s="1233" t="str">
        <f>IF(ISNUMBER(V11),MAX(V11+MIN(MAX(AVERAGE($D11:$V11)*'IRRBB parameters'!$C$32,'IRRBB parameters'!$E$32),'IRRBB parameters'!$D$32),0),"")</f>
        <v/>
      </c>
      <c r="W51" s="1150"/>
      <c r="X51" s="1210"/>
    </row>
    <row r="52" spans="1:24" ht="15" customHeight="1" x14ac:dyDescent="0.25">
      <c r="A52" s="1209"/>
      <c r="B52" s="1230">
        <f t="shared" si="0"/>
        <v>7</v>
      </c>
      <c r="C52" s="1231" t="str">
        <f t="shared" ref="C52:C82" si="1">IF(C12="","",C12)</f>
        <v/>
      </c>
      <c r="D52" s="1232" t="str">
        <f>IF(ISNUMBER(D12),MAX(D12+MIN(MAX(AVERAGE($D12:$V12)*'IRRBB parameters'!$C$32,'IRRBB parameters'!$E$32),'IRRBB parameters'!$D$32),0),"")</f>
        <v/>
      </c>
      <c r="E52" s="1232" t="str">
        <f>IF(ISNUMBER(E12),MAX(E12+MIN(MAX(AVERAGE($D12:$V12)*'IRRBB parameters'!$C$32,'IRRBB parameters'!$E$32),'IRRBB parameters'!$D$32),0),"")</f>
        <v/>
      </c>
      <c r="F52" s="1232" t="str">
        <f>IF(ISNUMBER(F12),MAX(F12+MIN(MAX(AVERAGE($D12:$V12)*'IRRBB parameters'!$C$32,'IRRBB parameters'!$E$32),'IRRBB parameters'!$D$32),0),"")</f>
        <v/>
      </c>
      <c r="G52" s="1232" t="str">
        <f>IF(ISNUMBER(G12),MAX(G12+MIN(MAX(AVERAGE($D12:$V12)*'IRRBB parameters'!$C$32,'IRRBB parameters'!$E$32),'IRRBB parameters'!$D$32),0),"")</f>
        <v/>
      </c>
      <c r="H52" s="1232" t="str">
        <f>IF(ISNUMBER(H12),MAX(H12+MIN(MAX(AVERAGE($D12:$V12)*'IRRBB parameters'!$C$32,'IRRBB parameters'!$E$32),'IRRBB parameters'!$D$32),0),"")</f>
        <v/>
      </c>
      <c r="I52" s="1232" t="str">
        <f>IF(ISNUMBER(I12),MAX(I12+MIN(MAX(AVERAGE($D12:$V12)*'IRRBB parameters'!$C$32,'IRRBB parameters'!$E$32),'IRRBB parameters'!$D$32),0),"")</f>
        <v/>
      </c>
      <c r="J52" s="1232" t="str">
        <f>IF(ISNUMBER(J12),MAX(J12+MIN(MAX(AVERAGE($D12:$V12)*'IRRBB parameters'!$C$32,'IRRBB parameters'!$E$32),'IRRBB parameters'!$D$32),0),"")</f>
        <v/>
      </c>
      <c r="K52" s="1232" t="str">
        <f>IF(ISNUMBER(K12),MAX(K12+MIN(MAX(AVERAGE($D12:$V12)*'IRRBB parameters'!$C$32,'IRRBB parameters'!$E$32),'IRRBB parameters'!$D$32),0),"")</f>
        <v/>
      </c>
      <c r="L52" s="1232" t="str">
        <f>IF(ISNUMBER(L12),MAX(L12+MIN(MAX(AVERAGE($D12:$V12)*'IRRBB parameters'!$C$32,'IRRBB parameters'!$E$32),'IRRBB parameters'!$D$32),0),"")</f>
        <v/>
      </c>
      <c r="M52" s="1232" t="str">
        <f>IF(ISNUMBER(M12),MAX(M12+MIN(MAX(AVERAGE($D12:$V12)*'IRRBB parameters'!$C$32,'IRRBB parameters'!$E$32),'IRRBB parameters'!$D$32),0),"")</f>
        <v/>
      </c>
      <c r="N52" s="1232" t="str">
        <f>IF(ISNUMBER(N12),MAX(N12+MIN(MAX(AVERAGE($D12:$V12)*'IRRBB parameters'!$C$32,'IRRBB parameters'!$E$32),'IRRBB parameters'!$D$32),0),"")</f>
        <v/>
      </c>
      <c r="O52" s="1232" t="str">
        <f>IF(ISNUMBER(O12),MAX(O12+MIN(MAX(AVERAGE($D12:$V12)*'IRRBB parameters'!$C$32,'IRRBB parameters'!$E$32),'IRRBB parameters'!$D$32),0),"")</f>
        <v/>
      </c>
      <c r="P52" s="1232" t="str">
        <f>IF(ISNUMBER(P12),MAX(P12+MIN(MAX(AVERAGE($D12:$V12)*'IRRBB parameters'!$C$32,'IRRBB parameters'!$E$32),'IRRBB parameters'!$D$32),0),"")</f>
        <v/>
      </c>
      <c r="Q52" s="1232" t="str">
        <f>IF(ISNUMBER(Q12),MAX(Q12+MIN(MAX(AVERAGE($D12:$V12)*'IRRBB parameters'!$C$32,'IRRBB parameters'!$E$32),'IRRBB parameters'!$D$32),0),"")</f>
        <v/>
      </c>
      <c r="R52" s="1232" t="str">
        <f>IF(ISNUMBER(R12),MAX(R12+MIN(MAX(AVERAGE($D12:$V12)*'IRRBB parameters'!$C$32,'IRRBB parameters'!$E$32),'IRRBB parameters'!$D$32),0),"")</f>
        <v/>
      </c>
      <c r="S52" s="1232" t="str">
        <f>IF(ISNUMBER(S12),MAX(S12+MIN(MAX(AVERAGE($D12:$V12)*'IRRBB parameters'!$C$32,'IRRBB parameters'!$E$32),'IRRBB parameters'!$D$32),0),"")</f>
        <v/>
      </c>
      <c r="T52" s="1232" t="str">
        <f>IF(ISNUMBER(T12),MAX(T12+MIN(MAX(AVERAGE($D12:$V12)*'IRRBB parameters'!$C$32,'IRRBB parameters'!$E$32),'IRRBB parameters'!$D$32),0),"")</f>
        <v/>
      </c>
      <c r="U52" s="1232" t="str">
        <f>IF(ISNUMBER(U12),MAX(U12+MIN(MAX(AVERAGE($D12:$V12)*'IRRBB parameters'!$C$32,'IRRBB parameters'!$E$32),'IRRBB parameters'!$D$32),0),"")</f>
        <v/>
      </c>
      <c r="V52" s="1233" t="str">
        <f>IF(ISNUMBER(V12),MAX(V12+MIN(MAX(AVERAGE($D12:$V12)*'IRRBB parameters'!$C$32,'IRRBB parameters'!$E$32),'IRRBB parameters'!$D$32),0),"")</f>
        <v/>
      </c>
      <c r="W52" s="1150"/>
      <c r="X52" s="1210"/>
    </row>
    <row r="53" spans="1:24" ht="15" customHeight="1" x14ac:dyDescent="0.25">
      <c r="A53" s="1209"/>
      <c r="B53" s="1230">
        <f t="shared" si="0"/>
        <v>8</v>
      </c>
      <c r="C53" s="1231" t="str">
        <f t="shared" si="1"/>
        <v/>
      </c>
      <c r="D53" s="1232" t="str">
        <f>IF(ISNUMBER(D13),MAX(D13+MIN(MAX(AVERAGE($D13:$V13)*'IRRBB parameters'!$C$32,'IRRBB parameters'!$E$32),'IRRBB parameters'!$D$32),0),"")</f>
        <v/>
      </c>
      <c r="E53" s="1232" t="str">
        <f>IF(ISNUMBER(E13),MAX(E13+MIN(MAX(AVERAGE($D13:$V13)*'IRRBB parameters'!$C$32,'IRRBB parameters'!$E$32),'IRRBB parameters'!$D$32),0),"")</f>
        <v/>
      </c>
      <c r="F53" s="1232" t="str">
        <f>IF(ISNUMBER(F13),MAX(F13+MIN(MAX(AVERAGE($D13:$V13)*'IRRBB parameters'!$C$32,'IRRBB parameters'!$E$32),'IRRBB parameters'!$D$32),0),"")</f>
        <v/>
      </c>
      <c r="G53" s="1232" t="str">
        <f>IF(ISNUMBER(G13),MAX(G13+MIN(MAX(AVERAGE($D13:$V13)*'IRRBB parameters'!$C$32,'IRRBB parameters'!$E$32),'IRRBB parameters'!$D$32),0),"")</f>
        <v/>
      </c>
      <c r="H53" s="1232" t="str">
        <f>IF(ISNUMBER(H13),MAX(H13+MIN(MAX(AVERAGE($D13:$V13)*'IRRBB parameters'!$C$32,'IRRBB parameters'!$E$32),'IRRBB parameters'!$D$32),0),"")</f>
        <v/>
      </c>
      <c r="I53" s="1232" t="str">
        <f>IF(ISNUMBER(I13),MAX(I13+MIN(MAX(AVERAGE($D13:$V13)*'IRRBB parameters'!$C$32,'IRRBB parameters'!$E$32),'IRRBB parameters'!$D$32),0),"")</f>
        <v/>
      </c>
      <c r="J53" s="1232" t="str">
        <f>IF(ISNUMBER(J13),MAX(J13+MIN(MAX(AVERAGE($D13:$V13)*'IRRBB parameters'!$C$32,'IRRBB parameters'!$E$32),'IRRBB parameters'!$D$32),0),"")</f>
        <v/>
      </c>
      <c r="K53" s="1232" t="str">
        <f>IF(ISNUMBER(K13),MAX(K13+MIN(MAX(AVERAGE($D13:$V13)*'IRRBB parameters'!$C$32,'IRRBB parameters'!$E$32),'IRRBB parameters'!$D$32),0),"")</f>
        <v/>
      </c>
      <c r="L53" s="1232" t="str">
        <f>IF(ISNUMBER(L13),MAX(L13+MIN(MAX(AVERAGE($D13:$V13)*'IRRBB parameters'!$C$32,'IRRBB parameters'!$E$32),'IRRBB parameters'!$D$32),0),"")</f>
        <v/>
      </c>
      <c r="M53" s="1232" t="str">
        <f>IF(ISNUMBER(M13),MAX(M13+MIN(MAX(AVERAGE($D13:$V13)*'IRRBB parameters'!$C$32,'IRRBB parameters'!$E$32),'IRRBB parameters'!$D$32),0),"")</f>
        <v/>
      </c>
      <c r="N53" s="1232" t="str">
        <f>IF(ISNUMBER(N13),MAX(N13+MIN(MAX(AVERAGE($D13:$V13)*'IRRBB parameters'!$C$32,'IRRBB parameters'!$E$32),'IRRBB parameters'!$D$32),0),"")</f>
        <v/>
      </c>
      <c r="O53" s="1232" t="str">
        <f>IF(ISNUMBER(O13),MAX(O13+MIN(MAX(AVERAGE($D13:$V13)*'IRRBB parameters'!$C$32,'IRRBB parameters'!$E$32),'IRRBB parameters'!$D$32),0),"")</f>
        <v/>
      </c>
      <c r="P53" s="1232" t="str">
        <f>IF(ISNUMBER(P13),MAX(P13+MIN(MAX(AVERAGE($D13:$V13)*'IRRBB parameters'!$C$32,'IRRBB parameters'!$E$32),'IRRBB parameters'!$D$32),0),"")</f>
        <v/>
      </c>
      <c r="Q53" s="1232" t="str">
        <f>IF(ISNUMBER(Q13),MAX(Q13+MIN(MAX(AVERAGE($D13:$V13)*'IRRBB parameters'!$C$32,'IRRBB parameters'!$E$32),'IRRBB parameters'!$D$32),0),"")</f>
        <v/>
      </c>
      <c r="R53" s="1232" t="str">
        <f>IF(ISNUMBER(R13),MAX(R13+MIN(MAX(AVERAGE($D13:$V13)*'IRRBB parameters'!$C$32,'IRRBB parameters'!$E$32),'IRRBB parameters'!$D$32),0),"")</f>
        <v/>
      </c>
      <c r="S53" s="1232" t="str">
        <f>IF(ISNUMBER(S13),MAX(S13+MIN(MAX(AVERAGE($D13:$V13)*'IRRBB parameters'!$C$32,'IRRBB parameters'!$E$32),'IRRBB parameters'!$D$32),0),"")</f>
        <v/>
      </c>
      <c r="T53" s="1232" t="str">
        <f>IF(ISNUMBER(T13),MAX(T13+MIN(MAX(AVERAGE($D13:$V13)*'IRRBB parameters'!$C$32,'IRRBB parameters'!$E$32),'IRRBB parameters'!$D$32),0),"")</f>
        <v/>
      </c>
      <c r="U53" s="1232" t="str">
        <f>IF(ISNUMBER(U13),MAX(U13+MIN(MAX(AVERAGE($D13:$V13)*'IRRBB parameters'!$C$32,'IRRBB parameters'!$E$32),'IRRBB parameters'!$D$32),0),"")</f>
        <v/>
      </c>
      <c r="V53" s="1233" t="str">
        <f>IF(ISNUMBER(V13),MAX(V13+MIN(MAX(AVERAGE($D13:$V13)*'IRRBB parameters'!$C$32,'IRRBB parameters'!$E$32),'IRRBB parameters'!$D$32),0),"")</f>
        <v/>
      </c>
      <c r="W53" s="1150"/>
      <c r="X53" s="1210"/>
    </row>
    <row r="54" spans="1:24" ht="15" customHeight="1" x14ac:dyDescent="0.25">
      <c r="A54" s="1209"/>
      <c r="B54" s="1230">
        <f t="shared" si="0"/>
        <v>9</v>
      </c>
      <c r="C54" s="1231" t="str">
        <f t="shared" si="1"/>
        <v/>
      </c>
      <c r="D54" s="1232" t="str">
        <f>IF(ISNUMBER(D14),MAX(D14+MIN(MAX(AVERAGE($D14:$V14)*'IRRBB parameters'!$C$32,'IRRBB parameters'!$E$32),'IRRBB parameters'!$D$32),0),"")</f>
        <v/>
      </c>
      <c r="E54" s="1232" t="str">
        <f>IF(ISNUMBER(E14),MAX(E14+MIN(MAX(AVERAGE($D14:$V14)*'IRRBB parameters'!$C$32,'IRRBB parameters'!$E$32),'IRRBB parameters'!$D$32),0),"")</f>
        <v/>
      </c>
      <c r="F54" s="1232" t="str">
        <f>IF(ISNUMBER(F14),MAX(F14+MIN(MAX(AVERAGE($D14:$V14)*'IRRBB parameters'!$C$32,'IRRBB parameters'!$E$32),'IRRBB parameters'!$D$32),0),"")</f>
        <v/>
      </c>
      <c r="G54" s="1232" t="str">
        <f>IF(ISNUMBER(G14),MAX(G14+MIN(MAX(AVERAGE($D14:$V14)*'IRRBB parameters'!$C$32,'IRRBB parameters'!$E$32),'IRRBB parameters'!$D$32),0),"")</f>
        <v/>
      </c>
      <c r="H54" s="1232" t="str">
        <f>IF(ISNUMBER(H14),MAX(H14+MIN(MAX(AVERAGE($D14:$V14)*'IRRBB parameters'!$C$32,'IRRBB parameters'!$E$32),'IRRBB parameters'!$D$32),0),"")</f>
        <v/>
      </c>
      <c r="I54" s="1232" t="str">
        <f>IF(ISNUMBER(I14),MAX(I14+MIN(MAX(AVERAGE($D14:$V14)*'IRRBB parameters'!$C$32,'IRRBB parameters'!$E$32),'IRRBB parameters'!$D$32),0),"")</f>
        <v/>
      </c>
      <c r="J54" s="1232" t="str">
        <f>IF(ISNUMBER(J14),MAX(J14+MIN(MAX(AVERAGE($D14:$V14)*'IRRBB parameters'!$C$32,'IRRBB parameters'!$E$32),'IRRBB parameters'!$D$32),0),"")</f>
        <v/>
      </c>
      <c r="K54" s="1232" t="str">
        <f>IF(ISNUMBER(K14),MAX(K14+MIN(MAX(AVERAGE($D14:$V14)*'IRRBB parameters'!$C$32,'IRRBB parameters'!$E$32),'IRRBB parameters'!$D$32),0),"")</f>
        <v/>
      </c>
      <c r="L54" s="1232" t="str">
        <f>IF(ISNUMBER(L14),MAX(L14+MIN(MAX(AVERAGE($D14:$V14)*'IRRBB parameters'!$C$32,'IRRBB parameters'!$E$32),'IRRBB parameters'!$D$32),0),"")</f>
        <v/>
      </c>
      <c r="M54" s="1232" t="str">
        <f>IF(ISNUMBER(M14),MAX(M14+MIN(MAX(AVERAGE($D14:$V14)*'IRRBB parameters'!$C$32,'IRRBB parameters'!$E$32),'IRRBB parameters'!$D$32),0),"")</f>
        <v/>
      </c>
      <c r="N54" s="1232" t="str">
        <f>IF(ISNUMBER(N14),MAX(N14+MIN(MAX(AVERAGE($D14:$V14)*'IRRBB parameters'!$C$32,'IRRBB parameters'!$E$32),'IRRBB parameters'!$D$32),0),"")</f>
        <v/>
      </c>
      <c r="O54" s="1232" t="str">
        <f>IF(ISNUMBER(O14),MAX(O14+MIN(MAX(AVERAGE($D14:$V14)*'IRRBB parameters'!$C$32,'IRRBB parameters'!$E$32),'IRRBB parameters'!$D$32),0),"")</f>
        <v/>
      </c>
      <c r="P54" s="1232" t="str">
        <f>IF(ISNUMBER(P14),MAX(P14+MIN(MAX(AVERAGE($D14:$V14)*'IRRBB parameters'!$C$32,'IRRBB parameters'!$E$32),'IRRBB parameters'!$D$32),0),"")</f>
        <v/>
      </c>
      <c r="Q54" s="1232" t="str">
        <f>IF(ISNUMBER(Q14),MAX(Q14+MIN(MAX(AVERAGE($D14:$V14)*'IRRBB parameters'!$C$32,'IRRBB parameters'!$E$32),'IRRBB parameters'!$D$32),0),"")</f>
        <v/>
      </c>
      <c r="R54" s="1232" t="str">
        <f>IF(ISNUMBER(R14),MAX(R14+MIN(MAX(AVERAGE($D14:$V14)*'IRRBB parameters'!$C$32,'IRRBB parameters'!$E$32),'IRRBB parameters'!$D$32),0),"")</f>
        <v/>
      </c>
      <c r="S54" s="1232" t="str">
        <f>IF(ISNUMBER(S14),MAX(S14+MIN(MAX(AVERAGE($D14:$V14)*'IRRBB parameters'!$C$32,'IRRBB parameters'!$E$32),'IRRBB parameters'!$D$32),0),"")</f>
        <v/>
      </c>
      <c r="T54" s="1232" t="str">
        <f>IF(ISNUMBER(T14),MAX(T14+MIN(MAX(AVERAGE($D14:$V14)*'IRRBB parameters'!$C$32,'IRRBB parameters'!$E$32),'IRRBB parameters'!$D$32),0),"")</f>
        <v/>
      </c>
      <c r="U54" s="1232" t="str">
        <f>IF(ISNUMBER(U14),MAX(U14+MIN(MAX(AVERAGE($D14:$V14)*'IRRBB parameters'!$C$32,'IRRBB parameters'!$E$32),'IRRBB parameters'!$D$32),0),"")</f>
        <v/>
      </c>
      <c r="V54" s="1233" t="str">
        <f>IF(ISNUMBER(V14),MAX(V14+MIN(MAX(AVERAGE($D14:$V14)*'IRRBB parameters'!$C$32,'IRRBB parameters'!$E$32),'IRRBB parameters'!$D$32),0),"")</f>
        <v/>
      </c>
      <c r="W54" s="1150"/>
      <c r="X54" s="1210"/>
    </row>
    <row r="55" spans="1:24" ht="15" customHeight="1" x14ac:dyDescent="0.25">
      <c r="A55" s="1209"/>
      <c r="B55" s="1230">
        <f t="shared" si="0"/>
        <v>10</v>
      </c>
      <c r="C55" s="1231" t="str">
        <f t="shared" si="1"/>
        <v/>
      </c>
      <c r="D55" s="1232" t="str">
        <f>IF(ISNUMBER(D15),MAX(D15+MIN(MAX(AVERAGE($D15:$V15)*'IRRBB parameters'!$C$32,'IRRBB parameters'!$E$32),'IRRBB parameters'!$D$32),0),"")</f>
        <v/>
      </c>
      <c r="E55" s="1232" t="str">
        <f>IF(ISNUMBER(E15),MAX(E15+MIN(MAX(AVERAGE($D15:$V15)*'IRRBB parameters'!$C$32,'IRRBB parameters'!$E$32),'IRRBB parameters'!$D$32),0),"")</f>
        <v/>
      </c>
      <c r="F55" s="1232" t="str">
        <f>IF(ISNUMBER(F15),MAX(F15+MIN(MAX(AVERAGE($D15:$V15)*'IRRBB parameters'!$C$32,'IRRBB parameters'!$E$32),'IRRBB parameters'!$D$32),0),"")</f>
        <v/>
      </c>
      <c r="G55" s="1232" t="str">
        <f>IF(ISNUMBER(G15),MAX(G15+MIN(MAX(AVERAGE($D15:$V15)*'IRRBB parameters'!$C$32,'IRRBB parameters'!$E$32),'IRRBB parameters'!$D$32),0),"")</f>
        <v/>
      </c>
      <c r="H55" s="1232" t="str">
        <f>IF(ISNUMBER(H15),MAX(H15+MIN(MAX(AVERAGE($D15:$V15)*'IRRBB parameters'!$C$32,'IRRBB parameters'!$E$32),'IRRBB parameters'!$D$32),0),"")</f>
        <v/>
      </c>
      <c r="I55" s="1232" t="str">
        <f>IF(ISNUMBER(I15),MAX(I15+MIN(MAX(AVERAGE($D15:$V15)*'IRRBB parameters'!$C$32,'IRRBB parameters'!$E$32),'IRRBB parameters'!$D$32),0),"")</f>
        <v/>
      </c>
      <c r="J55" s="1232" t="str">
        <f>IF(ISNUMBER(J15),MAX(J15+MIN(MAX(AVERAGE($D15:$V15)*'IRRBB parameters'!$C$32,'IRRBB parameters'!$E$32),'IRRBB parameters'!$D$32),0),"")</f>
        <v/>
      </c>
      <c r="K55" s="1232" t="str">
        <f>IF(ISNUMBER(K15),MAX(K15+MIN(MAX(AVERAGE($D15:$V15)*'IRRBB parameters'!$C$32,'IRRBB parameters'!$E$32),'IRRBB parameters'!$D$32),0),"")</f>
        <v/>
      </c>
      <c r="L55" s="1232" t="str">
        <f>IF(ISNUMBER(L15),MAX(L15+MIN(MAX(AVERAGE($D15:$V15)*'IRRBB parameters'!$C$32,'IRRBB parameters'!$E$32),'IRRBB parameters'!$D$32),0),"")</f>
        <v/>
      </c>
      <c r="M55" s="1232" t="str">
        <f>IF(ISNUMBER(M15),MAX(M15+MIN(MAX(AVERAGE($D15:$V15)*'IRRBB parameters'!$C$32,'IRRBB parameters'!$E$32),'IRRBB parameters'!$D$32),0),"")</f>
        <v/>
      </c>
      <c r="N55" s="1232" t="str">
        <f>IF(ISNUMBER(N15),MAX(N15+MIN(MAX(AVERAGE($D15:$V15)*'IRRBB parameters'!$C$32,'IRRBB parameters'!$E$32),'IRRBB parameters'!$D$32),0),"")</f>
        <v/>
      </c>
      <c r="O55" s="1232" t="str">
        <f>IF(ISNUMBER(O15),MAX(O15+MIN(MAX(AVERAGE($D15:$V15)*'IRRBB parameters'!$C$32,'IRRBB parameters'!$E$32),'IRRBB parameters'!$D$32),0),"")</f>
        <v/>
      </c>
      <c r="P55" s="1232" t="str">
        <f>IF(ISNUMBER(P15),MAX(P15+MIN(MAX(AVERAGE($D15:$V15)*'IRRBB parameters'!$C$32,'IRRBB parameters'!$E$32),'IRRBB parameters'!$D$32),0),"")</f>
        <v/>
      </c>
      <c r="Q55" s="1232" t="str">
        <f>IF(ISNUMBER(Q15),MAX(Q15+MIN(MAX(AVERAGE($D15:$V15)*'IRRBB parameters'!$C$32,'IRRBB parameters'!$E$32),'IRRBB parameters'!$D$32),0),"")</f>
        <v/>
      </c>
      <c r="R55" s="1232" t="str">
        <f>IF(ISNUMBER(R15),MAX(R15+MIN(MAX(AVERAGE($D15:$V15)*'IRRBB parameters'!$C$32,'IRRBB parameters'!$E$32),'IRRBB parameters'!$D$32),0),"")</f>
        <v/>
      </c>
      <c r="S55" s="1232" t="str">
        <f>IF(ISNUMBER(S15),MAX(S15+MIN(MAX(AVERAGE($D15:$V15)*'IRRBB parameters'!$C$32,'IRRBB parameters'!$E$32),'IRRBB parameters'!$D$32),0),"")</f>
        <v/>
      </c>
      <c r="T55" s="1232" t="str">
        <f>IF(ISNUMBER(T15),MAX(T15+MIN(MAX(AVERAGE($D15:$V15)*'IRRBB parameters'!$C$32,'IRRBB parameters'!$E$32),'IRRBB parameters'!$D$32),0),"")</f>
        <v/>
      </c>
      <c r="U55" s="1232" t="str">
        <f>IF(ISNUMBER(U15),MAX(U15+MIN(MAX(AVERAGE($D15:$V15)*'IRRBB parameters'!$C$32,'IRRBB parameters'!$E$32),'IRRBB parameters'!$D$32),0),"")</f>
        <v/>
      </c>
      <c r="V55" s="1233" t="str">
        <f>IF(ISNUMBER(V15),MAX(V15+MIN(MAX(AVERAGE($D15:$V15)*'IRRBB parameters'!$C$32,'IRRBB parameters'!$E$32),'IRRBB parameters'!$D$32),0),"")</f>
        <v/>
      </c>
      <c r="W55" s="1150"/>
      <c r="X55" s="1210"/>
    </row>
    <row r="56" spans="1:24" ht="15" customHeight="1" x14ac:dyDescent="0.25">
      <c r="A56" s="1209"/>
      <c r="B56" s="1230">
        <f t="shared" si="0"/>
        <v>11</v>
      </c>
      <c r="C56" s="1231" t="str">
        <f t="shared" si="1"/>
        <v/>
      </c>
      <c r="D56" s="1232" t="str">
        <f>IF(ISNUMBER(D16),MAX(D16+MIN(MAX(AVERAGE($D16:$V16)*'IRRBB parameters'!$C$32,'IRRBB parameters'!$E$32),'IRRBB parameters'!$D$32),0),"")</f>
        <v/>
      </c>
      <c r="E56" s="1232" t="str">
        <f>IF(ISNUMBER(E16),MAX(E16+MIN(MAX(AVERAGE($D16:$V16)*'IRRBB parameters'!$C$32,'IRRBB parameters'!$E$32),'IRRBB parameters'!$D$32),0),"")</f>
        <v/>
      </c>
      <c r="F56" s="1232" t="str">
        <f>IF(ISNUMBER(F16),MAX(F16+MIN(MAX(AVERAGE($D16:$V16)*'IRRBB parameters'!$C$32,'IRRBB parameters'!$E$32),'IRRBB parameters'!$D$32),0),"")</f>
        <v/>
      </c>
      <c r="G56" s="1232" t="str">
        <f>IF(ISNUMBER(G16),MAX(G16+MIN(MAX(AVERAGE($D16:$V16)*'IRRBB parameters'!$C$32,'IRRBB parameters'!$E$32),'IRRBB parameters'!$D$32),0),"")</f>
        <v/>
      </c>
      <c r="H56" s="1232" t="str">
        <f>IF(ISNUMBER(H16),MAX(H16+MIN(MAX(AVERAGE($D16:$V16)*'IRRBB parameters'!$C$32,'IRRBB parameters'!$E$32),'IRRBB parameters'!$D$32),0),"")</f>
        <v/>
      </c>
      <c r="I56" s="1232" t="str">
        <f>IF(ISNUMBER(I16),MAX(I16+MIN(MAX(AVERAGE($D16:$V16)*'IRRBB parameters'!$C$32,'IRRBB parameters'!$E$32),'IRRBB parameters'!$D$32),0),"")</f>
        <v/>
      </c>
      <c r="J56" s="1232" t="str">
        <f>IF(ISNUMBER(J16),MAX(J16+MIN(MAX(AVERAGE($D16:$V16)*'IRRBB parameters'!$C$32,'IRRBB parameters'!$E$32),'IRRBB parameters'!$D$32),0),"")</f>
        <v/>
      </c>
      <c r="K56" s="1232" t="str">
        <f>IF(ISNUMBER(K16),MAX(K16+MIN(MAX(AVERAGE($D16:$V16)*'IRRBB parameters'!$C$32,'IRRBB parameters'!$E$32),'IRRBB parameters'!$D$32),0),"")</f>
        <v/>
      </c>
      <c r="L56" s="1232" t="str">
        <f>IF(ISNUMBER(L16),MAX(L16+MIN(MAX(AVERAGE($D16:$V16)*'IRRBB parameters'!$C$32,'IRRBB parameters'!$E$32),'IRRBB parameters'!$D$32),0),"")</f>
        <v/>
      </c>
      <c r="M56" s="1232" t="str">
        <f>IF(ISNUMBER(M16),MAX(M16+MIN(MAX(AVERAGE($D16:$V16)*'IRRBB parameters'!$C$32,'IRRBB parameters'!$E$32),'IRRBB parameters'!$D$32),0),"")</f>
        <v/>
      </c>
      <c r="N56" s="1232" t="str">
        <f>IF(ISNUMBER(N16),MAX(N16+MIN(MAX(AVERAGE($D16:$V16)*'IRRBB parameters'!$C$32,'IRRBB parameters'!$E$32),'IRRBB parameters'!$D$32),0),"")</f>
        <v/>
      </c>
      <c r="O56" s="1232" t="str">
        <f>IF(ISNUMBER(O16),MAX(O16+MIN(MAX(AVERAGE($D16:$V16)*'IRRBB parameters'!$C$32,'IRRBB parameters'!$E$32),'IRRBB parameters'!$D$32),0),"")</f>
        <v/>
      </c>
      <c r="P56" s="1232" t="str">
        <f>IF(ISNUMBER(P16),MAX(P16+MIN(MAX(AVERAGE($D16:$V16)*'IRRBB parameters'!$C$32,'IRRBB parameters'!$E$32),'IRRBB parameters'!$D$32),0),"")</f>
        <v/>
      </c>
      <c r="Q56" s="1232" t="str">
        <f>IF(ISNUMBER(Q16),MAX(Q16+MIN(MAX(AVERAGE($D16:$V16)*'IRRBB parameters'!$C$32,'IRRBB parameters'!$E$32),'IRRBB parameters'!$D$32),0),"")</f>
        <v/>
      </c>
      <c r="R56" s="1232" t="str">
        <f>IF(ISNUMBER(R16),MAX(R16+MIN(MAX(AVERAGE($D16:$V16)*'IRRBB parameters'!$C$32,'IRRBB parameters'!$E$32),'IRRBB parameters'!$D$32),0),"")</f>
        <v/>
      </c>
      <c r="S56" s="1232" t="str">
        <f>IF(ISNUMBER(S16),MAX(S16+MIN(MAX(AVERAGE($D16:$V16)*'IRRBB parameters'!$C$32,'IRRBB parameters'!$E$32),'IRRBB parameters'!$D$32),0),"")</f>
        <v/>
      </c>
      <c r="T56" s="1232" t="str">
        <f>IF(ISNUMBER(T16),MAX(T16+MIN(MAX(AVERAGE($D16:$V16)*'IRRBB parameters'!$C$32,'IRRBB parameters'!$E$32),'IRRBB parameters'!$D$32),0),"")</f>
        <v/>
      </c>
      <c r="U56" s="1232" t="str">
        <f>IF(ISNUMBER(U16),MAX(U16+MIN(MAX(AVERAGE($D16:$V16)*'IRRBB parameters'!$C$32,'IRRBB parameters'!$E$32),'IRRBB parameters'!$D$32),0),"")</f>
        <v/>
      </c>
      <c r="V56" s="1233" t="str">
        <f>IF(ISNUMBER(V16),MAX(V16+MIN(MAX(AVERAGE($D16:$V16)*'IRRBB parameters'!$C$32,'IRRBB parameters'!$E$32),'IRRBB parameters'!$D$32),0),"")</f>
        <v/>
      </c>
      <c r="W56" s="1150"/>
      <c r="X56" s="1210"/>
    </row>
    <row r="57" spans="1:24" ht="15" customHeight="1" x14ac:dyDescent="0.25">
      <c r="A57" s="1209"/>
      <c r="B57" s="1230">
        <f t="shared" si="0"/>
        <v>12</v>
      </c>
      <c r="C57" s="1231" t="str">
        <f t="shared" si="1"/>
        <v/>
      </c>
      <c r="D57" s="1232" t="str">
        <f>IF(ISNUMBER(D17),MAX(D17+MIN(MAX(AVERAGE($D17:$V17)*'IRRBB parameters'!$C$32,'IRRBB parameters'!$E$32),'IRRBB parameters'!$D$32),0),"")</f>
        <v/>
      </c>
      <c r="E57" s="1232" t="str">
        <f>IF(ISNUMBER(E17),MAX(E17+MIN(MAX(AVERAGE($D17:$V17)*'IRRBB parameters'!$C$32,'IRRBB parameters'!$E$32),'IRRBB parameters'!$D$32),0),"")</f>
        <v/>
      </c>
      <c r="F57" s="1232" t="str">
        <f>IF(ISNUMBER(F17),MAX(F17+MIN(MAX(AVERAGE($D17:$V17)*'IRRBB parameters'!$C$32,'IRRBB parameters'!$E$32),'IRRBB parameters'!$D$32),0),"")</f>
        <v/>
      </c>
      <c r="G57" s="1232" t="str">
        <f>IF(ISNUMBER(G17),MAX(G17+MIN(MAX(AVERAGE($D17:$V17)*'IRRBB parameters'!$C$32,'IRRBB parameters'!$E$32),'IRRBB parameters'!$D$32),0),"")</f>
        <v/>
      </c>
      <c r="H57" s="1232" t="str">
        <f>IF(ISNUMBER(H17),MAX(H17+MIN(MAX(AVERAGE($D17:$V17)*'IRRBB parameters'!$C$32,'IRRBB parameters'!$E$32),'IRRBB parameters'!$D$32),0),"")</f>
        <v/>
      </c>
      <c r="I57" s="1232" t="str">
        <f>IF(ISNUMBER(I17),MAX(I17+MIN(MAX(AVERAGE($D17:$V17)*'IRRBB parameters'!$C$32,'IRRBB parameters'!$E$32),'IRRBB parameters'!$D$32),0),"")</f>
        <v/>
      </c>
      <c r="J57" s="1232" t="str">
        <f>IF(ISNUMBER(J17),MAX(J17+MIN(MAX(AVERAGE($D17:$V17)*'IRRBB parameters'!$C$32,'IRRBB parameters'!$E$32),'IRRBB parameters'!$D$32),0),"")</f>
        <v/>
      </c>
      <c r="K57" s="1232" t="str">
        <f>IF(ISNUMBER(K17),MAX(K17+MIN(MAX(AVERAGE($D17:$V17)*'IRRBB parameters'!$C$32,'IRRBB parameters'!$E$32),'IRRBB parameters'!$D$32),0),"")</f>
        <v/>
      </c>
      <c r="L57" s="1232" t="str">
        <f>IF(ISNUMBER(L17),MAX(L17+MIN(MAX(AVERAGE($D17:$V17)*'IRRBB parameters'!$C$32,'IRRBB parameters'!$E$32),'IRRBB parameters'!$D$32),0),"")</f>
        <v/>
      </c>
      <c r="M57" s="1232" t="str">
        <f>IF(ISNUMBER(M17),MAX(M17+MIN(MAX(AVERAGE($D17:$V17)*'IRRBB parameters'!$C$32,'IRRBB parameters'!$E$32),'IRRBB parameters'!$D$32),0),"")</f>
        <v/>
      </c>
      <c r="N57" s="1232" t="str">
        <f>IF(ISNUMBER(N17),MAX(N17+MIN(MAX(AVERAGE($D17:$V17)*'IRRBB parameters'!$C$32,'IRRBB parameters'!$E$32),'IRRBB parameters'!$D$32),0),"")</f>
        <v/>
      </c>
      <c r="O57" s="1232" t="str">
        <f>IF(ISNUMBER(O17),MAX(O17+MIN(MAX(AVERAGE($D17:$V17)*'IRRBB parameters'!$C$32,'IRRBB parameters'!$E$32),'IRRBB parameters'!$D$32),0),"")</f>
        <v/>
      </c>
      <c r="P57" s="1232" t="str">
        <f>IF(ISNUMBER(P17),MAX(P17+MIN(MAX(AVERAGE($D17:$V17)*'IRRBB parameters'!$C$32,'IRRBB parameters'!$E$32),'IRRBB parameters'!$D$32),0),"")</f>
        <v/>
      </c>
      <c r="Q57" s="1232" t="str">
        <f>IF(ISNUMBER(Q17),MAX(Q17+MIN(MAX(AVERAGE($D17:$V17)*'IRRBB parameters'!$C$32,'IRRBB parameters'!$E$32),'IRRBB parameters'!$D$32),0),"")</f>
        <v/>
      </c>
      <c r="R57" s="1232" t="str">
        <f>IF(ISNUMBER(R17),MAX(R17+MIN(MAX(AVERAGE($D17:$V17)*'IRRBB parameters'!$C$32,'IRRBB parameters'!$E$32),'IRRBB parameters'!$D$32),0),"")</f>
        <v/>
      </c>
      <c r="S57" s="1232" t="str">
        <f>IF(ISNUMBER(S17),MAX(S17+MIN(MAX(AVERAGE($D17:$V17)*'IRRBB parameters'!$C$32,'IRRBB parameters'!$E$32),'IRRBB parameters'!$D$32),0),"")</f>
        <v/>
      </c>
      <c r="T57" s="1232" t="str">
        <f>IF(ISNUMBER(T17),MAX(T17+MIN(MAX(AVERAGE($D17:$V17)*'IRRBB parameters'!$C$32,'IRRBB parameters'!$E$32),'IRRBB parameters'!$D$32),0),"")</f>
        <v/>
      </c>
      <c r="U57" s="1232" t="str">
        <f>IF(ISNUMBER(U17),MAX(U17+MIN(MAX(AVERAGE($D17:$V17)*'IRRBB parameters'!$C$32,'IRRBB parameters'!$E$32),'IRRBB parameters'!$D$32),0),"")</f>
        <v/>
      </c>
      <c r="V57" s="1233" t="str">
        <f>IF(ISNUMBER(V17),MAX(V17+MIN(MAX(AVERAGE($D17:$V17)*'IRRBB parameters'!$C$32,'IRRBB parameters'!$E$32),'IRRBB parameters'!$D$32),0),"")</f>
        <v/>
      </c>
      <c r="W57" s="1150"/>
      <c r="X57" s="1210"/>
    </row>
    <row r="58" spans="1:24" ht="15" customHeight="1" x14ac:dyDescent="0.25">
      <c r="A58" s="1209"/>
      <c r="B58" s="1230">
        <f t="shared" si="0"/>
        <v>13</v>
      </c>
      <c r="C58" s="1231" t="str">
        <f t="shared" si="1"/>
        <v/>
      </c>
      <c r="D58" s="1232" t="str">
        <f>IF(ISNUMBER(D18),MAX(D18+MIN(MAX(AVERAGE($D18:$V18)*'IRRBB parameters'!$C$32,'IRRBB parameters'!$E$32),'IRRBB parameters'!$D$32),0),"")</f>
        <v/>
      </c>
      <c r="E58" s="1232" t="str">
        <f>IF(ISNUMBER(E18),MAX(E18+MIN(MAX(AVERAGE($D18:$V18)*'IRRBB parameters'!$C$32,'IRRBB parameters'!$E$32),'IRRBB parameters'!$D$32),0),"")</f>
        <v/>
      </c>
      <c r="F58" s="1232" t="str">
        <f>IF(ISNUMBER(F18),MAX(F18+MIN(MAX(AVERAGE($D18:$V18)*'IRRBB parameters'!$C$32,'IRRBB parameters'!$E$32),'IRRBB parameters'!$D$32),0),"")</f>
        <v/>
      </c>
      <c r="G58" s="1232" t="str">
        <f>IF(ISNUMBER(G18),MAX(G18+MIN(MAX(AVERAGE($D18:$V18)*'IRRBB parameters'!$C$32,'IRRBB parameters'!$E$32),'IRRBB parameters'!$D$32),0),"")</f>
        <v/>
      </c>
      <c r="H58" s="1232" t="str">
        <f>IF(ISNUMBER(H18),MAX(H18+MIN(MAX(AVERAGE($D18:$V18)*'IRRBB parameters'!$C$32,'IRRBB parameters'!$E$32),'IRRBB parameters'!$D$32),0),"")</f>
        <v/>
      </c>
      <c r="I58" s="1232" t="str">
        <f>IF(ISNUMBER(I18),MAX(I18+MIN(MAX(AVERAGE($D18:$V18)*'IRRBB parameters'!$C$32,'IRRBB parameters'!$E$32),'IRRBB parameters'!$D$32),0),"")</f>
        <v/>
      </c>
      <c r="J58" s="1232" t="str">
        <f>IF(ISNUMBER(J18),MAX(J18+MIN(MAX(AVERAGE($D18:$V18)*'IRRBB parameters'!$C$32,'IRRBB parameters'!$E$32),'IRRBB parameters'!$D$32),0),"")</f>
        <v/>
      </c>
      <c r="K58" s="1232" t="str">
        <f>IF(ISNUMBER(K18),MAX(K18+MIN(MAX(AVERAGE($D18:$V18)*'IRRBB parameters'!$C$32,'IRRBB parameters'!$E$32),'IRRBB parameters'!$D$32),0),"")</f>
        <v/>
      </c>
      <c r="L58" s="1232" t="str">
        <f>IF(ISNUMBER(L18),MAX(L18+MIN(MAX(AVERAGE($D18:$V18)*'IRRBB parameters'!$C$32,'IRRBB parameters'!$E$32),'IRRBB parameters'!$D$32),0),"")</f>
        <v/>
      </c>
      <c r="M58" s="1232" t="str">
        <f>IF(ISNUMBER(M18),MAX(M18+MIN(MAX(AVERAGE($D18:$V18)*'IRRBB parameters'!$C$32,'IRRBB parameters'!$E$32),'IRRBB parameters'!$D$32),0),"")</f>
        <v/>
      </c>
      <c r="N58" s="1232" t="str">
        <f>IF(ISNUMBER(N18),MAX(N18+MIN(MAX(AVERAGE($D18:$V18)*'IRRBB parameters'!$C$32,'IRRBB parameters'!$E$32),'IRRBB parameters'!$D$32),0),"")</f>
        <v/>
      </c>
      <c r="O58" s="1232" t="str">
        <f>IF(ISNUMBER(O18),MAX(O18+MIN(MAX(AVERAGE($D18:$V18)*'IRRBB parameters'!$C$32,'IRRBB parameters'!$E$32),'IRRBB parameters'!$D$32),0),"")</f>
        <v/>
      </c>
      <c r="P58" s="1232" t="str">
        <f>IF(ISNUMBER(P18),MAX(P18+MIN(MAX(AVERAGE($D18:$V18)*'IRRBB parameters'!$C$32,'IRRBB parameters'!$E$32),'IRRBB parameters'!$D$32),0),"")</f>
        <v/>
      </c>
      <c r="Q58" s="1232" t="str">
        <f>IF(ISNUMBER(Q18),MAX(Q18+MIN(MAX(AVERAGE($D18:$V18)*'IRRBB parameters'!$C$32,'IRRBB parameters'!$E$32),'IRRBB parameters'!$D$32),0),"")</f>
        <v/>
      </c>
      <c r="R58" s="1232" t="str">
        <f>IF(ISNUMBER(R18),MAX(R18+MIN(MAX(AVERAGE($D18:$V18)*'IRRBB parameters'!$C$32,'IRRBB parameters'!$E$32),'IRRBB parameters'!$D$32),0),"")</f>
        <v/>
      </c>
      <c r="S58" s="1232" t="str">
        <f>IF(ISNUMBER(S18),MAX(S18+MIN(MAX(AVERAGE($D18:$V18)*'IRRBB parameters'!$C$32,'IRRBB parameters'!$E$32),'IRRBB parameters'!$D$32),0),"")</f>
        <v/>
      </c>
      <c r="T58" s="1232" t="str">
        <f>IF(ISNUMBER(T18),MAX(T18+MIN(MAX(AVERAGE($D18:$V18)*'IRRBB parameters'!$C$32,'IRRBB parameters'!$E$32),'IRRBB parameters'!$D$32),0),"")</f>
        <v/>
      </c>
      <c r="U58" s="1232" t="str">
        <f>IF(ISNUMBER(U18),MAX(U18+MIN(MAX(AVERAGE($D18:$V18)*'IRRBB parameters'!$C$32,'IRRBB parameters'!$E$32),'IRRBB parameters'!$D$32),0),"")</f>
        <v/>
      </c>
      <c r="V58" s="1233" t="str">
        <f>IF(ISNUMBER(V18),MAX(V18+MIN(MAX(AVERAGE($D18:$V18)*'IRRBB parameters'!$C$32,'IRRBB parameters'!$E$32),'IRRBB parameters'!$D$32),0),"")</f>
        <v/>
      </c>
      <c r="W58" s="1150"/>
      <c r="X58" s="1210"/>
    </row>
    <row r="59" spans="1:24" ht="15" customHeight="1" x14ac:dyDescent="0.25">
      <c r="A59" s="1209"/>
      <c r="B59" s="1230">
        <f t="shared" si="0"/>
        <v>14</v>
      </c>
      <c r="C59" s="1231" t="str">
        <f t="shared" si="1"/>
        <v/>
      </c>
      <c r="D59" s="1232" t="str">
        <f>IF(ISNUMBER(D19),MAX(D19+MIN(MAX(AVERAGE($D19:$V19)*'IRRBB parameters'!$C$32,'IRRBB parameters'!$E$32),'IRRBB parameters'!$D$32),0),"")</f>
        <v/>
      </c>
      <c r="E59" s="1232" t="str">
        <f>IF(ISNUMBER(E19),MAX(E19+MIN(MAX(AVERAGE($D19:$V19)*'IRRBB parameters'!$C$32,'IRRBB parameters'!$E$32),'IRRBB parameters'!$D$32),0),"")</f>
        <v/>
      </c>
      <c r="F59" s="1232" t="str">
        <f>IF(ISNUMBER(F19),MAX(F19+MIN(MAX(AVERAGE($D19:$V19)*'IRRBB parameters'!$C$32,'IRRBB parameters'!$E$32),'IRRBB parameters'!$D$32),0),"")</f>
        <v/>
      </c>
      <c r="G59" s="1232" t="str">
        <f>IF(ISNUMBER(G19),MAX(G19+MIN(MAX(AVERAGE($D19:$V19)*'IRRBB parameters'!$C$32,'IRRBB parameters'!$E$32),'IRRBB parameters'!$D$32),0),"")</f>
        <v/>
      </c>
      <c r="H59" s="1232" t="str">
        <f>IF(ISNUMBER(H19),MAX(H19+MIN(MAX(AVERAGE($D19:$V19)*'IRRBB parameters'!$C$32,'IRRBB parameters'!$E$32),'IRRBB parameters'!$D$32),0),"")</f>
        <v/>
      </c>
      <c r="I59" s="1232" t="str">
        <f>IF(ISNUMBER(I19),MAX(I19+MIN(MAX(AVERAGE($D19:$V19)*'IRRBB parameters'!$C$32,'IRRBB parameters'!$E$32),'IRRBB parameters'!$D$32),0),"")</f>
        <v/>
      </c>
      <c r="J59" s="1232" t="str">
        <f>IF(ISNUMBER(J19),MAX(J19+MIN(MAX(AVERAGE($D19:$V19)*'IRRBB parameters'!$C$32,'IRRBB parameters'!$E$32),'IRRBB parameters'!$D$32),0),"")</f>
        <v/>
      </c>
      <c r="K59" s="1232" t="str">
        <f>IF(ISNUMBER(K19),MAX(K19+MIN(MAX(AVERAGE($D19:$V19)*'IRRBB parameters'!$C$32,'IRRBB parameters'!$E$32),'IRRBB parameters'!$D$32),0),"")</f>
        <v/>
      </c>
      <c r="L59" s="1232" t="str">
        <f>IF(ISNUMBER(L19),MAX(L19+MIN(MAX(AVERAGE($D19:$V19)*'IRRBB parameters'!$C$32,'IRRBB parameters'!$E$32),'IRRBB parameters'!$D$32),0),"")</f>
        <v/>
      </c>
      <c r="M59" s="1232" t="str">
        <f>IF(ISNUMBER(M19),MAX(M19+MIN(MAX(AVERAGE($D19:$V19)*'IRRBB parameters'!$C$32,'IRRBB parameters'!$E$32),'IRRBB parameters'!$D$32),0),"")</f>
        <v/>
      </c>
      <c r="N59" s="1232" t="str">
        <f>IF(ISNUMBER(N19),MAX(N19+MIN(MAX(AVERAGE($D19:$V19)*'IRRBB parameters'!$C$32,'IRRBB parameters'!$E$32),'IRRBB parameters'!$D$32),0),"")</f>
        <v/>
      </c>
      <c r="O59" s="1232" t="str">
        <f>IF(ISNUMBER(O19),MAX(O19+MIN(MAX(AVERAGE($D19:$V19)*'IRRBB parameters'!$C$32,'IRRBB parameters'!$E$32),'IRRBB parameters'!$D$32),0),"")</f>
        <v/>
      </c>
      <c r="P59" s="1232" t="str">
        <f>IF(ISNUMBER(P19),MAX(P19+MIN(MAX(AVERAGE($D19:$V19)*'IRRBB parameters'!$C$32,'IRRBB parameters'!$E$32),'IRRBB parameters'!$D$32),0),"")</f>
        <v/>
      </c>
      <c r="Q59" s="1232" t="str">
        <f>IF(ISNUMBER(Q19),MAX(Q19+MIN(MAX(AVERAGE($D19:$V19)*'IRRBB parameters'!$C$32,'IRRBB parameters'!$E$32),'IRRBB parameters'!$D$32),0),"")</f>
        <v/>
      </c>
      <c r="R59" s="1232" t="str">
        <f>IF(ISNUMBER(R19),MAX(R19+MIN(MAX(AVERAGE($D19:$V19)*'IRRBB parameters'!$C$32,'IRRBB parameters'!$E$32),'IRRBB parameters'!$D$32),0),"")</f>
        <v/>
      </c>
      <c r="S59" s="1232" t="str">
        <f>IF(ISNUMBER(S19),MAX(S19+MIN(MAX(AVERAGE($D19:$V19)*'IRRBB parameters'!$C$32,'IRRBB parameters'!$E$32),'IRRBB parameters'!$D$32),0),"")</f>
        <v/>
      </c>
      <c r="T59" s="1232" t="str">
        <f>IF(ISNUMBER(T19),MAX(T19+MIN(MAX(AVERAGE($D19:$V19)*'IRRBB parameters'!$C$32,'IRRBB parameters'!$E$32),'IRRBB parameters'!$D$32),0),"")</f>
        <v/>
      </c>
      <c r="U59" s="1232" t="str">
        <f>IF(ISNUMBER(U19),MAX(U19+MIN(MAX(AVERAGE($D19:$V19)*'IRRBB parameters'!$C$32,'IRRBB parameters'!$E$32),'IRRBB parameters'!$D$32),0),"")</f>
        <v/>
      </c>
      <c r="V59" s="1233" t="str">
        <f>IF(ISNUMBER(V19),MAX(V19+MIN(MAX(AVERAGE($D19:$V19)*'IRRBB parameters'!$C$32,'IRRBB parameters'!$E$32),'IRRBB parameters'!$D$32),0),"")</f>
        <v/>
      </c>
      <c r="W59" s="1150"/>
      <c r="X59" s="1210"/>
    </row>
    <row r="60" spans="1:24" ht="15" customHeight="1" x14ac:dyDescent="0.25">
      <c r="A60" s="1209"/>
      <c r="B60" s="1230">
        <f t="shared" si="0"/>
        <v>15</v>
      </c>
      <c r="C60" s="1231" t="str">
        <f t="shared" si="1"/>
        <v/>
      </c>
      <c r="D60" s="1232" t="str">
        <f>IF(ISNUMBER(D20),MAX(D20+MIN(MAX(AVERAGE($D20:$V20)*'IRRBB parameters'!$C$32,'IRRBB parameters'!$E$32),'IRRBB parameters'!$D$32),0),"")</f>
        <v/>
      </c>
      <c r="E60" s="1232" t="str">
        <f>IF(ISNUMBER(E20),MAX(E20+MIN(MAX(AVERAGE($D20:$V20)*'IRRBB parameters'!$C$32,'IRRBB parameters'!$E$32),'IRRBB parameters'!$D$32),0),"")</f>
        <v/>
      </c>
      <c r="F60" s="1232" t="str">
        <f>IF(ISNUMBER(F20),MAX(F20+MIN(MAX(AVERAGE($D20:$V20)*'IRRBB parameters'!$C$32,'IRRBB parameters'!$E$32),'IRRBB parameters'!$D$32),0),"")</f>
        <v/>
      </c>
      <c r="G60" s="1232" t="str">
        <f>IF(ISNUMBER(G20),MAX(G20+MIN(MAX(AVERAGE($D20:$V20)*'IRRBB parameters'!$C$32,'IRRBB parameters'!$E$32),'IRRBB parameters'!$D$32),0),"")</f>
        <v/>
      </c>
      <c r="H60" s="1232" t="str">
        <f>IF(ISNUMBER(H20),MAX(H20+MIN(MAX(AVERAGE($D20:$V20)*'IRRBB parameters'!$C$32,'IRRBB parameters'!$E$32),'IRRBB parameters'!$D$32),0),"")</f>
        <v/>
      </c>
      <c r="I60" s="1232" t="str">
        <f>IF(ISNUMBER(I20),MAX(I20+MIN(MAX(AVERAGE($D20:$V20)*'IRRBB parameters'!$C$32,'IRRBB parameters'!$E$32),'IRRBB parameters'!$D$32),0),"")</f>
        <v/>
      </c>
      <c r="J60" s="1232" t="str">
        <f>IF(ISNUMBER(J20),MAX(J20+MIN(MAX(AVERAGE($D20:$V20)*'IRRBB parameters'!$C$32,'IRRBB parameters'!$E$32),'IRRBB parameters'!$D$32),0),"")</f>
        <v/>
      </c>
      <c r="K60" s="1232" t="str">
        <f>IF(ISNUMBER(K20),MAX(K20+MIN(MAX(AVERAGE($D20:$V20)*'IRRBB parameters'!$C$32,'IRRBB parameters'!$E$32),'IRRBB parameters'!$D$32),0),"")</f>
        <v/>
      </c>
      <c r="L60" s="1232" t="str">
        <f>IF(ISNUMBER(L20),MAX(L20+MIN(MAX(AVERAGE($D20:$V20)*'IRRBB parameters'!$C$32,'IRRBB parameters'!$E$32),'IRRBB parameters'!$D$32),0),"")</f>
        <v/>
      </c>
      <c r="M60" s="1232" t="str">
        <f>IF(ISNUMBER(M20),MAX(M20+MIN(MAX(AVERAGE($D20:$V20)*'IRRBB parameters'!$C$32,'IRRBB parameters'!$E$32),'IRRBB parameters'!$D$32),0),"")</f>
        <v/>
      </c>
      <c r="N60" s="1232" t="str">
        <f>IF(ISNUMBER(N20),MAX(N20+MIN(MAX(AVERAGE($D20:$V20)*'IRRBB parameters'!$C$32,'IRRBB parameters'!$E$32),'IRRBB parameters'!$D$32),0),"")</f>
        <v/>
      </c>
      <c r="O60" s="1232" t="str">
        <f>IF(ISNUMBER(O20),MAX(O20+MIN(MAX(AVERAGE($D20:$V20)*'IRRBB parameters'!$C$32,'IRRBB parameters'!$E$32),'IRRBB parameters'!$D$32),0),"")</f>
        <v/>
      </c>
      <c r="P60" s="1232" t="str">
        <f>IF(ISNUMBER(P20),MAX(P20+MIN(MAX(AVERAGE($D20:$V20)*'IRRBB parameters'!$C$32,'IRRBB parameters'!$E$32),'IRRBB parameters'!$D$32),0),"")</f>
        <v/>
      </c>
      <c r="Q60" s="1232" t="str">
        <f>IF(ISNUMBER(Q20),MAX(Q20+MIN(MAX(AVERAGE($D20:$V20)*'IRRBB parameters'!$C$32,'IRRBB parameters'!$E$32),'IRRBB parameters'!$D$32),0),"")</f>
        <v/>
      </c>
      <c r="R60" s="1232" t="str">
        <f>IF(ISNUMBER(R20),MAX(R20+MIN(MAX(AVERAGE($D20:$V20)*'IRRBB parameters'!$C$32,'IRRBB parameters'!$E$32),'IRRBB parameters'!$D$32),0),"")</f>
        <v/>
      </c>
      <c r="S60" s="1232" t="str">
        <f>IF(ISNUMBER(S20),MAX(S20+MIN(MAX(AVERAGE($D20:$V20)*'IRRBB parameters'!$C$32,'IRRBB parameters'!$E$32),'IRRBB parameters'!$D$32),0),"")</f>
        <v/>
      </c>
      <c r="T60" s="1232" t="str">
        <f>IF(ISNUMBER(T20),MAX(T20+MIN(MAX(AVERAGE($D20:$V20)*'IRRBB parameters'!$C$32,'IRRBB parameters'!$E$32),'IRRBB parameters'!$D$32),0),"")</f>
        <v/>
      </c>
      <c r="U60" s="1232" t="str">
        <f>IF(ISNUMBER(U20),MAX(U20+MIN(MAX(AVERAGE($D20:$V20)*'IRRBB parameters'!$C$32,'IRRBB parameters'!$E$32),'IRRBB parameters'!$D$32),0),"")</f>
        <v/>
      </c>
      <c r="V60" s="1233" t="str">
        <f>IF(ISNUMBER(V20),MAX(V20+MIN(MAX(AVERAGE($D20:$V20)*'IRRBB parameters'!$C$32,'IRRBB parameters'!$E$32),'IRRBB parameters'!$D$32),0),"")</f>
        <v/>
      </c>
      <c r="W60" s="1150"/>
      <c r="X60" s="1210"/>
    </row>
    <row r="61" spans="1:24" ht="15" customHeight="1" x14ac:dyDescent="0.25">
      <c r="A61" s="1209"/>
      <c r="B61" s="1230">
        <f t="shared" si="0"/>
        <v>16</v>
      </c>
      <c r="C61" s="1231" t="str">
        <f t="shared" si="1"/>
        <v/>
      </c>
      <c r="D61" s="1232" t="str">
        <f>IF(ISNUMBER(D21),MAX(D21+MIN(MAX(AVERAGE($D21:$V21)*'IRRBB parameters'!$C$32,'IRRBB parameters'!$E$32),'IRRBB parameters'!$D$32),0),"")</f>
        <v/>
      </c>
      <c r="E61" s="1232" t="str">
        <f>IF(ISNUMBER(E21),MAX(E21+MIN(MAX(AVERAGE($D21:$V21)*'IRRBB parameters'!$C$32,'IRRBB parameters'!$E$32),'IRRBB parameters'!$D$32),0),"")</f>
        <v/>
      </c>
      <c r="F61" s="1232" t="str">
        <f>IF(ISNUMBER(F21),MAX(F21+MIN(MAX(AVERAGE($D21:$V21)*'IRRBB parameters'!$C$32,'IRRBB parameters'!$E$32),'IRRBB parameters'!$D$32),0),"")</f>
        <v/>
      </c>
      <c r="G61" s="1232" t="str">
        <f>IF(ISNUMBER(G21),MAX(G21+MIN(MAX(AVERAGE($D21:$V21)*'IRRBB parameters'!$C$32,'IRRBB parameters'!$E$32),'IRRBB parameters'!$D$32),0),"")</f>
        <v/>
      </c>
      <c r="H61" s="1232" t="str">
        <f>IF(ISNUMBER(H21),MAX(H21+MIN(MAX(AVERAGE($D21:$V21)*'IRRBB parameters'!$C$32,'IRRBB parameters'!$E$32),'IRRBB parameters'!$D$32),0),"")</f>
        <v/>
      </c>
      <c r="I61" s="1232" t="str">
        <f>IF(ISNUMBER(I21),MAX(I21+MIN(MAX(AVERAGE($D21:$V21)*'IRRBB parameters'!$C$32,'IRRBB parameters'!$E$32),'IRRBB parameters'!$D$32),0),"")</f>
        <v/>
      </c>
      <c r="J61" s="1232" t="str">
        <f>IF(ISNUMBER(J21),MAX(J21+MIN(MAX(AVERAGE($D21:$V21)*'IRRBB parameters'!$C$32,'IRRBB parameters'!$E$32),'IRRBB parameters'!$D$32),0),"")</f>
        <v/>
      </c>
      <c r="K61" s="1232" t="str">
        <f>IF(ISNUMBER(K21),MAX(K21+MIN(MAX(AVERAGE($D21:$V21)*'IRRBB parameters'!$C$32,'IRRBB parameters'!$E$32),'IRRBB parameters'!$D$32),0),"")</f>
        <v/>
      </c>
      <c r="L61" s="1232" t="str">
        <f>IF(ISNUMBER(L21),MAX(L21+MIN(MAX(AVERAGE($D21:$V21)*'IRRBB parameters'!$C$32,'IRRBB parameters'!$E$32),'IRRBB parameters'!$D$32),0),"")</f>
        <v/>
      </c>
      <c r="M61" s="1232" t="str">
        <f>IF(ISNUMBER(M21),MAX(M21+MIN(MAX(AVERAGE($D21:$V21)*'IRRBB parameters'!$C$32,'IRRBB parameters'!$E$32),'IRRBB parameters'!$D$32),0),"")</f>
        <v/>
      </c>
      <c r="N61" s="1232" t="str">
        <f>IF(ISNUMBER(N21),MAX(N21+MIN(MAX(AVERAGE($D21:$V21)*'IRRBB parameters'!$C$32,'IRRBB parameters'!$E$32),'IRRBB parameters'!$D$32),0),"")</f>
        <v/>
      </c>
      <c r="O61" s="1232" t="str">
        <f>IF(ISNUMBER(O21),MAX(O21+MIN(MAX(AVERAGE($D21:$V21)*'IRRBB parameters'!$C$32,'IRRBB parameters'!$E$32),'IRRBB parameters'!$D$32),0),"")</f>
        <v/>
      </c>
      <c r="P61" s="1232" t="str">
        <f>IF(ISNUMBER(P21),MAX(P21+MIN(MAX(AVERAGE($D21:$V21)*'IRRBB parameters'!$C$32,'IRRBB parameters'!$E$32),'IRRBB parameters'!$D$32),0),"")</f>
        <v/>
      </c>
      <c r="Q61" s="1232" t="str">
        <f>IF(ISNUMBER(Q21),MAX(Q21+MIN(MAX(AVERAGE($D21:$V21)*'IRRBB parameters'!$C$32,'IRRBB parameters'!$E$32),'IRRBB parameters'!$D$32),0),"")</f>
        <v/>
      </c>
      <c r="R61" s="1232" t="str">
        <f>IF(ISNUMBER(R21),MAX(R21+MIN(MAX(AVERAGE($D21:$V21)*'IRRBB parameters'!$C$32,'IRRBB parameters'!$E$32),'IRRBB parameters'!$D$32),0),"")</f>
        <v/>
      </c>
      <c r="S61" s="1232" t="str">
        <f>IF(ISNUMBER(S21),MAX(S21+MIN(MAX(AVERAGE($D21:$V21)*'IRRBB parameters'!$C$32,'IRRBB parameters'!$E$32),'IRRBB parameters'!$D$32),0),"")</f>
        <v/>
      </c>
      <c r="T61" s="1232" t="str">
        <f>IF(ISNUMBER(T21),MAX(T21+MIN(MAX(AVERAGE($D21:$V21)*'IRRBB parameters'!$C$32,'IRRBB parameters'!$E$32),'IRRBB parameters'!$D$32),0),"")</f>
        <v/>
      </c>
      <c r="U61" s="1232" t="str">
        <f>IF(ISNUMBER(U21),MAX(U21+MIN(MAX(AVERAGE($D21:$V21)*'IRRBB parameters'!$C$32,'IRRBB parameters'!$E$32),'IRRBB parameters'!$D$32),0),"")</f>
        <v/>
      </c>
      <c r="V61" s="1233" t="str">
        <f>IF(ISNUMBER(V21),MAX(V21+MIN(MAX(AVERAGE($D21:$V21)*'IRRBB parameters'!$C$32,'IRRBB parameters'!$E$32),'IRRBB parameters'!$D$32),0),"")</f>
        <v/>
      </c>
      <c r="W61" s="1150"/>
      <c r="X61" s="1210"/>
    </row>
    <row r="62" spans="1:24" ht="15" customHeight="1" x14ac:dyDescent="0.25">
      <c r="A62" s="1209"/>
      <c r="B62" s="1230">
        <f t="shared" si="0"/>
        <v>17</v>
      </c>
      <c r="C62" s="1231" t="str">
        <f t="shared" si="1"/>
        <v/>
      </c>
      <c r="D62" s="1232" t="str">
        <f>IF(ISNUMBER(D22),MAX(D22+MIN(MAX(AVERAGE($D22:$V22)*'IRRBB parameters'!$C$32,'IRRBB parameters'!$E$32),'IRRBB parameters'!$D$32),0),"")</f>
        <v/>
      </c>
      <c r="E62" s="1232" t="str">
        <f>IF(ISNUMBER(E22),MAX(E22+MIN(MAX(AVERAGE($D22:$V22)*'IRRBB parameters'!$C$32,'IRRBB parameters'!$E$32),'IRRBB parameters'!$D$32),0),"")</f>
        <v/>
      </c>
      <c r="F62" s="1232" t="str">
        <f>IF(ISNUMBER(F22),MAX(F22+MIN(MAX(AVERAGE($D22:$V22)*'IRRBB parameters'!$C$32,'IRRBB parameters'!$E$32),'IRRBB parameters'!$D$32),0),"")</f>
        <v/>
      </c>
      <c r="G62" s="1232" t="str">
        <f>IF(ISNUMBER(G22),MAX(G22+MIN(MAX(AVERAGE($D22:$V22)*'IRRBB parameters'!$C$32,'IRRBB parameters'!$E$32),'IRRBB parameters'!$D$32),0),"")</f>
        <v/>
      </c>
      <c r="H62" s="1232" t="str">
        <f>IF(ISNUMBER(H22),MAX(H22+MIN(MAX(AVERAGE($D22:$V22)*'IRRBB parameters'!$C$32,'IRRBB parameters'!$E$32),'IRRBB parameters'!$D$32),0),"")</f>
        <v/>
      </c>
      <c r="I62" s="1232" t="str">
        <f>IF(ISNUMBER(I22),MAX(I22+MIN(MAX(AVERAGE($D22:$V22)*'IRRBB parameters'!$C$32,'IRRBB parameters'!$E$32),'IRRBB parameters'!$D$32),0),"")</f>
        <v/>
      </c>
      <c r="J62" s="1232" t="str">
        <f>IF(ISNUMBER(J22),MAX(J22+MIN(MAX(AVERAGE($D22:$V22)*'IRRBB parameters'!$C$32,'IRRBB parameters'!$E$32),'IRRBB parameters'!$D$32),0),"")</f>
        <v/>
      </c>
      <c r="K62" s="1232" t="str">
        <f>IF(ISNUMBER(K22),MAX(K22+MIN(MAX(AVERAGE($D22:$V22)*'IRRBB parameters'!$C$32,'IRRBB parameters'!$E$32),'IRRBB parameters'!$D$32),0),"")</f>
        <v/>
      </c>
      <c r="L62" s="1232" t="str">
        <f>IF(ISNUMBER(L22),MAX(L22+MIN(MAX(AVERAGE($D22:$V22)*'IRRBB parameters'!$C$32,'IRRBB parameters'!$E$32),'IRRBB parameters'!$D$32),0),"")</f>
        <v/>
      </c>
      <c r="M62" s="1232" t="str">
        <f>IF(ISNUMBER(M22),MAX(M22+MIN(MAX(AVERAGE($D22:$V22)*'IRRBB parameters'!$C$32,'IRRBB parameters'!$E$32),'IRRBB parameters'!$D$32),0),"")</f>
        <v/>
      </c>
      <c r="N62" s="1232" t="str">
        <f>IF(ISNUMBER(N22),MAX(N22+MIN(MAX(AVERAGE($D22:$V22)*'IRRBB parameters'!$C$32,'IRRBB parameters'!$E$32),'IRRBB parameters'!$D$32),0),"")</f>
        <v/>
      </c>
      <c r="O62" s="1232" t="str">
        <f>IF(ISNUMBER(O22),MAX(O22+MIN(MAX(AVERAGE($D22:$V22)*'IRRBB parameters'!$C$32,'IRRBB parameters'!$E$32),'IRRBB parameters'!$D$32),0),"")</f>
        <v/>
      </c>
      <c r="P62" s="1232" t="str">
        <f>IF(ISNUMBER(P22),MAX(P22+MIN(MAX(AVERAGE($D22:$V22)*'IRRBB parameters'!$C$32,'IRRBB parameters'!$E$32),'IRRBB parameters'!$D$32),0),"")</f>
        <v/>
      </c>
      <c r="Q62" s="1232" t="str">
        <f>IF(ISNUMBER(Q22),MAX(Q22+MIN(MAX(AVERAGE($D22:$V22)*'IRRBB parameters'!$C$32,'IRRBB parameters'!$E$32),'IRRBB parameters'!$D$32),0),"")</f>
        <v/>
      </c>
      <c r="R62" s="1232" t="str">
        <f>IF(ISNUMBER(R22),MAX(R22+MIN(MAX(AVERAGE($D22:$V22)*'IRRBB parameters'!$C$32,'IRRBB parameters'!$E$32),'IRRBB parameters'!$D$32),0),"")</f>
        <v/>
      </c>
      <c r="S62" s="1232" t="str">
        <f>IF(ISNUMBER(S22),MAX(S22+MIN(MAX(AVERAGE($D22:$V22)*'IRRBB parameters'!$C$32,'IRRBB parameters'!$E$32),'IRRBB parameters'!$D$32),0),"")</f>
        <v/>
      </c>
      <c r="T62" s="1232" t="str">
        <f>IF(ISNUMBER(T22),MAX(T22+MIN(MAX(AVERAGE($D22:$V22)*'IRRBB parameters'!$C$32,'IRRBB parameters'!$E$32),'IRRBB parameters'!$D$32),0),"")</f>
        <v/>
      </c>
      <c r="U62" s="1232" t="str">
        <f>IF(ISNUMBER(U22),MAX(U22+MIN(MAX(AVERAGE($D22:$V22)*'IRRBB parameters'!$C$32,'IRRBB parameters'!$E$32),'IRRBB parameters'!$D$32),0),"")</f>
        <v/>
      </c>
      <c r="V62" s="1233" t="str">
        <f>IF(ISNUMBER(V22),MAX(V22+MIN(MAX(AVERAGE($D22:$V22)*'IRRBB parameters'!$C$32,'IRRBB parameters'!$E$32),'IRRBB parameters'!$D$32),0),"")</f>
        <v/>
      </c>
      <c r="W62" s="1150"/>
      <c r="X62" s="1210"/>
    </row>
    <row r="63" spans="1:24" ht="15" customHeight="1" x14ac:dyDescent="0.25">
      <c r="A63" s="1209"/>
      <c r="B63" s="1230">
        <f t="shared" si="0"/>
        <v>18</v>
      </c>
      <c r="C63" s="1231" t="str">
        <f t="shared" si="1"/>
        <v/>
      </c>
      <c r="D63" s="1232" t="str">
        <f>IF(ISNUMBER(D23),MAX(D23+MIN(MAX(AVERAGE($D23:$V23)*'IRRBB parameters'!$C$32,'IRRBB parameters'!$E$32),'IRRBB parameters'!$D$32),0),"")</f>
        <v/>
      </c>
      <c r="E63" s="1232" t="str">
        <f>IF(ISNUMBER(E23),MAX(E23+MIN(MAX(AVERAGE($D23:$V23)*'IRRBB parameters'!$C$32,'IRRBB parameters'!$E$32),'IRRBB parameters'!$D$32),0),"")</f>
        <v/>
      </c>
      <c r="F63" s="1232" t="str">
        <f>IF(ISNUMBER(F23),MAX(F23+MIN(MAX(AVERAGE($D23:$V23)*'IRRBB parameters'!$C$32,'IRRBB parameters'!$E$32),'IRRBB parameters'!$D$32),0),"")</f>
        <v/>
      </c>
      <c r="G63" s="1232" t="str">
        <f>IF(ISNUMBER(G23),MAX(G23+MIN(MAX(AVERAGE($D23:$V23)*'IRRBB parameters'!$C$32,'IRRBB parameters'!$E$32),'IRRBB parameters'!$D$32),0),"")</f>
        <v/>
      </c>
      <c r="H63" s="1232" t="str">
        <f>IF(ISNUMBER(H23),MAX(H23+MIN(MAX(AVERAGE($D23:$V23)*'IRRBB parameters'!$C$32,'IRRBB parameters'!$E$32),'IRRBB parameters'!$D$32),0),"")</f>
        <v/>
      </c>
      <c r="I63" s="1232" t="str">
        <f>IF(ISNUMBER(I23),MAX(I23+MIN(MAX(AVERAGE($D23:$V23)*'IRRBB parameters'!$C$32,'IRRBB parameters'!$E$32),'IRRBB parameters'!$D$32),0),"")</f>
        <v/>
      </c>
      <c r="J63" s="1232" t="str">
        <f>IF(ISNUMBER(J23),MAX(J23+MIN(MAX(AVERAGE($D23:$V23)*'IRRBB parameters'!$C$32,'IRRBB parameters'!$E$32),'IRRBB parameters'!$D$32),0),"")</f>
        <v/>
      </c>
      <c r="K63" s="1232" t="str">
        <f>IF(ISNUMBER(K23),MAX(K23+MIN(MAX(AVERAGE($D23:$V23)*'IRRBB parameters'!$C$32,'IRRBB parameters'!$E$32),'IRRBB parameters'!$D$32),0),"")</f>
        <v/>
      </c>
      <c r="L63" s="1232" t="str">
        <f>IF(ISNUMBER(L23),MAX(L23+MIN(MAX(AVERAGE($D23:$V23)*'IRRBB parameters'!$C$32,'IRRBB parameters'!$E$32),'IRRBB parameters'!$D$32),0),"")</f>
        <v/>
      </c>
      <c r="M63" s="1232" t="str">
        <f>IF(ISNUMBER(M23),MAX(M23+MIN(MAX(AVERAGE($D23:$V23)*'IRRBB parameters'!$C$32,'IRRBB parameters'!$E$32),'IRRBB parameters'!$D$32),0),"")</f>
        <v/>
      </c>
      <c r="N63" s="1232" t="str">
        <f>IF(ISNUMBER(N23),MAX(N23+MIN(MAX(AVERAGE($D23:$V23)*'IRRBB parameters'!$C$32,'IRRBB parameters'!$E$32),'IRRBB parameters'!$D$32),0),"")</f>
        <v/>
      </c>
      <c r="O63" s="1232" t="str">
        <f>IF(ISNUMBER(O23),MAX(O23+MIN(MAX(AVERAGE($D23:$V23)*'IRRBB parameters'!$C$32,'IRRBB parameters'!$E$32),'IRRBB parameters'!$D$32),0),"")</f>
        <v/>
      </c>
      <c r="P63" s="1232" t="str">
        <f>IF(ISNUMBER(P23),MAX(P23+MIN(MAX(AVERAGE($D23:$V23)*'IRRBB parameters'!$C$32,'IRRBB parameters'!$E$32),'IRRBB parameters'!$D$32),0),"")</f>
        <v/>
      </c>
      <c r="Q63" s="1232" t="str">
        <f>IF(ISNUMBER(Q23),MAX(Q23+MIN(MAX(AVERAGE($D23:$V23)*'IRRBB parameters'!$C$32,'IRRBB parameters'!$E$32),'IRRBB parameters'!$D$32),0),"")</f>
        <v/>
      </c>
      <c r="R63" s="1232" t="str">
        <f>IF(ISNUMBER(R23),MAX(R23+MIN(MAX(AVERAGE($D23:$V23)*'IRRBB parameters'!$C$32,'IRRBB parameters'!$E$32),'IRRBB parameters'!$D$32),0),"")</f>
        <v/>
      </c>
      <c r="S63" s="1232" t="str">
        <f>IF(ISNUMBER(S23),MAX(S23+MIN(MAX(AVERAGE($D23:$V23)*'IRRBB parameters'!$C$32,'IRRBB parameters'!$E$32),'IRRBB parameters'!$D$32),0),"")</f>
        <v/>
      </c>
      <c r="T63" s="1232" t="str">
        <f>IF(ISNUMBER(T23),MAX(T23+MIN(MAX(AVERAGE($D23:$V23)*'IRRBB parameters'!$C$32,'IRRBB parameters'!$E$32),'IRRBB parameters'!$D$32),0),"")</f>
        <v/>
      </c>
      <c r="U63" s="1232" t="str">
        <f>IF(ISNUMBER(U23),MAX(U23+MIN(MAX(AVERAGE($D23:$V23)*'IRRBB parameters'!$C$32,'IRRBB parameters'!$E$32),'IRRBB parameters'!$D$32),0),"")</f>
        <v/>
      </c>
      <c r="V63" s="1233" t="str">
        <f>IF(ISNUMBER(V23),MAX(V23+MIN(MAX(AVERAGE($D23:$V23)*'IRRBB parameters'!$C$32,'IRRBB parameters'!$E$32),'IRRBB parameters'!$D$32),0),"")</f>
        <v/>
      </c>
      <c r="W63" s="1150"/>
      <c r="X63" s="1210"/>
    </row>
    <row r="64" spans="1:24" ht="15" customHeight="1" x14ac:dyDescent="0.25">
      <c r="A64" s="1209"/>
      <c r="B64" s="1230">
        <f t="shared" si="0"/>
        <v>19</v>
      </c>
      <c r="C64" s="1231" t="str">
        <f t="shared" si="1"/>
        <v/>
      </c>
      <c r="D64" s="1232" t="str">
        <f>IF(ISNUMBER(D24),MAX(D24+MIN(MAX(AVERAGE($D24:$V24)*'IRRBB parameters'!$C$32,'IRRBB parameters'!$E$32),'IRRBB parameters'!$D$32),0),"")</f>
        <v/>
      </c>
      <c r="E64" s="1232" t="str">
        <f>IF(ISNUMBER(E24),MAX(E24+MIN(MAX(AVERAGE($D24:$V24)*'IRRBB parameters'!$C$32,'IRRBB parameters'!$E$32),'IRRBB parameters'!$D$32),0),"")</f>
        <v/>
      </c>
      <c r="F64" s="1232" t="str">
        <f>IF(ISNUMBER(F24),MAX(F24+MIN(MAX(AVERAGE($D24:$V24)*'IRRBB parameters'!$C$32,'IRRBB parameters'!$E$32),'IRRBB parameters'!$D$32),0),"")</f>
        <v/>
      </c>
      <c r="G64" s="1232" t="str">
        <f>IF(ISNUMBER(G24),MAX(G24+MIN(MAX(AVERAGE($D24:$V24)*'IRRBB parameters'!$C$32,'IRRBB parameters'!$E$32),'IRRBB parameters'!$D$32),0),"")</f>
        <v/>
      </c>
      <c r="H64" s="1232" t="str">
        <f>IF(ISNUMBER(H24),MAX(H24+MIN(MAX(AVERAGE($D24:$V24)*'IRRBB parameters'!$C$32,'IRRBB parameters'!$E$32),'IRRBB parameters'!$D$32),0),"")</f>
        <v/>
      </c>
      <c r="I64" s="1232" t="str">
        <f>IF(ISNUMBER(I24),MAX(I24+MIN(MAX(AVERAGE($D24:$V24)*'IRRBB parameters'!$C$32,'IRRBB parameters'!$E$32),'IRRBB parameters'!$D$32),0),"")</f>
        <v/>
      </c>
      <c r="J64" s="1232" t="str">
        <f>IF(ISNUMBER(J24),MAX(J24+MIN(MAX(AVERAGE($D24:$V24)*'IRRBB parameters'!$C$32,'IRRBB parameters'!$E$32),'IRRBB parameters'!$D$32),0),"")</f>
        <v/>
      </c>
      <c r="K64" s="1232" t="str">
        <f>IF(ISNUMBER(K24),MAX(K24+MIN(MAX(AVERAGE($D24:$V24)*'IRRBB parameters'!$C$32,'IRRBB parameters'!$E$32),'IRRBB parameters'!$D$32),0),"")</f>
        <v/>
      </c>
      <c r="L64" s="1232" t="str">
        <f>IF(ISNUMBER(L24),MAX(L24+MIN(MAX(AVERAGE($D24:$V24)*'IRRBB parameters'!$C$32,'IRRBB parameters'!$E$32),'IRRBB parameters'!$D$32),0),"")</f>
        <v/>
      </c>
      <c r="M64" s="1232" t="str">
        <f>IF(ISNUMBER(M24),MAX(M24+MIN(MAX(AVERAGE($D24:$V24)*'IRRBB parameters'!$C$32,'IRRBB parameters'!$E$32),'IRRBB parameters'!$D$32),0),"")</f>
        <v/>
      </c>
      <c r="N64" s="1232" t="str">
        <f>IF(ISNUMBER(N24),MAX(N24+MIN(MAX(AVERAGE($D24:$V24)*'IRRBB parameters'!$C$32,'IRRBB parameters'!$E$32),'IRRBB parameters'!$D$32),0),"")</f>
        <v/>
      </c>
      <c r="O64" s="1232" t="str">
        <f>IF(ISNUMBER(O24),MAX(O24+MIN(MAX(AVERAGE($D24:$V24)*'IRRBB parameters'!$C$32,'IRRBB parameters'!$E$32),'IRRBB parameters'!$D$32),0),"")</f>
        <v/>
      </c>
      <c r="P64" s="1232" t="str">
        <f>IF(ISNUMBER(P24),MAX(P24+MIN(MAX(AVERAGE($D24:$V24)*'IRRBB parameters'!$C$32,'IRRBB parameters'!$E$32),'IRRBB parameters'!$D$32),0),"")</f>
        <v/>
      </c>
      <c r="Q64" s="1232" t="str">
        <f>IF(ISNUMBER(Q24),MAX(Q24+MIN(MAX(AVERAGE($D24:$V24)*'IRRBB parameters'!$C$32,'IRRBB parameters'!$E$32),'IRRBB parameters'!$D$32),0),"")</f>
        <v/>
      </c>
      <c r="R64" s="1232" t="str">
        <f>IF(ISNUMBER(R24),MAX(R24+MIN(MAX(AVERAGE($D24:$V24)*'IRRBB parameters'!$C$32,'IRRBB parameters'!$E$32),'IRRBB parameters'!$D$32),0),"")</f>
        <v/>
      </c>
      <c r="S64" s="1232" t="str">
        <f>IF(ISNUMBER(S24),MAX(S24+MIN(MAX(AVERAGE($D24:$V24)*'IRRBB parameters'!$C$32,'IRRBB parameters'!$E$32),'IRRBB parameters'!$D$32),0),"")</f>
        <v/>
      </c>
      <c r="T64" s="1232" t="str">
        <f>IF(ISNUMBER(T24),MAX(T24+MIN(MAX(AVERAGE($D24:$V24)*'IRRBB parameters'!$C$32,'IRRBB parameters'!$E$32),'IRRBB parameters'!$D$32),0),"")</f>
        <v/>
      </c>
      <c r="U64" s="1232" t="str">
        <f>IF(ISNUMBER(U24),MAX(U24+MIN(MAX(AVERAGE($D24:$V24)*'IRRBB parameters'!$C$32,'IRRBB parameters'!$E$32),'IRRBB parameters'!$D$32),0),"")</f>
        <v/>
      </c>
      <c r="V64" s="1233" t="str">
        <f>IF(ISNUMBER(V24),MAX(V24+MIN(MAX(AVERAGE($D24:$V24)*'IRRBB parameters'!$C$32,'IRRBB parameters'!$E$32),'IRRBB parameters'!$D$32),0),"")</f>
        <v/>
      </c>
      <c r="W64" s="1150"/>
      <c r="X64" s="1210"/>
    </row>
    <row r="65" spans="1:24" ht="15" customHeight="1" x14ac:dyDescent="0.25">
      <c r="A65" s="1209"/>
      <c r="B65" s="1230">
        <f t="shared" si="0"/>
        <v>20</v>
      </c>
      <c r="C65" s="1231" t="str">
        <f t="shared" si="1"/>
        <v/>
      </c>
      <c r="D65" s="1232" t="str">
        <f>IF(ISNUMBER(D25),MAX(D25+MIN(MAX(AVERAGE($D25:$V25)*'IRRBB parameters'!$C$32,'IRRBB parameters'!$E$32),'IRRBB parameters'!$D$32),0),"")</f>
        <v/>
      </c>
      <c r="E65" s="1232" t="str">
        <f>IF(ISNUMBER(E25),MAX(E25+MIN(MAX(AVERAGE($D25:$V25)*'IRRBB parameters'!$C$32,'IRRBB parameters'!$E$32),'IRRBB parameters'!$D$32),0),"")</f>
        <v/>
      </c>
      <c r="F65" s="1232" t="str">
        <f>IF(ISNUMBER(F25),MAX(F25+MIN(MAX(AVERAGE($D25:$V25)*'IRRBB parameters'!$C$32,'IRRBB parameters'!$E$32),'IRRBB parameters'!$D$32),0),"")</f>
        <v/>
      </c>
      <c r="G65" s="1232" t="str">
        <f>IF(ISNUMBER(G25),MAX(G25+MIN(MAX(AVERAGE($D25:$V25)*'IRRBB parameters'!$C$32,'IRRBB parameters'!$E$32),'IRRBB parameters'!$D$32),0),"")</f>
        <v/>
      </c>
      <c r="H65" s="1232" t="str">
        <f>IF(ISNUMBER(H25),MAX(H25+MIN(MAX(AVERAGE($D25:$V25)*'IRRBB parameters'!$C$32,'IRRBB parameters'!$E$32),'IRRBB parameters'!$D$32),0),"")</f>
        <v/>
      </c>
      <c r="I65" s="1232" t="str">
        <f>IF(ISNUMBER(I25),MAX(I25+MIN(MAX(AVERAGE($D25:$V25)*'IRRBB parameters'!$C$32,'IRRBB parameters'!$E$32),'IRRBB parameters'!$D$32),0),"")</f>
        <v/>
      </c>
      <c r="J65" s="1232" t="str">
        <f>IF(ISNUMBER(J25),MAX(J25+MIN(MAX(AVERAGE($D25:$V25)*'IRRBB parameters'!$C$32,'IRRBB parameters'!$E$32),'IRRBB parameters'!$D$32),0),"")</f>
        <v/>
      </c>
      <c r="K65" s="1232" t="str">
        <f>IF(ISNUMBER(K25),MAX(K25+MIN(MAX(AVERAGE($D25:$V25)*'IRRBB parameters'!$C$32,'IRRBB parameters'!$E$32),'IRRBB parameters'!$D$32),0),"")</f>
        <v/>
      </c>
      <c r="L65" s="1232" t="str">
        <f>IF(ISNUMBER(L25),MAX(L25+MIN(MAX(AVERAGE($D25:$V25)*'IRRBB parameters'!$C$32,'IRRBB parameters'!$E$32),'IRRBB parameters'!$D$32),0),"")</f>
        <v/>
      </c>
      <c r="M65" s="1232" t="str">
        <f>IF(ISNUMBER(M25),MAX(M25+MIN(MAX(AVERAGE($D25:$V25)*'IRRBB parameters'!$C$32,'IRRBB parameters'!$E$32),'IRRBB parameters'!$D$32),0),"")</f>
        <v/>
      </c>
      <c r="N65" s="1232" t="str">
        <f>IF(ISNUMBER(N25),MAX(N25+MIN(MAX(AVERAGE($D25:$V25)*'IRRBB parameters'!$C$32,'IRRBB parameters'!$E$32),'IRRBB parameters'!$D$32),0),"")</f>
        <v/>
      </c>
      <c r="O65" s="1232" t="str">
        <f>IF(ISNUMBER(O25),MAX(O25+MIN(MAX(AVERAGE($D25:$V25)*'IRRBB parameters'!$C$32,'IRRBB parameters'!$E$32),'IRRBB parameters'!$D$32),0),"")</f>
        <v/>
      </c>
      <c r="P65" s="1232" t="str">
        <f>IF(ISNUMBER(P25),MAX(P25+MIN(MAX(AVERAGE($D25:$V25)*'IRRBB parameters'!$C$32,'IRRBB parameters'!$E$32),'IRRBB parameters'!$D$32),0),"")</f>
        <v/>
      </c>
      <c r="Q65" s="1232" t="str">
        <f>IF(ISNUMBER(Q25),MAX(Q25+MIN(MAX(AVERAGE($D25:$V25)*'IRRBB parameters'!$C$32,'IRRBB parameters'!$E$32),'IRRBB parameters'!$D$32),0),"")</f>
        <v/>
      </c>
      <c r="R65" s="1232" t="str">
        <f>IF(ISNUMBER(R25),MAX(R25+MIN(MAX(AVERAGE($D25:$V25)*'IRRBB parameters'!$C$32,'IRRBB parameters'!$E$32),'IRRBB parameters'!$D$32),0),"")</f>
        <v/>
      </c>
      <c r="S65" s="1232" t="str">
        <f>IF(ISNUMBER(S25),MAX(S25+MIN(MAX(AVERAGE($D25:$V25)*'IRRBB parameters'!$C$32,'IRRBB parameters'!$E$32),'IRRBB parameters'!$D$32),0),"")</f>
        <v/>
      </c>
      <c r="T65" s="1232" t="str">
        <f>IF(ISNUMBER(T25),MAX(T25+MIN(MAX(AVERAGE($D25:$V25)*'IRRBB parameters'!$C$32,'IRRBB parameters'!$E$32),'IRRBB parameters'!$D$32),0),"")</f>
        <v/>
      </c>
      <c r="U65" s="1232" t="str">
        <f>IF(ISNUMBER(U25),MAX(U25+MIN(MAX(AVERAGE($D25:$V25)*'IRRBB parameters'!$C$32,'IRRBB parameters'!$E$32),'IRRBB parameters'!$D$32),0),"")</f>
        <v/>
      </c>
      <c r="V65" s="1233" t="str">
        <f>IF(ISNUMBER(V25),MAX(V25+MIN(MAX(AVERAGE($D25:$V25)*'IRRBB parameters'!$C$32,'IRRBB parameters'!$E$32),'IRRBB parameters'!$D$32),0),"")</f>
        <v/>
      </c>
      <c r="W65" s="1150"/>
      <c r="X65" s="1210"/>
    </row>
    <row r="66" spans="1:24" ht="15" customHeight="1" x14ac:dyDescent="0.25">
      <c r="A66" s="1209"/>
      <c r="B66" s="1230">
        <f t="shared" si="0"/>
        <v>21</v>
      </c>
      <c r="C66" s="1231" t="str">
        <f t="shared" si="1"/>
        <v/>
      </c>
      <c r="D66" s="1232" t="str">
        <f>IF(ISNUMBER(D26),MAX(D26+MIN(MAX(AVERAGE($D26:$V26)*'IRRBB parameters'!$C$32,'IRRBB parameters'!$E$32),'IRRBB parameters'!$D$32),0),"")</f>
        <v/>
      </c>
      <c r="E66" s="1232" t="str">
        <f>IF(ISNUMBER(E26),MAX(E26+MIN(MAX(AVERAGE($D26:$V26)*'IRRBB parameters'!$C$32,'IRRBB parameters'!$E$32),'IRRBB parameters'!$D$32),0),"")</f>
        <v/>
      </c>
      <c r="F66" s="1232" t="str">
        <f>IF(ISNUMBER(F26),MAX(F26+MIN(MAX(AVERAGE($D26:$V26)*'IRRBB parameters'!$C$32,'IRRBB parameters'!$E$32),'IRRBB parameters'!$D$32),0),"")</f>
        <v/>
      </c>
      <c r="G66" s="1232" t="str">
        <f>IF(ISNUMBER(G26),MAX(G26+MIN(MAX(AVERAGE($D26:$V26)*'IRRBB parameters'!$C$32,'IRRBB parameters'!$E$32),'IRRBB parameters'!$D$32),0),"")</f>
        <v/>
      </c>
      <c r="H66" s="1232" t="str">
        <f>IF(ISNUMBER(H26),MAX(H26+MIN(MAX(AVERAGE($D26:$V26)*'IRRBB parameters'!$C$32,'IRRBB parameters'!$E$32),'IRRBB parameters'!$D$32),0),"")</f>
        <v/>
      </c>
      <c r="I66" s="1232" t="str">
        <f>IF(ISNUMBER(I26),MAX(I26+MIN(MAX(AVERAGE($D26:$V26)*'IRRBB parameters'!$C$32,'IRRBB parameters'!$E$32),'IRRBB parameters'!$D$32),0),"")</f>
        <v/>
      </c>
      <c r="J66" s="1232" t="str">
        <f>IF(ISNUMBER(J26),MAX(J26+MIN(MAX(AVERAGE($D26:$V26)*'IRRBB parameters'!$C$32,'IRRBB parameters'!$E$32),'IRRBB parameters'!$D$32),0),"")</f>
        <v/>
      </c>
      <c r="K66" s="1232" t="str">
        <f>IF(ISNUMBER(K26),MAX(K26+MIN(MAX(AVERAGE($D26:$V26)*'IRRBB parameters'!$C$32,'IRRBB parameters'!$E$32),'IRRBB parameters'!$D$32),0),"")</f>
        <v/>
      </c>
      <c r="L66" s="1232" t="str">
        <f>IF(ISNUMBER(L26),MAX(L26+MIN(MAX(AVERAGE($D26:$V26)*'IRRBB parameters'!$C$32,'IRRBB parameters'!$E$32),'IRRBB parameters'!$D$32),0),"")</f>
        <v/>
      </c>
      <c r="M66" s="1232" t="str">
        <f>IF(ISNUMBER(M26),MAX(M26+MIN(MAX(AVERAGE($D26:$V26)*'IRRBB parameters'!$C$32,'IRRBB parameters'!$E$32),'IRRBB parameters'!$D$32),0),"")</f>
        <v/>
      </c>
      <c r="N66" s="1232" t="str">
        <f>IF(ISNUMBER(N26),MAX(N26+MIN(MAX(AVERAGE($D26:$V26)*'IRRBB parameters'!$C$32,'IRRBB parameters'!$E$32),'IRRBB parameters'!$D$32),0),"")</f>
        <v/>
      </c>
      <c r="O66" s="1232" t="str">
        <f>IF(ISNUMBER(O26),MAX(O26+MIN(MAX(AVERAGE($D26:$V26)*'IRRBB parameters'!$C$32,'IRRBB parameters'!$E$32),'IRRBB parameters'!$D$32),0),"")</f>
        <v/>
      </c>
      <c r="P66" s="1232" t="str">
        <f>IF(ISNUMBER(P26),MAX(P26+MIN(MAX(AVERAGE($D26:$V26)*'IRRBB parameters'!$C$32,'IRRBB parameters'!$E$32),'IRRBB parameters'!$D$32),0),"")</f>
        <v/>
      </c>
      <c r="Q66" s="1232" t="str">
        <f>IF(ISNUMBER(Q26),MAX(Q26+MIN(MAX(AVERAGE($D26:$V26)*'IRRBB parameters'!$C$32,'IRRBB parameters'!$E$32),'IRRBB parameters'!$D$32),0),"")</f>
        <v/>
      </c>
      <c r="R66" s="1232" t="str">
        <f>IF(ISNUMBER(R26),MAX(R26+MIN(MAX(AVERAGE($D26:$V26)*'IRRBB parameters'!$C$32,'IRRBB parameters'!$E$32),'IRRBB parameters'!$D$32),0),"")</f>
        <v/>
      </c>
      <c r="S66" s="1232" t="str">
        <f>IF(ISNUMBER(S26),MAX(S26+MIN(MAX(AVERAGE($D26:$V26)*'IRRBB parameters'!$C$32,'IRRBB parameters'!$E$32),'IRRBB parameters'!$D$32),0),"")</f>
        <v/>
      </c>
      <c r="T66" s="1232" t="str">
        <f>IF(ISNUMBER(T26),MAX(T26+MIN(MAX(AVERAGE($D26:$V26)*'IRRBB parameters'!$C$32,'IRRBB parameters'!$E$32),'IRRBB parameters'!$D$32),0),"")</f>
        <v/>
      </c>
      <c r="U66" s="1232" t="str">
        <f>IF(ISNUMBER(U26),MAX(U26+MIN(MAX(AVERAGE($D26:$V26)*'IRRBB parameters'!$C$32,'IRRBB parameters'!$E$32),'IRRBB parameters'!$D$32),0),"")</f>
        <v/>
      </c>
      <c r="V66" s="1233" t="str">
        <f>IF(ISNUMBER(V26),MAX(V26+MIN(MAX(AVERAGE($D26:$V26)*'IRRBB parameters'!$C$32,'IRRBB parameters'!$E$32),'IRRBB parameters'!$D$32),0),"")</f>
        <v/>
      </c>
      <c r="W66" s="1150"/>
      <c r="X66" s="1210"/>
    </row>
    <row r="67" spans="1:24" ht="15" customHeight="1" x14ac:dyDescent="0.25">
      <c r="A67" s="1209"/>
      <c r="B67" s="1230">
        <f t="shared" si="0"/>
        <v>22</v>
      </c>
      <c r="C67" s="1231" t="str">
        <f t="shared" si="1"/>
        <v/>
      </c>
      <c r="D67" s="1232" t="str">
        <f>IF(ISNUMBER(D27),MAX(D27+MIN(MAX(AVERAGE($D27:$V27)*'IRRBB parameters'!$C$32,'IRRBB parameters'!$E$32),'IRRBB parameters'!$D$32),0),"")</f>
        <v/>
      </c>
      <c r="E67" s="1232" t="str">
        <f>IF(ISNUMBER(E27),MAX(E27+MIN(MAX(AVERAGE($D27:$V27)*'IRRBB parameters'!$C$32,'IRRBB parameters'!$E$32),'IRRBB parameters'!$D$32),0),"")</f>
        <v/>
      </c>
      <c r="F67" s="1232" t="str">
        <f>IF(ISNUMBER(F27),MAX(F27+MIN(MAX(AVERAGE($D27:$V27)*'IRRBB parameters'!$C$32,'IRRBB parameters'!$E$32),'IRRBB parameters'!$D$32),0),"")</f>
        <v/>
      </c>
      <c r="G67" s="1232" t="str">
        <f>IF(ISNUMBER(G27),MAX(G27+MIN(MAX(AVERAGE($D27:$V27)*'IRRBB parameters'!$C$32,'IRRBB parameters'!$E$32),'IRRBB parameters'!$D$32),0),"")</f>
        <v/>
      </c>
      <c r="H67" s="1232" t="str">
        <f>IF(ISNUMBER(H27),MAX(H27+MIN(MAX(AVERAGE($D27:$V27)*'IRRBB parameters'!$C$32,'IRRBB parameters'!$E$32),'IRRBB parameters'!$D$32),0),"")</f>
        <v/>
      </c>
      <c r="I67" s="1232" t="str">
        <f>IF(ISNUMBER(I27),MAX(I27+MIN(MAX(AVERAGE($D27:$V27)*'IRRBB parameters'!$C$32,'IRRBB parameters'!$E$32),'IRRBB parameters'!$D$32),0),"")</f>
        <v/>
      </c>
      <c r="J67" s="1232" t="str">
        <f>IF(ISNUMBER(J27),MAX(J27+MIN(MAX(AVERAGE($D27:$V27)*'IRRBB parameters'!$C$32,'IRRBB parameters'!$E$32),'IRRBB parameters'!$D$32),0),"")</f>
        <v/>
      </c>
      <c r="K67" s="1232" t="str">
        <f>IF(ISNUMBER(K27),MAX(K27+MIN(MAX(AVERAGE($D27:$V27)*'IRRBB parameters'!$C$32,'IRRBB parameters'!$E$32),'IRRBB parameters'!$D$32),0),"")</f>
        <v/>
      </c>
      <c r="L67" s="1232" t="str">
        <f>IF(ISNUMBER(L27),MAX(L27+MIN(MAX(AVERAGE($D27:$V27)*'IRRBB parameters'!$C$32,'IRRBB parameters'!$E$32),'IRRBB parameters'!$D$32),0),"")</f>
        <v/>
      </c>
      <c r="M67" s="1232" t="str">
        <f>IF(ISNUMBER(M27),MAX(M27+MIN(MAX(AVERAGE($D27:$V27)*'IRRBB parameters'!$C$32,'IRRBB parameters'!$E$32),'IRRBB parameters'!$D$32),0),"")</f>
        <v/>
      </c>
      <c r="N67" s="1232" t="str">
        <f>IF(ISNUMBER(N27),MAX(N27+MIN(MAX(AVERAGE($D27:$V27)*'IRRBB parameters'!$C$32,'IRRBB parameters'!$E$32),'IRRBB parameters'!$D$32),0),"")</f>
        <v/>
      </c>
      <c r="O67" s="1232" t="str">
        <f>IF(ISNUMBER(O27),MAX(O27+MIN(MAX(AVERAGE($D27:$V27)*'IRRBB parameters'!$C$32,'IRRBB parameters'!$E$32),'IRRBB parameters'!$D$32),0),"")</f>
        <v/>
      </c>
      <c r="P67" s="1232" t="str">
        <f>IF(ISNUMBER(P27),MAX(P27+MIN(MAX(AVERAGE($D27:$V27)*'IRRBB parameters'!$C$32,'IRRBB parameters'!$E$32),'IRRBB parameters'!$D$32),0),"")</f>
        <v/>
      </c>
      <c r="Q67" s="1232" t="str">
        <f>IF(ISNUMBER(Q27),MAX(Q27+MIN(MAX(AVERAGE($D27:$V27)*'IRRBB parameters'!$C$32,'IRRBB parameters'!$E$32),'IRRBB parameters'!$D$32),0),"")</f>
        <v/>
      </c>
      <c r="R67" s="1232" t="str">
        <f>IF(ISNUMBER(R27),MAX(R27+MIN(MAX(AVERAGE($D27:$V27)*'IRRBB parameters'!$C$32,'IRRBB parameters'!$E$32),'IRRBB parameters'!$D$32),0),"")</f>
        <v/>
      </c>
      <c r="S67" s="1232" t="str">
        <f>IF(ISNUMBER(S27),MAX(S27+MIN(MAX(AVERAGE($D27:$V27)*'IRRBB parameters'!$C$32,'IRRBB parameters'!$E$32),'IRRBB parameters'!$D$32),0),"")</f>
        <v/>
      </c>
      <c r="T67" s="1232" t="str">
        <f>IF(ISNUMBER(T27),MAX(T27+MIN(MAX(AVERAGE($D27:$V27)*'IRRBB parameters'!$C$32,'IRRBB parameters'!$E$32),'IRRBB parameters'!$D$32),0),"")</f>
        <v/>
      </c>
      <c r="U67" s="1232" t="str">
        <f>IF(ISNUMBER(U27),MAX(U27+MIN(MAX(AVERAGE($D27:$V27)*'IRRBB parameters'!$C$32,'IRRBB parameters'!$E$32),'IRRBB parameters'!$D$32),0),"")</f>
        <v/>
      </c>
      <c r="V67" s="1233" t="str">
        <f>IF(ISNUMBER(V27),MAX(V27+MIN(MAX(AVERAGE($D27:$V27)*'IRRBB parameters'!$C$32,'IRRBB parameters'!$E$32),'IRRBB parameters'!$D$32),0),"")</f>
        <v/>
      </c>
      <c r="W67" s="1150"/>
      <c r="X67" s="1210"/>
    </row>
    <row r="68" spans="1:24" ht="15" customHeight="1" x14ac:dyDescent="0.25">
      <c r="A68" s="1209"/>
      <c r="B68" s="1230">
        <f t="shared" si="0"/>
        <v>23</v>
      </c>
      <c r="C68" s="1231" t="str">
        <f t="shared" si="1"/>
        <v/>
      </c>
      <c r="D68" s="1232" t="str">
        <f>IF(ISNUMBER(D28),MAX(D28+MIN(MAX(AVERAGE($D28:$V28)*'IRRBB parameters'!$C$32,'IRRBB parameters'!$E$32),'IRRBB parameters'!$D$32),0),"")</f>
        <v/>
      </c>
      <c r="E68" s="1232" t="str">
        <f>IF(ISNUMBER(E28),MAX(E28+MIN(MAX(AVERAGE($D28:$V28)*'IRRBB parameters'!$C$32,'IRRBB parameters'!$E$32),'IRRBB parameters'!$D$32),0),"")</f>
        <v/>
      </c>
      <c r="F68" s="1232" t="str">
        <f>IF(ISNUMBER(F28),MAX(F28+MIN(MAX(AVERAGE($D28:$V28)*'IRRBB parameters'!$C$32,'IRRBB parameters'!$E$32),'IRRBB parameters'!$D$32),0),"")</f>
        <v/>
      </c>
      <c r="G68" s="1232" t="str">
        <f>IF(ISNUMBER(G28),MAX(G28+MIN(MAX(AVERAGE($D28:$V28)*'IRRBB parameters'!$C$32,'IRRBB parameters'!$E$32),'IRRBB parameters'!$D$32),0),"")</f>
        <v/>
      </c>
      <c r="H68" s="1232" t="str">
        <f>IF(ISNUMBER(H28),MAX(H28+MIN(MAX(AVERAGE($D28:$V28)*'IRRBB parameters'!$C$32,'IRRBB parameters'!$E$32),'IRRBB parameters'!$D$32),0),"")</f>
        <v/>
      </c>
      <c r="I68" s="1232" t="str">
        <f>IF(ISNUMBER(I28),MAX(I28+MIN(MAX(AVERAGE($D28:$V28)*'IRRBB parameters'!$C$32,'IRRBB parameters'!$E$32),'IRRBB parameters'!$D$32),0),"")</f>
        <v/>
      </c>
      <c r="J68" s="1232" t="str">
        <f>IF(ISNUMBER(J28),MAX(J28+MIN(MAX(AVERAGE($D28:$V28)*'IRRBB parameters'!$C$32,'IRRBB parameters'!$E$32),'IRRBB parameters'!$D$32),0),"")</f>
        <v/>
      </c>
      <c r="K68" s="1232" t="str">
        <f>IF(ISNUMBER(K28),MAX(K28+MIN(MAX(AVERAGE($D28:$V28)*'IRRBB parameters'!$C$32,'IRRBB parameters'!$E$32),'IRRBB parameters'!$D$32),0),"")</f>
        <v/>
      </c>
      <c r="L68" s="1232" t="str">
        <f>IF(ISNUMBER(L28),MAX(L28+MIN(MAX(AVERAGE($D28:$V28)*'IRRBB parameters'!$C$32,'IRRBB parameters'!$E$32),'IRRBB parameters'!$D$32),0),"")</f>
        <v/>
      </c>
      <c r="M68" s="1232" t="str">
        <f>IF(ISNUMBER(M28),MAX(M28+MIN(MAX(AVERAGE($D28:$V28)*'IRRBB parameters'!$C$32,'IRRBB parameters'!$E$32),'IRRBB parameters'!$D$32),0),"")</f>
        <v/>
      </c>
      <c r="N68" s="1232" t="str">
        <f>IF(ISNUMBER(N28),MAX(N28+MIN(MAX(AVERAGE($D28:$V28)*'IRRBB parameters'!$C$32,'IRRBB parameters'!$E$32),'IRRBB parameters'!$D$32),0),"")</f>
        <v/>
      </c>
      <c r="O68" s="1232" t="str">
        <f>IF(ISNUMBER(O28),MAX(O28+MIN(MAX(AVERAGE($D28:$V28)*'IRRBB parameters'!$C$32,'IRRBB parameters'!$E$32),'IRRBB parameters'!$D$32),0),"")</f>
        <v/>
      </c>
      <c r="P68" s="1232" t="str">
        <f>IF(ISNUMBER(P28),MAX(P28+MIN(MAX(AVERAGE($D28:$V28)*'IRRBB parameters'!$C$32,'IRRBB parameters'!$E$32),'IRRBB parameters'!$D$32),0),"")</f>
        <v/>
      </c>
      <c r="Q68" s="1232" t="str">
        <f>IF(ISNUMBER(Q28),MAX(Q28+MIN(MAX(AVERAGE($D28:$V28)*'IRRBB parameters'!$C$32,'IRRBB parameters'!$E$32),'IRRBB parameters'!$D$32),0),"")</f>
        <v/>
      </c>
      <c r="R68" s="1232" t="str">
        <f>IF(ISNUMBER(R28),MAX(R28+MIN(MAX(AVERAGE($D28:$V28)*'IRRBB parameters'!$C$32,'IRRBB parameters'!$E$32),'IRRBB parameters'!$D$32),0),"")</f>
        <v/>
      </c>
      <c r="S68" s="1232" t="str">
        <f>IF(ISNUMBER(S28),MAX(S28+MIN(MAX(AVERAGE($D28:$V28)*'IRRBB parameters'!$C$32,'IRRBB parameters'!$E$32),'IRRBB parameters'!$D$32),0),"")</f>
        <v/>
      </c>
      <c r="T68" s="1232" t="str">
        <f>IF(ISNUMBER(T28),MAX(T28+MIN(MAX(AVERAGE($D28:$V28)*'IRRBB parameters'!$C$32,'IRRBB parameters'!$E$32),'IRRBB parameters'!$D$32),0),"")</f>
        <v/>
      </c>
      <c r="U68" s="1232" t="str">
        <f>IF(ISNUMBER(U28),MAX(U28+MIN(MAX(AVERAGE($D28:$V28)*'IRRBB parameters'!$C$32,'IRRBB parameters'!$E$32),'IRRBB parameters'!$D$32),0),"")</f>
        <v/>
      </c>
      <c r="V68" s="1233" t="str">
        <f>IF(ISNUMBER(V28),MAX(V28+MIN(MAX(AVERAGE($D28:$V28)*'IRRBB parameters'!$C$32,'IRRBB parameters'!$E$32),'IRRBB parameters'!$D$32),0),"")</f>
        <v/>
      </c>
      <c r="W68" s="1150"/>
      <c r="X68" s="1210"/>
    </row>
    <row r="69" spans="1:24" ht="15" customHeight="1" x14ac:dyDescent="0.25">
      <c r="A69" s="1209"/>
      <c r="B69" s="1230">
        <f t="shared" si="0"/>
        <v>24</v>
      </c>
      <c r="C69" s="1231" t="str">
        <f t="shared" si="1"/>
        <v/>
      </c>
      <c r="D69" s="1232" t="str">
        <f>IF(ISNUMBER(D29),MAX(D29+MIN(MAX(AVERAGE($D29:$V29)*'IRRBB parameters'!$C$32,'IRRBB parameters'!$E$32),'IRRBB parameters'!$D$32),0),"")</f>
        <v/>
      </c>
      <c r="E69" s="1232" t="str">
        <f>IF(ISNUMBER(E29),MAX(E29+MIN(MAX(AVERAGE($D29:$V29)*'IRRBB parameters'!$C$32,'IRRBB parameters'!$E$32),'IRRBB parameters'!$D$32),0),"")</f>
        <v/>
      </c>
      <c r="F69" s="1232" t="str">
        <f>IF(ISNUMBER(F29),MAX(F29+MIN(MAX(AVERAGE($D29:$V29)*'IRRBB parameters'!$C$32,'IRRBB parameters'!$E$32),'IRRBB parameters'!$D$32),0),"")</f>
        <v/>
      </c>
      <c r="G69" s="1232" t="str">
        <f>IF(ISNUMBER(G29),MAX(G29+MIN(MAX(AVERAGE($D29:$V29)*'IRRBB parameters'!$C$32,'IRRBB parameters'!$E$32),'IRRBB parameters'!$D$32),0),"")</f>
        <v/>
      </c>
      <c r="H69" s="1232" t="str">
        <f>IF(ISNUMBER(H29),MAX(H29+MIN(MAX(AVERAGE($D29:$V29)*'IRRBB parameters'!$C$32,'IRRBB parameters'!$E$32),'IRRBB parameters'!$D$32),0),"")</f>
        <v/>
      </c>
      <c r="I69" s="1232" t="str">
        <f>IF(ISNUMBER(I29),MAX(I29+MIN(MAX(AVERAGE($D29:$V29)*'IRRBB parameters'!$C$32,'IRRBB parameters'!$E$32),'IRRBB parameters'!$D$32),0),"")</f>
        <v/>
      </c>
      <c r="J69" s="1232" t="str">
        <f>IF(ISNUMBER(J29),MAX(J29+MIN(MAX(AVERAGE($D29:$V29)*'IRRBB parameters'!$C$32,'IRRBB parameters'!$E$32),'IRRBB parameters'!$D$32),0),"")</f>
        <v/>
      </c>
      <c r="K69" s="1232" t="str">
        <f>IF(ISNUMBER(K29),MAX(K29+MIN(MAX(AVERAGE($D29:$V29)*'IRRBB parameters'!$C$32,'IRRBB parameters'!$E$32),'IRRBB parameters'!$D$32),0),"")</f>
        <v/>
      </c>
      <c r="L69" s="1232" t="str">
        <f>IF(ISNUMBER(L29),MAX(L29+MIN(MAX(AVERAGE($D29:$V29)*'IRRBB parameters'!$C$32,'IRRBB parameters'!$E$32),'IRRBB parameters'!$D$32),0),"")</f>
        <v/>
      </c>
      <c r="M69" s="1232" t="str">
        <f>IF(ISNUMBER(M29),MAX(M29+MIN(MAX(AVERAGE($D29:$V29)*'IRRBB parameters'!$C$32,'IRRBB parameters'!$E$32),'IRRBB parameters'!$D$32),0),"")</f>
        <v/>
      </c>
      <c r="N69" s="1232" t="str">
        <f>IF(ISNUMBER(N29),MAX(N29+MIN(MAX(AVERAGE($D29:$V29)*'IRRBB parameters'!$C$32,'IRRBB parameters'!$E$32),'IRRBB parameters'!$D$32),0),"")</f>
        <v/>
      </c>
      <c r="O69" s="1232" t="str">
        <f>IF(ISNUMBER(O29),MAX(O29+MIN(MAX(AVERAGE($D29:$V29)*'IRRBB parameters'!$C$32,'IRRBB parameters'!$E$32),'IRRBB parameters'!$D$32),0),"")</f>
        <v/>
      </c>
      <c r="P69" s="1232" t="str">
        <f>IF(ISNUMBER(P29),MAX(P29+MIN(MAX(AVERAGE($D29:$V29)*'IRRBB parameters'!$C$32,'IRRBB parameters'!$E$32),'IRRBB parameters'!$D$32),0),"")</f>
        <v/>
      </c>
      <c r="Q69" s="1232" t="str">
        <f>IF(ISNUMBER(Q29),MAX(Q29+MIN(MAX(AVERAGE($D29:$V29)*'IRRBB parameters'!$C$32,'IRRBB parameters'!$E$32),'IRRBB parameters'!$D$32),0),"")</f>
        <v/>
      </c>
      <c r="R69" s="1232" t="str">
        <f>IF(ISNUMBER(R29),MAX(R29+MIN(MAX(AVERAGE($D29:$V29)*'IRRBB parameters'!$C$32,'IRRBB parameters'!$E$32),'IRRBB parameters'!$D$32),0),"")</f>
        <v/>
      </c>
      <c r="S69" s="1232" t="str">
        <f>IF(ISNUMBER(S29),MAX(S29+MIN(MAX(AVERAGE($D29:$V29)*'IRRBB parameters'!$C$32,'IRRBB parameters'!$E$32),'IRRBB parameters'!$D$32),0),"")</f>
        <v/>
      </c>
      <c r="T69" s="1232" t="str">
        <f>IF(ISNUMBER(T29),MAX(T29+MIN(MAX(AVERAGE($D29:$V29)*'IRRBB parameters'!$C$32,'IRRBB parameters'!$E$32),'IRRBB parameters'!$D$32),0),"")</f>
        <v/>
      </c>
      <c r="U69" s="1232" t="str">
        <f>IF(ISNUMBER(U29),MAX(U29+MIN(MAX(AVERAGE($D29:$V29)*'IRRBB parameters'!$C$32,'IRRBB parameters'!$E$32),'IRRBB parameters'!$D$32),0),"")</f>
        <v/>
      </c>
      <c r="V69" s="1233" t="str">
        <f>IF(ISNUMBER(V29),MAX(V29+MIN(MAX(AVERAGE($D29:$V29)*'IRRBB parameters'!$C$32,'IRRBB parameters'!$E$32),'IRRBB parameters'!$D$32),0),"")</f>
        <v/>
      </c>
      <c r="W69" s="1150"/>
      <c r="X69" s="1210"/>
    </row>
    <row r="70" spans="1:24" ht="15" customHeight="1" x14ac:dyDescent="0.25">
      <c r="A70" s="1209"/>
      <c r="B70" s="1230">
        <f t="shared" si="0"/>
        <v>25</v>
      </c>
      <c r="C70" s="1231" t="str">
        <f t="shared" si="1"/>
        <v/>
      </c>
      <c r="D70" s="1232" t="str">
        <f>IF(ISNUMBER(D30),MAX(D30+MIN(MAX(AVERAGE($D30:$V30)*'IRRBB parameters'!$C$32,'IRRBB parameters'!$E$32),'IRRBB parameters'!$D$32),0),"")</f>
        <v/>
      </c>
      <c r="E70" s="1232" t="str">
        <f>IF(ISNUMBER(E30),MAX(E30+MIN(MAX(AVERAGE($D30:$V30)*'IRRBB parameters'!$C$32,'IRRBB parameters'!$E$32),'IRRBB parameters'!$D$32),0),"")</f>
        <v/>
      </c>
      <c r="F70" s="1232" t="str">
        <f>IF(ISNUMBER(F30),MAX(F30+MIN(MAX(AVERAGE($D30:$V30)*'IRRBB parameters'!$C$32,'IRRBB parameters'!$E$32),'IRRBB parameters'!$D$32),0),"")</f>
        <v/>
      </c>
      <c r="G70" s="1232" t="str">
        <f>IF(ISNUMBER(G30),MAX(G30+MIN(MAX(AVERAGE($D30:$V30)*'IRRBB parameters'!$C$32,'IRRBB parameters'!$E$32),'IRRBB parameters'!$D$32),0),"")</f>
        <v/>
      </c>
      <c r="H70" s="1232" t="str">
        <f>IF(ISNUMBER(H30),MAX(H30+MIN(MAX(AVERAGE($D30:$V30)*'IRRBB parameters'!$C$32,'IRRBB parameters'!$E$32),'IRRBB parameters'!$D$32),0),"")</f>
        <v/>
      </c>
      <c r="I70" s="1232" t="str">
        <f>IF(ISNUMBER(I30),MAX(I30+MIN(MAX(AVERAGE($D30:$V30)*'IRRBB parameters'!$C$32,'IRRBB parameters'!$E$32),'IRRBB parameters'!$D$32),0),"")</f>
        <v/>
      </c>
      <c r="J70" s="1232" t="str">
        <f>IF(ISNUMBER(J30),MAX(J30+MIN(MAX(AVERAGE($D30:$V30)*'IRRBB parameters'!$C$32,'IRRBB parameters'!$E$32),'IRRBB parameters'!$D$32),0),"")</f>
        <v/>
      </c>
      <c r="K70" s="1232" t="str">
        <f>IF(ISNUMBER(K30),MAX(K30+MIN(MAX(AVERAGE($D30:$V30)*'IRRBB parameters'!$C$32,'IRRBB parameters'!$E$32),'IRRBB parameters'!$D$32),0),"")</f>
        <v/>
      </c>
      <c r="L70" s="1232" t="str">
        <f>IF(ISNUMBER(L30),MAX(L30+MIN(MAX(AVERAGE($D30:$V30)*'IRRBB parameters'!$C$32,'IRRBB parameters'!$E$32),'IRRBB parameters'!$D$32),0),"")</f>
        <v/>
      </c>
      <c r="M70" s="1232" t="str">
        <f>IF(ISNUMBER(M30),MAX(M30+MIN(MAX(AVERAGE($D30:$V30)*'IRRBB parameters'!$C$32,'IRRBB parameters'!$E$32),'IRRBB parameters'!$D$32),0),"")</f>
        <v/>
      </c>
      <c r="N70" s="1232" t="str">
        <f>IF(ISNUMBER(N30),MAX(N30+MIN(MAX(AVERAGE($D30:$V30)*'IRRBB parameters'!$C$32,'IRRBB parameters'!$E$32),'IRRBB parameters'!$D$32),0),"")</f>
        <v/>
      </c>
      <c r="O70" s="1232" t="str">
        <f>IF(ISNUMBER(O30),MAX(O30+MIN(MAX(AVERAGE($D30:$V30)*'IRRBB parameters'!$C$32,'IRRBB parameters'!$E$32),'IRRBB parameters'!$D$32),0),"")</f>
        <v/>
      </c>
      <c r="P70" s="1232" t="str">
        <f>IF(ISNUMBER(P30),MAX(P30+MIN(MAX(AVERAGE($D30:$V30)*'IRRBB parameters'!$C$32,'IRRBB parameters'!$E$32),'IRRBB parameters'!$D$32),0),"")</f>
        <v/>
      </c>
      <c r="Q70" s="1232" t="str">
        <f>IF(ISNUMBER(Q30),MAX(Q30+MIN(MAX(AVERAGE($D30:$V30)*'IRRBB parameters'!$C$32,'IRRBB parameters'!$E$32),'IRRBB parameters'!$D$32),0),"")</f>
        <v/>
      </c>
      <c r="R70" s="1232" t="str">
        <f>IF(ISNUMBER(R30),MAX(R30+MIN(MAX(AVERAGE($D30:$V30)*'IRRBB parameters'!$C$32,'IRRBB parameters'!$E$32),'IRRBB parameters'!$D$32),0),"")</f>
        <v/>
      </c>
      <c r="S70" s="1232" t="str">
        <f>IF(ISNUMBER(S30),MAX(S30+MIN(MAX(AVERAGE($D30:$V30)*'IRRBB parameters'!$C$32,'IRRBB parameters'!$E$32),'IRRBB parameters'!$D$32),0),"")</f>
        <v/>
      </c>
      <c r="T70" s="1232" t="str">
        <f>IF(ISNUMBER(T30),MAX(T30+MIN(MAX(AVERAGE($D30:$V30)*'IRRBB parameters'!$C$32,'IRRBB parameters'!$E$32),'IRRBB parameters'!$D$32),0),"")</f>
        <v/>
      </c>
      <c r="U70" s="1232" t="str">
        <f>IF(ISNUMBER(U30),MAX(U30+MIN(MAX(AVERAGE($D30:$V30)*'IRRBB parameters'!$C$32,'IRRBB parameters'!$E$32),'IRRBB parameters'!$D$32),0),"")</f>
        <v/>
      </c>
      <c r="V70" s="1233" t="str">
        <f>IF(ISNUMBER(V30),MAX(V30+MIN(MAX(AVERAGE($D30:$V30)*'IRRBB parameters'!$C$32,'IRRBB parameters'!$E$32),'IRRBB parameters'!$D$32),0),"")</f>
        <v/>
      </c>
      <c r="W70" s="1150"/>
      <c r="X70" s="1210"/>
    </row>
    <row r="71" spans="1:24" ht="15" customHeight="1" x14ac:dyDescent="0.25">
      <c r="A71" s="1209"/>
      <c r="B71" s="1230">
        <f t="shared" si="0"/>
        <v>26</v>
      </c>
      <c r="C71" s="1231" t="str">
        <f t="shared" si="1"/>
        <v/>
      </c>
      <c r="D71" s="1232" t="str">
        <f>IF(ISNUMBER(D31),MAX(D31+MIN(MAX(AVERAGE($D31:$V31)*'IRRBB parameters'!$C$32,'IRRBB parameters'!$E$32),'IRRBB parameters'!$D$32),0),"")</f>
        <v/>
      </c>
      <c r="E71" s="1232" t="str">
        <f>IF(ISNUMBER(E31),MAX(E31+MIN(MAX(AVERAGE($D31:$V31)*'IRRBB parameters'!$C$32,'IRRBB parameters'!$E$32),'IRRBB parameters'!$D$32),0),"")</f>
        <v/>
      </c>
      <c r="F71" s="1232" t="str">
        <f>IF(ISNUMBER(F31),MAX(F31+MIN(MAX(AVERAGE($D31:$V31)*'IRRBB parameters'!$C$32,'IRRBB parameters'!$E$32),'IRRBB parameters'!$D$32),0),"")</f>
        <v/>
      </c>
      <c r="G71" s="1232" t="str">
        <f>IF(ISNUMBER(G31),MAX(G31+MIN(MAX(AVERAGE($D31:$V31)*'IRRBB parameters'!$C$32,'IRRBB parameters'!$E$32),'IRRBB parameters'!$D$32),0),"")</f>
        <v/>
      </c>
      <c r="H71" s="1232" t="str">
        <f>IF(ISNUMBER(H31),MAX(H31+MIN(MAX(AVERAGE($D31:$V31)*'IRRBB parameters'!$C$32,'IRRBB parameters'!$E$32),'IRRBB parameters'!$D$32),0),"")</f>
        <v/>
      </c>
      <c r="I71" s="1232" t="str">
        <f>IF(ISNUMBER(I31),MAX(I31+MIN(MAX(AVERAGE($D31:$V31)*'IRRBB parameters'!$C$32,'IRRBB parameters'!$E$32),'IRRBB parameters'!$D$32),0),"")</f>
        <v/>
      </c>
      <c r="J71" s="1232" t="str">
        <f>IF(ISNUMBER(J31),MAX(J31+MIN(MAX(AVERAGE($D31:$V31)*'IRRBB parameters'!$C$32,'IRRBB parameters'!$E$32),'IRRBB parameters'!$D$32),0),"")</f>
        <v/>
      </c>
      <c r="K71" s="1232" t="str">
        <f>IF(ISNUMBER(K31),MAX(K31+MIN(MAX(AVERAGE($D31:$V31)*'IRRBB parameters'!$C$32,'IRRBB parameters'!$E$32),'IRRBB parameters'!$D$32),0),"")</f>
        <v/>
      </c>
      <c r="L71" s="1232" t="str">
        <f>IF(ISNUMBER(L31),MAX(L31+MIN(MAX(AVERAGE($D31:$V31)*'IRRBB parameters'!$C$32,'IRRBB parameters'!$E$32),'IRRBB parameters'!$D$32),0),"")</f>
        <v/>
      </c>
      <c r="M71" s="1232" t="str">
        <f>IF(ISNUMBER(M31),MAX(M31+MIN(MAX(AVERAGE($D31:$V31)*'IRRBB parameters'!$C$32,'IRRBB parameters'!$E$32),'IRRBB parameters'!$D$32),0),"")</f>
        <v/>
      </c>
      <c r="N71" s="1232" t="str">
        <f>IF(ISNUMBER(N31),MAX(N31+MIN(MAX(AVERAGE($D31:$V31)*'IRRBB parameters'!$C$32,'IRRBB parameters'!$E$32),'IRRBB parameters'!$D$32),0),"")</f>
        <v/>
      </c>
      <c r="O71" s="1232" t="str">
        <f>IF(ISNUMBER(O31),MAX(O31+MIN(MAX(AVERAGE($D31:$V31)*'IRRBB parameters'!$C$32,'IRRBB parameters'!$E$32),'IRRBB parameters'!$D$32),0),"")</f>
        <v/>
      </c>
      <c r="P71" s="1232" t="str">
        <f>IF(ISNUMBER(P31),MAX(P31+MIN(MAX(AVERAGE($D31:$V31)*'IRRBB parameters'!$C$32,'IRRBB parameters'!$E$32),'IRRBB parameters'!$D$32),0),"")</f>
        <v/>
      </c>
      <c r="Q71" s="1232" t="str">
        <f>IF(ISNUMBER(Q31),MAX(Q31+MIN(MAX(AVERAGE($D31:$V31)*'IRRBB parameters'!$C$32,'IRRBB parameters'!$E$32),'IRRBB parameters'!$D$32),0),"")</f>
        <v/>
      </c>
      <c r="R71" s="1232" t="str">
        <f>IF(ISNUMBER(R31),MAX(R31+MIN(MAX(AVERAGE($D31:$V31)*'IRRBB parameters'!$C$32,'IRRBB parameters'!$E$32),'IRRBB parameters'!$D$32),0),"")</f>
        <v/>
      </c>
      <c r="S71" s="1232" t="str">
        <f>IF(ISNUMBER(S31),MAX(S31+MIN(MAX(AVERAGE($D31:$V31)*'IRRBB parameters'!$C$32,'IRRBB parameters'!$E$32),'IRRBB parameters'!$D$32),0),"")</f>
        <v/>
      </c>
      <c r="T71" s="1232" t="str">
        <f>IF(ISNUMBER(T31),MAX(T31+MIN(MAX(AVERAGE($D31:$V31)*'IRRBB parameters'!$C$32,'IRRBB parameters'!$E$32),'IRRBB parameters'!$D$32),0),"")</f>
        <v/>
      </c>
      <c r="U71" s="1232" t="str">
        <f>IF(ISNUMBER(U31),MAX(U31+MIN(MAX(AVERAGE($D31:$V31)*'IRRBB parameters'!$C$32,'IRRBB parameters'!$E$32),'IRRBB parameters'!$D$32),0),"")</f>
        <v/>
      </c>
      <c r="V71" s="1233" t="str">
        <f>IF(ISNUMBER(V31),MAX(V31+MIN(MAX(AVERAGE($D31:$V31)*'IRRBB parameters'!$C$32,'IRRBB parameters'!$E$32),'IRRBB parameters'!$D$32),0),"")</f>
        <v/>
      </c>
      <c r="W71" s="1150"/>
      <c r="X71" s="1210"/>
    </row>
    <row r="72" spans="1:24" ht="15" customHeight="1" x14ac:dyDescent="0.25">
      <c r="A72" s="1209"/>
      <c r="B72" s="1230">
        <f t="shared" si="0"/>
        <v>27</v>
      </c>
      <c r="C72" s="1231" t="str">
        <f t="shared" si="1"/>
        <v/>
      </c>
      <c r="D72" s="1232" t="str">
        <f>IF(ISNUMBER(D32),MAX(D32+MIN(MAX(AVERAGE($D32:$V32)*'IRRBB parameters'!$C$32,'IRRBB parameters'!$E$32),'IRRBB parameters'!$D$32),0),"")</f>
        <v/>
      </c>
      <c r="E72" s="1232" t="str">
        <f>IF(ISNUMBER(E32),MAX(E32+MIN(MAX(AVERAGE($D32:$V32)*'IRRBB parameters'!$C$32,'IRRBB parameters'!$E$32),'IRRBB parameters'!$D$32),0),"")</f>
        <v/>
      </c>
      <c r="F72" s="1232" t="str">
        <f>IF(ISNUMBER(F32),MAX(F32+MIN(MAX(AVERAGE($D32:$V32)*'IRRBB parameters'!$C$32,'IRRBB parameters'!$E$32),'IRRBB parameters'!$D$32),0),"")</f>
        <v/>
      </c>
      <c r="G72" s="1232" t="str">
        <f>IF(ISNUMBER(G32),MAX(G32+MIN(MAX(AVERAGE($D32:$V32)*'IRRBB parameters'!$C$32,'IRRBB parameters'!$E$32),'IRRBB parameters'!$D$32),0),"")</f>
        <v/>
      </c>
      <c r="H72" s="1232" t="str">
        <f>IF(ISNUMBER(H32),MAX(H32+MIN(MAX(AVERAGE($D32:$V32)*'IRRBB parameters'!$C$32,'IRRBB parameters'!$E$32),'IRRBB parameters'!$D$32),0),"")</f>
        <v/>
      </c>
      <c r="I72" s="1232" t="str">
        <f>IF(ISNUMBER(I32),MAX(I32+MIN(MAX(AVERAGE($D32:$V32)*'IRRBB parameters'!$C$32,'IRRBB parameters'!$E$32),'IRRBB parameters'!$D$32),0),"")</f>
        <v/>
      </c>
      <c r="J72" s="1232" t="str">
        <f>IF(ISNUMBER(J32),MAX(J32+MIN(MAX(AVERAGE($D32:$V32)*'IRRBB parameters'!$C$32,'IRRBB parameters'!$E$32),'IRRBB parameters'!$D$32),0),"")</f>
        <v/>
      </c>
      <c r="K72" s="1232" t="str">
        <f>IF(ISNUMBER(K32),MAX(K32+MIN(MAX(AVERAGE($D32:$V32)*'IRRBB parameters'!$C$32,'IRRBB parameters'!$E$32),'IRRBB parameters'!$D$32),0),"")</f>
        <v/>
      </c>
      <c r="L72" s="1232" t="str">
        <f>IF(ISNUMBER(L32),MAX(L32+MIN(MAX(AVERAGE($D32:$V32)*'IRRBB parameters'!$C$32,'IRRBB parameters'!$E$32),'IRRBB parameters'!$D$32),0),"")</f>
        <v/>
      </c>
      <c r="M72" s="1232" t="str">
        <f>IF(ISNUMBER(M32),MAX(M32+MIN(MAX(AVERAGE($D32:$V32)*'IRRBB parameters'!$C$32,'IRRBB parameters'!$E$32),'IRRBB parameters'!$D$32),0),"")</f>
        <v/>
      </c>
      <c r="N72" s="1232" t="str">
        <f>IF(ISNUMBER(N32),MAX(N32+MIN(MAX(AVERAGE($D32:$V32)*'IRRBB parameters'!$C$32,'IRRBB parameters'!$E$32),'IRRBB parameters'!$D$32),0),"")</f>
        <v/>
      </c>
      <c r="O72" s="1232" t="str">
        <f>IF(ISNUMBER(O32),MAX(O32+MIN(MAX(AVERAGE($D32:$V32)*'IRRBB parameters'!$C$32,'IRRBB parameters'!$E$32),'IRRBB parameters'!$D$32),0),"")</f>
        <v/>
      </c>
      <c r="P72" s="1232" t="str">
        <f>IF(ISNUMBER(P32),MAX(P32+MIN(MAX(AVERAGE($D32:$V32)*'IRRBB parameters'!$C$32,'IRRBB parameters'!$E$32),'IRRBB parameters'!$D$32),0),"")</f>
        <v/>
      </c>
      <c r="Q72" s="1232" t="str">
        <f>IF(ISNUMBER(Q32),MAX(Q32+MIN(MAX(AVERAGE($D32:$V32)*'IRRBB parameters'!$C$32,'IRRBB parameters'!$E$32),'IRRBB parameters'!$D$32),0),"")</f>
        <v/>
      </c>
      <c r="R72" s="1232" t="str">
        <f>IF(ISNUMBER(R32),MAX(R32+MIN(MAX(AVERAGE($D32:$V32)*'IRRBB parameters'!$C$32,'IRRBB parameters'!$E$32),'IRRBB parameters'!$D$32),0),"")</f>
        <v/>
      </c>
      <c r="S72" s="1232" t="str">
        <f>IF(ISNUMBER(S32),MAX(S32+MIN(MAX(AVERAGE($D32:$V32)*'IRRBB parameters'!$C$32,'IRRBB parameters'!$E$32),'IRRBB parameters'!$D$32),0),"")</f>
        <v/>
      </c>
      <c r="T72" s="1232" t="str">
        <f>IF(ISNUMBER(T32),MAX(T32+MIN(MAX(AVERAGE($D32:$V32)*'IRRBB parameters'!$C$32,'IRRBB parameters'!$E$32),'IRRBB parameters'!$D$32),0),"")</f>
        <v/>
      </c>
      <c r="U72" s="1232" t="str">
        <f>IF(ISNUMBER(U32),MAX(U32+MIN(MAX(AVERAGE($D32:$V32)*'IRRBB parameters'!$C$32,'IRRBB parameters'!$E$32),'IRRBB parameters'!$D$32),0),"")</f>
        <v/>
      </c>
      <c r="V72" s="1233" t="str">
        <f>IF(ISNUMBER(V32),MAX(V32+MIN(MAX(AVERAGE($D32:$V32)*'IRRBB parameters'!$C$32,'IRRBB parameters'!$E$32),'IRRBB parameters'!$D$32),0),"")</f>
        <v/>
      </c>
      <c r="W72" s="1150"/>
      <c r="X72" s="1210"/>
    </row>
    <row r="73" spans="1:24" ht="15" customHeight="1" x14ac:dyDescent="0.25">
      <c r="A73" s="1209"/>
      <c r="B73" s="1230">
        <f t="shared" si="0"/>
        <v>28</v>
      </c>
      <c r="C73" s="1231" t="str">
        <f t="shared" si="1"/>
        <v/>
      </c>
      <c r="D73" s="1232" t="str">
        <f>IF(ISNUMBER(D33),MAX(D33+MIN(MAX(AVERAGE($D33:$V33)*'IRRBB parameters'!$C$32,'IRRBB parameters'!$E$32),'IRRBB parameters'!$D$32),0),"")</f>
        <v/>
      </c>
      <c r="E73" s="1232" t="str">
        <f>IF(ISNUMBER(E33),MAX(E33+MIN(MAX(AVERAGE($D33:$V33)*'IRRBB parameters'!$C$32,'IRRBB parameters'!$E$32),'IRRBB parameters'!$D$32),0),"")</f>
        <v/>
      </c>
      <c r="F73" s="1232" t="str">
        <f>IF(ISNUMBER(F33),MAX(F33+MIN(MAX(AVERAGE($D33:$V33)*'IRRBB parameters'!$C$32,'IRRBB parameters'!$E$32),'IRRBB parameters'!$D$32),0),"")</f>
        <v/>
      </c>
      <c r="G73" s="1232" t="str">
        <f>IF(ISNUMBER(G33),MAX(G33+MIN(MAX(AVERAGE($D33:$V33)*'IRRBB parameters'!$C$32,'IRRBB parameters'!$E$32),'IRRBB parameters'!$D$32),0),"")</f>
        <v/>
      </c>
      <c r="H73" s="1232" t="str">
        <f>IF(ISNUMBER(H33),MAX(H33+MIN(MAX(AVERAGE($D33:$V33)*'IRRBB parameters'!$C$32,'IRRBB parameters'!$E$32),'IRRBB parameters'!$D$32),0),"")</f>
        <v/>
      </c>
      <c r="I73" s="1232" t="str">
        <f>IF(ISNUMBER(I33),MAX(I33+MIN(MAX(AVERAGE($D33:$V33)*'IRRBB parameters'!$C$32,'IRRBB parameters'!$E$32),'IRRBB parameters'!$D$32),0),"")</f>
        <v/>
      </c>
      <c r="J73" s="1232" t="str">
        <f>IF(ISNUMBER(J33),MAX(J33+MIN(MAX(AVERAGE($D33:$V33)*'IRRBB parameters'!$C$32,'IRRBB parameters'!$E$32),'IRRBB parameters'!$D$32),0),"")</f>
        <v/>
      </c>
      <c r="K73" s="1232" t="str">
        <f>IF(ISNUMBER(K33),MAX(K33+MIN(MAX(AVERAGE($D33:$V33)*'IRRBB parameters'!$C$32,'IRRBB parameters'!$E$32),'IRRBB parameters'!$D$32),0),"")</f>
        <v/>
      </c>
      <c r="L73" s="1232" t="str">
        <f>IF(ISNUMBER(L33),MAX(L33+MIN(MAX(AVERAGE($D33:$V33)*'IRRBB parameters'!$C$32,'IRRBB parameters'!$E$32),'IRRBB parameters'!$D$32),0),"")</f>
        <v/>
      </c>
      <c r="M73" s="1232" t="str">
        <f>IF(ISNUMBER(M33),MAX(M33+MIN(MAX(AVERAGE($D33:$V33)*'IRRBB parameters'!$C$32,'IRRBB parameters'!$E$32),'IRRBB parameters'!$D$32),0),"")</f>
        <v/>
      </c>
      <c r="N73" s="1232" t="str">
        <f>IF(ISNUMBER(N33),MAX(N33+MIN(MAX(AVERAGE($D33:$V33)*'IRRBB parameters'!$C$32,'IRRBB parameters'!$E$32),'IRRBB parameters'!$D$32),0),"")</f>
        <v/>
      </c>
      <c r="O73" s="1232" t="str">
        <f>IF(ISNUMBER(O33),MAX(O33+MIN(MAX(AVERAGE($D33:$V33)*'IRRBB parameters'!$C$32,'IRRBB parameters'!$E$32),'IRRBB parameters'!$D$32),0),"")</f>
        <v/>
      </c>
      <c r="P73" s="1232" t="str">
        <f>IF(ISNUMBER(P33),MAX(P33+MIN(MAX(AVERAGE($D33:$V33)*'IRRBB parameters'!$C$32,'IRRBB parameters'!$E$32),'IRRBB parameters'!$D$32),0),"")</f>
        <v/>
      </c>
      <c r="Q73" s="1232" t="str">
        <f>IF(ISNUMBER(Q33),MAX(Q33+MIN(MAX(AVERAGE($D33:$V33)*'IRRBB parameters'!$C$32,'IRRBB parameters'!$E$32),'IRRBB parameters'!$D$32),0),"")</f>
        <v/>
      </c>
      <c r="R73" s="1232" t="str">
        <f>IF(ISNUMBER(R33),MAX(R33+MIN(MAX(AVERAGE($D33:$V33)*'IRRBB parameters'!$C$32,'IRRBB parameters'!$E$32),'IRRBB parameters'!$D$32),0),"")</f>
        <v/>
      </c>
      <c r="S73" s="1232" t="str">
        <f>IF(ISNUMBER(S33),MAX(S33+MIN(MAX(AVERAGE($D33:$V33)*'IRRBB parameters'!$C$32,'IRRBB parameters'!$E$32),'IRRBB parameters'!$D$32),0),"")</f>
        <v/>
      </c>
      <c r="T73" s="1232" t="str">
        <f>IF(ISNUMBER(T33),MAX(T33+MIN(MAX(AVERAGE($D33:$V33)*'IRRBB parameters'!$C$32,'IRRBB parameters'!$E$32),'IRRBB parameters'!$D$32),0),"")</f>
        <v/>
      </c>
      <c r="U73" s="1232" t="str">
        <f>IF(ISNUMBER(U33),MAX(U33+MIN(MAX(AVERAGE($D33:$V33)*'IRRBB parameters'!$C$32,'IRRBB parameters'!$E$32),'IRRBB parameters'!$D$32),0),"")</f>
        <v/>
      </c>
      <c r="V73" s="1233" t="str">
        <f>IF(ISNUMBER(V33),MAX(V33+MIN(MAX(AVERAGE($D33:$V33)*'IRRBB parameters'!$C$32,'IRRBB parameters'!$E$32),'IRRBB parameters'!$D$32),0),"")</f>
        <v/>
      </c>
      <c r="W73" s="1150"/>
      <c r="X73" s="1210"/>
    </row>
    <row r="74" spans="1:24" ht="15" customHeight="1" x14ac:dyDescent="0.25">
      <c r="A74" s="1209"/>
      <c r="B74" s="1230">
        <f t="shared" si="0"/>
        <v>29</v>
      </c>
      <c r="C74" s="1231" t="str">
        <f t="shared" si="1"/>
        <v/>
      </c>
      <c r="D74" s="1232" t="str">
        <f>IF(ISNUMBER(D34),MAX(D34+MIN(MAX(AVERAGE($D34:$V34)*'IRRBB parameters'!$C$32,'IRRBB parameters'!$E$32),'IRRBB parameters'!$D$32),0),"")</f>
        <v/>
      </c>
      <c r="E74" s="1232" t="str">
        <f>IF(ISNUMBER(E34),MAX(E34+MIN(MAX(AVERAGE($D34:$V34)*'IRRBB parameters'!$C$32,'IRRBB parameters'!$E$32),'IRRBB parameters'!$D$32),0),"")</f>
        <v/>
      </c>
      <c r="F74" s="1232" t="str">
        <f>IF(ISNUMBER(F34),MAX(F34+MIN(MAX(AVERAGE($D34:$V34)*'IRRBB parameters'!$C$32,'IRRBB parameters'!$E$32),'IRRBB parameters'!$D$32),0),"")</f>
        <v/>
      </c>
      <c r="G74" s="1232" t="str">
        <f>IF(ISNUMBER(G34),MAX(G34+MIN(MAX(AVERAGE($D34:$V34)*'IRRBB parameters'!$C$32,'IRRBB parameters'!$E$32),'IRRBB parameters'!$D$32),0),"")</f>
        <v/>
      </c>
      <c r="H74" s="1232" t="str">
        <f>IF(ISNUMBER(H34),MAX(H34+MIN(MAX(AVERAGE($D34:$V34)*'IRRBB parameters'!$C$32,'IRRBB parameters'!$E$32),'IRRBB parameters'!$D$32),0),"")</f>
        <v/>
      </c>
      <c r="I74" s="1232" t="str">
        <f>IF(ISNUMBER(I34),MAX(I34+MIN(MAX(AVERAGE($D34:$V34)*'IRRBB parameters'!$C$32,'IRRBB parameters'!$E$32),'IRRBB parameters'!$D$32),0),"")</f>
        <v/>
      </c>
      <c r="J74" s="1232" t="str">
        <f>IF(ISNUMBER(J34),MAX(J34+MIN(MAX(AVERAGE($D34:$V34)*'IRRBB parameters'!$C$32,'IRRBB parameters'!$E$32),'IRRBB parameters'!$D$32),0),"")</f>
        <v/>
      </c>
      <c r="K74" s="1232" t="str">
        <f>IF(ISNUMBER(K34),MAX(K34+MIN(MAX(AVERAGE($D34:$V34)*'IRRBB parameters'!$C$32,'IRRBB parameters'!$E$32),'IRRBB parameters'!$D$32),0),"")</f>
        <v/>
      </c>
      <c r="L74" s="1232" t="str">
        <f>IF(ISNUMBER(L34),MAX(L34+MIN(MAX(AVERAGE($D34:$V34)*'IRRBB parameters'!$C$32,'IRRBB parameters'!$E$32),'IRRBB parameters'!$D$32),0),"")</f>
        <v/>
      </c>
      <c r="M74" s="1232" t="str">
        <f>IF(ISNUMBER(M34),MAX(M34+MIN(MAX(AVERAGE($D34:$V34)*'IRRBB parameters'!$C$32,'IRRBB parameters'!$E$32),'IRRBB parameters'!$D$32),0),"")</f>
        <v/>
      </c>
      <c r="N74" s="1232" t="str">
        <f>IF(ISNUMBER(N34),MAX(N34+MIN(MAX(AVERAGE($D34:$V34)*'IRRBB parameters'!$C$32,'IRRBB parameters'!$E$32),'IRRBB parameters'!$D$32),0),"")</f>
        <v/>
      </c>
      <c r="O74" s="1232" t="str">
        <f>IF(ISNUMBER(O34),MAX(O34+MIN(MAX(AVERAGE($D34:$V34)*'IRRBB parameters'!$C$32,'IRRBB parameters'!$E$32),'IRRBB parameters'!$D$32),0),"")</f>
        <v/>
      </c>
      <c r="P74" s="1232" t="str">
        <f>IF(ISNUMBER(P34),MAX(P34+MIN(MAX(AVERAGE($D34:$V34)*'IRRBB parameters'!$C$32,'IRRBB parameters'!$E$32),'IRRBB parameters'!$D$32),0),"")</f>
        <v/>
      </c>
      <c r="Q74" s="1232" t="str">
        <f>IF(ISNUMBER(Q34),MAX(Q34+MIN(MAX(AVERAGE($D34:$V34)*'IRRBB parameters'!$C$32,'IRRBB parameters'!$E$32),'IRRBB parameters'!$D$32),0),"")</f>
        <v/>
      </c>
      <c r="R74" s="1232" t="str">
        <f>IF(ISNUMBER(R34),MAX(R34+MIN(MAX(AVERAGE($D34:$V34)*'IRRBB parameters'!$C$32,'IRRBB parameters'!$E$32),'IRRBB parameters'!$D$32),0),"")</f>
        <v/>
      </c>
      <c r="S74" s="1232" t="str">
        <f>IF(ISNUMBER(S34),MAX(S34+MIN(MAX(AVERAGE($D34:$V34)*'IRRBB parameters'!$C$32,'IRRBB parameters'!$E$32),'IRRBB parameters'!$D$32),0),"")</f>
        <v/>
      </c>
      <c r="T74" s="1232" t="str">
        <f>IF(ISNUMBER(T34),MAX(T34+MIN(MAX(AVERAGE($D34:$V34)*'IRRBB parameters'!$C$32,'IRRBB parameters'!$E$32),'IRRBB parameters'!$D$32),0),"")</f>
        <v/>
      </c>
      <c r="U74" s="1232" t="str">
        <f>IF(ISNUMBER(U34),MAX(U34+MIN(MAX(AVERAGE($D34:$V34)*'IRRBB parameters'!$C$32,'IRRBB parameters'!$E$32),'IRRBB parameters'!$D$32),0),"")</f>
        <v/>
      </c>
      <c r="V74" s="1233" t="str">
        <f>IF(ISNUMBER(V34),MAX(V34+MIN(MAX(AVERAGE($D34:$V34)*'IRRBB parameters'!$C$32,'IRRBB parameters'!$E$32),'IRRBB parameters'!$D$32),0),"")</f>
        <v/>
      </c>
      <c r="W74" s="1150"/>
      <c r="X74" s="1210"/>
    </row>
    <row r="75" spans="1:24" ht="15" customHeight="1" x14ac:dyDescent="0.25">
      <c r="A75" s="1209"/>
      <c r="B75" s="1230">
        <f t="shared" si="0"/>
        <v>30</v>
      </c>
      <c r="C75" s="1231" t="str">
        <f t="shared" si="1"/>
        <v/>
      </c>
      <c r="D75" s="1232" t="str">
        <f>IF(ISNUMBER(D35),MAX(D35+MIN(MAX(AVERAGE($D35:$V35)*'IRRBB parameters'!$C$32,'IRRBB parameters'!$E$32),'IRRBB parameters'!$D$32),0),"")</f>
        <v/>
      </c>
      <c r="E75" s="1232" t="str">
        <f>IF(ISNUMBER(E35),MAX(E35+MIN(MAX(AVERAGE($D35:$V35)*'IRRBB parameters'!$C$32,'IRRBB parameters'!$E$32),'IRRBB parameters'!$D$32),0),"")</f>
        <v/>
      </c>
      <c r="F75" s="1232" t="str">
        <f>IF(ISNUMBER(F35),MAX(F35+MIN(MAX(AVERAGE($D35:$V35)*'IRRBB parameters'!$C$32,'IRRBB parameters'!$E$32),'IRRBB parameters'!$D$32),0),"")</f>
        <v/>
      </c>
      <c r="G75" s="1232" t="str">
        <f>IF(ISNUMBER(G35),MAX(G35+MIN(MAX(AVERAGE($D35:$V35)*'IRRBB parameters'!$C$32,'IRRBB parameters'!$E$32),'IRRBB parameters'!$D$32),0),"")</f>
        <v/>
      </c>
      <c r="H75" s="1232" t="str">
        <f>IF(ISNUMBER(H35),MAX(H35+MIN(MAX(AVERAGE($D35:$V35)*'IRRBB parameters'!$C$32,'IRRBB parameters'!$E$32),'IRRBB parameters'!$D$32),0),"")</f>
        <v/>
      </c>
      <c r="I75" s="1232" t="str">
        <f>IF(ISNUMBER(I35),MAX(I35+MIN(MAX(AVERAGE($D35:$V35)*'IRRBB parameters'!$C$32,'IRRBB parameters'!$E$32),'IRRBB parameters'!$D$32),0),"")</f>
        <v/>
      </c>
      <c r="J75" s="1232" t="str">
        <f>IF(ISNUMBER(J35),MAX(J35+MIN(MAX(AVERAGE($D35:$V35)*'IRRBB parameters'!$C$32,'IRRBB parameters'!$E$32),'IRRBB parameters'!$D$32),0),"")</f>
        <v/>
      </c>
      <c r="K75" s="1232" t="str">
        <f>IF(ISNUMBER(K35),MAX(K35+MIN(MAX(AVERAGE($D35:$V35)*'IRRBB parameters'!$C$32,'IRRBB parameters'!$E$32),'IRRBB parameters'!$D$32),0),"")</f>
        <v/>
      </c>
      <c r="L75" s="1232" t="str">
        <f>IF(ISNUMBER(L35),MAX(L35+MIN(MAX(AVERAGE($D35:$V35)*'IRRBB parameters'!$C$32,'IRRBB parameters'!$E$32),'IRRBB parameters'!$D$32),0),"")</f>
        <v/>
      </c>
      <c r="M75" s="1232" t="str">
        <f>IF(ISNUMBER(M35),MAX(M35+MIN(MAX(AVERAGE($D35:$V35)*'IRRBB parameters'!$C$32,'IRRBB parameters'!$E$32),'IRRBB parameters'!$D$32),0),"")</f>
        <v/>
      </c>
      <c r="N75" s="1232" t="str">
        <f>IF(ISNUMBER(N35),MAX(N35+MIN(MAX(AVERAGE($D35:$V35)*'IRRBB parameters'!$C$32,'IRRBB parameters'!$E$32),'IRRBB parameters'!$D$32),0),"")</f>
        <v/>
      </c>
      <c r="O75" s="1232" t="str">
        <f>IF(ISNUMBER(O35),MAX(O35+MIN(MAX(AVERAGE($D35:$V35)*'IRRBB parameters'!$C$32,'IRRBB parameters'!$E$32),'IRRBB parameters'!$D$32),0),"")</f>
        <v/>
      </c>
      <c r="P75" s="1232" t="str">
        <f>IF(ISNUMBER(P35),MAX(P35+MIN(MAX(AVERAGE($D35:$V35)*'IRRBB parameters'!$C$32,'IRRBB parameters'!$E$32),'IRRBB parameters'!$D$32),0),"")</f>
        <v/>
      </c>
      <c r="Q75" s="1232" t="str">
        <f>IF(ISNUMBER(Q35),MAX(Q35+MIN(MAX(AVERAGE($D35:$V35)*'IRRBB parameters'!$C$32,'IRRBB parameters'!$E$32),'IRRBB parameters'!$D$32),0),"")</f>
        <v/>
      </c>
      <c r="R75" s="1232" t="str">
        <f>IF(ISNUMBER(R35),MAX(R35+MIN(MAX(AVERAGE($D35:$V35)*'IRRBB parameters'!$C$32,'IRRBB parameters'!$E$32),'IRRBB parameters'!$D$32),0),"")</f>
        <v/>
      </c>
      <c r="S75" s="1232" t="str">
        <f>IF(ISNUMBER(S35),MAX(S35+MIN(MAX(AVERAGE($D35:$V35)*'IRRBB parameters'!$C$32,'IRRBB parameters'!$E$32),'IRRBB parameters'!$D$32),0),"")</f>
        <v/>
      </c>
      <c r="T75" s="1232" t="str">
        <f>IF(ISNUMBER(T35),MAX(T35+MIN(MAX(AVERAGE($D35:$V35)*'IRRBB parameters'!$C$32,'IRRBB parameters'!$E$32),'IRRBB parameters'!$D$32),0),"")</f>
        <v/>
      </c>
      <c r="U75" s="1232" t="str">
        <f>IF(ISNUMBER(U35),MAX(U35+MIN(MAX(AVERAGE($D35:$V35)*'IRRBB parameters'!$C$32,'IRRBB parameters'!$E$32),'IRRBB parameters'!$D$32),0),"")</f>
        <v/>
      </c>
      <c r="V75" s="1233" t="str">
        <f>IF(ISNUMBER(V35),MAX(V35+MIN(MAX(AVERAGE($D35:$V35)*'IRRBB parameters'!$C$32,'IRRBB parameters'!$E$32),'IRRBB parameters'!$D$32),0),"")</f>
        <v/>
      </c>
      <c r="W75" s="1150"/>
      <c r="X75" s="1210"/>
    </row>
    <row r="76" spans="1:24" ht="15" customHeight="1" x14ac:dyDescent="0.25">
      <c r="A76" s="1209"/>
      <c r="B76" s="1230">
        <f t="shared" si="0"/>
        <v>31</v>
      </c>
      <c r="C76" s="1231" t="str">
        <f t="shared" si="1"/>
        <v/>
      </c>
      <c r="D76" s="1232" t="str">
        <f>IF(ISNUMBER(D36),MAX(D36+MIN(MAX(AVERAGE($D36:$V36)*'IRRBB parameters'!$C$32,'IRRBB parameters'!$E$32),'IRRBB parameters'!$D$32),0),"")</f>
        <v/>
      </c>
      <c r="E76" s="1232" t="str">
        <f>IF(ISNUMBER(E36),MAX(E36+MIN(MAX(AVERAGE($D36:$V36)*'IRRBB parameters'!$C$32,'IRRBB parameters'!$E$32),'IRRBB parameters'!$D$32),0),"")</f>
        <v/>
      </c>
      <c r="F76" s="1232" t="str">
        <f>IF(ISNUMBER(F36),MAX(F36+MIN(MAX(AVERAGE($D36:$V36)*'IRRBB parameters'!$C$32,'IRRBB parameters'!$E$32),'IRRBB parameters'!$D$32),0),"")</f>
        <v/>
      </c>
      <c r="G76" s="1232" t="str">
        <f>IF(ISNUMBER(G36),MAX(G36+MIN(MAX(AVERAGE($D36:$V36)*'IRRBB parameters'!$C$32,'IRRBB parameters'!$E$32),'IRRBB parameters'!$D$32),0),"")</f>
        <v/>
      </c>
      <c r="H76" s="1232" t="str">
        <f>IF(ISNUMBER(H36),MAX(H36+MIN(MAX(AVERAGE($D36:$V36)*'IRRBB parameters'!$C$32,'IRRBB parameters'!$E$32),'IRRBB parameters'!$D$32),0),"")</f>
        <v/>
      </c>
      <c r="I76" s="1232" t="str">
        <f>IF(ISNUMBER(I36),MAX(I36+MIN(MAX(AVERAGE($D36:$V36)*'IRRBB parameters'!$C$32,'IRRBB parameters'!$E$32),'IRRBB parameters'!$D$32),0),"")</f>
        <v/>
      </c>
      <c r="J76" s="1232" t="str">
        <f>IF(ISNUMBER(J36),MAX(J36+MIN(MAX(AVERAGE($D36:$V36)*'IRRBB parameters'!$C$32,'IRRBB parameters'!$E$32),'IRRBB parameters'!$D$32),0),"")</f>
        <v/>
      </c>
      <c r="K76" s="1232" t="str">
        <f>IF(ISNUMBER(K36),MAX(K36+MIN(MAX(AVERAGE($D36:$V36)*'IRRBB parameters'!$C$32,'IRRBB parameters'!$E$32),'IRRBB parameters'!$D$32),0),"")</f>
        <v/>
      </c>
      <c r="L76" s="1232" t="str">
        <f>IF(ISNUMBER(L36),MAX(L36+MIN(MAX(AVERAGE($D36:$V36)*'IRRBB parameters'!$C$32,'IRRBB parameters'!$E$32),'IRRBB parameters'!$D$32),0),"")</f>
        <v/>
      </c>
      <c r="M76" s="1232" t="str">
        <f>IF(ISNUMBER(M36),MAX(M36+MIN(MAX(AVERAGE($D36:$V36)*'IRRBB parameters'!$C$32,'IRRBB parameters'!$E$32),'IRRBB parameters'!$D$32),0),"")</f>
        <v/>
      </c>
      <c r="N76" s="1232" t="str">
        <f>IF(ISNUMBER(N36),MAX(N36+MIN(MAX(AVERAGE($D36:$V36)*'IRRBB parameters'!$C$32,'IRRBB parameters'!$E$32),'IRRBB parameters'!$D$32),0),"")</f>
        <v/>
      </c>
      <c r="O76" s="1232" t="str">
        <f>IF(ISNUMBER(O36),MAX(O36+MIN(MAX(AVERAGE($D36:$V36)*'IRRBB parameters'!$C$32,'IRRBB parameters'!$E$32),'IRRBB parameters'!$D$32),0),"")</f>
        <v/>
      </c>
      <c r="P76" s="1232" t="str">
        <f>IF(ISNUMBER(P36),MAX(P36+MIN(MAX(AVERAGE($D36:$V36)*'IRRBB parameters'!$C$32,'IRRBB parameters'!$E$32),'IRRBB parameters'!$D$32),0),"")</f>
        <v/>
      </c>
      <c r="Q76" s="1232" t="str">
        <f>IF(ISNUMBER(Q36),MAX(Q36+MIN(MAX(AVERAGE($D36:$V36)*'IRRBB parameters'!$C$32,'IRRBB parameters'!$E$32),'IRRBB parameters'!$D$32),0),"")</f>
        <v/>
      </c>
      <c r="R76" s="1232" t="str">
        <f>IF(ISNUMBER(R36),MAX(R36+MIN(MAX(AVERAGE($D36:$V36)*'IRRBB parameters'!$C$32,'IRRBB parameters'!$E$32),'IRRBB parameters'!$D$32),0),"")</f>
        <v/>
      </c>
      <c r="S76" s="1232" t="str">
        <f>IF(ISNUMBER(S36),MAX(S36+MIN(MAX(AVERAGE($D36:$V36)*'IRRBB parameters'!$C$32,'IRRBB parameters'!$E$32),'IRRBB parameters'!$D$32),0),"")</f>
        <v/>
      </c>
      <c r="T76" s="1232" t="str">
        <f>IF(ISNUMBER(T36),MAX(T36+MIN(MAX(AVERAGE($D36:$V36)*'IRRBB parameters'!$C$32,'IRRBB parameters'!$E$32),'IRRBB parameters'!$D$32),0),"")</f>
        <v/>
      </c>
      <c r="U76" s="1232" t="str">
        <f>IF(ISNUMBER(U36),MAX(U36+MIN(MAX(AVERAGE($D36:$V36)*'IRRBB parameters'!$C$32,'IRRBB parameters'!$E$32),'IRRBB parameters'!$D$32),0),"")</f>
        <v/>
      </c>
      <c r="V76" s="1233" t="str">
        <f>IF(ISNUMBER(V36),MAX(V36+MIN(MAX(AVERAGE($D36:$V36)*'IRRBB parameters'!$C$32,'IRRBB parameters'!$E$32),'IRRBB parameters'!$D$32),0),"")</f>
        <v/>
      </c>
      <c r="W76" s="1150"/>
      <c r="X76" s="1210"/>
    </row>
    <row r="77" spans="1:24" ht="15" customHeight="1" x14ac:dyDescent="0.25">
      <c r="A77" s="1209"/>
      <c r="B77" s="1230">
        <f t="shared" si="0"/>
        <v>32</v>
      </c>
      <c r="C77" s="1231" t="str">
        <f t="shared" si="1"/>
        <v/>
      </c>
      <c r="D77" s="1232" t="str">
        <f>IF(ISNUMBER(D37),MAX(D37+MIN(MAX(AVERAGE($D37:$V37)*'IRRBB parameters'!$C$32,'IRRBB parameters'!$E$32),'IRRBB parameters'!$D$32),0),"")</f>
        <v/>
      </c>
      <c r="E77" s="1232" t="str">
        <f>IF(ISNUMBER(E37),MAX(E37+MIN(MAX(AVERAGE($D37:$V37)*'IRRBB parameters'!$C$32,'IRRBB parameters'!$E$32),'IRRBB parameters'!$D$32),0),"")</f>
        <v/>
      </c>
      <c r="F77" s="1232" t="str">
        <f>IF(ISNUMBER(F37),MAX(F37+MIN(MAX(AVERAGE($D37:$V37)*'IRRBB parameters'!$C$32,'IRRBB parameters'!$E$32),'IRRBB parameters'!$D$32),0),"")</f>
        <v/>
      </c>
      <c r="G77" s="1232" t="str">
        <f>IF(ISNUMBER(G37),MAX(G37+MIN(MAX(AVERAGE($D37:$V37)*'IRRBB parameters'!$C$32,'IRRBB parameters'!$E$32),'IRRBB parameters'!$D$32),0),"")</f>
        <v/>
      </c>
      <c r="H77" s="1232" t="str">
        <f>IF(ISNUMBER(H37),MAX(H37+MIN(MAX(AVERAGE($D37:$V37)*'IRRBB parameters'!$C$32,'IRRBB parameters'!$E$32),'IRRBB parameters'!$D$32),0),"")</f>
        <v/>
      </c>
      <c r="I77" s="1232" t="str">
        <f>IF(ISNUMBER(I37),MAX(I37+MIN(MAX(AVERAGE($D37:$V37)*'IRRBB parameters'!$C$32,'IRRBB parameters'!$E$32),'IRRBB parameters'!$D$32),0),"")</f>
        <v/>
      </c>
      <c r="J77" s="1232" t="str">
        <f>IF(ISNUMBER(J37),MAX(J37+MIN(MAX(AVERAGE($D37:$V37)*'IRRBB parameters'!$C$32,'IRRBB parameters'!$E$32),'IRRBB parameters'!$D$32),0),"")</f>
        <v/>
      </c>
      <c r="K77" s="1232" t="str">
        <f>IF(ISNUMBER(K37),MAX(K37+MIN(MAX(AVERAGE($D37:$V37)*'IRRBB parameters'!$C$32,'IRRBB parameters'!$E$32),'IRRBB parameters'!$D$32),0),"")</f>
        <v/>
      </c>
      <c r="L77" s="1232" t="str">
        <f>IF(ISNUMBER(L37),MAX(L37+MIN(MAX(AVERAGE($D37:$V37)*'IRRBB parameters'!$C$32,'IRRBB parameters'!$E$32),'IRRBB parameters'!$D$32),0),"")</f>
        <v/>
      </c>
      <c r="M77" s="1232" t="str">
        <f>IF(ISNUMBER(M37),MAX(M37+MIN(MAX(AVERAGE($D37:$V37)*'IRRBB parameters'!$C$32,'IRRBB parameters'!$E$32),'IRRBB parameters'!$D$32),0),"")</f>
        <v/>
      </c>
      <c r="N77" s="1232" t="str">
        <f>IF(ISNUMBER(N37),MAX(N37+MIN(MAX(AVERAGE($D37:$V37)*'IRRBB parameters'!$C$32,'IRRBB parameters'!$E$32),'IRRBB parameters'!$D$32),0),"")</f>
        <v/>
      </c>
      <c r="O77" s="1232" t="str">
        <f>IF(ISNUMBER(O37),MAX(O37+MIN(MAX(AVERAGE($D37:$V37)*'IRRBB parameters'!$C$32,'IRRBB parameters'!$E$32),'IRRBB parameters'!$D$32),0),"")</f>
        <v/>
      </c>
      <c r="P77" s="1232" t="str">
        <f>IF(ISNUMBER(P37),MAX(P37+MIN(MAX(AVERAGE($D37:$V37)*'IRRBB parameters'!$C$32,'IRRBB parameters'!$E$32),'IRRBB parameters'!$D$32),0),"")</f>
        <v/>
      </c>
      <c r="Q77" s="1232" t="str">
        <f>IF(ISNUMBER(Q37),MAX(Q37+MIN(MAX(AVERAGE($D37:$V37)*'IRRBB parameters'!$C$32,'IRRBB parameters'!$E$32),'IRRBB parameters'!$D$32),0),"")</f>
        <v/>
      </c>
      <c r="R77" s="1232" t="str">
        <f>IF(ISNUMBER(R37),MAX(R37+MIN(MAX(AVERAGE($D37:$V37)*'IRRBB parameters'!$C$32,'IRRBB parameters'!$E$32),'IRRBB parameters'!$D$32),0),"")</f>
        <v/>
      </c>
      <c r="S77" s="1232" t="str">
        <f>IF(ISNUMBER(S37),MAX(S37+MIN(MAX(AVERAGE($D37:$V37)*'IRRBB parameters'!$C$32,'IRRBB parameters'!$E$32),'IRRBB parameters'!$D$32),0),"")</f>
        <v/>
      </c>
      <c r="T77" s="1232" t="str">
        <f>IF(ISNUMBER(T37),MAX(T37+MIN(MAX(AVERAGE($D37:$V37)*'IRRBB parameters'!$C$32,'IRRBB parameters'!$E$32),'IRRBB parameters'!$D$32),0),"")</f>
        <v/>
      </c>
      <c r="U77" s="1232" t="str">
        <f>IF(ISNUMBER(U37),MAX(U37+MIN(MAX(AVERAGE($D37:$V37)*'IRRBB parameters'!$C$32,'IRRBB parameters'!$E$32),'IRRBB parameters'!$D$32),0),"")</f>
        <v/>
      </c>
      <c r="V77" s="1233" t="str">
        <f>IF(ISNUMBER(V37),MAX(V37+MIN(MAX(AVERAGE($D37:$V37)*'IRRBB parameters'!$C$32,'IRRBB parameters'!$E$32),'IRRBB parameters'!$D$32),0),"")</f>
        <v/>
      </c>
      <c r="W77" s="1150"/>
      <c r="X77" s="1210"/>
    </row>
    <row r="78" spans="1:24" ht="15" customHeight="1" x14ac:dyDescent="0.25">
      <c r="A78" s="1209"/>
      <c r="B78" s="1230">
        <f t="shared" si="0"/>
        <v>33</v>
      </c>
      <c r="C78" s="1231" t="str">
        <f t="shared" si="1"/>
        <v/>
      </c>
      <c r="D78" s="1232" t="str">
        <f>IF(ISNUMBER(D38),MAX(D38+MIN(MAX(AVERAGE($D38:$V38)*'IRRBB parameters'!$C$32,'IRRBB parameters'!$E$32),'IRRBB parameters'!$D$32),0),"")</f>
        <v/>
      </c>
      <c r="E78" s="1232" t="str">
        <f>IF(ISNUMBER(E38),MAX(E38+MIN(MAX(AVERAGE($D38:$V38)*'IRRBB parameters'!$C$32,'IRRBB parameters'!$E$32),'IRRBB parameters'!$D$32),0),"")</f>
        <v/>
      </c>
      <c r="F78" s="1232" t="str">
        <f>IF(ISNUMBER(F38),MAX(F38+MIN(MAX(AVERAGE($D38:$V38)*'IRRBB parameters'!$C$32,'IRRBB parameters'!$E$32),'IRRBB parameters'!$D$32),0),"")</f>
        <v/>
      </c>
      <c r="G78" s="1232" t="str">
        <f>IF(ISNUMBER(G38),MAX(G38+MIN(MAX(AVERAGE($D38:$V38)*'IRRBB parameters'!$C$32,'IRRBB parameters'!$E$32),'IRRBB parameters'!$D$32),0),"")</f>
        <v/>
      </c>
      <c r="H78" s="1232" t="str">
        <f>IF(ISNUMBER(H38),MAX(H38+MIN(MAX(AVERAGE($D38:$V38)*'IRRBB parameters'!$C$32,'IRRBB parameters'!$E$32),'IRRBB parameters'!$D$32),0),"")</f>
        <v/>
      </c>
      <c r="I78" s="1232" t="str">
        <f>IF(ISNUMBER(I38),MAX(I38+MIN(MAX(AVERAGE($D38:$V38)*'IRRBB parameters'!$C$32,'IRRBB parameters'!$E$32),'IRRBB parameters'!$D$32),0),"")</f>
        <v/>
      </c>
      <c r="J78" s="1232" t="str">
        <f>IF(ISNUMBER(J38),MAX(J38+MIN(MAX(AVERAGE($D38:$V38)*'IRRBB parameters'!$C$32,'IRRBB parameters'!$E$32),'IRRBB parameters'!$D$32),0),"")</f>
        <v/>
      </c>
      <c r="K78" s="1232" t="str">
        <f>IF(ISNUMBER(K38),MAX(K38+MIN(MAX(AVERAGE($D38:$V38)*'IRRBB parameters'!$C$32,'IRRBB parameters'!$E$32),'IRRBB parameters'!$D$32),0),"")</f>
        <v/>
      </c>
      <c r="L78" s="1232" t="str">
        <f>IF(ISNUMBER(L38),MAX(L38+MIN(MAX(AVERAGE($D38:$V38)*'IRRBB parameters'!$C$32,'IRRBB parameters'!$E$32),'IRRBB parameters'!$D$32),0),"")</f>
        <v/>
      </c>
      <c r="M78" s="1232" t="str">
        <f>IF(ISNUMBER(M38),MAX(M38+MIN(MAX(AVERAGE($D38:$V38)*'IRRBB parameters'!$C$32,'IRRBB parameters'!$E$32),'IRRBB parameters'!$D$32),0),"")</f>
        <v/>
      </c>
      <c r="N78" s="1232" t="str">
        <f>IF(ISNUMBER(N38),MAX(N38+MIN(MAX(AVERAGE($D38:$V38)*'IRRBB parameters'!$C$32,'IRRBB parameters'!$E$32),'IRRBB parameters'!$D$32),0),"")</f>
        <v/>
      </c>
      <c r="O78" s="1232" t="str">
        <f>IF(ISNUMBER(O38),MAX(O38+MIN(MAX(AVERAGE($D38:$V38)*'IRRBB parameters'!$C$32,'IRRBB parameters'!$E$32),'IRRBB parameters'!$D$32),0),"")</f>
        <v/>
      </c>
      <c r="P78" s="1232" t="str">
        <f>IF(ISNUMBER(P38),MAX(P38+MIN(MAX(AVERAGE($D38:$V38)*'IRRBB parameters'!$C$32,'IRRBB parameters'!$E$32),'IRRBB parameters'!$D$32),0),"")</f>
        <v/>
      </c>
      <c r="Q78" s="1232" t="str">
        <f>IF(ISNUMBER(Q38),MAX(Q38+MIN(MAX(AVERAGE($D38:$V38)*'IRRBB parameters'!$C$32,'IRRBB parameters'!$E$32),'IRRBB parameters'!$D$32),0),"")</f>
        <v/>
      </c>
      <c r="R78" s="1232" t="str">
        <f>IF(ISNUMBER(R38),MAX(R38+MIN(MAX(AVERAGE($D38:$V38)*'IRRBB parameters'!$C$32,'IRRBB parameters'!$E$32),'IRRBB parameters'!$D$32),0),"")</f>
        <v/>
      </c>
      <c r="S78" s="1232" t="str">
        <f>IF(ISNUMBER(S38),MAX(S38+MIN(MAX(AVERAGE($D38:$V38)*'IRRBB parameters'!$C$32,'IRRBB parameters'!$E$32),'IRRBB parameters'!$D$32),0),"")</f>
        <v/>
      </c>
      <c r="T78" s="1232" t="str">
        <f>IF(ISNUMBER(T38),MAX(T38+MIN(MAX(AVERAGE($D38:$V38)*'IRRBB parameters'!$C$32,'IRRBB parameters'!$E$32),'IRRBB parameters'!$D$32),0),"")</f>
        <v/>
      </c>
      <c r="U78" s="1232" t="str">
        <f>IF(ISNUMBER(U38),MAX(U38+MIN(MAX(AVERAGE($D38:$V38)*'IRRBB parameters'!$C$32,'IRRBB parameters'!$E$32),'IRRBB parameters'!$D$32),0),"")</f>
        <v/>
      </c>
      <c r="V78" s="1233" t="str">
        <f>IF(ISNUMBER(V38),MAX(V38+MIN(MAX(AVERAGE($D38:$V38)*'IRRBB parameters'!$C$32,'IRRBB parameters'!$E$32),'IRRBB parameters'!$D$32),0),"")</f>
        <v/>
      </c>
      <c r="W78" s="1150"/>
      <c r="X78" s="1210"/>
    </row>
    <row r="79" spans="1:24" ht="15" customHeight="1" x14ac:dyDescent="0.25">
      <c r="A79" s="1209"/>
      <c r="B79" s="1230">
        <f t="shared" si="0"/>
        <v>34</v>
      </c>
      <c r="C79" s="1231" t="str">
        <f t="shared" si="1"/>
        <v/>
      </c>
      <c r="D79" s="1232" t="str">
        <f>IF(ISNUMBER(D39),MAX(D39+MIN(MAX(AVERAGE($D39:$V39)*'IRRBB parameters'!$C$32,'IRRBB parameters'!$E$32),'IRRBB parameters'!$D$32),0),"")</f>
        <v/>
      </c>
      <c r="E79" s="1232" t="str">
        <f>IF(ISNUMBER(E39),MAX(E39+MIN(MAX(AVERAGE($D39:$V39)*'IRRBB parameters'!$C$32,'IRRBB parameters'!$E$32),'IRRBB parameters'!$D$32),0),"")</f>
        <v/>
      </c>
      <c r="F79" s="1232" t="str">
        <f>IF(ISNUMBER(F39),MAX(F39+MIN(MAX(AVERAGE($D39:$V39)*'IRRBB parameters'!$C$32,'IRRBB parameters'!$E$32),'IRRBB parameters'!$D$32),0),"")</f>
        <v/>
      </c>
      <c r="G79" s="1232" t="str">
        <f>IF(ISNUMBER(G39),MAX(G39+MIN(MAX(AVERAGE($D39:$V39)*'IRRBB parameters'!$C$32,'IRRBB parameters'!$E$32),'IRRBB parameters'!$D$32),0),"")</f>
        <v/>
      </c>
      <c r="H79" s="1232" t="str">
        <f>IF(ISNUMBER(H39),MAX(H39+MIN(MAX(AVERAGE($D39:$V39)*'IRRBB parameters'!$C$32,'IRRBB parameters'!$E$32),'IRRBB parameters'!$D$32),0),"")</f>
        <v/>
      </c>
      <c r="I79" s="1232" t="str">
        <f>IF(ISNUMBER(I39),MAX(I39+MIN(MAX(AVERAGE($D39:$V39)*'IRRBB parameters'!$C$32,'IRRBB parameters'!$E$32),'IRRBB parameters'!$D$32),0),"")</f>
        <v/>
      </c>
      <c r="J79" s="1232" t="str">
        <f>IF(ISNUMBER(J39),MAX(J39+MIN(MAX(AVERAGE($D39:$V39)*'IRRBB parameters'!$C$32,'IRRBB parameters'!$E$32),'IRRBB parameters'!$D$32),0),"")</f>
        <v/>
      </c>
      <c r="K79" s="1232" t="str">
        <f>IF(ISNUMBER(K39),MAX(K39+MIN(MAX(AVERAGE($D39:$V39)*'IRRBB parameters'!$C$32,'IRRBB parameters'!$E$32),'IRRBB parameters'!$D$32),0),"")</f>
        <v/>
      </c>
      <c r="L79" s="1232" t="str">
        <f>IF(ISNUMBER(L39),MAX(L39+MIN(MAX(AVERAGE($D39:$V39)*'IRRBB parameters'!$C$32,'IRRBB parameters'!$E$32),'IRRBB parameters'!$D$32),0),"")</f>
        <v/>
      </c>
      <c r="M79" s="1232" t="str">
        <f>IF(ISNUMBER(M39),MAX(M39+MIN(MAX(AVERAGE($D39:$V39)*'IRRBB parameters'!$C$32,'IRRBB parameters'!$E$32),'IRRBB parameters'!$D$32),0),"")</f>
        <v/>
      </c>
      <c r="N79" s="1232" t="str">
        <f>IF(ISNUMBER(N39),MAX(N39+MIN(MAX(AVERAGE($D39:$V39)*'IRRBB parameters'!$C$32,'IRRBB parameters'!$E$32),'IRRBB parameters'!$D$32),0),"")</f>
        <v/>
      </c>
      <c r="O79" s="1232" t="str">
        <f>IF(ISNUMBER(O39),MAX(O39+MIN(MAX(AVERAGE($D39:$V39)*'IRRBB parameters'!$C$32,'IRRBB parameters'!$E$32),'IRRBB parameters'!$D$32),0),"")</f>
        <v/>
      </c>
      <c r="P79" s="1232" t="str">
        <f>IF(ISNUMBER(P39),MAX(P39+MIN(MAX(AVERAGE($D39:$V39)*'IRRBB parameters'!$C$32,'IRRBB parameters'!$E$32),'IRRBB parameters'!$D$32),0),"")</f>
        <v/>
      </c>
      <c r="Q79" s="1232" t="str">
        <f>IF(ISNUMBER(Q39),MAX(Q39+MIN(MAX(AVERAGE($D39:$V39)*'IRRBB parameters'!$C$32,'IRRBB parameters'!$E$32),'IRRBB parameters'!$D$32),0),"")</f>
        <v/>
      </c>
      <c r="R79" s="1232" t="str">
        <f>IF(ISNUMBER(R39),MAX(R39+MIN(MAX(AVERAGE($D39:$V39)*'IRRBB parameters'!$C$32,'IRRBB parameters'!$E$32),'IRRBB parameters'!$D$32),0),"")</f>
        <v/>
      </c>
      <c r="S79" s="1232" t="str">
        <f>IF(ISNUMBER(S39),MAX(S39+MIN(MAX(AVERAGE($D39:$V39)*'IRRBB parameters'!$C$32,'IRRBB parameters'!$E$32),'IRRBB parameters'!$D$32),0),"")</f>
        <v/>
      </c>
      <c r="T79" s="1232" t="str">
        <f>IF(ISNUMBER(T39),MAX(T39+MIN(MAX(AVERAGE($D39:$V39)*'IRRBB parameters'!$C$32,'IRRBB parameters'!$E$32),'IRRBB parameters'!$D$32),0),"")</f>
        <v/>
      </c>
      <c r="U79" s="1232" t="str">
        <f>IF(ISNUMBER(U39),MAX(U39+MIN(MAX(AVERAGE($D39:$V39)*'IRRBB parameters'!$C$32,'IRRBB parameters'!$E$32),'IRRBB parameters'!$D$32),0),"")</f>
        <v/>
      </c>
      <c r="V79" s="1233" t="str">
        <f>IF(ISNUMBER(V39),MAX(V39+MIN(MAX(AVERAGE($D39:$V39)*'IRRBB parameters'!$C$32,'IRRBB parameters'!$E$32),'IRRBB parameters'!$D$32),0),"")</f>
        <v/>
      </c>
      <c r="W79" s="1150"/>
      <c r="X79" s="1210"/>
    </row>
    <row r="80" spans="1:24" ht="15" customHeight="1" x14ac:dyDescent="0.25">
      <c r="A80" s="1209"/>
      <c r="B80" s="1230">
        <f t="shared" si="0"/>
        <v>35</v>
      </c>
      <c r="C80" s="1231" t="str">
        <f t="shared" si="1"/>
        <v/>
      </c>
      <c r="D80" s="1232" t="str">
        <f>IF(ISNUMBER(D40),MAX(D40+MIN(MAX(AVERAGE($D40:$V40)*'IRRBB parameters'!$C$32,'IRRBB parameters'!$E$32),'IRRBB parameters'!$D$32),0),"")</f>
        <v/>
      </c>
      <c r="E80" s="1232" t="str">
        <f>IF(ISNUMBER(E40),MAX(E40+MIN(MAX(AVERAGE($D40:$V40)*'IRRBB parameters'!$C$32,'IRRBB parameters'!$E$32),'IRRBB parameters'!$D$32),0),"")</f>
        <v/>
      </c>
      <c r="F80" s="1232" t="str">
        <f>IF(ISNUMBER(F40),MAX(F40+MIN(MAX(AVERAGE($D40:$V40)*'IRRBB parameters'!$C$32,'IRRBB parameters'!$E$32),'IRRBB parameters'!$D$32),0),"")</f>
        <v/>
      </c>
      <c r="G80" s="1232" t="str">
        <f>IF(ISNUMBER(G40),MAX(G40+MIN(MAX(AVERAGE($D40:$V40)*'IRRBB parameters'!$C$32,'IRRBB parameters'!$E$32),'IRRBB parameters'!$D$32),0),"")</f>
        <v/>
      </c>
      <c r="H80" s="1232" t="str">
        <f>IF(ISNUMBER(H40),MAX(H40+MIN(MAX(AVERAGE($D40:$V40)*'IRRBB parameters'!$C$32,'IRRBB parameters'!$E$32),'IRRBB parameters'!$D$32),0),"")</f>
        <v/>
      </c>
      <c r="I80" s="1232" t="str">
        <f>IF(ISNUMBER(I40),MAX(I40+MIN(MAX(AVERAGE($D40:$V40)*'IRRBB parameters'!$C$32,'IRRBB parameters'!$E$32),'IRRBB parameters'!$D$32),0),"")</f>
        <v/>
      </c>
      <c r="J80" s="1232" t="str">
        <f>IF(ISNUMBER(J40),MAX(J40+MIN(MAX(AVERAGE($D40:$V40)*'IRRBB parameters'!$C$32,'IRRBB parameters'!$E$32),'IRRBB parameters'!$D$32),0),"")</f>
        <v/>
      </c>
      <c r="K80" s="1232" t="str">
        <f>IF(ISNUMBER(K40),MAX(K40+MIN(MAX(AVERAGE($D40:$V40)*'IRRBB parameters'!$C$32,'IRRBB parameters'!$E$32),'IRRBB parameters'!$D$32),0),"")</f>
        <v/>
      </c>
      <c r="L80" s="1232" t="str">
        <f>IF(ISNUMBER(L40),MAX(L40+MIN(MAX(AVERAGE($D40:$V40)*'IRRBB parameters'!$C$32,'IRRBB parameters'!$E$32),'IRRBB parameters'!$D$32),0),"")</f>
        <v/>
      </c>
      <c r="M80" s="1232" t="str">
        <f>IF(ISNUMBER(M40),MAX(M40+MIN(MAX(AVERAGE($D40:$V40)*'IRRBB parameters'!$C$32,'IRRBB parameters'!$E$32),'IRRBB parameters'!$D$32),0),"")</f>
        <v/>
      </c>
      <c r="N80" s="1232" t="str">
        <f>IF(ISNUMBER(N40),MAX(N40+MIN(MAX(AVERAGE($D40:$V40)*'IRRBB parameters'!$C$32,'IRRBB parameters'!$E$32),'IRRBB parameters'!$D$32),0),"")</f>
        <v/>
      </c>
      <c r="O80" s="1232" t="str">
        <f>IF(ISNUMBER(O40),MAX(O40+MIN(MAX(AVERAGE($D40:$V40)*'IRRBB parameters'!$C$32,'IRRBB parameters'!$E$32),'IRRBB parameters'!$D$32),0),"")</f>
        <v/>
      </c>
      <c r="P80" s="1232" t="str">
        <f>IF(ISNUMBER(P40),MAX(P40+MIN(MAX(AVERAGE($D40:$V40)*'IRRBB parameters'!$C$32,'IRRBB parameters'!$E$32),'IRRBB parameters'!$D$32),0),"")</f>
        <v/>
      </c>
      <c r="Q80" s="1232" t="str">
        <f>IF(ISNUMBER(Q40),MAX(Q40+MIN(MAX(AVERAGE($D40:$V40)*'IRRBB parameters'!$C$32,'IRRBB parameters'!$E$32),'IRRBB parameters'!$D$32),0),"")</f>
        <v/>
      </c>
      <c r="R80" s="1232" t="str">
        <f>IF(ISNUMBER(R40),MAX(R40+MIN(MAX(AVERAGE($D40:$V40)*'IRRBB parameters'!$C$32,'IRRBB parameters'!$E$32),'IRRBB parameters'!$D$32),0),"")</f>
        <v/>
      </c>
      <c r="S80" s="1232" t="str">
        <f>IF(ISNUMBER(S40),MAX(S40+MIN(MAX(AVERAGE($D40:$V40)*'IRRBB parameters'!$C$32,'IRRBB parameters'!$E$32),'IRRBB parameters'!$D$32),0),"")</f>
        <v/>
      </c>
      <c r="T80" s="1232" t="str">
        <f>IF(ISNUMBER(T40),MAX(T40+MIN(MAX(AVERAGE($D40:$V40)*'IRRBB parameters'!$C$32,'IRRBB parameters'!$E$32),'IRRBB parameters'!$D$32),0),"")</f>
        <v/>
      </c>
      <c r="U80" s="1232" t="str">
        <f>IF(ISNUMBER(U40),MAX(U40+MIN(MAX(AVERAGE($D40:$V40)*'IRRBB parameters'!$C$32,'IRRBB parameters'!$E$32),'IRRBB parameters'!$D$32),0),"")</f>
        <v/>
      </c>
      <c r="V80" s="1233" t="str">
        <f>IF(ISNUMBER(V40),MAX(V40+MIN(MAX(AVERAGE($D40:$V40)*'IRRBB parameters'!$C$32,'IRRBB parameters'!$E$32),'IRRBB parameters'!$D$32),0),"")</f>
        <v/>
      </c>
      <c r="W80" s="1150"/>
      <c r="X80" s="1210"/>
    </row>
    <row r="81" spans="1:24" ht="15" customHeight="1" x14ac:dyDescent="0.25">
      <c r="A81" s="1209"/>
      <c r="B81" s="1230">
        <f t="shared" si="0"/>
        <v>36</v>
      </c>
      <c r="C81" s="1231" t="str">
        <f t="shared" si="1"/>
        <v/>
      </c>
      <c r="D81" s="1232" t="str">
        <f>IF(ISNUMBER(D41),MAX(D41+MIN(MAX(AVERAGE($D41:$V41)*'IRRBB parameters'!$C$32,'IRRBB parameters'!$E$32),'IRRBB parameters'!$D$32),0),"")</f>
        <v/>
      </c>
      <c r="E81" s="1232" t="str">
        <f>IF(ISNUMBER(E41),MAX(E41+MIN(MAX(AVERAGE($D41:$V41)*'IRRBB parameters'!$C$32,'IRRBB parameters'!$E$32),'IRRBB parameters'!$D$32),0),"")</f>
        <v/>
      </c>
      <c r="F81" s="1232" t="str">
        <f>IF(ISNUMBER(F41),MAX(F41+MIN(MAX(AVERAGE($D41:$V41)*'IRRBB parameters'!$C$32,'IRRBB parameters'!$E$32),'IRRBB parameters'!$D$32),0),"")</f>
        <v/>
      </c>
      <c r="G81" s="1232" t="str">
        <f>IF(ISNUMBER(G41),MAX(G41+MIN(MAX(AVERAGE($D41:$V41)*'IRRBB parameters'!$C$32,'IRRBB parameters'!$E$32),'IRRBB parameters'!$D$32),0),"")</f>
        <v/>
      </c>
      <c r="H81" s="1232" t="str">
        <f>IF(ISNUMBER(H41),MAX(H41+MIN(MAX(AVERAGE($D41:$V41)*'IRRBB parameters'!$C$32,'IRRBB parameters'!$E$32),'IRRBB parameters'!$D$32),0),"")</f>
        <v/>
      </c>
      <c r="I81" s="1232" t="str">
        <f>IF(ISNUMBER(I41),MAX(I41+MIN(MAX(AVERAGE($D41:$V41)*'IRRBB parameters'!$C$32,'IRRBB parameters'!$E$32),'IRRBB parameters'!$D$32),0),"")</f>
        <v/>
      </c>
      <c r="J81" s="1232" t="str">
        <f>IF(ISNUMBER(J41),MAX(J41+MIN(MAX(AVERAGE($D41:$V41)*'IRRBB parameters'!$C$32,'IRRBB parameters'!$E$32),'IRRBB parameters'!$D$32),0),"")</f>
        <v/>
      </c>
      <c r="K81" s="1232" t="str">
        <f>IF(ISNUMBER(K41),MAX(K41+MIN(MAX(AVERAGE($D41:$V41)*'IRRBB parameters'!$C$32,'IRRBB parameters'!$E$32),'IRRBB parameters'!$D$32),0),"")</f>
        <v/>
      </c>
      <c r="L81" s="1232" t="str">
        <f>IF(ISNUMBER(L41),MAX(L41+MIN(MAX(AVERAGE($D41:$V41)*'IRRBB parameters'!$C$32,'IRRBB parameters'!$E$32),'IRRBB parameters'!$D$32),0),"")</f>
        <v/>
      </c>
      <c r="M81" s="1232" t="str">
        <f>IF(ISNUMBER(M41),MAX(M41+MIN(MAX(AVERAGE($D41:$V41)*'IRRBB parameters'!$C$32,'IRRBB parameters'!$E$32),'IRRBB parameters'!$D$32),0),"")</f>
        <v/>
      </c>
      <c r="N81" s="1232" t="str">
        <f>IF(ISNUMBER(N41),MAX(N41+MIN(MAX(AVERAGE($D41:$V41)*'IRRBB parameters'!$C$32,'IRRBB parameters'!$E$32),'IRRBB parameters'!$D$32),0),"")</f>
        <v/>
      </c>
      <c r="O81" s="1232" t="str">
        <f>IF(ISNUMBER(O41),MAX(O41+MIN(MAX(AVERAGE($D41:$V41)*'IRRBB parameters'!$C$32,'IRRBB parameters'!$E$32),'IRRBB parameters'!$D$32),0),"")</f>
        <v/>
      </c>
      <c r="P81" s="1232" t="str">
        <f>IF(ISNUMBER(P41),MAX(P41+MIN(MAX(AVERAGE($D41:$V41)*'IRRBB parameters'!$C$32,'IRRBB parameters'!$E$32),'IRRBB parameters'!$D$32),0),"")</f>
        <v/>
      </c>
      <c r="Q81" s="1232" t="str">
        <f>IF(ISNUMBER(Q41),MAX(Q41+MIN(MAX(AVERAGE($D41:$V41)*'IRRBB parameters'!$C$32,'IRRBB parameters'!$E$32),'IRRBB parameters'!$D$32),0),"")</f>
        <v/>
      </c>
      <c r="R81" s="1232" t="str">
        <f>IF(ISNUMBER(R41),MAX(R41+MIN(MAX(AVERAGE($D41:$V41)*'IRRBB parameters'!$C$32,'IRRBB parameters'!$E$32),'IRRBB parameters'!$D$32),0),"")</f>
        <v/>
      </c>
      <c r="S81" s="1232" t="str">
        <f>IF(ISNUMBER(S41),MAX(S41+MIN(MAX(AVERAGE($D41:$V41)*'IRRBB parameters'!$C$32,'IRRBB parameters'!$E$32),'IRRBB parameters'!$D$32),0),"")</f>
        <v/>
      </c>
      <c r="T81" s="1232" t="str">
        <f>IF(ISNUMBER(T41),MAX(T41+MIN(MAX(AVERAGE($D41:$V41)*'IRRBB parameters'!$C$32,'IRRBB parameters'!$E$32),'IRRBB parameters'!$D$32),0),"")</f>
        <v/>
      </c>
      <c r="U81" s="1232" t="str">
        <f>IF(ISNUMBER(U41),MAX(U41+MIN(MAX(AVERAGE($D41:$V41)*'IRRBB parameters'!$C$32,'IRRBB parameters'!$E$32),'IRRBB parameters'!$D$32),0),"")</f>
        <v/>
      </c>
      <c r="V81" s="1233" t="str">
        <f>IF(ISNUMBER(V41),MAX(V41+MIN(MAX(AVERAGE($D41:$V41)*'IRRBB parameters'!$C$32,'IRRBB parameters'!$E$32),'IRRBB parameters'!$D$32),0),"")</f>
        <v/>
      </c>
      <c r="W81" s="1150"/>
      <c r="X81" s="1210"/>
    </row>
    <row r="82" spans="1:24" ht="15" customHeight="1" x14ac:dyDescent="0.25">
      <c r="A82" s="1209"/>
      <c r="B82" s="1234">
        <f t="shared" si="0"/>
        <v>37</v>
      </c>
      <c r="C82" s="1235" t="str">
        <f t="shared" si="1"/>
        <v/>
      </c>
      <c r="D82" s="1143" t="str">
        <f>IF(ISNUMBER(D42),MAX(D42+MIN(MAX(AVERAGE($D42:$V42)*'IRRBB parameters'!$C$32,'IRRBB parameters'!$E$32),'IRRBB parameters'!$D$32),0),"")</f>
        <v/>
      </c>
      <c r="E82" s="1143" t="str">
        <f>IF(ISNUMBER(E42),MAX(E42+MIN(MAX(AVERAGE($D42:$V42)*'IRRBB parameters'!$C$32,'IRRBB parameters'!$E$32),'IRRBB parameters'!$D$32),0),"")</f>
        <v/>
      </c>
      <c r="F82" s="1143" t="str">
        <f>IF(ISNUMBER(F42),MAX(F42+MIN(MAX(AVERAGE($D42:$V42)*'IRRBB parameters'!$C$32,'IRRBB parameters'!$E$32),'IRRBB parameters'!$D$32),0),"")</f>
        <v/>
      </c>
      <c r="G82" s="1143" t="str">
        <f>IF(ISNUMBER(G42),MAX(G42+MIN(MAX(AVERAGE($D42:$V42)*'IRRBB parameters'!$C$32,'IRRBB parameters'!$E$32),'IRRBB parameters'!$D$32),0),"")</f>
        <v/>
      </c>
      <c r="H82" s="1143" t="str">
        <f>IF(ISNUMBER(H42),MAX(H42+MIN(MAX(AVERAGE($D42:$V42)*'IRRBB parameters'!$C$32,'IRRBB parameters'!$E$32),'IRRBB parameters'!$D$32),0),"")</f>
        <v/>
      </c>
      <c r="I82" s="1143" t="str">
        <f>IF(ISNUMBER(I42),MAX(I42+MIN(MAX(AVERAGE($D42:$V42)*'IRRBB parameters'!$C$32,'IRRBB parameters'!$E$32),'IRRBB parameters'!$D$32),0),"")</f>
        <v/>
      </c>
      <c r="J82" s="1143" t="str">
        <f>IF(ISNUMBER(J42),MAX(J42+MIN(MAX(AVERAGE($D42:$V42)*'IRRBB parameters'!$C$32,'IRRBB parameters'!$E$32),'IRRBB parameters'!$D$32),0),"")</f>
        <v/>
      </c>
      <c r="K82" s="1143" t="str">
        <f>IF(ISNUMBER(K42),MAX(K42+MIN(MAX(AVERAGE($D42:$V42)*'IRRBB parameters'!$C$32,'IRRBB parameters'!$E$32),'IRRBB parameters'!$D$32),0),"")</f>
        <v/>
      </c>
      <c r="L82" s="1143" t="str">
        <f>IF(ISNUMBER(L42),MAX(L42+MIN(MAX(AVERAGE($D42:$V42)*'IRRBB parameters'!$C$32,'IRRBB parameters'!$E$32),'IRRBB parameters'!$D$32),0),"")</f>
        <v/>
      </c>
      <c r="M82" s="1143" t="str">
        <f>IF(ISNUMBER(M42),MAX(M42+MIN(MAX(AVERAGE($D42:$V42)*'IRRBB parameters'!$C$32,'IRRBB parameters'!$E$32),'IRRBB parameters'!$D$32),0),"")</f>
        <v/>
      </c>
      <c r="N82" s="1143" t="str">
        <f>IF(ISNUMBER(N42),MAX(N42+MIN(MAX(AVERAGE($D42:$V42)*'IRRBB parameters'!$C$32,'IRRBB parameters'!$E$32),'IRRBB parameters'!$D$32),0),"")</f>
        <v/>
      </c>
      <c r="O82" s="1143" t="str">
        <f>IF(ISNUMBER(O42),MAX(O42+MIN(MAX(AVERAGE($D42:$V42)*'IRRBB parameters'!$C$32,'IRRBB parameters'!$E$32),'IRRBB parameters'!$D$32),0),"")</f>
        <v/>
      </c>
      <c r="P82" s="1143" t="str">
        <f>IF(ISNUMBER(P42),MAX(P42+MIN(MAX(AVERAGE($D42:$V42)*'IRRBB parameters'!$C$32,'IRRBB parameters'!$E$32),'IRRBB parameters'!$D$32),0),"")</f>
        <v/>
      </c>
      <c r="Q82" s="1143" t="str">
        <f>IF(ISNUMBER(Q42),MAX(Q42+MIN(MAX(AVERAGE($D42:$V42)*'IRRBB parameters'!$C$32,'IRRBB parameters'!$E$32),'IRRBB parameters'!$D$32),0),"")</f>
        <v/>
      </c>
      <c r="R82" s="1143" t="str">
        <f>IF(ISNUMBER(R42),MAX(R42+MIN(MAX(AVERAGE($D42:$V42)*'IRRBB parameters'!$C$32,'IRRBB parameters'!$E$32),'IRRBB parameters'!$D$32),0),"")</f>
        <v/>
      </c>
      <c r="S82" s="1143" t="str">
        <f>IF(ISNUMBER(S42),MAX(S42+MIN(MAX(AVERAGE($D42:$V42)*'IRRBB parameters'!$C$32,'IRRBB parameters'!$E$32),'IRRBB parameters'!$D$32),0),"")</f>
        <v/>
      </c>
      <c r="T82" s="1143" t="str">
        <f>IF(ISNUMBER(T42),MAX(T42+MIN(MAX(AVERAGE($D42:$V42)*'IRRBB parameters'!$C$32,'IRRBB parameters'!$E$32),'IRRBB parameters'!$D$32),0),"")</f>
        <v/>
      </c>
      <c r="U82" s="1143" t="str">
        <f>IF(ISNUMBER(U42),MAX(U42+MIN(MAX(AVERAGE($D42:$V42)*'IRRBB parameters'!$C$32,'IRRBB parameters'!$E$32),'IRRBB parameters'!$D$32),0),"")</f>
        <v/>
      </c>
      <c r="V82" s="1236" t="str">
        <f>IF(ISNUMBER(V42),MAX(V42+MIN(MAX(AVERAGE($D42:$V42)*'IRRBB parameters'!$C$32,'IRRBB parameters'!$E$32),'IRRBB parameters'!$D$32),0),"")</f>
        <v/>
      </c>
      <c r="W82" s="1150"/>
      <c r="X82" s="1210"/>
    </row>
    <row r="83" spans="1:24" ht="60" customHeight="1" x14ac:dyDescent="0.25">
      <c r="A83" s="1576" t="s">
        <v>1596</v>
      </c>
      <c r="B83" s="1150"/>
      <c r="C83" s="1572"/>
      <c r="D83" s="1150"/>
      <c r="E83" s="1150"/>
      <c r="F83" s="1150"/>
      <c r="G83" s="1150"/>
      <c r="H83" s="1150"/>
      <c r="I83" s="1150"/>
      <c r="J83" s="1150"/>
      <c r="K83" s="1150"/>
      <c r="L83" s="1150"/>
      <c r="M83" s="1150"/>
      <c r="N83" s="1150"/>
      <c r="O83" s="1150"/>
      <c r="P83" s="1150"/>
      <c r="Q83" s="1150"/>
      <c r="R83" s="1150"/>
      <c r="S83" s="1150"/>
      <c r="T83" s="1150"/>
      <c r="U83" s="1150"/>
      <c r="V83" s="1150"/>
      <c r="W83" s="1150"/>
      <c r="X83" s="1210"/>
    </row>
    <row r="84" spans="1:24" ht="15" customHeight="1" x14ac:dyDescent="0.25">
      <c r="A84" s="1209"/>
      <c r="B84" s="2222" t="s">
        <v>1030</v>
      </c>
      <c r="C84" s="2204"/>
      <c r="D84" s="2204" t="s">
        <v>1606</v>
      </c>
      <c r="E84" s="2204"/>
      <c r="F84" s="2204"/>
      <c r="G84" s="2204"/>
      <c r="H84" s="2204"/>
      <c r="I84" s="2204"/>
      <c r="J84" s="2204"/>
      <c r="K84" s="2204"/>
      <c r="L84" s="2204"/>
      <c r="M84" s="2204"/>
      <c r="N84" s="2204"/>
      <c r="O84" s="2204"/>
      <c r="P84" s="2204"/>
      <c r="Q84" s="2204"/>
      <c r="R84" s="2204"/>
      <c r="S84" s="2204"/>
      <c r="T84" s="2204"/>
      <c r="U84" s="2204"/>
      <c r="V84" s="2223"/>
      <c r="W84" s="1150"/>
      <c r="X84" s="1210"/>
    </row>
    <row r="85" spans="1:24" ht="15" customHeight="1" x14ac:dyDescent="0.25">
      <c r="A85" s="1209"/>
      <c r="B85" s="2222"/>
      <c r="C85" s="2204"/>
      <c r="D85" s="1570" t="s">
        <v>1031</v>
      </c>
      <c r="E85" s="1570" t="s">
        <v>1118</v>
      </c>
      <c r="F85" s="1570" t="s">
        <v>1119</v>
      </c>
      <c r="G85" s="1570" t="s">
        <v>1120</v>
      </c>
      <c r="H85" s="1570" t="s">
        <v>1121</v>
      </c>
      <c r="I85" s="1570" t="s">
        <v>1122</v>
      </c>
      <c r="J85" s="1570" t="s">
        <v>1123</v>
      </c>
      <c r="K85" s="1570" t="s">
        <v>1124</v>
      </c>
      <c r="L85" s="1570" t="s">
        <v>1125</v>
      </c>
      <c r="M85" s="1570" t="s">
        <v>1126</v>
      </c>
      <c r="N85" s="1570" t="s">
        <v>1127</v>
      </c>
      <c r="O85" s="1570" t="s">
        <v>1128</v>
      </c>
      <c r="P85" s="1570" t="s">
        <v>1129</v>
      </c>
      <c r="Q85" s="1570" t="s">
        <v>1130</v>
      </c>
      <c r="R85" s="1570" t="s">
        <v>1131</v>
      </c>
      <c r="S85" s="1570" t="s">
        <v>1132</v>
      </c>
      <c r="T85" s="1570" t="s">
        <v>1133</v>
      </c>
      <c r="U85" s="1570" t="s">
        <v>1134</v>
      </c>
      <c r="V85" s="1571" t="s">
        <v>1135</v>
      </c>
      <c r="W85" s="1150"/>
      <c r="X85" s="1210"/>
    </row>
    <row r="86" spans="1:24" ht="15" customHeight="1" x14ac:dyDescent="0.25">
      <c r="A86" s="1209"/>
      <c r="B86" s="1241">
        <v>1</v>
      </c>
      <c r="C86" s="1242" t="str">
        <f>IF('IRRBB exposures'!$C$6="","",'IRRBB exposures'!$C$6)</f>
        <v/>
      </c>
      <c r="D86" s="1243" t="str">
        <f>IF(ISNUMBER(D6),MAX(D6-MIN(MAX(AVERAGE($D6:$V6)*'IRRBB parameters'!$C$32,'IRRBB parameters'!$E$32),'IRRBB parameters'!$D$32),0),"")</f>
        <v/>
      </c>
      <c r="E86" s="1243" t="str">
        <f>IF(ISNUMBER(E6),MAX(E6-MIN(MAX(AVERAGE($D6:$V6)*'IRRBB parameters'!$C$32,'IRRBB parameters'!$E$32),'IRRBB parameters'!$D$32),0),"")</f>
        <v/>
      </c>
      <c r="F86" s="1243" t="str">
        <f>IF(ISNUMBER(F6),MAX(F6-MIN(MAX(AVERAGE($D6:$V6)*'IRRBB parameters'!$C$32,'IRRBB parameters'!$E$32),'IRRBB parameters'!$D$32),0),"")</f>
        <v/>
      </c>
      <c r="G86" s="1243" t="str">
        <f>IF(ISNUMBER(G6),MAX(G6-MIN(MAX(AVERAGE($D6:$V6)*'IRRBB parameters'!$C$32,'IRRBB parameters'!$E$32),'IRRBB parameters'!$D$32),0),"")</f>
        <v/>
      </c>
      <c r="H86" s="1243" t="str">
        <f>IF(ISNUMBER(H6),MAX(H6-MIN(MAX(AVERAGE($D6:$V6)*'IRRBB parameters'!$C$32,'IRRBB parameters'!$E$32),'IRRBB parameters'!$D$32),0),"")</f>
        <v/>
      </c>
      <c r="I86" s="1243" t="str">
        <f>IF(ISNUMBER(I6),MAX(I6-MIN(MAX(AVERAGE($D6:$V6)*'IRRBB parameters'!$C$32,'IRRBB parameters'!$E$32),'IRRBB parameters'!$D$32),0),"")</f>
        <v/>
      </c>
      <c r="J86" s="1243" t="str">
        <f>IF(ISNUMBER(J6),MAX(J6-MIN(MAX(AVERAGE($D6:$V6)*'IRRBB parameters'!$C$32,'IRRBB parameters'!$E$32),'IRRBB parameters'!$D$32),0),"")</f>
        <v/>
      </c>
      <c r="K86" s="1243" t="str">
        <f>IF(ISNUMBER(K6),MAX(K6-MIN(MAX(AVERAGE($D6:$V6)*'IRRBB parameters'!$C$32,'IRRBB parameters'!$E$32),'IRRBB parameters'!$D$32),0),"")</f>
        <v/>
      </c>
      <c r="L86" s="1243" t="str">
        <f>IF(ISNUMBER(L6),MAX(L6-MIN(MAX(AVERAGE($D6:$V6)*'IRRBB parameters'!$C$32,'IRRBB parameters'!$E$32),'IRRBB parameters'!$D$32),0),"")</f>
        <v/>
      </c>
      <c r="M86" s="1243" t="str">
        <f>IF(ISNUMBER(M6),MAX(M6-MIN(MAX(AVERAGE($D6:$V6)*'IRRBB parameters'!$C$32,'IRRBB parameters'!$E$32),'IRRBB parameters'!$D$32),0),"")</f>
        <v/>
      </c>
      <c r="N86" s="1243" t="str">
        <f>IF(ISNUMBER(N6),MAX(N6-MIN(MAX(AVERAGE($D6:$V6)*'IRRBB parameters'!$C$32,'IRRBB parameters'!$E$32),'IRRBB parameters'!$D$32),0),"")</f>
        <v/>
      </c>
      <c r="O86" s="1243" t="str">
        <f>IF(ISNUMBER(O6),MAX(O6-MIN(MAX(AVERAGE($D6:$V6)*'IRRBB parameters'!$C$32,'IRRBB parameters'!$E$32),'IRRBB parameters'!$D$32),0),"")</f>
        <v/>
      </c>
      <c r="P86" s="1243" t="str">
        <f>IF(ISNUMBER(P6),MAX(P6-MIN(MAX(AVERAGE($D6:$V6)*'IRRBB parameters'!$C$32,'IRRBB parameters'!$E$32),'IRRBB parameters'!$D$32),0),"")</f>
        <v/>
      </c>
      <c r="Q86" s="1243" t="str">
        <f>IF(ISNUMBER(Q6),MAX(Q6-MIN(MAX(AVERAGE($D6:$V6)*'IRRBB parameters'!$C$32,'IRRBB parameters'!$E$32),'IRRBB parameters'!$D$32),0),"")</f>
        <v/>
      </c>
      <c r="R86" s="1243" t="str">
        <f>IF(ISNUMBER(R6),MAX(R6-MIN(MAX(AVERAGE($D6:$V6)*'IRRBB parameters'!$C$32,'IRRBB parameters'!$E$32),'IRRBB parameters'!$D$32),0),"")</f>
        <v/>
      </c>
      <c r="S86" s="1243" t="str">
        <f>IF(ISNUMBER(S6),MAX(S6-MIN(MAX(AVERAGE($D6:$V6)*'IRRBB parameters'!$C$32,'IRRBB parameters'!$E$32),'IRRBB parameters'!$D$32),0),"")</f>
        <v/>
      </c>
      <c r="T86" s="1243" t="str">
        <f>IF(ISNUMBER(T6),MAX(T6-MIN(MAX(AVERAGE($D6:$V6)*'IRRBB parameters'!$C$32,'IRRBB parameters'!$E$32),'IRRBB parameters'!$D$32),0),"")</f>
        <v/>
      </c>
      <c r="U86" s="1243" t="str">
        <f>IF(ISNUMBER(U6),MAX(U6-MIN(MAX(AVERAGE($D6:$V6)*'IRRBB parameters'!$C$32,'IRRBB parameters'!$E$32),'IRRBB parameters'!$D$32),0),"")</f>
        <v/>
      </c>
      <c r="V86" s="1244" t="str">
        <f>IF(ISNUMBER(V6),MAX(V6-MIN(MAX(AVERAGE($D6:$V6)*'IRRBB parameters'!$C$32,'IRRBB parameters'!$E$32),'IRRBB parameters'!$D$32),0),"")</f>
        <v/>
      </c>
      <c r="W86" s="1150"/>
      <c r="X86" s="1210"/>
    </row>
    <row r="87" spans="1:24" ht="15" customHeight="1" x14ac:dyDescent="0.25">
      <c r="A87" s="1209"/>
      <c r="B87" s="1230">
        <f>B86+1</f>
        <v>2</v>
      </c>
      <c r="C87" s="1231" t="str">
        <f>IF('IRRBB exposures'!$C$6="","",'IRRBB exposures'!$C$7)</f>
        <v/>
      </c>
      <c r="D87" s="1232" t="str">
        <f>IF(ISNUMBER(D7),MAX(D7-MIN(MAX(AVERAGE($D7:$V7)*'IRRBB parameters'!$C$32,'IRRBB parameters'!$E$32),'IRRBB parameters'!$D$32),0),"")</f>
        <v/>
      </c>
      <c r="E87" s="1232" t="str">
        <f>IF(ISNUMBER(E7),MAX(E7-MIN(MAX(AVERAGE($D7:$V7)*'IRRBB parameters'!$C$32,'IRRBB parameters'!$E$32),'IRRBB parameters'!$D$32),0),"")</f>
        <v/>
      </c>
      <c r="F87" s="1232" t="str">
        <f>IF(ISNUMBER(F7),MAX(F7-MIN(MAX(AVERAGE($D7:$V7)*'IRRBB parameters'!$C$32,'IRRBB parameters'!$E$32),'IRRBB parameters'!$D$32),0),"")</f>
        <v/>
      </c>
      <c r="G87" s="1232" t="str">
        <f>IF(ISNUMBER(G7),MAX(G7-MIN(MAX(AVERAGE($D7:$V7)*'IRRBB parameters'!$C$32,'IRRBB parameters'!$E$32),'IRRBB parameters'!$D$32),0),"")</f>
        <v/>
      </c>
      <c r="H87" s="1232" t="str">
        <f>IF(ISNUMBER(H7),MAX(H7-MIN(MAX(AVERAGE($D7:$V7)*'IRRBB parameters'!$C$32,'IRRBB parameters'!$E$32),'IRRBB parameters'!$D$32),0),"")</f>
        <v/>
      </c>
      <c r="I87" s="1232" t="str">
        <f>IF(ISNUMBER(I7),MAX(I7-MIN(MAX(AVERAGE($D7:$V7)*'IRRBB parameters'!$C$32,'IRRBB parameters'!$E$32),'IRRBB parameters'!$D$32),0),"")</f>
        <v/>
      </c>
      <c r="J87" s="1232" t="str">
        <f>IF(ISNUMBER(J7),MAX(J7-MIN(MAX(AVERAGE($D7:$V7)*'IRRBB parameters'!$C$32,'IRRBB parameters'!$E$32),'IRRBB parameters'!$D$32),0),"")</f>
        <v/>
      </c>
      <c r="K87" s="1232" t="str">
        <f>IF(ISNUMBER(K7),MAX(K7-MIN(MAX(AVERAGE($D7:$V7)*'IRRBB parameters'!$C$32,'IRRBB parameters'!$E$32),'IRRBB parameters'!$D$32),0),"")</f>
        <v/>
      </c>
      <c r="L87" s="1232" t="str">
        <f>IF(ISNUMBER(L7),MAX(L7-MIN(MAX(AVERAGE($D7:$V7)*'IRRBB parameters'!$C$32,'IRRBB parameters'!$E$32),'IRRBB parameters'!$D$32),0),"")</f>
        <v/>
      </c>
      <c r="M87" s="1232" t="str">
        <f>IF(ISNUMBER(M7),MAX(M7-MIN(MAX(AVERAGE($D7:$V7)*'IRRBB parameters'!$C$32,'IRRBB parameters'!$E$32),'IRRBB parameters'!$D$32),0),"")</f>
        <v/>
      </c>
      <c r="N87" s="1232" t="str">
        <f>IF(ISNUMBER(N7),MAX(N7-MIN(MAX(AVERAGE($D7:$V7)*'IRRBB parameters'!$C$32,'IRRBB parameters'!$E$32),'IRRBB parameters'!$D$32),0),"")</f>
        <v/>
      </c>
      <c r="O87" s="1232" t="str">
        <f>IF(ISNUMBER(O7),MAX(O7-MIN(MAX(AVERAGE($D7:$V7)*'IRRBB parameters'!$C$32,'IRRBB parameters'!$E$32),'IRRBB parameters'!$D$32),0),"")</f>
        <v/>
      </c>
      <c r="P87" s="1232" t="str">
        <f>IF(ISNUMBER(P7),MAX(P7-MIN(MAX(AVERAGE($D7:$V7)*'IRRBB parameters'!$C$32,'IRRBB parameters'!$E$32),'IRRBB parameters'!$D$32),0),"")</f>
        <v/>
      </c>
      <c r="Q87" s="1232" t="str">
        <f>IF(ISNUMBER(Q7),MAX(Q7-MIN(MAX(AVERAGE($D7:$V7)*'IRRBB parameters'!$C$32,'IRRBB parameters'!$E$32),'IRRBB parameters'!$D$32),0),"")</f>
        <v/>
      </c>
      <c r="R87" s="1232" t="str">
        <f>IF(ISNUMBER(R7),MAX(R7-MIN(MAX(AVERAGE($D7:$V7)*'IRRBB parameters'!$C$32,'IRRBB parameters'!$E$32),'IRRBB parameters'!$D$32),0),"")</f>
        <v/>
      </c>
      <c r="S87" s="1232" t="str">
        <f>IF(ISNUMBER(S7),MAX(S7-MIN(MAX(AVERAGE($D7:$V7)*'IRRBB parameters'!$C$32,'IRRBB parameters'!$E$32),'IRRBB parameters'!$D$32),0),"")</f>
        <v/>
      </c>
      <c r="T87" s="1232" t="str">
        <f>IF(ISNUMBER(T7),MAX(T7-MIN(MAX(AVERAGE($D7:$V7)*'IRRBB parameters'!$C$32,'IRRBB parameters'!$E$32),'IRRBB parameters'!$D$32),0),"")</f>
        <v/>
      </c>
      <c r="U87" s="1232" t="str">
        <f>IF(ISNUMBER(U7),MAX(U7-MIN(MAX(AVERAGE($D7:$V7)*'IRRBB parameters'!$C$32,'IRRBB parameters'!$E$32),'IRRBB parameters'!$D$32),0),"")</f>
        <v/>
      </c>
      <c r="V87" s="1233" t="str">
        <f>IF(ISNUMBER(V7),MAX(V7-MIN(MAX(AVERAGE($D7:$V7)*'IRRBB parameters'!$C$32,'IRRBB parameters'!$E$32),'IRRBB parameters'!$D$32),0),"")</f>
        <v/>
      </c>
      <c r="W87" s="1150"/>
      <c r="X87" s="1210"/>
    </row>
    <row r="88" spans="1:24" ht="15" customHeight="1" x14ac:dyDescent="0.25">
      <c r="A88" s="1209"/>
      <c r="B88" s="1230">
        <f t="shared" ref="B88:B122" si="2">B87+1</f>
        <v>3</v>
      </c>
      <c r="C88" s="1231" t="str">
        <f>IF('IRRBB exposures'!$C$8="","",'IRRBB exposures'!$C$8)</f>
        <v/>
      </c>
      <c r="D88" s="1232" t="str">
        <f>IF(ISNUMBER(D8),MAX(D8-MIN(MAX(AVERAGE($D8:$V8)*'IRRBB parameters'!$C$32,'IRRBB parameters'!$E$32),'IRRBB parameters'!$D$32),0),"")</f>
        <v/>
      </c>
      <c r="E88" s="1232" t="str">
        <f>IF(ISNUMBER(E8),MAX(E8-MIN(MAX(AVERAGE($D8:$V8)*'IRRBB parameters'!$C$32,'IRRBB parameters'!$E$32),'IRRBB parameters'!$D$32),0),"")</f>
        <v/>
      </c>
      <c r="F88" s="1232" t="str">
        <f>IF(ISNUMBER(F8),MAX(F8-MIN(MAX(AVERAGE($D8:$V8)*'IRRBB parameters'!$C$32,'IRRBB parameters'!$E$32),'IRRBB parameters'!$D$32),0),"")</f>
        <v/>
      </c>
      <c r="G88" s="1232" t="str">
        <f>IF(ISNUMBER(G8),MAX(G8-MIN(MAX(AVERAGE($D8:$V8)*'IRRBB parameters'!$C$32,'IRRBB parameters'!$E$32),'IRRBB parameters'!$D$32),0),"")</f>
        <v/>
      </c>
      <c r="H88" s="1232" t="str">
        <f>IF(ISNUMBER(H8),MAX(H8-MIN(MAX(AVERAGE($D8:$V8)*'IRRBB parameters'!$C$32,'IRRBB parameters'!$E$32),'IRRBB parameters'!$D$32),0),"")</f>
        <v/>
      </c>
      <c r="I88" s="1232" t="str">
        <f>IF(ISNUMBER(I8),MAX(I8-MIN(MAX(AVERAGE($D8:$V8)*'IRRBB parameters'!$C$32,'IRRBB parameters'!$E$32),'IRRBB parameters'!$D$32),0),"")</f>
        <v/>
      </c>
      <c r="J88" s="1232" t="str">
        <f>IF(ISNUMBER(J8),MAX(J8-MIN(MAX(AVERAGE($D8:$V8)*'IRRBB parameters'!$C$32,'IRRBB parameters'!$E$32),'IRRBB parameters'!$D$32),0),"")</f>
        <v/>
      </c>
      <c r="K88" s="1232" t="str">
        <f>IF(ISNUMBER(K8),MAX(K8-MIN(MAX(AVERAGE($D8:$V8)*'IRRBB parameters'!$C$32,'IRRBB parameters'!$E$32),'IRRBB parameters'!$D$32),0),"")</f>
        <v/>
      </c>
      <c r="L88" s="1232" t="str">
        <f>IF(ISNUMBER(L8),MAX(L8-MIN(MAX(AVERAGE($D8:$V8)*'IRRBB parameters'!$C$32,'IRRBB parameters'!$E$32),'IRRBB parameters'!$D$32),0),"")</f>
        <v/>
      </c>
      <c r="M88" s="1232" t="str">
        <f>IF(ISNUMBER(M8),MAX(M8-MIN(MAX(AVERAGE($D8:$V8)*'IRRBB parameters'!$C$32,'IRRBB parameters'!$E$32),'IRRBB parameters'!$D$32),0),"")</f>
        <v/>
      </c>
      <c r="N88" s="1232" t="str">
        <f>IF(ISNUMBER(N8),MAX(N8-MIN(MAX(AVERAGE($D8:$V8)*'IRRBB parameters'!$C$32,'IRRBB parameters'!$E$32),'IRRBB parameters'!$D$32),0),"")</f>
        <v/>
      </c>
      <c r="O88" s="1232" t="str">
        <f>IF(ISNUMBER(O8),MAX(O8-MIN(MAX(AVERAGE($D8:$V8)*'IRRBB parameters'!$C$32,'IRRBB parameters'!$E$32),'IRRBB parameters'!$D$32),0),"")</f>
        <v/>
      </c>
      <c r="P88" s="1232" t="str">
        <f>IF(ISNUMBER(P8),MAX(P8-MIN(MAX(AVERAGE($D8:$V8)*'IRRBB parameters'!$C$32,'IRRBB parameters'!$E$32),'IRRBB parameters'!$D$32),0),"")</f>
        <v/>
      </c>
      <c r="Q88" s="1232" t="str">
        <f>IF(ISNUMBER(Q8),MAX(Q8-MIN(MAX(AVERAGE($D8:$V8)*'IRRBB parameters'!$C$32,'IRRBB parameters'!$E$32),'IRRBB parameters'!$D$32),0),"")</f>
        <v/>
      </c>
      <c r="R88" s="1232" t="str">
        <f>IF(ISNUMBER(R8),MAX(R8-MIN(MAX(AVERAGE($D8:$V8)*'IRRBB parameters'!$C$32,'IRRBB parameters'!$E$32),'IRRBB parameters'!$D$32),0),"")</f>
        <v/>
      </c>
      <c r="S88" s="1232" t="str">
        <f>IF(ISNUMBER(S8),MAX(S8-MIN(MAX(AVERAGE($D8:$V8)*'IRRBB parameters'!$C$32,'IRRBB parameters'!$E$32),'IRRBB parameters'!$D$32),0),"")</f>
        <v/>
      </c>
      <c r="T88" s="1232" t="str">
        <f>IF(ISNUMBER(T8),MAX(T8-MIN(MAX(AVERAGE($D8:$V8)*'IRRBB parameters'!$C$32,'IRRBB parameters'!$E$32),'IRRBB parameters'!$D$32),0),"")</f>
        <v/>
      </c>
      <c r="U88" s="1232" t="str">
        <f>IF(ISNUMBER(U8),MAX(U8-MIN(MAX(AVERAGE($D8:$V8)*'IRRBB parameters'!$C$32,'IRRBB parameters'!$E$32),'IRRBB parameters'!$D$32),0),"")</f>
        <v/>
      </c>
      <c r="V88" s="1233" t="str">
        <f>IF(ISNUMBER(V8),MAX(V8-MIN(MAX(AVERAGE($D8:$V8)*'IRRBB parameters'!$C$32,'IRRBB parameters'!$E$32),'IRRBB parameters'!$D$32),0),"")</f>
        <v/>
      </c>
      <c r="W88" s="1150"/>
      <c r="X88" s="1210"/>
    </row>
    <row r="89" spans="1:24" ht="15" customHeight="1" x14ac:dyDescent="0.25">
      <c r="A89" s="1209"/>
      <c r="B89" s="1230">
        <f t="shared" si="2"/>
        <v>4</v>
      </c>
      <c r="C89" s="1231" t="str">
        <f>IF('IRRBB exposures'!$C$9="","",'IRRBB exposures'!$C$9)</f>
        <v/>
      </c>
      <c r="D89" s="1232" t="str">
        <f>IF(ISNUMBER(D9),MAX(D9-MIN(MAX(AVERAGE($D9:$V9)*'IRRBB parameters'!$C$32,'IRRBB parameters'!$E$32),'IRRBB parameters'!$D$32),0),"")</f>
        <v/>
      </c>
      <c r="E89" s="1232" t="str">
        <f>IF(ISNUMBER(E9),MAX(E9-MIN(MAX(AVERAGE($D9:$V9)*'IRRBB parameters'!$C$32,'IRRBB parameters'!$E$32),'IRRBB parameters'!$D$32),0),"")</f>
        <v/>
      </c>
      <c r="F89" s="1232" t="str">
        <f>IF(ISNUMBER(F9),MAX(F9-MIN(MAX(AVERAGE($D9:$V9)*'IRRBB parameters'!$C$32,'IRRBB parameters'!$E$32),'IRRBB parameters'!$D$32),0),"")</f>
        <v/>
      </c>
      <c r="G89" s="1232" t="str">
        <f>IF(ISNUMBER(G9),MAX(G9-MIN(MAX(AVERAGE($D9:$V9)*'IRRBB parameters'!$C$32,'IRRBB parameters'!$E$32),'IRRBB parameters'!$D$32),0),"")</f>
        <v/>
      </c>
      <c r="H89" s="1232" t="str">
        <f>IF(ISNUMBER(H9),MAX(H9-MIN(MAX(AVERAGE($D9:$V9)*'IRRBB parameters'!$C$32,'IRRBB parameters'!$E$32),'IRRBB parameters'!$D$32),0),"")</f>
        <v/>
      </c>
      <c r="I89" s="1232" t="str">
        <f>IF(ISNUMBER(I9),MAX(I9-MIN(MAX(AVERAGE($D9:$V9)*'IRRBB parameters'!$C$32,'IRRBB parameters'!$E$32),'IRRBB parameters'!$D$32),0),"")</f>
        <v/>
      </c>
      <c r="J89" s="1232" t="str">
        <f>IF(ISNUMBER(J9),MAX(J9-MIN(MAX(AVERAGE($D9:$V9)*'IRRBB parameters'!$C$32,'IRRBB parameters'!$E$32),'IRRBB parameters'!$D$32),0),"")</f>
        <v/>
      </c>
      <c r="K89" s="1232" t="str">
        <f>IF(ISNUMBER(K9),MAX(K9-MIN(MAX(AVERAGE($D9:$V9)*'IRRBB parameters'!$C$32,'IRRBB parameters'!$E$32),'IRRBB parameters'!$D$32),0),"")</f>
        <v/>
      </c>
      <c r="L89" s="1232" t="str">
        <f>IF(ISNUMBER(L9),MAX(L9-MIN(MAX(AVERAGE($D9:$V9)*'IRRBB parameters'!$C$32,'IRRBB parameters'!$E$32),'IRRBB parameters'!$D$32),0),"")</f>
        <v/>
      </c>
      <c r="M89" s="1232" t="str">
        <f>IF(ISNUMBER(M9),MAX(M9-MIN(MAX(AVERAGE($D9:$V9)*'IRRBB parameters'!$C$32,'IRRBB parameters'!$E$32),'IRRBB parameters'!$D$32),0),"")</f>
        <v/>
      </c>
      <c r="N89" s="1232" t="str">
        <f>IF(ISNUMBER(N9),MAX(N9-MIN(MAX(AVERAGE($D9:$V9)*'IRRBB parameters'!$C$32,'IRRBB parameters'!$E$32),'IRRBB parameters'!$D$32),0),"")</f>
        <v/>
      </c>
      <c r="O89" s="1232" t="str">
        <f>IF(ISNUMBER(O9),MAX(O9-MIN(MAX(AVERAGE($D9:$V9)*'IRRBB parameters'!$C$32,'IRRBB parameters'!$E$32),'IRRBB parameters'!$D$32),0),"")</f>
        <v/>
      </c>
      <c r="P89" s="1232" t="str">
        <f>IF(ISNUMBER(P9),MAX(P9-MIN(MAX(AVERAGE($D9:$V9)*'IRRBB parameters'!$C$32,'IRRBB parameters'!$E$32),'IRRBB parameters'!$D$32),0),"")</f>
        <v/>
      </c>
      <c r="Q89" s="1232" t="str">
        <f>IF(ISNUMBER(Q9),MAX(Q9-MIN(MAX(AVERAGE($D9:$V9)*'IRRBB parameters'!$C$32,'IRRBB parameters'!$E$32),'IRRBB parameters'!$D$32),0),"")</f>
        <v/>
      </c>
      <c r="R89" s="1232" t="str">
        <f>IF(ISNUMBER(R9),MAX(R9-MIN(MAX(AVERAGE($D9:$V9)*'IRRBB parameters'!$C$32,'IRRBB parameters'!$E$32),'IRRBB parameters'!$D$32),0),"")</f>
        <v/>
      </c>
      <c r="S89" s="1232" t="str">
        <f>IF(ISNUMBER(S9),MAX(S9-MIN(MAX(AVERAGE($D9:$V9)*'IRRBB parameters'!$C$32,'IRRBB parameters'!$E$32),'IRRBB parameters'!$D$32),0),"")</f>
        <v/>
      </c>
      <c r="T89" s="1232" t="str">
        <f>IF(ISNUMBER(T9),MAX(T9-MIN(MAX(AVERAGE($D9:$V9)*'IRRBB parameters'!$C$32,'IRRBB parameters'!$E$32),'IRRBB parameters'!$D$32),0),"")</f>
        <v/>
      </c>
      <c r="U89" s="1232" t="str">
        <f>IF(ISNUMBER(U9),MAX(U9-MIN(MAX(AVERAGE($D9:$V9)*'IRRBB parameters'!$C$32,'IRRBB parameters'!$E$32),'IRRBB parameters'!$D$32),0),"")</f>
        <v/>
      </c>
      <c r="V89" s="1233" t="str">
        <f>IF(ISNUMBER(V9),MAX(V9-MIN(MAX(AVERAGE($D9:$V9)*'IRRBB parameters'!$C$32,'IRRBB parameters'!$E$32),'IRRBB parameters'!$D$32),0),"")</f>
        <v/>
      </c>
      <c r="W89" s="1150"/>
      <c r="X89" s="1210"/>
    </row>
    <row r="90" spans="1:24" ht="15" customHeight="1" x14ac:dyDescent="0.25">
      <c r="A90" s="1209"/>
      <c r="B90" s="1230">
        <f t="shared" si="2"/>
        <v>5</v>
      </c>
      <c r="C90" s="1231" t="str">
        <f>IF('IRRBB exposures'!$C$10="","",'IRRBB exposures'!$C$10)</f>
        <v/>
      </c>
      <c r="D90" s="1232" t="str">
        <f>IF(ISNUMBER(D10),MAX(D10-MIN(MAX(AVERAGE($D10:$V10)*'IRRBB parameters'!$C$32,'IRRBB parameters'!$E$32),'IRRBB parameters'!$D$32),0),"")</f>
        <v/>
      </c>
      <c r="E90" s="1232" t="str">
        <f>IF(ISNUMBER(E10),MAX(E10-MIN(MAX(AVERAGE($D10:$V10)*'IRRBB parameters'!$C$32,'IRRBB parameters'!$E$32),'IRRBB parameters'!$D$32),0),"")</f>
        <v/>
      </c>
      <c r="F90" s="1232" t="str">
        <f>IF(ISNUMBER(F10),MAX(F10-MIN(MAX(AVERAGE($D10:$V10)*'IRRBB parameters'!$C$32,'IRRBB parameters'!$E$32),'IRRBB parameters'!$D$32),0),"")</f>
        <v/>
      </c>
      <c r="G90" s="1232" t="str">
        <f>IF(ISNUMBER(G10),MAX(G10-MIN(MAX(AVERAGE($D10:$V10)*'IRRBB parameters'!$C$32,'IRRBB parameters'!$E$32),'IRRBB parameters'!$D$32),0),"")</f>
        <v/>
      </c>
      <c r="H90" s="1232" t="str">
        <f>IF(ISNUMBER(H10),MAX(H10-MIN(MAX(AVERAGE($D10:$V10)*'IRRBB parameters'!$C$32,'IRRBB parameters'!$E$32),'IRRBB parameters'!$D$32),0),"")</f>
        <v/>
      </c>
      <c r="I90" s="1232" t="str">
        <f>IF(ISNUMBER(I10),MAX(I10-MIN(MAX(AVERAGE($D10:$V10)*'IRRBB parameters'!$C$32,'IRRBB parameters'!$E$32),'IRRBB parameters'!$D$32),0),"")</f>
        <v/>
      </c>
      <c r="J90" s="1232" t="str">
        <f>IF(ISNUMBER(J10),MAX(J10-MIN(MAX(AVERAGE($D10:$V10)*'IRRBB parameters'!$C$32,'IRRBB parameters'!$E$32),'IRRBB parameters'!$D$32),0),"")</f>
        <v/>
      </c>
      <c r="K90" s="1232" t="str">
        <f>IF(ISNUMBER(K10),MAX(K10-MIN(MAX(AVERAGE($D10:$V10)*'IRRBB parameters'!$C$32,'IRRBB parameters'!$E$32),'IRRBB parameters'!$D$32),0),"")</f>
        <v/>
      </c>
      <c r="L90" s="1232" t="str">
        <f>IF(ISNUMBER(L10),MAX(L10-MIN(MAX(AVERAGE($D10:$V10)*'IRRBB parameters'!$C$32,'IRRBB parameters'!$E$32),'IRRBB parameters'!$D$32),0),"")</f>
        <v/>
      </c>
      <c r="M90" s="1232" t="str">
        <f>IF(ISNUMBER(M10),MAX(M10-MIN(MAX(AVERAGE($D10:$V10)*'IRRBB parameters'!$C$32,'IRRBB parameters'!$E$32),'IRRBB parameters'!$D$32),0),"")</f>
        <v/>
      </c>
      <c r="N90" s="1232" t="str">
        <f>IF(ISNUMBER(N10),MAX(N10-MIN(MAX(AVERAGE($D10:$V10)*'IRRBB parameters'!$C$32,'IRRBB parameters'!$E$32),'IRRBB parameters'!$D$32),0),"")</f>
        <v/>
      </c>
      <c r="O90" s="1232" t="str">
        <f>IF(ISNUMBER(O10),MAX(O10-MIN(MAX(AVERAGE($D10:$V10)*'IRRBB parameters'!$C$32,'IRRBB parameters'!$E$32),'IRRBB parameters'!$D$32),0),"")</f>
        <v/>
      </c>
      <c r="P90" s="1232" t="str">
        <f>IF(ISNUMBER(P10),MAX(P10-MIN(MAX(AVERAGE($D10:$V10)*'IRRBB parameters'!$C$32,'IRRBB parameters'!$E$32),'IRRBB parameters'!$D$32),0),"")</f>
        <v/>
      </c>
      <c r="Q90" s="1232" t="str">
        <f>IF(ISNUMBER(Q10),MAX(Q10-MIN(MAX(AVERAGE($D10:$V10)*'IRRBB parameters'!$C$32,'IRRBB parameters'!$E$32),'IRRBB parameters'!$D$32),0),"")</f>
        <v/>
      </c>
      <c r="R90" s="1232" t="str">
        <f>IF(ISNUMBER(R10),MAX(R10-MIN(MAX(AVERAGE($D10:$V10)*'IRRBB parameters'!$C$32,'IRRBB parameters'!$E$32),'IRRBB parameters'!$D$32),0),"")</f>
        <v/>
      </c>
      <c r="S90" s="1232" t="str">
        <f>IF(ISNUMBER(S10),MAX(S10-MIN(MAX(AVERAGE($D10:$V10)*'IRRBB parameters'!$C$32,'IRRBB parameters'!$E$32),'IRRBB parameters'!$D$32),0),"")</f>
        <v/>
      </c>
      <c r="T90" s="1232" t="str">
        <f>IF(ISNUMBER(T10),MAX(T10-MIN(MAX(AVERAGE($D10:$V10)*'IRRBB parameters'!$C$32,'IRRBB parameters'!$E$32),'IRRBB parameters'!$D$32),0),"")</f>
        <v/>
      </c>
      <c r="U90" s="1232" t="str">
        <f>IF(ISNUMBER(U10),MAX(U10-MIN(MAX(AVERAGE($D10:$V10)*'IRRBB parameters'!$C$32,'IRRBB parameters'!$E$32),'IRRBB parameters'!$D$32),0),"")</f>
        <v/>
      </c>
      <c r="V90" s="1233" t="str">
        <f>IF(ISNUMBER(V10),MAX(V10-MIN(MAX(AVERAGE($D10:$V10)*'IRRBB parameters'!$C$32,'IRRBB parameters'!$E$32),'IRRBB parameters'!$D$32),0),"")</f>
        <v/>
      </c>
      <c r="W90" s="1150"/>
      <c r="X90" s="1210"/>
    </row>
    <row r="91" spans="1:24" ht="15" customHeight="1" x14ac:dyDescent="0.25">
      <c r="A91" s="1209"/>
      <c r="B91" s="1230">
        <f t="shared" si="2"/>
        <v>6</v>
      </c>
      <c r="C91" s="1231" t="str">
        <f>IF('IRRBB exposures'!$C$11="","",'IRRBB exposures'!$C$11)</f>
        <v/>
      </c>
      <c r="D91" s="1232" t="str">
        <f>IF(ISNUMBER(D11),MAX(D11-MIN(MAX(AVERAGE($D11:$V11)*'IRRBB parameters'!$C$32,'IRRBB parameters'!$E$32),'IRRBB parameters'!$D$32),0),"")</f>
        <v/>
      </c>
      <c r="E91" s="1232" t="str">
        <f>IF(ISNUMBER(E11),MAX(E11-MIN(MAX(AVERAGE($D11:$V11)*'IRRBB parameters'!$C$32,'IRRBB parameters'!$E$32),'IRRBB parameters'!$D$32),0),"")</f>
        <v/>
      </c>
      <c r="F91" s="1232" t="str">
        <f>IF(ISNUMBER(F11),MAX(F11-MIN(MAX(AVERAGE($D11:$V11)*'IRRBB parameters'!$C$32,'IRRBB parameters'!$E$32),'IRRBB parameters'!$D$32),0),"")</f>
        <v/>
      </c>
      <c r="G91" s="1232" t="str">
        <f>IF(ISNUMBER(G11),MAX(G11-MIN(MAX(AVERAGE($D11:$V11)*'IRRBB parameters'!$C$32,'IRRBB parameters'!$E$32),'IRRBB parameters'!$D$32),0),"")</f>
        <v/>
      </c>
      <c r="H91" s="1232" t="str">
        <f>IF(ISNUMBER(H11),MAX(H11-MIN(MAX(AVERAGE($D11:$V11)*'IRRBB parameters'!$C$32,'IRRBB parameters'!$E$32),'IRRBB parameters'!$D$32),0),"")</f>
        <v/>
      </c>
      <c r="I91" s="1232" t="str">
        <f>IF(ISNUMBER(I11),MAX(I11-MIN(MAX(AVERAGE($D11:$V11)*'IRRBB parameters'!$C$32,'IRRBB parameters'!$E$32),'IRRBB parameters'!$D$32),0),"")</f>
        <v/>
      </c>
      <c r="J91" s="1232" t="str">
        <f>IF(ISNUMBER(J11),MAX(J11-MIN(MAX(AVERAGE($D11:$V11)*'IRRBB parameters'!$C$32,'IRRBB parameters'!$E$32),'IRRBB parameters'!$D$32),0),"")</f>
        <v/>
      </c>
      <c r="K91" s="1232" t="str">
        <f>IF(ISNUMBER(K11),MAX(K11-MIN(MAX(AVERAGE($D11:$V11)*'IRRBB parameters'!$C$32,'IRRBB parameters'!$E$32),'IRRBB parameters'!$D$32),0),"")</f>
        <v/>
      </c>
      <c r="L91" s="1232" t="str">
        <f>IF(ISNUMBER(L11),MAX(L11-MIN(MAX(AVERAGE($D11:$V11)*'IRRBB parameters'!$C$32,'IRRBB parameters'!$E$32),'IRRBB parameters'!$D$32),0),"")</f>
        <v/>
      </c>
      <c r="M91" s="1232" t="str">
        <f>IF(ISNUMBER(M11),MAX(M11-MIN(MAX(AVERAGE($D11:$V11)*'IRRBB parameters'!$C$32,'IRRBB parameters'!$E$32),'IRRBB parameters'!$D$32),0),"")</f>
        <v/>
      </c>
      <c r="N91" s="1232" t="str">
        <f>IF(ISNUMBER(N11),MAX(N11-MIN(MAX(AVERAGE($D11:$V11)*'IRRBB parameters'!$C$32,'IRRBB parameters'!$E$32),'IRRBB parameters'!$D$32),0),"")</f>
        <v/>
      </c>
      <c r="O91" s="1232" t="str">
        <f>IF(ISNUMBER(O11),MAX(O11-MIN(MAX(AVERAGE($D11:$V11)*'IRRBB parameters'!$C$32,'IRRBB parameters'!$E$32),'IRRBB parameters'!$D$32),0),"")</f>
        <v/>
      </c>
      <c r="P91" s="1232" t="str">
        <f>IF(ISNUMBER(P11),MAX(P11-MIN(MAX(AVERAGE($D11:$V11)*'IRRBB parameters'!$C$32,'IRRBB parameters'!$E$32),'IRRBB parameters'!$D$32),0),"")</f>
        <v/>
      </c>
      <c r="Q91" s="1232" t="str">
        <f>IF(ISNUMBER(Q11),MAX(Q11-MIN(MAX(AVERAGE($D11:$V11)*'IRRBB parameters'!$C$32,'IRRBB parameters'!$E$32),'IRRBB parameters'!$D$32),0),"")</f>
        <v/>
      </c>
      <c r="R91" s="1232" t="str">
        <f>IF(ISNUMBER(R11),MAX(R11-MIN(MAX(AVERAGE($D11:$V11)*'IRRBB parameters'!$C$32,'IRRBB parameters'!$E$32),'IRRBB parameters'!$D$32),0),"")</f>
        <v/>
      </c>
      <c r="S91" s="1232" t="str">
        <f>IF(ISNUMBER(S11),MAX(S11-MIN(MAX(AVERAGE($D11:$V11)*'IRRBB parameters'!$C$32,'IRRBB parameters'!$E$32),'IRRBB parameters'!$D$32),0),"")</f>
        <v/>
      </c>
      <c r="T91" s="1232" t="str">
        <f>IF(ISNUMBER(T11),MAX(T11-MIN(MAX(AVERAGE($D11:$V11)*'IRRBB parameters'!$C$32,'IRRBB parameters'!$E$32),'IRRBB parameters'!$D$32),0),"")</f>
        <v/>
      </c>
      <c r="U91" s="1232" t="str">
        <f>IF(ISNUMBER(U11),MAX(U11-MIN(MAX(AVERAGE($D11:$V11)*'IRRBB parameters'!$C$32,'IRRBB parameters'!$E$32),'IRRBB parameters'!$D$32),0),"")</f>
        <v/>
      </c>
      <c r="V91" s="1233" t="str">
        <f>IF(ISNUMBER(V11),MAX(V11-MIN(MAX(AVERAGE($D11:$V11)*'IRRBB parameters'!$C$32,'IRRBB parameters'!$E$32),'IRRBB parameters'!$D$32),0),"")</f>
        <v/>
      </c>
      <c r="W91" s="1150"/>
      <c r="X91" s="1210"/>
    </row>
    <row r="92" spans="1:24" ht="15" customHeight="1" x14ac:dyDescent="0.25">
      <c r="A92" s="1209"/>
      <c r="B92" s="1230">
        <f t="shared" si="2"/>
        <v>7</v>
      </c>
      <c r="C92" s="1231" t="str">
        <f t="shared" ref="C92:C122" si="3">IF(C52="","",C52)</f>
        <v/>
      </c>
      <c r="D92" s="1232" t="str">
        <f>IF(ISNUMBER(D12),MAX(D12-MIN(MAX(AVERAGE($D12:$V12)*'IRRBB parameters'!$C$32,'IRRBB parameters'!$E$32),'IRRBB parameters'!$D$32),0),"")</f>
        <v/>
      </c>
      <c r="E92" s="1232" t="str">
        <f>IF(ISNUMBER(E12),MAX(E12-MIN(MAX(AVERAGE($D12:$V12)*'IRRBB parameters'!$C$32,'IRRBB parameters'!$E$32),'IRRBB parameters'!$D$32),0),"")</f>
        <v/>
      </c>
      <c r="F92" s="1232" t="str">
        <f>IF(ISNUMBER(F12),MAX(F12-MIN(MAX(AVERAGE($D12:$V12)*'IRRBB parameters'!$C$32,'IRRBB parameters'!$E$32),'IRRBB parameters'!$D$32),0),"")</f>
        <v/>
      </c>
      <c r="G92" s="1232" t="str">
        <f>IF(ISNUMBER(G12),MAX(G12-MIN(MAX(AVERAGE($D12:$V12)*'IRRBB parameters'!$C$32,'IRRBB parameters'!$E$32),'IRRBB parameters'!$D$32),0),"")</f>
        <v/>
      </c>
      <c r="H92" s="1232" t="str">
        <f>IF(ISNUMBER(H12),MAX(H12-MIN(MAX(AVERAGE($D12:$V12)*'IRRBB parameters'!$C$32,'IRRBB parameters'!$E$32),'IRRBB parameters'!$D$32),0),"")</f>
        <v/>
      </c>
      <c r="I92" s="1232" t="str">
        <f>IF(ISNUMBER(I12),MAX(I12-MIN(MAX(AVERAGE($D12:$V12)*'IRRBB parameters'!$C$32,'IRRBB parameters'!$E$32),'IRRBB parameters'!$D$32),0),"")</f>
        <v/>
      </c>
      <c r="J92" s="1232" t="str">
        <f>IF(ISNUMBER(J12),MAX(J12-MIN(MAX(AVERAGE($D12:$V12)*'IRRBB parameters'!$C$32,'IRRBB parameters'!$E$32),'IRRBB parameters'!$D$32),0),"")</f>
        <v/>
      </c>
      <c r="K92" s="1232" t="str">
        <f>IF(ISNUMBER(K12),MAX(K12-MIN(MAX(AVERAGE($D12:$V12)*'IRRBB parameters'!$C$32,'IRRBB parameters'!$E$32),'IRRBB parameters'!$D$32),0),"")</f>
        <v/>
      </c>
      <c r="L92" s="1232" t="str">
        <f>IF(ISNUMBER(L12),MAX(L12-MIN(MAX(AVERAGE($D12:$V12)*'IRRBB parameters'!$C$32,'IRRBB parameters'!$E$32),'IRRBB parameters'!$D$32),0),"")</f>
        <v/>
      </c>
      <c r="M92" s="1232" t="str">
        <f>IF(ISNUMBER(M12),MAX(M12-MIN(MAX(AVERAGE($D12:$V12)*'IRRBB parameters'!$C$32,'IRRBB parameters'!$E$32),'IRRBB parameters'!$D$32),0),"")</f>
        <v/>
      </c>
      <c r="N92" s="1232" t="str">
        <f>IF(ISNUMBER(N12),MAX(N12-MIN(MAX(AVERAGE($D12:$V12)*'IRRBB parameters'!$C$32,'IRRBB parameters'!$E$32),'IRRBB parameters'!$D$32),0),"")</f>
        <v/>
      </c>
      <c r="O92" s="1232" t="str">
        <f>IF(ISNUMBER(O12),MAX(O12-MIN(MAX(AVERAGE($D12:$V12)*'IRRBB parameters'!$C$32,'IRRBB parameters'!$E$32),'IRRBB parameters'!$D$32),0),"")</f>
        <v/>
      </c>
      <c r="P92" s="1232" t="str">
        <f>IF(ISNUMBER(P12),MAX(P12-MIN(MAX(AVERAGE($D12:$V12)*'IRRBB parameters'!$C$32,'IRRBB parameters'!$E$32),'IRRBB parameters'!$D$32),0),"")</f>
        <v/>
      </c>
      <c r="Q92" s="1232" t="str">
        <f>IF(ISNUMBER(Q12),MAX(Q12-MIN(MAX(AVERAGE($D12:$V12)*'IRRBB parameters'!$C$32,'IRRBB parameters'!$E$32),'IRRBB parameters'!$D$32),0),"")</f>
        <v/>
      </c>
      <c r="R92" s="1232" t="str">
        <f>IF(ISNUMBER(R12),MAX(R12-MIN(MAX(AVERAGE($D12:$V12)*'IRRBB parameters'!$C$32,'IRRBB parameters'!$E$32),'IRRBB parameters'!$D$32),0),"")</f>
        <v/>
      </c>
      <c r="S92" s="1232" t="str">
        <f>IF(ISNUMBER(S12),MAX(S12-MIN(MAX(AVERAGE($D12:$V12)*'IRRBB parameters'!$C$32,'IRRBB parameters'!$E$32),'IRRBB parameters'!$D$32),0),"")</f>
        <v/>
      </c>
      <c r="T92" s="1232" t="str">
        <f>IF(ISNUMBER(T12),MAX(T12-MIN(MAX(AVERAGE($D12:$V12)*'IRRBB parameters'!$C$32,'IRRBB parameters'!$E$32),'IRRBB parameters'!$D$32),0),"")</f>
        <v/>
      </c>
      <c r="U92" s="1232" t="str">
        <f>IF(ISNUMBER(U12),MAX(U12-MIN(MAX(AVERAGE($D12:$V12)*'IRRBB parameters'!$C$32,'IRRBB parameters'!$E$32),'IRRBB parameters'!$D$32),0),"")</f>
        <v/>
      </c>
      <c r="V92" s="1233" t="str">
        <f>IF(ISNUMBER(V12),MAX(V12-MIN(MAX(AVERAGE($D12:$V12)*'IRRBB parameters'!$C$32,'IRRBB parameters'!$E$32),'IRRBB parameters'!$D$32),0),"")</f>
        <v/>
      </c>
      <c r="W92" s="1150"/>
      <c r="X92" s="1210"/>
    </row>
    <row r="93" spans="1:24" ht="15" customHeight="1" x14ac:dyDescent="0.25">
      <c r="A93" s="1209"/>
      <c r="B93" s="1230">
        <f t="shared" si="2"/>
        <v>8</v>
      </c>
      <c r="C93" s="1231" t="str">
        <f t="shared" si="3"/>
        <v/>
      </c>
      <c r="D93" s="1232" t="str">
        <f>IF(ISNUMBER(D13),MAX(D13-MIN(MAX(AVERAGE($D13:$V13)*'IRRBB parameters'!$C$32,'IRRBB parameters'!$E$32),'IRRBB parameters'!$D$32),0),"")</f>
        <v/>
      </c>
      <c r="E93" s="1232" t="str">
        <f>IF(ISNUMBER(E13),MAX(E13-MIN(MAX(AVERAGE($D13:$V13)*'IRRBB parameters'!$C$32,'IRRBB parameters'!$E$32),'IRRBB parameters'!$D$32),0),"")</f>
        <v/>
      </c>
      <c r="F93" s="1232" t="str">
        <f>IF(ISNUMBER(F13),MAX(F13-MIN(MAX(AVERAGE($D13:$V13)*'IRRBB parameters'!$C$32,'IRRBB parameters'!$E$32),'IRRBB parameters'!$D$32),0),"")</f>
        <v/>
      </c>
      <c r="G93" s="1232" t="str">
        <f>IF(ISNUMBER(G13),MAX(G13-MIN(MAX(AVERAGE($D13:$V13)*'IRRBB parameters'!$C$32,'IRRBB parameters'!$E$32),'IRRBB parameters'!$D$32),0),"")</f>
        <v/>
      </c>
      <c r="H93" s="1232" t="str">
        <f>IF(ISNUMBER(H13),MAX(H13-MIN(MAX(AVERAGE($D13:$V13)*'IRRBB parameters'!$C$32,'IRRBB parameters'!$E$32),'IRRBB parameters'!$D$32),0),"")</f>
        <v/>
      </c>
      <c r="I93" s="1232" t="str">
        <f>IF(ISNUMBER(I13),MAX(I13-MIN(MAX(AVERAGE($D13:$V13)*'IRRBB parameters'!$C$32,'IRRBB parameters'!$E$32),'IRRBB parameters'!$D$32),0),"")</f>
        <v/>
      </c>
      <c r="J93" s="1232" t="str">
        <f>IF(ISNUMBER(J13),MAX(J13-MIN(MAX(AVERAGE($D13:$V13)*'IRRBB parameters'!$C$32,'IRRBB parameters'!$E$32),'IRRBB parameters'!$D$32),0),"")</f>
        <v/>
      </c>
      <c r="K93" s="1232" t="str">
        <f>IF(ISNUMBER(K13),MAX(K13-MIN(MAX(AVERAGE($D13:$V13)*'IRRBB parameters'!$C$32,'IRRBB parameters'!$E$32),'IRRBB parameters'!$D$32),0),"")</f>
        <v/>
      </c>
      <c r="L93" s="1232" t="str">
        <f>IF(ISNUMBER(L13),MAX(L13-MIN(MAX(AVERAGE($D13:$V13)*'IRRBB parameters'!$C$32,'IRRBB parameters'!$E$32),'IRRBB parameters'!$D$32),0),"")</f>
        <v/>
      </c>
      <c r="M93" s="1232" t="str">
        <f>IF(ISNUMBER(M13),MAX(M13-MIN(MAX(AVERAGE($D13:$V13)*'IRRBB parameters'!$C$32,'IRRBB parameters'!$E$32),'IRRBB parameters'!$D$32),0),"")</f>
        <v/>
      </c>
      <c r="N93" s="1232" t="str">
        <f>IF(ISNUMBER(N13),MAX(N13-MIN(MAX(AVERAGE($D13:$V13)*'IRRBB parameters'!$C$32,'IRRBB parameters'!$E$32),'IRRBB parameters'!$D$32),0),"")</f>
        <v/>
      </c>
      <c r="O93" s="1232" t="str">
        <f>IF(ISNUMBER(O13),MAX(O13-MIN(MAX(AVERAGE($D13:$V13)*'IRRBB parameters'!$C$32,'IRRBB parameters'!$E$32),'IRRBB parameters'!$D$32),0),"")</f>
        <v/>
      </c>
      <c r="P93" s="1232" t="str">
        <f>IF(ISNUMBER(P13),MAX(P13-MIN(MAX(AVERAGE($D13:$V13)*'IRRBB parameters'!$C$32,'IRRBB parameters'!$E$32),'IRRBB parameters'!$D$32),0),"")</f>
        <v/>
      </c>
      <c r="Q93" s="1232" t="str">
        <f>IF(ISNUMBER(Q13),MAX(Q13-MIN(MAX(AVERAGE($D13:$V13)*'IRRBB parameters'!$C$32,'IRRBB parameters'!$E$32),'IRRBB parameters'!$D$32),0),"")</f>
        <v/>
      </c>
      <c r="R93" s="1232" t="str">
        <f>IF(ISNUMBER(R13),MAX(R13-MIN(MAX(AVERAGE($D13:$V13)*'IRRBB parameters'!$C$32,'IRRBB parameters'!$E$32),'IRRBB parameters'!$D$32),0),"")</f>
        <v/>
      </c>
      <c r="S93" s="1232" t="str">
        <f>IF(ISNUMBER(S13),MAX(S13-MIN(MAX(AVERAGE($D13:$V13)*'IRRBB parameters'!$C$32,'IRRBB parameters'!$E$32),'IRRBB parameters'!$D$32),0),"")</f>
        <v/>
      </c>
      <c r="T93" s="1232" t="str">
        <f>IF(ISNUMBER(T13),MAX(T13-MIN(MAX(AVERAGE($D13:$V13)*'IRRBB parameters'!$C$32,'IRRBB parameters'!$E$32),'IRRBB parameters'!$D$32),0),"")</f>
        <v/>
      </c>
      <c r="U93" s="1232" t="str">
        <f>IF(ISNUMBER(U13),MAX(U13-MIN(MAX(AVERAGE($D13:$V13)*'IRRBB parameters'!$C$32,'IRRBB parameters'!$E$32),'IRRBB parameters'!$D$32),0),"")</f>
        <v/>
      </c>
      <c r="V93" s="1233" t="str">
        <f>IF(ISNUMBER(V13),MAX(V13-MIN(MAX(AVERAGE($D13:$V13)*'IRRBB parameters'!$C$32,'IRRBB parameters'!$E$32),'IRRBB parameters'!$D$32),0),"")</f>
        <v/>
      </c>
      <c r="W93" s="1150"/>
      <c r="X93" s="1210"/>
    </row>
    <row r="94" spans="1:24" ht="15" customHeight="1" x14ac:dyDescent="0.25">
      <c r="A94" s="1209"/>
      <c r="B94" s="1230">
        <f t="shared" si="2"/>
        <v>9</v>
      </c>
      <c r="C94" s="1231" t="str">
        <f t="shared" si="3"/>
        <v/>
      </c>
      <c r="D94" s="1232" t="str">
        <f>IF(ISNUMBER(D14),MAX(D14-MIN(MAX(AVERAGE($D14:$V14)*'IRRBB parameters'!$C$32,'IRRBB parameters'!$E$32),'IRRBB parameters'!$D$32),0),"")</f>
        <v/>
      </c>
      <c r="E94" s="1232" t="str">
        <f>IF(ISNUMBER(E14),MAX(E14-MIN(MAX(AVERAGE($D14:$V14)*'IRRBB parameters'!$C$32,'IRRBB parameters'!$E$32),'IRRBB parameters'!$D$32),0),"")</f>
        <v/>
      </c>
      <c r="F94" s="1232" t="str">
        <f>IF(ISNUMBER(F14),MAX(F14-MIN(MAX(AVERAGE($D14:$V14)*'IRRBB parameters'!$C$32,'IRRBB parameters'!$E$32),'IRRBB parameters'!$D$32),0),"")</f>
        <v/>
      </c>
      <c r="G94" s="1232" t="str">
        <f>IF(ISNUMBER(G14),MAX(G14-MIN(MAX(AVERAGE($D14:$V14)*'IRRBB parameters'!$C$32,'IRRBB parameters'!$E$32),'IRRBB parameters'!$D$32),0),"")</f>
        <v/>
      </c>
      <c r="H94" s="1232" t="str">
        <f>IF(ISNUMBER(H14),MAX(H14-MIN(MAX(AVERAGE($D14:$V14)*'IRRBB parameters'!$C$32,'IRRBB parameters'!$E$32),'IRRBB parameters'!$D$32),0),"")</f>
        <v/>
      </c>
      <c r="I94" s="1232" t="str">
        <f>IF(ISNUMBER(I14),MAX(I14-MIN(MAX(AVERAGE($D14:$V14)*'IRRBB parameters'!$C$32,'IRRBB parameters'!$E$32),'IRRBB parameters'!$D$32),0),"")</f>
        <v/>
      </c>
      <c r="J94" s="1232" t="str">
        <f>IF(ISNUMBER(J14),MAX(J14-MIN(MAX(AVERAGE($D14:$V14)*'IRRBB parameters'!$C$32,'IRRBB parameters'!$E$32),'IRRBB parameters'!$D$32),0),"")</f>
        <v/>
      </c>
      <c r="K94" s="1232" t="str">
        <f>IF(ISNUMBER(K14),MAX(K14-MIN(MAX(AVERAGE($D14:$V14)*'IRRBB parameters'!$C$32,'IRRBB parameters'!$E$32),'IRRBB parameters'!$D$32),0),"")</f>
        <v/>
      </c>
      <c r="L94" s="1232" t="str">
        <f>IF(ISNUMBER(L14),MAX(L14-MIN(MAX(AVERAGE($D14:$V14)*'IRRBB parameters'!$C$32,'IRRBB parameters'!$E$32),'IRRBB parameters'!$D$32),0),"")</f>
        <v/>
      </c>
      <c r="M94" s="1232" t="str">
        <f>IF(ISNUMBER(M14),MAX(M14-MIN(MAX(AVERAGE($D14:$V14)*'IRRBB parameters'!$C$32,'IRRBB parameters'!$E$32),'IRRBB parameters'!$D$32),0),"")</f>
        <v/>
      </c>
      <c r="N94" s="1232" t="str">
        <f>IF(ISNUMBER(N14),MAX(N14-MIN(MAX(AVERAGE($D14:$V14)*'IRRBB parameters'!$C$32,'IRRBB parameters'!$E$32),'IRRBB parameters'!$D$32),0),"")</f>
        <v/>
      </c>
      <c r="O94" s="1232" t="str">
        <f>IF(ISNUMBER(O14),MAX(O14-MIN(MAX(AVERAGE($D14:$V14)*'IRRBB parameters'!$C$32,'IRRBB parameters'!$E$32),'IRRBB parameters'!$D$32),0),"")</f>
        <v/>
      </c>
      <c r="P94" s="1232" t="str">
        <f>IF(ISNUMBER(P14),MAX(P14-MIN(MAX(AVERAGE($D14:$V14)*'IRRBB parameters'!$C$32,'IRRBB parameters'!$E$32),'IRRBB parameters'!$D$32),0),"")</f>
        <v/>
      </c>
      <c r="Q94" s="1232" t="str">
        <f>IF(ISNUMBER(Q14),MAX(Q14-MIN(MAX(AVERAGE($D14:$V14)*'IRRBB parameters'!$C$32,'IRRBB parameters'!$E$32),'IRRBB parameters'!$D$32),0),"")</f>
        <v/>
      </c>
      <c r="R94" s="1232" t="str">
        <f>IF(ISNUMBER(R14),MAX(R14-MIN(MAX(AVERAGE($D14:$V14)*'IRRBB parameters'!$C$32,'IRRBB parameters'!$E$32),'IRRBB parameters'!$D$32),0),"")</f>
        <v/>
      </c>
      <c r="S94" s="1232" t="str">
        <f>IF(ISNUMBER(S14),MAX(S14-MIN(MAX(AVERAGE($D14:$V14)*'IRRBB parameters'!$C$32,'IRRBB parameters'!$E$32),'IRRBB parameters'!$D$32),0),"")</f>
        <v/>
      </c>
      <c r="T94" s="1232" t="str">
        <f>IF(ISNUMBER(T14),MAX(T14-MIN(MAX(AVERAGE($D14:$V14)*'IRRBB parameters'!$C$32,'IRRBB parameters'!$E$32),'IRRBB parameters'!$D$32),0),"")</f>
        <v/>
      </c>
      <c r="U94" s="1232" t="str">
        <f>IF(ISNUMBER(U14),MAX(U14-MIN(MAX(AVERAGE($D14:$V14)*'IRRBB parameters'!$C$32,'IRRBB parameters'!$E$32),'IRRBB parameters'!$D$32),0),"")</f>
        <v/>
      </c>
      <c r="V94" s="1233" t="str">
        <f>IF(ISNUMBER(V14),MAX(V14-MIN(MAX(AVERAGE($D14:$V14)*'IRRBB parameters'!$C$32,'IRRBB parameters'!$E$32),'IRRBB parameters'!$D$32),0),"")</f>
        <v/>
      </c>
      <c r="W94" s="1150"/>
      <c r="X94" s="1210"/>
    </row>
    <row r="95" spans="1:24" ht="15" customHeight="1" x14ac:dyDescent="0.25">
      <c r="A95" s="1209"/>
      <c r="B95" s="1230">
        <f t="shared" si="2"/>
        <v>10</v>
      </c>
      <c r="C95" s="1231" t="str">
        <f t="shared" si="3"/>
        <v/>
      </c>
      <c r="D95" s="1232" t="str">
        <f>IF(ISNUMBER(D15),MAX(D15-MIN(MAX(AVERAGE($D15:$V15)*'IRRBB parameters'!$C$32,'IRRBB parameters'!$E$32),'IRRBB parameters'!$D$32),0),"")</f>
        <v/>
      </c>
      <c r="E95" s="1232" t="str">
        <f>IF(ISNUMBER(E15),MAX(E15-MIN(MAX(AVERAGE($D15:$V15)*'IRRBB parameters'!$C$32,'IRRBB parameters'!$E$32),'IRRBB parameters'!$D$32),0),"")</f>
        <v/>
      </c>
      <c r="F95" s="1232" t="str">
        <f>IF(ISNUMBER(F15),MAX(F15-MIN(MAX(AVERAGE($D15:$V15)*'IRRBB parameters'!$C$32,'IRRBB parameters'!$E$32),'IRRBB parameters'!$D$32),0),"")</f>
        <v/>
      </c>
      <c r="G95" s="1232" t="str">
        <f>IF(ISNUMBER(G15),MAX(G15-MIN(MAX(AVERAGE($D15:$V15)*'IRRBB parameters'!$C$32,'IRRBB parameters'!$E$32),'IRRBB parameters'!$D$32),0),"")</f>
        <v/>
      </c>
      <c r="H95" s="1232" t="str">
        <f>IF(ISNUMBER(H15),MAX(H15-MIN(MAX(AVERAGE($D15:$V15)*'IRRBB parameters'!$C$32,'IRRBB parameters'!$E$32),'IRRBB parameters'!$D$32),0),"")</f>
        <v/>
      </c>
      <c r="I95" s="1232" t="str">
        <f>IF(ISNUMBER(I15),MAX(I15-MIN(MAX(AVERAGE($D15:$V15)*'IRRBB parameters'!$C$32,'IRRBB parameters'!$E$32),'IRRBB parameters'!$D$32),0),"")</f>
        <v/>
      </c>
      <c r="J95" s="1232" t="str">
        <f>IF(ISNUMBER(J15),MAX(J15-MIN(MAX(AVERAGE($D15:$V15)*'IRRBB parameters'!$C$32,'IRRBB parameters'!$E$32),'IRRBB parameters'!$D$32),0),"")</f>
        <v/>
      </c>
      <c r="K95" s="1232" t="str">
        <f>IF(ISNUMBER(K15),MAX(K15-MIN(MAX(AVERAGE($D15:$V15)*'IRRBB parameters'!$C$32,'IRRBB parameters'!$E$32),'IRRBB parameters'!$D$32),0),"")</f>
        <v/>
      </c>
      <c r="L95" s="1232" t="str">
        <f>IF(ISNUMBER(L15),MAX(L15-MIN(MAX(AVERAGE($D15:$V15)*'IRRBB parameters'!$C$32,'IRRBB parameters'!$E$32),'IRRBB parameters'!$D$32),0),"")</f>
        <v/>
      </c>
      <c r="M95" s="1232" t="str">
        <f>IF(ISNUMBER(M15),MAX(M15-MIN(MAX(AVERAGE($D15:$V15)*'IRRBB parameters'!$C$32,'IRRBB parameters'!$E$32),'IRRBB parameters'!$D$32),0),"")</f>
        <v/>
      </c>
      <c r="N95" s="1232" t="str">
        <f>IF(ISNUMBER(N15),MAX(N15-MIN(MAX(AVERAGE($D15:$V15)*'IRRBB parameters'!$C$32,'IRRBB parameters'!$E$32),'IRRBB parameters'!$D$32),0),"")</f>
        <v/>
      </c>
      <c r="O95" s="1232" t="str">
        <f>IF(ISNUMBER(O15),MAX(O15-MIN(MAX(AVERAGE($D15:$V15)*'IRRBB parameters'!$C$32,'IRRBB parameters'!$E$32),'IRRBB parameters'!$D$32),0),"")</f>
        <v/>
      </c>
      <c r="P95" s="1232" t="str">
        <f>IF(ISNUMBER(P15),MAX(P15-MIN(MAX(AVERAGE($D15:$V15)*'IRRBB parameters'!$C$32,'IRRBB parameters'!$E$32),'IRRBB parameters'!$D$32),0),"")</f>
        <v/>
      </c>
      <c r="Q95" s="1232" t="str">
        <f>IF(ISNUMBER(Q15),MAX(Q15-MIN(MAX(AVERAGE($D15:$V15)*'IRRBB parameters'!$C$32,'IRRBB parameters'!$E$32),'IRRBB parameters'!$D$32),0),"")</f>
        <v/>
      </c>
      <c r="R95" s="1232" t="str">
        <f>IF(ISNUMBER(R15),MAX(R15-MIN(MAX(AVERAGE($D15:$V15)*'IRRBB parameters'!$C$32,'IRRBB parameters'!$E$32),'IRRBB parameters'!$D$32),0),"")</f>
        <v/>
      </c>
      <c r="S95" s="1232" t="str">
        <f>IF(ISNUMBER(S15),MAX(S15-MIN(MAX(AVERAGE($D15:$V15)*'IRRBB parameters'!$C$32,'IRRBB parameters'!$E$32),'IRRBB parameters'!$D$32),0),"")</f>
        <v/>
      </c>
      <c r="T95" s="1232" t="str">
        <f>IF(ISNUMBER(T15),MAX(T15-MIN(MAX(AVERAGE($D15:$V15)*'IRRBB parameters'!$C$32,'IRRBB parameters'!$E$32),'IRRBB parameters'!$D$32),0),"")</f>
        <v/>
      </c>
      <c r="U95" s="1232" t="str">
        <f>IF(ISNUMBER(U15),MAX(U15-MIN(MAX(AVERAGE($D15:$V15)*'IRRBB parameters'!$C$32,'IRRBB parameters'!$E$32),'IRRBB parameters'!$D$32),0),"")</f>
        <v/>
      </c>
      <c r="V95" s="1233" t="str">
        <f>IF(ISNUMBER(V15),MAX(V15-MIN(MAX(AVERAGE($D15:$V15)*'IRRBB parameters'!$C$32,'IRRBB parameters'!$E$32),'IRRBB parameters'!$D$32),0),"")</f>
        <v/>
      </c>
      <c r="W95" s="1150"/>
      <c r="X95" s="1210"/>
    </row>
    <row r="96" spans="1:24" ht="15" customHeight="1" x14ac:dyDescent="0.25">
      <c r="A96" s="1209"/>
      <c r="B96" s="1230">
        <f t="shared" si="2"/>
        <v>11</v>
      </c>
      <c r="C96" s="1231" t="str">
        <f t="shared" si="3"/>
        <v/>
      </c>
      <c r="D96" s="1232" t="str">
        <f>IF(ISNUMBER(D16),MAX(D16-MIN(MAX(AVERAGE($D16:$V16)*'IRRBB parameters'!$C$32,'IRRBB parameters'!$E$32),'IRRBB parameters'!$D$32),0),"")</f>
        <v/>
      </c>
      <c r="E96" s="1232" t="str">
        <f>IF(ISNUMBER(E16),MAX(E16-MIN(MAX(AVERAGE($D16:$V16)*'IRRBB parameters'!$C$32,'IRRBB parameters'!$E$32),'IRRBB parameters'!$D$32),0),"")</f>
        <v/>
      </c>
      <c r="F96" s="1232" t="str">
        <f>IF(ISNUMBER(F16),MAX(F16-MIN(MAX(AVERAGE($D16:$V16)*'IRRBB parameters'!$C$32,'IRRBB parameters'!$E$32),'IRRBB parameters'!$D$32),0),"")</f>
        <v/>
      </c>
      <c r="G96" s="1232" t="str">
        <f>IF(ISNUMBER(G16),MAX(G16-MIN(MAX(AVERAGE($D16:$V16)*'IRRBB parameters'!$C$32,'IRRBB parameters'!$E$32),'IRRBB parameters'!$D$32),0),"")</f>
        <v/>
      </c>
      <c r="H96" s="1232" t="str">
        <f>IF(ISNUMBER(H16),MAX(H16-MIN(MAX(AVERAGE($D16:$V16)*'IRRBB parameters'!$C$32,'IRRBB parameters'!$E$32),'IRRBB parameters'!$D$32),0),"")</f>
        <v/>
      </c>
      <c r="I96" s="1232" t="str">
        <f>IF(ISNUMBER(I16),MAX(I16-MIN(MAX(AVERAGE($D16:$V16)*'IRRBB parameters'!$C$32,'IRRBB parameters'!$E$32),'IRRBB parameters'!$D$32),0),"")</f>
        <v/>
      </c>
      <c r="J96" s="1232" t="str">
        <f>IF(ISNUMBER(J16),MAX(J16-MIN(MAX(AVERAGE($D16:$V16)*'IRRBB parameters'!$C$32,'IRRBB parameters'!$E$32),'IRRBB parameters'!$D$32),0),"")</f>
        <v/>
      </c>
      <c r="K96" s="1232" t="str">
        <f>IF(ISNUMBER(K16),MAX(K16-MIN(MAX(AVERAGE($D16:$V16)*'IRRBB parameters'!$C$32,'IRRBB parameters'!$E$32),'IRRBB parameters'!$D$32),0),"")</f>
        <v/>
      </c>
      <c r="L96" s="1232" t="str">
        <f>IF(ISNUMBER(L16),MAX(L16-MIN(MAX(AVERAGE($D16:$V16)*'IRRBB parameters'!$C$32,'IRRBB parameters'!$E$32),'IRRBB parameters'!$D$32),0),"")</f>
        <v/>
      </c>
      <c r="M96" s="1232" t="str">
        <f>IF(ISNUMBER(M16),MAX(M16-MIN(MAX(AVERAGE($D16:$V16)*'IRRBB parameters'!$C$32,'IRRBB parameters'!$E$32),'IRRBB parameters'!$D$32),0),"")</f>
        <v/>
      </c>
      <c r="N96" s="1232" t="str">
        <f>IF(ISNUMBER(N16),MAX(N16-MIN(MAX(AVERAGE($D16:$V16)*'IRRBB parameters'!$C$32,'IRRBB parameters'!$E$32),'IRRBB parameters'!$D$32),0),"")</f>
        <v/>
      </c>
      <c r="O96" s="1232" t="str">
        <f>IF(ISNUMBER(O16),MAX(O16-MIN(MAX(AVERAGE($D16:$V16)*'IRRBB parameters'!$C$32,'IRRBB parameters'!$E$32),'IRRBB parameters'!$D$32),0),"")</f>
        <v/>
      </c>
      <c r="P96" s="1232" t="str">
        <f>IF(ISNUMBER(P16),MAX(P16-MIN(MAX(AVERAGE($D16:$V16)*'IRRBB parameters'!$C$32,'IRRBB parameters'!$E$32),'IRRBB parameters'!$D$32),0),"")</f>
        <v/>
      </c>
      <c r="Q96" s="1232" t="str">
        <f>IF(ISNUMBER(Q16),MAX(Q16-MIN(MAX(AVERAGE($D16:$V16)*'IRRBB parameters'!$C$32,'IRRBB parameters'!$E$32),'IRRBB parameters'!$D$32),0),"")</f>
        <v/>
      </c>
      <c r="R96" s="1232" t="str">
        <f>IF(ISNUMBER(R16),MAX(R16-MIN(MAX(AVERAGE($D16:$V16)*'IRRBB parameters'!$C$32,'IRRBB parameters'!$E$32),'IRRBB parameters'!$D$32),0),"")</f>
        <v/>
      </c>
      <c r="S96" s="1232" t="str">
        <f>IF(ISNUMBER(S16),MAX(S16-MIN(MAX(AVERAGE($D16:$V16)*'IRRBB parameters'!$C$32,'IRRBB parameters'!$E$32),'IRRBB parameters'!$D$32),0),"")</f>
        <v/>
      </c>
      <c r="T96" s="1232" t="str">
        <f>IF(ISNUMBER(T16),MAX(T16-MIN(MAX(AVERAGE($D16:$V16)*'IRRBB parameters'!$C$32,'IRRBB parameters'!$E$32),'IRRBB parameters'!$D$32),0),"")</f>
        <v/>
      </c>
      <c r="U96" s="1232" t="str">
        <f>IF(ISNUMBER(U16),MAX(U16-MIN(MAX(AVERAGE($D16:$V16)*'IRRBB parameters'!$C$32,'IRRBB parameters'!$E$32),'IRRBB parameters'!$D$32),0),"")</f>
        <v/>
      </c>
      <c r="V96" s="1233" t="str">
        <f>IF(ISNUMBER(V16),MAX(V16-MIN(MAX(AVERAGE($D16:$V16)*'IRRBB parameters'!$C$32,'IRRBB parameters'!$E$32),'IRRBB parameters'!$D$32),0),"")</f>
        <v/>
      </c>
      <c r="W96" s="1150"/>
      <c r="X96" s="1210"/>
    </row>
    <row r="97" spans="1:24" ht="15" customHeight="1" x14ac:dyDescent="0.25">
      <c r="A97" s="1209"/>
      <c r="B97" s="1230">
        <f t="shared" si="2"/>
        <v>12</v>
      </c>
      <c r="C97" s="1231" t="str">
        <f t="shared" si="3"/>
        <v/>
      </c>
      <c r="D97" s="1232" t="str">
        <f>IF(ISNUMBER(D17),MAX(D17-MIN(MAX(AVERAGE($D17:$V17)*'IRRBB parameters'!$C$32,'IRRBB parameters'!$E$32),'IRRBB parameters'!$D$32),0),"")</f>
        <v/>
      </c>
      <c r="E97" s="1232" t="str">
        <f>IF(ISNUMBER(E17),MAX(E17-MIN(MAX(AVERAGE($D17:$V17)*'IRRBB parameters'!$C$32,'IRRBB parameters'!$E$32),'IRRBB parameters'!$D$32),0),"")</f>
        <v/>
      </c>
      <c r="F97" s="1232" t="str">
        <f>IF(ISNUMBER(F17),MAX(F17-MIN(MAX(AVERAGE($D17:$V17)*'IRRBB parameters'!$C$32,'IRRBB parameters'!$E$32),'IRRBB parameters'!$D$32),0),"")</f>
        <v/>
      </c>
      <c r="G97" s="1232" t="str">
        <f>IF(ISNUMBER(G17),MAX(G17-MIN(MAX(AVERAGE($D17:$V17)*'IRRBB parameters'!$C$32,'IRRBB parameters'!$E$32),'IRRBB parameters'!$D$32),0),"")</f>
        <v/>
      </c>
      <c r="H97" s="1232" t="str">
        <f>IF(ISNUMBER(H17),MAX(H17-MIN(MAX(AVERAGE($D17:$V17)*'IRRBB parameters'!$C$32,'IRRBB parameters'!$E$32),'IRRBB parameters'!$D$32),0),"")</f>
        <v/>
      </c>
      <c r="I97" s="1232" t="str">
        <f>IF(ISNUMBER(I17),MAX(I17-MIN(MAX(AVERAGE($D17:$V17)*'IRRBB parameters'!$C$32,'IRRBB parameters'!$E$32),'IRRBB parameters'!$D$32),0),"")</f>
        <v/>
      </c>
      <c r="J97" s="1232" t="str">
        <f>IF(ISNUMBER(J17),MAX(J17-MIN(MAX(AVERAGE($D17:$V17)*'IRRBB parameters'!$C$32,'IRRBB parameters'!$E$32),'IRRBB parameters'!$D$32),0),"")</f>
        <v/>
      </c>
      <c r="K97" s="1232" t="str">
        <f>IF(ISNUMBER(K17),MAX(K17-MIN(MAX(AVERAGE($D17:$V17)*'IRRBB parameters'!$C$32,'IRRBB parameters'!$E$32),'IRRBB parameters'!$D$32),0),"")</f>
        <v/>
      </c>
      <c r="L97" s="1232" t="str">
        <f>IF(ISNUMBER(L17),MAX(L17-MIN(MAX(AVERAGE($D17:$V17)*'IRRBB parameters'!$C$32,'IRRBB parameters'!$E$32),'IRRBB parameters'!$D$32),0),"")</f>
        <v/>
      </c>
      <c r="M97" s="1232" t="str">
        <f>IF(ISNUMBER(M17),MAX(M17-MIN(MAX(AVERAGE($D17:$V17)*'IRRBB parameters'!$C$32,'IRRBB parameters'!$E$32),'IRRBB parameters'!$D$32),0),"")</f>
        <v/>
      </c>
      <c r="N97" s="1232" t="str">
        <f>IF(ISNUMBER(N17),MAX(N17-MIN(MAX(AVERAGE($D17:$V17)*'IRRBB parameters'!$C$32,'IRRBB parameters'!$E$32),'IRRBB parameters'!$D$32),0),"")</f>
        <v/>
      </c>
      <c r="O97" s="1232" t="str">
        <f>IF(ISNUMBER(O17),MAX(O17-MIN(MAX(AVERAGE($D17:$V17)*'IRRBB parameters'!$C$32,'IRRBB parameters'!$E$32),'IRRBB parameters'!$D$32),0),"")</f>
        <v/>
      </c>
      <c r="P97" s="1232" t="str">
        <f>IF(ISNUMBER(P17),MAX(P17-MIN(MAX(AVERAGE($D17:$V17)*'IRRBB parameters'!$C$32,'IRRBB parameters'!$E$32),'IRRBB parameters'!$D$32),0),"")</f>
        <v/>
      </c>
      <c r="Q97" s="1232" t="str">
        <f>IF(ISNUMBER(Q17),MAX(Q17-MIN(MAX(AVERAGE($D17:$V17)*'IRRBB parameters'!$C$32,'IRRBB parameters'!$E$32),'IRRBB parameters'!$D$32),0),"")</f>
        <v/>
      </c>
      <c r="R97" s="1232" t="str">
        <f>IF(ISNUMBER(R17),MAX(R17-MIN(MAX(AVERAGE($D17:$V17)*'IRRBB parameters'!$C$32,'IRRBB parameters'!$E$32),'IRRBB parameters'!$D$32),0),"")</f>
        <v/>
      </c>
      <c r="S97" s="1232" t="str">
        <f>IF(ISNUMBER(S17),MAX(S17-MIN(MAX(AVERAGE($D17:$V17)*'IRRBB parameters'!$C$32,'IRRBB parameters'!$E$32),'IRRBB parameters'!$D$32),0),"")</f>
        <v/>
      </c>
      <c r="T97" s="1232" t="str">
        <f>IF(ISNUMBER(T17),MAX(T17-MIN(MAX(AVERAGE($D17:$V17)*'IRRBB parameters'!$C$32,'IRRBB parameters'!$E$32),'IRRBB parameters'!$D$32),0),"")</f>
        <v/>
      </c>
      <c r="U97" s="1232" t="str">
        <f>IF(ISNUMBER(U17),MAX(U17-MIN(MAX(AVERAGE($D17:$V17)*'IRRBB parameters'!$C$32,'IRRBB parameters'!$E$32),'IRRBB parameters'!$D$32),0),"")</f>
        <v/>
      </c>
      <c r="V97" s="1233" t="str">
        <f>IF(ISNUMBER(V17),MAX(V17-MIN(MAX(AVERAGE($D17:$V17)*'IRRBB parameters'!$C$32,'IRRBB parameters'!$E$32),'IRRBB parameters'!$D$32),0),"")</f>
        <v/>
      </c>
      <c r="W97" s="1150"/>
      <c r="X97" s="1210"/>
    </row>
    <row r="98" spans="1:24" ht="15" customHeight="1" x14ac:dyDescent="0.25">
      <c r="A98" s="1209"/>
      <c r="B98" s="1230">
        <f t="shared" si="2"/>
        <v>13</v>
      </c>
      <c r="C98" s="1231" t="str">
        <f t="shared" si="3"/>
        <v/>
      </c>
      <c r="D98" s="1232" t="str">
        <f>IF(ISNUMBER(D18),MAX(D18-MIN(MAX(AVERAGE($D18:$V18)*'IRRBB parameters'!$C$32,'IRRBB parameters'!$E$32),'IRRBB parameters'!$D$32),0),"")</f>
        <v/>
      </c>
      <c r="E98" s="1232" t="str">
        <f>IF(ISNUMBER(E18),MAX(E18-MIN(MAX(AVERAGE($D18:$V18)*'IRRBB parameters'!$C$32,'IRRBB parameters'!$E$32),'IRRBB parameters'!$D$32),0),"")</f>
        <v/>
      </c>
      <c r="F98" s="1232" t="str">
        <f>IF(ISNUMBER(F18),MAX(F18-MIN(MAX(AVERAGE($D18:$V18)*'IRRBB parameters'!$C$32,'IRRBB parameters'!$E$32),'IRRBB parameters'!$D$32),0),"")</f>
        <v/>
      </c>
      <c r="G98" s="1232" t="str">
        <f>IF(ISNUMBER(G18),MAX(G18-MIN(MAX(AVERAGE($D18:$V18)*'IRRBB parameters'!$C$32,'IRRBB parameters'!$E$32),'IRRBB parameters'!$D$32),0),"")</f>
        <v/>
      </c>
      <c r="H98" s="1232" t="str">
        <f>IF(ISNUMBER(H18),MAX(H18-MIN(MAX(AVERAGE($D18:$V18)*'IRRBB parameters'!$C$32,'IRRBB parameters'!$E$32),'IRRBB parameters'!$D$32),0),"")</f>
        <v/>
      </c>
      <c r="I98" s="1232" t="str">
        <f>IF(ISNUMBER(I18),MAX(I18-MIN(MAX(AVERAGE($D18:$V18)*'IRRBB parameters'!$C$32,'IRRBB parameters'!$E$32),'IRRBB parameters'!$D$32),0),"")</f>
        <v/>
      </c>
      <c r="J98" s="1232" t="str">
        <f>IF(ISNUMBER(J18),MAX(J18-MIN(MAX(AVERAGE($D18:$V18)*'IRRBB parameters'!$C$32,'IRRBB parameters'!$E$32),'IRRBB parameters'!$D$32),0),"")</f>
        <v/>
      </c>
      <c r="K98" s="1232" t="str">
        <f>IF(ISNUMBER(K18),MAX(K18-MIN(MAX(AVERAGE($D18:$V18)*'IRRBB parameters'!$C$32,'IRRBB parameters'!$E$32),'IRRBB parameters'!$D$32),0),"")</f>
        <v/>
      </c>
      <c r="L98" s="1232" t="str">
        <f>IF(ISNUMBER(L18),MAX(L18-MIN(MAX(AVERAGE($D18:$V18)*'IRRBB parameters'!$C$32,'IRRBB parameters'!$E$32),'IRRBB parameters'!$D$32),0),"")</f>
        <v/>
      </c>
      <c r="M98" s="1232" t="str">
        <f>IF(ISNUMBER(M18),MAX(M18-MIN(MAX(AVERAGE($D18:$V18)*'IRRBB parameters'!$C$32,'IRRBB parameters'!$E$32),'IRRBB parameters'!$D$32),0),"")</f>
        <v/>
      </c>
      <c r="N98" s="1232" t="str">
        <f>IF(ISNUMBER(N18),MAX(N18-MIN(MAX(AVERAGE($D18:$V18)*'IRRBB parameters'!$C$32,'IRRBB parameters'!$E$32),'IRRBB parameters'!$D$32),0),"")</f>
        <v/>
      </c>
      <c r="O98" s="1232" t="str">
        <f>IF(ISNUMBER(O18),MAX(O18-MIN(MAX(AVERAGE($D18:$V18)*'IRRBB parameters'!$C$32,'IRRBB parameters'!$E$32),'IRRBB parameters'!$D$32),0),"")</f>
        <v/>
      </c>
      <c r="P98" s="1232" t="str">
        <f>IF(ISNUMBER(P18),MAX(P18-MIN(MAX(AVERAGE($D18:$V18)*'IRRBB parameters'!$C$32,'IRRBB parameters'!$E$32),'IRRBB parameters'!$D$32),0),"")</f>
        <v/>
      </c>
      <c r="Q98" s="1232" t="str">
        <f>IF(ISNUMBER(Q18),MAX(Q18-MIN(MAX(AVERAGE($D18:$V18)*'IRRBB parameters'!$C$32,'IRRBB parameters'!$E$32),'IRRBB parameters'!$D$32),0),"")</f>
        <v/>
      </c>
      <c r="R98" s="1232" t="str">
        <f>IF(ISNUMBER(R18),MAX(R18-MIN(MAX(AVERAGE($D18:$V18)*'IRRBB parameters'!$C$32,'IRRBB parameters'!$E$32),'IRRBB parameters'!$D$32),0),"")</f>
        <v/>
      </c>
      <c r="S98" s="1232" t="str">
        <f>IF(ISNUMBER(S18),MAX(S18-MIN(MAX(AVERAGE($D18:$V18)*'IRRBB parameters'!$C$32,'IRRBB parameters'!$E$32),'IRRBB parameters'!$D$32),0),"")</f>
        <v/>
      </c>
      <c r="T98" s="1232" t="str">
        <f>IF(ISNUMBER(T18),MAX(T18-MIN(MAX(AVERAGE($D18:$V18)*'IRRBB parameters'!$C$32,'IRRBB parameters'!$E$32),'IRRBB parameters'!$D$32),0),"")</f>
        <v/>
      </c>
      <c r="U98" s="1232" t="str">
        <f>IF(ISNUMBER(U18),MAX(U18-MIN(MAX(AVERAGE($D18:$V18)*'IRRBB parameters'!$C$32,'IRRBB parameters'!$E$32),'IRRBB parameters'!$D$32),0),"")</f>
        <v/>
      </c>
      <c r="V98" s="1233" t="str">
        <f>IF(ISNUMBER(V18),MAX(V18-MIN(MAX(AVERAGE($D18:$V18)*'IRRBB parameters'!$C$32,'IRRBB parameters'!$E$32),'IRRBB parameters'!$D$32),0),"")</f>
        <v/>
      </c>
      <c r="W98" s="1150"/>
      <c r="X98" s="1210"/>
    </row>
    <row r="99" spans="1:24" ht="15" customHeight="1" x14ac:dyDescent="0.25">
      <c r="A99" s="1209"/>
      <c r="B99" s="1230">
        <f t="shared" si="2"/>
        <v>14</v>
      </c>
      <c r="C99" s="1231" t="str">
        <f t="shared" si="3"/>
        <v/>
      </c>
      <c r="D99" s="1232" t="str">
        <f>IF(ISNUMBER(D19),MAX(D19-MIN(MAX(AVERAGE($D19:$V19)*'IRRBB parameters'!$C$32,'IRRBB parameters'!$E$32),'IRRBB parameters'!$D$32),0),"")</f>
        <v/>
      </c>
      <c r="E99" s="1232" t="str">
        <f>IF(ISNUMBER(E19),MAX(E19-MIN(MAX(AVERAGE($D19:$V19)*'IRRBB parameters'!$C$32,'IRRBB parameters'!$E$32),'IRRBB parameters'!$D$32),0),"")</f>
        <v/>
      </c>
      <c r="F99" s="1232" t="str">
        <f>IF(ISNUMBER(F19),MAX(F19-MIN(MAX(AVERAGE($D19:$V19)*'IRRBB parameters'!$C$32,'IRRBB parameters'!$E$32),'IRRBB parameters'!$D$32),0),"")</f>
        <v/>
      </c>
      <c r="G99" s="1232" t="str">
        <f>IF(ISNUMBER(G19),MAX(G19-MIN(MAX(AVERAGE($D19:$V19)*'IRRBB parameters'!$C$32,'IRRBB parameters'!$E$32),'IRRBB parameters'!$D$32),0),"")</f>
        <v/>
      </c>
      <c r="H99" s="1232" t="str">
        <f>IF(ISNUMBER(H19),MAX(H19-MIN(MAX(AVERAGE($D19:$V19)*'IRRBB parameters'!$C$32,'IRRBB parameters'!$E$32),'IRRBB parameters'!$D$32),0),"")</f>
        <v/>
      </c>
      <c r="I99" s="1232" t="str">
        <f>IF(ISNUMBER(I19),MAX(I19-MIN(MAX(AVERAGE($D19:$V19)*'IRRBB parameters'!$C$32,'IRRBB parameters'!$E$32),'IRRBB parameters'!$D$32),0),"")</f>
        <v/>
      </c>
      <c r="J99" s="1232" t="str">
        <f>IF(ISNUMBER(J19),MAX(J19-MIN(MAX(AVERAGE($D19:$V19)*'IRRBB parameters'!$C$32,'IRRBB parameters'!$E$32),'IRRBB parameters'!$D$32),0),"")</f>
        <v/>
      </c>
      <c r="K99" s="1232" t="str">
        <f>IF(ISNUMBER(K19),MAX(K19-MIN(MAX(AVERAGE($D19:$V19)*'IRRBB parameters'!$C$32,'IRRBB parameters'!$E$32),'IRRBB parameters'!$D$32),0),"")</f>
        <v/>
      </c>
      <c r="L99" s="1232" t="str">
        <f>IF(ISNUMBER(L19),MAX(L19-MIN(MAX(AVERAGE($D19:$V19)*'IRRBB parameters'!$C$32,'IRRBB parameters'!$E$32),'IRRBB parameters'!$D$32),0),"")</f>
        <v/>
      </c>
      <c r="M99" s="1232" t="str">
        <f>IF(ISNUMBER(M19),MAX(M19-MIN(MAX(AVERAGE($D19:$V19)*'IRRBB parameters'!$C$32,'IRRBB parameters'!$E$32),'IRRBB parameters'!$D$32),0),"")</f>
        <v/>
      </c>
      <c r="N99" s="1232" t="str">
        <f>IF(ISNUMBER(N19),MAX(N19-MIN(MAX(AVERAGE($D19:$V19)*'IRRBB parameters'!$C$32,'IRRBB parameters'!$E$32),'IRRBB parameters'!$D$32),0),"")</f>
        <v/>
      </c>
      <c r="O99" s="1232" t="str">
        <f>IF(ISNUMBER(O19),MAX(O19-MIN(MAX(AVERAGE($D19:$V19)*'IRRBB parameters'!$C$32,'IRRBB parameters'!$E$32),'IRRBB parameters'!$D$32),0),"")</f>
        <v/>
      </c>
      <c r="P99" s="1232" t="str">
        <f>IF(ISNUMBER(P19),MAX(P19-MIN(MAX(AVERAGE($D19:$V19)*'IRRBB parameters'!$C$32,'IRRBB parameters'!$E$32),'IRRBB parameters'!$D$32),0),"")</f>
        <v/>
      </c>
      <c r="Q99" s="1232" t="str">
        <f>IF(ISNUMBER(Q19),MAX(Q19-MIN(MAX(AVERAGE($D19:$V19)*'IRRBB parameters'!$C$32,'IRRBB parameters'!$E$32),'IRRBB parameters'!$D$32),0),"")</f>
        <v/>
      </c>
      <c r="R99" s="1232" t="str">
        <f>IF(ISNUMBER(R19),MAX(R19-MIN(MAX(AVERAGE($D19:$V19)*'IRRBB parameters'!$C$32,'IRRBB parameters'!$E$32),'IRRBB parameters'!$D$32),0),"")</f>
        <v/>
      </c>
      <c r="S99" s="1232" t="str">
        <f>IF(ISNUMBER(S19),MAX(S19-MIN(MAX(AVERAGE($D19:$V19)*'IRRBB parameters'!$C$32,'IRRBB parameters'!$E$32),'IRRBB parameters'!$D$32),0),"")</f>
        <v/>
      </c>
      <c r="T99" s="1232" t="str">
        <f>IF(ISNUMBER(T19),MAX(T19-MIN(MAX(AVERAGE($D19:$V19)*'IRRBB parameters'!$C$32,'IRRBB parameters'!$E$32),'IRRBB parameters'!$D$32),0),"")</f>
        <v/>
      </c>
      <c r="U99" s="1232" t="str">
        <f>IF(ISNUMBER(U19),MAX(U19-MIN(MAX(AVERAGE($D19:$V19)*'IRRBB parameters'!$C$32,'IRRBB parameters'!$E$32),'IRRBB parameters'!$D$32),0),"")</f>
        <v/>
      </c>
      <c r="V99" s="1233" t="str">
        <f>IF(ISNUMBER(V19),MAX(V19-MIN(MAX(AVERAGE($D19:$V19)*'IRRBB parameters'!$C$32,'IRRBB parameters'!$E$32),'IRRBB parameters'!$D$32),0),"")</f>
        <v/>
      </c>
      <c r="W99" s="1150"/>
      <c r="X99" s="1210"/>
    </row>
    <row r="100" spans="1:24" ht="15" customHeight="1" x14ac:dyDescent="0.25">
      <c r="A100" s="1209"/>
      <c r="B100" s="1230">
        <f t="shared" si="2"/>
        <v>15</v>
      </c>
      <c r="C100" s="1231" t="str">
        <f t="shared" si="3"/>
        <v/>
      </c>
      <c r="D100" s="1232" t="str">
        <f>IF(ISNUMBER(D20),MAX(D20-MIN(MAX(AVERAGE($D20:$V20)*'IRRBB parameters'!$C$32,'IRRBB parameters'!$E$32),'IRRBB parameters'!$D$32),0),"")</f>
        <v/>
      </c>
      <c r="E100" s="1232" t="str">
        <f>IF(ISNUMBER(E20),MAX(E20-MIN(MAX(AVERAGE($D20:$V20)*'IRRBB parameters'!$C$32,'IRRBB parameters'!$E$32),'IRRBB parameters'!$D$32),0),"")</f>
        <v/>
      </c>
      <c r="F100" s="1232" t="str">
        <f>IF(ISNUMBER(F20),MAX(F20-MIN(MAX(AVERAGE($D20:$V20)*'IRRBB parameters'!$C$32,'IRRBB parameters'!$E$32),'IRRBB parameters'!$D$32),0),"")</f>
        <v/>
      </c>
      <c r="G100" s="1232" t="str">
        <f>IF(ISNUMBER(G20),MAX(G20-MIN(MAX(AVERAGE($D20:$V20)*'IRRBB parameters'!$C$32,'IRRBB parameters'!$E$32),'IRRBB parameters'!$D$32),0),"")</f>
        <v/>
      </c>
      <c r="H100" s="1232" t="str">
        <f>IF(ISNUMBER(H20),MAX(H20-MIN(MAX(AVERAGE($D20:$V20)*'IRRBB parameters'!$C$32,'IRRBB parameters'!$E$32),'IRRBB parameters'!$D$32),0),"")</f>
        <v/>
      </c>
      <c r="I100" s="1232" t="str">
        <f>IF(ISNUMBER(I20),MAX(I20-MIN(MAX(AVERAGE($D20:$V20)*'IRRBB parameters'!$C$32,'IRRBB parameters'!$E$32),'IRRBB parameters'!$D$32),0),"")</f>
        <v/>
      </c>
      <c r="J100" s="1232" t="str">
        <f>IF(ISNUMBER(J20),MAX(J20-MIN(MAX(AVERAGE($D20:$V20)*'IRRBB parameters'!$C$32,'IRRBB parameters'!$E$32),'IRRBB parameters'!$D$32),0),"")</f>
        <v/>
      </c>
      <c r="K100" s="1232" t="str">
        <f>IF(ISNUMBER(K20),MAX(K20-MIN(MAX(AVERAGE($D20:$V20)*'IRRBB parameters'!$C$32,'IRRBB parameters'!$E$32),'IRRBB parameters'!$D$32),0),"")</f>
        <v/>
      </c>
      <c r="L100" s="1232" t="str">
        <f>IF(ISNUMBER(L20),MAX(L20-MIN(MAX(AVERAGE($D20:$V20)*'IRRBB parameters'!$C$32,'IRRBB parameters'!$E$32),'IRRBB parameters'!$D$32),0),"")</f>
        <v/>
      </c>
      <c r="M100" s="1232" t="str">
        <f>IF(ISNUMBER(M20),MAX(M20-MIN(MAX(AVERAGE($D20:$V20)*'IRRBB parameters'!$C$32,'IRRBB parameters'!$E$32),'IRRBB parameters'!$D$32),0),"")</f>
        <v/>
      </c>
      <c r="N100" s="1232" t="str">
        <f>IF(ISNUMBER(N20),MAX(N20-MIN(MAX(AVERAGE($D20:$V20)*'IRRBB parameters'!$C$32,'IRRBB parameters'!$E$32),'IRRBB parameters'!$D$32),0),"")</f>
        <v/>
      </c>
      <c r="O100" s="1232" t="str">
        <f>IF(ISNUMBER(O20),MAX(O20-MIN(MAX(AVERAGE($D20:$V20)*'IRRBB parameters'!$C$32,'IRRBB parameters'!$E$32),'IRRBB parameters'!$D$32),0),"")</f>
        <v/>
      </c>
      <c r="P100" s="1232" t="str">
        <f>IF(ISNUMBER(P20),MAX(P20-MIN(MAX(AVERAGE($D20:$V20)*'IRRBB parameters'!$C$32,'IRRBB parameters'!$E$32),'IRRBB parameters'!$D$32),0),"")</f>
        <v/>
      </c>
      <c r="Q100" s="1232" t="str">
        <f>IF(ISNUMBER(Q20),MAX(Q20-MIN(MAX(AVERAGE($D20:$V20)*'IRRBB parameters'!$C$32,'IRRBB parameters'!$E$32),'IRRBB parameters'!$D$32),0),"")</f>
        <v/>
      </c>
      <c r="R100" s="1232" t="str">
        <f>IF(ISNUMBER(R20),MAX(R20-MIN(MAX(AVERAGE($D20:$V20)*'IRRBB parameters'!$C$32,'IRRBB parameters'!$E$32),'IRRBB parameters'!$D$32),0),"")</f>
        <v/>
      </c>
      <c r="S100" s="1232" t="str">
        <f>IF(ISNUMBER(S20),MAX(S20-MIN(MAX(AVERAGE($D20:$V20)*'IRRBB parameters'!$C$32,'IRRBB parameters'!$E$32),'IRRBB parameters'!$D$32),0),"")</f>
        <v/>
      </c>
      <c r="T100" s="1232" t="str">
        <f>IF(ISNUMBER(T20),MAX(T20-MIN(MAX(AVERAGE($D20:$V20)*'IRRBB parameters'!$C$32,'IRRBB parameters'!$E$32),'IRRBB parameters'!$D$32),0),"")</f>
        <v/>
      </c>
      <c r="U100" s="1232" t="str">
        <f>IF(ISNUMBER(U20),MAX(U20-MIN(MAX(AVERAGE($D20:$V20)*'IRRBB parameters'!$C$32,'IRRBB parameters'!$E$32),'IRRBB parameters'!$D$32),0),"")</f>
        <v/>
      </c>
      <c r="V100" s="1233" t="str">
        <f>IF(ISNUMBER(V20),MAX(V20-MIN(MAX(AVERAGE($D20:$V20)*'IRRBB parameters'!$C$32,'IRRBB parameters'!$E$32),'IRRBB parameters'!$D$32),0),"")</f>
        <v/>
      </c>
      <c r="W100" s="1150"/>
      <c r="X100" s="1210"/>
    </row>
    <row r="101" spans="1:24" ht="15" customHeight="1" x14ac:dyDescent="0.25">
      <c r="A101" s="1209"/>
      <c r="B101" s="1230">
        <f t="shared" si="2"/>
        <v>16</v>
      </c>
      <c r="C101" s="1231" t="str">
        <f t="shared" si="3"/>
        <v/>
      </c>
      <c r="D101" s="1232" t="str">
        <f>IF(ISNUMBER(D21),MAX(D21-MIN(MAX(AVERAGE($D21:$V21)*'IRRBB parameters'!$C$32,'IRRBB parameters'!$E$32),'IRRBB parameters'!$D$32),0),"")</f>
        <v/>
      </c>
      <c r="E101" s="1232" t="str">
        <f>IF(ISNUMBER(E21),MAX(E21-MIN(MAX(AVERAGE($D21:$V21)*'IRRBB parameters'!$C$32,'IRRBB parameters'!$E$32),'IRRBB parameters'!$D$32),0),"")</f>
        <v/>
      </c>
      <c r="F101" s="1232" t="str">
        <f>IF(ISNUMBER(F21),MAX(F21-MIN(MAX(AVERAGE($D21:$V21)*'IRRBB parameters'!$C$32,'IRRBB parameters'!$E$32),'IRRBB parameters'!$D$32),0),"")</f>
        <v/>
      </c>
      <c r="G101" s="1232" t="str">
        <f>IF(ISNUMBER(G21),MAX(G21-MIN(MAX(AVERAGE($D21:$V21)*'IRRBB parameters'!$C$32,'IRRBB parameters'!$E$32),'IRRBB parameters'!$D$32),0),"")</f>
        <v/>
      </c>
      <c r="H101" s="1232" t="str">
        <f>IF(ISNUMBER(H21),MAX(H21-MIN(MAX(AVERAGE($D21:$V21)*'IRRBB parameters'!$C$32,'IRRBB parameters'!$E$32),'IRRBB parameters'!$D$32),0),"")</f>
        <v/>
      </c>
      <c r="I101" s="1232" t="str">
        <f>IF(ISNUMBER(I21),MAX(I21-MIN(MAX(AVERAGE($D21:$V21)*'IRRBB parameters'!$C$32,'IRRBB parameters'!$E$32),'IRRBB parameters'!$D$32),0),"")</f>
        <v/>
      </c>
      <c r="J101" s="1232" t="str">
        <f>IF(ISNUMBER(J21),MAX(J21-MIN(MAX(AVERAGE($D21:$V21)*'IRRBB parameters'!$C$32,'IRRBB parameters'!$E$32),'IRRBB parameters'!$D$32),0),"")</f>
        <v/>
      </c>
      <c r="K101" s="1232" t="str">
        <f>IF(ISNUMBER(K21),MAX(K21-MIN(MAX(AVERAGE($D21:$V21)*'IRRBB parameters'!$C$32,'IRRBB parameters'!$E$32),'IRRBB parameters'!$D$32),0),"")</f>
        <v/>
      </c>
      <c r="L101" s="1232" t="str">
        <f>IF(ISNUMBER(L21),MAX(L21-MIN(MAX(AVERAGE($D21:$V21)*'IRRBB parameters'!$C$32,'IRRBB parameters'!$E$32),'IRRBB parameters'!$D$32),0),"")</f>
        <v/>
      </c>
      <c r="M101" s="1232" t="str">
        <f>IF(ISNUMBER(M21),MAX(M21-MIN(MAX(AVERAGE($D21:$V21)*'IRRBB parameters'!$C$32,'IRRBB parameters'!$E$32),'IRRBB parameters'!$D$32),0),"")</f>
        <v/>
      </c>
      <c r="N101" s="1232" t="str">
        <f>IF(ISNUMBER(N21),MAX(N21-MIN(MAX(AVERAGE($D21:$V21)*'IRRBB parameters'!$C$32,'IRRBB parameters'!$E$32),'IRRBB parameters'!$D$32),0),"")</f>
        <v/>
      </c>
      <c r="O101" s="1232" t="str">
        <f>IF(ISNUMBER(O21),MAX(O21-MIN(MAX(AVERAGE($D21:$V21)*'IRRBB parameters'!$C$32,'IRRBB parameters'!$E$32),'IRRBB parameters'!$D$32),0),"")</f>
        <v/>
      </c>
      <c r="P101" s="1232" t="str">
        <f>IF(ISNUMBER(P21),MAX(P21-MIN(MAX(AVERAGE($D21:$V21)*'IRRBB parameters'!$C$32,'IRRBB parameters'!$E$32),'IRRBB parameters'!$D$32),0),"")</f>
        <v/>
      </c>
      <c r="Q101" s="1232" t="str">
        <f>IF(ISNUMBER(Q21),MAX(Q21-MIN(MAX(AVERAGE($D21:$V21)*'IRRBB parameters'!$C$32,'IRRBB parameters'!$E$32),'IRRBB parameters'!$D$32),0),"")</f>
        <v/>
      </c>
      <c r="R101" s="1232" t="str">
        <f>IF(ISNUMBER(R21),MAX(R21-MIN(MAX(AVERAGE($D21:$V21)*'IRRBB parameters'!$C$32,'IRRBB parameters'!$E$32),'IRRBB parameters'!$D$32),0),"")</f>
        <v/>
      </c>
      <c r="S101" s="1232" t="str">
        <f>IF(ISNUMBER(S21),MAX(S21-MIN(MAX(AVERAGE($D21:$V21)*'IRRBB parameters'!$C$32,'IRRBB parameters'!$E$32),'IRRBB parameters'!$D$32),0),"")</f>
        <v/>
      </c>
      <c r="T101" s="1232" t="str">
        <f>IF(ISNUMBER(T21),MAX(T21-MIN(MAX(AVERAGE($D21:$V21)*'IRRBB parameters'!$C$32,'IRRBB parameters'!$E$32),'IRRBB parameters'!$D$32),0),"")</f>
        <v/>
      </c>
      <c r="U101" s="1232" t="str">
        <f>IF(ISNUMBER(U21),MAX(U21-MIN(MAX(AVERAGE($D21:$V21)*'IRRBB parameters'!$C$32,'IRRBB parameters'!$E$32),'IRRBB parameters'!$D$32),0),"")</f>
        <v/>
      </c>
      <c r="V101" s="1233" t="str">
        <f>IF(ISNUMBER(V21),MAX(V21-MIN(MAX(AVERAGE($D21:$V21)*'IRRBB parameters'!$C$32,'IRRBB parameters'!$E$32),'IRRBB parameters'!$D$32),0),"")</f>
        <v/>
      </c>
      <c r="W101" s="1150"/>
      <c r="X101" s="1210"/>
    </row>
    <row r="102" spans="1:24" ht="15" customHeight="1" x14ac:dyDescent="0.25">
      <c r="A102" s="1209"/>
      <c r="B102" s="1230">
        <f t="shared" si="2"/>
        <v>17</v>
      </c>
      <c r="C102" s="1231" t="str">
        <f t="shared" si="3"/>
        <v/>
      </c>
      <c r="D102" s="1232" t="str">
        <f>IF(ISNUMBER(D22),MAX(D22-MIN(MAX(AVERAGE($D22:$V22)*'IRRBB parameters'!$C$32,'IRRBB parameters'!$E$32),'IRRBB parameters'!$D$32),0),"")</f>
        <v/>
      </c>
      <c r="E102" s="1232" t="str">
        <f>IF(ISNUMBER(E22),MAX(E22-MIN(MAX(AVERAGE($D22:$V22)*'IRRBB parameters'!$C$32,'IRRBB parameters'!$E$32),'IRRBB parameters'!$D$32),0),"")</f>
        <v/>
      </c>
      <c r="F102" s="1232" t="str">
        <f>IF(ISNUMBER(F22),MAX(F22-MIN(MAX(AVERAGE($D22:$V22)*'IRRBB parameters'!$C$32,'IRRBB parameters'!$E$32),'IRRBB parameters'!$D$32),0),"")</f>
        <v/>
      </c>
      <c r="G102" s="1232" t="str">
        <f>IF(ISNUMBER(G22),MAX(G22-MIN(MAX(AVERAGE($D22:$V22)*'IRRBB parameters'!$C$32,'IRRBB parameters'!$E$32),'IRRBB parameters'!$D$32),0),"")</f>
        <v/>
      </c>
      <c r="H102" s="1232" t="str">
        <f>IF(ISNUMBER(H22),MAX(H22-MIN(MAX(AVERAGE($D22:$V22)*'IRRBB parameters'!$C$32,'IRRBB parameters'!$E$32),'IRRBB parameters'!$D$32),0),"")</f>
        <v/>
      </c>
      <c r="I102" s="1232" t="str">
        <f>IF(ISNUMBER(I22),MAX(I22-MIN(MAX(AVERAGE($D22:$V22)*'IRRBB parameters'!$C$32,'IRRBB parameters'!$E$32),'IRRBB parameters'!$D$32),0),"")</f>
        <v/>
      </c>
      <c r="J102" s="1232" t="str">
        <f>IF(ISNUMBER(J22),MAX(J22-MIN(MAX(AVERAGE($D22:$V22)*'IRRBB parameters'!$C$32,'IRRBB parameters'!$E$32),'IRRBB parameters'!$D$32),0),"")</f>
        <v/>
      </c>
      <c r="K102" s="1232" t="str">
        <f>IF(ISNUMBER(K22),MAX(K22-MIN(MAX(AVERAGE($D22:$V22)*'IRRBB parameters'!$C$32,'IRRBB parameters'!$E$32),'IRRBB parameters'!$D$32),0),"")</f>
        <v/>
      </c>
      <c r="L102" s="1232" t="str">
        <f>IF(ISNUMBER(L22),MAX(L22-MIN(MAX(AVERAGE($D22:$V22)*'IRRBB parameters'!$C$32,'IRRBB parameters'!$E$32),'IRRBB parameters'!$D$32),0),"")</f>
        <v/>
      </c>
      <c r="M102" s="1232" t="str">
        <f>IF(ISNUMBER(M22),MAX(M22-MIN(MAX(AVERAGE($D22:$V22)*'IRRBB parameters'!$C$32,'IRRBB parameters'!$E$32),'IRRBB parameters'!$D$32),0),"")</f>
        <v/>
      </c>
      <c r="N102" s="1232" t="str">
        <f>IF(ISNUMBER(N22),MAX(N22-MIN(MAX(AVERAGE($D22:$V22)*'IRRBB parameters'!$C$32,'IRRBB parameters'!$E$32),'IRRBB parameters'!$D$32),0),"")</f>
        <v/>
      </c>
      <c r="O102" s="1232" t="str">
        <f>IF(ISNUMBER(O22),MAX(O22-MIN(MAX(AVERAGE($D22:$V22)*'IRRBB parameters'!$C$32,'IRRBB parameters'!$E$32),'IRRBB parameters'!$D$32),0),"")</f>
        <v/>
      </c>
      <c r="P102" s="1232" t="str">
        <f>IF(ISNUMBER(P22),MAX(P22-MIN(MAX(AVERAGE($D22:$V22)*'IRRBB parameters'!$C$32,'IRRBB parameters'!$E$32),'IRRBB parameters'!$D$32),0),"")</f>
        <v/>
      </c>
      <c r="Q102" s="1232" t="str">
        <f>IF(ISNUMBER(Q22),MAX(Q22-MIN(MAX(AVERAGE($D22:$V22)*'IRRBB parameters'!$C$32,'IRRBB parameters'!$E$32),'IRRBB parameters'!$D$32),0),"")</f>
        <v/>
      </c>
      <c r="R102" s="1232" t="str">
        <f>IF(ISNUMBER(R22),MAX(R22-MIN(MAX(AVERAGE($D22:$V22)*'IRRBB parameters'!$C$32,'IRRBB parameters'!$E$32),'IRRBB parameters'!$D$32),0),"")</f>
        <v/>
      </c>
      <c r="S102" s="1232" t="str">
        <f>IF(ISNUMBER(S22),MAX(S22-MIN(MAX(AVERAGE($D22:$V22)*'IRRBB parameters'!$C$32,'IRRBB parameters'!$E$32),'IRRBB parameters'!$D$32),0),"")</f>
        <v/>
      </c>
      <c r="T102" s="1232" t="str">
        <f>IF(ISNUMBER(T22),MAX(T22-MIN(MAX(AVERAGE($D22:$V22)*'IRRBB parameters'!$C$32,'IRRBB parameters'!$E$32),'IRRBB parameters'!$D$32),0),"")</f>
        <v/>
      </c>
      <c r="U102" s="1232" t="str">
        <f>IF(ISNUMBER(U22),MAX(U22-MIN(MAX(AVERAGE($D22:$V22)*'IRRBB parameters'!$C$32,'IRRBB parameters'!$E$32),'IRRBB parameters'!$D$32),0),"")</f>
        <v/>
      </c>
      <c r="V102" s="1233" t="str">
        <f>IF(ISNUMBER(V22),MAX(V22-MIN(MAX(AVERAGE($D22:$V22)*'IRRBB parameters'!$C$32,'IRRBB parameters'!$E$32),'IRRBB parameters'!$D$32),0),"")</f>
        <v/>
      </c>
      <c r="W102" s="1150"/>
      <c r="X102" s="1210"/>
    </row>
    <row r="103" spans="1:24" ht="15" customHeight="1" x14ac:dyDescent="0.25">
      <c r="A103" s="1209"/>
      <c r="B103" s="1230">
        <f t="shared" si="2"/>
        <v>18</v>
      </c>
      <c r="C103" s="1231" t="str">
        <f t="shared" si="3"/>
        <v/>
      </c>
      <c r="D103" s="1232" t="str">
        <f>IF(ISNUMBER(D23),MAX(D23-MIN(MAX(AVERAGE($D23:$V23)*'IRRBB parameters'!$C$32,'IRRBB parameters'!$E$32),'IRRBB parameters'!$D$32),0),"")</f>
        <v/>
      </c>
      <c r="E103" s="1232" t="str">
        <f>IF(ISNUMBER(E23),MAX(E23-MIN(MAX(AVERAGE($D23:$V23)*'IRRBB parameters'!$C$32,'IRRBB parameters'!$E$32),'IRRBB parameters'!$D$32),0),"")</f>
        <v/>
      </c>
      <c r="F103" s="1232" t="str">
        <f>IF(ISNUMBER(F23),MAX(F23-MIN(MAX(AVERAGE($D23:$V23)*'IRRBB parameters'!$C$32,'IRRBB parameters'!$E$32),'IRRBB parameters'!$D$32),0),"")</f>
        <v/>
      </c>
      <c r="G103" s="1232" t="str">
        <f>IF(ISNUMBER(G23),MAX(G23-MIN(MAX(AVERAGE($D23:$V23)*'IRRBB parameters'!$C$32,'IRRBB parameters'!$E$32),'IRRBB parameters'!$D$32),0),"")</f>
        <v/>
      </c>
      <c r="H103" s="1232" t="str">
        <f>IF(ISNUMBER(H23),MAX(H23-MIN(MAX(AVERAGE($D23:$V23)*'IRRBB parameters'!$C$32,'IRRBB parameters'!$E$32),'IRRBB parameters'!$D$32),0),"")</f>
        <v/>
      </c>
      <c r="I103" s="1232" t="str">
        <f>IF(ISNUMBER(I23),MAX(I23-MIN(MAX(AVERAGE($D23:$V23)*'IRRBB parameters'!$C$32,'IRRBB parameters'!$E$32),'IRRBB parameters'!$D$32),0),"")</f>
        <v/>
      </c>
      <c r="J103" s="1232" t="str">
        <f>IF(ISNUMBER(J23),MAX(J23-MIN(MAX(AVERAGE($D23:$V23)*'IRRBB parameters'!$C$32,'IRRBB parameters'!$E$32),'IRRBB parameters'!$D$32),0),"")</f>
        <v/>
      </c>
      <c r="K103" s="1232" t="str">
        <f>IF(ISNUMBER(K23),MAX(K23-MIN(MAX(AVERAGE($D23:$V23)*'IRRBB parameters'!$C$32,'IRRBB parameters'!$E$32),'IRRBB parameters'!$D$32),0),"")</f>
        <v/>
      </c>
      <c r="L103" s="1232" t="str">
        <f>IF(ISNUMBER(L23),MAX(L23-MIN(MAX(AVERAGE($D23:$V23)*'IRRBB parameters'!$C$32,'IRRBB parameters'!$E$32),'IRRBB parameters'!$D$32),0),"")</f>
        <v/>
      </c>
      <c r="M103" s="1232" t="str">
        <f>IF(ISNUMBER(M23),MAX(M23-MIN(MAX(AVERAGE($D23:$V23)*'IRRBB parameters'!$C$32,'IRRBB parameters'!$E$32),'IRRBB parameters'!$D$32),0),"")</f>
        <v/>
      </c>
      <c r="N103" s="1232" t="str">
        <f>IF(ISNUMBER(N23),MAX(N23-MIN(MAX(AVERAGE($D23:$V23)*'IRRBB parameters'!$C$32,'IRRBB parameters'!$E$32),'IRRBB parameters'!$D$32),0),"")</f>
        <v/>
      </c>
      <c r="O103" s="1232" t="str">
        <f>IF(ISNUMBER(O23),MAX(O23-MIN(MAX(AVERAGE($D23:$V23)*'IRRBB parameters'!$C$32,'IRRBB parameters'!$E$32),'IRRBB parameters'!$D$32),0),"")</f>
        <v/>
      </c>
      <c r="P103" s="1232" t="str">
        <f>IF(ISNUMBER(P23),MAX(P23-MIN(MAX(AVERAGE($D23:$V23)*'IRRBB parameters'!$C$32,'IRRBB parameters'!$E$32),'IRRBB parameters'!$D$32),0),"")</f>
        <v/>
      </c>
      <c r="Q103" s="1232" t="str">
        <f>IF(ISNUMBER(Q23),MAX(Q23-MIN(MAX(AVERAGE($D23:$V23)*'IRRBB parameters'!$C$32,'IRRBB parameters'!$E$32),'IRRBB parameters'!$D$32),0),"")</f>
        <v/>
      </c>
      <c r="R103" s="1232" t="str">
        <f>IF(ISNUMBER(R23),MAX(R23-MIN(MAX(AVERAGE($D23:$V23)*'IRRBB parameters'!$C$32,'IRRBB parameters'!$E$32),'IRRBB parameters'!$D$32),0),"")</f>
        <v/>
      </c>
      <c r="S103" s="1232" t="str">
        <f>IF(ISNUMBER(S23),MAX(S23-MIN(MAX(AVERAGE($D23:$V23)*'IRRBB parameters'!$C$32,'IRRBB parameters'!$E$32),'IRRBB parameters'!$D$32),0),"")</f>
        <v/>
      </c>
      <c r="T103" s="1232" t="str">
        <f>IF(ISNUMBER(T23),MAX(T23-MIN(MAX(AVERAGE($D23:$V23)*'IRRBB parameters'!$C$32,'IRRBB parameters'!$E$32),'IRRBB parameters'!$D$32),0),"")</f>
        <v/>
      </c>
      <c r="U103" s="1232" t="str">
        <f>IF(ISNUMBER(U23),MAX(U23-MIN(MAX(AVERAGE($D23:$V23)*'IRRBB parameters'!$C$32,'IRRBB parameters'!$E$32),'IRRBB parameters'!$D$32),0),"")</f>
        <v/>
      </c>
      <c r="V103" s="1233" t="str">
        <f>IF(ISNUMBER(V23),MAX(V23-MIN(MAX(AVERAGE($D23:$V23)*'IRRBB parameters'!$C$32,'IRRBB parameters'!$E$32),'IRRBB parameters'!$D$32),0),"")</f>
        <v/>
      </c>
      <c r="W103" s="1150"/>
      <c r="X103" s="1210"/>
    </row>
    <row r="104" spans="1:24" ht="15" customHeight="1" x14ac:dyDescent="0.25">
      <c r="A104" s="1209"/>
      <c r="B104" s="1230">
        <f t="shared" si="2"/>
        <v>19</v>
      </c>
      <c r="C104" s="1231" t="str">
        <f t="shared" si="3"/>
        <v/>
      </c>
      <c r="D104" s="1232" t="str">
        <f>IF(ISNUMBER(D24),MAX(D24-MIN(MAX(AVERAGE($D24:$V24)*'IRRBB parameters'!$C$32,'IRRBB parameters'!$E$32),'IRRBB parameters'!$D$32),0),"")</f>
        <v/>
      </c>
      <c r="E104" s="1232" t="str">
        <f>IF(ISNUMBER(E24),MAX(E24-MIN(MAX(AVERAGE($D24:$V24)*'IRRBB parameters'!$C$32,'IRRBB parameters'!$E$32),'IRRBB parameters'!$D$32),0),"")</f>
        <v/>
      </c>
      <c r="F104" s="1232" t="str">
        <f>IF(ISNUMBER(F24),MAX(F24-MIN(MAX(AVERAGE($D24:$V24)*'IRRBB parameters'!$C$32,'IRRBB parameters'!$E$32),'IRRBB parameters'!$D$32),0),"")</f>
        <v/>
      </c>
      <c r="G104" s="1232" t="str">
        <f>IF(ISNUMBER(G24),MAX(G24-MIN(MAX(AVERAGE($D24:$V24)*'IRRBB parameters'!$C$32,'IRRBB parameters'!$E$32),'IRRBB parameters'!$D$32),0),"")</f>
        <v/>
      </c>
      <c r="H104" s="1232" t="str">
        <f>IF(ISNUMBER(H24),MAX(H24-MIN(MAX(AVERAGE($D24:$V24)*'IRRBB parameters'!$C$32,'IRRBB parameters'!$E$32),'IRRBB parameters'!$D$32),0),"")</f>
        <v/>
      </c>
      <c r="I104" s="1232" t="str">
        <f>IF(ISNUMBER(I24),MAX(I24-MIN(MAX(AVERAGE($D24:$V24)*'IRRBB parameters'!$C$32,'IRRBB parameters'!$E$32),'IRRBB parameters'!$D$32),0),"")</f>
        <v/>
      </c>
      <c r="J104" s="1232" t="str">
        <f>IF(ISNUMBER(J24),MAX(J24-MIN(MAX(AVERAGE($D24:$V24)*'IRRBB parameters'!$C$32,'IRRBB parameters'!$E$32),'IRRBB parameters'!$D$32),0),"")</f>
        <v/>
      </c>
      <c r="K104" s="1232" t="str">
        <f>IF(ISNUMBER(K24),MAX(K24-MIN(MAX(AVERAGE($D24:$V24)*'IRRBB parameters'!$C$32,'IRRBB parameters'!$E$32),'IRRBB parameters'!$D$32),0),"")</f>
        <v/>
      </c>
      <c r="L104" s="1232" t="str">
        <f>IF(ISNUMBER(L24),MAX(L24-MIN(MAX(AVERAGE($D24:$V24)*'IRRBB parameters'!$C$32,'IRRBB parameters'!$E$32),'IRRBB parameters'!$D$32),0),"")</f>
        <v/>
      </c>
      <c r="M104" s="1232" t="str">
        <f>IF(ISNUMBER(M24),MAX(M24-MIN(MAX(AVERAGE($D24:$V24)*'IRRBB parameters'!$C$32,'IRRBB parameters'!$E$32),'IRRBB parameters'!$D$32),0),"")</f>
        <v/>
      </c>
      <c r="N104" s="1232" t="str">
        <f>IF(ISNUMBER(N24),MAX(N24-MIN(MAX(AVERAGE($D24:$V24)*'IRRBB parameters'!$C$32,'IRRBB parameters'!$E$32),'IRRBB parameters'!$D$32),0),"")</f>
        <v/>
      </c>
      <c r="O104" s="1232" t="str">
        <f>IF(ISNUMBER(O24),MAX(O24-MIN(MAX(AVERAGE($D24:$V24)*'IRRBB parameters'!$C$32,'IRRBB parameters'!$E$32),'IRRBB parameters'!$D$32),0),"")</f>
        <v/>
      </c>
      <c r="P104" s="1232" t="str">
        <f>IF(ISNUMBER(P24),MAX(P24-MIN(MAX(AVERAGE($D24:$V24)*'IRRBB parameters'!$C$32,'IRRBB parameters'!$E$32),'IRRBB parameters'!$D$32),0),"")</f>
        <v/>
      </c>
      <c r="Q104" s="1232" t="str">
        <f>IF(ISNUMBER(Q24),MAX(Q24-MIN(MAX(AVERAGE($D24:$V24)*'IRRBB parameters'!$C$32,'IRRBB parameters'!$E$32),'IRRBB parameters'!$D$32),0),"")</f>
        <v/>
      </c>
      <c r="R104" s="1232" t="str">
        <f>IF(ISNUMBER(R24),MAX(R24-MIN(MAX(AVERAGE($D24:$V24)*'IRRBB parameters'!$C$32,'IRRBB parameters'!$E$32),'IRRBB parameters'!$D$32),0),"")</f>
        <v/>
      </c>
      <c r="S104" s="1232" t="str">
        <f>IF(ISNUMBER(S24),MAX(S24-MIN(MAX(AVERAGE($D24:$V24)*'IRRBB parameters'!$C$32,'IRRBB parameters'!$E$32),'IRRBB parameters'!$D$32),0),"")</f>
        <v/>
      </c>
      <c r="T104" s="1232" t="str">
        <f>IF(ISNUMBER(T24),MAX(T24-MIN(MAX(AVERAGE($D24:$V24)*'IRRBB parameters'!$C$32,'IRRBB parameters'!$E$32),'IRRBB parameters'!$D$32),0),"")</f>
        <v/>
      </c>
      <c r="U104" s="1232" t="str">
        <f>IF(ISNUMBER(U24),MAX(U24-MIN(MAX(AVERAGE($D24:$V24)*'IRRBB parameters'!$C$32,'IRRBB parameters'!$E$32),'IRRBB parameters'!$D$32),0),"")</f>
        <v/>
      </c>
      <c r="V104" s="1233" t="str">
        <f>IF(ISNUMBER(V24),MAX(V24-MIN(MAX(AVERAGE($D24:$V24)*'IRRBB parameters'!$C$32,'IRRBB parameters'!$E$32),'IRRBB parameters'!$D$32),0),"")</f>
        <v/>
      </c>
      <c r="W104" s="1150"/>
      <c r="X104" s="1210"/>
    </row>
    <row r="105" spans="1:24" ht="15" customHeight="1" x14ac:dyDescent="0.25">
      <c r="A105" s="1209"/>
      <c r="B105" s="1230">
        <f t="shared" si="2"/>
        <v>20</v>
      </c>
      <c r="C105" s="1231" t="str">
        <f t="shared" si="3"/>
        <v/>
      </c>
      <c r="D105" s="1232" t="str">
        <f>IF(ISNUMBER(D25),MAX(D25-MIN(MAX(AVERAGE($D25:$V25)*'IRRBB parameters'!$C$32,'IRRBB parameters'!$E$32),'IRRBB parameters'!$D$32),0),"")</f>
        <v/>
      </c>
      <c r="E105" s="1232" t="str">
        <f>IF(ISNUMBER(E25),MAX(E25-MIN(MAX(AVERAGE($D25:$V25)*'IRRBB parameters'!$C$32,'IRRBB parameters'!$E$32),'IRRBB parameters'!$D$32),0),"")</f>
        <v/>
      </c>
      <c r="F105" s="1232" t="str">
        <f>IF(ISNUMBER(F25),MAX(F25-MIN(MAX(AVERAGE($D25:$V25)*'IRRBB parameters'!$C$32,'IRRBB parameters'!$E$32),'IRRBB parameters'!$D$32),0),"")</f>
        <v/>
      </c>
      <c r="G105" s="1232" t="str">
        <f>IF(ISNUMBER(G25),MAX(G25-MIN(MAX(AVERAGE($D25:$V25)*'IRRBB parameters'!$C$32,'IRRBB parameters'!$E$32),'IRRBB parameters'!$D$32),0),"")</f>
        <v/>
      </c>
      <c r="H105" s="1232" t="str">
        <f>IF(ISNUMBER(H25),MAX(H25-MIN(MAX(AVERAGE($D25:$V25)*'IRRBB parameters'!$C$32,'IRRBB parameters'!$E$32),'IRRBB parameters'!$D$32),0),"")</f>
        <v/>
      </c>
      <c r="I105" s="1232" t="str">
        <f>IF(ISNUMBER(I25),MAX(I25-MIN(MAX(AVERAGE($D25:$V25)*'IRRBB parameters'!$C$32,'IRRBB parameters'!$E$32),'IRRBB parameters'!$D$32),0),"")</f>
        <v/>
      </c>
      <c r="J105" s="1232" t="str">
        <f>IF(ISNUMBER(J25),MAX(J25-MIN(MAX(AVERAGE($D25:$V25)*'IRRBB parameters'!$C$32,'IRRBB parameters'!$E$32),'IRRBB parameters'!$D$32),0),"")</f>
        <v/>
      </c>
      <c r="K105" s="1232" t="str">
        <f>IF(ISNUMBER(K25),MAX(K25-MIN(MAX(AVERAGE($D25:$V25)*'IRRBB parameters'!$C$32,'IRRBB parameters'!$E$32),'IRRBB parameters'!$D$32),0),"")</f>
        <v/>
      </c>
      <c r="L105" s="1232" t="str">
        <f>IF(ISNUMBER(L25),MAX(L25-MIN(MAX(AVERAGE($D25:$V25)*'IRRBB parameters'!$C$32,'IRRBB parameters'!$E$32),'IRRBB parameters'!$D$32),0),"")</f>
        <v/>
      </c>
      <c r="M105" s="1232" t="str">
        <f>IF(ISNUMBER(M25),MAX(M25-MIN(MAX(AVERAGE($D25:$V25)*'IRRBB parameters'!$C$32,'IRRBB parameters'!$E$32),'IRRBB parameters'!$D$32),0),"")</f>
        <v/>
      </c>
      <c r="N105" s="1232" t="str">
        <f>IF(ISNUMBER(N25),MAX(N25-MIN(MAX(AVERAGE($D25:$V25)*'IRRBB parameters'!$C$32,'IRRBB parameters'!$E$32),'IRRBB parameters'!$D$32),0),"")</f>
        <v/>
      </c>
      <c r="O105" s="1232" t="str">
        <f>IF(ISNUMBER(O25),MAX(O25-MIN(MAX(AVERAGE($D25:$V25)*'IRRBB parameters'!$C$32,'IRRBB parameters'!$E$32),'IRRBB parameters'!$D$32),0),"")</f>
        <v/>
      </c>
      <c r="P105" s="1232" t="str">
        <f>IF(ISNUMBER(P25),MAX(P25-MIN(MAX(AVERAGE($D25:$V25)*'IRRBB parameters'!$C$32,'IRRBB parameters'!$E$32),'IRRBB parameters'!$D$32),0),"")</f>
        <v/>
      </c>
      <c r="Q105" s="1232" t="str">
        <f>IF(ISNUMBER(Q25),MAX(Q25-MIN(MAX(AVERAGE($D25:$V25)*'IRRBB parameters'!$C$32,'IRRBB parameters'!$E$32),'IRRBB parameters'!$D$32),0),"")</f>
        <v/>
      </c>
      <c r="R105" s="1232" t="str">
        <f>IF(ISNUMBER(R25),MAX(R25-MIN(MAX(AVERAGE($D25:$V25)*'IRRBB parameters'!$C$32,'IRRBB parameters'!$E$32),'IRRBB parameters'!$D$32),0),"")</f>
        <v/>
      </c>
      <c r="S105" s="1232" t="str">
        <f>IF(ISNUMBER(S25),MAX(S25-MIN(MAX(AVERAGE($D25:$V25)*'IRRBB parameters'!$C$32,'IRRBB parameters'!$E$32),'IRRBB parameters'!$D$32),0),"")</f>
        <v/>
      </c>
      <c r="T105" s="1232" t="str">
        <f>IF(ISNUMBER(T25),MAX(T25-MIN(MAX(AVERAGE($D25:$V25)*'IRRBB parameters'!$C$32,'IRRBB parameters'!$E$32),'IRRBB parameters'!$D$32),0),"")</f>
        <v/>
      </c>
      <c r="U105" s="1232" t="str">
        <f>IF(ISNUMBER(U25),MAX(U25-MIN(MAX(AVERAGE($D25:$V25)*'IRRBB parameters'!$C$32,'IRRBB parameters'!$E$32),'IRRBB parameters'!$D$32),0),"")</f>
        <v/>
      </c>
      <c r="V105" s="1233" t="str">
        <f>IF(ISNUMBER(V25),MAX(V25-MIN(MAX(AVERAGE($D25:$V25)*'IRRBB parameters'!$C$32,'IRRBB parameters'!$E$32),'IRRBB parameters'!$D$32),0),"")</f>
        <v/>
      </c>
      <c r="W105" s="1150"/>
      <c r="X105" s="1210"/>
    </row>
    <row r="106" spans="1:24" ht="15" customHeight="1" x14ac:dyDescent="0.25">
      <c r="A106" s="1209"/>
      <c r="B106" s="1230">
        <f t="shared" si="2"/>
        <v>21</v>
      </c>
      <c r="C106" s="1231" t="str">
        <f t="shared" si="3"/>
        <v/>
      </c>
      <c r="D106" s="1232" t="str">
        <f>IF(ISNUMBER(D26),MAX(D26-MIN(MAX(AVERAGE($D26:$V26)*'IRRBB parameters'!$C$32,'IRRBB parameters'!$E$32),'IRRBB parameters'!$D$32),0),"")</f>
        <v/>
      </c>
      <c r="E106" s="1232" t="str">
        <f>IF(ISNUMBER(E26),MAX(E26-MIN(MAX(AVERAGE($D26:$V26)*'IRRBB parameters'!$C$32,'IRRBB parameters'!$E$32),'IRRBB parameters'!$D$32),0),"")</f>
        <v/>
      </c>
      <c r="F106" s="1232" t="str">
        <f>IF(ISNUMBER(F26),MAX(F26-MIN(MAX(AVERAGE($D26:$V26)*'IRRBB parameters'!$C$32,'IRRBB parameters'!$E$32),'IRRBB parameters'!$D$32),0),"")</f>
        <v/>
      </c>
      <c r="G106" s="1232" t="str">
        <f>IF(ISNUMBER(G26),MAX(G26-MIN(MAX(AVERAGE($D26:$V26)*'IRRBB parameters'!$C$32,'IRRBB parameters'!$E$32),'IRRBB parameters'!$D$32),0),"")</f>
        <v/>
      </c>
      <c r="H106" s="1232" t="str">
        <f>IF(ISNUMBER(H26),MAX(H26-MIN(MAX(AVERAGE($D26:$V26)*'IRRBB parameters'!$C$32,'IRRBB parameters'!$E$32),'IRRBB parameters'!$D$32),0),"")</f>
        <v/>
      </c>
      <c r="I106" s="1232" t="str">
        <f>IF(ISNUMBER(I26),MAX(I26-MIN(MAX(AVERAGE($D26:$V26)*'IRRBB parameters'!$C$32,'IRRBB parameters'!$E$32),'IRRBB parameters'!$D$32),0),"")</f>
        <v/>
      </c>
      <c r="J106" s="1232" t="str">
        <f>IF(ISNUMBER(J26),MAX(J26-MIN(MAX(AVERAGE($D26:$V26)*'IRRBB parameters'!$C$32,'IRRBB parameters'!$E$32),'IRRBB parameters'!$D$32),0),"")</f>
        <v/>
      </c>
      <c r="K106" s="1232" t="str">
        <f>IF(ISNUMBER(K26),MAX(K26-MIN(MAX(AVERAGE($D26:$V26)*'IRRBB parameters'!$C$32,'IRRBB parameters'!$E$32),'IRRBB parameters'!$D$32),0),"")</f>
        <v/>
      </c>
      <c r="L106" s="1232" t="str">
        <f>IF(ISNUMBER(L26),MAX(L26-MIN(MAX(AVERAGE($D26:$V26)*'IRRBB parameters'!$C$32,'IRRBB parameters'!$E$32),'IRRBB parameters'!$D$32),0),"")</f>
        <v/>
      </c>
      <c r="M106" s="1232" t="str">
        <f>IF(ISNUMBER(M26),MAX(M26-MIN(MAX(AVERAGE($D26:$V26)*'IRRBB parameters'!$C$32,'IRRBB parameters'!$E$32),'IRRBB parameters'!$D$32),0),"")</f>
        <v/>
      </c>
      <c r="N106" s="1232" t="str">
        <f>IF(ISNUMBER(N26),MAX(N26-MIN(MAX(AVERAGE($D26:$V26)*'IRRBB parameters'!$C$32,'IRRBB parameters'!$E$32),'IRRBB parameters'!$D$32),0),"")</f>
        <v/>
      </c>
      <c r="O106" s="1232" t="str">
        <f>IF(ISNUMBER(O26),MAX(O26-MIN(MAX(AVERAGE($D26:$V26)*'IRRBB parameters'!$C$32,'IRRBB parameters'!$E$32),'IRRBB parameters'!$D$32),0),"")</f>
        <v/>
      </c>
      <c r="P106" s="1232" t="str">
        <f>IF(ISNUMBER(P26),MAX(P26-MIN(MAX(AVERAGE($D26:$V26)*'IRRBB parameters'!$C$32,'IRRBB parameters'!$E$32),'IRRBB parameters'!$D$32),0),"")</f>
        <v/>
      </c>
      <c r="Q106" s="1232" t="str">
        <f>IF(ISNUMBER(Q26),MAX(Q26-MIN(MAX(AVERAGE($D26:$V26)*'IRRBB parameters'!$C$32,'IRRBB parameters'!$E$32),'IRRBB parameters'!$D$32),0),"")</f>
        <v/>
      </c>
      <c r="R106" s="1232" t="str">
        <f>IF(ISNUMBER(R26),MAX(R26-MIN(MAX(AVERAGE($D26:$V26)*'IRRBB parameters'!$C$32,'IRRBB parameters'!$E$32),'IRRBB parameters'!$D$32),0),"")</f>
        <v/>
      </c>
      <c r="S106" s="1232" t="str">
        <f>IF(ISNUMBER(S26),MAX(S26-MIN(MAX(AVERAGE($D26:$V26)*'IRRBB parameters'!$C$32,'IRRBB parameters'!$E$32),'IRRBB parameters'!$D$32),0),"")</f>
        <v/>
      </c>
      <c r="T106" s="1232" t="str">
        <f>IF(ISNUMBER(T26),MAX(T26-MIN(MAX(AVERAGE($D26:$V26)*'IRRBB parameters'!$C$32,'IRRBB parameters'!$E$32),'IRRBB parameters'!$D$32),0),"")</f>
        <v/>
      </c>
      <c r="U106" s="1232" t="str">
        <f>IF(ISNUMBER(U26),MAX(U26-MIN(MAX(AVERAGE($D26:$V26)*'IRRBB parameters'!$C$32,'IRRBB parameters'!$E$32),'IRRBB parameters'!$D$32),0),"")</f>
        <v/>
      </c>
      <c r="V106" s="1233" t="str">
        <f>IF(ISNUMBER(V26),MAX(V26-MIN(MAX(AVERAGE($D26:$V26)*'IRRBB parameters'!$C$32,'IRRBB parameters'!$E$32),'IRRBB parameters'!$D$32),0),"")</f>
        <v/>
      </c>
      <c r="W106" s="1150"/>
      <c r="X106" s="1210"/>
    </row>
    <row r="107" spans="1:24" ht="15" customHeight="1" x14ac:dyDescent="0.25">
      <c r="A107" s="1209"/>
      <c r="B107" s="1230">
        <f t="shared" si="2"/>
        <v>22</v>
      </c>
      <c r="C107" s="1231" t="str">
        <f t="shared" si="3"/>
        <v/>
      </c>
      <c r="D107" s="1232" t="str">
        <f>IF(ISNUMBER(D27),MAX(D27-MIN(MAX(AVERAGE($D27:$V27)*'IRRBB parameters'!$C$32,'IRRBB parameters'!$E$32),'IRRBB parameters'!$D$32),0),"")</f>
        <v/>
      </c>
      <c r="E107" s="1232" t="str">
        <f>IF(ISNUMBER(E27),MAX(E27-MIN(MAX(AVERAGE($D27:$V27)*'IRRBB parameters'!$C$32,'IRRBB parameters'!$E$32),'IRRBB parameters'!$D$32),0),"")</f>
        <v/>
      </c>
      <c r="F107" s="1232" t="str">
        <f>IF(ISNUMBER(F27),MAX(F27-MIN(MAX(AVERAGE($D27:$V27)*'IRRBB parameters'!$C$32,'IRRBB parameters'!$E$32),'IRRBB parameters'!$D$32),0),"")</f>
        <v/>
      </c>
      <c r="G107" s="1232" t="str">
        <f>IF(ISNUMBER(G27),MAX(G27-MIN(MAX(AVERAGE($D27:$V27)*'IRRBB parameters'!$C$32,'IRRBB parameters'!$E$32),'IRRBB parameters'!$D$32),0),"")</f>
        <v/>
      </c>
      <c r="H107" s="1232" t="str">
        <f>IF(ISNUMBER(H27),MAX(H27-MIN(MAX(AVERAGE($D27:$V27)*'IRRBB parameters'!$C$32,'IRRBB parameters'!$E$32),'IRRBB parameters'!$D$32),0),"")</f>
        <v/>
      </c>
      <c r="I107" s="1232" t="str">
        <f>IF(ISNUMBER(I27),MAX(I27-MIN(MAX(AVERAGE($D27:$V27)*'IRRBB parameters'!$C$32,'IRRBB parameters'!$E$32),'IRRBB parameters'!$D$32),0),"")</f>
        <v/>
      </c>
      <c r="J107" s="1232" t="str">
        <f>IF(ISNUMBER(J27),MAX(J27-MIN(MAX(AVERAGE($D27:$V27)*'IRRBB parameters'!$C$32,'IRRBB parameters'!$E$32),'IRRBB parameters'!$D$32),0),"")</f>
        <v/>
      </c>
      <c r="K107" s="1232" t="str">
        <f>IF(ISNUMBER(K27),MAX(K27-MIN(MAX(AVERAGE($D27:$V27)*'IRRBB parameters'!$C$32,'IRRBB parameters'!$E$32),'IRRBB parameters'!$D$32),0),"")</f>
        <v/>
      </c>
      <c r="L107" s="1232" t="str">
        <f>IF(ISNUMBER(L27),MAX(L27-MIN(MAX(AVERAGE($D27:$V27)*'IRRBB parameters'!$C$32,'IRRBB parameters'!$E$32),'IRRBB parameters'!$D$32),0),"")</f>
        <v/>
      </c>
      <c r="M107" s="1232" t="str">
        <f>IF(ISNUMBER(M27),MAX(M27-MIN(MAX(AVERAGE($D27:$V27)*'IRRBB parameters'!$C$32,'IRRBB parameters'!$E$32),'IRRBB parameters'!$D$32),0),"")</f>
        <v/>
      </c>
      <c r="N107" s="1232" t="str">
        <f>IF(ISNUMBER(N27),MAX(N27-MIN(MAX(AVERAGE($D27:$V27)*'IRRBB parameters'!$C$32,'IRRBB parameters'!$E$32),'IRRBB parameters'!$D$32),0),"")</f>
        <v/>
      </c>
      <c r="O107" s="1232" t="str">
        <f>IF(ISNUMBER(O27),MAX(O27-MIN(MAX(AVERAGE($D27:$V27)*'IRRBB parameters'!$C$32,'IRRBB parameters'!$E$32),'IRRBB parameters'!$D$32),0),"")</f>
        <v/>
      </c>
      <c r="P107" s="1232" t="str">
        <f>IF(ISNUMBER(P27),MAX(P27-MIN(MAX(AVERAGE($D27:$V27)*'IRRBB parameters'!$C$32,'IRRBB parameters'!$E$32),'IRRBB parameters'!$D$32),0),"")</f>
        <v/>
      </c>
      <c r="Q107" s="1232" t="str">
        <f>IF(ISNUMBER(Q27),MAX(Q27-MIN(MAX(AVERAGE($D27:$V27)*'IRRBB parameters'!$C$32,'IRRBB parameters'!$E$32),'IRRBB parameters'!$D$32),0),"")</f>
        <v/>
      </c>
      <c r="R107" s="1232" t="str">
        <f>IF(ISNUMBER(R27),MAX(R27-MIN(MAX(AVERAGE($D27:$V27)*'IRRBB parameters'!$C$32,'IRRBB parameters'!$E$32),'IRRBB parameters'!$D$32),0),"")</f>
        <v/>
      </c>
      <c r="S107" s="1232" t="str">
        <f>IF(ISNUMBER(S27),MAX(S27-MIN(MAX(AVERAGE($D27:$V27)*'IRRBB parameters'!$C$32,'IRRBB parameters'!$E$32),'IRRBB parameters'!$D$32),0),"")</f>
        <v/>
      </c>
      <c r="T107" s="1232" t="str">
        <f>IF(ISNUMBER(T27),MAX(T27-MIN(MAX(AVERAGE($D27:$V27)*'IRRBB parameters'!$C$32,'IRRBB parameters'!$E$32),'IRRBB parameters'!$D$32),0),"")</f>
        <v/>
      </c>
      <c r="U107" s="1232" t="str">
        <f>IF(ISNUMBER(U27),MAX(U27-MIN(MAX(AVERAGE($D27:$V27)*'IRRBB parameters'!$C$32,'IRRBB parameters'!$E$32),'IRRBB parameters'!$D$32),0),"")</f>
        <v/>
      </c>
      <c r="V107" s="1233" t="str">
        <f>IF(ISNUMBER(V27),MAX(V27-MIN(MAX(AVERAGE($D27:$V27)*'IRRBB parameters'!$C$32,'IRRBB parameters'!$E$32),'IRRBB parameters'!$D$32),0),"")</f>
        <v/>
      </c>
      <c r="W107" s="1150"/>
      <c r="X107" s="1210"/>
    </row>
    <row r="108" spans="1:24" ht="15" customHeight="1" x14ac:dyDescent="0.25">
      <c r="A108" s="1209"/>
      <c r="B108" s="1230">
        <f t="shared" si="2"/>
        <v>23</v>
      </c>
      <c r="C108" s="1231" t="str">
        <f t="shared" si="3"/>
        <v/>
      </c>
      <c r="D108" s="1232" t="str">
        <f>IF(ISNUMBER(D28),MAX(D28-MIN(MAX(AVERAGE($D28:$V28)*'IRRBB parameters'!$C$32,'IRRBB parameters'!$E$32),'IRRBB parameters'!$D$32),0),"")</f>
        <v/>
      </c>
      <c r="E108" s="1232" t="str">
        <f>IF(ISNUMBER(E28),MAX(E28-MIN(MAX(AVERAGE($D28:$V28)*'IRRBB parameters'!$C$32,'IRRBB parameters'!$E$32),'IRRBB parameters'!$D$32),0),"")</f>
        <v/>
      </c>
      <c r="F108" s="1232" t="str">
        <f>IF(ISNUMBER(F28),MAX(F28-MIN(MAX(AVERAGE($D28:$V28)*'IRRBB parameters'!$C$32,'IRRBB parameters'!$E$32),'IRRBB parameters'!$D$32),0),"")</f>
        <v/>
      </c>
      <c r="G108" s="1232" t="str">
        <f>IF(ISNUMBER(G28),MAX(G28-MIN(MAX(AVERAGE($D28:$V28)*'IRRBB parameters'!$C$32,'IRRBB parameters'!$E$32),'IRRBB parameters'!$D$32),0),"")</f>
        <v/>
      </c>
      <c r="H108" s="1232" t="str">
        <f>IF(ISNUMBER(H28),MAX(H28-MIN(MAX(AVERAGE($D28:$V28)*'IRRBB parameters'!$C$32,'IRRBB parameters'!$E$32),'IRRBB parameters'!$D$32),0),"")</f>
        <v/>
      </c>
      <c r="I108" s="1232" t="str">
        <f>IF(ISNUMBER(I28),MAX(I28-MIN(MAX(AVERAGE($D28:$V28)*'IRRBB parameters'!$C$32,'IRRBB parameters'!$E$32),'IRRBB parameters'!$D$32),0),"")</f>
        <v/>
      </c>
      <c r="J108" s="1232" t="str">
        <f>IF(ISNUMBER(J28),MAX(J28-MIN(MAX(AVERAGE($D28:$V28)*'IRRBB parameters'!$C$32,'IRRBB parameters'!$E$32),'IRRBB parameters'!$D$32),0),"")</f>
        <v/>
      </c>
      <c r="K108" s="1232" t="str">
        <f>IF(ISNUMBER(K28),MAX(K28-MIN(MAX(AVERAGE($D28:$V28)*'IRRBB parameters'!$C$32,'IRRBB parameters'!$E$32),'IRRBB parameters'!$D$32),0),"")</f>
        <v/>
      </c>
      <c r="L108" s="1232" t="str">
        <f>IF(ISNUMBER(L28),MAX(L28-MIN(MAX(AVERAGE($D28:$V28)*'IRRBB parameters'!$C$32,'IRRBB parameters'!$E$32),'IRRBB parameters'!$D$32),0),"")</f>
        <v/>
      </c>
      <c r="M108" s="1232" t="str">
        <f>IF(ISNUMBER(M28),MAX(M28-MIN(MAX(AVERAGE($D28:$V28)*'IRRBB parameters'!$C$32,'IRRBB parameters'!$E$32),'IRRBB parameters'!$D$32),0),"")</f>
        <v/>
      </c>
      <c r="N108" s="1232" t="str">
        <f>IF(ISNUMBER(N28),MAX(N28-MIN(MAX(AVERAGE($D28:$V28)*'IRRBB parameters'!$C$32,'IRRBB parameters'!$E$32),'IRRBB parameters'!$D$32),0),"")</f>
        <v/>
      </c>
      <c r="O108" s="1232" t="str">
        <f>IF(ISNUMBER(O28),MAX(O28-MIN(MAX(AVERAGE($D28:$V28)*'IRRBB parameters'!$C$32,'IRRBB parameters'!$E$32),'IRRBB parameters'!$D$32),0),"")</f>
        <v/>
      </c>
      <c r="P108" s="1232" t="str">
        <f>IF(ISNUMBER(P28),MAX(P28-MIN(MAX(AVERAGE($D28:$V28)*'IRRBB parameters'!$C$32,'IRRBB parameters'!$E$32),'IRRBB parameters'!$D$32),0),"")</f>
        <v/>
      </c>
      <c r="Q108" s="1232" t="str">
        <f>IF(ISNUMBER(Q28),MAX(Q28-MIN(MAX(AVERAGE($D28:$V28)*'IRRBB parameters'!$C$32,'IRRBB parameters'!$E$32),'IRRBB parameters'!$D$32),0),"")</f>
        <v/>
      </c>
      <c r="R108" s="1232" t="str">
        <f>IF(ISNUMBER(R28),MAX(R28-MIN(MAX(AVERAGE($D28:$V28)*'IRRBB parameters'!$C$32,'IRRBB parameters'!$E$32),'IRRBB parameters'!$D$32),0),"")</f>
        <v/>
      </c>
      <c r="S108" s="1232" t="str">
        <f>IF(ISNUMBER(S28),MAX(S28-MIN(MAX(AVERAGE($D28:$V28)*'IRRBB parameters'!$C$32,'IRRBB parameters'!$E$32),'IRRBB parameters'!$D$32),0),"")</f>
        <v/>
      </c>
      <c r="T108" s="1232" t="str">
        <f>IF(ISNUMBER(T28),MAX(T28-MIN(MAX(AVERAGE($D28:$V28)*'IRRBB parameters'!$C$32,'IRRBB parameters'!$E$32),'IRRBB parameters'!$D$32),0),"")</f>
        <v/>
      </c>
      <c r="U108" s="1232" t="str">
        <f>IF(ISNUMBER(U28),MAX(U28-MIN(MAX(AVERAGE($D28:$V28)*'IRRBB parameters'!$C$32,'IRRBB parameters'!$E$32),'IRRBB parameters'!$D$32),0),"")</f>
        <v/>
      </c>
      <c r="V108" s="1233" t="str">
        <f>IF(ISNUMBER(V28),MAX(V28-MIN(MAX(AVERAGE($D28:$V28)*'IRRBB parameters'!$C$32,'IRRBB parameters'!$E$32),'IRRBB parameters'!$D$32),0),"")</f>
        <v/>
      </c>
      <c r="W108" s="1150"/>
      <c r="X108" s="1210"/>
    </row>
    <row r="109" spans="1:24" ht="15" customHeight="1" x14ac:dyDescent="0.25">
      <c r="A109" s="1209"/>
      <c r="B109" s="1230">
        <f t="shared" si="2"/>
        <v>24</v>
      </c>
      <c r="C109" s="1231" t="str">
        <f t="shared" si="3"/>
        <v/>
      </c>
      <c r="D109" s="1232" t="str">
        <f>IF(ISNUMBER(D29),MAX(D29-MIN(MAX(AVERAGE($D29:$V29)*'IRRBB parameters'!$C$32,'IRRBB parameters'!$E$32),'IRRBB parameters'!$D$32),0),"")</f>
        <v/>
      </c>
      <c r="E109" s="1232" t="str">
        <f>IF(ISNUMBER(E29),MAX(E29-MIN(MAX(AVERAGE($D29:$V29)*'IRRBB parameters'!$C$32,'IRRBB parameters'!$E$32),'IRRBB parameters'!$D$32),0),"")</f>
        <v/>
      </c>
      <c r="F109" s="1232" t="str">
        <f>IF(ISNUMBER(F29),MAX(F29-MIN(MAX(AVERAGE($D29:$V29)*'IRRBB parameters'!$C$32,'IRRBB parameters'!$E$32),'IRRBB parameters'!$D$32),0),"")</f>
        <v/>
      </c>
      <c r="G109" s="1232" t="str">
        <f>IF(ISNUMBER(G29),MAX(G29-MIN(MAX(AVERAGE($D29:$V29)*'IRRBB parameters'!$C$32,'IRRBB parameters'!$E$32),'IRRBB parameters'!$D$32),0),"")</f>
        <v/>
      </c>
      <c r="H109" s="1232" t="str">
        <f>IF(ISNUMBER(H29),MAX(H29-MIN(MAX(AVERAGE($D29:$V29)*'IRRBB parameters'!$C$32,'IRRBB parameters'!$E$32),'IRRBB parameters'!$D$32),0),"")</f>
        <v/>
      </c>
      <c r="I109" s="1232" t="str">
        <f>IF(ISNUMBER(I29),MAX(I29-MIN(MAX(AVERAGE($D29:$V29)*'IRRBB parameters'!$C$32,'IRRBB parameters'!$E$32),'IRRBB parameters'!$D$32),0),"")</f>
        <v/>
      </c>
      <c r="J109" s="1232" t="str">
        <f>IF(ISNUMBER(J29),MAX(J29-MIN(MAX(AVERAGE($D29:$V29)*'IRRBB parameters'!$C$32,'IRRBB parameters'!$E$32),'IRRBB parameters'!$D$32),0),"")</f>
        <v/>
      </c>
      <c r="K109" s="1232" t="str">
        <f>IF(ISNUMBER(K29),MAX(K29-MIN(MAX(AVERAGE($D29:$V29)*'IRRBB parameters'!$C$32,'IRRBB parameters'!$E$32),'IRRBB parameters'!$D$32),0),"")</f>
        <v/>
      </c>
      <c r="L109" s="1232" t="str">
        <f>IF(ISNUMBER(L29),MAX(L29-MIN(MAX(AVERAGE($D29:$V29)*'IRRBB parameters'!$C$32,'IRRBB parameters'!$E$32),'IRRBB parameters'!$D$32),0),"")</f>
        <v/>
      </c>
      <c r="M109" s="1232" t="str">
        <f>IF(ISNUMBER(M29),MAX(M29-MIN(MAX(AVERAGE($D29:$V29)*'IRRBB parameters'!$C$32,'IRRBB parameters'!$E$32),'IRRBB parameters'!$D$32),0),"")</f>
        <v/>
      </c>
      <c r="N109" s="1232" t="str">
        <f>IF(ISNUMBER(N29),MAX(N29-MIN(MAX(AVERAGE($D29:$V29)*'IRRBB parameters'!$C$32,'IRRBB parameters'!$E$32),'IRRBB parameters'!$D$32),0),"")</f>
        <v/>
      </c>
      <c r="O109" s="1232" t="str">
        <f>IF(ISNUMBER(O29),MAX(O29-MIN(MAX(AVERAGE($D29:$V29)*'IRRBB parameters'!$C$32,'IRRBB parameters'!$E$32),'IRRBB parameters'!$D$32),0),"")</f>
        <v/>
      </c>
      <c r="P109" s="1232" t="str">
        <f>IF(ISNUMBER(P29),MAX(P29-MIN(MAX(AVERAGE($D29:$V29)*'IRRBB parameters'!$C$32,'IRRBB parameters'!$E$32),'IRRBB parameters'!$D$32),0),"")</f>
        <v/>
      </c>
      <c r="Q109" s="1232" t="str">
        <f>IF(ISNUMBER(Q29),MAX(Q29-MIN(MAX(AVERAGE($D29:$V29)*'IRRBB parameters'!$C$32,'IRRBB parameters'!$E$32),'IRRBB parameters'!$D$32),0),"")</f>
        <v/>
      </c>
      <c r="R109" s="1232" t="str">
        <f>IF(ISNUMBER(R29),MAX(R29-MIN(MAX(AVERAGE($D29:$V29)*'IRRBB parameters'!$C$32,'IRRBB parameters'!$E$32),'IRRBB parameters'!$D$32),0),"")</f>
        <v/>
      </c>
      <c r="S109" s="1232" t="str">
        <f>IF(ISNUMBER(S29),MAX(S29-MIN(MAX(AVERAGE($D29:$V29)*'IRRBB parameters'!$C$32,'IRRBB parameters'!$E$32),'IRRBB parameters'!$D$32),0),"")</f>
        <v/>
      </c>
      <c r="T109" s="1232" t="str">
        <f>IF(ISNUMBER(T29),MAX(T29-MIN(MAX(AVERAGE($D29:$V29)*'IRRBB parameters'!$C$32,'IRRBB parameters'!$E$32),'IRRBB parameters'!$D$32),0),"")</f>
        <v/>
      </c>
      <c r="U109" s="1232" t="str">
        <f>IF(ISNUMBER(U29),MAX(U29-MIN(MAX(AVERAGE($D29:$V29)*'IRRBB parameters'!$C$32,'IRRBB parameters'!$E$32),'IRRBB parameters'!$D$32),0),"")</f>
        <v/>
      </c>
      <c r="V109" s="1233" t="str">
        <f>IF(ISNUMBER(V29),MAX(V29-MIN(MAX(AVERAGE($D29:$V29)*'IRRBB parameters'!$C$32,'IRRBB parameters'!$E$32),'IRRBB parameters'!$D$32),0),"")</f>
        <v/>
      </c>
      <c r="W109" s="1150"/>
      <c r="X109" s="1210"/>
    </row>
    <row r="110" spans="1:24" ht="15" customHeight="1" x14ac:dyDescent="0.25">
      <c r="A110" s="1209"/>
      <c r="B110" s="1230">
        <f t="shared" si="2"/>
        <v>25</v>
      </c>
      <c r="C110" s="1231" t="str">
        <f t="shared" si="3"/>
        <v/>
      </c>
      <c r="D110" s="1232" t="str">
        <f>IF(ISNUMBER(D30),MAX(D30-MIN(MAX(AVERAGE($D30:$V30)*'IRRBB parameters'!$C$32,'IRRBB parameters'!$E$32),'IRRBB parameters'!$D$32),0),"")</f>
        <v/>
      </c>
      <c r="E110" s="1232" t="str">
        <f>IF(ISNUMBER(E30),MAX(E30-MIN(MAX(AVERAGE($D30:$V30)*'IRRBB parameters'!$C$32,'IRRBB parameters'!$E$32),'IRRBB parameters'!$D$32),0),"")</f>
        <v/>
      </c>
      <c r="F110" s="1232" t="str">
        <f>IF(ISNUMBER(F30),MAX(F30-MIN(MAX(AVERAGE($D30:$V30)*'IRRBB parameters'!$C$32,'IRRBB parameters'!$E$32),'IRRBB parameters'!$D$32),0),"")</f>
        <v/>
      </c>
      <c r="G110" s="1232" t="str">
        <f>IF(ISNUMBER(G30),MAX(G30-MIN(MAX(AVERAGE($D30:$V30)*'IRRBB parameters'!$C$32,'IRRBB parameters'!$E$32),'IRRBB parameters'!$D$32),0),"")</f>
        <v/>
      </c>
      <c r="H110" s="1232" t="str">
        <f>IF(ISNUMBER(H30),MAX(H30-MIN(MAX(AVERAGE($D30:$V30)*'IRRBB parameters'!$C$32,'IRRBB parameters'!$E$32),'IRRBB parameters'!$D$32),0),"")</f>
        <v/>
      </c>
      <c r="I110" s="1232" t="str">
        <f>IF(ISNUMBER(I30),MAX(I30-MIN(MAX(AVERAGE($D30:$V30)*'IRRBB parameters'!$C$32,'IRRBB parameters'!$E$32),'IRRBB parameters'!$D$32),0),"")</f>
        <v/>
      </c>
      <c r="J110" s="1232" t="str">
        <f>IF(ISNUMBER(J30),MAX(J30-MIN(MAX(AVERAGE($D30:$V30)*'IRRBB parameters'!$C$32,'IRRBB parameters'!$E$32),'IRRBB parameters'!$D$32),0),"")</f>
        <v/>
      </c>
      <c r="K110" s="1232" t="str">
        <f>IF(ISNUMBER(K30),MAX(K30-MIN(MAX(AVERAGE($D30:$V30)*'IRRBB parameters'!$C$32,'IRRBB parameters'!$E$32),'IRRBB parameters'!$D$32),0),"")</f>
        <v/>
      </c>
      <c r="L110" s="1232" t="str">
        <f>IF(ISNUMBER(L30),MAX(L30-MIN(MAX(AVERAGE($D30:$V30)*'IRRBB parameters'!$C$32,'IRRBB parameters'!$E$32),'IRRBB parameters'!$D$32),0),"")</f>
        <v/>
      </c>
      <c r="M110" s="1232" t="str">
        <f>IF(ISNUMBER(M30),MAX(M30-MIN(MAX(AVERAGE($D30:$V30)*'IRRBB parameters'!$C$32,'IRRBB parameters'!$E$32),'IRRBB parameters'!$D$32),0),"")</f>
        <v/>
      </c>
      <c r="N110" s="1232" t="str">
        <f>IF(ISNUMBER(N30),MAX(N30-MIN(MAX(AVERAGE($D30:$V30)*'IRRBB parameters'!$C$32,'IRRBB parameters'!$E$32),'IRRBB parameters'!$D$32),0),"")</f>
        <v/>
      </c>
      <c r="O110" s="1232" t="str">
        <f>IF(ISNUMBER(O30),MAX(O30-MIN(MAX(AVERAGE($D30:$V30)*'IRRBB parameters'!$C$32,'IRRBB parameters'!$E$32),'IRRBB parameters'!$D$32),0),"")</f>
        <v/>
      </c>
      <c r="P110" s="1232" t="str">
        <f>IF(ISNUMBER(P30),MAX(P30-MIN(MAX(AVERAGE($D30:$V30)*'IRRBB parameters'!$C$32,'IRRBB parameters'!$E$32),'IRRBB parameters'!$D$32),0),"")</f>
        <v/>
      </c>
      <c r="Q110" s="1232" t="str">
        <f>IF(ISNUMBER(Q30),MAX(Q30-MIN(MAX(AVERAGE($D30:$V30)*'IRRBB parameters'!$C$32,'IRRBB parameters'!$E$32),'IRRBB parameters'!$D$32),0),"")</f>
        <v/>
      </c>
      <c r="R110" s="1232" t="str">
        <f>IF(ISNUMBER(R30),MAX(R30-MIN(MAX(AVERAGE($D30:$V30)*'IRRBB parameters'!$C$32,'IRRBB parameters'!$E$32),'IRRBB parameters'!$D$32),0),"")</f>
        <v/>
      </c>
      <c r="S110" s="1232" t="str">
        <f>IF(ISNUMBER(S30),MAX(S30-MIN(MAX(AVERAGE($D30:$V30)*'IRRBB parameters'!$C$32,'IRRBB parameters'!$E$32),'IRRBB parameters'!$D$32),0),"")</f>
        <v/>
      </c>
      <c r="T110" s="1232" t="str">
        <f>IF(ISNUMBER(T30),MAX(T30-MIN(MAX(AVERAGE($D30:$V30)*'IRRBB parameters'!$C$32,'IRRBB parameters'!$E$32),'IRRBB parameters'!$D$32),0),"")</f>
        <v/>
      </c>
      <c r="U110" s="1232" t="str">
        <f>IF(ISNUMBER(U30),MAX(U30-MIN(MAX(AVERAGE($D30:$V30)*'IRRBB parameters'!$C$32,'IRRBB parameters'!$E$32),'IRRBB parameters'!$D$32),0),"")</f>
        <v/>
      </c>
      <c r="V110" s="1233" t="str">
        <f>IF(ISNUMBER(V30),MAX(V30-MIN(MAX(AVERAGE($D30:$V30)*'IRRBB parameters'!$C$32,'IRRBB parameters'!$E$32),'IRRBB parameters'!$D$32),0),"")</f>
        <v/>
      </c>
      <c r="W110" s="1150"/>
      <c r="X110" s="1210"/>
    </row>
    <row r="111" spans="1:24" ht="15" customHeight="1" x14ac:dyDescent="0.25">
      <c r="A111" s="1209"/>
      <c r="B111" s="1230">
        <f t="shared" si="2"/>
        <v>26</v>
      </c>
      <c r="C111" s="1231" t="str">
        <f t="shared" si="3"/>
        <v/>
      </c>
      <c r="D111" s="1232" t="str">
        <f>IF(ISNUMBER(D31),MAX(D31-MIN(MAX(AVERAGE($D31:$V31)*'IRRBB parameters'!$C$32,'IRRBB parameters'!$E$32),'IRRBB parameters'!$D$32),0),"")</f>
        <v/>
      </c>
      <c r="E111" s="1232" t="str">
        <f>IF(ISNUMBER(E31),MAX(E31-MIN(MAX(AVERAGE($D31:$V31)*'IRRBB parameters'!$C$32,'IRRBB parameters'!$E$32),'IRRBB parameters'!$D$32),0),"")</f>
        <v/>
      </c>
      <c r="F111" s="1232" t="str">
        <f>IF(ISNUMBER(F31),MAX(F31-MIN(MAX(AVERAGE($D31:$V31)*'IRRBB parameters'!$C$32,'IRRBB parameters'!$E$32),'IRRBB parameters'!$D$32),0),"")</f>
        <v/>
      </c>
      <c r="G111" s="1232" t="str">
        <f>IF(ISNUMBER(G31),MAX(G31-MIN(MAX(AVERAGE($D31:$V31)*'IRRBB parameters'!$C$32,'IRRBB parameters'!$E$32),'IRRBB parameters'!$D$32),0),"")</f>
        <v/>
      </c>
      <c r="H111" s="1232" t="str">
        <f>IF(ISNUMBER(H31),MAX(H31-MIN(MAX(AVERAGE($D31:$V31)*'IRRBB parameters'!$C$32,'IRRBB parameters'!$E$32),'IRRBB parameters'!$D$32),0),"")</f>
        <v/>
      </c>
      <c r="I111" s="1232" t="str">
        <f>IF(ISNUMBER(I31),MAX(I31-MIN(MAX(AVERAGE($D31:$V31)*'IRRBB parameters'!$C$32,'IRRBB parameters'!$E$32),'IRRBB parameters'!$D$32),0),"")</f>
        <v/>
      </c>
      <c r="J111" s="1232" t="str">
        <f>IF(ISNUMBER(J31),MAX(J31-MIN(MAX(AVERAGE($D31:$V31)*'IRRBB parameters'!$C$32,'IRRBB parameters'!$E$32),'IRRBB parameters'!$D$32),0),"")</f>
        <v/>
      </c>
      <c r="K111" s="1232" t="str">
        <f>IF(ISNUMBER(K31),MAX(K31-MIN(MAX(AVERAGE($D31:$V31)*'IRRBB parameters'!$C$32,'IRRBB parameters'!$E$32),'IRRBB parameters'!$D$32),0),"")</f>
        <v/>
      </c>
      <c r="L111" s="1232" t="str">
        <f>IF(ISNUMBER(L31),MAX(L31-MIN(MAX(AVERAGE($D31:$V31)*'IRRBB parameters'!$C$32,'IRRBB parameters'!$E$32),'IRRBB parameters'!$D$32),0),"")</f>
        <v/>
      </c>
      <c r="M111" s="1232" t="str">
        <f>IF(ISNUMBER(M31),MAX(M31-MIN(MAX(AVERAGE($D31:$V31)*'IRRBB parameters'!$C$32,'IRRBB parameters'!$E$32),'IRRBB parameters'!$D$32),0),"")</f>
        <v/>
      </c>
      <c r="N111" s="1232" t="str">
        <f>IF(ISNUMBER(N31),MAX(N31-MIN(MAX(AVERAGE($D31:$V31)*'IRRBB parameters'!$C$32,'IRRBB parameters'!$E$32),'IRRBB parameters'!$D$32),0),"")</f>
        <v/>
      </c>
      <c r="O111" s="1232" t="str">
        <f>IF(ISNUMBER(O31),MAX(O31-MIN(MAX(AVERAGE($D31:$V31)*'IRRBB parameters'!$C$32,'IRRBB parameters'!$E$32),'IRRBB parameters'!$D$32),0),"")</f>
        <v/>
      </c>
      <c r="P111" s="1232" t="str">
        <f>IF(ISNUMBER(P31),MAX(P31-MIN(MAX(AVERAGE($D31:$V31)*'IRRBB parameters'!$C$32,'IRRBB parameters'!$E$32),'IRRBB parameters'!$D$32),0),"")</f>
        <v/>
      </c>
      <c r="Q111" s="1232" t="str">
        <f>IF(ISNUMBER(Q31),MAX(Q31-MIN(MAX(AVERAGE($D31:$V31)*'IRRBB parameters'!$C$32,'IRRBB parameters'!$E$32),'IRRBB parameters'!$D$32),0),"")</f>
        <v/>
      </c>
      <c r="R111" s="1232" t="str">
        <f>IF(ISNUMBER(R31),MAX(R31-MIN(MAX(AVERAGE($D31:$V31)*'IRRBB parameters'!$C$32,'IRRBB parameters'!$E$32),'IRRBB parameters'!$D$32),0),"")</f>
        <v/>
      </c>
      <c r="S111" s="1232" t="str">
        <f>IF(ISNUMBER(S31),MAX(S31-MIN(MAX(AVERAGE($D31:$V31)*'IRRBB parameters'!$C$32,'IRRBB parameters'!$E$32),'IRRBB parameters'!$D$32),0),"")</f>
        <v/>
      </c>
      <c r="T111" s="1232" t="str">
        <f>IF(ISNUMBER(T31),MAX(T31-MIN(MAX(AVERAGE($D31:$V31)*'IRRBB parameters'!$C$32,'IRRBB parameters'!$E$32),'IRRBB parameters'!$D$32),0),"")</f>
        <v/>
      </c>
      <c r="U111" s="1232" t="str">
        <f>IF(ISNUMBER(U31),MAX(U31-MIN(MAX(AVERAGE($D31:$V31)*'IRRBB parameters'!$C$32,'IRRBB parameters'!$E$32),'IRRBB parameters'!$D$32),0),"")</f>
        <v/>
      </c>
      <c r="V111" s="1233" t="str">
        <f>IF(ISNUMBER(V31),MAX(V31-MIN(MAX(AVERAGE($D31:$V31)*'IRRBB parameters'!$C$32,'IRRBB parameters'!$E$32),'IRRBB parameters'!$D$32),0),"")</f>
        <v/>
      </c>
      <c r="W111" s="1150"/>
      <c r="X111" s="1210"/>
    </row>
    <row r="112" spans="1:24" ht="15" customHeight="1" x14ac:dyDescent="0.25">
      <c r="A112" s="1209"/>
      <c r="B112" s="1230">
        <f t="shared" si="2"/>
        <v>27</v>
      </c>
      <c r="C112" s="1231" t="str">
        <f t="shared" si="3"/>
        <v/>
      </c>
      <c r="D112" s="1232" t="str">
        <f>IF(ISNUMBER(D32),MAX(D32-MIN(MAX(AVERAGE($D32:$V32)*'IRRBB parameters'!$C$32,'IRRBB parameters'!$E$32),'IRRBB parameters'!$D$32),0),"")</f>
        <v/>
      </c>
      <c r="E112" s="1232" t="str">
        <f>IF(ISNUMBER(E32),MAX(E32-MIN(MAX(AVERAGE($D32:$V32)*'IRRBB parameters'!$C$32,'IRRBB parameters'!$E$32),'IRRBB parameters'!$D$32),0),"")</f>
        <v/>
      </c>
      <c r="F112" s="1232" t="str">
        <f>IF(ISNUMBER(F32),MAX(F32-MIN(MAX(AVERAGE($D32:$V32)*'IRRBB parameters'!$C$32,'IRRBB parameters'!$E$32),'IRRBB parameters'!$D$32),0),"")</f>
        <v/>
      </c>
      <c r="G112" s="1232" t="str">
        <f>IF(ISNUMBER(G32),MAX(G32-MIN(MAX(AVERAGE($D32:$V32)*'IRRBB parameters'!$C$32,'IRRBB parameters'!$E$32),'IRRBB parameters'!$D$32),0),"")</f>
        <v/>
      </c>
      <c r="H112" s="1232" t="str">
        <f>IF(ISNUMBER(H32),MAX(H32-MIN(MAX(AVERAGE($D32:$V32)*'IRRBB parameters'!$C$32,'IRRBB parameters'!$E$32),'IRRBB parameters'!$D$32),0),"")</f>
        <v/>
      </c>
      <c r="I112" s="1232" t="str">
        <f>IF(ISNUMBER(I32),MAX(I32-MIN(MAX(AVERAGE($D32:$V32)*'IRRBB parameters'!$C$32,'IRRBB parameters'!$E$32),'IRRBB parameters'!$D$32),0),"")</f>
        <v/>
      </c>
      <c r="J112" s="1232" t="str">
        <f>IF(ISNUMBER(J32),MAX(J32-MIN(MAX(AVERAGE($D32:$V32)*'IRRBB parameters'!$C$32,'IRRBB parameters'!$E$32),'IRRBB parameters'!$D$32),0),"")</f>
        <v/>
      </c>
      <c r="K112" s="1232" t="str">
        <f>IF(ISNUMBER(K32),MAX(K32-MIN(MAX(AVERAGE($D32:$V32)*'IRRBB parameters'!$C$32,'IRRBB parameters'!$E$32),'IRRBB parameters'!$D$32),0),"")</f>
        <v/>
      </c>
      <c r="L112" s="1232" t="str">
        <f>IF(ISNUMBER(L32),MAX(L32-MIN(MAX(AVERAGE($D32:$V32)*'IRRBB parameters'!$C$32,'IRRBB parameters'!$E$32),'IRRBB parameters'!$D$32),0),"")</f>
        <v/>
      </c>
      <c r="M112" s="1232" t="str">
        <f>IF(ISNUMBER(M32),MAX(M32-MIN(MAX(AVERAGE($D32:$V32)*'IRRBB parameters'!$C$32,'IRRBB parameters'!$E$32),'IRRBB parameters'!$D$32),0),"")</f>
        <v/>
      </c>
      <c r="N112" s="1232" t="str">
        <f>IF(ISNUMBER(N32),MAX(N32-MIN(MAX(AVERAGE($D32:$V32)*'IRRBB parameters'!$C$32,'IRRBB parameters'!$E$32),'IRRBB parameters'!$D$32),0),"")</f>
        <v/>
      </c>
      <c r="O112" s="1232" t="str">
        <f>IF(ISNUMBER(O32),MAX(O32-MIN(MAX(AVERAGE($D32:$V32)*'IRRBB parameters'!$C$32,'IRRBB parameters'!$E$32),'IRRBB parameters'!$D$32),0),"")</f>
        <v/>
      </c>
      <c r="P112" s="1232" t="str">
        <f>IF(ISNUMBER(P32),MAX(P32-MIN(MAX(AVERAGE($D32:$V32)*'IRRBB parameters'!$C$32,'IRRBB parameters'!$E$32),'IRRBB parameters'!$D$32),0),"")</f>
        <v/>
      </c>
      <c r="Q112" s="1232" t="str">
        <f>IF(ISNUMBER(Q32),MAX(Q32-MIN(MAX(AVERAGE($D32:$V32)*'IRRBB parameters'!$C$32,'IRRBB parameters'!$E$32),'IRRBB parameters'!$D$32),0),"")</f>
        <v/>
      </c>
      <c r="R112" s="1232" t="str">
        <f>IF(ISNUMBER(R32),MAX(R32-MIN(MAX(AVERAGE($D32:$V32)*'IRRBB parameters'!$C$32,'IRRBB parameters'!$E$32),'IRRBB parameters'!$D$32),0),"")</f>
        <v/>
      </c>
      <c r="S112" s="1232" t="str">
        <f>IF(ISNUMBER(S32),MAX(S32-MIN(MAX(AVERAGE($D32:$V32)*'IRRBB parameters'!$C$32,'IRRBB parameters'!$E$32),'IRRBB parameters'!$D$32),0),"")</f>
        <v/>
      </c>
      <c r="T112" s="1232" t="str">
        <f>IF(ISNUMBER(T32),MAX(T32-MIN(MAX(AVERAGE($D32:$V32)*'IRRBB parameters'!$C$32,'IRRBB parameters'!$E$32),'IRRBB parameters'!$D$32),0),"")</f>
        <v/>
      </c>
      <c r="U112" s="1232" t="str">
        <f>IF(ISNUMBER(U32),MAX(U32-MIN(MAX(AVERAGE($D32:$V32)*'IRRBB parameters'!$C$32,'IRRBB parameters'!$E$32),'IRRBB parameters'!$D$32),0),"")</f>
        <v/>
      </c>
      <c r="V112" s="1233" t="str">
        <f>IF(ISNUMBER(V32),MAX(V32-MIN(MAX(AVERAGE($D32:$V32)*'IRRBB parameters'!$C$32,'IRRBB parameters'!$E$32),'IRRBB parameters'!$D$32),0),"")</f>
        <v/>
      </c>
      <c r="W112" s="1150"/>
      <c r="X112" s="1210"/>
    </row>
    <row r="113" spans="1:24" ht="15" customHeight="1" x14ac:dyDescent="0.25">
      <c r="A113" s="1209"/>
      <c r="B113" s="1230">
        <f t="shared" si="2"/>
        <v>28</v>
      </c>
      <c r="C113" s="1231" t="str">
        <f t="shared" si="3"/>
        <v/>
      </c>
      <c r="D113" s="1232" t="str">
        <f>IF(ISNUMBER(D33),MAX(D33-MIN(MAX(AVERAGE($D33:$V33)*'IRRBB parameters'!$C$32,'IRRBB parameters'!$E$32),'IRRBB parameters'!$D$32),0),"")</f>
        <v/>
      </c>
      <c r="E113" s="1232" t="str">
        <f>IF(ISNUMBER(E33),MAX(E33-MIN(MAX(AVERAGE($D33:$V33)*'IRRBB parameters'!$C$32,'IRRBB parameters'!$E$32),'IRRBB parameters'!$D$32),0),"")</f>
        <v/>
      </c>
      <c r="F113" s="1232" t="str">
        <f>IF(ISNUMBER(F33),MAX(F33-MIN(MAX(AVERAGE($D33:$V33)*'IRRBB parameters'!$C$32,'IRRBB parameters'!$E$32),'IRRBB parameters'!$D$32),0),"")</f>
        <v/>
      </c>
      <c r="G113" s="1232" t="str">
        <f>IF(ISNUMBER(G33),MAX(G33-MIN(MAX(AVERAGE($D33:$V33)*'IRRBB parameters'!$C$32,'IRRBB parameters'!$E$32),'IRRBB parameters'!$D$32),0),"")</f>
        <v/>
      </c>
      <c r="H113" s="1232" t="str">
        <f>IF(ISNUMBER(H33),MAX(H33-MIN(MAX(AVERAGE($D33:$V33)*'IRRBB parameters'!$C$32,'IRRBB parameters'!$E$32),'IRRBB parameters'!$D$32),0),"")</f>
        <v/>
      </c>
      <c r="I113" s="1232" t="str">
        <f>IF(ISNUMBER(I33),MAX(I33-MIN(MAX(AVERAGE($D33:$V33)*'IRRBB parameters'!$C$32,'IRRBB parameters'!$E$32),'IRRBB parameters'!$D$32),0),"")</f>
        <v/>
      </c>
      <c r="J113" s="1232" t="str">
        <f>IF(ISNUMBER(J33),MAX(J33-MIN(MAX(AVERAGE($D33:$V33)*'IRRBB parameters'!$C$32,'IRRBB parameters'!$E$32),'IRRBB parameters'!$D$32),0),"")</f>
        <v/>
      </c>
      <c r="K113" s="1232" t="str">
        <f>IF(ISNUMBER(K33),MAX(K33-MIN(MAX(AVERAGE($D33:$V33)*'IRRBB parameters'!$C$32,'IRRBB parameters'!$E$32),'IRRBB parameters'!$D$32),0),"")</f>
        <v/>
      </c>
      <c r="L113" s="1232" t="str">
        <f>IF(ISNUMBER(L33),MAX(L33-MIN(MAX(AVERAGE($D33:$V33)*'IRRBB parameters'!$C$32,'IRRBB parameters'!$E$32),'IRRBB parameters'!$D$32),0),"")</f>
        <v/>
      </c>
      <c r="M113" s="1232" t="str">
        <f>IF(ISNUMBER(M33),MAX(M33-MIN(MAX(AVERAGE($D33:$V33)*'IRRBB parameters'!$C$32,'IRRBB parameters'!$E$32),'IRRBB parameters'!$D$32),0),"")</f>
        <v/>
      </c>
      <c r="N113" s="1232" t="str">
        <f>IF(ISNUMBER(N33),MAX(N33-MIN(MAX(AVERAGE($D33:$V33)*'IRRBB parameters'!$C$32,'IRRBB parameters'!$E$32),'IRRBB parameters'!$D$32),0),"")</f>
        <v/>
      </c>
      <c r="O113" s="1232" t="str">
        <f>IF(ISNUMBER(O33),MAX(O33-MIN(MAX(AVERAGE($D33:$V33)*'IRRBB parameters'!$C$32,'IRRBB parameters'!$E$32),'IRRBB parameters'!$D$32),0),"")</f>
        <v/>
      </c>
      <c r="P113" s="1232" t="str">
        <f>IF(ISNUMBER(P33),MAX(P33-MIN(MAX(AVERAGE($D33:$V33)*'IRRBB parameters'!$C$32,'IRRBB parameters'!$E$32),'IRRBB parameters'!$D$32),0),"")</f>
        <v/>
      </c>
      <c r="Q113" s="1232" t="str">
        <f>IF(ISNUMBER(Q33),MAX(Q33-MIN(MAX(AVERAGE($D33:$V33)*'IRRBB parameters'!$C$32,'IRRBB parameters'!$E$32),'IRRBB parameters'!$D$32),0),"")</f>
        <v/>
      </c>
      <c r="R113" s="1232" t="str">
        <f>IF(ISNUMBER(R33),MAX(R33-MIN(MAX(AVERAGE($D33:$V33)*'IRRBB parameters'!$C$32,'IRRBB parameters'!$E$32),'IRRBB parameters'!$D$32),0),"")</f>
        <v/>
      </c>
      <c r="S113" s="1232" t="str">
        <f>IF(ISNUMBER(S33),MAX(S33-MIN(MAX(AVERAGE($D33:$V33)*'IRRBB parameters'!$C$32,'IRRBB parameters'!$E$32),'IRRBB parameters'!$D$32),0),"")</f>
        <v/>
      </c>
      <c r="T113" s="1232" t="str">
        <f>IF(ISNUMBER(T33),MAX(T33-MIN(MAX(AVERAGE($D33:$V33)*'IRRBB parameters'!$C$32,'IRRBB parameters'!$E$32),'IRRBB parameters'!$D$32),0),"")</f>
        <v/>
      </c>
      <c r="U113" s="1232" t="str">
        <f>IF(ISNUMBER(U33),MAX(U33-MIN(MAX(AVERAGE($D33:$V33)*'IRRBB parameters'!$C$32,'IRRBB parameters'!$E$32),'IRRBB parameters'!$D$32),0),"")</f>
        <v/>
      </c>
      <c r="V113" s="1233" t="str">
        <f>IF(ISNUMBER(V33),MAX(V33-MIN(MAX(AVERAGE($D33:$V33)*'IRRBB parameters'!$C$32,'IRRBB parameters'!$E$32),'IRRBB parameters'!$D$32),0),"")</f>
        <v/>
      </c>
      <c r="W113" s="1150"/>
      <c r="X113" s="1210"/>
    </row>
    <row r="114" spans="1:24" ht="15" customHeight="1" x14ac:dyDescent="0.25">
      <c r="A114" s="1209"/>
      <c r="B114" s="1230">
        <f t="shared" si="2"/>
        <v>29</v>
      </c>
      <c r="C114" s="1231" t="str">
        <f t="shared" si="3"/>
        <v/>
      </c>
      <c r="D114" s="1232" t="str">
        <f>IF(ISNUMBER(D34),MAX(D34-MIN(MAX(AVERAGE($D34:$V34)*'IRRBB parameters'!$C$32,'IRRBB parameters'!$E$32),'IRRBB parameters'!$D$32),0),"")</f>
        <v/>
      </c>
      <c r="E114" s="1232" t="str">
        <f>IF(ISNUMBER(E34),MAX(E34-MIN(MAX(AVERAGE($D34:$V34)*'IRRBB parameters'!$C$32,'IRRBB parameters'!$E$32),'IRRBB parameters'!$D$32),0),"")</f>
        <v/>
      </c>
      <c r="F114" s="1232" t="str">
        <f>IF(ISNUMBER(F34),MAX(F34-MIN(MAX(AVERAGE($D34:$V34)*'IRRBB parameters'!$C$32,'IRRBB parameters'!$E$32),'IRRBB parameters'!$D$32),0),"")</f>
        <v/>
      </c>
      <c r="G114" s="1232" t="str">
        <f>IF(ISNUMBER(G34),MAX(G34-MIN(MAX(AVERAGE($D34:$V34)*'IRRBB parameters'!$C$32,'IRRBB parameters'!$E$32),'IRRBB parameters'!$D$32),0),"")</f>
        <v/>
      </c>
      <c r="H114" s="1232" t="str">
        <f>IF(ISNUMBER(H34),MAX(H34-MIN(MAX(AVERAGE($D34:$V34)*'IRRBB parameters'!$C$32,'IRRBB parameters'!$E$32),'IRRBB parameters'!$D$32),0),"")</f>
        <v/>
      </c>
      <c r="I114" s="1232" t="str">
        <f>IF(ISNUMBER(I34),MAX(I34-MIN(MAX(AVERAGE($D34:$V34)*'IRRBB parameters'!$C$32,'IRRBB parameters'!$E$32),'IRRBB parameters'!$D$32),0),"")</f>
        <v/>
      </c>
      <c r="J114" s="1232" t="str">
        <f>IF(ISNUMBER(J34),MAX(J34-MIN(MAX(AVERAGE($D34:$V34)*'IRRBB parameters'!$C$32,'IRRBB parameters'!$E$32),'IRRBB parameters'!$D$32),0),"")</f>
        <v/>
      </c>
      <c r="K114" s="1232" t="str">
        <f>IF(ISNUMBER(K34),MAX(K34-MIN(MAX(AVERAGE($D34:$V34)*'IRRBB parameters'!$C$32,'IRRBB parameters'!$E$32),'IRRBB parameters'!$D$32),0),"")</f>
        <v/>
      </c>
      <c r="L114" s="1232" t="str">
        <f>IF(ISNUMBER(L34),MAX(L34-MIN(MAX(AVERAGE($D34:$V34)*'IRRBB parameters'!$C$32,'IRRBB parameters'!$E$32),'IRRBB parameters'!$D$32),0),"")</f>
        <v/>
      </c>
      <c r="M114" s="1232" t="str">
        <f>IF(ISNUMBER(M34),MAX(M34-MIN(MAX(AVERAGE($D34:$V34)*'IRRBB parameters'!$C$32,'IRRBB parameters'!$E$32),'IRRBB parameters'!$D$32),0),"")</f>
        <v/>
      </c>
      <c r="N114" s="1232" t="str">
        <f>IF(ISNUMBER(N34),MAX(N34-MIN(MAX(AVERAGE($D34:$V34)*'IRRBB parameters'!$C$32,'IRRBB parameters'!$E$32),'IRRBB parameters'!$D$32),0),"")</f>
        <v/>
      </c>
      <c r="O114" s="1232" t="str">
        <f>IF(ISNUMBER(O34),MAX(O34-MIN(MAX(AVERAGE($D34:$V34)*'IRRBB parameters'!$C$32,'IRRBB parameters'!$E$32),'IRRBB parameters'!$D$32),0),"")</f>
        <v/>
      </c>
      <c r="P114" s="1232" t="str">
        <f>IF(ISNUMBER(P34),MAX(P34-MIN(MAX(AVERAGE($D34:$V34)*'IRRBB parameters'!$C$32,'IRRBB parameters'!$E$32),'IRRBB parameters'!$D$32),0),"")</f>
        <v/>
      </c>
      <c r="Q114" s="1232" t="str">
        <f>IF(ISNUMBER(Q34),MAX(Q34-MIN(MAX(AVERAGE($D34:$V34)*'IRRBB parameters'!$C$32,'IRRBB parameters'!$E$32),'IRRBB parameters'!$D$32),0),"")</f>
        <v/>
      </c>
      <c r="R114" s="1232" t="str">
        <f>IF(ISNUMBER(R34),MAX(R34-MIN(MAX(AVERAGE($D34:$V34)*'IRRBB parameters'!$C$32,'IRRBB parameters'!$E$32),'IRRBB parameters'!$D$32),0),"")</f>
        <v/>
      </c>
      <c r="S114" s="1232" t="str">
        <f>IF(ISNUMBER(S34),MAX(S34-MIN(MAX(AVERAGE($D34:$V34)*'IRRBB parameters'!$C$32,'IRRBB parameters'!$E$32),'IRRBB parameters'!$D$32),0),"")</f>
        <v/>
      </c>
      <c r="T114" s="1232" t="str">
        <f>IF(ISNUMBER(T34),MAX(T34-MIN(MAX(AVERAGE($D34:$V34)*'IRRBB parameters'!$C$32,'IRRBB parameters'!$E$32),'IRRBB parameters'!$D$32),0),"")</f>
        <v/>
      </c>
      <c r="U114" s="1232" t="str">
        <f>IF(ISNUMBER(U34),MAX(U34-MIN(MAX(AVERAGE($D34:$V34)*'IRRBB parameters'!$C$32,'IRRBB parameters'!$E$32),'IRRBB parameters'!$D$32),0),"")</f>
        <v/>
      </c>
      <c r="V114" s="1233" t="str">
        <f>IF(ISNUMBER(V34),MAX(V34-MIN(MAX(AVERAGE($D34:$V34)*'IRRBB parameters'!$C$32,'IRRBB parameters'!$E$32),'IRRBB parameters'!$D$32),0),"")</f>
        <v/>
      </c>
      <c r="W114" s="1150"/>
      <c r="X114" s="1210"/>
    </row>
    <row r="115" spans="1:24" ht="15" customHeight="1" x14ac:dyDescent="0.25">
      <c r="A115" s="1209"/>
      <c r="B115" s="1230">
        <f t="shared" si="2"/>
        <v>30</v>
      </c>
      <c r="C115" s="1231" t="str">
        <f t="shared" si="3"/>
        <v/>
      </c>
      <c r="D115" s="1232" t="str">
        <f>IF(ISNUMBER(D35),MAX(D35-MIN(MAX(AVERAGE($D35:$V35)*'IRRBB parameters'!$C$32,'IRRBB parameters'!$E$32),'IRRBB parameters'!$D$32),0),"")</f>
        <v/>
      </c>
      <c r="E115" s="1232" t="str">
        <f>IF(ISNUMBER(E35),MAX(E35-MIN(MAX(AVERAGE($D35:$V35)*'IRRBB parameters'!$C$32,'IRRBB parameters'!$E$32),'IRRBB parameters'!$D$32),0),"")</f>
        <v/>
      </c>
      <c r="F115" s="1232" t="str">
        <f>IF(ISNUMBER(F35),MAX(F35-MIN(MAX(AVERAGE($D35:$V35)*'IRRBB parameters'!$C$32,'IRRBB parameters'!$E$32),'IRRBB parameters'!$D$32),0),"")</f>
        <v/>
      </c>
      <c r="G115" s="1232" t="str">
        <f>IF(ISNUMBER(G35),MAX(G35-MIN(MAX(AVERAGE($D35:$V35)*'IRRBB parameters'!$C$32,'IRRBB parameters'!$E$32),'IRRBB parameters'!$D$32),0),"")</f>
        <v/>
      </c>
      <c r="H115" s="1232" t="str">
        <f>IF(ISNUMBER(H35),MAX(H35-MIN(MAX(AVERAGE($D35:$V35)*'IRRBB parameters'!$C$32,'IRRBB parameters'!$E$32),'IRRBB parameters'!$D$32),0),"")</f>
        <v/>
      </c>
      <c r="I115" s="1232" t="str">
        <f>IF(ISNUMBER(I35),MAX(I35-MIN(MAX(AVERAGE($D35:$V35)*'IRRBB parameters'!$C$32,'IRRBB parameters'!$E$32),'IRRBB parameters'!$D$32),0),"")</f>
        <v/>
      </c>
      <c r="J115" s="1232" t="str">
        <f>IF(ISNUMBER(J35),MAX(J35-MIN(MAX(AVERAGE($D35:$V35)*'IRRBB parameters'!$C$32,'IRRBB parameters'!$E$32),'IRRBB parameters'!$D$32),0),"")</f>
        <v/>
      </c>
      <c r="K115" s="1232" t="str">
        <f>IF(ISNUMBER(K35),MAX(K35-MIN(MAX(AVERAGE($D35:$V35)*'IRRBB parameters'!$C$32,'IRRBB parameters'!$E$32),'IRRBB parameters'!$D$32),0),"")</f>
        <v/>
      </c>
      <c r="L115" s="1232" t="str">
        <f>IF(ISNUMBER(L35),MAX(L35-MIN(MAX(AVERAGE($D35:$V35)*'IRRBB parameters'!$C$32,'IRRBB parameters'!$E$32),'IRRBB parameters'!$D$32),0),"")</f>
        <v/>
      </c>
      <c r="M115" s="1232" t="str">
        <f>IF(ISNUMBER(M35),MAX(M35-MIN(MAX(AVERAGE($D35:$V35)*'IRRBB parameters'!$C$32,'IRRBB parameters'!$E$32),'IRRBB parameters'!$D$32),0),"")</f>
        <v/>
      </c>
      <c r="N115" s="1232" t="str">
        <f>IF(ISNUMBER(N35),MAX(N35-MIN(MAX(AVERAGE($D35:$V35)*'IRRBB parameters'!$C$32,'IRRBB parameters'!$E$32),'IRRBB parameters'!$D$32),0),"")</f>
        <v/>
      </c>
      <c r="O115" s="1232" t="str">
        <f>IF(ISNUMBER(O35),MAX(O35-MIN(MAX(AVERAGE($D35:$V35)*'IRRBB parameters'!$C$32,'IRRBB parameters'!$E$32),'IRRBB parameters'!$D$32),0),"")</f>
        <v/>
      </c>
      <c r="P115" s="1232" t="str">
        <f>IF(ISNUMBER(P35),MAX(P35-MIN(MAX(AVERAGE($D35:$V35)*'IRRBB parameters'!$C$32,'IRRBB parameters'!$E$32),'IRRBB parameters'!$D$32),0),"")</f>
        <v/>
      </c>
      <c r="Q115" s="1232" t="str">
        <f>IF(ISNUMBER(Q35),MAX(Q35-MIN(MAX(AVERAGE($D35:$V35)*'IRRBB parameters'!$C$32,'IRRBB parameters'!$E$32),'IRRBB parameters'!$D$32),0),"")</f>
        <v/>
      </c>
      <c r="R115" s="1232" t="str">
        <f>IF(ISNUMBER(R35),MAX(R35-MIN(MAX(AVERAGE($D35:$V35)*'IRRBB parameters'!$C$32,'IRRBB parameters'!$E$32),'IRRBB parameters'!$D$32),0),"")</f>
        <v/>
      </c>
      <c r="S115" s="1232" t="str">
        <f>IF(ISNUMBER(S35),MAX(S35-MIN(MAX(AVERAGE($D35:$V35)*'IRRBB parameters'!$C$32,'IRRBB parameters'!$E$32),'IRRBB parameters'!$D$32),0),"")</f>
        <v/>
      </c>
      <c r="T115" s="1232" t="str">
        <f>IF(ISNUMBER(T35),MAX(T35-MIN(MAX(AVERAGE($D35:$V35)*'IRRBB parameters'!$C$32,'IRRBB parameters'!$E$32),'IRRBB parameters'!$D$32),0),"")</f>
        <v/>
      </c>
      <c r="U115" s="1232" t="str">
        <f>IF(ISNUMBER(U35),MAX(U35-MIN(MAX(AVERAGE($D35:$V35)*'IRRBB parameters'!$C$32,'IRRBB parameters'!$E$32),'IRRBB parameters'!$D$32),0),"")</f>
        <v/>
      </c>
      <c r="V115" s="1233" t="str">
        <f>IF(ISNUMBER(V35),MAX(V35-MIN(MAX(AVERAGE($D35:$V35)*'IRRBB parameters'!$C$32,'IRRBB parameters'!$E$32),'IRRBB parameters'!$D$32),0),"")</f>
        <v/>
      </c>
      <c r="W115" s="1150"/>
      <c r="X115" s="1210"/>
    </row>
    <row r="116" spans="1:24" ht="15" customHeight="1" x14ac:dyDescent="0.25">
      <c r="A116" s="1209"/>
      <c r="B116" s="1230">
        <f t="shared" si="2"/>
        <v>31</v>
      </c>
      <c r="C116" s="1231" t="str">
        <f t="shared" si="3"/>
        <v/>
      </c>
      <c r="D116" s="1232" t="str">
        <f>IF(ISNUMBER(D36),MAX(D36-MIN(MAX(AVERAGE($D36:$V36)*'IRRBB parameters'!$C$32,'IRRBB parameters'!$E$32),'IRRBB parameters'!$D$32),0),"")</f>
        <v/>
      </c>
      <c r="E116" s="1232" t="str">
        <f>IF(ISNUMBER(E36),MAX(E36-MIN(MAX(AVERAGE($D36:$V36)*'IRRBB parameters'!$C$32,'IRRBB parameters'!$E$32),'IRRBB parameters'!$D$32),0),"")</f>
        <v/>
      </c>
      <c r="F116" s="1232" t="str">
        <f>IF(ISNUMBER(F36),MAX(F36-MIN(MAX(AVERAGE($D36:$V36)*'IRRBB parameters'!$C$32,'IRRBB parameters'!$E$32),'IRRBB parameters'!$D$32),0),"")</f>
        <v/>
      </c>
      <c r="G116" s="1232" t="str">
        <f>IF(ISNUMBER(G36),MAX(G36-MIN(MAX(AVERAGE($D36:$V36)*'IRRBB parameters'!$C$32,'IRRBB parameters'!$E$32),'IRRBB parameters'!$D$32),0),"")</f>
        <v/>
      </c>
      <c r="H116" s="1232" t="str">
        <f>IF(ISNUMBER(H36),MAX(H36-MIN(MAX(AVERAGE($D36:$V36)*'IRRBB parameters'!$C$32,'IRRBB parameters'!$E$32),'IRRBB parameters'!$D$32),0),"")</f>
        <v/>
      </c>
      <c r="I116" s="1232" t="str">
        <f>IF(ISNUMBER(I36),MAX(I36-MIN(MAX(AVERAGE($D36:$V36)*'IRRBB parameters'!$C$32,'IRRBB parameters'!$E$32),'IRRBB parameters'!$D$32),0),"")</f>
        <v/>
      </c>
      <c r="J116" s="1232" t="str">
        <f>IF(ISNUMBER(J36),MAX(J36-MIN(MAX(AVERAGE($D36:$V36)*'IRRBB parameters'!$C$32,'IRRBB parameters'!$E$32),'IRRBB parameters'!$D$32),0),"")</f>
        <v/>
      </c>
      <c r="K116" s="1232" t="str">
        <f>IF(ISNUMBER(K36),MAX(K36-MIN(MAX(AVERAGE($D36:$V36)*'IRRBB parameters'!$C$32,'IRRBB parameters'!$E$32),'IRRBB parameters'!$D$32),0),"")</f>
        <v/>
      </c>
      <c r="L116" s="1232" t="str">
        <f>IF(ISNUMBER(L36),MAX(L36-MIN(MAX(AVERAGE($D36:$V36)*'IRRBB parameters'!$C$32,'IRRBB parameters'!$E$32),'IRRBB parameters'!$D$32),0),"")</f>
        <v/>
      </c>
      <c r="M116" s="1232" t="str">
        <f>IF(ISNUMBER(M36),MAX(M36-MIN(MAX(AVERAGE($D36:$V36)*'IRRBB parameters'!$C$32,'IRRBB parameters'!$E$32),'IRRBB parameters'!$D$32),0),"")</f>
        <v/>
      </c>
      <c r="N116" s="1232" t="str">
        <f>IF(ISNUMBER(N36),MAX(N36-MIN(MAX(AVERAGE($D36:$V36)*'IRRBB parameters'!$C$32,'IRRBB parameters'!$E$32),'IRRBB parameters'!$D$32),0),"")</f>
        <v/>
      </c>
      <c r="O116" s="1232" t="str">
        <f>IF(ISNUMBER(O36),MAX(O36-MIN(MAX(AVERAGE($D36:$V36)*'IRRBB parameters'!$C$32,'IRRBB parameters'!$E$32),'IRRBB parameters'!$D$32),0),"")</f>
        <v/>
      </c>
      <c r="P116" s="1232" t="str">
        <f>IF(ISNUMBER(P36),MAX(P36-MIN(MAX(AVERAGE($D36:$V36)*'IRRBB parameters'!$C$32,'IRRBB parameters'!$E$32),'IRRBB parameters'!$D$32),0),"")</f>
        <v/>
      </c>
      <c r="Q116" s="1232" t="str">
        <f>IF(ISNUMBER(Q36),MAX(Q36-MIN(MAX(AVERAGE($D36:$V36)*'IRRBB parameters'!$C$32,'IRRBB parameters'!$E$32),'IRRBB parameters'!$D$32),0),"")</f>
        <v/>
      </c>
      <c r="R116" s="1232" t="str">
        <f>IF(ISNUMBER(R36),MAX(R36-MIN(MAX(AVERAGE($D36:$V36)*'IRRBB parameters'!$C$32,'IRRBB parameters'!$E$32),'IRRBB parameters'!$D$32),0),"")</f>
        <v/>
      </c>
      <c r="S116" s="1232" t="str">
        <f>IF(ISNUMBER(S36),MAX(S36-MIN(MAX(AVERAGE($D36:$V36)*'IRRBB parameters'!$C$32,'IRRBB parameters'!$E$32),'IRRBB parameters'!$D$32),0),"")</f>
        <v/>
      </c>
      <c r="T116" s="1232" t="str">
        <f>IF(ISNUMBER(T36),MAX(T36-MIN(MAX(AVERAGE($D36:$V36)*'IRRBB parameters'!$C$32,'IRRBB parameters'!$E$32),'IRRBB parameters'!$D$32),0),"")</f>
        <v/>
      </c>
      <c r="U116" s="1232" t="str">
        <f>IF(ISNUMBER(U36),MAX(U36-MIN(MAX(AVERAGE($D36:$V36)*'IRRBB parameters'!$C$32,'IRRBB parameters'!$E$32),'IRRBB parameters'!$D$32),0),"")</f>
        <v/>
      </c>
      <c r="V116" s="1233" t="str">
        <f>IF(ISNUMBER(V36),MAX(V36-MIN(MAX(AVERAGE($D36:$V36)*'IRRBB parameters'!$C$32,'IRRBB parameters'!$E$32),'IRRBB parameters'!$D$32),0),"")</f>
        <v/>
      </c>
      <c r="W116" s="1150"/>
      <c r="X116" s="1210"/>
    </row>
    <row r="117" spans="1:24" ht="15" customHeight="1" x14ac:dyDescent="0.25">
      <c r="A117" s="1209"/>
      <c r="B117" s="1230">
        <f t="shared" si="2"/>
        <v>32</v>
      </c>
      <c r="C117" s="1231" t="str">
        <f t="shared" si="3"/>
        <v/>
      </c>
      <c r="D117" s="1232" t="str">
        <f>IF(ISNUMBER(D37),MAX(D37-MIN(MAX(AVERAGE($D37:$V37)*'IRRBB parameters'!$C$32,'IRRBB parameters'!$E$32),'IRRBB parameters'!$D$32),0),"")</f>
        <v/>
      </c>
      <c r="E117" s="1232" t="str">
        <f>IF(ISNUMBER(E37),MAX(E37-MIN(MAX(AVERAGE($D37:$V37)*'IRRBB parameters'!$C$32,'IRRBB parameters'!$E$32),'IRRBB parameters'!$D$32),0),"")</f>
        <v/>
      </c>
      <c r="F117" s="1232" t="str">
        <f>IF(ISNUMBER(F37),MAX(F37-MIN(MAX(AVERAGE($D37:$V37)*'IRRBB parameters'!$C$32,'IRRBB parameters'!$E$32),'IRRBB parameters'!$D$32),0),"")</f>
        <v/>
      </c>
      <c r="G117" s="1232" t="str">
        <f>IF(ISNUMBER(G37),MAX(G37-MIN(MAX(AVERAGE($D37:$V37)*'IRRBB parameters'!$C$32,'IRRBB parameters'!$E$32),'IRRBB parameters'!$D$32),0),"")</f>
        <v/>
      </c>
      <c r="H117" s="1232" t="str">
        <f>IF(ISNUMBER(H37),MAX(H37-MIN(MAX(AVERAGE($D37:$V37)*'IRRBB parameters'!$C$32,'IRRBB parameters'!$E$32),'IRRBB parameters'!$D$32),0),"")</f>
        <v/>
      </c>
      <c r="I117" s="1232" t="str">
        <f>IF(ISNUMBER(I37),MAX(I37-MIN(MAX(AVERAGE($D37:$V37)*'IRRBB parameters'!$C$32,'IRRBB parameters'!$E$32),'IRRBB parameters'!$D$32),0),"")</f>
        <v/>
      </c>
      <c r="J117" s="1232" t="str">
        <f>IF(ISNUMBER(J37),MAX(J37-MIN(MAX(AVERAGE($D37:$V37)*'IRRBB parameters'!$C$32,'IRRBB parameters'!$E$32),'IRRBB parameters'!$D$32),0),"")</f>
        <v/>
      </c>
      <c r="K117" s="1232" t="str">
        <f>IF(ISNUMBER(K37),MAX(K37-MIN(MAX(AVERAGE($D37:$V37)*'IRRBB parameters'!$C$32,'IRRBB parameters'!$E$32),'IRRBB parameters'!$D$32),0),"")</f>
        <v/>
      </c>
      <c r="L117" s="1232" t="str">
        <f>IF(ISNUMBER(L37),MAX(L37-MIN(MAX(AVERAGE($D37:$V37)*'IRRBB parameters'!$C$32,'IRRBB parameters'!$E$32),'IRRBB parameters'!$D$32),0),"")</f>
        <v/>
      </c>
      <c r="M117" s="1232" t="str">
        <f>IF(ISNUMBER(M37),MAX(M37-MIN(MAX(AVERAGE($D37:$V37)*'IRRBB parameters'!$C$32,'IRRBB parameters'!$E$32),'IRRBB parameters'!$D$32),0),"")</f>
        <v/>
      </c>
      <c r="N117" s="1232" t="str">
        <f>IF(ISNUMBER(N37),MAX(N37-MIN(MAX(AVERAGE($D37:$V37)*'IRRBB parameters'!$C$32,'IRRBB parameters'!$E$32),'IRRBB parameters'!$D$32),0),"")</f>
        <v/>
      </c>
      <c r="O117" s="1232" t="str">
        <f>IF(ISNUMBER(O37),MAX(O37-MIN(MAX(AVERAGE($D37:$V37)*'IRRBB parameters'!$C$32,'IRRBB parameters'!$E$32),'IRRBB parameters'!$D$32),0),"")</f>
        <v/>
      </c>
      <c r="P117" s="1232" t="str">
        <f>IF(ISNUMBER(P37),MAX(P37-MIN(MAX(AVERAGE($D37:$V37)*'IRRBB parameters'!$C$32,'IRRBB parameters'!$E$32),'IRRBB parameters'!$D$32),0),"")</f>
        <v/>
      </c>
      <c r="Q117" s="1232" t="str">
        <f>IF(ISNUMBER(Q37),MAX(Q37-MIN(MAX(AVERAGE($D37:$V37)*'IRRBB parameters'!$C$32,'IRRBB parameters'!$E$32),'IRRBB parameters'!$D$32),0),"")</f>
        <v/>
      </c>
      <c r="R117" s="1232" t="str">
        <f>IF(ISNUMBER(R37),MAX(R37-MIN(MAX(AVERAGE($D37:$V37)*'IRRBB parameters'!$C$32,'IRRBB parameters'!$E$32),'IRRBB parameters'!$D$32),0),"")</f>
        <v/>
      </c>
      <c r="S117" s="1232" t="str">
        <f>IF(ISNUMBER(S37),MAX(S37-MIN(MAX(AVERAGE($D37:$V37)*'IRRBB parameters'!$C$32,'IRRBB parameters'!$E$32),'IRRBB parameters'!$D$32),0),"")</f>
        <v/>
      </c>
      <c r="T117" s="1232" t="str">
        <f>IF(ISNUMBER(T37),MAX(T37-MIN(MAX(AVERAGE($D37:$V37)*'IRRBB parameters'!$C$32,'IRRBB parameters'!$E$32),'IRRBB parameters'!$D$32),0),"")</f>
        <v/>
      </c>
      <c r="U117" s="1232" t="str">
        <f>IF(ISNUMBER(U37),MAX(U37-MIN(MAX(AVERAGE($D37:$V37)*'IRRBB parameters'!$C$32,'IRRBB parameters'!$E$32),'IRRBB parameters'!$D$32),0),"")</f>
        <v/>
      </c>
      <c r="V117" s="1233" t="str">
        <f>IF(ISNUMBER(V37),MAX(V37-MIN(MAX(AVERAGE($D37:$V37)*'IRRBB parameters'!$C$32,'IRRBB parameters'!$E$32),'IRRBB parameters'!$D$32),0),"")</f>
        <v/>
      </c>
      <c r="W117" s="1150"/>
      <c r="X117" s="1210"/>
    </row>
    <row r="118" spans="1:24" ht="15" customHeight="1" x14ac:dyDescent="0.25">
      <c r="A118" s="1209"/>
      <c r="B118" s="1230">
        <f t="shared" si="2"/>
        <v>33</v>
      </c>
      <c r="C118" s="1231" t="str">
        <f t="shared" si="3"/>
        <v/>
      </c>
      <c r="D118" s="1232" t="str">
        <f>IF(ISNUMBER(D38),MAX(D38-MIN(MAX(AVERAGE($D38:$V38)*'IRRBB parameters'!$C$32,'IRRBB parameters'!$E$32),'IRRBB parameters'!$D$32),0),"")</f>
        <v/>
      </c>
      <c r="E118" s="1232" t="str">
        <f>IF(ISNUMBER(E38),MAX(E38-MIN(MAX(AVERAGE($D38:$V38)*'IRRBB parameters'!$C$32,'IRRBB parameters'!$E$32),'IRRBB parameters'!$D$32),0),"")</f>
        <v/>
      </c>
      <c r="F118" s="1232" t="str">
        <f>IF(ISNUMBER(F38),MAX(F38-MIN(MAX(AVERAGE($D38:$V38)*'IRRBB parameters'!$C$32,'IRRBB parameters'!$E$32),'IRRBB parameters'!$D$32),0),"")</f>
        <v/>
      </c>
      <c r="G118" s="1232" t="str">
        <f>IF(ISNUMBER(G38),MAX(G38-MIN(MAX(AVERAGE($D38:$V38)*'IRRBB parameters'!$C$32,'IRRBB parameters'!$E$32),'IRRBB parameters'!$D$32),0),"")</f>
        <v/>
      </c>
      <c r="H118" s="1232" t="str">
        <f>IF(ISNUMBER(H38),MAX(H38-MIN(MAX(AVERAGE($D38:$V38)*'IRRBB parameters'!$C$32,'IRRBB parameters'!$E$32),'IRRBB parameters'!$D$32),0),"")</f>
        <v/>
      </c>
      <c r="I118" s="1232" t="str">
        <f>IF(ISNUMBER(I38),MAX(I38-MIN(MAX(AVERAGE($D38:$V38)*'IRRBB parameters'!$C$32,'IRRBB parameters'!$E$32),'IRRBB parameters'!$D$32),0),"")</f>
        <v/>
      </c>
      <c r="J118" s="1232" t="str">
        <f>IF(ISNUMBER(J38),MAX(J38-MIN(MAX(AVERAGE($D38:$V38)*'IRRBB parameters'!$C$32,'IRRBB parameters'!$E$32),'IRRBB parameters'!$D$32),0),"")</f>
        <v/>
      </c>
      <c r="K118" s="1232" t="str">
        <f>IF(ISNUMBER(K38),MAX(K38-MIN(MAX(AVERAGE($D38:$V38)*'IRRBB parameters'!$C$32,'IRRBB parameters'!$E$32),'IRRBB parameters'!$D$32),0),"")</f>
        <v/>
      </c>
      <c r="L118" s="1232" t="str">
        <f>IF(ISNUMBER(L38),MAX(L38-MIN(MAX(AVERAGE($D38:$V38)*'IRRBB parameters'!$C$32,'IRRBB parameters'!$E$32),'IRRBB parameters'!$D$32),0),"")</f>
        <v/>
      </c>
      <c r="M118" s="1232" t="str">
        <f>IF(ISNUMBER(M38),MAX(M38-MIN(MAX(AVERAGE($D38:$V38)*'IRRBB parameters'!$C$32,'IRRBB parameters'!$E$32),'IRRBB parameters'!$D$32),0),"")</f>
        <v/>
      </c>
      <c r="N118" s="1232" t="str">
        <f>IF(ISNUMBER(N38),MAX(N38-MIN(MAX(AVERAGE($D38:$V38)*'IRRBB parameters'!$C$32,'IRRBB parameters'!$E$32),'IRRBB parameters'!$D$32),0),"")</f>
        <v/>
      </c>
      <c r="O118" s="1232" t="str">
        <f>IF(ISNUMBER(O38),MAX(O38-MIN(MAX(AVERAGE($D38:$V38)*'IRRBB parameters'!$C$32,'IRRBB parameters'!$E$32),'IRRBB parameters'!$D$32),0),"")</f>
        <v/>
      </c>
      <c r="P118" s="1232" t="str">
        <f>IF(ISNUMBER(P38),MAX(P38-MIN(MAX(AVERAGE($D38:$V38)*'IRRBB parameters'!$C$32,'IRRBB parameters'!$E$32),'IRRBB parameters'!$D$32),0),"")</f>
        <v/>
      </c>
      <c r="Q118" s="1232" t="str">
        <f>IF(ISNUMBER(Q38),MAX(Q38-MIN(MAX(AVERAGE($D38:$V38)*'IRRBB parameters'!$C$32,'IRRBB parameters'!$E$32),'IRRBB parameters'!$D$32),0),"")</f>
        <v/>
      </c>
      <c r="R118" s="1232" t="str">
        <f>IF(ISNUMBER(R38),MAX(R38-MIN(MAX(AVERAGE($D38:$V38)*'IRRBB parameters'!$C$32,'IRRBB parameters'!$E$32),'IRRBB parameters'!$D$32),0),"")</f>
        <v/>
      </c>
      <c r="S118" s="1232" t="str">
        <f>IF(ISNUMBER(S38),MAX(S38-MIN(MAX(AVERAGE($D38:$V38)*'IRRBB parameters'!$C$32,'IRRBB parameters'!$E$32),'IRRBB parameters'!$D$32),0),"")</f>
        <v/>
      </c>
      <c r="T118" s="1232" t="str">
        <f>IF(ISNUMBER(T38),MAX(T38-MIN(MAX(AVERAGE($D38:$V38)*'IRRBB parameters'!$C$32,'IRRBB parameters'!$E$32),'IRRBB parameters'!$D$32),0),"")</f>
        <v/>
      </c>
      <c r="U118" s="1232" t="str">
        <f>IF(ISNUMBER(U38),MAX(U38-MIN(MAX(AVERAGE($D38:$V38)*'IRRBB parameters'!$C$32,'IRRBB parameters'!$E$32),'IRRBB parameters'!$D$32),0),"")</f>
        <v/>
      </c>
      <c r="V118" s="1233" t="str">
        <f>IF(ISNUMBER(V38),MAX(V38-MIN(MAX(AVERAGE($D38:$V38)*'IRRBB parameters'!$C$32,'IRRBB parameters'!$E$32),'IRRBB parameters'!$D$32),0),"")</f>
        <v/>
      </c>
      <c r="W118" s="1150"/>
      <c r="X118" s="1210"/>
    </row>
    <row r="119" spans="1:24" ht="15" customHeight="1" x14ac:dyDescent="0.25">
      <c r="A119" s="1209"/>
      <c r="B119" s="1230">
        <f t="shared" si="2"/>
        <v>34</v>
      </c>
      <c r="C119" s="1231" t="str">
        <f t="shared" si="3"/>
        <v/>
      </c>
      <c r="D119" s="1232" t="str">
        <f>IF(ISNUMBER(D39),MAX(D39-MIN(MAX(AVERAGE($D39:$V39)*'IRRBB parameters'!$C$32,'IRRBB parameters'!$E$32),'IRRBB parameters'!$D$32),0),"")</f>
        <v/>
      </c>
      <c r="E119" s="1232" t="str">
        <f>IF(ISNUMBER(E39),MAX(E39-MIN(MAX(AVERAGE($D39:$V39)*'IRRBB parameters'!$C$32,'IRRBB parameters'!$E$32),'IRRBB parameters'!$D$32),0),"")</f>
        <v/>
      </c>
      <c r="F119" s="1232" t="str">
        <f>IF(ISNUMBER(F39),MAX(F39-MIN(MAX(AVERAGE($D39:$V39)*'IRRBB parameters'!$C$32,'IRRBB parameters'!$E$32),'IRRBB parameters'!$D$32),0),"")</f>
        <v/>
      </c>
      <c r="G119" s="1232" t="str">
        <f>IF(ISNUMBER(G39),MAX(G39-MIN(MAX(AVERAGE($D39:$V39)*'IRRBB parameters'!$C$32,'IRRBB parameters'!$E$32),'IRRBB parameters'!$D$32),0),"")</f>
        <v/>
      </c>
      <c r="H119" s="1232" t="str">
        <f>IF(ISNUMBER(H39),MAX(H39-MIN(MAX(AVERAGE($D39:$V39)*'IRRBB parameters'!$C$32,'IRRBB parameters'!$E$32),'IRRBB parameters'!$D$32),0),"")</f>
        <v/>
      </c>
      <c r="I119" s="1232" t="str">
        <f>IF(ISNUMBER(I39),MAX(I39-MIN(MAX(AVERAGE($D39:$V39)*'IRRBB parameters'!$C$32,'IRRBB parameters'!$E$32),'IRRBB parameters'!$D$32),0),"")</f>
        <v/>
      </c>
      <c r="J119" s="1232" t="str">
        <f>IF(ISNUMBER(J39),MAX(J39-MIN(MAX(AVERAGE($D39:$V39)*'IRRBB parameters'!$C$32,'IRRBB parameters'!$E$32),'IRRBB parameters'!$D$32),0),"")</f>
        <v/>
      </c>
      <c r="K119" s="1232" t="str">
        <f>IF(ISNUMBER(K39),MAX(K39-MIN(MAX(AVERAGE($D39:$V39)*'IRRBB parameters'!$C$32,'IRRBB parameters'!$E$32),'IRRBB parameters'!$D$32),0),"")</f>
        <v/>
      </c>
      <c r="L119" s="1232" t="str">
        <f>IF(ISNUMBER(L39),MAX(L39-MIN(MAX(AVERAGE($D39:$V39)*'IRRBB parameters'!$C$32,'IRRBB parameters'!$E$32),'IRRBB parameters'!$D$32),0),"")</f>
        <v/>
      </c>
      <c r="M119" s="1232" t="str">
        <f>IF(ISNUMBER(M39),MAX(M39-MIN(MAX(AVERAGE($D39:$V39)*'IRRBB parameters'!$C$32,'IRRBB parameters'!$E$32),'IRRBB parameters'!$D$32),0),"")</f>
        <v/>
      </c>
      <c r="N119" s="1232" t="str">
        <f>IF(ISNUMBER(N39),MAX(N39-MIN(MAX(AVERAGE($D39:$V39)*'IRRBB parameters'!$C$32,'IRRBB parameters'!$E$32),'IRRBB parameters'!$D$32),0),"")</f>
        <v/>
      </c>
      <c r="O119" s="1232" t="str">
        <f>IF(ISNUMBER(O39),MAX(O39-MIN(MAX(AVERAGE($D39:$V39)*'IRRBB parameters'!$C$32,'IRRBB parameters'!$E$32),'IRRBB parameters'!$D$32),0),"")</f>
        <v/>
      </c>
      <c r="P119" s="1232" t="str">
        <f>IF(ISNUMBER(P39),MAX(P39-MIN(MAX(AVERAGE($D39:$V39)*'IRRBB parameters'!$C$32,'IRRBB parameters'!$E$32),'IRRBB parameters'!$D$32),0),"")</f>
        <v/>
      </c>
      <c r="Q119" s="1232" t="str">
        <f>IF(ISNUMBER(Q39),MAX(Q39-MIN(MAX(AVERAGE($D39:$V39)*'IRRBB parameters'!$C$32,'IRRBB parameters'!$E$32),'IRRBB parameters'!$D$32),0),"")</f>
        <v/>
      </c>
      <c r="R119" s="1232" t="str">
        <f>IF(ISNUMBER(R39),MAX(R39-MIN(MAX(AVERAGE($D39:$V39)*'IRRBB parameters'!$C$32,'IRRBB parameters'!$E$32),'IRRBB parameters'!$D$32),0),"")</f>
        <v/>
      </c>
      <c r="S119" s="1232" t="str">
        <f>IF(ISNUMBER(S39),MAX(S39-MIN(MAX(AVERAGE($D39:$V39)*'IRRBB parameters'!$C$32,'IRRBB parameters'!$E$32),'IRRBB parameters'!$D$32),0),"")</f>
        <v/>
      </c>
      <c r="T119" s="1232" t="str">
        <f>IF(ISNUMBER(T39),MAX(T39-MIN(MAX(AVERAGE($D39:$V39)*'IRRBB parameters'!$C$32,'IRRBB parameters'!$E$32),'IRRBB parameters'!$D$32),0),"")</f>
        <v/>
      </c>
      <c r="U119" s="1232" t="str">
        <f>IF(ISNUMBER(U39),MAX(U39-MIN(MAX(AVERAGE($D39:$V39)*'IRRBB parameters'!$C$32,'IRRBB parameters'!$E$32),'IRRBB parameters'!$D$32),0),"")</f>
        <v/>
      </c>
      <c r="V119" s="1233" t="str">
        <f>IF(ISNUMBER(V39),MAX(V39-MIN(MAX(AVERAGE($D39:$V39)*'IRRBB parameters'!$C$32,'IRRBB parameters'!$E$32),'IRRBB parameters'!$D$32),0),"")</f>
        <v/>
      </c>
      <c r="W119" s="1150"/>
      <c r="X119" s="1210"/>
    </row>
    <row r="120" spans="1:24" ht="15" customHeight="1" x14ac:dyDescent="0.25">
      <c r="A120" s="1209"/>
      <c r="B120" s="1230">
        <f t="shared" si="2"/>
        <v>35</v>
      </c>
      <c r="C120" s="1231" t="str">
        <f t="shared" si="3"/>
        <v/>
      </c>
      <c r="D120" s="1232" t="str">
        <f>IF(ISNUMBER(D40),MAX(D40-MIN(MAX(AVERAGE($D40:$V40)*'IRRBB parameters'!$C$32,'IRRBB parameters'!$E$32),'IRRBB parameters'!$D$32),0),"")</f>
        <v/>
      </c>
      <c r="E120" s="1232" t="str">
        <f>IF(ISNUMBER(E40),MAX(E40-MIN(MAX(AVERAGE($D40:$V40)*'IRRBB parameters'!$C$32,'IRRBB parameters'!$E$32),'IRRBB parameters'!$D$32),0),"")</f>
        <v/>
      </c>
      <c r="F120" s="1232" t="str">
        <f>IF(ISNUMBER(F40),MAX(F40-MIN(MAX(AVERAGE($D40:$V40)*'IRRBB parameters'!$C$32,'IRRBB parameters'!$E$32),'IRRBB parameters'!$D$32),0),"")</f>
        <v/>
      </c>
      <c r="G120" s="1232" t="str">
        <f>IF(ISNUMBER(G40),MAX(G40-MIN(MAX(AVERAGE($D40:$V40)*'IRRBB parameters'!$C$32,'IRRBB parameters'!$E$32),'IRRBB parameters'!$D$32),0),"")</f>
        <v/>
      </c>
      <c r="H120" s="1232" t="str">
        <f>IF(ISNUMBER(H40),MAX(H40-MIN(MAX(AVERAGE($D40:$V40)*'IRRBB parameters'!$C$32,'IRRBB parameters'!$E$32),'IRRBB parameters'!$D$32),0),"")</f>
        <v/>
      </c>
      <c r="I120" s="1232" t="str">
        <f>IF(ISNUMBER(I40),MAX(I40-MIN(MAX(AVERAGE($D40:$V40)*'IRRBB parameters'!$C$32,'IRRBB parameters'!$E$32),'IRRBB parameters'!$D$32),0),"")</f>
        <v/>
      </c>
      <c r="J120" s="1232" t="str">
        <f>IF(ISNUMBER(J40),MAX(J40-MIN(MAX(AVERAGE($D40:$V40)*'IRRBB parameters'!$C$32,'IRRBB parameters'!$E$32),'IRRBB parameters'!$D$32),0),"")</f>
        <v/>
      </c>
      <c r="K120" s="1232" t="str">
        <f>IF(ISNUMBER(K40),MAX(K40-MIN(MAX(AVERAGE($D40:$V40)*'IRRBB parameters'!$C$32,'IRRBB parameters'!$E$32),'IRRBB parameters'!$D$32),0),"")</f>
        <v/>
      </c>
      <c r="L120" s="1232" t="str">
        <f>IF(ISNUMBER(L40),MAX(L40-MIN(MAX(AVERAGE($D40:$V40)*'IRRBB parameters'!$C$32,'IRRBB parameters'!$E$32),'IRRBB parameters'!$D$32),0),"")</f>
        <v/>
      </c>
      <c r="M120" s="1232" t="str">
        <f>IF(ISNUMBER(M40),MAX(M40-MIN(MAX(AVERAGE($D40:$V40)*'IRRBB parameters'!$C$32,'IRRBB parameters'!$E$32),'IRRBB parameters'!$D$32),0),"")</f>
        <v/>
      </c>
      <c r="N120" s="1232" t="str">
        <f>IF(ISNUMBER(N40),MAX(N40-MIN(MAX(AVERAGE($D40:$V40)*'IRRBB parameters'!$C$32,'IRRBB parameters'!$E$32),'IRRBB parameters'!$D$32),0),"")</f>
        <v/>
      </c>
      <c r="O120" s="1232" t="str">
        <f>IF(ISNUMBER(O40),MAX(O40-MIN(MAX(AVERAGE($D40:$V40)*'IRRBB parameters'!$C$32,'IRRBB parameters'!$E$32),'IRRBB parameters'!$D$32),0),"")</f>
        <v/>
      </c>
      <c r="P120" s="1232" t="str">
        <f>IF(ISNUMBER(P40),MAX(P40-MIN(MAX(AVERAGE($D40:$V40)*'IRRBB parameters'!$C$32,'IRRBB parameters'!$E$32),'IRRBB parameters'!$D$32),0),"")</f>
        <v/>
      </c>
      <c r="Q120" s="1232" t="str">
        <f>IF(ISNUMBER(Q40),MAX(Q40-MIN(MAX(AVERAGE($D40:$V40)*'IRRBB parameters'!$C$32,'IRRBB parameters'!$E$32),'IRRBB parameters'!$D$32),0),"")</f>
        <v/>
      </c>
      <c r="R120" s="1232" t="str">
        <f>IF(ISNUMBER(R40),MAX(R40-MIN(MAX(AVERAGE($D40:$V40)*'IRRBB parameters'!$C$32,'IRRBB parameters'!$E$32),'IRRBB parameters'!$D$32),0),"")</f>
        <v/>
      </c>
      <c r="S120" s="1232" t="str">
        <f>IF(ISNUMBER(S40),MAX(S40-MIN(MAX(AVERAGE($D40:$V40)*'IRRBB parameters'!$C$32,'IRRBB parameters'!$E$32),'IRRBB parameters'!$D$32),0),"")</f>
        <v/>
      </c>
      <c r="T120" s="1232" t="str">
        <f>IF(ISNUMBER(T40),MAX(T40-MIN(MAX(AVERAGE($D40:$V40)*'IRRBB parameters'!$C$32,'IRRBB parameters'!$E$32),'IRRBB parameters'!$D$32),0),"")</f>
        <v/>
      </c>
      <c r="U120" s="1232" t="str">
        <f>IF(ISNUMBER(U40),MAX(U40-MIN(MAX(AVERAGE($D40:$V40)*'IRRBB parameters'!$C$32,'IRRBB parameters'!$E$32),'IRRBB parameters'!$D$32),0),"")</f>
        <v/>
      </c>
      <c r="V120" s="1233" t="str">
        <f>IF(ISNUMBER(V40),MAX(V40-MIN(MAX(AVERAGE($D40:$V40)*'IRRBB parameters'!$C$32,'IRRBB parameters'!$E$32),'IRRBB parameters'!$D$32),0),"")</f>
        <v/>
      </c>
      <c r="W120" s="1150"/>
      <c r="X120" s="1210"/>
    </row>
    <row r="121" spans="1:24" ht="15" customHeight="1" x14ac:dyDescent="0.25">
      <c r="A121" s="1209"/>
      <c r="B121" s="1230">
        <f t="shared" si="2"/>
        <v>36</v>
      </c>
      <c r="C121" s="1231" t="str">
        <f t="shared" si="3"/>
        <v/>
      </c>
      <c r="D121" s="1232" t="str">
        <f>IF(ISNUMBER(D41),MAX(D41-MIN(MAX(AVERAGE($D41:$V41)*'IRRBB parameters'!$C$32,'IRRBB parameters'!$E$32),'IRRBB parameters'!$D$32),0),"")</f>
        <v/>
      </c>
      <c r="E121" s="1232" t="str">
        <f>IF(ISNUMBER(E41),MAX(E41-MIN(MAX(AVERAGE($D41:$V41)*'IRRBB parameters'!$C$32,'IRRBB parameters'!$E$32),'IRRBB parameters'!$D$32),0),"")</f>
        <v/>
      </c>
      <c r="F121" s="1232" t="str">
        <f>IF(ISNUMBER(F41),MAX(F41-MIN(MAX(AVERAGE($D41:$V41)*'IRRBB parameters'!$C$32,'IRRBB parameters'!$E$32),'IRRBB parameters'!$D$32),0),"")</f>
        <v/>
      </c>
      <c r="G121" s="1232" t="str">
        <f>IF(ISNUMBER(G41),MAX(G41-MIN(MAX(AVERAGE($D41:$V41)*'IRRBB parameters'!$C$32,'IRRBB parameters'!$E$32),'IRRBB parameters'!$D$32),0),"")</f>
        <v/>
      </c>
      <c r="H121" s="1232" t="str">
        <f>IF(ISNUMBER(H41),MAX(H41-MIN(MAX(AVERAGE($D41:$V41)*'IRRBB parameters'!$C$32,'IRRBB parameters'!$E$32),'IRRBB parameters'!$D$32),0),"")</f>
        <v/>
      </c>
      <c r="I121" s="1232" t="str">
        <f>IF(ISNUMBER(I41),MAX(I41-MIN(MAX(AVERAGE($D41:$V41)*'IRRBB parameters'!$C$32,'IRRBB parameters'!$E$32),'IRRBB parameters'!$D$32),0),"")</f>
        <v/>
      </c>
      <c r="J121" s="1232" t="str">
        <f>IF(ISNUMBER(J41),MAX(J41-MIN(MAX(AVERAGE($D41:$V41)*'IRRBB parameters'!$C$32,'IRRBB parameters'!$E$32),'IRRBB parameters'!$D$32),0),"")</f>
        <v/>
      </c>
      <c r="K121" s="1232" t="str">
        <f>IF(ISNUMBER(K41),MAX(K41-MIN(MAX(AVERAGE($D41:$V41)*'IRRBB parameters'!$C$32,'IRRBB parameters'!$E$32),'IRRBB parameters'!$D$32),0),"")</f>
        <v/>
      </c>
      <c r="L121" s="1232" t="str">
        <f>IF(ISNUMBER(L41),MAX(L41-MIN(MAX(AVERAGE($D41:$V41)*'IRRBB parameters'!$C$32,'IRRBB parameters'!$E$32),'IRRBB parameters'!$D$32),0),"")</f>
        <v/>
      </c>
      <c r="M121" s="1232" t="str">
        <f>IF(ISNUMBER(M41),MAX(M41-MIN(MAX(AVERAGE($D41:$V41)*'IRRBB parameters'!$C$32,'IRRBB parameters'!$E$32),'IRRBB parameters'!$D$32),0),"")</f>
        <v/>
      </c>
      <c r="N121" s="1232" t="str">
        <f>IF(ISNUMBER(N41),MAX(N41-MIN(MAX(AVERAGE($D41:$V41)*'IRRBB parameters'!$C$32,'IRRBB parameters'!$E$32),'IRRBB parameters'!$D$32),0),"")</f>
        <v/>
      </c>
      <c r="O121" s="1232" t="str">
        <f>IF(ISNUMBER(O41),MAX(O41-MIN(MAX(AVERAGE($D41:$V41)*'IRRBB parameters'!$C$32,'IRRBB parameters'!$E$32),'IRRBB parameters'!$D$32),0),"")</f>
        <v/>
      </c>
      <c r="P121" s="1232" t="str">
        <f>IF(ISNUMBER(P41),MAX(P41-MIN(MAX(AVERAGE($D41:$V41)*'IRRBB parameters'!$C$32,'IRRBB parameters'!$E$32),'IRRBB parameters'!$D$32),0),"")</f>
        <v/>
      </c>
      <c r="Q121" s="1232" t="str">
        <f>IF(ISNUMBER(Q41),MAX(Q41-MIN(MAX(AVERAGE($D41:$V41)*'IRRBB parameters'!$C$32,'IRRBB parameters'!$E$32),'IRRBB parameters'!$D$32),0),"")</f>
        <v/>
      </c>
      <c r="R121" s="1232" t="str">
        <f>IF(ISNUMBER(R41),MAX(R41-MIN(MAX(AVERAGE($D41:$V41)*'IRRBB parameters'!$C$32,'IRRBB parameters'!$E$32),'IRRBB parameters'!$D$32),0),"")</f>
        <v/>
      </c>
      <c r="S121" s="1232" t="str">
        <f>IF(ISNUMBER(S41),MAX(S41-MIN(MAX(AVERAGE($D41:$V41)*'IRRBB parameters'!$C$32,'IRRBB parameters'!$E$32),'IRRBB parameters'!$D$32),0),"")</f>
        <v/>
      </c>
      <c r="T121" s="1232" t="str">
        <f>IF(ISNUMBER(T41),MAX(T41-MIN(MAX(AVERAGE($D41:$V41)*'IRRBB parameters'!$C$32,'IRRBB parameters'!$E$32),'IRRBB parameters'!$D$32),0),"")</f>
        <v/>
      </c>
      <c r="U121" s="1232" t="str">
        <f>IF(ISNUMBER(U41),MAX(U41-MIN(MAX(AVERAGE($D41:$V41)*'IRRBB parameters'!$C$32,'IRRBB parameters'!$E$32),'IRRBB parameters'!$D$32),0),"")</f>
        <v/>
      </c>
      <c r="V121" s="1233" t="str">
        <f>IF(ISNUMBER(V41),MAX(V41-MIN(MAX(AVERAGE($D41:$V41)*'IRRBB parameters'!$C$32,'IRRBB parameters'!$E$32),'IRRBB parameters'!$D$32),0),"")</f>
        <v/>
      </c>
      <c r="W121" s="1150"/>
      <c r="X121" s="1210"/>
    </row>
    <row r="122" spans="1:24" ht="15" customHeight="1" x14ac:dyDescent="0.25">
      <c r="A122" s="1209"/>
      <c r="B122" s="1234">
        <f t="shared" si="2"/>
        <v>37</v>
      </c>
      <c r="C122" s="1235" t="str">
        <f t="shared" si="3"/>
        <v/>
      </c>
      <c r="D122" s="1143" t="str">
        <f>IF(ISNUMBER(D42),MAX(D42-MIN(MAX(AVERAGE($D42:$V42)*'IRRBB parameters'!$C$32,'IRRBB parameters'!$E$32),'IRRBB parameters'!$D$32),0),"")</f>
        <v/>
      </c>
      <c r="E122" s="1143" t="str">
        <f>IF(ISNUMBER(E42),MAX(E42-MIN(MAX(AVERAGE($D42:$V42)*'IRRBB parameters'!$C$32,'IRRBB parameters'!$E$32),'IRRBB parameters'!$D$32),0),"")</f>
        <v/>
      </c>
      <c r="F122" s="1143" t="str">
        <f>IF(ISNUMBER(F42),MAX(F42-MIN(MAX(AVERAGE($D42:$V42)*'IRRBB parameters'!$C$32,'IRRBB parameters'!$E$32),'IRRBB parameters'!$D$32),0),"")</f>
        <v/>
      </c>
      <c r="G122" s="1143" t="str">
        <f>IF(ISNUMBER(G42),MAX(G42-MIN(MAX(AVERAGE($D42:$V42)*'IRRBB parameters'!$C$32,'IRRBB parameters'!$E$32),'IRRBB parameters'!$D$32),0),"")</f>
        <v/>
      </c>
      <c r="H122" s="1143" t="str">
        <f>IF(ISNUMBER(H42),MAX(H42-MIN(MAX(AVERAGE($D42:$V42)*'IRRBB parameters'!$C$32,'IRRBB parameters'!$E$32),'IRRBB parameters'!$D$32),0),"")</f>
        <v/>
      </c>
      <c r="I122" s="1143" t="str">
        <f>IF(ISNUMBER(I42),MAX(I42-MIN(MAX(AVERAGE($D42:$V42)*'IRRBB parameters'!$C$32,'IRRBB parameters'!$E$32),'IRRBB parameters'!$D$32),0),"")</f>
        <v/>
      </c>
      <c r="J122" s="1143" t="str">
        <f>IF(ISNUMBER(J42),MAX(J42-MIN(MAX(AVERAGE($D42:$V42)*'IRRBB parameters'!$C$32,'IRRBB parameters'!$E$32),'IRRBB parameters'!$D$32),0),"")</f>
        <v/>
      </c>
      <c r="K122" s="1143" t="str">
        <f>IF(ISNUMBER(K42),MAX(K42-MIN(MAX(AVERAGE($D42:$V42)*'IRRBB parameters'!$C$32,'IRRBB parameters'!$E$32),'IRRBB parameters'!$D$32),0),"")</f>
        <v/>
      </c>
      <c r="L122" s="1143" t="str">
        <f>IF(ISNUMBER(L42),MAX(L42-MIN(MAX(AVERAGE($D42:$V42)*'IRRBB parameters'!$C$32,'IRRBB parameters'!$E$32),'IRRBB parameters'!$D$32),0),"")</f>
        <v/>
      </c>
      <c r="M122" s="1143" t="str">
        <f>IF(ISNUMBER(M42),MAX(M42-MIN(MAX(AVERAGE($D42:$V42)*'IRRBB parameters'!$C$32,'IRRBB parameters'!$E$32),'IRRBB parameters'!$D$32),0),"")</f>
        <v/>
      </c>
      <c r="N122" s="1143" t="str">
        <f>IF(ISNUMBER(N42),MAX(N42-MIN(MAX(AVERAGE($D42:$V42)*'IRRBB parameters'!$C$32,'IRRBB parameters'!$E$32),'IRRBB parameters'!$D$32),0),"")</f>
        <v/>
      </c>
      <c r="O122" s="1143" t="str">
        <f>IF(ISNUMBER(O42),MAX(O42-MIN(MAX(AVERAGE($D42:$V42)*'IRRBB parameters'!$C$32,'IRRBB parameters'!$E$32),'IRRBB parameters'!$D$32),0),"")</f>
        <v/>
      </c>
      <c r="P122" s="1143" t="str">
        <f>IF(ISNUMBER(P42),MAX(P42-MIN(MAX(AVERAGE($D42:$V42)*'IRRBB parameters'!$C$32,'IRRBB parameters'!$E$32),'IRRBB parameters'!$D$32),0),"")</f>
        <v/>
      </c>
      <c r="Q122" s="1143" t="str">
        <f>IF(ISNUMBER(Q42),MAX(Q42-MIN(MAX(AVERAGE($D42:$V42)*'IRRBB parameters'!$C$32,'IRRBB parameters'!$E$32),'IRRBB parameters'!$D$32),0),"")</f>
        <v/>
      </c>
      <c r="R122" s="1143" t="str">
        <f>IF(ISNUMBER(R42),MAX(R42-MIN(MAX(AVERAGE($D42:$V42)*'IRRBB parameters'!$C$32,'IRRBB parameters'!$E$32),'IRRBB parameters'!$D$32),0),"")</f>
        <v/>
      </c>
      <c r="S122" s="1143" t="str">
        <f>IF(ISNUMBER(S42),MAX(S42-MIN(MAX(AVERAGE($D42:$V42)*'IRRBB parameters'!$C$32,'IRRBB parameters'!$E$32),'IRRBB parameters'!$D$32),0),"")</f>
        <v/>
      </c>
      <c r="T122" s="1143" t="str">
        <f>IF(ISNUMBER(T42),MAX(T42-MIN(MAX(AVERAGE($D42:$V42)*'IRRBB parameters'!$C$32,'IRRBB parameters'!$E$32),'IRRBB parameters'!$D$32),0),"")</f>
        <v/>
      </c>
      <c r="U122" s="1143" t="str">
        <f>IF(ISNUMBER(U42),MAX(U42-MIN(MAX(AVERAGE($D42:$V42)*'IRRBB parameters'!$C$32,'IRRBB parameters'!$E$32),'IRRBB parameters'!$D$32),0),"")</f>
        <v/>
      </c>
      <c r="V122" s="1236" t="str">
        <f>IF(ISNUMBER(V42),MAX(V42-MIN(MAX(AVERAGE($D42:$V42)*'IRRBB parameters'!$C$32,'IRRBB parameters'!$E$32),'IRRBB parameters'!$D$32),0),"")</f>
        <v/>
      </c>
      <c r="W122" s="1150"/>
      <c r="X122" s="1210"/>
    </row>
    <row r="123" spans="1:24" ht="60" customHeight="1" x14ac:dyDescent="0.25">
      <c r="A123" s="1576" t="s">
        <v>1597</v>
      </c>
      <c r="B123" s="1150"/>
      <c r="C123" s="1572"/>
      <c r="D123" s="1150"/>
      <c r="E123" s="1150"/>
      <c r="F123" s="1150"/>
      <c r="G123" s="1150"/>
      <c r="H123" s="1150"/>
      <c r="I123" s="1150"/>
      <c r="J123" s="1150"/>
      <c r="K123" s="1150"/>
      <c r="L123" s="1150"/>
      <c r="M123" s="1150"/>
      <c r="N123" s="1150"/>
      <c r="O123" s="1150"/>
      <c r="P123" s="1150"/>
      <c r="Q123" s="1150"/>
      <c r="R123" s="1150"/>
      <c r="S123" s="1150"/>
      <c r="T123" s="1150"/>
      <c r="U123" s="1150"/>
      <c r="V123" s="1150"/>
      <c r="W123" s="1150"/>
      <c r="X123" s="1210"/>
    </row>
    <row r="124" spans="1:24" ht="15" customHeight="1" x14ac:dyDescent="0.25">
      <c r="A124" s="1209"/>
      <c r="B124" s="2222" t="s">
        <v>1030</v>
      </c>
      <c r="C124" s="2204"/>
      <c r="D124" s="2204" t="s">
        <v>1606</v>
      </c>
      <c r="E124" s="2204"/>
      <c r="F124" s="2204"/>
      <c r="G124" s="2204"/>
      <c r="H124" s="2204"/>
      <c r="I124" s="2204"/>
      <c r="J124" s="2204"/>
      <c r="K124" s="2204"/>
      <c r="L124" s="2204"/>
      <c r="M124" s="2204"/>
      <c r="N124" s="2204"/>
      <c r="O124" s="2204"/>
      <c r="P124" s="2204"/>
      <c r="Q124" s="2204"/>
      <c r="R124" s="2204"/>
      <c r="S124" s="2204"/>
      <c r="T124" s="2204"/>
      <c r="U124" s="2204"/>
      <c r="V124" s="2223"/>
      <c r="W124" s="1150"/>
      <c r="X124" s="1210"/>
    </row>
    <row r="125" spans="1:24" ht="15" customHeight="1" x14ac:dyDescent="0.25">
      <c r="A125" s="1209"/>
      <c r="B125" s="2222"/>
      <c r="C125" s="2204"/>
      <c r="D125" s="1570" t="s">
        <v>1031</v>
      </c>
      <c r="E125" s="1570" t="s">
        <v>1118</v>
      </c>
      <c r="F125" s="1570" t="s">
        <v>1119</v>
      </c>
      <c r="G125" s="1570" t="s">
        <v>1120</v>
      </c>
      <c r="H125" s="1570" t="s">
        <v>1121</v>
      </c>
      <c r="I125" s="1570" t="s">
        <v>1122</v>
      </c>
      <c r="J125" s="1570" t="s">
        <v>1123</v>
      </c>
      <c r="K125" s="1570" t="s">
        <v>1124</v>
      </c>
      <c r="L125" s="1570" t="s">
        <v>1125</v>
      </c>
      <c r="M125" s="1570" t="s">
        <v>1126</v>
      </c>
      <c r="N125" s="1570" t="s">
        <v>1127</v>
      </c>
      <c r="O125" s="1570" t="s">
        <v>1128</v>
      </c>
      <c r="P125" s="1570" t="s">
        <v>1129</v>
      </c>
      <c r="Q125" s="1570" t="s">
        <v>1130</v>
      </c>
      <c r="R125" s="1570" t="s">
        <v>1131</v>
      </c>
      <c r="S125" s="1570" t="s">
        <v>1132</v>
      </c>
      <c r="T125" s="1570" t="s">
        <v>1133</v>
      </c>
      <c r="U125" s="1570" t="s">
        <v>1134</v>
      </c>
      <c r="V125" s="1571" t="s">
        <v>1135</v>
      </c>
      <c r="W125" s="1150"/>
      <c r="X125" s="1210"/>
    </row>
    <row r="126" spans="1:24" ht="15" customHeight="1" x14ac:dyDescent="0.25">
      <c r="A126" s="1209"/>
      <c r="B126" s="1241">
        <v>1</v>
      </c>
      <c r="C126" s="1242" t="str">
        <f>IF('IRRBB exposures'!$C$6="","",'IRRBB exposures'!$C$6)</f>
        <v/>
      </c>
      <c r="D126" s="1243" t="str">
        <f>IF(AND(ISNUMBER(D6),ISNUMBER($D6),ISNUMBER($V6)),MAX(D6-MIN(MAX(AVERAGE($D6:$I6)*'IRRBB parameters'!$C$33,'IRRBB parameters'!$E$33),'IRRBB parameters'!$D$33)*(('IRRBB parameters'!$U$36-'IRRBB parameters'!C$36)/('IRRBB parameters'!$U$36-'IRRBB parameters'!$C$36))+MIN(MAX(AVERAGE($T6:$V6)*'IRRBB parameters'!$C$34,'IRRBB parameters'!$E$34),'IRRBB parameters'!$D$34)*(('IRRBB parameters'!C$36-'IRRBB parameters'!$C$36)/('IRRBB parameters'!$U$36-'IRRBB parameters'!$C$36)),0),"")</f>
        <v/>
      </c>
      <c r="E126" s="1243" t="str">
        <f>IF(AND(ISNUMBER(E6),ISNUMBER($D6),ISNUMBER($V6)),MAX(E6-MIN(MAX(AVERAGE($D6:$I6)*'IRRBB parameters'!$C$33,'IRRBB parameters'!$E$33),'IRRBB parameters'!$D$33)*(('IRRBB parameters'!$U$36-'IRRBB parameters'!D$36)/('IRRBB parameters'!$U$36-'IRRBB parameters'!$C$36))+MIN(MAX(AVERAGE($T6:$V6)*'IRRBB parameters'!$C$34,'IRRBB parameters'!$E$34),'IRRBB parameters'!$D$34)*(('IRRBB parameters'!D$36-'IRRBB parameters'!$C$36)/('IRRBB parameters'!$U$36-'IRRBB parameters'!$C$36)),0),"")</f>
        <v/>
      </c>
      <c r="F126" s="1243" t="str">
        <f>IF(AND(ISNUMBER(F6),ISNUMBER($D6),ISNUMBER($V6)),MAX(F6-MIN(MAX(AVERAGE($D6:$I6)*'IRRBB parameters'!$C$33,'IRRBB parameters'!$E$33),'IRRBB parameters'!$D$33)*(('IRRBB parameters'!$U$36-'IRRBB parameters'!E$36)/('IRRBB parameters'!$U$36-'IRRBB parameters'!$C$36))+MIN(MAX(AVERAGE($T6:$V6)*'IRRBB parameters'!$C$34,'IRRBB parameters'!$E$34),'IRRBB parameters'!$D$34)*(('IRRBB parameters'!E$36-'IRRBB parameters'!$C$36)/('IRRBB parameters'!$U$36-'IRRBB parameters'!$C$36)),0),"")</f>
        <v/>
      </c>
      <c r="G126" s="1243" t="str">
        <f>IF(AND(ISNUMBER(G6),ISNUMBER($D6),ISNUMBER($V6)),MAX(G6-MIN(MAX(AVERAGE($D6:$I6)*'IRRBB parameters'!$C$33,'IRRBB parameters'!$E$33),'IRRBB parameters'!$D$33)*(('IRRBB parameters'!$U$36-'IRRBB parameters'!F$36)/('IRRBB parameters'!$U$36-'IRRBB parameters'!$C$36))+MIN(MAX(AVERAGE($T6:$V6)*'IRRBB parameters'!$C$34,'IRRBB parameters'!$E$34),'IRRBB parameters'!$D$34)*(('IRRBB parameters'!F$36-'IRRBB parameters'!$C$36)/('IRRBB parameters'!$U$36-'IRRBB parameters'!$C$36)),0),"")</f>
        <v/>
      </c>
      <c r="H126" s="1243" t="str">
        <f>IF(AND(ISNUMBER(H6),ISNUMBER($D6),ISNUMBER($V6)),MAX(H6-MIN(MAX(AVERAGE($D6:$I6)*'IRRBB parameters'!$C$33,'IRRBB parameters'!$E$33),'IRRBB parameters'!$D$33)*(('IRRBB parameters'!$U$36-'IRRBB parameters'!G$36)/('IRRBB parameters'!$U$36-'IRRBB parameters'!$C$36))+MIN(MAX(AVERAGE($T6:$V6)*'IRRBB parameters'!$C$34,'IRRBB parameters'!$E$34),'IRRBB parameters'!$D$34)*(('IRRBB parameters'!G$36-'IRRBB parameters'!$C$36)/('IRRBB parameters'!$U$36-'IRRBB parameters'!$C$36)),0),"")</f>
        <v/>
      </c>
      <c r="I126" s="1243" t="str">
        <f>IF(AND(ISNUMBER(I6),ISNUMBER($D6),ISNUMBER($V6)),MAX(I6-MIN(MAX(AVERAGE($D6:$I6)*'IRRBB parameters'!$C$33,'IRRBB parameters'!$E$33),'IRRBB parameters'!$D$33)*(('IRRBB parameters'!$U$36-'IRRBB parameters'!H$36)/('IRRBB parameters'!$U$36-'IRRBB parameters'!$C$36))+MIN(MAX(AVERAGE($T6:$V6)*'IRRBB parameters'!$C$34,'IRRBB parameters'!$E$34),'IRRBB parameters'!$D$34)*(('IRRBB parameters'!H$36-'IRRBB parameters'!$C$36)/('IRRBB parameters'!$U$36-'IRRBB parameters'!$C$36)),0),"")</f>
        <v/>
      </c>
      <c r="J126" s="1243" t="str">
        <f>IF(AND(ISNUMBER(J6),ISNUMBER($D6),ISNUMBER($V6)),MAX(J6-MIN(MAX(AVERAGE($D6:$I6)*'IRRBB parameters'!$C$33,'IRRBB parameters'!$E$33),'IRRBB parameters'!$D$33)*(('IRRBB parameters'!$U$36-'IRRBB parameters'!I$36)/('IRRBB parameters'!$U$36-'IRRBB parameters'!$C$36))+MIN(MAX(AVERAGE($T6:$V6)*'IRRBB parameters'!$C$34,'IRRBB parameters'!$E$34),'IRRBB parameters'!$D$34)*(('IRRBB parameters'!I$36-'IRRBB parameters'!$C$36)/('IRRBB parameters'!$U$36-'IRRBB parameters'!$C$36)),0),"")</f>
        <v/>
      </c>
      <c r="K126" s="1243" t="str">
        <f>IF(AND(ISNUMBER(K6),ISNUMBER($D6),ISNUMBER($V6)),MAX(K6-MIN(MAX(AVERAGE($D6:$I6)*'IRRBB parameters'!$C$33,'IRRBB parameters'!$E$33),'IRRBB parameters'!$D$33)*(('IRRBB parameters'!$U$36-'IRRBB parameters'!J$36)/('IRRBB parameters'!$U$36-'IRRBB parameters'!$C$36))+MIN(MAX(AVERAGE($T6:$V6)*'IRRBB parameters'!$C$34,'IRRBB parameters'!$E$34),'IRRBB parameters'!$D$34)*(('IRRBB parameters'!J$36-'IRRBB parameters'!$C$36)/('IRRBB parameters'!$U$36-'IRRBB parameters'!$C$36)),0),"")</f>
        <v/>
      </c>
      <c r="L126" s="1243" t="str">
        <f>IF(AND(ISNUMBER(L6),ISNUMBER($D6),ISNUMBER($V6)),MAX(L6-MIN(MAX(AVERAGE($D6:$I6)*'IRRBB parameters'!$C$33,'IRRBB parameters'!$E$33),'IRRBB parameters'!$D$33)*(('IRRBB parameters'!$U$36-'IRRBB parameters'!K$36)/('IRRBB parameters'!$U$36-'IRRBB parameters'!$C$36))+MIN(MAX(AVERAGE($T6:$V6)*'IRRBB parameters'!$C$34,'IRRBB parameters'!$E$34),'IRRBB parameters'!$D$34)*(('IRRBB parameters'!K$36-'IRRBB parameters'!$C$36)/('IRRBB parameters'!$U$36-'IRRBB parameters'!$C$36)),0),"")</f>
        <v/>
      </c>
      <c r="M126" s="1243" t="str">
        <f>IF(AND(ISNUMBER(M6),ISNUMBER($D6),ISNUMBER($V6)),MAX(M6-MIN(MAX(AVERAGE($D6:$I6)*'IRRBB parameters'!$C$33,'IRRBB parameters'!$E$33),'IRRBB parameters'!$D$33)*(('IRRBB parameters'!$U$36-'IRRBB parameters'!L$36)/('IRRBB parameters'!$U$36-'IRRBB parameters'!$C$36))+MIN(MAX(AVERAGE($T6:$V6)*'IRRBB parameters'!$C$34,'IRRBB parameters'!$E$34),'IRRBB parameters'!$D$34)*(('IRRBB parameters'!L$36-'IRRBB parameters'!$C$36)/('IRRBB parameters'!$U$36-'IRRBB parameters'!$C$36)),0),"")</f>
        <v/>
      </c>
      <c r="N126" s="1243" t="str">
        <f>IF(AND(ISNUMBER(N6),ISNUMBER($D6),ISNUMBER($V6)),MAX(N6-MIN(MAX(AVERAGE($D6:$I6)*'IRRBB parameters'!$C$33,'IRRBB parameters'!$E$33),'IRRBB parameters'!$D$33)*(('IRRBB parameters'!$U$36-'IRRBB parameters'!M$36)/('IRRBB parameters'!$U$36-'IRRBB parameters'!$C$36))+MIN(MAX(AVERAGE($T6:$V6)*'IRRBB parameters'!$C$34,'IRRBB parameters'!$E$34),'IRRBB parameters'!$D$34)*(('IRRBB parameters'!M$36-'IRRBB parameters'!$C$36)/('IRRBB parameters'!$U$36-'IRRBB parameters'!$C$36)),0),"")</f>
        <v/>
      </c>
      <c r="O126" s="1243" t="str">
        <f>IF(AND(ISNUMBER(O6),ISNUMBER($D6),ISNUMBER($V6)),MAX(O6-MIN(MAX(AVERAGE($D6:$I6)*'IRRBB parameters'!$C$33,'IRRBB parameters'!$E$33),'IRRBB parameters'!$D$33)*(('IRRBB parameters'!$U$36-'IRRBB parameters'!N$36)/('IRRBB parameters'!$U$36-'IRRBB parameters'!$C$36))+MIN(MAX(AVERAGE($T6:$V6)*'IRRBB parameters'!$C$34,'IRRBB parameters'!$E$34),'IRRBB parameters'!$D$34)*(('IRRBB parameters'!N$36-'IRRBB parameters'!$C$36)/('IRRBB parameters'!$U$36-'IRRBB parameters'!$C$36)),0),"")</f>
        <v/>
      </c>
      <c r="P126" s="1243" t="str">
        <f>IF(AND(ISNUMBER(P6),ISNUMBER($D6),ISNUMBER($V6)),MAX(P6-MIN(MAX(AVERAGE($D6:$I6)*'IRRBB parameters'!$C$33,'IRRBB parameters'!$E$33),'IRRBB parameters'!$D$33)*(('IRRBB parameters'!$U$36-'IRRBB parameters'!O$36)/('IRRBB parameters'!$U$36-'IRRBB parameters'!$C$36))+MIN(MAX(AVERAGE($T6:$V6)*'IRRBB parameters'!$C$34,'IRRBB parameters'!$E$34),'IRRBB parameters'!$D$34)*(('IRRBB parameters'!O$36-'IRRBB parameters'!$C$36)/('IRRBB parameters'!$U$36-'IRRBB parameters'!$C$36)),0),"")</f>
        <v/>
      </c>
      <c r="Q126" s="1243" t="str">
        <f>IF(AND(ISNUMBER(Q6),ISNUMBER($D6),ISNUMBER($V6)),MAX(Q6-MIN(MAX(AVERAGE($D6:$I6)*'IRRBB parameters'!$C$33,'IRRBB parameters'!$E$33),'IRRBB parameters'!$D$33)*(('IRRBB parameters'!$U$36-'IRRBB parameters'!P$36)/('IRRBB parameters'!$U$36-'IRRBB parameters'!$C$36))+MIN(MAX(AVERAGE($T6:$V6)*'IRRBB parameters'!$C$34,'IRRBB parameters'!$E$34),'IRRBB parameters'!$D$34)*(('IRRBB parameters'!P$36-'IRRBB parameters'!$C$36)/('IRRBB parameters'!$U$36-'IRRBB parameters'!$C$36)),0),"")</f>
        <v/>
      </c>
      <c r="R126" s="1243" t="str">
        <f>IF(AND(ISNUMBER(R6),ISNUMBER($D6),ISNUMBER($V6)),MAX(R6-MIN(MAX(AVERAGE($D6:$I6)*'IRRBB parameters'!$C$33,'IRRBB parameters'!$E$33),'IRRBB parameters'!$D$33)*(('IRRBB parameters'!$U$36-'IRRBB parameters'!Q$36)/('IRRBB parameters'!$U$36-'IRRBB parameters'!$C$36))+MIN(MAX(AVERAGE($T6:$V6)*'IRRBB parameters'!$C$34,'IRRBB parameters'!$E$34),'IRRBB parameters'!$D$34)*(('IRRBB parameters'!Q$36-'IRRBB parameters'!$C$36)/('IRRBB parameters'!$U$36-'IRRBB parameters'!$C$36)),0),"")</f>
        <v/>
      </c>
      <c r="S126" s="1243" t="str">
        <f>IF(AND(ISNUMBER(S6),ISNUMBER($D6),ISNUMBER($V6)),MAX(S6-MIN(MAX(AVERAGE($D6:$I6)*'IRRBB parameters'!$C$33,'IRRBB parameters'!$E$33),'IRRBB parameters'!$D$33)*(('IRRBB parameters'!$U$36-'IRRBB parameters'!R$36)/('IRRBB parameters'!$U$36-'IRRBB parameters'!$C$36))+MIN(MAX(AVERAGE($T6:$V6)*'IRRBB parameters'!$C$34,'IRRBB parameters'!$E$34),'IRRBB parameters'!$D$34)*(('IRRBB parameters'!R$36-'IRRBB parameters'!$C$36)/('IRRBB parameters'!$U$36-'IRRBB parameters'!$C$36)),0),"")</f>
        <v/>
      </c>
      <c r="T126" s="1243" t="str">
        <f>IF(AND(ISNUMBER(T6),ISNUMBER($D6),ISNUMBER($V6)),MAX(T6-MIN(MAX(AVERAGE($D6:$I6)*'IRRBB parameters'!$C$33,'IRRBB parameters'!$E$33),'IRRBB parameters'!$D$33)*(('IRRBB parameters'!$U$36-'IRRBB parameters'!S$36)/('IRRBB parameters'!$U$36-'IRRBB parameters'!$C$36))+MIN(MAX(AVERAGE($T6:$V6)*'IRRBB parameters'!$C$34,'IRRBB parameters'!$E$34),'IRRBB parameters'!$D$34)*(('IRRBB parameters'!S$36-'IRRBB parameters'!$C$36)/('IRRBB parameters'!$U$36-'IRRBB parameters'!$C$36)),0),"")</f>
        <v/>
      </c>
      <c r="U126" s="1243" t="str">
        <f>IF(AND(ISNUMBER(U6),ISNUMBER($D6),ISNUMBER($V6)),MAX(U6-MIN(MAX(AVERAGE($D6:$I6)*'IRRBB parameters'!$C$33,'IRRBB parameters'!$E$33),'IRRBB parameters'!$D$33)*(('IRRBB parameters'!$U$36-'IRRBB parameters'!T$36)/('IRRBB parameters'!$U$36-'IRRBB parameters'!$C$36))+MIN(MAX(AVERAGE($T6:$V6)*'IRRBB parameters'!$C$34,'IRRBB parameters'!$E$34),'IRRBB parameters'!$D$34)*(('IRRBB parameters'!T$36-'IRRBB parameters'!$C$36)/('IRRBB parameters'!$U$36-'IRRBB parameters'!$C$36)),0),"")</f>
        <v/>
      </c>
      <c r="V126" s="1244" t="str">
        <f>IF(AND(ISNUMBER(V6),ISNUMBER($D6),ISNUMBER($V6)),MAX(V6-MIN(MAX(AVERAGE($D6:$I6)*'IRRBB parameters'!$C$33,'IRRBB parameters'!$E$33),'IRRBB parameters'!$D$33)*(('IRRBB parameters'!$U$36-'IRRBB parameters'!U$36)/('IRRBB parameters'!$U$36-'IRRBB parameters'!$C$36))+MIN(MAX(AVERAGE($T6:$V6)*'IRRBB parameters'!$C$34,'IRRBB parameters'!$E$34),'IRRBB parameters'!$D$34)*(('IRRBB parameters'!U$36-'IRRBB parameters'!$C$36)/('IRRBB parameters'!$U$36-'IRRBB parameters'!$C$36)),0),"")</f>
        <v/>
      </c>
      <c r="W126" s="1150"/>
      <c r="X126" s="1210"/>
    </row>
    <row r="127" spans="1:24" ht="15" customHeight="1" x14ac:dyDescent="0.25">
      <c r="A127" s="1209"/>
      <c r="B127" s="1230">
        <f>B126+1</f>
        <v>2</v>
      </c>
      <c r="C127" s="1231" t="str">
        <f>IF('IRRBB exposures'!$C$6="","",'IRRBB exposures'!$C$7)</f>
        <v/>
      </c>
      <c r="D127" s="1232" t="str">
        <f>IF(AND(ISNUMBER(D7),ISNUMBER($D7),ISNUMBER($V7)),MAX(D7-MIN(MAX(AVERAGE($D7:$I7)*'IRRBB parameters'!$C$33,'IRRBB parameters'!$E$33),'IRRBB parameters'!$D$33)*(('IRRBB parameters'!$U$36-'IRRBB parameters'!C$36)/('IRRBB parameters'!$U$36-'IRRBB parameters'!$C$36))+MIN(MAX(AVERAGE($T7:$V7)*'IRRBB parameters'!$C$34,'IRRBB parameters'!$E$34),'IRRBB parameters'!$D$34)*(('IRRBB parameters'!C$36-'IRRBB parameters'!$C$36)/('IRRBB parameters'!$U$36-'IRRBB parameters'!$C$36)),0),"")</f>
        <v/>
      </c>
      <c r="E127" s="1232" t="str">
        <f>IF(AND(ISNUMBER(E7),ISNUMBER($D7),ISNUMBER($V7)),MAX(E7-MIN(MAX(AVERAGE($D7:$I7)*'IRRBB parameters'!$C$33,'IRRBB parameters'!$E$33),'IRRBB parameters'!$D$33)*(('IRRBB parameters'!$U$36-'IRRBB parameters'!D$36)/('IRRBB parameters'!$U$36-'IRRBB parameters'!$C$36))+MIN(MAX(AVERAGE($T7:$V7)*'IRRBB parameters'!$C$34,'IRRBB parameters'!$E$34),'IRRBB parameters'!$D$34)*(('IRRBB parameters'!D$36-'IRRBB parameters'!$C$36)/('IRRBB parameters'!$U$36-'IRRBB parameters'!$C$36)),0),"")</f>
        <v/>
      </c>
      <c r="F127" s="1232" t="str">
        <f>IF(AND(ISNUMBER(F7),ISNUMBER($D7),ISNUMBER($V7)),MAX(F7-MIN(MAX(AVERAGE($D7:$I7)*'IRRBB parameters'!$C$33,'IRRBB parameters'!$E$33),'IRRBB parameters'!$D$33)*(('IRRBB parameters'!$U$36-'IRRBB parameters'!E$36)/('IRRBB parameters'!$U$36-'IRRBB parameters'!$C$36))+MIN(MAX(AVERAGE($T7:$V7)*'IRRBB parameters'!$C$34,'IRRBB parameters'!$E$34),'IRRBB parameters'!$D$34)*(('IRRBB parameters'!E$36-'IRRBB parameters'!$C$36)/('IRRBB parameters'!$U$36-'IRRBB parameters'!$C$36)),0),"")</f>
        <v/>
      </c>
      <c r="G127" s="1232" t="str">
        <f>IF(AND(ISNUMBER(G7),ISNUMBER($D7),ISNUMBER($V7)),MAX(G7-MIN(MAX(AVERAGE($D7:$I7)*'IRRBB parameters'!$C$33,'IRRBB parameters'!$E$33),'IRRBB parameters'!$D$33)*(('IRRBB parameters'!$U$36-'IRRBB parameters'!F$36)/('IRRBB parameters'!$U$36-'IRRBB parameters'!$C$36))+MIN(MAX(AVERAGE($T7:$V7)*'IRRBB parameters'!$C$34,'IRRBB parameters'!$E$34),'IRRBB parameters'!$D$34)*(('IRRBB parameters'!F$36-'IRRBB parameters'!$C$36)/('IRRBB parameters'!$U$36-'IRRBB parameters'!$C$36)),0),"")</f>
        <v/>
      </c>
      <c r="H127" s="1232" t="str">
        <f>IF(AND(ISNUMBER(H7),ISNUMBER($D7),ISNUMBER($V7)),MAX(H7-MIN(MAX(AVERAGE($D7:$I7)*'IRRBB parameters'!$C$33,'IRRBB parameters'!$E$33),'IRRBB parameters'!$D$33)*(('IRRBB parameters'!$U$36-'IRRBB parameters'!G$36)/('IRRBB parameters'!$U$36-'IRRBB parameters'!$C$36))+MIN(MAX(AVERAGE($T7:$V7)*'IRRBB parameters'!$C$34,'IRRBB parameters'!$E$34),'IRRBB parameters'!$D$34)*(('IRRBB parameters'!G$36-'IRRBB parameters'!$C$36)/('IRRBB parameters'!$U$36-'IRRBB parameters'!$C$36)),0),"")</f>
        <v/>
      </c>
      <c r="I127" s="1232" t="str">
        <f>IF(AND(ISNUMBER(I7),ISNUMBER($D7),ISNUMBER($V7)),MAX(I7-MIN(MAX(AVERAGE($D7:$I7)*'IRRBB parameters'!$C$33,'IRRBB parameters'!$E$33),'IRRBB parameters'!$D$33)*(('IRRBB parameters'!$U$36-'IRRBB parameters'!H$36)/('IRRBB parameters'!$U$36-'IRRBB parameters'!$C$36))+MIN(MAX(AVERAGE($T7:$V7)*'IRRBB parameters'!$C$34,'IRRBB parameters'!$E$34),'IRRBB parameters'!$D$34)*(('IRRBB parameters'!H$36-'IRRBB parameters'!$C$36)/('IRRBB parameters'!$U$36-'IRRBB parameters'!$C$36)),0),"")</f>
        <v/>
      </c>
      <c r="J127" s="1232" t="str">
        <f>IF(AND(ISNUMBER(J7),ISNUMBER($D7),ISNUMBER($V7)),MAX(J7-MIN(MAX(AVERAGE($D7:$I7)*'IRRBB parameters'!$C$33,'IRRBB parameters'!$E$33),'IRRBB parameters'!$D$33)*(('IRRBB parameters'!$U$36-'IRRBB parameters'!I$36)/('IRRBB parameters'!$U$36-'IRRBB parameters'!$C$36))+MIN(MAX(AVERAGE($T7:$V7)*'IRRBB parameters'!$C$34,'IRRBB parameters'!$E$34),'IRRBB parameters'!$D$34)*(('IRRBB parameters'!I$36-'IRRBB parameters'!$C$36)/('IRRBB parameters'!$U$36-'IRRBB parameters'!$C$36)),0),"")</f>
        <v/>
      </c>
      <c r="K127" s="1232" t="str">
        <f>IF(AND(ISNUMBER(K7),ISNUMBER($D7),ISNUMBER($V7)),MAX(K7-MIN(MAX(AVERAGE($D7:$I7)*'IRRBB parameters'!$C$33,'IRRBB parameters'!$E$33),'IRRBB parameters'!$D$33)*(('IRRBB parameters'!$U$36-'IRRBB parameters'!J$36)/('IRRBB parameters'!$U$36-'IRRBB parameters'!$C$36))+MIN(MAX(AVERAGE($T7:$V7)*'IRRBB parameters'!$C$34,'IRRBB parameters'!$E$34),'IRRBB parameters'!$D$34)*(('IRRBB parameters'!J$36-'IRRBB parameters'!$C$36)/('IRRBB parameters'!$U$36-'IRRBB parameters'!$C$36)),0),"")</f>
        <v/>
      </c>
      <c r="L127" s="1232" t="str">
        <f>IF(AND(ISNUMBER(L7),ISNUMBER($D7),ISNUMBER($V7)),MAX(L7-MIN(MAX(AVERAGE($D7:$I7)*'IRRBB parameters'!$C$33,'IRRBB parameters'!$E$33),'IRRBB parameters'!$D$33)*(('IRRBB parameters'!$U$36-'IRRBB parameters'!K$36)/('IRRBB parameters'!$U$36-'IRRBB parameters'!$C$36))+MIN(MAX(AVERAGE($T7:$V7)*'IRRBB parameters'!$C$34,'IRRBB parameters'!$E$34),'IRRBB parameters'!$D$34)*(('IRRBB parameters'!K$36-'IRRBB parameters'!$C$36)/('IRRBB parameters'!$U$36-'IRRBB parameters'!$C$36)),0),"")</f>
        <v/>
      </c>
      <c r="M127" s="1232" t="str">
        <f>IF(AND(ISNUMBER(M7),ISNUMBER($D7),ISNUMBER($V7)),MAX(M7-MIN(MAX(AVERAGE($D7:$I7)*'IRRBB parameters'!$C$33,'IRRBB parameters'!$E$33),'IRRBB parameters'!$D$33)*(('IRRBB parameters'!$U$36-'IRRBB parameters'!L$36)/('IRRBB parameters'!$U$36-'IRRBB parameters'!$C$36))+MIN(MAX(AVERAGE($T7:$V7)*'IRRBB parameters'!$C$34,'IRRBB parameters'!$E$34),'IRRBB parameters'!$D$34)*(('IRRBB parameters'!L$36-'IRRBB parameters'!$C$36)/('IRRBB parameters'!$U$36-'IRRBB parameters'!$C$36)),0),"")</f>
        <v/>
      </c>
      <c r="N127" s="1232" t="str">
        <f>IF(AND(ISNUMBER(N7),ISNUMBER($D7),ISNUMBER($V7)),MAX(N7-MIN(MAX(AVERAGE($D7:$I7)*'IRRBB parameters'!$C$33,'IRRBB parameters'!$E$33),'IRRBB parameters'!$D$33)*(('IRRBB parameters'!$U$36-'IRRBB parameters'!M$36)/('IRRBB parameters'!$U$36-'IRRBB parameters'!$C$36))+MIN(MAX(AVERAGE($T7:$V7)*'IRRBB parameters'!$C$34,'IRRBB parameters'!$E$34),'IRRBB parameters'!$D$34)*(('IRRBB parameters'!M$36-'IRRBB parameters'!$C$36)/('IRRBB parameters'!$U$36-'IRRBB parameters'!$C$36)),0),"")</f>
        <v/>
      </c>
      <c r="O127" s="1232" t="str">
        <f>IF(AND(ISNUMBER(O7),ISNUMBER($D7),ISNUMBER($V7)),MAX(O7-MIN(MAX(AVERAGE($D7:$I7)*'IRRBB parameters'!$C$33,'IRRBB parameters'!$E$33),'IRRBB parameters'!$D$33)*(('IRRBB parameters'!$U$36-'IRRBB parameters'!N$36)/('IRRBB parameters'!$U$36-'IRRBB parameters'!$C$36))+MIN(MAX(AVERAGE($T7:$V7)*'IRRBB parameters'!$C$34,'IRRBB parameters'!$E$34),'IRRBB parameters'!$D$34)*(('IRRBB parameters'!N$36-'IRRBB parameters'!$C$36)/('IRRBB parameters'!$U$36-'IRRBB parameters'!$C$36)),0),"")</f>
        <v/>
      </c>
      <c r="P127" s="1232" t="str">
        <f>IF(AND(ISNUMBER(P7),ISNUMBER($D7),ISNUMBER($V7)),MAX(P7-MIN(MAX(AVERAGE($D7:$I7)*'IRRBB parameters'!$C$33,'IRRBB parameters'!$E$33),'IRRBB parameters'!$D$33)*(('IRRBB parameters'!$U$36-'IRRBB parameters'!O$36)/('IRRBB parameters'!$U$36-'IRRBB parameters'!$C$36))+MIN(MAX(AVERAGE($T7:$V7)*'IRRBB parameters'!$C$34,'IRRBB parameters'!$E$34),'IRRBB parameters'!$D$34)*(('IRRBB parameters'!O$36-'IRRBB parameters'!$C$36)/('IRRBB parameters'!$U$36-'IRRBB parameters'!$C$36)),0),"")</f>
        <v/>
      </c>
      <c r="Q127" s="1232" t="str">
        <f>IF(AND(ISNUMBER(Q7),ISNUMBER($D7),ISNUMBER($V7)),MAX(Q7-MIN(MAX(AVERAGE($D7:$I7)*'IRRBB parameters'!$C$33,'IRRBB parameters'!$E$33),'IRRBB parameters'!$D$33)*(('IRRBB parameters'!$U$36-'IRRBB parameters'!P$36)/('IRRBB parameters'!$U$36-'IRRBB parameters'!$C$36))+MIN(MAX(AVERAGE($T7:$V7)*'IRRBB parameters'!$C$34,'IRRBB parameters'!$E$34),'IRRBB parameters'!$D$34)*(('IRRBB parameters'!P$36-'IRRBB parameters'!$C$36)/('IRRBB parameters'!$U$36-'IRRBB parameters'!$C$36)),0),"")</f>
        <v/>
      </c>
      <c r="R127" s="1232" t="str">
        <f>IF(AND(ISNUMBER(R7),ISNUMBER($D7),ISNUMBER($V7)),MAX(R7-MIN(MAX(AVERAGE($D7:$I7)*'IRRBB parameters'!$C$33,'IRRBB parameters'!$E$33),'IRRBB parameters'!$D$33)*(('IRRBB parameters'!$U$36-'IRRBB parameters'!Q$36)/('IRRBB parameters'!$U$36-'IRRBB parameters'!$C$36))+MIN(MAX(AVERAGE($T7:$V7)*'IRRBB parameters'!$C$34,'IRRBB parameters'!$E$34),'IRRBB parameters'!$D$34)*(('IRRBB parameters'!Q$36-'IRRBB parameters'!$C$36)/('IRRBB parameters'!$U$36-'IRRBB parameters'!$C$36)),0),"")</f>
        <v/>
      </c>
      <c r="S127" s="1232" t="str">
        <f>IF(AND(ISNUMBER(S7),ISNUMBER($D7),ISNUMBER($V7)),MAX(S7-MIN(MAX(AVERAGE($D7:$I7)*'IRRBB parameters'!$C$33,'IRRBB parameters'!$E$33),'IRRBB parameters'!$D$33)*(('IRRBB parameters'!$U$36-'IRRBB parameters'!R$36)/('IRRBB parameters'!$U$36-'IRRBB parameters'!$C$36))+MIN(MAX(AVERAGE($T7:$V7)*'IRRBB parameters'!$C$34,'IRRBB parameters'!$E$34),'IRRBB parameters'!$D$34)*(('IRRBB parameters'!R$36-'IRRBB parameters'!$C$36)/('IRRBB parameters'!$U$36-'IRRBB parameters'!$C$36)),0),"")</f>
        <v/>
      </c>
      <c r="T127" s="1232" t="str">
        <f>IF(AND(ISNUMBER(T7),ISNUMBER($D7),ISNUMBER($V7)),MAX(T7-MIN(MAX(AVERAGE($D7:$I7)*'IRRBB parameters'!$C$33,'IRRBB parameters'!$E$33),'IRRBB parameters'!$D$33)*(('IRRBB parameters'!$U$36-'IRRBB parameters'!S$36)/('IRRBB parameters'!$U$36-'IRRBB parameters'!$C$36))+MIN(MAX(AVERAGE($T7:$V7)*'IRRBB parameters'!$C$34,'IRRBB parameters'!$E$34),'IRRBB parameters'!$D$34)*(('IRRBB parameters'!S$36-'IRRBB parameters'!$C$36)/('IRRBB parameters'!$U$36-'IRRBB parameters'!$C$36)),0),"")</f>
        <v/>
      </c>
      <c r="U127" s="1232" t="str">
        <f>IF(AND(ISNUMBER(U7),ISNUMBER($D7),ISNUMBER($V7)),MAX(U7-MIN(MAX(AVERAGE($D7:$I7)*'IRRBB parameters'!$C$33,'IRRBB parameters'!$E$33),'IRRBB parameters'!$D$33)*(('IRRBB parameters'!$U$36-'IRRBB parameters'!T$36)/('IRRBB parameters'!$U$36-'IRRBB parameters'!$C$36))+MIN(MAX(AVERAGE($T7:$V7)*'IRRBB parameters'!$C$34,'IRRBB parameters'!$E$34),'IRRBB parameters'!$D$34)*(('IRRBB parameters'!T$36-'IRRBB parameters'!$C$36)/('IRRBB parameters'!$U$36-'IRRBB parameters'!$C$36)),0),"")</f>
        <v/>
      </c>
      <c r="V127" s="1233" t="str">
        <f>IF(AND(ISNUMBER(V7),ISNUMBER($D7),ISNUMBER($V7)),MAX(V7-MIN(MAX(AVERAGE($D7:$I7)*'IRRBB parameters'!$C$33,'IRRBB parameters'!$E$33),'IRRBB parameters'!$D$33)*(('IRRBB parameters'!$U$36-'IRRBB parameters'!U$36)/('IRRBB parameters'!$U$36-'IRRBB parameters'!$C$36))+MIN(MAX(AVERAGE($T7:$V7)*'IRRBB parameters'!$C$34,'IRRBB parameters'!$E$34),'IRRBB parameters'!$D$34)*(('IRRBB parameters'!U$36-'IRRBB parameters'!$C$36)/('IRRBB parameters'!$U$36-'IRRBB parameters'!$C$36)),0),"")</f>
        <v/>
      </c>
      <c r="W127" s="1150"/>
      <c r="X127" s="1210"/>
    </row>
    <row r="128" spans="1:24" ht="15" customHeight="1" x14ac:dyDescent="0.25">
      <c r="A128" s="1209"/>
      <c r="B128" s="1230">
        <f t="shared" ref="B128:B162" si="4">B127+1</f>
        <v>3</v>
      </c>
      <c r="C128" s="1231" t="str">
        <f>IF('IRRBB exposures'!$C$8="","",'IRRBB exposures'!$C$8)</f>
        <v/>
      </c>
      <c r="D128" s="1232" t="str">
        <f>IF(AND(ISNUMBER(D8),ISNUMBER($D8),ISNUMBER($V8)),MAX(D8-MIN(MAX(AVERAGE($D8:$I8)*'IRRBB parameters'!$C$33,'IRRBB parameters'!$E$33),'IRRBB parameters'!$D$33)*(('IRRBB parameters'!$U$36-'IRRBB parameters'!C$36)/('IRRBB parameters'!$U$36-'IRRBB parameters'!$C$36))+MIN(MAX(AVERAGE($T8:$V8)*'IRRBB parameters'!$C$34,'IRRBB parameters'!$E$34),'IRRBB parameters'!$D$34)*(('IRRBB parameters'!C$36-'IRRBB parameters'!$C$36)/('IRRBB parameters'!$U$36-'IRRBB parameters'!$C$36)),0),"")</f>
        <v/>
      </c>
      <c r="E128" s="1232" t="str">
        <f>IF(AND(ISNUMBER(E8),ISNUMBER($D8),ISNUMBER($V8)),MAX(E8-MIN(MAX(AVERAGE($D8:$I8)*'IRRBB parameters'!$C$33,'IRRBB parameters'!$E$33),'IRRBB parameters'!$D$33)*(('IRRBB parameters'!$U$36-'IRRBB parameters'!D$36)/('IRRBB parameters'!$U$36-'IRRBB parameters'!$C$36))+MIN(MAX(AVERAGE($T8:$V8)*'IRRBB parameters'!$C$34,'IRRBB parameters'!$E$34),'IRRBB parameters'!$D$34)*(('IRRBB parameters'!D$36-'IRRBB parameters'!$C$36)/('IRRBB parameters'!$U$36-'IRRBB parameters'!$C$36)),0),"")</f>
        <v/>
      </c>
      <c r="F128" s="1232" t="str">
        <f>IF(AND(ISNUMBER(F8),ISNUMBER($D8),ISNUMBER($V8)),MAX(F8-MIN(MAX(AVERAGE($D8:$I8)*'IRRBB parameters'!$C$33,'IRRBB parameters'!$E$33),'IRRBB parameters'!$D$33)*(('IRRBB parameters'!$U$36-'IRRBB parameters'!E$36)/('IRRBB parameters'!$U$36-'IRRBB parameters'!$C$36))+MIN(MAX(AVERAGE($T8:$V8)*'IRRBB parameters'!$C$34,'IRRBB parameters'!$E$34),'IRRBB parameters'!$D$34)*(('IRRBB parameters'!E$36-'IRRBB parameters'!$C$36)/('IRRBB parameters'!$U$36-'IRRBB parameters'!$C$36)),0),"")</f>
        <v/>
      </c>
      <c r="G128" s="1232" t="str">
        <f>IF(AND(ISNUMBER(G8),ISNUMBER($D8),ISNUMBER($V8)),MAX(G8-MIN(MAX(AVERAGE($D8:$I8)*'IRRBB parameters'!$C$33,'IRRBB parameters'!$E$33),'IRRBB parameters'!$D$33)*(('IRRBB parameters'!$U$36-'IRRBB parameters'!F$36)/('IRRBB parameters'!$U$36-'IRRBB parameters'!$C$36))+MIN(MAX(AVERAGE($T8:$V8)*'IRRBB parameters'!$C$34,'IRRBB parameters'!$E$34),'IRRBB parameters'!$D$34)*(('IRRBB parameters'!F$36-'IRRBB parameters'!$C$36)/('IRRBB parameters'!$U$36-'IRRBB parameters'!$C$36)),0),"")</f>
        <v/>
      </c>
      <c r="H128" s="1232" t="str">
        <f>IF(AND(ISNUMBER(H8),ISNUMBER($D8),ISNUMBER($V8)),MAX(H8-MIN(MAX(AVERAGE($D8:$I8)*'IRRBB parameters'!$C$33,'IRRBB parameters'!$E$33),'IRRBB parameters'!$D$33)*(('IRRBB parameters'!$U$36-'IRRBB parameters'!G$36)/('IRRBB parameters'!$U$36-'IRRBB parameters'!$C$36))+MIN(MAX(AVERAGE($T8:$V8)*'IRRBB parameters'!$C$34,'IRRBB parameters'!$E$34),'IRRBB parameters'!$D$34)*(('IRRBB parameters'!G$36-'IRRBB parameters'!$C$36)/('IRRBB parameters'!$U$36-'IRRBB parameters'!$C$36)),0),"")</f>
        <v/>
      </c>
      <c r="I128" s="1232" t="str">
        <f>IF(AND(ISNUMBER(I8),ISNUMBER($D8),ISNUMBER($V8)),MAX(I8-MIN(MAX(AVERAGE($D8:$I8)*'IRRBB parameters'!$C$33,'IRRBB parameters'!$E$33),'IRRBB parameters'!$D$33)*(('IRRBB parameters'!$U$36-'IRRBB parameters'!H$36)/('IRRBB parameters'!$U$36-'IRRBB parameters'!$C$36))+MIN(MAX(AVERAGE($T8:$V8)*'IRRBB parameters'!$C$34,'IRRBB parameters'!$E$34),'IRRBB parameters'!$D$34)*(('IRRBB parameters'!H$36-'IRRBB parameters'!$C$36)/('IRRBB parameters'!$U$36-'IRRBB parameters'!$C$36)),0),"")</f>
        <v/>
      </c>
      <c r="J128" s="1232" t="str">
        <f>IF(AND(ISNUMBER(J8),ISNUMBER($D8),ISNUMBER($V8)),MAX(J8-MIN(MAX(AVERAGE($D8:$I8)*'IRRBB parameters'!$C$33,'IRRBB parameters'!$E$33),'IRRBB parameters'!$D$33)*(('IRRBB parameters'!$U$36-'IRRBB parameters'!I$36)/('IRRBB parameters'!$U$36-'IRRBB parameters'!$C$36))+MIN(MAX(AVERAGE($T8:$V8)*'IRRBB parameters'!$C$34,'IRRBB parameters'!$E$34),'IRRBB parameters'!$D$34)*(('IRRBB parameters'!I$36-'IRRBB parameters'!$C$36)/('IRRBB parameters'!$U$36-'IRRBB parameters'!$C$36)),0),"")</f>
        <v/>
      </c>
      <c r="K128" s="1232" t="str">
        <f>IF(AND(ISNUMBER(K8),ISNUMBER($D8),ISNUMBER($V8)),MAX(K8-MIN(MAX(AVERAGE($D8:$I8)*'IRRBB parameters'!$C$33,'IRRBB parameters'!$E$33),'IRRBB parameters'!$D$33)*(('IRRBB parameters'!$U$36-'IRRBB parameters'!J$36)/('IRRBB parameters'!$U$36-'IRRBB parameters'!$C$36))+MIN(MAX(AVERAGE($T8:$V8)*'IRRBB parameters'!$C$34,'IRRBB parameters'!$E$34),'IRRBB parameters'!$D$34)*(('IRRBB parameters'!J$36-'IRRBB parameters'!$C$36)/('IRRBB parameters'!$U$36-'IRRBB parameters'!$C$36)),0),"")</f>
        <v/>
      </c>
      <c r="L128" s="1232" t="str">
        <f>IF(AND(ISNUMBER(L8),ISNUMBER($D8),ISNUMBER($V8)),MAX(L8-MIN(MAX(AVERAGE($D8:$I8)*'IRRBB parameters'!$C$33,'IRRBB parameters'!$E$33),'IRRBB parameters'!$D$33)*(('IRRBB parameters'!$U$36-'IRRBB parameters'!K$36)/('IRRBB parameters'!$U$36-'IRRBB parameters'!$C$36))+MIN(MAX(AVERAGE($T8:$V8)*'IRRBB parameters'!$C$34,'IRRBB parameters'!$E$34),'IRRBB parameters'!$D$34)*(('IRRBB parameters'!K$36-'IRRBB parameters'!$C$36)/('IRRBB parameters'!$U$36-'IRRBB parameters'!$C$36)),0),"")</f>
        <v/>
      </c>
      <c r="M128" s="1232" t="str">
        <f>IF(AND(ISNUMBER(M8),ISNUMBER($D8),ISNUMBER($V8)),MAX(M8-MIN(MAX(AVERAGE($D8:$I8)*'IRRBB parameters'!$C$33,'IRRBB parameters'!$E$33),'IRRBB parameters'!$D$33)*(('IRRBB parameters'!$U$36-'IRRBB parameters'!L$36)/('IRRBB parameters'!$U$36-'IRRBB parameters'!$C$36))+MIN(MAX(AVERAGE($T8:$V8)*'IRRBB parameters'!$C$34,'IRRBB parameters'!$E$34),'IRRBB parameters'!$D$34)*(('IRRBB parameters'!L$36-'IRRBB parameters'!$C$36)/('IRRBB parameters'!$U$36-'IRRBB parameters'!$C$36)),0),"")</f>
        <v/>
      </c>
      <c r="N128" s="1232" t="str">
        <f>IF(AND(ISNUMBER(N8),ISNUMBER($D8),ISNUMBER($V8)),MAX(N8-MIN(MAX(AVERAGE($D8:$I8)*'IRRBB parameters'!$C$33,'IRRBB parameters'!$E$33),'IRRBB parameters'!$D$33)*(('IRRBB parameters'!$U$36-'IRRBB parameters'!M$36)/('IRRBB parameters'!$U$36-'IRRBB parameters'!$C$36))+MIN(MAX(AVERAGE($T8:$V8)*'IRRBB parameters'!$C$34,'IRRBB parameters'!$E$34),'IRRBB parameters'!$D$34)*(('IRRBB parameters'!M$36-'IRRBB parameters'!$C$36)/('IRRBB parameters'!$U$36-'IRRBB parameters'!$C$36)),0),"")</f>
        <v/>
      </c>
      <c r="O128" s="1232" t="str">
        <f>IF(AND(ISNUMBER(O8),ISNUMBER($D8),ISNUMBER($V8)),MAX(O8-MIN(MAX(AVERAGE($D8:$I8)*'IRRBB parameters'!$C$33,'IRRBB parameters'!$E$33),'IRRBB parameters'!$D$33)*(('IRRBB parameters'!$U$36-'IRRBB parameters'!N$36)/('IRRBB parameters'!$U$36-'IRRBB parameters'!$C$36))+MIN(MAX(AVERAGE($T8:$V8)*'IRRBB parameters'!$C$34,'IRRBB parameters'!$E$34),'IRRBB parameters'!$D$34)*(('IRRBB parameters'!N$36-'IRRBB parameters'!$C$36)/('IRRBB parameters'!$U$36-'IRRBB parameters'!$C$36)),0),"")</f>
        <v/>
      </c>
      <c r="P128" s="1232" t="str">
        <f>IF(AND(ISNUMBER(P8),ISNUMBER($D8),ISNUMBER($V8)),MAX(P8-MIN(MAX(AVERAGE($D8:$I8)*'IRRBB parameters'!$C$33,'IRRBB parameters'!$E$33),'IRRBB parameters'!$D$33)*(('IRRBB parameters'!$U$36-'IRRBB parameters'!O$36)/('IRRBB parameters'!$U$36-'IRRBB parameters'!$C$36))+MIN(MAX(AVERAGE($T8:$V8)*'IRRBB parameters'!$C$34,'IRRBB parameters'!$E$34),'IRRBB parameters'!$D$34)*(('IRRBB parameters'!O$36-'IRRBB parameters'!$C$36)/('IRRBB parameters'!$U$36-'IRRBB parameters'!$C$36)),0),"")</f>
        <v/>
      </c>
      <c r="Q128" s="1232" t="str">
        <f>IF(AND(ISNUMBER(Q8),ISNUMBER($D8),ISNUMBER($V8)),MAX(Q8-MIN(MAX(AVERAGE($D8:$I8)*'IRRBB parameters'!$C$33,'IRRBB parameters'!$E$33),'IRRBB parameters'!$D$33)*(('IRRBB parameters'!$U$36-'IRRBB parameters'!P$36)/('IRRBB parameters'!$U$36-'IRRBB parameters'!$C$36))+MIN(MAX(AVERAGE($T8:$V8)*'IRRBB parameters'!$C$34,'IRRBB parameters'!$E$34),'IRRBB parameters'!$D$34)*(('IRRBB parameters'!P$36-'IRRBB parameters'!$C$36)/('IRRBB parameters'!$U$36-'IRRBB parameters'!$C$36)),0),"")</f>
        <v/>
      </c>
      <c r="R128" s="1232" t="str">
        <f>IF(AND(ISNUMBER(R8),ISNUMBER($D8),ISNUMBER($V8)),MAX(R8-MIN(MAX(AVERAGE($D8:$I8)*'IRRBB parameters'!$C$33,'IRRBB parameters'!$E$33),'IRRBB parameters'!$D$33)*(('IRRBB parameters'!$U$36-'IRRBB parameters'!Q$36)/('IRRBB parameters'!$U$36-'IRRBB parameters'!$C$36))+MIN(MAX(AVERAGE($T8:$V8)*'IRRBB parameters'!$C$34,'IRRBB parameters'!$E$34),'IRRBB parameters'!$D$34)*(('IRRBB parameters'!Q$36-'IRRBB parameters'!$C$36)/('IRRBB parameters'!$U$36-'IRRBB parameters'!$C$36)),0),"")</f>
        <v/>
      </c>
      <c r="S128" s="1232" t="str">
        <f>IF(AND(ISNUMBER(S8),ISNUMBER($D8),ISNUMBER($V8)),MAX(S8-MIN(MAX(AVERAGE($D8:$I8)*'IRRBB parameters'!$C$33,'IRRBB parameters'!$E$33),'IRRBB parameters'!$D$33)*(('IRRBB parameters'!$U$36-'IRRBB parameters'!R$36)/('IRRBB parameters'!$U$36-'IRRBB parameters'!$C$36))+MIN(MAX(AVERAGE($T8:$V8)*'IRRBB parameters'!$C$34,'IRRBB parameters'!$E$34),'IRRBB parameters'!$D$34)*(('IRRBB parameters'!R$36-'IRRBB parameters'!$C$36)/('IRRBB parameters'!$U$36-'IRRBB parameters'!$C$36)),0),"")</f>
        <v/>
      </c>
      <c r="T128" s="1232" t="str">
        <f>IF(AND(ISNUMBER(T8),ISNUMBER($D8),ISNUMBER($V8)),MAX(T8-MIN(MAX(AVERAGE($D8:$I8)*'IRRBB parameters'!$C$33,'IRRBB parameters'!$E$33),'IRRBB parameters'!$D$33)*(('IRRBB parameters'!$U$36-'IRRBB parameters'!S$36)/('IRRBB parameters'!$U$36-'IRRBB parameters'!$C$36))+MIN(MAX(AVERAGE($T8:$V8)*'IRRBB parameters'!$C$34,'IRRBB parameters'!$E$34),'IRRBB parameters'!$D$34)*(('IRRBB parameters'!S$36-'IRRBB parameters'!$C$36)/('IRRBB parameters'!$U$36-'IRRBB parameters'!$C$36)),0),"")</f>
        <v/>
      </c>
      <c r="U128" s="1232" t="str">
        <f>IF(AND(ISNUMBER(U8),ISNUMBER($D8),ISNUMBER($V8)),MAX(U8-MIN(MAX(AVERAGE($D8:$I8)*'IRRBB parameters'!$C$33,'IRRBB parameters'!$E$33),'IRRBB parameters'!$D$33)*(('IRRBB parameters'!$U$36-'IRRBB parameters'!T$36)/('IRRBB parameters'!$U$36-'IRRBB parameters'!$C$36))+MIN(MAX(AVERAGE($T8:$V8)*'IRRBB parameters'!$C$34,'IRRBB parameters'!$E$34),'IRRBB parameters'!$D$34)*(('IRRBB parameters'!T$36-'IRRBB parameters'!$C$36)/('IRRBB parameters'!$U$36-'IRRBB parameters'!$C$36)),0),"")</f>
        <v/>
      </c>
      <c r="V128" s="1233" t="str">
        <f>IF(AND(ISNUMBER(V8),ISNUMBER($D8),ISNUMBER($V8)),MAX(V8-MIN(MAX(AVERAGE($D8:$I8)*'IRRBB parameters'!$C$33,'IRRBB parameters'!$E$33),'IRRBB parameters'!$D$33)*(('IRRBB parameters'!$U$36-'IRRBB parameters'!U$36)/('IRRBB parameters'!$U$36-'IRRBB parameters'!$C$36))+MIN(MAX(AVERAGE($T8:$V8)*'IRRBB parameters'!$C$34,'IRRBB parameters'!$E$34),'IRRBB parameters'!$D$34)*(('IRRBB parameters'!U$36-'IRRBB parameters'!$C$36)/('IRRBB parameters'!$U$36-'IRRBB parameters'!$C$36)),0),"")</f>
        <v/>
      </c>
      <c r="W128" s="1150"/>
      <c r="X128" s="1210"/>
    </row>
    <row r="129" spans="1:24" ht="15" customHeight="1" x14ac:dyDescent="0.25">
      <c r="A129" s="1209"/>
      <c r="B129" s="1230">
        <f t="shared" si="4"/>
        <v>4</v>
      </c>
      <c r="C129" s="1231" t="str">
        <f>IF('IRRBB exposures'!$C$9="","",'IRRBB exposures'!$C$9)</f>
        <v/>
      </c>
      <c r="D129" s="1232" t="str">
        <f>IF(AND(ISNUMBER(D9),ISNUMBER($D9),ISNUMBER($V9)),MAX(D9-MIN(MAX(AVERAGE($D9:$I9)*'IRRBB parameters'!$C$33,'IRRBB parameters'!$E$33),'IRRBB parameters'!$D$33)*(('IRRBB parameters'!$U$36-'IRRBB parameters'!C$36)/('IRRBB parameters'!$U$36-'IRRBB parameters'!$C$36))+MIN(MAX(AVERAGE($T9:$V9)*'IRRBB parameters'!$C$34,'IRRBB parameters'!$E$34),'IRRBB parameters'!$D$34)*(('IRRBB parameters'!C$36-'IRRBB parameters'!$C$36)/('IRRBB parameters'!$U$36-'IRRBB parameters'!$C$36)),0),"")</f>
        <v/>
      </c>
      <c r="E129" s="1232" t="str">
        <f>IF(AND(ISNUMBER(E9),ISNUMBER($D9),ISNUMBER($V9)),MAX(E9-MIN(MAX(AVERAGE($D9:$I9)*'IRRBB parameters'!$C$33,'IRRBB parameters'!$E$33),'IRRBB parameters'!$D$33)*(('IRRBB parameters'!$U$36-'IRRBB parameters'!D$36)/('IRRBB parameters'!$U$36-'IRRBB parameters'!$C$36))+MIN(MAX(AVERAGE($T9:$V9)*'IRRBB parameters'!$C$34,'IRRBB parameters'!$E$34),'IRRBB parameters'!$D$34)*(('IRRBB parameters'!D$36-'IRRBB parameters'!$C$36)/('IRRBB parameters'!$U$36-'IRRBB parameters'!$C$36)),0),"")</f>
        <v/>
      </c>
      <c r="F129" s="1232" t="str">
        <f>IF(AND(ISNUMBER(F9),ISNUMBER($D9),ISNUMBER($V9)),MAX(F9-MIN(MAX(AVERAGE($D9:$I9)*'IRRBB parameters'!$C$33,'IRRBB parameters'!$E$33),'IRRBB parameters'!$D$33)*(('IRRBB parameters'!$U$36-'IRRBB parameters'!E$36)/('IRRBB parameters'!$U$36-'IRRBB parameters'!$C$36))+MIN(MAX(AVERAGE($T9:$V9)*'IRRBB parameters'!$C$34,'IRRBB parameters'!$E$34),'IRRBB parameters'!$D$34)*(('IRRBB parameters'!E$36-'IRRBB parameters'!$C$36)/('IRRBB parameters'!$U$36-'IRRBB parameters'!$C$36)),0),"")</f>
        <v/>
      </c>
      <c r="G129" s="1232" t="str">
        <f>IF(AND(ISNUMBER(G9),ISNUMBER($D9),ISNUMBER($V9)),MAX(G9-MIN(MAX(AVERAGE($D9:$I9)*'IRRBB parameters'!$C$33,'IRRBB parameters'!$E$33),'IRRBB parameters'!$D$33)*(('IRRBB parameters'!$U$36-'IRRBB parameters'!F$36)/('IRRBB parameters'!$U$36-'IRRBB parameters'!$C$36))+MIN(MAX(AVERAGE($T9:$V9)*'IRRBB parameters'!$C$34,'IRRBB parameters'!$E$34),'IRRBB parameters'!$D$34)*(('IRRBB parameters'!F$36-'IRRBB parameters'!$C$36)/('IRRBB parameters'!$U$36-'IRRBB parameters'!$C$36)),0),"")</f>
        <v/>
      </c>
      <c r="H129" s="1232" t="str">
        <f>IF(AND(ISNUMBER(H9),ISNUMBER($D9),ISNUMBER($V9)),MAX(H9-MIN(MAX(AVERAGE($D9:$I9)*'IRRBB parameters'!$C$33,'IRRBB parameters'!$E$33),'IRRBB parameters'!$D$33)*(('IRRBB parameters'!$U$36-'IRRBB parameters'!G$36)/('IRRBB parameters'!$U$36-'IRRBB parameters'!$C$36))+MIN(MAX(AVERAGE($T9:$V9)*'IRRBB parameters'!$C$34,'IRRBB parameters'!$E$34),'IRRBB parameters'!$D$34)*(('IRRBB parameters'!G$36-'IRRBB parameters'!$C$36)/('IRRBB parameters'!$U$36-'IRRBB parameters'!$C$36)),0),"")</f>
        <v/>
      </c>
      <c r="I129" s="1232" t="str">
        <f>IF(AND(ISNUMBER(I9),ISNUMBER($D9),ISNUMBER($V9)),MAX(I9-MIN(MAX(AVERAGE($D9:$I9)*'IRRBB parameters'!$C$33,'IRRBB parameters'!$E$33),'IRRBB parameters'!$D$33)*(('IRRBB parameters'!$U$36-'IRRBB parameters'!H$36)/('IRRBB parameters'!$U$36-'IRRBB parameters'!$C$36))+MIN(MAX(AVERAGE($T9:$V9)*'IRRBB parameters'!$C$34,'IRRBB parameters'!$E$34),'IRRBB parameters'!$D$34)*(('IRRBB parameters'!H$36-'IRRBB parameters'!$C$36)/('IRRBB parameters'!$U$36-'IRRBB parameters'!$C$36)),0),"")</f>
        <v/>
      </c>
      <c r="J129" s="1232" t="str">
        <f>IF(AND(ISNUMBER(J9),ISNUMBER($D9),ISNUMBER($V9)),MAX(J9-MIN(MAX(AVERAGE($D9:$I9)*'IRRBB parameters'!$C$33,'IRRBB parameters'!$E$33),'IRRBB parameters'!$D$33)*(('IRRBB parameters'!$U$36-'IRRBB parameters'!I$36)/('IRRBB parameters'!$U$36-'IRRBB parameters'!$C$36))+MIN(MAX(AVERAGE($T9:$V9)*'IRRBB parameters'!$C$34,'IRRBB parameters'!$E$34),'IRRBB parameters'!$D$34)*(('IRRBB parameters'!I$36-'IRRBB parameters'!$C$36)/('IRRBB parameters'!$U$36-'IRRBB parameters'!$C$36)),0),"")</f>
        <v/>
      </c>
      <c r="K129" s="1232" t="str">
        <f>IF(AND(ISNUMBER(K9),ISNUMBER($D9),ISNUMBER($V9)),MAX(K9-MIN(MAX(AVERAGE($D9:$I9)*'IRRBB parameters'!$C$33,'IRRBB parameters'!$E$33),'IRRBB parameters'!$D$33)*(('IRRBB parameters'!$U$36-'IRRBB parameters'!J$36)/('IRRBB parameters'!$U$36-'IRRBB parameters'!$C$36))+MIN(MAX(AVERAGE($T9:$V9)*'IRRBB parameters'!$C$34,'IRRBB parameters'!$E$34),'IRRBB parameters'!$D$34)*(('IRRBB parameters'!J$36-'IRRBB parameters'!$C$36)/('IRRBB parameters'!$U$36-'IRRBB parameters'!$C$36)),0),"")</f>
        <v/>
      </c>
      <c r="L129" s="1232" t="str">
        <f>IF(AND(ISNUMBER(L9),ISNUMBER($D9),ISNUMBER($V9)),MAX(L9-MIN(MAX(AVERAGE($D9:$I9)*'IRRBB parameters'!$C$33,'IRRBB parameters'!$E$33),'IRRBB parameters'!$D$33)*(('IRRBB parameters'!$U$36-'IRRBB parameters'!K$36)/('IRRBB parameters'!$U$36-'IRRBB parameters'!$C$36))+MIN(MAX(AVERAGE($T9:$V9)*'IRRBB parameters'!$C$34,'IRRBB parameters'!$E$34),'IRRBB parameters'!$D$34)*(('IRRBB parameters'!K$36-'IRRBB parameters'!$C$36)/('IRRBB parameters'!$U$36-'IRRBB parameters'!$C$36)),0),"")</f>
        <v/>
      </c>
      <c r="M129" s="1232" t="str">
        <f>IF(AND(ISNUMBER(M9),ISNUMBER($D9),ISNUMBER($V9)),MAX(M9-MIN(MAX(AVERAGE($D9:$I9)*'IRRBB parameters'!$C$33,'IRRBB parameters'!$E$33),'IRRBB parameters'!$D$33)*(('IRRBB parameters'!$U$36-'IRRBB parameters'!L$36)/('IRRBB parameters'!$U$36-'IRRBB parameters'!$C$36))+MIN(MAX(AVERAGE($T9:$V9)*'IRRBB parameters'!$C$34,'IRRBB parameters'!$E$34),'IRRBB parameters'!$D$34)*(('IRRBB parameters'!L$36-'IRRBB parameters'!$C$36)/('IRRBB parameters'!$U$36-'IRRBB parameters'!$C$36)),0),"")</f>
        <v/>
      </c>
      <c r="N129" s="1232" t="str">
        <f>IF(AND(ISNUMBER(N9),ISNUMBER($D9),ISNUMBER($V9)),MAX(N9-MIN(MAX(AVERAGE($D9:$I9)*'IRRBB parameters'!$C$33,'IRRBB parameters'!$E$33),'IRRBB parameters'!$D$33)*(('IRRBB parameters'!$U$36-'IRRBB parameters'!M$36)/('IRRBB parameters'!$U$36-'IRRBB parameters'!$C$36))+MIN(MAX(AVERAGE($T9:$V9)*'IRRBB parameters'!$C$34,'IRRBB parameters'!$E$34),'IRRBB parameters'!$D$34)*(('IRRBB parameters'!M$36-'IRRBB parameters'!$C$36)/('IRRBB parameters'!$U$36-'IRRBB parameters'!$C$36)),0),"")</f>
        <v/>
      </c>
      <c r="O129" s="1232" t="str">
        <f>IF(AND(ISNUMBER(O9),ISNUMBER($D9),ISNUMBER($V9)),MAX(O9-MIN(MAX(AVERAGE($D9:$I9)*'IRRBB parameters'!$C$33,'IRRBB parameters'!$E$33),'IRRBB parameters'!$D$33)*(('IRRBB parameters'!$U$36-'IRRBB parameters'!N$36)/('IRRBB parameters'!$U$36-'IRRBB parameters'!$C$36))+MIN(MAX(AVERAGE($T9:$V9)*'IRRBB parameters'!$C$34,'IRRBB parameters'!$E$34),'IRRBB parameters'!$D$34)*(('IRRBB parameters'!N$36-'IRRBB parameters'!$C$36)/('IRRBB parameters'!$U$36-'IRRBB parameters'!$C$36)),0),"")</f>
        <v/>
      </c>
      <c r="P129" s="1232" t="str">
        <f>IF(AND(ISNUMBER(P9),ISNUMBER($D9),ISNUMBER($V9)),MAX(P9-MIN(MAX(AVERAGE($D9:$I9)*'IRRBB parameters'!$C$33,'IRRBB parameters'!$E$33),'IRRBB parameters'!$D$33)*(('IRRBB parameters'!$U$36-'IRRBB parameters'!O$36)/('IRRBB parameters'!$U$36-'IRRBB parameters'!$C$36))+MIN(MAX(AVERAGE($T9:$V9)*'IRRBB parameters'!$C$34,'IRRBB parameters'!$E$34),'IRRBB parameters'!$D$34)*(('IRRBB parameters'!O$36-'IRRBB parameters'!$C$36)/('IRRBB parameters'!$U$36-'IRRBB parameters'!$C$36)),0),"")</f>
        <v/>
      </c>
      <c r="Q129" s="1232" t="str">
        <f>IF(AND(ISNUMBER(Q9),ISNUMBER($D9),ISNUMBER($V9)),MAX(Q9-MIN(MAX(AVERAGE($D9:$I9)*'IRRBB parameters'!$C$33,'IRRBB parameters'!$E$33),'IRRBB parameters'!$D$33)*(('IRRBB parameters'!$U$36-'IRRBB parameters'!P$36)/('IRRBB parameters'!$U$36-'IRRBB parameters'!$C$36))+MIN(MAX(AVERAGE($T9:$V9)*'IRRBB parameters'!$C$34,'IRRBB parameters'!$E$34),'IRRBB parameters'!$D$34)*(('IRRBB parameters'!P$36-'IRRBB parameters'!$C$36)/('IRRBB parameters'!$U$36-'IRRBB parameters'!$C$36)),0),"")</f>
        <v/>
      </c>
      <c r="R129" s="1232" t="str">
        <f>IF(AND(ISNUMBER(R9),ISNUMBER($D9),ISNUMBER($V9)),MAX(R9-MIN(MAX(AVERAGE($D9:$I9)*'IRRBB parameters'!$C$33,'IRRBB parameters'!$E$33),'IRRBB parameters'!$D$33)*(('IRRBB parameters'!$U$36-'IRRBB parameters'!Q$36)/('IRRBB parameters'!$U$36-'IRRBB parameters'!$C$36))+MIN(MAX(AVERAGE($T9:$V9)*'IRRBB parameters'!$C$34,'IRRBB parameters'!$E$34),'IRRBB parameters'!$D$34)*(('IRRBB parameters'!Q$36-'IRRBB parameters'!$C$36)/('IRRBB parameters'!$U$36-'IRRBB parameters'!$C$36)),0),"")</f>
        <v/>
      </c>
      <c r="S129" s="1232" t="str">
        <f>IF(AND(ISNUMBER(S9),ISNUMBER($D9),ISNUMBER($V9)),MAX(S9-MIN(MAX(AVERAGE($D9:$I9)*'IRRBB parameters'!$C$33,'IRRBB parameters'!$E$33),'IRRBB parameters'!$D$33)*(('IRRBB parameters'!$U$36-'IRRBB parameters'!R$36)/('IRRBB parameters'!$U$36-'IRRBB parameters'!$C$36))+MIN(MAX(AVERAGE($T9:$V9)*'IRRBB parameters'!$C$34,'IRRBB parameters'!$E$34),'IRRBB parameters'!$D$34)*(('IRRBB parameters'!R$36-'IRRBB parameters'!$C$36)/('IRRBB parameters'!$U$36-'IRRBB parameters'!$C$36)),0),"")</f>
        <v/>
      </c>
      <c r="T129" s="1232" t="str">
        <f>IF(AND(ISNUMBER(T9),ISNUMBER($D9),ISNUMBER($V9)),MAX(T9-MIN(MAX(AVERAGE($D9:$I9)*'IRRBB parameters'!$C$33,'IRRBB parameters'!$E$33),'IRRBB parameters'!$D$33)*(('IRRBB parameters'!$U$36-'IRRBB parameters'!S$36)/('IRRBB parameters'!$U$36-'IRRBB parameters'!$C$36))+MIN(MAX(AVERAGE($T9:$V9)*'IRRBB parameters'!$C$34,'IRRBB parameters'!$E$34),'IRRBB parameters'!$D$34)*(('IRRBB parameters'!S$36-'IRRBB parameters'!$C$36)/('IRRBB parameters'!$U$36-'IRRBB parameters'!$C$36)),0),"")</f>
        <v/>
      </c>
      <c r="U129" s="1232" t="str">
        <f>IF(AND(ISNUMBER(U9),ISNUMBER($D9),ISNUMBER($V9)),MAX(U9-MIN(MAX(AVERAGE($D9:$I9)*'IRRBB parameters'!$C$33,'IRRBB parameters'!$E$33),'IRRBB parameters'!$D$33)*(('IRRBB parameters'!$U$36-'IRRBB parameters'!T$36)/('IRRBB parameters'!$U$36-'IRRBB parameters'!$C$36))+MIN(MAX(AVERAGE($T9:$V9)*'IRRBB parameters'!$C$34,'IRRBB parameters'!$E$34),'IRRBB parameters'!$D$34)*(('IRRBB parameters'!T$36-'IRRBB parameters'!$C$36)/('IRRBB parameters'!$U$36-'IRRBB parameters'!$C$36)),0),"")</f>
        <v/>
      </c>
      <c r="V129" s="1233" t="str">
        <f>IF(AND(ISNUMBER(V9),ISNUMBER($D9),ISNUMBER($V9)),MAX(V9-MIN(MAX(AVERAGE($D9:$I9)*'IRRBB parameters'!$C$33,'IRRBB parameters'!$E$33),'IRRBB parameters'!$D$33)*(('IRRBB parameters'!$U$36-'IRRBB parameters'!U$36)/('IRRBB parameters'!$U$36-'IRRBB parameters'!$C$36))+MIN(MAX(AVERAGE($T9:$V9)*'IRRBB parameters'!$C$34,'IRRBB parameters'!$E$34),'IRRBB parameters'!$D$34)*(('IRRBB parameters'!U$36-'IRRBB parameters'!$C$36)/('IRRBB parameters'!$U$36-'IRRBB parameters'!$C$36)),0),"")</f>
        <v/>
      </c>
      <c r="W129" s="1150"/>
      <c r="X129" s="1210"/>
    </row>
    <row r="130" spans="1:24" ht="15" customHeight="1" x14ac:dyDescent="0.25">
      <c r="A130" s="1209"/>
      <c r="B130" s="1230">
        <f t="shared" si="4"/>
        <v>5</v>
      </c>
      <c r="C130" s="1231" t="str">
        <f>IF('IRRBB exposures'!$C$10="","",'IRRBB exposures'!$C$10)</f>
        <v/>
      </c>
      <c r="D130" s="1232" t="str">
        <f>IF(AND(ISNUMBER(D10),ISNUMBER($D10),ISNUMBER($V10)),MAX(D10-MIN(MAX(AVERAGE($D10:$I10)*'IRRBB parameters'!$C$33,'IRRBB parameters'!$E$33),'IRRBB parameters'!$D$33)*(('IRRBB parameters'!$U$36-'IRRBB parameters'!C$36)/('IRRBB parameters'!$U$36-'IRRBB parameters'!$C$36))+MIN(MAX(AVERAGE($T10:$V10)*'IRRBB parameters'!$C$34,'IRRBB parameters'!$E$34),'IRRBB parameters'!$D$34)*(('IRRBB parameters'!C$36-'IRRBB parameters'!$C$36)/('IRRBB parameters'!$U$36-'IRRBB parameters'!$C$36)),0),"")</f>
        <v/>
      </c>
      <c r="E130" s="1232" t="str">
        <f>IF(AND(ISNUMBER(E10),ISNUMBER($D10),ISNUMBER($V10)),MAX(E10-MIN(MAX(AVERAGE($D10:$I10)*'IRRBB parameters'!$C$33,'IRRBB parameters'!$E$33),'IRRBB parameters'!$D$33)*(('IRRBB parameters'!$U$36-'IRRBB parameters'!D$36)/('IRRBB parameters'!$U$36-'IRRBB parameters'!$C$36))+MIN(MAX(AVERAGE($T10:$V10)*'IRRBB parameters'!$C$34,'IRRBB parameters'!$E$34),'IRRBB parameters'!$D$34)*(('IRRBB parameters'!D$36-'IRRBB parameters'!$C$36)/('IRRBB parameters'!$U$36-'IRRBB parameters'!$C$36)),0),"")</f>
        <v/>
      </c>
      <c r="F130" s="1232" t="str">
        <f>IF(AND(ISNUMBER(F10),ISNUMBER($D10),ISNUMBER($V10)),MAX(F10-MIN(MAX(AVERAGE($D10:$I10)*'IRRBB parameters'!$C$33,'IRRBB parameters'!$E$33),'IRRBB parameters'!$D$33)*(('IRRBB parameters'!$U$36-'IRRBB parameters'!E$36)/('IRRBB parameters'!$U$36-'IRRBB parameters'!$C$36))+MIN(MAX(AVERAGE($T10:$V10)*'IRRBB parameters'!$C$34,'IRRBB parameters'!$E$34),'IRRBB parameters'!$D$34)*(('IRRBB parameters'!E$36-'IRRBB parameters'!$C$36)/('IRRBB parameters'!$U$36-'IRRBB parameters'!$C$36)),0),"")</f>
        <v/>
      </c>
      <c r="G130" s="1232" t="str">
        <f>IF(AND(ISNUMBER(G10),ISNUMBER($D10),ISNUMBER($V10)),MAX(G10-MIN(MAX(AVERAGE($D10:$I10)*'IRRBB parameters'!$C$33,'IRRBB parameters'!$E$33),'IRRBB parameters'!$D$33)*(('IRRBB parameters'!$U$36-'IRRBB parameters'!F$36)/('IRRBB parameters'!$U$36-'IRRBB parameters'!$C$36))+MIN(MAX(AVERAGE($T10:$V10)*'IRRBB parameters'!$C$34,'IRRBB parameters'!$E$34),'IRRBB parameters'!$D$34)*(('IRRBB parameters'!F$36-'IRRBB parameters'!$C$36)/('IRRBB parameters'!$U$36-'IRRBB parameters'!$C$36)),0),"")</f>
        <v/>
      </c>
      <c r="H130" s="1232" t="str">
        <f>IF(AND(ISNUMBER(H10),ISNUMBER($D10),ISNUMBER($V10)),MAX(H10-MIN(MAX(AVERAGE($D10:$I10)*'IRRBB parameters'!$C$33,'IRRBB parameters'!$E$33),'IRRBB parameters'!$D$33)*(('IRRBB parameters'!$U$36-'IRRBB parameters'!G$36)/('IRRBB parameters'!$U$36-'IRRBB parameters'!$C$36))+MIN(MAX(AVERAGE($T10:$V10)*'IRRBB parameters'!$C$34,'IRRBB parameters'!$E$34),'IRRBB parameters'!$D$34)*(('IRRBB parameters'!G$36-'IRRBB parameters'!$C$36)/('IRRBB parameters'!$U$36-'IRRBB parameters'!$C$36)),0),"")</f>
        <v/>
      </c>
      <c r="I130" s="1232" t="str">
        <f>IF(AND(ISNUMBER(I10),ISNUMBER($D10),ISNUMBER($V10)),MAX(I10-MIN(MAX(AVERAGE($D10:$I10)*'IRRBB parameters'!$C$33,'IRRBB parameters'!$E$33),'IRRBB parameters'!$D$33)*(('IRRBB parameters'!$U$36-'IRRBB parameters'!H$36)/('IRRBB parameters'!$U$36-'IRRBB parameters'!$C$36))+MIN(MAX(AVERAGE($T10:$V10)*'IRRBB parameters'!$C$34,'IRRBB parameters'!$E$34),'IRRBB parameters'!$D$34)*(('IRRBB parameters'!H$36-'IRRBB parameters'!$C$36)/('IRRBB parameters'!$U$36-'IRRBB parameters'!$C$36)),0),"")</f>
        <v/>
      </c>
      <c r="J130" s="1232" t="str">
        <f>IF(AND(ISNUMBER(J10),ISNUMBER($D10),ISNUMBER($V10)),MAX(J10-MIN(MAX(AVERAGE($D10:$I10)*'IRRBB parameters'!$C$33,'IRRBB parameters'!$E$33),'IRRBB parameters'!$D$33)*(('IRRBB parameters'!$U$36-'IRRBB parameters'!I$36)/('IRRBB parameters'!$U$36-'IRRBB parameters'!$C$36))+MIN(MAX(AVERAGE($T10:$V10)*'IRRBB parameters'!$C$34,'IRRBB parameters'!$E$34),'IRRBB parameters'!$D$34)*(('IRRBB parameters'!I$36-'IRRBB parameters'!$C$36)/('IRRBB parameters'!$U$36-'IRRBB parameters'!$C$36)),0),"")</f>
        <v/>
      </c>
      <c r="K130" s="1232" t="str">
        <f>IF(AND(ISNUMBER(K10),ISNUMBER($D10),ISNUMBER($V10)),MAX(K10-MIN(MAX(AVERAGE($D10:$I10)*'IRRBB parameters'!$C$33,'IRRBB parameters'!$E$33),'IRRBB parameters'!$D$33)*(('IRRBB parameters'!$U$36-'IRRBB parameters'!J$36)/('IRRBB parameters'!$U$36-'IRRBB parameters'!$C$36))+MIN(MAX(AVERAGE($T10:$V10)*'IRRBB parameters'!$C$34,'IRRBB parameters'!$E$34),'IRRBB parameters'!$D$34)*(('IRRBB parameters'!J$36-'IRRBB parameters'!$C$36)/('IRRBB parameters'!$U$36-'IRRBB parameters'!$C$36)),0),"")</f>
        <v/>
      </c>
      <c r="L130" s="1232" t="str">
        <f>IF(AND(ISNUMBER(L10),ISNUMBER($D10),ISNUMBER($V10)),MAX(L10-MIN(MAX(AVERAGE($D10:$I10)*'IRRBB parameters'!$C$33,'IRRBB parameters'!$E$33),'IRRBB parameters'!$D$33)*(('IRRBB parameters'!$U$36-'IRRBB parameters'!K$36)/('IRRBB parameters'!$U$36-'IRRBB parameters'!$C$36))+MIN(MAX(AVERAGE($T10:$V10)*'IRRBB parameters'!$C$34,'IRRBB parameters'!$E$34),'IRRBB parameters'!$D$34)*(('IRRBB parameters'!K$36-'IRRBB parameters'!$C$36)/('IRRBB parameters'!$U$36-'IRRBB parameters'!$C$36)),0),"")</f>
        <v/>
      </c>
      <c r="M130" s="1232" t="str">
        <f>IF(AND(ISNUMBER(M10),ISNUMBER($D10),ISNUMBER($V10)),MAX(M10-MIN(MAX(AVERAGE($D10:$I10)*'IRRBB parameters'!$C$33,'IRRBB parameters'!$E$33),'IRRBB parameters'!$D$33)*(('IRRBB parameters'!$U$36-'IRRBB parameters'!L$36)/('IRRBB parameters'!$U$36-'IRRBB parameters'!$C$36))+MIN(MAX(AVERAGE($T10:$V10)*'IRRBB parameters'!$C$34,'IRRBB parameters'!$E$34),'IRRBB parameters'!$D$34)*(('IRRBB parameters'!L$36-'IRRBB parameters'!$C$36)/('IRRBB parameters'!$U$36-'IRRBB parameters'!$C$36)),0),"")</f>
        <v/>
      </c>
      <c r="N130" s="1232" t="str">
        <f>IF(AND(ISNUMBER(N10),ISNUMBER($D10),ISNUMBER($V10)),MAX(N10-MIN(MAX(AVERAGE($D10:$I10)*'IRRBB parameters'!$C$33,'IRRBB parameters'!$E$33),'IRRBB parameters'!$D$33)*(('IRRBB parameters'!$U$36-'IRRBB parameters'!M$36)/('IRRBB parameters'!$U$36-'IRRBB parameters'!$C$36))+MIN(MAX(AVERAGE($T10:$V10)*'IRRBB parameters'!$C$34,'IRRBB parameters'!$E$34),'IRRBB parameters'!$D$34)*(('IRRBB parameters'!M$36-'IRRBB parameters'!$C$36)/('IRRBB parameters'!$U$36-'IRRBB parameters'!$C$36)),0),"")</f>
        <v/>
      </c>
      <c r="O130" s="1232" t="str">
        <f>IF(AND(ISNUMBER(O10),ISNUMBER($D10),ISNUMBER($V10)),MAX(O10-MIN(MAX(AVERAGE($D10:$I10)*'IRRBB parameters'!$C$33,'IRRBB parameters'!$E$33),'IRRBB parameters'!$D$33)*(('IRRBB parameters'!$U$36-'IRRBB parameters'!N$36)/('IRRBB parameters'!$U$36-'IRRBB parameters'!$C$36))+MIN(MAX(AVERAGE($T10:$V10)*'IRRBB parameters'!$C$34,'IRRBB parameters'!$E$34),'IRRBB parameters'!$D$34)*(('IRRBB parameters'!N$36-'IRRBB parameters'!$C$36)/('IRRBB parameters'!$U$36-'IRRBB parameters'!$C$36)),0),"")</f>
        <v/>
      </c>
      <c r="P130" s="1232" t="str">
        <f>IF(AND(ISNUMBER(P10),ISNUMBER($D10),ISNUMBER($V10)),MAX(P10-MIN(MAX(AVERAGE($D10:$I10)*'IRRBB parameters'!$C$33,'IRRBB parameters'!$E$33),'IRRBB parameters'!$D$33)*(('IRRBB parameters'!$U$36-'IRRBB parameters'!O$36)/('IRRBB parameters'!$U$36-'IRRBB parameters'!$C$36))+MIN(MAX(AVERAGE($T10:$V10)*'IRRBB parameters'!$C$34,'IRRBB parameters'!$E$34),'IRRBB parameters'!$D$34)*(('IRRBB parameters'!O$36-'IRRBB parameters'!$C$36)/('IRRBB parameters'!$U$36-'IRRBB parameters'!$C$36)),0),"")</f>
        <v/>
      </c>
      <c r="Q130" s="1232" t="str">
        <f>IF(AND(ISNUMBER(Q10),ISNUMBER($D10),ISNUMBER($V10)),MAX(Q10-MIN(MAX(AVERAGE($D10:$I10)*'IRRBB parameters'!$C$33,'IRRBB parameters'!$E$33),'IRRBB parameters'!$D$33)*(('IRRBB parameters'!$U$36-'IRRBB parameters'!P$36)/('IRRBB parameters'!$U$36-'IRRBB parameters'!$C$36))+MIN(MAX(AVERAGE($T10:$V10)*'IRRBB parameters'!$C$34,'IRRBB parameters'!$E$34),'IRRBB parameters'!$D$34)*(('IRRBB parameters'!P$36-'IRRBB parameters'!$C$36)/('IRRBB parameters'!$U$36-'IRRBB parameters'!$C$36)),0),"")</f>
        <v/>
      </c>
      <c r="R130" s="1232" t="str">
        <f>IF(AND(ISNUMBER(R10),ISNUMBER($D10),ISNUMBER($V10)),MAX(R10-MIN(MAX(AVERAGE($D10:$I10)*'IRRBB parameters'!$C$33,'IRRBB parameters'!$E$33),'IRRBB parameters'!$D$33)*(('IRRBB parameters'!$U$36-'IRRBB parameters'!Q$36)/('IRRBB parameters'!$U$36-'IRRBB parameters'!$C$36))+MIN(MAX(AVERAGE($T10:$V10)*'IRRBB parameters'!$C$34,'IRRBB parameters'!$E$34),'IRRBB parameters'!$D$34)*(('IRRBB parameters'!Q$36-'IRRBB parameters'!$C$36)/('IRRBB parameters'!$U$36-'IRRBB parameters'!$C$36)),0),"")</f>
        <v/>
      </c>
      <c r="S130" s="1232" t="str">
        <f>IF(AND(ISNUMBER(S10),ISNUMBER($D10),ISNUMBER($V10)),MAX(S10-MIN(MAX(AVERAGE($D10:$I10)*'IRRBB parameters'!$C$33,'IRRBB parameters'!$E$33),'IRRBB parameters'!$D$33)*(('IRRBB parameters'!$U$36-'IRRBB parameters'!R$36)/('IRRBB parameters'!$U$36-'IRRBB parameters'!$C$36))+MIN(MAX(AVERAGE($T10:$V10)*'IRRBB parameters'!$C$34,'IRRBB parameters'!$E$34),'IRRBB parameters'!$D$34)*(('IRRBB parameters'!R$36-'IRRBB parameters'!$C$36)/('IRRBB parameters'!$U$36-'IRRBB parameters'!$C$36)),0),"")</f>
        <v/>
      </c>
      <c r="T130" s="1232" t="str">
        <f>IF(AND(ISNUMBER(T10),ISNUMBER($D10),ISNUMBER($V10)),MAX(T10-MIN(MAX(AVERAGE($D10:$I10)*'IRRBB parameters'!$C$33,'IRRBB parameters'!$E$33),'IRRBB parameters'!$D$33)*(('IRRBB parameters'!$U$36-'IRRBB parameters'!S$36)/('IRRBB parameters'!$U$36-'IRRBB parameters'!$C$36))+MIN(MAX(AVERAGE($T10:$V10)*'IRRBB parameters'!$C$34,'IRRBB parameters'!$E$34),'IRRBB parameters'!$D$34)*(('IRRBB parameters'!S$36-'IRRBB parameters'!$C$36)/('IRRBB parameters'!$U$36-'IRRBB parameters'!$C$36)),0),"")</f>
        <v/>
      </c>
      <c r="U130" s="1232" t="str">
        <f>IF(AND(ISNUMBER(U10),ISNUMBER($D10),ISNUMBER($V10)),MAX(U10-MIN(MAX(AVERAGE($D10:$I10)*'IRRBB parameters'!$C$33,'IRRBB parameters'!$E$33),'IRRBB parameters'!$D$33)*(('IRRBB parameters'!$U$36-'IRRBB parameters'!T$36)/('IRRBB parameters'!$U$36-'IRRBB parameters'!$C$36))+MIN(MAX(AVERAGE($T10:$V10)*'IRRBB parameters'!$C$34,'IRRBB parameters'!$E$34),'IRRBB parameters'!$D$34)*(('IRRBB parameters'!T$36-'IRRBB parameters'!$C$36)/('IRRBB parameters'!$U$36-'IRRBB parameters'!$C$36)),0),"")</f>
        <v/>
      </c>
      <c r="V130" s="1233" t="str">
        <f>IF(AND(ISNUMBER(V10),ISNUMBER($D10),ISNUMBER($V10)),MAX(V10-MIN(MAX(AVERAGE($D10:$I10)*'IRRBB parameters'!$C$33,'IRRBB parameters'!$E$33),'IRRBB parameters'!$D$33)*(('IRRBB parameters'!$U$36-'IRRBB parameters'!U$36)/('IRRBB parameters'!$U$36-'IRRBB parameters'!$C$36))+MIN(MAX(AVERAGE($T10:$V10)*'IRRBB parameters'!$C$34,'IRRBB parameters'!$E$34),'IRRBB parameters'!$D$34)*(('IRRBB parameters'!U$36-'IRRBB parameters'!$C$36)/('IRRBB parameters'!$U$36-'IRRBB parameters'!$C$36)),0),"")</f>
        <v/>
      </c>
      <c r="W130" s="1150"/>
      <c r="X130" s="1210"/>
    </row>
    <row r="131" spans="1:24" ht="15" customHeight="1" x14ac:dyDescent="0.25">
      <c r="A131" s="1209"/>
      <c r="B131" s="1230">
        <f t="shared" si="4"/>
        <v>6</v>
      </c>
      <c r="C131" s="1231" t="str">
        <f>IF('IRRBB exposures'!$C$11="","",'IRRBB exposures'!$C$11)</f>
        <v/>
      </c>
      <c r="D131" s="1232" t="str">
        <f>IF(AND(ISNUMBER(D11),ISNUMBER($D11),ISNUMBER($V11)),MAX(D11-MIN(MAX(AVERAGE($D11:$I11)*'IRRBB parameters'!$C$33,'IRRBB parameters'!$E$33),'IRRBB parameters'!$D$33)*(('IRRBB parameters'!$U$36-'IRRBB parameters'!C$36)/('IRRBB parameters'!$U$36-'IRRBB parameters'!$C$36))+MIN(MAX(AVERAGE($T11:$V11)*'IRRBB parameters'!$C$34,'IRRBB parameters'!$E$34),'IRRBB parameters'!$D$34)*(('IRRBB parameters'!C$36-'IRRBB parameters'!$C$36)/('IRRBB parameters'!$U$36-'IRRBB parameters'!$C$36)),0),"")</f>
        <v/>
      </c>
      <c r="E131" s="1232" t="str">
        <f>IF(AND(ISNUMBER(E11),ISNUMBER($D11),ISNUMBER($V11)),MAX(E11-MIN(MAX(AVERAGE($D11:$I11)*'IRRBB parameters'!$C$33,'IRRBB parameters'!$E$33),'IRRBB parameters'!$D$33)*(('IRRBB parameters'!$U$36-'IRRBB parameters'!D$36)/('IRRBB parameters'!$U$36-'IRRBB parameters'!$C$36))+MIN(MAX(AVERAGE($T11:$V11)*'IRRBB parameters'!$C$34,'IRRBB parameters'!$E$34),'IRRBB parameters'!$D$34)*(('IRRBB parameters'!D$36-'IRRBB parameters'!$C$36)/('IRRBB parameters'!$U$36-'IRRBB parameters'!$C$36)),0),"")</f>
        <v/>
      </c>
      <c r="F131" s="1232" t="str">
        <f>IF(AND(ISNUMBER(F11),ISNUMBER($D11),ISNUMBER($V11)),MAX(F11-MIN(MAX(AVERAGE($D11:$I11)*'IRRBB parameters'!$C$33,'IRRBB parameters'!$E$33),'IRRBB parameters'!$D$33)*(('IRRBB parameters'!$U$36-'IRRBB parameters'!E$36)/('IRRBB parameters'!$U$36-'IRRBB parameters'!$C$36))+MIN(MAX(AVERAGE($T11:$V11)*'IRRBB parameters'!$C$34,'IRRBB parameters'!$E$34),'IRRBB parameters'!$D$34)*(('IRRBB parameters'!E$36-'IRRBB parameters'!$C$36)/('IRRBB parameters'!$U$36-'IRRBB parameters'!$C$36)),0),"")</f>
        <v/>
      </c>
      <c r="G131" s="1232" t="str">
        <f>IF(AND(ISNUMBER(G11),ISNUMBER($D11),ISNUMBER($V11)),MAX(G11-MIN(MAX(AVERAGE($D11:$I11)*'IRRBB parameters'!$C$33,'IRRBB parameters'!$E$33),'IRRBB parameters'!$D$33)*(('IRRBB parameters'!$U$36-'IRRBB parameters'!F$36)/('IRRBB parameters'!$U$36-'IRRBB parameters'!$C$36))+MIN(MAX(AVERAGE($T11:$V11)*'IRRBB parameters'!$C$34,'IRRBB parameters'!$E$34),'IRRBB parameters'!$D$34)*(('IRRBB parameters'!F$36-'IRRBB parameters'!$C$36)/('IRRBB parameters'!$U$36-'IRRBB parameters'!$C$36)),0),"")</f>
        <v/>
      </c>
      <c r="H131" s="1232" t="str">
        <f>IF(AND(ISNUMBER(H11),ISNUMBER($D11),ISNUMBER($V11)),MAX(H11-MIN(MAX(AVERAGE($D11:$I11)*'IRRBB parameters'!$C$33,'IRRBB parameters'!$E$33),'IRRBB parameters'!$D$33)*(('IRRBB parameters'!$U$36-'IRRBB parameters'!G$36)/('IRRBB parameters'!$U$36-'IRRBB parameters'!$C$36))+MIN(MAX(AVERAGE($T11:$V11)*'IRRBB parameters'!$C$34,'IRRBB parameters'!$E$34),'IRRBB parameters'!$D$34)*(('IRRBB parameters'!G$36-'IRRBB parameters'!$C$36)/('IRRBB parameters'!$U$36-'IRRBB parameters'!$C$36)),0),"")</f>
        <v/>
      </c>
      <c r="I131" s="1232" t="str">
        <f>IF(AND(ISNUMBER(I11),ISNUMBER($D11),ISNUMBER($V11)),MAX(I11-MIN(MAX(AVERAGE($D11:$I11)*'IRRBB parameters'!$C$33,'IRRBB parameters'!$E$33),'IRRBB parameters'!$D$33)*(('IRRBB parameters'!$U$36-'IRRBB parameters'!H$36)/('IRRBB parameters'!$U$36-'IRRBB parameters'!$C$36))+MIN(MAX(AVERAGE($T11:$V11)*'IRRBB parameters'!$C$34,'IRRBB parameters'!$E$34),'IRRBB parameters'!$D$34)*(('IRRBB parameters'!H$36-'IRRBB parameters'!$C$36)/('IRRBB parameters'!$U$36-'IRRBB parameters'!$C$36)),0),"")</f>
        <v/>
      </c>
      <c r="J131" s="1232" t="str">
        <f>IF(AND(ISNUMBER(J11),ISNUMBER($D11),ISNUMBER($V11)),MAX(J11-MIN(MAX(AVERAGE($D11:$I11)*'IRRBB parameters'!$C$33,'IRRBB parameters'!$E$33),'IRRBB parameters'!$D$33)*(('IRRBB parameters'!$U$36-'IRRBB parameters'!I$36)/('IRRBB parameters'!$U$36-'IRRBB parameters'!$C$36))+MIN(MAX(AVERAGE($T11:$V11)*'IRRBB parameters'!$C$34,'IRRBB parameters'!$E$34),'IRRBB parameters'!$D$34)*(('IRRBB parameters'!I$36-'IRRBB parameters'!$C$36)/('IRRBB parameters'!$U$36-'IRRBB parameters'!$C$36)),0),"")</f>
        <v/>
      </c>
      <c r="K131" s="1232" t="str">
        <f>IF(AND(ISNUMBER(K11),ISNUMBER($D11),ISNUMBER($V11)),MAX(K11-MIN(MAX(AVERAGE($D11:$I11)*'IRRBB parameters'!$C$33,'IRRBB parameters'!$E$33),'IRRBB parameters'!$D$33)*(('IRRBB parameters'!$U$36-'IRRBB parameters'!J$36)/('IRRBB parameters'!$U$36-'IRRBB parameters'!$C$36))+MIN(MAX(AVERAGE($T11:$V11)*'IRRBB parameters'!$C$34,'IRRBB parameters'!$E$34),'IRRBB parameters'!$D$34)*(('IRRBB parameters'!J$36-'IRRBB parameters'!$C$36)/('IRRBB parameters'!$U$36-'IRRBB parameters'!$C$36)),0),"")</f>
        <v/>
      </c>
      <c r="L131" s="1232" t="str">
        <f>IF(AND(ISNUMBER(L11),ISNUMBER($D11),ISNUMBER($V11)),MAX(L11-MIN(MAX(AVERAGE($D11:$I11)*'IRRBB parameters'!$C$33,'IRRBB parameters'!$E$33),'IRRBB parameters'!$D$33)*(('IRRBB parameters'!$U$36-'IRRBB parameters'!K$36)/('IRRBB parameters'!$U$36-'IRRBB parameters'!$C$36))+MIN(MAX(AVERAGE($T11:$V11)*'IRRBB parameters'!$C$34,'IRRBB parameters'!$E$34),'IRRBB parameters'!$D$34)*(('IRRBB parameters'!K$36-'IRRBB parameters'!$C$36)/('IRRBB parameters'!$U$36-'IRRBB parameters'!$C$36)),0),"")</f>
        <v/>
      </c>
      <c r="M131" s="1232" t="str">
        <f>IF(AND(ISNUMBER(M11),ISNUMBER($D11),ISNUMBER($V11)),MAX(M11-MIN(MAX(AVERAGE($D11:$I11)*'IRRBB parameters'!$C$33,'IRRBB parameters'!$E$33),'IRRBB parameters'!$D$33)*(('IRRBB parameters'!$U$36-'IRRBB parameters'!L$36)/('IRRBB parameters'!$U$36-'IRRBB parameters'!$C$36))+MIN(MAX(AVERAGE($T11:$V11)*'IRRBB parameters'!$C$34,'IRRBB parameters'!$E$34),'IRRBB parameters'!$D$34)*(('IRRBB parameters'!L$36-'IRRBB parameters'!$C$36)/('IRRBB parameters'!$U$36-'IRRBB parameters'!$C$36)),0),"")</f>
        <v/>
      </c>
      <c r="N131" s="1232" t="str">
        <f>IF(AND(ISNUMBER(N11),ISNUMBER($D11),ISNUMBER($V11)),MAX(N11-MIN(MAX(AVERAGE($D11:$I11)*'IRRBB parameters'!$C$33,'IRRBB parameters'!$E$33),'IRRBB parameters'!$D$33)*(('IRRBB parameters'!$U$36-'IRRBB parameters'!M$36)/('IRRBB parameters'!$U$36-'IRRBB parameters'!$C$36))+MIN(MAX(AVERAGE($T11:$V11)*'IRRBB parameters'!$C$34,'IRRBB parameters'!$E$34),'IRRBB parameters'!$D$34)*(('IRRBB parameters'!M$36-'IRRBB parameters'!$C$36)/('IRRBB parameters'!$U$36-'IRRBB parameters'!$C$36)),0),"")</f>
        <v/>
      </c>
      <c r="O131" s="1232" t="str">
        <f>IF(AND(ISNUMBER(O11),ISNUMBER($D11),ISNUMBER($V11)),MAX(O11-MIN(MAX(AVERAGE($D11:$I11)*'IRRBB parameters'!$C$33,'IRRBB parameters'!$E$33),'IRRBB parameters'!$D$33)*(('IRRBB parameters'!$U$36-'IRRBB parameters'!N$36)/('IRRBB parameters'!$U$36-'IRRBB parameters'!$C$36))+MIN(MAX(AVERAGE($T11:$V11)*'IRRBB parameters'!$C$34,'IRRBB parameters'!$E$34),'IRRBB parameters'!$D$34)*(('IRRBB parameters'!N$36-'IRRBB parameters'!$C$36)/('IRRBB parameters'!$U$36-'IRRBB parameters'!$C$36)),0),"")</f>
        <v/>
      </c>
      <c r="P131" s="1232" t="str">
        <f>IF(AND(ISNUMBER(P11),ISNUMBER($D11),ISNUMBER($V11)),MAX(P11-MIN(MAX(AVERAGE($D11:$I11)*'IRRBB parameters'!$C$33,'IRRBB parameters'!$E$33),'IRRBB parameters'!$D$33)*(('IRRBB parameters'!$U$36-'IRRBB parameters'!O$36)/('IRRBB parameters'!$U$36-'IRRBB parameters'!$C$36))+MIN(MAX(AVERAGE($T11:$V11)*'IRRBB parameters'!$C$34,'IRRBB parameters'!$E$34),'IRRBB parameters'!$D$34)*(('IRRBB parameters'!O$36-'IRRBB parameters'!$C$36)/('IRRBB parameters'!$U$36-'IRRBB parameters'!$C$36)),0),"")</f>
        <v/>
      </c>
      <c r="Q131" s="1232" t="str">
        <f>IF(AND(ISNUMBER(Q11),ISNUMBER($D11),ISNUMBER($V11)),MAX(Q11-MIN(MAX(AVERAGE($D11:$I11)*'IRRBB parameters'!$C$33,'IRRBB parameters'!$E$33),'IRRBB parameters'!$D$33)*(('IRRBB parameters'!$U$36-'IRRBB parameters'!P$36)/('IRRBB parameters'!$U$36-'IRRBB parameters'!$C$36))+MIN(MAX(AVERAGE($T11:$V11)*'IRRBB parameters'!$C$34,'IRRBB parameters'!$E$34),'IRRBB parameters'!$D$34)*(('IRRBB parameters'!P$36-'IRRBB parameters'!$C$36)/('IRRBB parameters'!$U$36-'IRRBB parameters'!$C$36)),0),"")</f>
        <v/>
      </c>
      <c r="R131" s="1232" t="str">
        <f>IF(AND(ISNUMBER(R11),ISNUMBER($D11),ISNUMBER($V11)),MAX(R11-MIN(MAX(AVERAGE($D11:$I11)*'IRRBB parameters'!$C$33,'IRRBB parameters'!$E$33),'IRRBB parameters'!$D$33)*(('IRRBB parameters'!$U$36-'IRRBB parameters'!Q$36)/('IRRBB parameters'!$U$36-'IRRBB parameters'!$C$36))+MIN(MAX(AVERAGE($T11:$V11)*'IRRBB parameters'!$C$34,'IRRBB parameters'!$E$34),'IRRBB parameters'!$D$34)*(('IRRBB parameters'!Q$36-'IRRBB parameters'!$C$36)/('IRRBB parameters'!$U$36-'IRRBB parameters'!$C$36)),0),"")</f>
        <v/>
      </c>
      <c r="S131" s="1232" t="str">
        <f>IF(AND(ISNUMBER(S11),ISNUMBER($D11),ISNUMBER($V11)),MAX(S11-MIN(MAX(AVERAGE($D11:$I11)*'IRRBB parameters'!$C$33,'IRRBB parameters'!$E$33),'IRRBB parameters'!$D$33)*(('IRRBB parameters'!$U$36-'IRRBB parameters'!R$36)/('IRRBB parameters'!$U$36-'IRRBB parameters'!$C$36))+MIN(MAX(AVERAGE($T11:$V11)*'IRRBB parameters'!$C$34,'IRRBB parameters'!$E$34),'IRRBB parameters'!$D$34)*(('IRRBB parameters'!R$36-'IRRBB parameters'!$C$36)/('IRRBB parameters'!$U$36-'IRRBB parameters'!$C$36)),0),"")</f>
        <v/>
      </c>
      <c r="T131" s="1232" t="str">
        <f>IF(AND(ISNUMBER(T11),ISNUMBER($D11),ISNUMBER($V11)),MAX(T11-MIN(MAX(AVERAGE($D11:$I11)*'IRRBB parameters'!$C$33,'IRRBB parameters'!$E$33),'IRRBB parameters'!$D$33)*(('IRRBB parameters'!$U$36-'IRRBB parameters'!S$36)/('IRRBB parameters'!$U$36-'IRRBB parameters'!$C$36))+MIN(MAX(AVERAGE($T11:$V11)*'IRRBB parameters'!$C$34,'IRRBB parameters'!$E$34),'IRRBB parameters'!$D$34)*(('IRRBB parameters'!S$36-'IRRBB parameters'!$C$36)/('IRRBB parameters'!$U$36-'IRRBB parameters'!$C$36)),0),"")</f>
        <v/>
      </c>
      <c r="U131" s="1232" t="str">
        <f>IF(AND(ISNUMBER(U11),ISNUMBER($D11),ISNUMBER($V11)),MAX(U11-MIN(MAX(AVERAGE($D11:$I11)*'IRRBB parameters'!$C$33,'IRRBB parameters'!$E$33),'IRRBB parameters'!$D$33)*(('IRRBB parameters'!$U$36-'IRRBB parameters'!T$36)/('IRRBB parameters'!$U$36-'IRRBB parameters'!$C$36))+MIN(MAX(AVERAGE($T11:$V11)*'IRRBB parameters'!$C$34,'IRRBB parameters'!$E$34),'IRRBB parameters'!$D$34)*(('IRRBB parameters'!T$36-'IRRBB parameters'!$C$36)/('IRRBB parameters'!$U$36-'IRRBB parameters'!$C$36)),0),"")</f>
        <v/>
      </c>
      <c r="V131" s="1233" t="str">
        <f>IF(AND(ISNUMBER(V11),ISNUMBER($D11),ISNUMBER($V11)),MAX(V11-MIN(MAX(AVERAGE($D11:$I11)*'IRRBB parameters'!$C$33,'IRRBB parameters'!$E$33),'IRRBB parameters'!$D$33)*(('IRRBB parameters'!$U$36-'IRRBB parameters'!U$36)/('IRRBB parameters'!$U$36-'IRRBB parameters'!$C$36))+MIN(MAX(AVERAGE($T11:$V11)*'IRRBB parameters'!$C$34,'IRRBB parameters'!$E$34),'IRRBB parameters'!$D$34)*(('IRRBB parameters'!U$36-'IRRBB parameters'!$C$36)/('IRRBB parameters'!$U$36-'IRRBB parameters'!$C$36)),0),"")</f>
        <v/>
      </c>
      <c r="W131" s="1150"/>
      <c r="X131" s="1210"/>
    </row>
    <row r="132" spans="1:24" ht="15" customHeight="1" x14ac:dyDescent="0.25">
      <c r="A132" s="1209"/>
      <c r="B132" s="1230">
        <f t="shared" si="4"/>
        <v>7</v>
      </c>
      <c r="C132" s="1231" t="str">
        <f t="shared" ref="C132:C162" si="5">IF(C92="","",C92)</f>
        <v/>
      </c>
      <c r="D132" s="1232" t="str">
        <f>IF(AND(ISNUMBER(D12),ISNUMBER($D12),ISNUMBER($V12)),MAX(D12-MIN(MAX(AVERAGE($D12:$I12)*'IRRBB parameters'!$C$33,'IRRBB parameters'!$E$33),'IRRBB parameters'!$D$33)*(('IRRBB parameters'!$U$36-'IRRBB parameters'!C$36)/('IRRBB parameters'!$U$36-'IRRBB parameters'!$C$36))+MIN(MAX(AVERAGE($T12:$V12)*'IRRBB parameters'!$C$34,'IRRBB parameters'!$E$34),'IRRBB parameters'!$D$34)*(('IRRBB parameters'!C$36-'IRRBB parameters'!$C$36)/('IRRBB parameters'!$U$36-'IRRBB parameters'!$C$36)),0),"")</f>
        <v/>
      </c>
      <c r="E132" s="1232" t="str">
        <f>IF(AND(ISNUMBER(E12),ISNUMBER($D12),ISNUMBER($V12)),MAX(E12-MIN(MAX(AVERAGE($D12:$I12)*'IRRBB parameters'!$C$33,'IRRBB parameters'!$E$33),'IRRBB parameters'!$D$33)*(('IRRBB parameters'!$U$36-'IRRBB parameters'!D$36)/('IRRBB parameters'!$U$36-'IRRBB parameters'!$C$36))+MIN(MAX(AVERAGE($T12:$V12)*'IRRBB parameters'!$C$34,'IRRBB parameters'!$E$34),'IRRBB parameters'!$D$34)*(('IRRBB parameters'!D$36-'IRRBB parameters'!$C$36)/('IRRBB parameters'!$U$36-'IRRBB parameters'!$C$36)),0),"")</f>
        <v/>
      </c>
      <c r="F132" s="1232" t="str">
        <f>IF(AND(ISNUMBER(F12),ISNUMBER($D12),ISNUMBER($V12)),MAX(F12-MIN(MAX(AVERAGE($D12:$I12)*'IRRBB parameters'!$C$33,'IRRBB parameters'!$E$33),'IRRBB parameters'!$D$33)*(('IRRBB parameters'!$U$36-'IRRBB parameters'!E$36)/('IRRBB parameters'!$U$36-'IRRBB parameters'!$C$36))+MIN(MAX(AVERAGE($T12:$V12)*'IRRBB parameters'!$C$34,'IRRBB parameters'!$E$34),'IRRBB parameters'!$D$34)*(('IRRBB parameters'!E$36-'IRRBB parameters'!$C$36)/('IRRBB parameters'!$U$36-'IRRBB parameters'!$C$36)),0),"")</f>
        <v/>
      </c>
      <c r="G132" s="1232" t="str">
        <f>IF(AND(ISNUMBER(G12),ISNUMBER($D12),ISNUMBER($V12)),MAX(G12-MIN(MAX(AVERAGE($D12:$I12)*'IRRBB parameters'!$C$33,'IRRBB parameters'!$E$33),'IRRBB parameters'!$D$33)*(('IRRBB parameters'!$U$36-'IRRBB parameters'!F$36)/('IRRBB parameters'!$U$36-'IRRBB parameters'!$C$36))+MIN(MAX(AVERAGE($T12:$V12)*'IRRBB parameters'!$C$34,'IRRBB parameters'!$E$34),'IRRBB parameters'!$D$34)*(('IRRBB parameters'!F$36-'IRRBB parameters'!$C$36)/('IRRBB parameters'!$U$36-'IRRBB parameters'!$C$36)),0),"")</f>
        <v/>
      </c>
      <c r="H132" s="1232" t="str">
        <f>IF(AND(ISNUMBER(H12),ISNUMBER($D12),ISNUMBER($V12)),MAX(H12-MIN(MAX(AVERAGE($D12:$I12)*'IRRBB parameters'!$C$33,'IRRBB parameters'!$E$33),'IRRBB parameters'!$D$33)*(('IRRBB parameters'!$U$36-'IRRBB parameters'!G$36)/('IRRBB parameters'!$U$36-'IRRBB parameters'!$C$36))+MIN(MAX(AVERAGE($T12:$V12)*'IRRBB parameters'!$C$34,'IRRBB parameters'!$E$34),'IRRBB parameters'!$D$34)*(('IRRBB parameters'!G$36-'IRRBB parameters'!$C$36)/('IRRBB parameters'!$U$36-'IRRBB parameters'!$C$36)),0),"")</f>
        <v/>
      </c>
      <c r="I132" s="1232" t="str">
        <f>IF(AND(ISNUMBER(I12),ISNUMBER($D12),ISNUMBER($V12)),MAX(I12-MIN(MAX(AVERAGE($D12:$I12)*'IRRBB parameters'!$C$33,'IRRBB parameters'!$E$33),'IRRBB parameters'!$D$33)*(('IRRBB parameters'!$U$36-'IRRBB parameters'!H$36)/('IRRBB parameters'!$U$36-'IRRBB parameters'!$C$36))+MIN(MAX(AVERAGE($T12:$V12)*'IRRBB parameters'!$C$34,'IRRBB parameters'!$E$34),'IRRBB parameters'!$D$34)*(('IRRBB parameters'!H$36-'IRRBB parameters'!$C$36)/('IRRBB parameters'!$U$36-'IRRBB parameters'!$C$36)),0),"")</f>
        <v/>
      </c>
      <c r="J132" s="1232" t="str">
        <f>IF(AND(ISNUMBER(J12),ISNUMBER($D12),ISNUMBER($V12)),MAX(J12-MIN(MAX(AVERAGE($D12:$I12)*'IRRBB parameters'!$C$33,'IRRBB parameters'!$E$33),'IRRBB parameters'!$D$33)*(('IRRBB parameters'!$U$36-'IRRBB parameters'!I$36)/('IRRBB parameters'!$U$36-'IRRBB parameters'!$C$36))+MIN(MAX(AVERAGE($T12:$V12)*'IRRBB parameters'!$C$34,'IRRBB parameters'!$E$34),'IRRBB parameters'!$D$34)*(('IRRBB parameters'!I$36-'IRRBB parameters'!$C$36)/('IRRBB parameters'!$U$36-'IRRBB parameters'!$C$36)),0),"")</f>
        <v/>
      </c>
      <c r="K132" s="1232" t="str">
        <f>IF(AND(ISNUMBER(K12),ISNUMBER($D12),ISNUMBER($V12)),MAX(K12-MIN(MAX(AVERAGE($D12:$I12)*'IRRBB parameters'!$C$33,'IRRBB parameters'!$E$33),'IRRBB parameters'!$D$33)*(('IRRBB parameters'!$U$36-'IRRBB parameters'!J$36)/('IRRBB parameters'!$U$36-'IRRBB parameters'!$C$36))+MIN(MAX(AVERAGE($T12:$V12)*'IRRBB parameters'!$C$34,'IRRBB parameters'!$E$34),'IRRBB parameters'!$D$34)*(('IRRBB parameters'!J$36-'IRRBB parameters'!$C$36)/('IRRBB parameters'!$U$36-'IRRBB parameters'!$C$36)),0),"")</f>
        <v/>
      </c>
      <c r="L132" s="1232" t="str">
        <f>IF(AND(ISNUMBER(L12),ISNUMBER($D12),ISNUMBER($V12)),MAX(L12-MIN(MAX(AVERAGE($D12:$I12)*'IRRBB parameters'!$C$33,'IRRBB parameters'!$E$33),'IRRBB parameters'!$D$33)*(('IRRBB parameters'!$U$36-'IRRBB parameters'!K$36)/('IRRBB parameters'!$U$36-'IRRBB parameters'!$C$36))+MIN(MAX(AVERAGE($T12:$V12)*'IRRBB parameters'!$C$34,'IRRBB parameters'!$E$34),'IRRBB parameters'!$D$34)*(('IRRBB parameters'!K$36-'IRRBB parameters'!$C$36)/('IRRBB parameters'!$U$36-'IRRBB parameters'!$C$36)),0),"")</f>
        <v/>
      </c>
      <c r="M132" s="1232" t="str">
        <f>IF(AND(ISNUMBER(M12),ISNUMBER($D12),ISNUMBER($V12)),MAX(M12-MIN(MAX(AVERAGE($D12:$I12)*'IRRBB parameters'!$C$33,'IRRBB parameters'!$E$33),'IRRBB parameters'!$D$33)*(('IRRBB parameters'!$U$36-'IRRBB parameters'!L$36)/('IRRBB parameters'!$U$36-'IRRBB parameters'!$C$36))+MIN(MAX(AVERAGE($T12:$V12)*'IRRBB parameters'!$C$34,'IRRBB parameters'!$E$34),'IRRBB parameters'!$D$34)*(('IRRBB parameters'!L$36-'IRRBB parameters'!$C$36)/('IRRBB parameters'!$U$36-'IRRBB parameters'!$C$36)),0),"")</f>
        <v/>
      </c>
      <c r="N132" s="1232" t="str">
        <f>IF(AND(ISNUMBER(N12),ISNUMBER($D12),ISNUMBER($V12)),MAX(N12-MIN(MAX(AVERAGE($D12:$I12)*'IRRBB parameters'!$C$33,'IRRBB parameters'!$E$33),'IRRBB parameters'!$D$33)*(('IRRBB parameters'!$U$36-'IRRBB parameters'!M$36)/('IRRBB parameters'!$U$36-'IRRBB parameters'!$C$36))+MIN(MAX(AVERAGE($T12:$V12)*'IRRBB parameters'!$C$34,'IRRBB parameters'!$E$34),'IRRBB parameters'!$D$34)*(('IRRBB parameters'!M$36-'IRRBB parameters'!$C$36)/('IRRBB parameters'!$U$36-'IRRBB parameters'!$C$36)),0),"")</f>
        <v/>
      </c>
      <c r="O132" s="1232" t="str">
        <f>IF(AND(ISNUMBER(O12),ISNUMBER($D12),ISNUMBER($V12)),MAX(O12-MIN(MAX(AVERAGE($D12:$I12)*'IRRBB parameters'!$C$33,'IRRBB parameters'!$E$33),'IRRBB parameters'!$D$33)*(('IRRBB parameters'!$U$36-'IRRBB parameters'!N$36)/('IRRBB parameters'!$U$36-'IRRBB parameters'!$C$36))+MIN(MAX(AVERAGE($T12:$V12)*'IRRBB parameters'!$C$34,'IRRBB parameters'!$E$34),'IRRBB parameters'!$D$34)*(('IRRBB parameters'!N$36-'IRRBB parameters'!$C$36)/('IRRBB parameters'!$U$36-'IRRBB parameters'!$C$36)),0),"")</f>
        <v/>
      </c>
      <c r="P132" s="1232" t="str">
        <f>IF(AND(ISNUMBER(P12),ISNUMBER($D12),ISNUMBER($V12)),MAX(P12-MIN(MAX(AVERAGE($D12:$I12)*'IRRBB parameters'!$C$33,'IRRBB parameters'!$E$33),'IRRBB parameters'!$D$33)*(('IRRBB parameters'!$U$36-'IRRBB parameters'!O$36)/('IRRBB parameters'!$U$36-'IRRBB parameters'!$C$36))+MIN(MAX(AVERAGE($T12:$V12)*'IRRBB parameters'!$C$34,'IRRBB parameters'!$E$34),'IRRBB parameters'!$D$34)*(('IRRBB parameters'!O$36-'IRRBB parameters'!$C$36)/('IRRBB parameters'!$U$36-'IRRBB parameters'!$C$36)),0),"")</f>
        <v/>
      </c>
      <c r="Q132" s="1232" t="str">
        <f>IF(AND(ISNUMBER(Q12),ISNUMBER($D12),ISNUMBER($V12)),MAX(Q12-MIN(MAX(AVERAGE($D12:$I12)*'IRRBB parameters'!$C$33,'IRRBB parameters'!$E$33),'IRRBB parameters'!$D$33)*(('IRRBB parameters'!$U$36-'IRRBB parameters'!P$36)/('IRRBB parameters'!$U$36-'IRRBB parameters'!$C$36))+MIN(MAX(AVERAGE($T12:$V12)*'IRRBB parameters'!$C$34,'IRRBB parameters'!$E$34),'IRRBB parameters'!$D$34)*(('IRRBB parameters'!P$36-'IRRBB parameters'!$C$36)/('IRRBB parameters'!$U$36-'IRRBB parameters'!$C$36)),0),"")</f>
        <v/>
      </c>
      <c r="R132" s="1232" t="str">
        <f>IF(AND(ISNUMBER(R12),ISNUMBER($D12),ISNUMBER($V12)),MAX(R12-MIN(MAX(AVERAGE($D12:$I12)*'IRRBB parameters'!$C$33,'IRRBB parameters'!$E$33),'IRRBB parameters'!$D$33)*(('IRRBB parameters'!$U$36-'IRRBB parameters'!Q$36)/('IRRBB parameters'!$U$36-'IRRBB parameters'!$C$36))+MIN(MAX(AVERAGE($T12:$V12)*'IRRBB parameters'!$C$34,'IRRBB parameters'!$E$34),'IRRBB parameters'!$D$34)*(('IRRBB parameters'!Q$36-'IRRBB parameters'!$C$36)/('IRRBB parameters'!$U$36-'IRRBB parameters'!$C$36)),0),"")</f>
        <v/>
      </c>
      <c r="S132" s="1232" t="str">
        <f>IF(AND(ISNUMBER(S12),ISNUMBER($D12),ISNUMBER($V12)),MAX(S12-MIN(MAX(AVERAGE($D12:$I12)*'IRRBB parameters'!$C$33,'IRRBB parameters'!$E$33),'IRRBB parameters'!$D$33)*(('IRRBB parameters'!$U$36-'IRRBB parameters'!R$36)/('IRRBB parameters'!$U$36-'IRRBB parameters'!$C$36))+MIN(MAX(AVERAGE($T12:$V12)*'IRRBB parameters'!$C$34,'IRRBB parameters'!$E$34),'IRRBB parameters'!$D$34)*(('IRRBB parameters'!R$36-'IRRBB parameters'!$C$36)/('IRRBB parameters'!$U$36-'IRRBB parameters'!$C$36)),0),"")</f>
        <v/>
      </c>
      <c r="T132" s="1232" t="str">
        <f>IF(AND(ISNUMBER(T12),ISNUMBER($D12),ISNUMBER($V12)),MAX(T12-MIN(MAX(AVERAGE($D12:$I12)*'IRRBB parameters'!$C$33,'IRRBB parameters'!$E$33),'IRRBB parameters'!$D$33)*(('IRRBB parameters'!$U$36-'IRRBB parameters'!S$36)/('IRRBB parameters'!$U$36-'IRRBB parameters'!$C$36))+MIN(MAX(AVERAGE($T12:$V12)*'IRRBB parameters'!$C$34,'IRRBB parameters'!$E$34),'IRRBB parameters'!$D$34)*(('IRRBB parameters'!S$36-'IRRBB parameters'!$C$36)/('IRRBB parameters'!$U$36-'IRRBB parameters'!$C$36)),0),"")</f>
        <v/>
      </c>
      <c r="U132" s="1232" t="str">
        <f>IF(AND(ISNUMBER(U12),ISNUMBER($D12),ISNUMBER($V12)),MAX(U12-MIN(MAX(AVERAGE($D12:$I12)*'IRRBB parameters'!$C$33,'IRRBB parameters'!$E$33),'IRRBB parameters'!$D$33)*(('IRRBB parameters'!$U$36-'IRRBB parameters'!T$36)/('IRRBB parameters'!$U$36-'IRRBB parameters'!$C$36))+MIN(MAX(AVERAGE($T12:$V12)*'IRRBB parameters'!$C$34,'IRRBB parameters'!$E$34),'IRRBB parameters'!$D$34)*(('IRRBB parameters'!T$36-'IRRBB parameters'!$C$36)/('IRRBB parameters'!$U$36-'IRRBB parameters'!$C$36)),0),"")</f>
        <v/>
      </c>
      <c r="V132" s="1233" t="str">
        <f>IF(AND(ISNUMBER(V12),ISNUMBER($D12),ISNUMBER($V12)),MAX(V12-MIN(MAX(AVERAGE($D12:$I12)*'IRRBB parameters'!$C$33,'IRRBB parameters'!$E$33),'IRRBB parameters'!$D$33)*(('IRRBB parameters'!$U$36-'IRRBB parameters'!U$36)/('IRRBB parameters'!$U$36-'IRRBB parameters'!$C$36))+MIN(MAX(AVERAGE($T12:$V12)*'IRRBB parameters'!$C$34,'IRRBB parameters'!$E$34),'IRRBB parameters'!$D$34)*(('IRRBB parameters'!U$36-'IRRBB parameters'!$C$36)/('IRRBB parameters'!$U$36-'IRRBB parameters'!$C$36)),0),"")</f>
        <v/>
      </c>
      <c r="W132" s="1150"/>
      <c r="X132" s="1210"/>
    </row>
    <row r="133" spans="1:24" ht="15" customHeight="1" x14ac:dyDescent="0.25">
      <c r="A133" s="1209"/>
      <c r="B133" s="1230">
        <f t="shared" si="4"/>
        <v>8</v>
      </c>
      <c r="C133" s="1231" t="str">
        <f t="shared" si="5"/>
        <v/>
      </c>
      <c r="D133" s="1232" t="str">
        <f>IF(AND(ISNUMBER(D13),ISNUMBER($D13),ISNUMBER($V13)),MAX(D13-MIN(MAX(AVERAGE($D13:$I13)*'IRRBB parameters'!$C$33,'IRRBB parameters'!$E$33),'IRRBB parameters'!$D$33)*(('IRRBB parameters'!$U$36-'IRRBB parameters'!C$36)/('IRRBB parameters'!$U$36-'IRRBB parameters'!$C$36))+MIN(MAX(AVERAGE($T13:$V13)*'IRRBB parameters'!$C$34,'IRRBB parameters'!$E$34),'IRRBB parameters'!$D$34)*(('IRRBB parameters'!C$36-'IRRBB parameters'!$C$36)/('IRRBB parameters'!$U$36-'IRRBB parameters'!$C$36)),0),"")</f>
        <v/>
      </c>
      <c r="E133" s="1232" t="str">
        <f>IF(AND(ISNUMBER(E13),ISNUMBER($D13),ISNUMBER($V13)),MAX(E13-MIN(MAX(AVERAGE($D13:$I13)*'IRRBB parameters'!$C$33,'IRRBB parameters'!$E$33),'IRRBB parameters'!$D$33)*(('IRRBB parameters'!$U$36-'IRRBB parameters'!D$36)/('IRRBB parameters'!$U$36-'IRRBB parameters'!$C$36))+MIN(MAX(AVERAGE($T13:$V13)*'IRRBB parameters'!$C$34,'IRRBB parameters'!$E$34),'IRRBB parameters'!$D$34)*(('IRRBB parameters'!D$36-'IRRBB parameters'!$C$36)/('IRRBB parameters'!$U$36-'IRRBB parameters'!$C$36)),0),"")</f>
        <v/>
      </c>
      <c r="F133" s="1232" t="str">
        <f>IF(AND(ISNUMBER(F13),ISNUMBER($D13),ISNUMBER($V13)),MAX(F13-MIN(MAX(AVERAGE($D13:$I13)*'IRRBB parameters'!$C$33,'IRRBB parameters'!$E$33),'IRRBB parameters'!$D$33)*(('IRRBB parameters'!$U$36-'IRRBB parameters'!E$36)/('IRRBB parameters'!$U$36-'IRRBB parameters'!$C$36))+MIN(MAX(AVERAGE($T13:$V13)*'IRRBB parameters'!$C$34,'IRRBB parameters'!$E$34),'IRRBB parameters'!$D$34)*(('IRRBB parameters'!E$36-'IRRBB parameters'!$C$36)/('IRRBB parameters'!$U$36-'IRRBB parameters'!$C$36)),0),"")</f>
        <v/>
      </c>
      <c r="G133" s="1232" t="str">
        <f>IF(AND(ISNUMBER(G13),ISNUMBER($D13),ISNUMBER($V13)),MAX(G13-MIN(MAX(AVERAGE($D13:$I13)*'IRRBB parameters'!$C$33,'IRRBB parameters'!$E$33),'IRRBB parameters'!$D$33)*(('IRRBB parameters'!$U$36-'IRRBB parameters'!F$36)/('IRRBB parameters'!$U$36-'IRRBB parameters'!$C$36))+MIN(MAX(AVERAGE($T13:$V13)*'IRRBB parameters'!$C$34,'IRRBB parameters'!$E$34),'IRRBB parameters'!$D$34)*(('IRRBB parameters'!F$36-'IRRBB parameters'!$C$36)/('IRRBB parameters'!$U$36-'IRRBB parameters'!$C$36)),0),"")</f>
        <v/>
      </c>
      <c r="H133" s="1232" t="str">
        <f>IF(AND(ISNUMBER(H13),ISNUMBER($D13),ISNUMBER($V13)),MAX(H13-MIN(MAX(AVERAGE($D13:$I13)*'IRRBB parameters'!$C$33,'IRRBB parameters'!$E$33),'IRRBB parameters'!$D$33)*(('IRRBB parameters'!$U$36-'IRRBB parameters'!G$36)/('IRRBB parameters'!$U$36-'IRRBB parameters'!$C$36))+MIN(MAX(AVERAGE($T13:$V13)*'IRRBB parameters'!$C$34,'IRRBB parameters'!$E$34),'IRRBB parameters'!$D$34)*(('IRRBB parameters'!G$36-'IRRBB parameters'!$C$36)/('IRRBB parameters'!$U$36-'IRRBB parameters'!$C$36)),0),"")</f>
        <v/>
      </c>
      <c r="I133" s="1232" t="str">
        <f>IF(AND(ISNUMBER(I13),ISNUMBER($D13),ISNUMBER($V13)),MAX(I13-MIN(MAX(AVERAGE($D13:$I13)*'IRRBB parameters'!$C$33,'IRRBB parameters'!$E$33),'IRRBB parameters'!$D$33)*(('IRRBB parameters'!$U$36-'IRRBB parameters'!H$36)/('IRRBB parameters'!$U$36-'IRRBB parameters'!$C$36))+MIN(MAX(AVERAGE($T13:$V13)*'IRRBB parameters'!$C$34,'IRRBB parameters'!$E$34),'IRRBB parameters'!$D$34)*(('IRRBB parameters'!H$36-'IRRBB parameters'!$C$36)/('IRRBB parameters'!$U$36-'IRRBB parameters'!$C$36)),0),"")</f>
        <v/>
      </c>
      <c r="J133" s="1232" t="str">
        <f>IF(AND(ISNUMBER(J13),ISNUMBER($D13),ISNUMBER($V13)),MAX(J13-MIN(MAX(AVERAGE($D13:$I13)*'IRRBB parameters'!$C$33,'IRRBB parameters'!$E$33),'IRRBB parameters'!$D$33)*(('IRRBB parameters'!$U$36-'IRRBB parameters'!I$36)/('IRRBB parameters'!$U$36-'IRRBB parameters'!$C$36))+MIN(MAX(AVERAGE($T13:$V13)*'IRRBB parameters'!$C$34,'IRRBB parameters'!$E$34),'IRRBB parameters'!$D$34)*(('IRRBB parameters'!I$36-'IRRBB parameters'!$C$36)/('IRRBB parameters'!$U$36-'IRRBB parameters'!$C$36)),0),"")</f>
        <v/>
      </c>
      <c r="K133" s="1232" t="str">
        <f>IF(AND(ISNUMBER(K13),ISNUMBER($D13),ISNUMBER($V13)),MAX(K13-MIN(MAX(AVERAGE($D13:$I13)*'IRRBB parameters'!$C$33,'IRRBB parameters'!$E$33),'IRRBB parameters'!$D$33)*(('IRRBB parameters'!$U$36-'IRRBB parameters'!J$36)/('IRRBB parameters'!$U$36-'IRRBB parameters'!$C$36))+MIN(MAX(AVERAGE($T13:$V13)*'IRRBB parameters'!$C$34,'IRRBB parameters'!$E$34),'IRRBB parameters'!$D$34)*(('IRRBB parameters'!J$36-'IRRBB parameters'!$C$36)/('IRRBB parameters'!$U$36-'IRRBB parameters'!$C$36)),0),"")</f>
        <v/>
      </c>
      <c r="L133" s="1232" t="str">
        <f>IF(AND(ISNUMBER(L13),ISNUMBER($D13),ISNUMBER($V13)),MAX(L13-MIN(MAX(AVERAGE($D13:$I13)*'IRRBB parameters'!$C$33,'IRRBB parameters'!$E$33),'IRRBB parameters'!$D$33)*(('IRRBB parameters'!$U$36-'IRRBB parameters'!K$36)/('IRRBB parameters'!$U$36-'IRRBB parameters'!$C$36))+MIN(MAX(AVERAGE($T13:$V13)*'IRRBB parameters'!$C$34,'IRRBB parameters'!$E$34),'IRRBB parameters'!$D$34)*(('IRRBB parameters'!K$36-'IRRBB parameters'!$C$36)/('IRRBB parameters'!$U$36-'IRRBB parameters'!$C$36)),0),"")</f>
        <v/>
      </c>
      <c r="M133" s="1232" t="str">
        <f>IF(AND(ISNUMBER(M13),ISNUMBER($D13),ISNUMBER($V13)),MAX(M13-MIN(MAX(AVERAGE($D13:$I13)*'IRRBB parameters'!$C$33,'IRRBB parameters'!$E$33),'IRRBB parameters'!$D$33)*(('IRRBB parameters'!$U$36-'IRRBB parameters'!L$36)/('IRRBB parameters'!$U$36-'IRRBB parameters'!$C$36))+MIN(MAX(AVERAGE($T13:$V13)*'IRRBB parameters'!$C$34,'IRRBB parameters'!$E$34),'IRRBB parameters'!$D$34)*(('IRRBB parameters'!L$36-'IRRBB parameters'!$C$36)/('IRRBB parameters'!$U$36-'IRRBB parameters'!$C$36)),0),"")</f>
        <v/>
      </c>
      <c r="N133" s="1232" t="str">
        <f>IF(AND(ISNUMBER(N13),ISNUMBER($D13),ISNUMBER($V13)),MAX(N13-MIN(MAX(AVERAGE($D13:$I13)*'IRRBB parameters'!$C$33,'IRRBB parameters'!$E$33),'IRRBB parameters'!$D$33)*(('IRRBB parameters'!$U$36-'IRRBB parameters'!M$36)/('IRRBB parameters'!$U$36-'IRRBB parameters'!$C$36))+MIN(MAX(AVERAGE($T13:$V13)*'IRRBB parameters'!$C$34,'IRRBB parameters'!$E$34),'IRRBB parameters'!$D$34)*(('IRRBB parameters'!M$36-'IRRBB parameters'!$C$36)/('IRRBB parameters'!$U$36-'IRRBB parameters'!$C$36)),0),"")</f>
        <v/>
      </c>
      <c r="O133" s="1232" t="str">
        <f>IF(AND(ISNUMBER(O13),ISNUMBER($D13),ISNUMBER($V13)),MAX(O13-MIN(MAX(AVERAGE($D13:$I13)*'IRRBB parameters'!$C$33,'IRRBB parameters'!$E$33),'IRRBB parameters'!$D$33)*(('IRRBB parameters'!$U$36-'IRRBB parameters'!N$36)/('IRRBB parameters'!$U$36-'IRRBB parameters'!$C$36))+MIN(MAX(AVERAGE($T13:$V13)*'IRRBB parameters'!$C$34,'IRRBB parameters'!$E$34),'IRRBB parameters'!$D$34)*(('IRRBB parameters'!N$36-'IRRBB parameters'!$C$36)/('IRRBB parameters'!$U$36-'IRRBB parameters'!$C$36)),0),"")</f>
        <v/>
      </c>
      <c r="P133" s="1232" t="str">
        <f>IF(AND(ISNUMBER(P13),ISNUMBER($D13),ISNUMBER($V13)),MAX(P13-MIN(MAX(AVERAGE($D13:$I13)*'IRRBB parameters'!$C$33,'IRRBB parameters'!$E$33),'IRRBB parameters'!$D$33)*(('IRRBB parameters'!$U$36-'IRRBB parameters'!O$36)/('IRRBB parameters'!$U$36-'IRRBB parameters'!$C$36))+MIN(MAX(AVERAGE($T13:$V13)*'IRRBB parameters'!$C$34,'IRRBB parameters'!$E$34),'IRRBB parameters'!$D$34)*(('IRRBB parameters'!O$36-'IRRBB parameters'!$C$36)/('IRRBB parameters'!$U$36-'IRRBB parameters'!$C$36)),0),"")</f>
        <v/>
      </c>
      <c r="Q133" s="1232" t="str">
        <f>IF(AND(ISNUMBER(Q13),ISNUMBER($D13),ISNUMBER($V13)),MAX(Q13-MIN(MAX(AVERAGE($D13:$I13)*'IRRBB parameters'!$C$33,'IRRBB parameters'!$E$33),'IRRBB parameters'!$D$33)*(('IRRBB parameters'!$U$36-'IRRBB parameters'!P$36)/('IRRBB parameters'!$U$36-'IRRBB parameters'!$C$36))+MIN(MAX(AVERAGE($T13:$V13)*'IRRBB parameters'!$C$34,'IRRBB parameters'!$E$34),'IRRBB parameters'!$D$34)*(('IRRBB parameters'!P$36-'IRRBB parameters'!$C$36)/('IRRBB parameters'!$U$36-'IRRBB parameters'!$C$36)),0),"")</f>
        <v/>
      </c>
      <c r="R133" s="1232" t="str">
        <f>IF(AND(ISNUMBER(R13),ISNUMBER($D13),ISNUMBER($V13)),MAX(R13-MIN(MAX(AVERAGE($D13:$I13)*'IRRBB parameters'!$C$33,'IRRBB parameters'!$E$33),'IRRBB parameters'!$D$33)*(('IRRBB parameters'!$U$36-'IRRBB parameters'!Q$36)/('IRRBB parameters'!$U$36-'IRRBB parameters'!$C$36))+MIN(MAX(AVERAGE($T13:$V13)*'IRRBB parameters'!$C$34,'IRRBB parameters'!$E$34),'IRRBB parameters'!$D$34)*(('IRRBB parameters'!Q$36-'IRRBB parameters'!$C$36)/('IRRBB parameters'!$U$36-'IRRBB parameters'!$C$36)),0),"")</f>
        <v/>
      </c>
      <c r="S133" s="1232" t="str">
        <f>IF(AND(ISNUMBER(S13),ISNUMBER($D13),ISNUMBER($V13)),MAX(S13-MIN(MAX(AVERAGE($D13:$I13)*'IRRBB parameters'!$C$33,'IRRBB parameters'!$E$33),'IRRBB parameters'!$D$33)*(('IRRBB parameters'!$U$36-'IRRBB parameters'!R$36)/('IRRBB parameters'!$U$36-'IRRBB parameters'!$C$36))+MIN(MAX(AVERAGE($T13:$V13)*'IRRBB parameters'!$C$34,'IRRBB parameters'!$E$34),'IRRBB parameters'!$D$34)*(('IRRBB parameters'!R$36-'IRRBB parameters'!$C$36)/('IRRBB parameters'!$U$36-'IRRBB parameters'!$C$36)),0),"")</f>
        <v/>
      </c>
      <c r="T133" s="1232" t="str">
        <f>IF(AND(ISNUMBER(T13),ISNUMBER($D13),ISNUMBER($V13)),MAX(T13-MIN(MAX(AVERAGE($D13:$I13)*'IRRBB parameters'!$C$33,'IRRBB parameters'!$E$33),'IRRBB parameters'!$D$33)*(('IRRBB parameters'!$U$36-'IRRBB parameters'!S$36)/('IRRBB parameters'!$U$36-'IRRBB parameters'!$C$36))+MIN(MAX(AVERAGE($T13:$V13)*'IRRBB parameters'!$C$34,'IRRBB parameters'!$E$34),'IRRBB parameters'!$D$34)*(('IRRBB parameters'!S$36-'IRRBB parameters'!$C$36)/('IRRBB parameters'!$U$36-'IRRBB parameters'!$C$36)),0),"")</f>
        <v/>
      </c>
      <c r="U133" s="1232" t="str">
        <f>IF(AND(ISNUMBER(U13),ISNUMBER($D13),ISNUMBER($V13)),MAX(U13-MIN(MAX(AVERAGE($D13:$I13)*'IRRBB parameters'!$C$33,'IRRBB parameters'!$E$33),'IRRBB parameters'!$D$33)*(('IRRBB parameters'!$U$36-'IRRBB parameters'!T$36)/('IRRBB parameters'!$U$36-'IRRBB parameters'!$C$36))+MIN(MAX(AVERAGE($T13:$V13)*'IRRBB parameters'!$C$34,'IRRBB parameters'!$E$34),'IRRBB parameters'!$D$34)*(('IRRBB parameters'!T$36-'IRRBB parameters'!$C$36)/('IRRBB parameters'!$U$36-'IRRBB parameters'!$C$36)),0),"")</f>
        <v/>
      </c>
      <c r="V133" s="1233" t="str">
        <f>IF(AND(ISNUMBER(V13),ISNUMBER($D13),ISNUMBER($V13)),MAX(V13-MIN(MAX(AVERAGE($D13:$I13)*'IRRBB parameters'!$C$33,'IRRBB parameters'!$E$33),'IRRBB parameters'!$D$33)*(('IRRBB parameters'!$U$36-'IRRBB parameters'!U$36)/('IRRBB parameters'!$U$36-'IRRBB parameters'!$C$36))+MIN(MAX(AVERAGE($T13:$V13)*'IRRBB parameters'!$C$34,'IRRBB parameters'!$E$34),'IRRBB parameters'!$D$34)*(('IRRBB parameters'!U$36-'IRRBB parameters'!$C$36)/('IRRBB parameters'!$U$36-'IRRBB parameters'!$C$36)),0),"")</f>
        <v/>
      </c>
      <c r="W133" s="1150"/>
      <c r="X133" s="1210"/>
    </row>
    <row r="134" spans="1:24" ht="15" customHeight="1" x14ac:dyDescent="0.25">
      <c r="A134" s="1209"/>
      <c r="B134" s="1230">
        <f t="shared" si="4"/>
        <v>9</v>
      </c>
      <c r="C134" s="1231" t="str">
        <f t="shared" si="5"/>
        <v/>
      </c>
      <c r="D134" s="1232" t="str">
        <f>IF(AND(ISNUMBER(D14),ISNUMBER($D14),ISNUMBER($V14)),MAX(D14-MIN(MAX(AVERAGE($D14:$I14)*'IRRBB parameters'!$C$33,'IRRBB parameters'!$E$33),'IRRBB parameters'!$D$33)*(('IRRBB parameters'!$U$36-'IRRBB parameters'!C$36)/('IRRBB parameters'!$U$36-'IRRBB parameters'!$C$36))+MIN(MAX(AVERAGE($T14:$V14)*'IRRBB parameters'!$C$34,'IRRBB parameters'!$E$34),'IRRBB parameters'!$D$34)*(('IRRBB parameters'!C$36-'IRRBB parameters'!$C$36)/('IRRBB parameters'!$U$36-'IRRBB parameters'!$C$36)),0),"")</f>
        <v/>
      </c>
      <c r="E134" s="1232" t="str">
        <f>IF(AND(ISNUMBER(E14),ISNUMBER($D14),ISNUMBER($V14)),MAX(E14-MIN(MAX(AVERAGE($D14:$I14)*'IRRBB parameters'!$C$33,'IRRBB parameters'!$E$33),'IRRBB parameters'!$D$33)*(('IRRBB parameters'!$U$36-'IRRBB parameters'!D$36)/('IRRBB parameters'!$U$36-'IRRBB parameters'!$C$36))+MIN(MAX(AVERAGE($T14:$V14)*'IRRBB parameters'!$C$34,'IRRBB parameters'!$E$34),'IRRBB parameters'!$D$34)*(('IRRBB parameters'!D$36-'IRRBB parameters'!$C$36)/('IRRBB parameters'!$U$36-'IRRBB parameters'!$C$36)),0),"")</f>
        <v/>
      </c>
      <c r="F134" s="1232" t="str">
        <f>IF(AND(ISNUMBER(F14),ISNUMBER($D14),ISNUMBER($V14)),MAX(F14-MIN(MAX(AVERAGE($D14:$I14)*'IRRBB parameters'!$C$33,'IRRBB parameters'!$E$33),'IRRBB parameters'!$D$33)*(('IRRBB parameters'!$U$36-'IRRBB parameters'!E$36)/('IRRBB parameters'!$U$36-'IRRBB parameters'!$C$36))+MIN(MAX(AVERAGE($T14:$V14)*'IRRBB parameters'!$C$34,'IRRBB parameters'!$E$34),'IRRBB parameters'!$D$34)*(('IRRBB parameters'!E$36-'IRRBB parameters'!$C$36)/('IRRBB parameters'!$U$36-'IRRBB parameters'!$C$36)),0),"")</f>
        <v/>
      </c>
      <c r="G134" s="1232" t="str">
        <f>IF(AND(ISNUMBER(G14),ISNUMBER($D14),ISNUMBER($V14)),MAX(G14-MIN(MAX(AVERAGE($D14:$I14)*'IRRBB parameters'!$C$33,'IRRBB parameters'!$E$33),'IRRBB parameters'!$D$33)*(('IRRBB parameters'!$U$36-'IRRBB parameters'!F$36)/('IRRBB parameters'!$U$36-'IRRBB parameters'!$C$36))+MIN(MAX(AVERAGE($T14:$V14)*'IRRBB parameters'!$C$34,'IRRBB parameters'!$E$34),'IRRBB parameters'!$D$34)*(('IRRBB parameters'!F$36-'IRRBB parameters'!$C$36)/('IRRBB parameters'!$U$36-'IRRBB parameters'!$C$36)),0),"")</f>
        <v/>
      </c>
      <c r="H134" s="1232" t="str">
        <f>IF(AND(ISNUMBER(H14),ISNUMBER($D14),ISNUMBER($V14)),MAX(H14-MIN(MAX(AVERAGE($D14:$I14)*'IRRBB parameters'!$C$33,'IRRBB parameters'!$E$33),'IRRBB parameters'!$D$33)*(('IRRBB parameters'!$U$36-'IRRBB parameters'!G$36)/('IRRBB parameters'!$U$36-'IRRBB parameters'!$C$36))+MIN(MAX(AVERAGE($T14:$V14)*'IRRBB parameters'!$C$34,'IRRBB parameters'!$E$34),'IRRBB parameters'!$D$34)*(('IRRBB parameters'!G$36-'IRRBB parameters'!$C$36)/('IRRBB parameters'!$U$36-'IRRBB parameters'!$C$36)),0),"")</f>
        <v/>
      </c>
      <c r="I134" s="1232" t="str">
        <f>IF(AND(ISNUMBER(I14),ISNUMBER($D14),ISNUMBER($V14)),MAX(I14-MIN(MAX(AVERAGE($D14:$I14)*'IRRBB parameters'!$C$33,'IRRBB parameters'!$E$33),'IRRBB parameters'!$D$33)*(('IRRBB parameters'!$U$36-'IRRBB parameters'!H$36)/('IRRBB parameters'!$U$36-'IRRBB parameters'!$C$36))+MIN(MAX(AVERAGE($T14:$V14)*'IRRBB parameters'!$C$34,'IRRBB parameters'!$E$34),'IRRBB parameters'!$D$34)*(('IRRBB parameters'!H$36-'IRRBB parameters'!$C$36)/('IRRBB parameters'!$U$36-'IRRBB parameters'!$C$36)),0),"")</f>
        <v/>
      </c>
      <c r="J134" s="1232" t="str">
        <f>IF(AND(ISNUMBER(J14),ISNUMBER($D14),ISNUMBER($V14)),MAX(J14-MIN(MAX(AVERAGE($D14:$I14)*'IRRBB parameters'!$C$33,'IRRBB parameters'!$E$33),'IRRBB parameters'!$D$33)*(('IRRBB parameters'!$U$36-'IRRBB parameters'!I$36)/('IRRBB parameters'!$U$36-'IRRBB parameters'!$C$36))+MIN(MAX(AVERAGE($T14:$V14)*'IRRBB parameters'!$C$34,'IRRBB parameters'!$E$34),'IRRBB parameters'!$D$34)*(('IRRBB parameters'!I$36-'IRRBB parameters'!$C$36)/('IRRBB parameters'!$U$36-'IRRBB parameters'!$C$36)),0),"")</f>
        <v/>
      </c>
      <c r="K134" s="1232" t="str">
        <f>IF(AND(ISNUMBER(K14),ISNUMBER($D14),ISNUMBER($V14)),MAX(K14-MIN(MAX(AVERAGE($D14:$I14)*'IRRBB parameters'!$C$33,'IRRBB parameters'!$E$33),'IRRBB parameters'!$D$33)*(('IRRBB parameters'!$U$36-'IRRBB parameters'!J$36)/('IRRBB parameters'!$U$36-'IRRBB parameters'!$C$36))+MIN(MAX(AVERAGE($T14:$V14)*'IRRBB parameters'!$C$34,'IRRBB parameters'!$E$34),'IRRBB parameters'!$D$34)*(('IRRBB parameters'!J$36-'IRRBB parameters'!$C$36)/('IRRBB parameters'!$U$36-'IRRBB parameters'!$C$36)),0),"")</f>
        <v/>
      </c>
      <c r="L134" s="1232" t="str">
        <f>IF(AND(ISNUMBER(L14),ISNUMBER($D14),ISNUMBER($V14)),MAX(L14-MIN(MAX(AVERAGE($D14:$I14)*'IRRBB parameters'!$C$33,'IRRBB parameters'!$E$33),'IRRBB parameters'!$D$33)*(('IRRBB parameters'!$U$36-'IRRBB parameters'!K$36)/('IRRBB parameters'!$U$36-'IRRBB parameters'!$C$36))+MIN(MAX(AVERAGE($T14:$V14)*'IRRBB parameters'!$C$34,'IRRBB parameters'!$E$34),'IRRBB parameters'!$D$34)*(('IRRBB parameters'!K$36-'IRRBB parameters'!$C$36)/('IRRBB parameters'!$U$36-'IRRBB parameters'!$C$36)),0),"")</f>
        <v/>
      </c>
      <c r="M134" s="1232" t="str">
        <f>IF(AND(ISNUMBER(M14),ISNUMBER($D14),ISNUMBER($V14)),MAX(M14-MIN(MAX(AVERAGE($D14:$I14)*'IRRBB parameters'!$C$33,'IRRBB parameters'!$E$33),'IRRBB parameters'!$D$33)*(('IRRBB parameters'!$U$36-'IRRBB parameters'!L$36)/('IRRBB parameters'!$U$36-'IRRBB parameters'!$C$36))+MIN(MAX(AVERAGE($T14:$V14)*'IRRBB parameters'!$C$34,'IRRBB parameters'!$E$34),'IRRBB parameters'!$D$34)*(('IRRBB parameters'!L$36-'IRRBB parameters'!$C$36)/('IRRBB parameters'!$U$36-'IRRBB parameters'!$C$36)),0),"")</f>
        <v/>
      </c>
      <c r="N134" s="1232" t="str">
        <f>IF(AND(ISNUMBER(N14),ISNUMBER($D14),ISNUMBER($V14)),MAX(N14-MIN(MAX(AVERAGE($D14:$I14)*'IRRBB parameters'!$C$33,'IRRBB parameters'!$E$33),'IRRBB parameters'!$D$33)*(('IRRBB parameters'!$U$36-'IRRBB parameters'!M$36)/('IRRBB parameters'!$U$36-'IRRBB parameters'!$C$36))+MIN(MAX(AVERAGE($T14:$V14)*'IRRBB parameters'!$C$34,'IRRBB parameters'!$E$34),'IRRBB parameters'!$D$34)*(('IRRBB parameters'!M$36-'IRRBB parameters'!$C$36)/('IRRBB parameters'!$U$36-'IRRBB parameters'!$C$36)),0),"")</f>
        <v/>
      </c>
      <c r="O134" s="1232" t="str">
        <f>IF(AND(ISNUMBER(O14),ISNUMBER($D14),ISNUMBER($V14)),MAX(O14-MIN(MAX(AVERAGE($D14:$I14)*'IRRBB parameters'!$C$33,'IRRBB parameters'!$E$33),'IRRBB parameters'!$D$33)*(('IRRBB parameters'!$U$36-'IRRBB parameters'!N$36)/('IRRBB parameters'!$U$36-'IRRBB parameters'!$C$36))+MIN(MAX(AVERAGE($T14:$V14)*'IRRBB parameters'!$C$34,'IRRBB parameters'!$E$34),'IRRBB parameters'!$D$34)*(('IRRBB parameters'!N$36-'IRRBB parameters'!$C$36)/('IRRBB parameters'!$U$36-'IRRBB parameters'!$C$36)),0),"")</f>
        <v/>
      </c>
      <c r="P134" s="1232" t="str">
        <f>IF(AND(ISNUMBER(P14),ISNUMBER($D14),ISNUMBER($V14)),MAX(P14-MIN(MAX(AVERAGE($D14:$I14)*'IRRBB parameters'!$C$33,'IRRBB parameters'!$E$33),'IRRBB parameters'!$D$33)*(('IRRBB parameters'!$U$36-'IRRBB parameters'!O$36)/('IRRBB parameters'!$U$36-'IRRBB parameters'!$C$36))+MIN(MAX(AVERAGE($T14:$V14)*'IRRBB parameters'!$C$34,'IRRBB parameters'!$E$34),'IRRBB parameters'!$D$34)*(('IRRBB parameters'!O$36-'IRRBB parameters'!$C$36)/('IRRBB parameters'!$U$36-'IRRBB parameters'!$C$36)),0),"")</f>
        <v/>
      </c>
      <c r="Q134" s="1232" t="str">
        <f>IF(AND(ISNUMBER(Q14),ISNUMBER($D14),ISNUMBER($V14)),MAX(Q14-MIN(MAX(AVERAGE($D14:$I14)*'IRRBB parameters'!$C$33,'IRRBB parameters'!$E$33),'IRRBB parameters'!$D$33)*(('IRRBB parameters'!$U$36-'IRRBB parameters'!P$36)/('IRRBB parameters'!$U$36-'IRRBB parameters'!$C$36))+MIN(MAX(AVERAGE($T14:$V14)*'IRRBB parameters'!$C$34,'IRRBB parameters'!$E$34),'IRRBB parameters'!$D$34)*(('IRRBB parameters'!P$36-'IRRBB parameters'!$C$36)/('IRRBB parameters'!$U$36-'IRRBB parameters'!$C$36)),0),"")</f>
        <v/>
      </c>
      <c r="R134" s="1232" t="str">
        <f>IF(AND(ISNUMBER(R14),ISNUMBER($D14),ISNUMBER($V14)),MAX(R14-MIN(MAX(AVERAGE($D14:$I14)*'IRRBB parameters'!$C$33,'IRRBB parameters'!$E$33),'IRRBB parameters'!$D$33)*(('IRRBB parameters'!$U$36-'IRRBB parameters'!Q$36)/('IRRBB parameters'!$U$36-'IRRBB parameters'!$C$36))+MIN(MAX(AVERAGE($T14:$V14)*'IRRBB parameters'!$C$34,'IRRBB parameters'!$E$34),'IRRBB parameters'!$D$34)*(('IRRBB parameters'!Q$36-'IRRBB parameters'!$C$36)/('IRRBB parameters'!$U$36-'IRRBB parameters'!$C$36)),0),"")</f>
        <v/>
      </c>
      <c r="S134" s="1232" t="str">
        <f>IF(AND(ISNUMBER(S14),ISNUMBER($D14),ISNUMBER($V14)),MAX(S14-MIN(MAX(AVERAGE($D14:$I14)*'IRRBB parameters'!$C$33,'IRRBB parameters'!$E$33),'IRRBB parameters'!$D$33)*(('IRRBB parameters'!$U$36-'IRRBB parameters'!R$36)/('IRRBB parameters'!$U$36-'IRRBB parameters'!$C$36))+MIN(MAX(AVERAGE($T14:$V14)*'IRRBB parameters'!$C$34,'IRRBB parameters'!$E$34),'IRRBB parameters'!$D$34)*(('IRRBB parameters'!R$36-'IRRBB parameters'!$C$36)/('IRRBB parameters'!$U$36-'IRRBB parameters'!$C$36)),0),"")</f>
        <v/>
      </c>
      <c r="T134" s="1232" t="str">
        <f>IF(AND(ISNUMBER(T14),ISNUMBER($D14),ISNUMBER($V14)),MAX(T14-MIN(MAX(AVERAGE($D14:$I14)*'IRRBB parameters'!$C$33,'IRRBB parameters'!$E$33),'IRRBB parameters'!$D$33)*(('IRRBB parameters'!$U$36-'IRRBB parameters'!S$36)/('IRRBB parameters'!$U$36-'IRRBB parameters'!$C$36))+MIN(MAX(AVERAGE($T14:$V14)*'IRRBB parameters'!$C$34,'IRRBB parameters'!$E$34),'IRRBB parameters'!$D$34)*(('IRRBB parameters'!S$36-'IRRBB parameters'!$C$36)/('IRRBB parameters'!$U$36-'IRRBB parameters'!$C$36)),0),"")</f>
        <v/>
      </c>
      <c r="U134" s="1232" t="str">
        <f>IF(AND(ISNUMBER(U14),ISNUMBER($D14),ISNUMBER($V14)),MAX(U14-MIN(MAX(AVERAGE($D14:$I14)*'IRRBB parameters'!$C$33,'IRRBB parameters'!$E$33),'IRRBB parameters'!$D$33)*(('IRRBB parameters'!$U$36-'IRRBB parameters'!T$36)/('IRRBB parameters'!$U$36-'IRRBB parameters'!$C$36))+MIN(MAX(AVERAGE($T14:$V14)*'IRRBB parameters'!$C$34,'IRRBB parameters'!$E$34),'IRRBB parameters'!$D$34)*(('IRRBB parameters'!T$36-'IRRBB parameters'!$C$36)/('IRRBB parameters'!$U$36-'IRRBB parameters'!$C$36)),0),"")</f>
        <v/>
      </c>
      <c r="V134" s="1233" t="str">
        <f>IF(AND(ISNUMBER(V14),ISNUMBER($D14),ISNUMBER($V14)),MAX(V14-MIN(MAX(AVERAGE($D14:$I14)*'IRRBB parameters'!$C$33,'IRRBB parameters'!$E$33),'IRRBB parameters'!$D$33)*(('IRRBB parameters'!$U$36-'IRRBB parameters'!U$36)/('IRRBB parameters'!$U$36-'IRRBB parameters'!$C$36))+MIN(MAX(AVERAGE($T14:$V14)*'IRRBB parameters'!$C$34,'IRRBB parameters'!$E$34),'IRRBB parameters'!$D$34)*(('IRRBB parameters'!U$36-'IRRBB parameters'!$C$36)/('IRRBB parameters'!$U$36-'IRRBB parameters'!$C$36)),0),"")</f>
        <v/>
      </c>
      <c r="W134" s="1150"/>
      <c r="X134" s="1210"/>
    </row>
    <row r="135" spans="1:24" ht="15" customHeight="1" x14ac:dyDescent="0.25">
      <c r="A135" s="1209"/>
      <c r="B135" s="1230">
        <f t="shared" si="4"/>
        <v>10</v>
      </c>
      <c r="C135" s="1231" t="str">
        <f t="shared" si="5"/>
        <v/>
      </c>
      <c r="D135" s="1232" t="str">
        <f>IF(AND(ISNUMBER(D15),ISNUMBER($D15),ISNUMBER($V15)),MAX(D15-MIN(MAX(AVERAGE($D15:$I15)*'IRRBB parameters'!$C$33,'IRRBB parameters'!$E$33),'IRRBB parameters'!$D$33)*(('IRRBB parameters'!$U$36-'IRRBB parameters'!C$36)/('IRRBB parameters'!$U$36-'IRRBB parameters'!$C$36))+MIN(MAX(AVERAGE($T15:$V15)*'IRRBB parameters'!$C$34,'IRRBB parameters'!$E$34),'IRRBB parameters'!$D$34)*(('IRRBB parameters'!C$36-'IRRBB parameters'!$C$36)/('IRRBB parameters'!$U$36-'IRRBB parameters'!$C$36)),0),"")</f>
        <v/>
      </c>
      <c r="E135" s="1232" t="str">
        <f>IF(AND(ISNUMBER(E15),ISNUMBER($D15),ISNUMBER($V15)),MAX(E15-MIN(MAX(AVERAGE($D15:$I15)*'IRRBB parameters'!$C$33,'IRRBB parameters'!$E$33),'IRRBB parameters'!$D$33)*(('IRRBB parameters'!$U$36-'IRRBB parameters'!D$36)/('IRRBB parameters'!$U$36-'IRRBB parameters'!$C$36))+MIN(MAX(AVERAGE($T15:$V15)*'IRRBB parameters'!$C$34,'IRRBB parameters'!$E$34),'IRRBB parameters'!$D$34)*(('IRRBB parameters'!D$36-'IRRBB parameters'!$C$36)/('IRRBB parameters'!$U$36-'IRRBB parameters'!$C$36)),0),"")</f>
        <v/>
      </c>
      <c r="F135" s="1232" t="str">
        <f>IF(AND(ISNUMBER(F15),ISNUMBER($D15),ISNUMBER($V15)),MAX(F15-MIN(MAX(AVERAGE($D15:$I15)*'IRRBB parameters'!$C$33,'IRRBB parameters'!$E$33),'IRRBB parameters'!$D$33)*(('IRRBB parameters'!$U$36-'IRRBB parameters'!E$36)/('IRRBB parameters'!$U$36-'IRRBB parameters'!$C$36))+MIN(MAX(AVERAGE($T15:$V15)*'IRRBB parameters'!$C$34,'IRRBB parameters'!$E$34),'IRRBB parameters'!$D$34)*(('IRRBB parameters'!E$36-'IRRBB parameters'!$C$36)/('IRRBB parameters'!$U$36-'IRRBB parameters'!$C$36)),0),"")</f>
        <v/>
      </c>
      <c r="G135" s="1232" t="str">
        <f>IF(AND(ISNUMBER(G15),ISNUMBER($D15),ISNUMBER($V15)),MAX(G15-MIN(MAX(AVERAGE($D15:$I15)*'IRRBB parameters'!$C$33,'IRRBB parameters'!$E$33),'IRRBB parameters'!$D$33)*(('IRRBB parameters'!$U$36-'IRRBB parameters'!F$36)/('IRRBB parameters'!$U$36-'IRRBB parameters'!$C$36))+MIN(MAX(AVERAGE($T15:$V15)*'IRRBB parameters'!$C$34,'IRRBB parameters'!$E$34),'IRRBB parameters'!$D$34)*(('IRRBB parameters'!F$36-'IRRBB parameters'!$C$36)/('IRRBB parameters'!$U$36-'IRRBB parameters'!$C$36)),0),"")</f>
        <v/>
      </c>
      <c r="H135" s="1232" t="str">
        <f>IF(AND(ISNUMBER(H15),ISNUMBER($D15),ISNUMBER($V15)),MAX(H15-MIN(MAX(AVERAGE($D15:$I15)*'IRRBB parameters'!$C$33,'IRRBB parameters'!$E$33),'IRRBB parameters'!$D$33)*(('IRRBB parameters'!$U$36-'IRRBB parameters'!G$36)/('IRRBB parameters'!$U$36-'IRRBB parameters'!$C$36))+MIN(MAX(AVERAGE($T15:$V15)*'IRRBB parameters'!$C$34,'IRRBB parameters'!$E$34),'IRRBB parameters'!$D$34)*(('IRRBB parameters'!G$36-'IRRBB parameters'!$C$36)/('IRRBB parameters'!$U$36-'IRRBB parameters'!$C$36)),0),"")</f>
        <v/>
      </c>
      <c r="I135" s="1232" t="str">
        <f>IF(AND(ISNUMBER(I15),ISNUMBER($D15),ISNUMBER($V15)),MAX(I15-MIN(MAX(AVERAGE($D15:$I15)*'IRRBB parameters'!$C$33,'IRRBB parameters'!$E$33),'IRRBB parameters'!$D$33)*(('IRRBB parameters'!$U$36-'IRRBB parameters'!H$36)/('IRRBB parameters'!$U$36-'IRRBB parameters'!$C$36))+MIN(MAX(AVERAGE($T15:$V15)*'IRRBB parameters'!$C$34,'IRRBB parameters'!$E$34),'IRRBB parameters'!$D$34)*(('IRRBB parameters'!H$36-'IRRBB parameters'!$C$36)/('IRRBB parameters'!$U$36-'IRRBB parameters'!$C$36)),0),"")</f>
        <v/>
      </c>
      <c r="J135" s="1232" t="str">
        <f>IF(AND(ISNUMBER(J15),ISNUMBER($D15),ISNUMBER($V15)),MAX(J15-MIN(MAX(AVERAGE($D15:$I15)*'IRRBB parameters'!$C$33,'IRRBB parameters'!$E$33),'IRRBB parameters'!$D$33)*(('IRRBB parameters'!$U$36-'IRRBB parameters'!I$36)/('IRRBB parameters'!$U$36-'IRRBB parameters'!$C$36))+MIN(MAX(AVERAGE($T15:$V15)*'IRRBB parameters'!$C$34,'IRRBB parameters'!$E$34),'IRRBB parameters'!$D$34)*(('IRRBB parameters'!I$36-'IRRBB parameters'!$C$36)/('IRRBB parameters'!$U$36-'IRRBB parameters'!$C$36)),0),"")</f>
        <v/>
      </c>
      <c r="K135" s="1232" t="str">
        <f>IF(AND(ISNUMBER(K15),ISNUMBER($D15),ISNUMBER($V15)),MAX(K15-MIN(MAX(AVERAGE($D15:$I15)*'IRRBB parameters'!$C$33,'IRRBB parameters'!$E$33),'IRRBB parameters'!$D$33)*(('IRRBB parameters'!$U$36-'IRRBB parameters'!J$36)/('IRRBB parameters'!$U$36-'IRRBB parameters'!$C$36))+MIN(MAX(AVERAGE($T15:$V15)*'IRRBB parameters'!$C$34,'IRRBB parameters'!$E$34),'IRRBB parameters'!$D$34)*(('IRRBB parameters'!J$36-'IRRBB parameters'!$C$36)/('IRRBB parameters'!$U$36-'IRRBB parameters'!$C$36)),0),"")</f>
        <v/>
      </c>
      <c r="L135" s="1232" t="str">
        <f>IF(AND(ISNUMBER(L15),ISNUMBER($D15),ISNUMBER($V15)),MAX(L15-MIN(MAX(AVERAGE($D15:$I15)*'IRRBB parameters'!$C$33,'IRRBB parameters'!$E$33),'IRRBB parameters'!$D$33)*(('IRRBB parameters'!$U$36-'IRRBB parameters'!K$36)/('IRRBB parameters'!$U$36-'IRRBB parameters'!$C$36))+MIN(MAX(AVERAGE($T15:$V15)*'IRRBB parameters'!$C$34,'IRRBB parameters'!$E$34),'IRRBB parameters'!$D$34)*(('IRRBB parameters'!K$36-'IRRBB parameters'!$C$36)/('IRRBB parameters'!$U$36-'IRRBB parameters'!$C$36)),0),"")</f>
        <v/>
      </c>
      <c r="M135" s="1232" t="str">
        <f>IF(AND(ISNUMBER(M15),ISNUMBER($D15),ISNUMBER($V15)),MAX(M15-MIN(MAX(AVERAGE($D15:$I15)*'IRRBB parameters'!$C$33,'IRRBB parameters'!$E$33),'IRRBB parameters'!$D$33)*(('IRRBB parameters'!$U$36-'IRRBB parameters'!L$36)/('IRRBB parameters'!$U$36-'IRRBB parameters'!$C$36))+MIN(MAX(AVERAGE($T15:$V15)*'IRRBB parameters'!$C$34,'IRRBB parameters'!$E$34),'IRRBB parameters'!$D$34)*(('IRRBB parameters'!L$36-'IRRBB parameters'!$C$36)/('IRRBB parameters'!$U$36-'IRRBB parameters'!$C$36)),0),"")</f>
        <v/>
      </c>
      <c r="N135" s="1232" t="str">
        <f>IF(AND(ISNUMBER(N15),ISNUMBER($D15),ISNUMBER($V15)),MAX(N15-MIN(MAX(AVERAGE($D15:$I15)*'IRRBB parameters'!$C$33,'IRRBB parameters'!$E$33),'IRRBB parameters'!$D$33)*(('IRRBB parameters'!$U$36-'IRRBB parameters'!M$36)/('IRRBB parameters'!$U$36-'IRRBB parameters'!$C$36))+MIN(MAX(AVERAGE($T15:$V15)*'IRRBB parameters'!$C$34,'IRRBB parameters'!$E$34),'IRRBB parameters'!$D$34)*(('IRRBB parameters'!M$36-'IRRBB parameters'!$C$36)/('IRRBB parameters'!$U$36-'IRRBB parameters'!$C$36)),0),"")</f>
        <v/>
      </c>
      <c r="O135" s="1232" t="str">
        <f>IF(AND(ISNUMBER(O15),ISNUMBER($D15),ISNUMBER($V15)),MAX(O15-MIN(MAX(AVERAGE($D15:$I15)*'IRRBB parameters'!$C$33,'IRRBB parameters'!$E$33),'IRRBB parameters'!$D$33)*(('IRRBB parameters'!$U$36-'IRRBB parameters'!N$36)/('IRRBB parameters'!$U$36-'IRRBB parameters'!$C$36))+MIN(MAX(AVERAGE($T15:$V15)*'IRRBB parameters'!$C$34,'IRRBB parameters'!$E$34),'IRRBB parameters'!$D$34)*(('IRRBB parameters'!N$36-'IRRBB parameters'!$C$36)/('IRRBB parameters'!$U$36-'IRRBB parameters'!$C$36)),0),"")</f>
        <v/>
      </c>
      <c r="P135" s="1232" t="str">
        <f>IF(AND(ISNUMBER(P15),ISNUMBER($D15),ISNUMBER($V15)),MAX(P15-MIN(MAX(AVERAGE($D15:$I15)*'IRRBB parameters'!$C$33,'IRRBB parameters'!$E$33),'IRRBB parameters'!$D$33)*(('IRRBB parameters'!$U$36-'IRRBB parameters'!O$36)/('IRRBB parameters'!$U$36-'IRRBB parameters'!$C$36))+MIN(MAX(AVERAGE($T15:$V15)*'IRRBB parameters'!$C$34,'IRRBB parameters'!$E$34),'IRRBB parameters'!$D$34)*(('IRRBB parameters'!O$36-'IRRBB parameters'!$C$36)/('IRRBB parameters'!$U$36-'IRRBB parameters'!$C$36)),0),"")</f>
        <v/>
      </c>
      <c r="Q135" s="1232" t="str">
        <f>IF(AND(ISNUMBER(Q15),ISNUMBER($D15),ISNUMBER($V15)),MAX(Q15-MIN(MAX(AVERAGE($D15:$I15)*'IRRBB parameters'!$C$33,'IRRBB parameters'!$E$33),'IRRBB parameters'!$D$33)*(('IRRBB parameters'!$U$36-'IRRBB parameters'!P$36)/('IRRBB parameters'!$U$36-'IRRBB parameters'!$C$36))+MIN(MAX(AVERAGE($T15:$V15)*'IRRBB parameters'!$C$34,'IRRBB parameters'!$E$34),'IRRBB parameters'!$D$34)*(('IRRBB parameters'!P$36-'IRRBB parameters'!$C$36)/('IRRBB parameters'!$U$36-'IRRBB parameters'!$C$36)),0),"")</f>
        <v/>
      </c>
      <c r="R135" s="1232" t="str">
        <f>IF(AND(ISNUMBER(R15),ISNUMBER($D15),ISNUMBER($V15)),MAX(R15-MIN(MAX(AVERAGE($D15:$I15)*'IRRBB parameters'!$C$33,'IRRBB parameters'!$E$33),'IRRBB parameters'!$D$33)*(('IRRBB parameters'!$U$36-'IRRBB parameters'!Q$36)/('IRRBB parameters'!$U$36-'IRRBB parameters'!$C$36))+MIN(MAX(AVERAGE($T15:$V15)*'IRRBB parameters'!$C$34,'IRRBB parameters'!$E$34),'IRRBB parameters'!$D$34)*(('IRRBB parameters'!Q$36-'IRRBB parameters'!$C$36)/('IRRBB parameters'!$U$36-'IRRBB parameters'!$C$36)),0),"")</f>
        <v/>
      </c>
      <c r="S135" s="1232" t="str">
        <f>IF(AND(ISNUMBER(S15),ISNUMBER($D15),ISNUMBER($V15)),MAX(S15-MIN(MAX(AVERAGE($D15:$I15)*'IRRBB parameters'!$C$33,'IRRBB parameters'!$E$33),'IRRBB parameters'!$D$33)*(('IRRBB parameters'!$U$36-'IRRBB parameters'!R$36)/('IRRBB parameters'!$U$36-'IRRBB parameters'!$C$36))+MIN(MAX(AVERAGE($T15:$V15)*'IRRBB parameters'!$C$34,'IRRBB parameters'!$E$34),'IRRBB parameters'!$D$34)*(('IRRBB parameters'!R$36-'IRRBB parameters'!$C$36)/('IRRBB parameters'!$U$36-'IRRBB parameters'!$C$36)),0),"")</f>
        <v/>
      </c>
      <c r="T135" s="1232" t="str">
        <f>IF(AND(ISNUMBER(T15),ISNUMBER($D15),ISNUMBER($V15)),MAX(T15-MIN(MAX(AVERAGE($D15:$I15)*'IRRBB parameters'!$C$33,'IRRBB parameters'!$E$33),'IRRBB parameters'!$D$33)*(('IRRBB parameters'!$U$36-'IRRBB parameters'!S$36)/('IRRBB parameters'!$U$36-'IRRBB parameters'!$C$36))+MIN(MAX(AVERAGE($T15:$V15)*'IRRBB parameters'!$C$34,'IRRBB parameters'!$E$34),'IRRBB parameters'!$D$34)*(('IRRBB parameters'!S$36-'IRRBB parameters'!$C$36)/('IRRBB parameters'!$U$36-'IRRBB parameters'!$C$36)),0),"")</f>
        <v/>
      </c>
      <c r="U135" s="1232" t="str">
        <f>IF(AND(ISNUMBER(U15),ISNUMBER($D15),ISNUMBER($V15)),MAX(U15-MIN(MAX(AVERAGE($D15:$I15)*'IRRBB parameters'!$C$33,'IRRBB parameters'!$E$33),'IRRBB parameters'!$D$33)*(('IRRBB parameters'!$U$36-'IRRBB parameters'!T$36)/('IRRBB parameters'!$U$36-'IRRBB parameters'!$C$36))+MIN(MAX(AVERAGE($T15:$V15)*'IRRBB parameters'!$C$34,'IRRBB parameters'!$E$34),'IRRBB parameters'!$D$34)*(('IRRBB parameters'!T$36-'IRRBB parameters'!$C$36)/('IRRBB parameters'!$U$36-'IRRBB parameters'!$C$36)),0),"")</f>
        <v/>
      </c>
      <c r="V135" s="1233" t="str">
        <f>IF(AND(ISNUMBER(V15),ISNUMBER($D15),ISNUMBER($V15)),MAX(V15-MIN(MAX(AVERAGE($D15:$I15)*'IRRBB parameters'!$C$33,'IRRBB parameters'!$E$33),'IRRBB parameters'!$D$33)*(('IRRBB parameters'!$U$36-'IRRBB parameters'!U$36)/('IRRBB parameters'!$U$36-'IRRBB parameters'!$C$36))+MIN(MAX(AVERAGE($T15:$V15)*'IRRBB parameters'!$C$34,'IRRBB parameters'!$E$34),'IRRBB parameters'!$D$34)*(('IRRBB parameters'!U$36-'IRRBB parameters'!$C$36)/('IRRBB parameters'!$U$36-'IRRBB parameters'!$C$36)),0),"")</f>
        <v/>
      </c>
      <c r="W135" s="1150"/>
      <c r="X135" s="1210"/>
    </row>
    <row r="136" spans="1:24" ht="15" customHeight="1" x14ac:dyDescent="0.25">
      <c r="A136" s="1209"/>
      <c r="B136" s="1230">
        <f t="shared" si="4"/>
        <v>11</v>
      </c>
      <c r="C136" s="1231" t="str">
        <f t="shared" si="5"/>
        <v/>
      </c>
      <c r="D136" s="1232" t="str">
        <f>IF(AND(ISNUMBER(D16),ISNUMBER($D16),ISNUMBER($V16)),MAX(D16-MIN(MAX(AVERAGE($D16:$I16)*'IRRBB parameters'!$C$33,'IRRBB parameters'!$E$33),'IRRBB parameters'!$D$33)*(('IRRBB parameters'!$U$36-'IRRBB parameters'!C$36)/('IRRBB parameters'!$U$36-'IRRBB parameters'!$C$36))+MIN(MAX(AVERAGE($T16:$V16)*'IRRBB parameters'!$C$34,'IRRBB parameters'!$E$34),'IRRBB parameters'!$D$34)*(('IRRBB parameters'!C$36-'IRRBB parameters'!$C$36)/('IRRBB parameters'!$U$36-'IRRBB parameters'!$C$36)),0),"")</f>
        <v/>
      </c>
      <c r="E136" s="1232" t="str">
        <f>IF(AND(ISNUMBER(E16),ISNUMBER($D16),ISNUMBER($V16)),MAX(E16-MIN(MAX(AVERAGE($D16:$I16)*'IRRBB parameters'!$C$33,'IRRBB parameters'!$E$33),'IRRBB parameters'!$D$33)*(('IRRBB parameters'!$U$36-'IRRBB parameters'!D$36)/('IRRBB parameters'!$U$36-'IRRBB parameters'!$C$36))+MIN(MAX(AVERAGE($T16:$V16)*'IRRBB parameters'!$C$34,'IRRBB parameters'!$E$34),'IRRBB parameters'!$D$34)*(('IRRBB parameters'!D$36-'IRRBB parameters'!$C$36)/('IRRBB parameters'!$U$36-'IRRBB parameters'!$C$36)),0),"")</f>
        <v/>
      </c>
      <c r="F136" s="1232" t="str">
        <f>IF(AND(ISNUMBER(F16),ISNUMBER($D16),ISNUMBER($V16)),MAX(F16-MIN(MAX(AVERAGE($D16:$I16)*'IRRBB parameters'!$C$33,'IRRBB parameters'!$E$33),'IRRBB parameters'!$D$33)*(('IRRBB parameters'!$U$36-'IRRBB parameters'!E$36)/('IRRBB parameters'!$U$36-'IRRBB parameters'!$C$36))+MIN(MAX(AVERAGE($T16:$V16)*'IRRBB parameters'!$C$34,'IRRBB parameters'!$E$34),'IRRBB parameters'!$D$34)*(('IRRBB parameters'!E$36-'IRRBB parameters'!$C$36)/('IRRBB parameters'!$U$36-'IRRBB parameters'!$C$36)),0),"")</f>
        <v/>
      </c>
      <c r="G136" s="1232" t="str">
        <f>IF(AND(ISNUMBER(G16),ISNUMBER($D16),ISNUMBER($V16)),MAX(G16-MIN(MAX(AVERAGE($D16:$I16)*'IRRBB parameters'!$C$33,'IRRBB parameters'!$E$33),'IRRBB parameters'!$D$33)*(('IRRBB parameters'!$U$36-'IRRBB parameters'!F$36)/('IRRBB parameters'!$U$36-'IRRBB parameters'!$C$36))+MIN(MAX(AVERAGE($T16:$V16)*'IRRBB parameters'!$C$34,'IRRBB parameters'!$E$34),'IRRBB parameters'!$D$34)*(('IRRBB parameters'!F$36-'IRRBB parameters'!$C$36)/('IRRBB parameters'!$U$36-'IRRBB parameters'!$C$36)),0),"")</f>
        <v/>
      </c>
      <c r="H136" s="1232" t="str">
        <f>IF(AND(ISNUMBER(H16),ISNUMBER($D16),ISNUMBER($V16)),MAX(H16-MIN(MAX(AVERAGE($D16:$I16)*'IRRBB parameters'!$C$33,'IRRBB parameters'!$E$33),'IRRBB parameters'!$D$33)*(('IRRBB parameters'!$U$36-'IRRBB parameters'!G$36)/('IRRBB parameters'!$U$36-'IRRBB parameters'!$C$36))+MIN(MAX(AVERAGE($T16:$V16)*'IRRBB parameters'!$C$34,'IRRBB parameters'!$E$34),'IRRBB parameters'!$D$34)*(('IRRBB parameters'!G$36-'IRRBB parameters'!$C$36)/('IRRBB parameters'!$U$36-'IRRBB parameters'!$C$36)),0),"")</f>
        <v/>
      </c>
      <c r="I136" s="1232" t="str">
        <f>IF(AND(ISNUMBER(I16),ISNUMBER($D16),ISNUMBER($V16)),MAX(I16-MIN(MAX(AVERAGE($D16:$I16)*'IRRBB parameters'!$C$33,'IRRBB parameters'!$E$33),'IRRBB parameters'!$D$33)*(('IRRBB parameters'!$U$36-'IRRBB parameters'!H$36)/('IRRBB parameters'!$U$36-'IRRBB parameters'!$C$36))+MIN(MAX(AVERAGE($T16:$V16)*'IRRBB parameters'!$C$34,'IRRBB parameters'!$E$34),'IRRBB parameters'!$D$34)*(('IRRBB parameters'!H$36-'IRRBB parameters'!$C$36)/('IRRBB parameters'!$U$36-'IRRBB parameters'!$C$36)),0),"")</f>
        <v/>
      </c>
      <c r="J136" s="1232" t="str">
        <f>IF(AND(ISNUMBER(J16),ISNUMBER($D16),ISNUMBER($V16)),MAX(J16-MIN(MAX(AVERAGE($D16:$I16)*'IRRBB parameters'!$C$33,'IRRBB parameters'!$E$33),'IRRBB parameters'!$D$33)*(('IRRBB parameters'!$U$36-'IRRBB parameters'!I$36)/('IRRBB parameters'!$U$36-'IRRBB parameters'!$C$36))+MIN(MAX(AVERAGE($T16:$V16)*'IRRBB parameters'!$C$34,'IRRBB parameters'!$E$34),'IRRBB parameters'!$D$34)*(('IRRBB parameters'!I$36-'IRRBB parameters'!$C$36)/('IRRBB parameters'!$U$36-'IRRBB parameters'!$C$36)),0),"")</f>
        <v/>
      </c>
      <c r="K136" s="1232" t="str">
        <f>IF(AND(ISNUMBER(K16),ISNUMBER($D16),ISNUMBER($V16)),MAX(K16-MIN(MAX(AVERAGE($D16:$I16)*'IRRBB parameters'!$C$33,'IRRBB parameters'!$E$33),'IRRBB parameters'!$D$33)*(('IRRBB parameters'!$U$36-'IRRBB parameters'!J$36)/('IRRBB parameters'!$U$36-'IRRBB parameters'!$C$36))+MIN(MAX(AVERAGE($T16:$V16)*'IRRBB parameters'!$C$34,'IRRBB parameters'!$E$34),'IRRBB parameters'!$D$34)*(('IRRBB parameters'!J$36-'IRRBB parameters'!$C$36)/('IRRBB parameters'!$U$36-'IRRBB parameters'!$C$36)),0),"")</f>
        <v/>
      </c>
      <c r="L136" s="1232" t="str">
        <f>IF(AND(ISNUMBER(L16),ISNUMBER($D16),ISNUMBER($V16)),MAX(L16-MIN(MAX(AVERAGE($D16:$I16)*'IRRBB parameters'!$C$33,'IRRBB parameters'!$E$33),'IRRBB parameters'!$D$33)*(('IRRBB parameters'!$U$36-'IRRBB parameters'!K$36)/('IRRBB parameters'!$U$36-'IRRBB parameters'!$C$36))+MIN(MAX(AVERAGE($T16:$V16)*'IRRBB parameters'!$C$34,'IRRBB parameters'!$E$34),'IRRBB parameters'!$D$34)*(('IRRBB parameters'!K$36-'IRRBB parameters'!$C$36)/('IRRBB parameters'!$U$36-'IRRBB parameters'!$C$36)),0),"")</f>
        <v/>
      </c>
      <c r="M136" s="1232" t="str">
        <f>IF(AND(ISNUMBER(M16),ISNUMBER($D16),ISNUMBER($V16)),MAX(M16-MIN(MAX(AVERAGE($D16:$I16)*'IRRBB parameters'!$C$33,'IRRBB parameters'!$E$33),'IRRBB parameters'!$D$33)*(('IRRBB parameters'!$U$36-'IRRBB parameters'!L$36)/('IRRBB parameters'!$U$36-'IRRBB parameters'!$C$36))+MIN(MAX(AVERAGE($T16:$V16)*'IRRBB parameters'!$C$34,'IRRBB parameters'!$E$34),'IRRBB parameters'!$D$34)*(('IRRBB parameters'!L$36-'IRRBB parameters'!$C$36)/('IRRBB parameters'!$U$36-'IRRBB parameters'!$C$36)),0),"")</f>
        <v/>
      </c>
      <c r="N136" s="1232" t="str">
        <f>IF(AND(ISNUMBER(N16),ISNUMBER($D16),ISNUMBER($V16)),MAX(N16-MIN(MAX(AVERAGE($D16:$I16)*'IRRBB parameters'!$C$33,'IRRBB parameters'!$E$33),'IRRBB parameters'!$D$33)*(('IRRBB parameters'!$U$36-'IRRBB parameters'!M$36)/('IRRBB parameters'!$U$36-'IRRBB parameters'!$C$36))+MIN(MAX(AVERAGE($T16:$V16)*'IRRBB parameters'!$C$34,'IRRBB parameters'!$E$34),'IRRBB parameters'!$D$34)*(('IRRBB parameters'!M$36-'IRRBB parameters'!$C$36)/('IRRBB parameters'!$U$36-'IRRBB parameters'!$C$36)),0),"")</f>
        <v/>
      </c>
      <c r="O136" s="1232" t="str">
        <f>IF(AND(ISNUMBER(O16),ISNUMBER($D16),ISNUMBER($V16)),MAX(O16-MIN(MAX(AVERAGE($D16:$I16)*'IRRBB parameters'!$C$33,'IRRBB parameters'!$E$33),'IRRBB parameters'!$D$33)*(('IRRBB parameters'!$U$36-'IRRBB parameters'!N$36)/('IRRBB parameters'!$U$36-'IRRBB parameters'!$C$36))+MIN(MAX(AVERAGE($T16:$V16)*'IRRBB parameters'!$C$34,'IRRBB parameters'!$E$34),'IRRBB parameters'!$D$34)*(('IRRBB parameters'!N$36-'IRRBB parameters'!$C$36)/('IRRBB parameters'!$U$36-'IRRBB parameters'!$C$36)),0),"")</f>
        <v/>
      </c>
      <c r="P136" s="1232" t="str">
        <f>IF(AND(ISNUMBER(P16),ISNUMBER($D16),ISNUMBER($V16)),MAX(P16-MIN(MAX(AVERAGE($D16:$I16)*'IRRBB parameters'!$C$33,'IRRBB parameters'!$E$33),'IRRBB parameters'!$D$33)*(('IRRBB parameters'!$U$36-'IRRBB parameters'!O$36)/('IRRBB parameters'!$U$36-'IRRBB parameters'!$C$36))+MIN(MAX(AVERAGE($T16:$V16)*'IRRBB parameters'!$C$34,'IRRBB parameters'!$E$34),'IRRBB parameters'!$D$34)*(('IRRBB parameters'!O$36-'IRRBB parameters'!$C$36)/('IRRBB parameters'!$U$36-'IRRBB parameters'!$C$36)),0),"")</f>
        <v/>
      </c>
      <c r="Q136" s="1232" t="str">
        <f>IF(AND(ISNUMBER(Q16),ISNUMBER($D16),ISNUMBER($V16)),MAX(Q16-MIN(MAX(AVERAGE($D16:$I16)*'IRRBB parameters'!$C$33,'IRRBB parameters'!$E$33),'IRRBB parameters'!$D$33)*(('IRRBB parameters'!$U$36-'IRRBB parameters'!P$36)/('IRRBB parameters'!$U$36-'IRRBB parameters'!$C$36))+MIN(MAX(AVERAGE($T16:$V16)*'IRRBB parameters'!$C$34,'IRRBB parameters'!$E$34),'IRRBB parameters'!$D$34)*(('IRRBB parameters'!P$36-'IRRBB parameters'!$C$36)/('IRRBB parameters'!$U$36-'IRRBB parameters'!$C$36)),0),"")</f>
        <v/>
      </c>
      <c r="R136" s="1232" t="str">
        <f>IF(AND(ISNUMBER(R16),ISNUMBER($D16),ISNUMBER($V16)),MAX(R16-MIN(MAX(AVERAGE($D16:$I16)*'IRRBB parameters'!$C$33,'IRRBB parameters'!$E$33),'IRRBB parameters'!$D$33)*(('IRRBB parameters'!$U$36-'IRRBB parameters'!Q$36)/('IRRBB parameters'!$U$36-'IRRBB parameters'!$C$36))+MIN(MAX(AVERAGE($T16:$V16)*'IRRBB parameters'!$C$34,'IRRBB parameters'!$E$34),'IRRBB parameters'!$D$34)*(('IRRBB parameters'!Q$36-'IRRBB parameters'!$C$36)/('IRRBB parameters'!$U$36-'IRRBB parameters'!$C$36)),0),"")</f>
        <v/>
      </c>
      <c r="S136" s="1232" t="str">
        <f>IF(AND(ISNUMBER(S16),ISNUMBER($D16),ISNUMBER($V16)),MAX(S16-MIN(MAX(AVERAGE($D16:$I16)*'IRRBB parameters'!$C$33,'IRRBB parameters'!$E$33),'IRRBB parameters'!$D$33)*(('IRRBB parameters'!$U$36-'IRRBB parameters'!R$36)/('IRRBB parameters'!$U$36-'IRRBB parameters'!$C$36))+MIN(MAX(AVERAGE($T16:$V16)*'IRRBB parameters'!$C$34,'IRRBB parameters'!$E$34),'IRRBB parameters'!$D$34)*(('IRRBB parameters'!R$36-'IRRBB parameters'!$C$36)/('IRRBB parameters'!$U$36-'IRRBB parameters'!$C$36)),0),"")</f>
        <v/>
      </c>
      <c r="T136" s="1232" t="str">
        <f>IF(AND(ISNUMBER(T16),ISNUMBER($D16),ISNUMBER($V16)),MAX(T16-MIN(MAX(AVERAGE($D16:$I16)*'IRRBB parameters'!$C$33,'IRRBB parameters'!$E$33),'IRRBB parameters'!$D$33)*(('IRRBB parameters'!$U$36-'IRRBB parameters'!S$36)/('IRRBB parameters'!$U$36-'IRRBB parameters'!$C$36))+MIN(MAX(AVERAGE($T16:$V16)*'IRRBB parameters'!$C$34,'IRRBB parameters'!$E$34),'IRRBB parameters'!$D$34)*(('IRRBB parameters'!S$36-'IRRBB parameters'!$C$36)/('IRRBB parameters'!$U$36-'IRRBB parameters'!$C$36)),0),"")</f>
        <v/>
      </c>
      <c r="U136" s="1232" t="str">
        <f>IF(AND(ISNUMBER(U16),ISNUMBER($D16),ISNUMBER($V16)),MAX(U16-MIN(MAX(AVERAGE($D16:$I16)*'IRRBB parameters'!$C$33,'IRRBB parameters'!$E$33),'IRRBB parameters'!$D$33)*(('IRRBB parameters'!$U$36-'IRRBB parameters'!T$36)/('IRRBB parameters'!$U$36-'IRRBB parameters'!$C$36))+MIN(MAX(AVERAGE($T16:$V16)*'IRRBB parameters'!$C$34,'IRRBB parameters'!$E$34),'IRRBB parameters'!$D$34)*(('IRRBB parameters'!T$36-'IRRBB parameters'!$C$36)/('IRRBB parameters'!$U$36-'IRRBB parameters'!$C$36)),0),"")</f>
        <v/>
      </c>
      <c r="V136" s="1233" t="str">
        <f>IF(AND(ISNUMBER(V16),ISNUMBER($D16),ISNUMBER($V16)),MAX(V16-MIN(MAX(AVERAGE($D16:$I16)*'IRRBB parameters'!$C$33,'IRRBB parameters'!$E$33),'IRRBB parameters'!$D$33)*(('IRRBB parameters'!$U$36-'IRRBB parameters'!U$36)/('IRRBB parameters'!$U$36-'IRRBB parameters'!$C$36))+MIN(MAX(AVERAGE($T16:$V16)*'IRRBB parameters'!$C$34,'IRRBB parameters'!$E$34),'IRRBB parameters'!$D$34)*(('IRRBB parameters'!U$36-'IRRBB parameters'!$C$36)/('IRRBB parameters'!$U$36-'IRRBB parameters'!$C$36)),0),"")</f>
        <v/>
      </c>
      <c r="W136" s="1150"/>
      <c r="X136" s="1210"/>
    </row>
    <row r="137" spans="1:24" ht="15" customHeight="1" x14ac:dyDescent="0.25">
      <c r="A137" s="1209"/>
      <c r="B137" s="1230">
        <f t="shared" si="4"/>
        <v>12</v>
      </c>
      <c r="C137" s="1231" t="str">
        <f t="shared" si="5"/>
        <v/>
      </c>
      <c r="D137" s="1232" t="str">
        <f>IF(AND(ISNUMBER(D17),ISNUMBER($D17),ISNUMBER($V17)),MAX(D17-MIN(MAX(AVERAGE($D17:$I17)*'IRRBB parameters'!$C$33,'IRRBB parameters'!$E$33),'IRRBB parameters'!$D$33)*(('IRRBB parameters'!$U$36-'IRRBB parameters'!C$36)/('IRRBB parameters'!$U$36-'IRRBB parameters'!$C$36))+MIN(MAX(AVERAGE($T17:$V17)*'IRRBB parameters'!$C$34,'IRRBB parameters'!$E$34),'IRRBB parameters'!$D$34)*(('IRRBB parameters'!C$36-'IRRBB parameters'!$C$36)/('IRRBB parameters'!$U$36-'IRRBB parameters'!$C$36)),0),"")</f>
        <v/>
      </c>
      <c r="E137" s="1232" t="str">
        <f>IF(AND(ISNUMBER(E17),ISNUMBER($D17),ISNUMBER($V17)),MAX(E17-MIN(MAX(AVERAGE($D17:$I17)*'IRRBB parameters'!$C$33,'IRRBB parameters'!$E$33),'IRRBB parameters'!$D$33)*(('IRRBB parameters'!$U$36-'IRRBB parameters'!D$36)/('IRRBB parameters'!$U$36-'IRRBB parameters'!$C$36))+MIN(MAX(AVERAGE($T17:$V17)*'IRRBB parameters'!$C$34,'IRRBB parameters'!$E$34),'IRRBB parameters'!$D$34)*(('IRRBB parameters'!D$36-'IRRBB parameters'!$C$36)/('IRRBB parameters'!$U$36-'IRRBB parameters'!$C$36)),0),"")</f>
        <v/>
      </c>
      <c r="F137" s="1232" t="str">
        <f>IF(AND(ISNUMBER(F17),ISNUMBER($D17),ISNUMBER($V17)),MAX(F17-MIN(MAX(AVERAGE($D17:$I17)*'IRRBB parameters'!$C$33,'IRRBB parameters'!$E$33),'IRRBB parameters'!$D$33)*(('IRRBB parameters'!$U$36-'IRRBB parameters'!E$36)/('IRRBB parameters'!$U$36-'IRRBB parameters'!$C$36))+MIN(MAX(AVERAGE($T17:$V17)*'IRRBB parameters'!$C$34,'IRRBB parameters'!$E$34),'IRRBB parameters'!$D$34)*(('IRRBB parameters'!E$36-'IRRBB parameters'!$C$36)/('IRRBB parameters'!$U$36-'IRRBB parameters'!$C$36)),0),"")</f>
        <v/>
      </c>
      <c r="G137" s="1232" t="str">
        <f>IF(AND(ISNUMBER(G17),ISNUMBER($D17),ISNUMBER($V17)),MAX(G17-MIN(MAX(AVERAGE($D17:$I17)*'IRRBB parameters'!$C$33,'IRRBB parameters'!$E$33),'IRRBB parameters'!$D$33)*(('IRRBB parameters'!$U$36-'IRRBB parameters'!F$36)/('IRRBB parameters'!$U$36-'IRRBB parameters'!$C$36))+MIN(MAX(AVERAGE($T17:$V17)*'IRRBB parameters'!$C$34,'IRRBB parameters'!$E$34),'IRRBB parameters'!$D$34)*(('IRRBB parameters'!F$36-'IRRBB parameters'!$C$36)/('IRRBB parameters'!$U$36-'IRRBB parameters'!$C$36)),0),"")</f>
        <v/>
      </c>
      <c r="H137" s="1232" t="str">
        <f>IF(AND(ISNUMBER(H17),ISNUMBER($D17),ISNUMBER($V17)),MAX(H17-MIN(MAX(AVERAGE($D17:$I17)*'IRRBB parameters'!$C$33,'IRRBB parameters'!$E$33),'IRRBB parameters'!$D$33)*(('IRRBB parameters'!$U$36-'IRRBB parameters'!G$36)/('IRRBB parameters'!$U$36-'IRRBB parameters'!$C$36))+MIN(MAX(AVERAGE($T17:$V17)*'IRRBB parameters'!$C$34,'IRRBB parameters'!$E$34),'IRRBB parameters'!$D$34)*(('IRRBB parameters'!G$36-'IRRBB parameters'!$C$36)/('IRRBB parameters'!$U$36-'IRRBB parameters'!$C$36)),0),"")</f>
        <v/>
      </c>
      <c r="I137" s="1232" t="str">
        <f>IF(AND(ISNUMBER(I17),ISNUMBER($D17),ISNUMBER($V17)),MAX(I17-MIN(MAX(AVERAGE($D17:$I17)*'IRRBB parameters'!$C$33,'IRRBB parameters'!$E$33),'IRRBB parameters'!$D$33)*(('IRRBB parameters'!$U$36-'IRRBB parameters'!H$36)/('IRRBB parameters'!$U$36-'IRRBB parameters'!$C$36))+MIN(MAX(AVERAGE($T17:$V17)*'IRRBB parameters'!$C$34,'IRRBB parameters'!$E$34),'IRRBB parameters'!$D$34)*(('IRRBB parameters'!H$36-'IRRBB parameters'!$C$36)/('IRRBB parameters'!$U$36-'IRRBB parameters'!$C$36)),0),"")</f>
        <v/>
      </c>
      <c r="J137" s="1232" t="str">
        <f>IF(AND(ISNUMBER(J17),ISNUMBER($D17),ISNUMBER($V17)),MAX(J17-MIN(MAX(AVERAGE($D17:$I17)*'IRRBB parameters'!$C$33,'IRRBB parameters'!$E$33),'IRRBB parameters'!$D$33)*(('IRRBB parameters'!$U$36-'IRRBB parameters'!I$36)/('IRRBB parameters'!$U$36-'IRRBB parameters'!$C$36))+MIN(MAX(AVERAGE($T17:$V17)*'IRRBB parameters'!$C$34,'IRRBB parameters'!$E$34),'IRRBB parameters'!$D$34)*(('IRRBB parameters'!I$36-'IRRBB parameters'!$C$36)/('IRRBB parameters'!$U$36-'IRRBB parameters'!$C$36)),0),"")</f>
        <v/>
      </c>
      <c r="K137" s="1232" t="str">
        <f>IF(AND(ISNUMBER(K17),ISNUMBER($D17),ISNUMBER($V17)),MAX(K17-MIN(MAX(AVERAGE($D17:$I17)*'IRRBB parameters'!$C$33,'IRRBB parameters'!$E$33),'IRRBB parameters'!$D$33)*(('IRRBB parameters'!$U$36-'IRRBB parameters'!J$36)/('IRRBB parameters'!$U$36-'IRRBB parameters'!$C$36))+MIN(MAX(AVERAGE($T17:$V17)*'IRRBB parameters'!$C$34,'IRRBB parameters'!$E$34),'IRRBB parameters'!$D$34)*(('IRRBB parameters'!J$36-'IRRBB parameters'!$C$36)/('IRRBB parameters'!$U$36-'IRRBB parameters'!$C$36)),0),"")</f>
        <v/>
      </c>
      <c r="L137" s="1232" t="str">
        <f>IF(AND(ISNUMBER(L17),ISNUMBER($D17),ISNUMBER($V17)),MAX(L17-MIN(MAX(AVERAGE($D17:$I17)*'IRRBB parameters'!$C$33,'IRRBB parameters'!$E$33),'IRRBB parameters'!$D$33)*(('IRRBB parameters'!$U$36-'IRRBB parameters'!K$36)/('IRRBB parameters'!$U$36-'IRRBB parameters'!$C$36))+MIN(MAX(AVERAGE($T17:$V17)*'IRRBB parameters'!$C$34,'IRRBB parameters'!$E$34),'IRRBB parameters'!$D$34)*(('IRRBB parameters'!K$36-'IRRBB parameters'!$C$36)/('IRRBB parameters'!$U$36-'IRRBB parameters'!$C$36)),0),"")</f>
        <v/>
      </c>
      <c r="M137" s="1232" t="str">
        <f>IF(AND(ISNUMBER(M17),ISNUMBER($D17),ISNUMBER($V17)),MAX(M17-MIN(MAX(AVERAGE($D17:$I17)*'IRRBB parameters'!$C$33,'IRRBB parameters'!$E$33),'IRRBB parameters'!$D$33)*(('IRRBB parameters'!$U$36-'IRRBB parameters'!L$36)/('IRRBB parameters'!$U$36-'IRRBB parameters'!$C$36))+MIN(MAX(AVERAGE($T17:$V17)*'IRRBB parameters'!$C$34,'IRRBB parameters'!$E$34),'IRRBB parameters'!$D$34)*(('IRRBB parameters'!L$36-'IRRBB parameters'!$C$36)/('IRRBB parameters'!$U$36-'IRRBB parameters'!$C$36)),0),"")</f>
        <v/>
      </c>
      <c r="N137" s="1232" t="str">
        <f>IF(AND(ISNUMBER(N17),ISNUMBER($D17),ISNUMBER($V17)),MAX(N17-MIN(MAX(AVERAGE($D17:$I17)*'IRRBB parameters'!$C$33,'IRRBB parameters'!$E$33),'IRRBB parameters'!$D$33)*(('IRRBB parameters'!$U$36-'IRRBB parameters'!M$36)/('IRRBB parameters'!$U$36-'IRRBB parameters'!$C$36))+MIN(MAX(AVERAGE($T17:$V17)*'IRRBB parameters'!$C$34,'IRRBB parameters'!$E$34),'IRRBB parameters'!$D$34)*(('IRRBB parameters'!M$36-'IRRBB parameters'!$C$36)/('IRRBB parameters'!$U$36-'IRRBB parameters'!$C$36)),0),"")</f>
        <v/>
      </c>
      <c r="O137" s="1232" t="str">
        <f>IF(AND(ISNUMBER(O17),ISNUMBER($D17),ISNUMBER($V17)),MAX(O17-MIN(MAX(AVERAGE($D17:$I17)*'IRRBB parameters'!$C$33,'IRRBB parameters'!$E$33),'IRRBB parameters'!$D$33)*(('IRRBB parameters'!$U$36-'IRRBB parameters'!N$36)/('IRRBB parameters'!$U$36-'IRRBB parameters'!$C$36))+MIN(MAX(AVERAGE($T17:$V17)*'IRRBB parameters'!$C$34,'IRRBB parameters'!$E$34),'IRRBB parameters'!$D$34)*(('IRRBB parameters'!N$36-'IRRBB parameters'!$C$36)/('IRRBB parameters'!$U$36-'IRRBB parameters'!$C$36)),0),"")</f>
        <v/>
      </c>
      <c r="P137" s="1232" t="str">
        <f>IF(AND(ISNUMBER(P17),ISNUMBER($D17),ISNUMBER($V17)),MAX(P17-MIN(MAX(AVERAGE($D17:$I17)*'IRRBB parameters'!$C$33,'IRRBB parameters'!$E$33),'IRRBB parameters'!$D$33)*(('IRRBB parameters'!$U$36-'IRRBB parameters'!O$36)/('IRRBB parameters'!$U$36-'IRRBB parameters'!$C$36))+MIN(MAX(AVERAGE($T17:$V17)*'IRRBB parameters'!$C$34,'IRRBB parameters'!$E$34),'IRRBB parameters'!$D$34)*(('IRRBB parameters'!O$36-'IRRBB parameters'!$C$36)/('IRRBB parameters'!$U$36-'IRRBB parameters'!$C$36)),0),"")</f>
        <v/>
      </c>
      <c r="Q137" s="1232" t="str">
        <f>IF(AND(ISNUMBER(Q17),ISNUMBER($D17),ISNUMBER($V17)),MAX(Q17-MIN(MAX(AVERAGE($D17:$I17)*'IRRBB parameters'!$C$33,'IRRBB parameters'!$E$33),'IRRBB parameters'!$D$33)*(('IRRBB parameters'!$U$36-'IRRBB parameters'!P$36)/('IRRBB parameters'!$U$36-'IRRBB parameters'!$C$36))+MIN(MAX(AVERAGE($T17:$V17)*'IRRBB parameters'!$C$34,'IRRBB parameters'!$E$34),'IRRBB parameters'!$D$34)*(('IRRBB parameters'!P$36-'IRRBB parameters'!$C$36)/('IRRBB parameters'!$U$36-'IRRBB parameters'!$C$36)),0),"")</f>
        <v/>
      </c>
      <c r="R137" s="1232" t="str">
        <f>IF(AND(ISNUMBER(R17),ISNUMBER($D17),ISNUMBER($V17)),MAX(R17-MIN(MAX(AVERAGE($D17:$I17)*'IRRBB parameters'!$C$33,'IRRBB parameters'!$E$33),'IRRBB parameters'!$D$33)*(('IRRBB parameters'!$U$36-'IRRBB parameters'!Q$36)/('IRRBB parameters'!$U$36-'IRRBB parameters'!$C$36))+MIN(MAX(AVERAGE($T17:$V17)*'IRRBB parameters'!$C$34,'IRRBB parameters'!$E$34),'IRRBB parameters'!$D$34)*(('IRRBB parameters'!Q$36-'IRRBB parameters'!$C$36)/('IRRBB parameters'!$U$36-'IRRBB parameters'!$C$36)),0),"")</f>
        <v/>
      </c>
      <c r="S137" s="1232" t="str">
        <f>IF(AND(ISNUMBER(S17),ISNUMBER($D17),ISNUMBER($V17)),MAX(S17-MIN(MAX(AVERAGE($D17:$I17)*'IRRBB parameters'!$C$33,'IRRBB parameters'!$E$33),'IRRBB parameters'!$D$33)*(('IRRBB parameters'!$U$36-'IRRBB parameters'!R$36)/('IRRBB parameters'!$U$36-'IRRBB parameters'!$C$36))+MIN(MAX(AVERAGE($T17:$V17)*'IRRBB parameters'!$C$34,'IRRBB parameters'!$E$34),'IRRBB parameters'!$D$34)*(('IRRBB parameters'!R$36-'IRRBB parameters'!$C$36)/('IRRBB parameters'!$U$36-'IRRBB parameters'!$C$36)),0),"")</f>
        <v/>
      </c>
      <c r="T137" s="1232" t="str">
        <f>IF(AND(ISNUMBER(T17),ISNUMBER($D17),ISNUMBER($V17)),MAX(T17-MIN(MAX(AVERAGE($D17:$I17)*'IRRBB parameters'!$C$33,'IRRBB parameters'!$E$33),'IRRBB parameters'!$D$33)*(('IRRBB parameters'!$U$36-'IRRBB parameters'!S$36)/('IRRBB parameters'!$U$36-'IRRBB parameters'!$C$36))+MIN(MAX(AVERAGE($T17:$V17)*'IRRBB parameters'!$C$34,'IRRBB parameters'!$E$34),'IRRBB parameters'!$D$34)*(('IRRBB parameters'!S$36-'IRRBB parameters'!$C$36)/('IRRBB parameters'!$U$36-'IRRBB parameters'!$C$36)),0),"")</f>
        <v/>
      </c>
      <c r="U137" s="1232" t="str">
        <f>IF(AND(ISNUMBER(U17),ISNUMBER($D17),ISNUMBER($V17)),MAX(U17-MIN(MAX(AVERAGE($D17:$I17)*'IRRBB parameters'!$C$33,'IRRBB parameters'!$E$33),'IRRBB parameters'!$D$33)*(('IRRBB parameters'!$U$36-'IRRBB parameters'!T$36)/('IRRBB parameters'!$U$36-'IRRBB parameters'!$C$36))+MIN(MAX(AVERAGE($T17:$V17)*'IRRBB parameters'!$C$34,'IRRBB parameters'!$E$34),'IRRBB parameters'!$D$34)*(('IRRBB parameters'!T$36-'IRRBB parameters'!$C$36)/('IRRBB parameters'!$U$36-'IRRBB parameters'!$C$36)),0),"")</f>
        <v/>
      </c>
      <c r="V137" s="1233" t="str">
        <f>IF(AND(ISNUMBER(V17),ISNUMBER($D17),ISNUMBER($V17)),MAX(V17-MIN(MAX(AVERAGE($D17:$I17)*'IRRBB parameters'!$C$33,'IRRBB parameters'!$E$33),'IRRBB parameters'!$D$33)*(('IRRBB parameters'!$U$36-'IRRBB parameters'!U$36)/('IRRBB parameters'!$U$36-'IRRBB parameters'!$C$36))+MIN(MAX(AVERAGE($T17:$V17)*'IRRBB parameters'!$C$34,'IRRBB parameters'!$E$34),'IRRBB parameters'!$D$34)*(('IRRBB parameters'!U$36-'IRRBB parameters'!$C$36)/('IRRBB parameters'!$U$36-'IRRBB parameters'!$C$36)),0),"")</f>
        <v/>
      </c>
      <c r="W137" s="1150"/>
      <c r="X137" s="1210"/>
    </row>
    <row r="138" spans="1:24" ht="15" customHeight="1" x14ac:dyDescent="0.25">
      <c r="A138" s="1209"/>
      <c r="B138" s="1230">
        <f t="shared" si="4"/>
        <v>13</v>
      </c>
      <c r="C138" s="1231" t="str">
        <f t="shared" si="5"/>
        <v/>
      </c>
      <c r="D138" s="1232" t="str">
        <f>IF(AND(ISNUMBER(D18),ISNUMBER($D18),ISNUMBER($V18)),MAX(D18-MIN(MAX(AVERAGE($D18:$I18)*'IRRBB parameters'!$C$33,'IRRBB parameters'!$E$33),'IRRBB parameters'!$D$33)*(('IRRBB parameters'!$U$36-'IRRBB parameters'!C$36)/('IRRBB parameters'!$U$36-'IRRBB parameters'!$C$36))+MIN(MAX(AVERAGE($T18:$V18)*'IRRBB parameters'!$C$34,'IRRBB parameters'!$E$34),'IRRBB parameters'!$D$34)*(('IRRBB parameters'!C$36-'IRRBB parameters'!$C$36)/('IRRBB parameters'!$U$36-'IRRBB parameters'!$C$36)),0),"")</f>
        <v/>
      </c>
      <c r="E138" s="1232" t="str">
        <f>IF(AND(ISNUMBER(E18),ISNUMBER($D18),ISNUMBER($V18)),MAX(E18-MIN(MAX(AVERAGE($D18:$I18)*'IRRBB parameters'!$C$33,'IRRBB parameters'!$E$33),'IRRBB parameters'!$D$33)*(('IRRBB parameters'!$U$36-'IRRBB parameters'!D$36)/('IRRBB parameters'!$U$36-'IRRBB parameters'!$C$36))+MIN(MAX(AVERAGE($T18:$V18)*'IRRBB parameters'!$C$34,'IRRBB parameters'!$E$34),'IRRBB parameters'!$D$34)*(('IRRBB parameters'!D$36-'IRRBB parameters'!$C$36)/('IRRBB parameters'!$U$36-'IRRBB parameters'!$C$36)),0),"")</f>
        <v/>
      </c>
      <c r="F138" s="1232" t="str">
        <f>IF(AND(ISNUMBER(F18),ISNUMBER($D18),ISNUMBER($V18)),MAX(F18-MIN(MAX(AVERAGE($D18:$I18)*'IRRBB parameters'!$C$33,'IRRBB parameters'!$E$33),'IRRBB parameters'!$D$33)*(('IRRBB parameters'!$U$36-'IRRBB parameters'!E$36)/('IRRBB parameters'!$U$36-'IRRBB parameters'!$C$36))+MIN(MAX(AVERAGE($T18:$V18)*'IRRBB parameters'!$C$34,'IRRBB parameters'!$E$34),'IRRBB parameters'!$D$34)*(('IRRBB parameters'!E$36-'IRRBB parameters'!$C$36)/('IRRBB parameters'!$U$36-'IRRBB parameters'!$C$36)),0),"")</f>
        <v/>
      </c>
      <c r="G138" s="1232" t="str">
        <f>IF(AND(ISNUMBER(G18),ISNUMBER($D18),ISNUMBER($V18)),MAX(G18-MIN(MAX(AVERAGE($D18:$I18)*'IRRBB parameters'!$C$33,'IRRBB parameters'!$E$33),'IRRBB parameters'!$D$33)*(('IRRBB parameters'!$U$36-'IRRBB parameters'!F$36)/('IRRBB parameters'!$U$36-'IRRBB parameters'!$C$36))+MIN(MAX(AVERAGE($T18:$V18)*'IRRBB parameters'!$C$34,'IRRBB parameters'!$E$34),'IRRBB parameters'!$D$34)*(('IRRBB parameters'!F$36-'IRRBB parameters'!$C$36)/('IRRBB parameters'!$U$36-'IRRBB parameters'!$C$36)),0),"")</f>
        <v/>
      </c>
      <c r="H138" s="1232" t="str">
        <f>IF(AND(ISNUMBER(H18),ISNUMBER($D18),ISNUMBER($V18)),MAX(H18-MIN(MAX(AVERAGE($D18:$I18)*'IRRBB parameters'!$C$33,'IRRBB parameters'!$E$33),'IRRBB parameters'!$D$33)*(('IRRBB parameters'!$U$36-'IRRBB parameters'!G$36)/('IRRBB parameters'!$U$36-'IRRBB parameters'!$C$36))+MIN(MAX(AVERAGE($T18:$V18)*'IRRBB parameters'!$C$34,'IRRBB parameters'!$E$34),'IRRBB parameters'!$D$34)*(('IRRBB parameters'!G$36-'IRRBB parameters'!$C$36)/('IRRBB parameters'!$U$36-'IRRBB parameters'!$C$36)),0),"")</f>
        <v/>
      </c>
      <c r="I138" s="1232" t="str">
        <f>IF(AND(ISNUMBER(I18),ISNUMBER($D18),ISNUMBER($V18)),MAX(I18-MIN(MAX(AVERAGE($D18:$I18)*'IRRBB parameters'!$C$33,'IRRBB parameters'!$E$33),'IRRBB parameters'!$D$33)*(('IRRBB parameters'!$U$36-'IRRBB parameters'!H$36)/('IRRBB parameters'!$U$36-'IRRBB parameters'!$C$36))+MIN(MAX(AVERAGE($T18:$V18)*'IRRBB parameters'!$C$34,'IRRBB parameters'!$E$34),'IRRBB parameters'!$D$34)*(('IRRBB parameters'!H$36-'IRRBB parameters'!$C$36)/('IRRBB parameters'!$U$36-'IRRBB parameters'!$C$36)),0),"")</f>
        <v/>
      </c>
      <c r="J138" s="1232" t="str">
        <f>IF(AND(ISNUMBER(J18),ISNUMBER($D18),ISNUMBER($V18)),MAX(J18-MIN(MAX(AVERAGE($D18:$I18)*'IRRBB parameters'!$C$33,'IRRBB parameters'!$E$33),'IRRBB parameters'!$D$33)*(('IRRBB parameters'!$U$36-'IRRBB parameters'!I$36)/('IRRBB parameters'!$U$36-'IRRBB parameters'!$C$36))+MIN(MAX(AVERAGE($T18:$V18)*'IRRBB parameters'!$C$34,'IRRBB parameters'!$E$34),'IRRBB parameters'!$D$34)*(('IRRBB parameters'!I$36-'IRRBB parameters'!$C$36)/('IRRBB parameters'!$U$36-'IRRBB parameters'!$C$36)),0),"")</f>
        <v/>
      </c>
      <c r="K138" s="1232" t="str">
        <f>IF(AND(ISNUMBER(K18),ISNUMBER($D18),ISNUMBER($V18)),MAX(K18-MIN(MAX(AVERAGE($D18:$I18)*'IRRBB parameters'!$C$33,'IRRBB parameters'!$E$33),'IRRBB parameters'!$D$33)*(('IRRBB parameters'!$U$36-'IRRBB parameters'!J$36)/('IRRBB parameters'!$U$36-'IRRBB parameters'!$C$36))+MIN(MAX(AVERAGE($T18:$V18)*'IRRBB parameters'!$C$34,'IRRBB parameters'!$E$34),'IRRBB parameters'!$D$34)*(('IRRBB parameters'!J$36-'IRRBB parameters'!$C$36)/('IRRBB parameters'!$U$36-'IRRBB parameters'!$C$36)),0),"")</f>
        <v/>
      </c>
      <c r="L138" s="1232" t="str">
        <f>IF(AND(ISNUMBER(L18),ISNUMBER($D18),ISNUMBER($V18)),MAX(L18-MIN(MAX(AVERAGE($D18:$I18)*'IRRBB parameters'!$C$33,'IRRBB parameters'!$E$33),'IRRBB parameters'!$D$33)*(('IRRBB parameters'!$U$36-'IRRBB parameters'!K$36)/('IRRBB parameters'!$U$36-'IRRBB parameters'!$C$36))+MIN(MAX(AVERAGE($T18:$V18)*'IRRBB parameters'!$C$34,'IRRBB parameters'!$E$34),'IRRBB parameters'!$D$34)*(('IRRBB parameters'!K$36-'IRRBB parameters'!$C$36)/('IRRBB parameters'!$U$36-'IRRBB parameters'!$C$36)),0),"")</f>
        <v/>
      </c>
      <c r="M138" s="1232" t="str">
        <f>IF(AND(ISNUMBER(M18),ISNUMBER($D18),ISNUMBER($V18)),MAX(M18-MIN(MAX(AVERAGE($D18:$I18)*'IRRBB parameters'!$C$33,'IRRBB parameters'!$E$33),'IRRBB parameters'!$D$33)*(('IRRBB parameters'!$U$36-'IRRBB parameters'!L$36)/('IRRBB parameters'!$U$36-'IRRBB parameters'!$C$36))+MIN(MAX(AVERAGE($T18:$V18)*'IRRBB parameters'!$C$34,'IRRBB parameters'!$E$34),'IRRBB parameters'!$D$34)*(('IRRBB parameters'!L$36-'IRRBB parameters'!$C$36)/('IRRBB parameters'!$U$36-'IRRBB parameters'!$C$36)),0),"")</f>
        <v/>
      </c>
      <c r="N138" s="1232" t="str">
        <f>IF(AND(ISNUMBER(N18),ISNUMBER($D18),ISNUMBER($V18)),MAX(N18-MIN(MAX(AVERAGE($D18:$I18)*'IRRBB parameters'!$C$33,'IRRBB parameters'!$E$33),'IRRBB parameters'!$D$33)*(('IRRBB parameters'!$U$36-'IRRBB parameters'!M$36)/('IRRBB parameters'!$U$36-'IRRBB parameters'!$C$36))+MIN(MAX(AVERAGE($T18:$V18)*'IRRBB parameters'!$C$34,'IRRBB parameters'!$E$34),'IRRBB parameters'!$D$34)*(('IRRBB parameters'!M$36-'IRRBB parameters'!$C$36)/('IRRBB parameters'!$U$36-'IRRBB parameters'!$C$36)),0),"")</f>
        <v/>
      </c>
      <c r="O138" s="1232" t="str">
        <f>IF(AND(ISNUMBER(O18),ISNUMBER($D18),ISNUMBER($V18)),MAX(O18-MIN(MAX(AVERAGE($D18:$I18)*'IRRBB parameters'!$C$33,'IRRBB parameters'!$E$33),'IRRBB parameters'!$D$33)*(('IRRBB parameters'!$U$36-'IRRBB parameters'!N$36)/('IRRBB parameters'!$U$36-'IRRBB parameters'!$C$36))+MIN(MAX(AVERAGE($T18:$V18)*'IRRBB parameters'!$C$34,'IRRBB parameters'!$E$34),'IRRBB parameters'!$D$34)*(('IRRBB parameters'!N$36-'IRRBB parameters'!$C$36)/('IRRBB parameters'!$U$36-'IRRBB parameters'!$C$36)),0),"")</f>
        <v/>
      </c>
      <c r="P138" s="1232" t="str">
        <f>IF(AND(ISNUMBER(P18),ISNUMBER($D18),ISNUMBER($V18)),MAX(P18-MIN(MAX(AVERAGE($D18:$I18)*'IRRBB parameters'!$C$33,'IRRBB parameters'!$E$33),'IRRBB parameters'!$D$33)*(('IRRBB parameters'!$U$36-'IRRBB parameters'!O$36)/('IRRBB parameters'!$U$36-'IRRBB parameters'!$C$36))+MIN(MAX(AVERAGE($T18:$V18)*'IRRBB parameters'!$C$34,'IRRBB parameters'!$E$34),'IRRBB parameters'!$D$34)*(('IRRBB parameters'!O$36-'IRRBB parameters'!$C$36)/('IRRBB parameters'!$U$36-'IRRBB parameters'!$C$36)),0),"")</f>
        <v/>
      </c>
      <c r="Q138" s="1232" t="str">
        <f>IF(AND(ISNUMBER(Q18),ISNUMBER($D18),ISNUMBER($V18)),MAX(Q18-MIN(MAX(AVERAGE($D18:$I18)*'IRRBB parameters'!$C$33,'IRRBB parameters'!$E$33),'IRRBB parameters'!$D$33)*(('IRRBB parameters'!$U$36-'IRRBB parameters'!P$36)/('IRRBB parameters'!$U$36-'IRRBB parameters'!$C$36))+MIN(MAX(AVERAGE($T18:$V18)*'IRRBB parameters'!$C$34,'IRRBB parameters'!$E$34),'IRRBB parameters'!$D$34)*(('IRRBB parameters'!P$36-'IRRBB parameters'!$C$36)/('IRRBB parameters'!$U$36-'IRRBB parameters'!$C$36)),0),"")</f>
        <v/>
      </c>
      <c r="R138" s="1232" t="str">
        <f>IF(AND(ISNUMBER(R18),ISNUMBER($D18),ISNUMBER($V18)),MAX(R18-MIN(MAX(AVERAGE($D18:$I18)*'IRRBB parameters'!$C$33,'IRRBB parameters'!$E$33),'IRRBB parameters'!$D$33)*(('IRRBB parameters'!$U$36-'IRRBB parameters'!Q$36)/('IRRBB parameters'!$U$36-'IRRBB parameters'!$C$36))+MIN(MAX(AVERAGE($T18:$V18)*'IRRBB parameters'!$C$34,'IRRBB parameters'!$E$34),'IRRBB parameters'!$D$34)*(('IRRBB parameters'!Q$36-'IRRBB parameters'!$C$36)/('IRRBB parameters'!$U$36-'IRRBB parameters'!$C$36)),0),"")</f>
        <v/>
      </c>
      <c r="S138" s="1232" t="str">
        <f>IF(AND(ISNUMBER(S18),ISNUMBER($D18),ISNUMBER($V18)),MAX(S18-MIN(MAX(AVERAGE($D18:$I18)*'IRRBB parameters'!$C$33,'IRRBB parameters'!$E$33),'IRRBB parameters'!$D$33)*(('IRRBB parameters'!$U$36-'IRRBB parameters'!R$36)/('IRRBB parameters'!$U$36-'IRRBB parameters'!$C$36))+MIN(MAX(AVERAGE($T18:$V18)*'IRRBB parameters'!$C$34,'IRRBB parameters'!$E$34),'IRRBB parameters'!$D$34)*(('IRRBB parameters'!R$36-'IRRBB parameters'!$C$36)/('IRRBB parameters'!$U$36-'IRRBB parameters'!$C$36)),0),"")</f>
        <v/>
      </c>
      <c r="T138" s="1232" t="str">
        <f>IF(AND(ISNUMBER(T18),ISNUMBER($D18),ISNUMBER($V18)),MAX(T18-MIN(MAX(AVERAGE($D18:$I18)*'IRRBB parameters'!$C$33,'IRRBB parameters'!$E$33),'IRRBB parameters'!$D$33)*(('IRRBB parameters'!$U$36-'IRRBB parameters'!S$36)/('IRRBB parameters'!$U$36-'IRRBB parameters'!$C$36))+MIN(MAX(AVERAGE($T18:$V18)*'IRRBB parameters'!$C$34,'IRRBB parameters'!$E$34),'IRRBB parameters'!$D$34)*(('IRRBB parameters'!S$36-'IRRBB parameters'!$C$36)/('IRRBB parameters'!$U$36-'IRRBB parameters'!$C$36)),0),"")</f>
        <v/>
      </c>
      <c r="U138" s="1232" t="str">
        <f>IF(AND(ISNUMBER(U18),ISNUMBER($D18),ISNUMBER($V18)),MAX(U18-MIN(MAX(AVERAGE($D18:$I18)*'IRRBB parameters'!$C$33,'IRRBB parameters'!$E$33),'IRRBB parameters'!$D$33)*(('IRRBB parameters'!$U$36-'IRRBB parameters'!T$36)/('IRRBB parameters'!$U$36-'IRRBB parameters'!$C$36))+MIN(MAX(AVERAGE($T18:$V18)*'IRRBB parameters'!$C$34,'IRRBB parameters'!$E$34),'IRRBB parameters'!$D$34)*(('IRRBB parameters'!T$36-'IRRBB parameters'!$C$36)/('IRRBB parameters'!$U$36-'IRRBB parameters'!$C$36)),0),"")</f>
        <v/>
      </c>
      <c r="V138" s="1233" t="str">
        <f>IF(AND(ISNUMBER(V18),ISNUMBER($D18),ISNUMBER($V18)),MAX(V18-MIN(MAX(AVERAGE($D18:$I18)*'IRRBB parameters'!$C$33,'IRRBB parameters'!$E$33),'IRRBB parameters'!$D$33)*(('IRRBB parameters'!$U$36-'IRRBB parameters'!U$36)/('IRRBB parameters'!$U$36-'IRRBB parameters'!$C$36))+MIN(MAX(AVERAGE($T18:$V18)*'IRRBB parameters'!$C$34,'IRRBB parameters'!$E$34),'IRRBB parameters'!$D$34)*(('IRRBB parameters'!U$36-'IRRBB parameters'!$C$36)/('IRRBB parameters'!$U$36-'IRRBB parameters'!$C$36)),0),"")</f>
        <v/>
      </c>
      <c r="W138" s="1150"/>
      <c r="X138" s="1210"/>
    </row>
    <row r="139" spans="1:24" ht="15" customHeight="1" x14ac:dyDescent="0.25">
      <c r="A139" s="1209"/>
      <c r="B139" s="1230">
        <f t="shared" si="4"/>
        <v>14</v>
      </c>
      <c r="C139" s="1231" t="str">
        <f t="shared" si="5"/>
        <v/>
      </c>
      <c r="D139" s="1232" t="str">
        <f>IF(AND(ISNUMBER(D19),ISNUMBER($D19),ISNUMBER($V19)),MAX(D19-MIN(MAX(AVERAGE($D19:$I19)*'IRRBB parameters'!$C$33,'IRRBB parameters'!$E$33),'IRRBB parameters'!$D$33)*(('IRRBB parameters'!$U$36-'IRRBB parameters'!C$36)/('IRRBB parameters'!$U$36-'IRRBB parameters'!$C$36))+MIN(MAX(AVERAGE($T19:$V19)*'IRRBB parameters'!$C$34,'IRRBB parameters'!$E$34),'IRRBB parameters'!$D$34)*(('IRRBB parameters'!C$36-'IRRBB parameters'!$C$36)/('IRRBB parameters'!$U$36-'IRRBB parameters'!$C$36)),0),"")</f>
        <v/>
      </c>
      <c r="E139" s="1232" t="str">
        <f>IF(AND(ISNUMBER(E19),ISNUMBER($D19),ISNUMBER($V19)),MAX(E19-MIN(MAX(AVERAGE($D19:$I19)*'IRRBB parameters'!$C$33,'IRRBB parameters'!$E$33),'IRRBB parameters'!$D$33)*(('IRRBB parameters'!$U$36-'IRRBB parameters'!D$36)/('IRRBB parameters'!$U$36-'IRRBB parameters'!$C$36))+MIN(MAX(AVERAGE($T19:$V19)*'IRRBB parameters'!$C$34,'IRRBB parameters'!$E$34),'IRRBB parameters'!$D$34)*(('IRRBB parameters'!D$36-'IRRBB parameters'!$C$36)/('IRRBB parameters'!$U$36-'IRRBB parameters'!$C$36)),0),"")</f>
        <v/>
      </c>
      <c r="F139" s="1232" t="str">
        <f>IF(AND(ISNUMBER(F19),ISNUMBER($D19),ISNUMBER($V19)),MAX(F19-MIN(MAX(AVERAGE($D19:$I19)*'IRRBB parameters'!$C$33,'IRRBB parameters'!$E$33),'IRRBB parameters'!$D$33)*(('IRRBB parameters'!$U$36-'IRRBB parameters'!E$36)/('IRRBB parameters'!$U$36-'IRRBB parameters'!$C$36))+MIN(MAX(AVERAGE($T19:$V19)*'IRRBB parameters'!$C$34,'IRRBB parameters'!$E$34),'IRRBB parameters'!$D$34)*(('IRRBB parameters'!E$36-'IRRBB parameters'!$C$36)/('IRRBB parameters'!$U$36-'IRRBB parameters'!$C$36)),0),"")</f>
        <v/>
      </c>
      <c r="G139" s="1232" t="str">
        <f>IF(AND(ISNUMBER(G19),ISNUMBER($D19),ISNUMBER($V19)),MAX(G19-MIN(MAX(AVERAGE($D19:$I19)*'IRRBB parameters'!$C$33,'IRRBB parameters'!$E$33),'IRRBB parameters'!$D$33)*(('IRRBB parameters'!$U$36-'IRRBB parameters'!F$36)/('IRRBB parameters'!$U$36-'IRRBB parameters'!$C$36))+MIN(MAX(AVERAGE($T19:$V19)*'IRRBB parameters'!$C$34,'IRRBB parameters'!$E$34),'IRRBB parameters'!$D$34)*(('IRRBB parameters'!F$36-'IRRBB parameters'!$C$36)/('IRRBB parameters'!$U$36-'IRRBB parameters'!$C$36)),0),"")</f>
        <v/>
      </c>
      <c r="H139" s="1232" t="str">
        <f>IF(AND(ISNUMBER(H19),ISNUMBER($D19),ISNUMBER($V19)),MAX(H19-MIN(MAX(AVERAGE($D19:$I19)*'IRRBB parameters'!$C$33,'IRRBB parameters'!$E$33),'IRRBB parameters'!$D$33)*(('IRRBB parameters'!$U$36-'IRRBB parameters'!G$36)/('IRRBB parameters'!$U$36-'IRRBB parameters'!$C$36))+MIN(MAX(AVERAGE($T19:$V19)*'IRRBB parameters'!$C$34,'IRRBB parameters'!$E$34),'IRRBB parameters'!$D$34)*(('IRRBB parameters'!G$36-'IRRBB parameters'!$C$36)/('IRRBB parameters'!$U$36-'IRRBB parameters'!$C$36)),0),"")</f>
        <v/>
      </c>
      <c r="I139" s="1232" t="str">
        <f>IF(AND(ISNUMBER(I19),ISNUMBER($D19),ISNUMBER($V19)),MAX(I19-MIN(MAX(AVERAGE($D19:$I19)*'IRRBB parameters'!$C$33,'IRRBB parameters'!$E$33),'IRRBB parameters'!$D$33)*(('IRRBB parameters'!$U$36-'IRRBB parameters'!H$36)/('IRRBB parameters'!$U$36-'IRRBB parameters'!$C$36))+MIN(MAX(AVERAGE($T19:$V19)*'IRRBB parameters'!$C$34,'IRRBB parameters'!$E$34),'IRRBB parameters'!$D$34)*(('IRRBB parameters'!H$36-'IRRBB parameters'!$C$36)/('IRRBB parameters'!$U$36-'IRRBB parameters'!$C$36)),0),"")</f>
        <v/>
      </c>
      <c r="J139" s="1232" t="str">
        <f>IF(AND(ISNUMBER(J19),ISNUMBER($D19),ISNUMBER($V19)),MAX(J19-MIN(MAX(AVERAGE($D19:$I19)*'IRRBB parameters'!$C$33,'IRRBB parameters'!$E$33),'IRRBB parameters'!$D$33)*(('IRRBB parameters'!$U$36-'IRRBB parameters'!I$36)/('IRRBB parameters'!$U$36-'IRRBB parameters'!$C$36))+MIN(MAX(AVERAGE($T19:$V19)*'IRRBB parameters'!$C$34,'IRRBB parameters'!$E$34),'IRRBB parameters'!$D$34)*(('IRRBB parameters'!I$36-'IRRBB parameters'!$C$36)/('IRRBB parameters'!$U$36-'IRRBB parameters'!$C$36)),0),"")</f>
        <v/>
      </c>
      <c r="K139" s="1232" t="str">
        <f>IF(AND(ISNUMBER(K19),ISNUMBER($D19),ISNUMBER($V19)),MAX(K19-MIN(MAX(AVERAGE($D19:$I19)*'IRRBB parameters'!$C$33,'IRRBB parameters'!$E$33),'IRRBB parameters'!$D$33)*(('IRRBB parameters'!$U$36-'IRRBB parameters'!J$36)/('IRRBB parameters'!$U$36-'IRRBB parameters'!$C$36))+MIN(MAX(AVERAGE($T19:$V19)*'IRRBB parameters'!$C$34,'IRRBB parameters'!$E$34),'IRRBB parameters'!$D$34)*(('IRRBB parameters'!J$36-'IRRBB parameters'!$C$36)/('IRRBB parameters'!$U$36-'IRRBB parameters'!$C$36)),0),"")</f>
        <v/>
      </c>
      <c r="L139" s="1232" t="str">
        <f>IF(AND(ISNUMBER(L19),ISNUMBER($D19),ISNUMBER($V19)),MAX(L19-MIN(MAX(AVERAGE($D19:$I19)*'IRRBB parameters'!$C$33,'IRRBB parameters'!$E$33),'IRRBB parameters'!$D$33)*(('IRRBB parameters'!$U$36-'IRRBB parameters'!K$36)/('IRRBB parameters'!$U$36-'IRRBB parameters'!$C$36))+MIN(MAX(AVERAGE($T19:$V19)*'IRRBB parameters'!$C$34,'IRRBB parameters'!$E$34),'IRRBB parameters'!$D$34)*(('IRRBB parameters'!K$36-'IRRBB parameters'!$C$36)/('IRRBB parameters'!$U$36-'IRRBB parameters'!$C$36)),0),"")</f>
        <v/>
      </c>
      <c r="M139" s="1232" t="str">
        <f>IF(AND(ISNUMBER(M19),ISNUMBER($D19),ISNUMBER($V19)),MAX(M19-MIN(MAX(AVERAGE($D19:$I19)*'IRRBB parameters'!$C$33,'IRRBB parameters'!$E$33),'IRRBB parameters'!$D$33)*(('IRRBB parameters'!$U$36-'IRRBB parameters'!L$36)/('IRRBB parameters'!$U$36-'IRRBB parameters'!$C$36))+MIN(MAX(AVERAGE($T19:$V19)*'IRRBB parameters'!$C$34,'IRRBB parameters'!$E$34),'IRRBB parameters'!$D$34)*(('IRRBB parameters'!L$36-'IRRBB parameters'!$C$36)/('IRRBB parameters'!$U$36-'IRRBB parameters'!$C$36)),0),"")</f>
        <v/>
      </c>
      <c r="N139" s="1232" t="str">
        <f>IF(AND(ISNUMBER(N19),ISNUMBER($D19),ISNUMBER($V19)),MAX(N19-MIN(MAX(AVERAGE($D19:$I19)*'IRRBB parameters'!$C$33,'IRRBB parameters'!$E$33),'IRRBB parameters'!$D$33)*(('IRRBB parameters'!$U$36-'IRRBB parameters'!M$36)/('IRRBB parameters'!$U$36-'IRRBB parameters'!$C$36))+MIN(MAX(AVERAGE($T19:$V19)*'IRRBB parameters'!$C$34,'IRRBB parameters'!$E$34),'IRRBB parameters'!$D$34)*(('IRRBB parameters'!M$36-'IRRBB parameters'!$C$36)/('IRRBB parameters'!$U$36-'IRRBB parameters'!$C$36)),0),"")</f>
        <v/>
      </c>
      <c r="O139" s="1232" t="str">
        <f>IF(AND(ISNUMBER(O19),ISNUMBER($D19),ISNUMBER($V19)),MAX(O19-MIN(MAX(AVERAGE($D19:$I19)*'IRRBB parameters'!$C$33,'IRRBB parameters'!$E$33),'IRRBB parameters'!$D$33)*(('IRRBB parameters'!$U$36-'IRRBB parameters'!N$36)/('IRRBB parameters'!$U$36-'IRRBB parameters'!$C$36))+MIN(MAX(AVERAGE($T19:$V19)*'IRRBB parameters'!$C$34,'IRRBB parameters'!$E$34),'IRRBB parameters'!$D$34)*(('IRRBB parameters'!N$36-'IRRBB parameters'!$C$36)/('IRRBB parameters'!$U$36-'IRRBB parameters'!$C$36)),0),"")</f>
        <v/>
      </c>
      <c r="P139" s="1232" t="str">
        <f>IF(AND(ISNUMBER(P19),ISNUMBER($D19),ISNUMBER($V19)),MAX(P19-MIN(MAX(AVERAGE($D19:$I19)*'IRRBB parameters'!$C$33,'IRRBB parameters'!$E$33),'IRRBB parameters'!$D$33)*(('IRRBB parameters'!$U$36-'IRRBB parameters'!O$36)/('IRRBB parameters'!$U$36-'IRRBB parameters'!$C$36))+MIN(MAX(AVERAGE($T19:$V19)*'IRRBB parameters'!$C$34,'IRRBB parameters'!$E$34),'IRRBB parameters'!$D$34)*(('IRRBB parameters'!O$36-'IRRBB parameters'!$C$36)/('IRRBB parameters'!$U$36-'IRRBB parameters'!$C$36)),0),"")</f>
        <v/>
      </c>
      <c r="Q139" s="1232" t="str">
        <f>IF(AND(ISNUMBER(Q19),ISNUMBER($D19),ISNUMBER($V19)),MAX(Q19-MIN(MAX(AVERAGE($D19:$I19)*'IRRBB parameters'!$C$33,'IRRBB parameters'!$E$33),'IRRBB parameters'!$D$33)*(('IRRBB parameters'!$U$36-'IRRBB parameters'!P$36)/('IRRBB parameters'!$U$36-'IRRBB parameters'!$C$36))+MIN(MAX(AVERAGE($T19:$V19)*'IRRBB parameters'!$C$34,'IRRBB parameters'!$E$34),'IRRBB parameters'!$D$34)*(('IRRBB parameters'!P$36-'IRRBB parameters'!$C$36)/('IRRBB parameters'!$U$36-'IRRBB parameters'!$C$36)),0),"")</f>
        <v/>
      </c>
      <c r="R139" s="1232" t="str">
        <f>IF(AND(ISNUMBER(R19),ISNUMBER($D19),ISNUMBER($V19)),MAX(R19-MIN(MAX(AVERAGE($D19:$I19)*'IRRBB parameters'!$C$33,'IRRBB parameters'!$E$33),'IRRBB parameters'!$D$33)*(('IRRBB parameters'!$U$36-'IRRBB parameters'!Q$36)/('IRRBB parameters'!$U$36-'IRRBB parameters'!$C$36))+MIN(MAX(AVERAGE($T19:$V19)*'IRRBB parameters'!$C$34,'IRRBB parameters'!$E$34),'IRRBB parameters'!$D$34)*(('IRRBB parameters'!Q$36-'IRRBB parameters'!$C$36)/('IRRBB parameters'!$U$36-'IRRBB parameters'!$C$36)),0),"")</f>
        <v/>
      </c>
      <c r="S139" s="1232" t="str">
        <f>IF(AND(ISNUMBER(S19),ISNUMBER($D19),ISNUMBER($V19)),MAX(S19-MIN(MAX(AVERAGE($D19:$I19)*'IRRBB parameters'!$C$33,'IRRBB parameters'!$E$33),'IRRBB parameters'!$D$33)*(('IRRBB parameters'!$U$36-'IRRBB parameters'!R$36)/('IRRBB parameters'!$U$36-'IRRBB parameters'!$C$36))+MIN(MAX(AVERAGE($T19:$V19)*'IRRBB parameters'!$C$34,'IRRBB parameters'!$E$34),'IRRBB parameters'!$D$34)*(('IRRBB parameters'!R$36-'IRRBB parameters'!$C$36)/('IRRBB parameters'!$U$36-'IRRBB parameters'!$C$36)),0),"")</f>
        <v/>
      </c>
      <c r="T139" s="1232" t="str">
        <f>IF(AND(ISNUMBER(T19),ISNUMBER($D19),ISNUMBER($V19)),MAX(T19-MIN(MAX(AVERAGE($D19:$I19)*'IRRBB parameters'!$C$33,'IRRBB parameters'!$E$33),'IRRBB parameters'!$D$33)*(('IRRBB parameters'!$U$36-'IRRBB parameters'!S$36)/('IRRBB parameters'!$U$36-'IRRBB parameters'!$C$36))+MIN(MAX(AVERAGE($T19:$V19)*'IRRBB parameters'!$C$34,'IRRBB parameters'!$E$34),'IRRBB parameters'!$D$34)*(('IRRBB parameters'!S$36-'IRRBB parameters'!$C$36)/('IRRBB parameters'!$U$36-'IRRBB parameters'!$C$36)),0),"")</f>
        <v/>
      </c>
      <c r="U139" s="1232" t="str">
        <f>IF(AND(ISNUMBER(U19),ISNUMBER($D19),ISNUMBER($V19)),MAX(U19-MIN(MAX(AVERAGE($D19:$I19)*'IRRBB parameters'!$C$33,'IRRBB parameters'!$E$33),'IRRBB parameters'!$D$33)*(('IRRBB parameters'!$U$36-'IRRBB parameters'!T$36)/('IRRBB parameters'!$U$36-'IRRBB parameters'!$C$36))+MIN(MAX(AVERAGE($T19:$V19)*'IRRBB parameters'!$C$34,'IRRBB parameters'!$E$34),'IRRBB parameters'!$D$34)*(('IRRBB parameters'!T$36-'IRRBB parameters'!$C$36)/('IRRBB parameters'!$U$36-'IRRBB parameters'!$C$36)),0),"")</f>
        <v/>
      </c>
      <c r="V139" s="1233" t="str">
        <f>IF(AND(ISNUMBER(V19),ISNUMBER($D19),ISNUMBER($V19)),MAX(V19-MIN(MAX(AVERAGE($D19:$I19)*'IRRBB parameters'!$C$33,'IRRBB parameters'!$E$33),'IRRBB parameters'!$D$33)*(('IRRBB parameters'!$U$36-'IRRBB parameters'!U$36)/('IRRBB parameters'!$U$36-'IRRBB parameters'!$C$36))+MIN(MAX(AVERAGE($T19:$V19)*'IRRBB parameters'!$C$34,'IRRBB parameters'!$E$34),'IRRBB parameters'!$D$34)*(('IRRBB parameters'!U$36-'IRRBB parameters'!$C$36)/('IRRBB parameters'!$U$36-'IRRBB parameters'!$C$36)),0),"")</f>
        <v/>
      </c>
      <c r="W139" s="1150"/>
      <c r="X139" s="1210"/>
    </row>
    <row r="140" spans="1:24" ht="15" customHeight="1" x14ac:dyDescent="0.25">
      <c r="A140" s="1209"/>
      <c r="B140" s="1230">
        <f t="shared" si="4"/>
        <v>15</v>
      </c>
      <c r="C140" s="1231" t="str">
        <f t="shared" si="5"/>
        <v/>
      </c>
      <c r="D140" s="1232" t="str">
        <f>IF(AND(ISNUMBER(D20),ISNUMBER($D20),ISNUMBER($V20)),MAX(D20-MIN(MAX(AVERAGE($D20:$I20)*'IRRBB parameters'!$C$33,'IRRBB parameters'!$E$33),'IRRBB parameters'!$D$33)*(('IRRBB parameters'!$U$36-'IRRBB parameters'!C$36)/('IRRBB parameters'!$U$36-'IRRBB parameters'!$C$36))+MIN(MAX(AVERAGE($T20:$V20)*'IRRBB parameters'!$C$34,'IRRBB parameters'!$E$34),'IRRBB parameters'!$D$34)*(('IRRBB parameters'!C$36-'IRRBB parameters'!$C$36)/('IRRBB parameters'!$U$36-'IRRBB parameters'!$C$36)),0),"")</f>
        <v/>
      </c>
      <c r="E140" s="1232" t="str">
        <f>IF(AND(ISNUMBER(E20),ISNUMBER($D20),ISNUMBER($V20)),MAX(E20-MIN(MAX(AVERAGE($D20:$I20)*'IRRBB parameters'!$C$33,'IRRBB parameters'!$E$33),'IRRBB parameters'!$D$33)*(('IRRBB parameters'!$U$36-'IRRBB parameters'!D$36)/('IRRBB parameters'!$U$36-'IRRBB parameters'!$C$36))+MIN(MAX(AVERAGE($T20:$V20)*'IRRBB parameters'!$C$34,'IRRBB parameters'!$E$34),'IRRBB parameters'!$D$34)*(('IRRBB parameters'!D$36-'IRRBB parameters'!$C$36)/('IRRBB parameters'!$U$36-'IRRBB parameters'!$C$36)),0),"")</f>
        <v/>
      </c>
      <c r="F140" s="1232" t="str">
        <f>IF(AND(ISNUMBER(F20),ISNUMBER($D20),ISNUMBER($V20)),MAX(F20-MIN(MAX(AVERAGE($D20:$I20)*'IRRBB parameters'!$C$33,'IRRBB parameters'!$E$33),'IRRBB parameters'!$D$33)*(('IRRBB parameters'!$U$36-'IRRBB parameters'!E$36)/('IRRBB parameters'!$U$36-'IRRBB parameters'!$C$36))+MIN(MAX(AVERAGE($T20:$V20)*'IRRBB parameters'!$C$34,'IRRBB parameters'!$E$34),'IRRBB parameters'!$D$34)*(('IRRBB parameters'!E$36-'IRRBB parameters'!$C$36)/('IRRBB parameters'!$U$36-'IRRBB parameters'!$C$36)),0),"")</f>
        <v/>
      </c>
      <c r="G140" s="1232" t="str">
        <f>IF(AND(ISNUMBER(G20),ISNUMBER($D20),ISNUMBER($V20)),MAX(G20-MIN(MAX(AVERAGE($D20:$I20)*'IRRBB parameters'!$C$33,'IRRBB parameters'!$E$33),'IRRBB parameters'!$D$33)*(('IRRBB parameters'!$U$36-'IRRBB parameters'!F$36)/('IRRBB parameters'!$U$36-'IRRBB parameters'!$C$36))+MIN(MAX(AVERAGE($T20:$V20)*'IRRBB parameters'!$C$34,'IRRBB parameters'!$E$34),'IRRBB parameters'!$D$34)*(('IRRBB parameters'!F$36-'IRRBB parameters'!$C$36)/('IRRBB parameters'!$U$36-'IRRBB parameters'!$C$36)),0),"")</f>
        <v/>
      </c>
      <c r="H140" s="1232" t="str">
        <f>IF(AND(ISNUMBER(H20),ISNUMBER($D20),ISNUMBER($V20)),MAX(H20-MIN(MAX(AVERAGE($D20:$I20)*'IRRBB parameters'!$C$33,'IRRBB parameters'!$E$33),'IRRBB parameters'!$D$33)*(('IRRBB parameters'!$U$36-'IRRBB parameters'!G$36)/('IRRBB parameters'!$U$36-'IRRBB parameters'!$C$36))+MIN(MAX(AVERAGE($T20:$V20)*'IRRBB parameters'!$C$34,'IRRBB parameters'!$E$34),'IRRBB parameters'!$D$34)*(('IRRBB parameters'!G$36-'IRRBB parameters'!$C$36)/('IRRBB parameters'!$U$36-'IRRBB parameters'!$C$36)),0),"")</f>
        <v/>
      </c>
      <c r="I140" s="1232" t="str">
        <f>IF(AND(ISNUMBER(I20),ISNUMBER($D20),ISNUMBER($V20)),MAX(I20-MIN(MAX(AVERAGE($D20:$I20)*'IRRBB parameters'!$C$33,'IRRBB parameters'!$E$33),'IRRBB parameters'!$D$33)*(('IRRBB parameters'!$U$36-'IRRBB parameters'!H$36)/('IRRBB parameters'!$U$36-'IRRBB parameters'!$C$36))+MIN(MAX(AVERAGE($T20:$V20)*'IRRBB parameters'!$C$34,'IRRBB parameters'!$E$34),'IRRBB parameters'!$D$34)*(('IRRBB parameters'!H$36-'IRRBB parameters'!$C$36)/('IRRBB parameters'!$U$36-'IRRBB parameters'!$C$36)),0),"")</f>
        <v/>
      </c>
      <c r="J140" s="1232" t="str">
        <f>IF(AND(ISNUMBER(J20),ISNUMBER($D20),ISNUMBER($V20)),MAX(J20-MIN(MAX(AVERAGE($D20:$I20)*'IRRBB parameters'!$C$33,'IRRBB parameters'!$E$33),'IRRBB parameters'!$D$33)*(('IRRBB parameters'!$U$36-'IRRBB parameters'!I$36)/('IRRBB parameters'!$U$36-'IRRBB parameters'!$C$36))+MIN(MAX(AVERAGE($T20:$V20)*'IRRBB parameters'!$C$34,'IRRBB parameters'!$E$34),'IRRBB parameters'!$D$34)*(('IRRBB parameters'!I$36-'IRRBB parameters'!$C$36)/('IRRBB parameters'!$U$36-'IRRBB parameters'!$C$36)),0),"")</f>
        <v/>
      </c>
      <c r="K140" s="1232" t="str">
        <f>IF(AND(ISNUMBER(K20),ISNUMBER($D20),ISNUMBER($V20)),MAX(K20-MIN(MAX(AVERAGE($D20:$I20)*'IRRBB parameters'!$C$33,'IRRBB parameters'!$E$33),'IRRBB parameters'!$D$33)*(('IRRBB parameters'!$U$36-'IRRBB parameters'!J$36)/('IRRBB parameters'!$U$36-'IRRBB parameters'!$C$36))+MIN(MAX(AVERAGE($T20:$V20)*'IRRBB parameters'!$C$34,'IRRBB parameters'!$E$34),'IRRBB parameters'!$D$34)*(('IRRBB parameters'!J$36-'IRRBB parameters'!$C$36)/('IRRBB parameters'!$U$36-'IRRBB parameters'!$C$36)),0),"")</f>
        <v/>
      </c>
      <c r="L140" s="1232" t="str">
        <f>IF(AND(ISNUMBER(L20),ISNUMBER($D20),ISNUMBER($V20)),MAX(L20-MIN(MAX(AVERAGE($D20:$I20)*'IRRBB parameters'!$C$33,'IRRBB parameters'!$E$33),'IRRBB parameters'!$D$33)*(('IRRBB parameters'!$U$36-'IRRBB parameters'!K$36)/('IRRBB parameters'!$U$36-'IRRBB parameters'!$C$36))+MIN(MAX(AVERAGE($T20:$V20)*'IRRBB parameters'!$C$34,'IRRBB parameters'!$E$34),'IRRBB parameters'!$D$34)*(('IRRBB parameters'!K$36-'IRRBB parameters'!$C$36)/('IRRBB parameters'!$U$36-'IRRBB parameters'!$C$36)),0),"")</f>
        <v/>
      </c>
      <c r="M140" s="1232" t="str">
        <f>IF(AND(ISNUMBER(M20),ISNUMBER($D20),ISNUMBER($V20)),MAX(M20-MIN(MAX(AVERAGE($D20:$I20)*'IRRBB parameters'!$C$33,'IRRBB parameters'!$E$33),'IRRBB parameters'!$D$33)*(('IRRBB parameters'!$U$36-'IRRBB parameters'!L$36)/('IRRBB parameters'!$U$36-'IRRBB parameters'!$C$36))+MIN(MAX(AVERAGE($T20:$V20)*'IRRBB parameters'!$C$34,'IRRBB parameters'!$E$34),'IRRBB parameters'!$D$34)*(('IRRBB parameters'!L$36-'IRRBB parameters'!$C$36)/('IRRBB parameters'!$U$36-'IRRBB parameters'!$C$36)),0),"")</f>
        <v/>
      </c>
      <c r="N140" s="1232" t="str">
        <f>IF(AND(ISNUMBER(N20),ISNUMBER($D20),ISNUMBER($V20)),MAX(N20-MIN(MAX(AVERAGE($D20:$I20)*'IRRBB parameters'!$C$33,'IRRBB parameters'!$E$33),'IRRBB parameters'!$D$33)*(('IRRBB parameters'!$U$36-'IRRBB parameters'!M$36)/('IRRBB parameters'!$U$36-'IRRBB parameters'!$C$36))+MIN(MAX(AVERAGE($T20:$V20)*'IRRBB parameters'!$C$34,'IRRBB parameters'!$E$34),'IRRBB parameters'!$D$34)*(('IRRBB parameters'!M$36-'IRRBB parameters'!$C$36)/('IRRBB parameters'!$U$36-'IRRBB parameters'!$C$36)),0),"")</f>
        <v/>
      </c>
      <c r="O140" s="1232" t="str">
        <f>IF(AND(ISNUMBER(O20),ISNUMBER($D20),ISNUMBER($V20)),MAX(O20-MIN(MAX(AVERAGE($D20:$I20)*'IRRBB parameters'!$C$33,'IRRBB parameters'!$E$33),'IRRBB parameters'!$D$33)*(('IRRBB parameters'!$U$36-'IRRBB parameters'!N$36)/('IRRBB parameters'!$U$36-'IRRBB parameters'!$C$36))+MIN(MAX(AVERAGE($T20:$V20)*'IRRBB parameters'!$C$34,'IRRBB parameters'!$E$34),'IRRBB parameters'!$D$34)*(('IRRBB parameters'!N$36-'IRRBB parameters'!$C$36)/('IRRBB parameters'!$U$36-'IRRBB parameters'!$C$36)),0),"")</f>
        <v/>
      </c>
      <c r="P140" s="1232" t="str">
        <f>IF(AND(ISNUMBER(P20),ISNUMBER($D20),ISNUMBER($V20)),MAX(P20-MIN(MAX(AVERAGE($D20:$I20)*'IRRBB parameters'!$C$33,'IRRBB parameters'!$E$33),'IRRBB parameters'!$D$33)*(('IRRBB parameters'!$U$36-'IRRBB parameters'!O$36)/('IRRBB parameters'!$U$36-'IRRBB parameters'!$C$36))+MIN(MAX(AVERAGE($T20:$V20)*'IRRBB parameters'!$C$34,'IRRBB parameters'!$E$34),'IRRBB parameters'!$D$34)*(('IRRBB parameters'!O$36-'IRRBB parameters'!$C$36)/('IRRBB parameters'!$U$36-'IRRBB parameters'!$C$36)),0),"")</f>
        <v/>
      </c>
      <c r="Q140" s="1232" t="str">
        <f>IF(AND(ISNUMBER(Q20),ISNUMBER($D20),ISNUMBER($V20)),MAX(Q20-MIN(MAX(AVERAGE($D20:$I20)*'IRRBB parameters'!$C$33,'IRRBB parameters'!$E$33),'IRRBB parameters'!$D$33)*(('IRRBB parameters'!$U$36-'IRRBB parameters'!P$36)/('IRRBB parameters'!$U$36-'IRRBB parameters'!$C$36))+MIN(MAX(AVERAGE($T20:$V20)*'IRRBB parameters'!$C$34,'IRRBB parameters'!$E$34),'IRRBB parameters'!$D$34)*(('IRRBB parameters'!P$36-'IRRBB parameters'!$C$36)/('IRRBB parameters'!$U$36-'IRRBB parameters'!$C$36)),0),"")</f>
        <v/>
      </c>
      <c r="R140" s="1232" t="str">
        <f>IF(AND(ISNUMBER(R20),ISNUMBER($D20),ISNUMBER($V20)),MAX(R20-MIN(MAX(AVERAGE($D20:$I20)*'IRRBB parameters'!$C$33,'IRRBB parameters'!$E$33),'IRRBB parameters'!$D$33)*(('IRRBB parameters'!$U$36-'IRRBB parameters'!Q$36)/('IRRBB parameters'!$U$36-'IRRBB parameters'!$C$36))+MIN(MAX(AVERAGE($T20:$V20)*'IRRBB parameters'!$C$34,'IRRBB parameters'!$E$34),'IRRBB parameters'!$D$34)*(('IRRBB parameters'!Q$36-'IRRBB parameters'!$C$36)/('IRRBB parameters'!$U$36-'IRRBB parameters'!$C$36)),0),"")</f>
        <v/>
      </c>
      <c r="S140" s="1232" t="str">
        <f>IF(AND(ISNUMBER(S20),ISNUMBER($D20),ISNUMBER($V20)),MAX(S20-MIN(MAX(AVERAGE($D20:$I20)*'IRRBB parameters'!$C$33,'IRRBB parameters'!$E$33),'IRRBB parameters'!$D$33)*(('IRRBB parameters'!$U$36-'IRRBB parameters'!R$36)/('IRRBB parameters'!$U$36-'IRRBB parameters'!$C$36))+MIN(MAX(AVERAGE($T20:$V20)*'IRRBB parameters'!$C$34,'IRRBB parameters'!$E$34),'IRRBB parameters'!$D$34)*(('IRRBB parameters'!R$36-'IRRBB parameters'!$C$36)/('IRRBB parameters'!$U$36-'IRRBB parameters'!$C$36)),0),"")</f>
        <v/>
      </c>
      <c r="T140" s="1232" t="str">
        <f>IF(AND(ISNUMBER(T20),ISNUMBER($D20),ISNUMBER($V20)),MAX(T20-MIN(MAX(AVERAGE($D20:$I20)*'IRRBB parameters'!$C$33,'IRRBB parameters'!$E$33),'IRRBB parameters'!$D$33)*(('IRRBB parameters'!$U$36-'IRRBB parameters'!S$36)/('IRRBB parameters'!$U$36-'IRRBB parameters'!$C$36))+MIN(MAX(AVERAGE($T20:$V20)*'IRRBB parameters'!$C$34,'IRRBB parameters'!$E$34),'IRRBB parameters'!$D$34)*(('IRRBB parameters'!S$36-'IRRBB parameters'!$C$36)/('IRRBB parameters'!$U$36-'IRRBB parameters'!$C$36)),0),"")</f>
        <v/>
      </c>
      <c r="U140" s="1232" t="str">
        <f>IF(AND(ISNUMBER(U20),ISNUMBER($D20),ISNUMBER($V20)),MAX(U20-MIN(MAX(AVERAGE($D20:$I20)*'IRRBB parameters'!$C$33,'IRRBB parameters'!$E$33),'IRRBB parameters'!$D$33)*(('IRRBB parameters'!$U$36-'IRRBB parameters'!T$36)/('IRRBB parameters'!$U$36-'IRRBB parameters'!$C$36))+MIN(MAX(AVERAGE($T20:$V20)*'IRRBB parameters'!$C$34,'IRRBB parameters'!$E$34),'IRRBB parameters'!$D$34)*(('IRRBB parameters'!T$36-'IRRBB parameters'!$C$36)/('IRRBB parameters'!$U$36-'IRRBB parameters'!$C$36)),0),"")</f>
        <v/>
      </c>
      <c r="V140" s="1233" t="str">
        <f>IF(AND(ISNUMBER(V20),ISNUMBER($D20),ISNUMBER($V20)),MAX(V20-MIN(MAX(AVERAGE($D20:$I20)*'IRRBB parameters'!$C$33,'IRRBB parameters'!$E$33),'IRRBB parameters'!$D$33)*(('IRRBB parameters'!$U$36-'IRRBB parameters'!U$36)/('IRRBB parameters'!$U$36-'IRRBB parameters'!$C$36))+MIN(MAX(AVERAGE($T20:$V20)*'IRRBB parameters'!$C$34,'IRRBB parameters'!$E$34),'IRRBB parameters'!$D$34)*(('IRRBB parameters'!U$36-'IRRBB parameters'!$C$36)/('IRRBB parameters'!$U$36-'IRRBB parameters'!$C$36)),0),"")</f>
        <v/>
      </c>
      <c r="W140" s="1150"/>
      <c r="X140" s="1210"/>
    </row>
    <row r="141" spans="1:24" ht="15" customHeight="1" x14ac:dyDescent="0.25">
      <c r="A141" s="1209"/>
      <c r="B141" s="1230">
        <f t="shared" si="4"/>
        <v>16</v>
      </c>
      <c r="C141" s="1231" t="str">
        <f t="shared" si="5"/>
        <v/>
      </c>
      <c r="D141" s="1232" t="str">
        <f>IF(AND(ISNUMBER(D21),ISNUMBER($D21),ISNUMBER($V21)),MAX(D21-MIN(MAX(AVERAGE($D21:$I21)*'IRRBB parameters'!$C$33,'IRRBB parameters'!$E$33),'IRRBB parameters'!$D$33)*(('IRRBB parameters'!$U$36-'IRRBB parameters'!C$36)/('IRRBB parameters'!$U$36-'IRRBB parameters'!$C$36))+MIN(MAX(AVERAGE($T21:$V21)*'IRRBB parameters'!$C$34,'IRRBB parameters'!$E$34),'IRRBB parameters'!$D$34)*(('IRRBB parameters'!C$36-'IRRBB parameters'!$C$36)/('IRRBB parameters'!$U$36-'IRRBB parameters'!$C$36)),0),"")</f>
        <v/>
      </c>
      <c r="E141" s="1232" t="str">
        <f>IF(AND(ISNUMBER(E21),ISNUMBER($D21),ISNUMBER($V21)),MAX(E21-MIN(MAX(AVERAGE($D21:$I21)*'IRRBB parameters'!$C$33,'IRRBB parameters'!$E$33),'IRRBB parameters'!$D$33)*(('IRRBB parameters'!$U$36-'IRRBB parameters'!D$36)/('IRRBB parameters'!$U$36-'IRRBB parameters'!$C$36))+MIN(MAX(AVERAGE($T21:$V21)*'IRRBB parameters'!$C$34,'IRRBB parameters'!$E$34),'IRRBB parameters'!$D$34)*(('IRRBB parameters'!D$36-'IRRBB parameters'!$C$36)/('IRRBB parameters'!$U$36-'IRRBB parameters'!$C$36)),0),"")</f>
        <v/>
      </c>
      <c r="F141" s="1232" t="str">
        <f>IF(AND(ISNUMBER(F21),ISNUMBER($D21),ISNUMBER($V21)),MAX(F21-MIN(MAX(AVERAGE($D21:$I21)*'IRRBB parameters'!$C$33,'IRRBB parameters'!$E$33),'IRRBB parameters'!$D$33)*(('IRRBB parameters'!$U$36-'IRRBB parameters'!E$36)/('IRRBB parameters'!$U$36-'IRRBB parameters'!$C$36))+MIN(MAX(AVERAGE($T21:$V21)*'IRRBB parameters'!$C$34,'IRRBB parameters'!$E$34),'IRRBB parameters'!$D$34)*(('IRRBB parameters'!E$36-'IRRBB parameters'!$C$36)/('IRRBB parameters'!$U$36-'IRRBB parameters'!$C$36)),0),"")</f>
        <v/>
      </c>
      <c r="G141" s="1232" t="str">
        <f>IF(AND(ISNUMBER(G21),ISNUMBER($D21),ISNUMBER($V21)),MAX(G21-MIN(MAX(AVERAGE($D21:$I21)*'IRRBB parameters'!$C$33,'IRRBB parameters'!$E$33),'IRRBB parameters'!$D$33)*(('IRRBB parameters'!$U$36-'IRRBB parameters'!F$36)/('IRRBB parameters'!$U$36-'IRRBB parameters'!$C$36))+MIN(MAX(AVERAGE($T21:$V21)*'IRRBB parameters'!$C$34,'IRRBB parameters'!$E$34),'IRRBB parameters'!$D$34)*(('IRRBB parameters'!F$36-'IRRBB parameters'!$C$36)/('IRRBB parameters'!$U$36-'IRRBB parameters'!$C$36)),0),"")</f>
        <v/>
      </c>
      <c r="H141" s="1232" t="str">
        <f>IF(AND(ISNUMBER(H21),ISNUMBER($D21),ISNUMBER($V21)),MAX(H21-MIN(MAX(AVERAGE($D21:$I21)*'IRRBB parameters'!$C$33,'IRRBB parameters'!$E$33),'IRRBB parameters'!$D$33)*(('IRRBB parameters'!$U$36-'IRRBB parameters'!G$36)/('IRRBB parameters'!$U$36-'IRRBB parameters'!$C$36))+MIN(MAX(AVERAGE($T21:$V21)*'IRRBB parameters'!$C$34,'IRRBB parameters'!$E$34),'IRRBB parameters'!$D$34)*(('IRRBB parameters'!G$36-'IRRBB parameters'!$C$36)/('IRRBB parameters'!$U$36-'IRRBB parameters'!$C$36)),0),"")</f>
        <v/>
      </c>
      <c r="I141" s="1232" t="str">
        <f>IF(AND(ISNUMBER(I21),ISNUMBER($D21),ISNUMBER($V21)),MAX(I21-MIN(MAX(AVERAGE($D21:$I21)*'IRRBB parameters'!$C$33,'IRRBB parameters'!$E$33),'IRRBB parameters'!$D$33)*(('IRRBB parameters'!$U$36-'IRRBB parameters'!H$36)/('IRRBB parameters'!$U$36-'IRRBB parameters'!$C$36))+MIN(MAX(AVERAGE($T21:$V21)*'IRRBB parameters'!$C$34,'IRRBB parameters'!$E$34),'IRRBB parameters'!$D$34)*(('IRRBB parameters'!H$36-'IRRBB parameters'!$C$36)/('IRRBB parameters'!$U$36-'IRRBB parameters'!$C$36)),0),"")</f>
        <v/>
      </c>
      <c r="J141" s="1232" t="str">
        <f>IF(AND(ISNUMBER(J21),ISNUMBER($D21),ISNUMBER($V21)),MAX(J21-MIN(MAX(AVERAGE($D21:$I21)*'IRRBB parameters'!$C$33,'IRRBB parameters'!$E$33),'IRRBB parameters'!$D$33)*(('IRRBB parameters'!$U$36-'IRRBB parameters'!I$36)/('IRRBB parameters'!$U$36-'IRRBB parameters'!$C$36))+MIN(MAX(AVERAGE($T21:$V21)*'IRRBB parameters'!$C$34,'IRRBB parameters'!$E$34),'IRRBB parameters'!$D$34)*(('IRRBB parameters'!I$36-'IRRBB parameters'!$C$36)/('IRRBB parameters'!$U$36-'IRRBB parameters'!$C$36)),0),"")</f>
        <v/>
      </c>
      <c r="K141" s="1232" t="str">
        <f>IF(AND(ISNUMBER(K21),ISNUMBER($D21),ISNUMBER($V21)),MAX(K21-MIN(MAX(AVERAGE($D21:$I21)*'IRRBB parameters'!$C$33,'IRRBB parameters'!$E$33),'IRRBB parameters'!$D$33)*(('IRRBB parameters'!$U$36-'IRRBB parameters'!J$36)/('IRRBB parameters'!$U$36-'IRRBB parameters'!$C$36))+MIN(MAX(AVERAGE($T21:$V21)*'IRRBB parameters'!$C$34,'IRRBB parameters'!$E$34),'IRRBB parameters'!$D$34)*(('IRRBB parameters'!J$36-'IRRBB parameters'!$C$36)/('IRRBB parameters'!$U$36-'IRRBB parameters'!$C$36)),0),"")</f>
        <v/>
      </c>
      <c r="L141" s="1232" t="str">
        <f>IF(AND(ISNUMBER(L21),ISNUMBER($D21),ISNUMBER($V21)),MAX(L21-MIN(MAX(AVERAGE($D21:$I21)*'IRRBB parameters'!$C$33,'IRRBB parameters'!$E$33),'IRRBB parameters'!$D$33)*(('IRRBB parameters'!$U$36-'IRRBB parameters'!K$36)/('IRRBB parameters'!$U$36-'IRRBB parameters'!$C$36))+MIN(MAX(AVERAGE($T21:$V21)*'IRRBB parameters'!$C$34,'IRRBB parameters'!$E$34),'IRRBB parameters'!$D$34)*(('IRRBB parameters'!K$36-'IRRBB parameters'!$C$36)/('IRRBB parameters'!$U$36-'IRRBB parameters'!$C$36)),0),"")</f>
        <v/>
      </c>
      <c r="M141" s="1232" t="str">
        <f>IF(AND(ISNUMBER(M21),ISNUMBER($D21),ISNUMBER($V21)),MAX(M21-MIN(MAX(AVERAGE($D21:$I21)*'IRRBB parameters'!$C$33,'IRRBB parameters'!$E$33),'IRRBB parameters'!$D$33)*(('IRRBB parameters'!$U$36-'IRRBB parameters'!L$36)/('IRRBB parameters'!$U$36-'IRRBB parameters'!$C$36))+MIN(MAX(AVERAGE($T21:$V21)*'IRRBB parameters'!$C$34,'IRRBB parameters'!$E$34),'IRRBB parameters'!$D$34)*(('IRRBB parameters'!L$36-'IRRBB parameters'!$C$36)/('IRRBB parameters'!$U$36-'IRRBB parameters'!$C$36)),0),"")</f>
        <v/>
      </c>
      <c r="N141" s="1232" t="str">
        <f>IF(AND(ISNUMBER(N21),ISNUMBER($D21),ISNUMBER($V21)),MAX(N21-MIN(MAX(AVERAGE($D21:$I21)*'IRRBB parameters'!$C$33,'IRRBB parameters'!$E$33),'IRRBB parameters'!$D$33)*(('IRRBB parameters'!$U$36-'IRRBB parameters'!M$36)/('IRRBB parameters'!$U$36-'IRRBB parameters'!$C$36))+MIN(MAX(AVERAGE($T21:$V21)*'IRRBB parameters'!$C$34,'IRRBB parameters'!$E$34),'IRRBB parameters'!$D$34)*(('IRRBB parameters'!M$36-'IRRBB parameters'!$C$36)/('IRRBB parameters'!$U$36-'IRRBB parameters'!$C$36)),0),"")</f>
        <v/>
      </c>
      <c r="O141" s="1232" t="str">
        <f>IF(AND(ISNUMBER(O21),ISNUMBER($D21),ISNUMBER($V21)),MAX(O21-MIN(MAX(AVERAGE($D21:$I21)*'IRRBB parameters'!$C$33,'IRRBB parameters'!$E$33),'IRRBB parameters'!$D$33)*(('IRRBB parameters'!$U$36-'IRRBB parameters'!N$36)/('IRRBB parameters'!$U$36-'IRRBB parameters'!$C$36))+MIN(MAX(AVERAGE($T21:$V21)*'IRRBB parameters'!$C$34,'IRRBB parameters'!$E$34),'IRRBB parameters'!$D$34)*(('IRRBB parameters'!N$36-'IRRBB parameters'!$C$36)/('IRRBB parameters'!$U$36-'IRRBB parameters'!$C$36)),0),"")</f>
        <v/>
      </c>
      <c r="P141" s="1232" t="str">
        <f>IF(AND(ISNUMBER(P21),ISNUMBER($D21),ISNUMBER($V21)),MAX(P21-MIN(MAX(AVERAGE($D21:$I21)*'IRRBB parameters'!$C$33,'IRRBB parameters'!$E$33),'IRRBB parameters'!$D$33)*(('IRRBB parameters'!$U$36-'IRRBB parameters'!O$36)/('IRRBB parameters'!$U$36-'IRRBB parameters'!$C$36))+MIN(MAX(AVERAGE($T21:$V21)*'IRRBB parameters'!$C$34,'IRRBB parameters'!$E$34),'IRRBB parameters'!$D$34)*(('IRRBB parameters'!O$36-'IRRBB parameters'!$C$36)/('IRRBB parameters'!$U$36-'IRRBB parameters'!$C$36)),0),"")</f>
        <v/>
      </c>
      <c r="Q141" s="1232" t="str">
        <f>IF(AND(ISNUMBER(Q21),ISNUMBER($D21),ISNUMBER($V21)),MAX(Q21-MIN(MAX(AVERAGE($D21:$I21)*'IRRBB parameters'!$C$33,'IRRBB parameters'!$E$33),'IRRBB parameters'!$D$33)*(('IRRBB parameters'!$U$36-'IRRBB parameters'!P$36)/('IRRBB parameters'!$U$36-'IRRBB parameters'!$C$36))+MIN(MAX(AVERAGE($T21:$V21)*'IRRBB parameters'!$C$34,'IRRBB parameters'!$E$34),'IRRBB parameters'!$D$34)*(('IRRBB parameters'!P$36-'IRRBB parameters'!$C$36)/('IRRBB parameters'!$U$36-'IRRBB parameters'!$C$36)),0),"")</f>
        <v/>
      </c>
      <c r="R141" s="1232" t="str">
        <f>IF(AND(ISNUMBER(R21),ISNUMBER($D21),ISNUMBER($V21)),MAX(R21-MIN(MAX(AVERAGE($D21:$I21)*'IRRBB parameters'!$C$33,'IRRBB parameters'!$E$33),'IRRBB parameters'!$D$33)*(('IRRBB parameters'!$U$36-'IRRBB parameters'!Q$36)/('IRRBB parameters'!$U$36-'IRRBB parameters'!$C$36))+MIN(MAX(AVERAGE($T21:$V21)*'IRRBB parameters'!$C$34,'IRRBB parameters'!$E$34),'IRRBB parameters'!$D$34)*(('IRRBB parameters'!Q$36-'IRRBB parameters'!$C$36)/('IRRBB parameters'!$U$36-'IRRBB parameters'!$C$36)),0),"")</f>
        <v/>
      </c>
      <c r="S141" s="1232" t="str">
        <f>IF(AND(ISNUMBER(S21),ISNUMBER($D21),ISNUMBER($V21)),MAX(S21-MIN(MAX(AVERAGE($D21:$I21)*'IRRBB parameters'!$C$33,'IRRBB parameters'!$E$33),'IRRBB parameters'!$D$33)*(('IRRBB parameters'!$U$36-'IRRBB parameters'!R$36)/('IRRBB parameters'!$U$36-'IRRBB parameters'!$C$36))+MIN(MAX(AVERAGE($T21:$V21)*'IRRBB parameters'!$C$34,'IRRBB parameters'!$E$34),'IRRBB parameters'!$D$34)*(('IRRBB parameters'!R$36-'IRRBB parameters'!$C$36)/('IRRBB parameters'!$U$36-'IRRBB parameters'!$C$36)),0),"")</f>
        <v/>
      </c>
      <c r="T141" s="1232" t="str">
        <f>IF(AND(ISNUMBER(T21),ISNUMBER($D21),ISNUMBER($V21)),MAX(T21-MIN(MAX(AVERAGE($D21:$I21)*'IRRBB parameters'!$C$33,'IRRBB parameters'!$E$33),'IRRBB parameters'!$D$33)*(('IRRBB parameters'!$U$36-'IRRBB parameters'!S$36)/('IRRBB parameters'!$U$36-'IRRBB parameters'!$C$36))+MIN(MAX(AVERAGE($T21:$V21)*'IRRBB parameters'!$C$34,'IRRBB parameters'!$E$34),'IRRBB parameters'!$D$34)*(('IRRBB parameters'!S$36-'IRRBB parameters'!$C$36)/('IRRBB parameters'!$U$36-'IRRBB parameters'!$C$36)),0),"")</f>
        <v/>
      </c>
      <c r="U141" s="1232" t="str">
        <f>IF(AND(ISNUMBER(U21),ISNUMBER($D21),ISNUMBER($V21)),MAX(U21-MIN(MAX(AVERAGE($D21:$I21)*'IRRBB parameters'!$C$33,'IRRBB parameters'!$E$33),'IRRBB parameters'!$D$33)*(('IRRBB parameters'!$U$36-'IRRBB parameters'!T$36)/('IRRBB parameters'!$U$36-'IRRBB parameters'!$C$36))+MIN(MAX(AVERAGE($T21:$V21)*'IRRBB parameters'!$C$34,'IRRBB parameters'!$E$34),'IRRBB parameters'!$D$34)*(('IRRBB parameters'!T$36-'IRRBB parameters'!$C$36)/('IRRBB parameters'!$U$36-'IRRBB parameters'!$C$36)),0),"")</f>
        <v/>
      </c>
      <c r="V141" s="1233" t="str">
        <f>IF(AND(ISNUMBER(V21),ISNUMBER($D21),ISNUMBER($V21)),MAX(V21-MIN(MAX(AVERAGE($D21:$I21)*'IRRBB parameters'!$C$33,'IRRBB parameters'!$E$33),'IRRBB parameters'!$D$33)*(('IRRBB parameters'!$U$36-'IRRBB parameters'!U$36)/('IRRBB parameters'!$U$36-'IRRBB parameters'!$C$36))+MIN(MAX(AVERAGE($T21:$V21)*'IRRBB parameters'!$C$34,'IRRBB parameters'!$E$34),'IRRBB parameters'!$D$34)*(('IRRBB parameters'!U$36-'IRRBB parameters'!$C$36)/('IRRBB parameters'!$U$36-'IRRBB parameters'!$C$36)),0),"")</f>
        <v/>
      </c>
      <c r="W141" s="1150"/>
      <c r="X141" s="1210"/>
    </row>
    <row r="142" spans="1:24" ht="15" customHeight="1" x14ac:dyDescent="0.25">
      <c r="A142" s="1209"/>
      <c r="B142" s="1230">
        <f t="shared" si="4"/>
        <v>17</v>
      </c>
      <c r="C142" s="1231" t="str">
        <f t="shared" si="5"/>
        <v/>
      </c>
      <c r="D142" s="1232" t="str">
        <f>IF(AND(ISNUMBER(D22),ISNUMBER($D22),ISNUMBER($V22)),MAX(D22-MIN(MAX(AVERAGE($D22:$I22)*'IRRBB parameters'!$C$33,'IRRBB parameters'!$E$33),'IRRBB parameters'!$D$33)*(('IRRBB parameters'!$U$36-'IRRBB parameters'!C$36)/('IRRBB parameters'!$U$36-'IRRBB parameters'!$C$36))+MIN(MAX(AVERAGE($T22:$V22)*'IRRBB parameters'!$C$34,'IRRBB parameters'!$E$34),'IRRBB parameters'!$D$34)*(('IRRBB parameters'!C$36-'IRRBB parameters'!$C$36)/('IRRBB parameters'!$U$36-'IRRBB parameters'!$C$36)),0),"")</f>
        <v/>
      </c>
      <c r="E142" s="1232" t="str">
        <f>IF(AND(ISNUMBER(E22),ISNUMBER($D22),ISNUMBER($V22)),MAX(E22-MIN(MAX(AVERAGE($D22:$I22)*'IRRBB parameters'!$C$33,'IRRBB parameters'!$E$33),'IRRBB parameters'!$D$33)*(('IRRBB parameters'!$U$36-'IRRBB parameters'!D$36)/('IRRBB parameters'!$U$36-'IRRBB parameters'!$C$36))+MIN(MAX(AVERAGE($T22:$V22)*'IRRBB parameters'!$C$34,'IRRBB parameters'!$E$34),'IRRBB parameters'!$D$34)*(('IRRBB parameters'!D$36-'IRRBB parameters'!$C$36)/('IRRBB parameters'!$U$36-'IRRBB parameters'!$C$36)),0),"")</f>
        <v/>
      </c>
      <c r="F142" s="1232" t="str">
        <f>IF(AND(ISNUMBER(F22),ISNUMBER($D22),ISNUMBER($V22)),MAX(F22-MIN(MAX(AVERAGE($D22:$I22)*'IRRBB parameters'!$C$33,'IRRBB parameters'!$E$33),'IRRBB parameters'!$D$33)*(('IRRBB parameters'!$U$36-'IRRBB parameters'!E$36)/('IRRBB parameters'!$U$36-'IRRBB parameters'!$C$36))+MIN(MAX(AVERAGE($T22:$V22)*'IRRBB parameters'!$C$34,'IRRBB parameters'!$E$34),'IRRBB parameters'!$D$34)*(('IRRBB parameters'!E$36-'IRRBB parameters'!$C$36)/('IRRBB parameters'!$U$36-'IRRBB parameters'!$C$36)),0),"")</f>
        <v/>
      </c>
      <c r="G142" s="1232" t="str">
        <f>IF(AND(ISNUMBER(G22),ISNUMBER($D22),ISNUMBER($V22)),MAX(G22-MIN(MAX(AVERAGE($D22:$I22)*'IRRBB parameters'!$C$33,'IRRBB parameters'!$E$33),'IRRBB parameters'!$D$33)*(('IRRBB parameters'!$U$36-'IRRBB parameters'!F$36)/('IRRBB parameters'!$U$36-'IRRBB parameters'!$C$36))+MIN(MAX(AVERAGE($T22:$V22)*'IRRBB parameters'!$C$34,'IRRBB parameters'!$E$34),'IRRBB parameters'!$D$34)*(('IRRBB parameters'!F$36-'IRRBB parameters'!$C$36)/('IRRBB parameters'!$U$36-'IRRBB parameters'!$C$36)),0),"")</f>
        <v/>
      </c>
      <c r="H142" s="1232" t="str">
        <f>IF(AND(ISNUMBER(H22),ISNUMBER($D22),ISNUMBER($V22)),MAX(H22-MIN(MAX(AVERAGE($D22:$I22)*'IRRBB parameters'!$C$33,'IRRBB parameters'!$E$33),'IRRBB parameters'!$D$33)*(('IRRBB parameters'!$U$36-'IRRBB parameters'!G$36)/('IRRBB parameters'!$U$36-'IRRBB parameters'!$C$36))+MIN(MAX(AVERAGE($T22:$V22)*'IRRBB parameters'!$C$34,'IRRBB parameters'!$E$34),'IRRBB parameters'!$D$34)*(('IRRBB parameters'!G$36-'IRRBB parameters'!$C$36)/('IRRBB parameters'!$U$36-'IRRBB parameters'!$C$36)),0),"")</f>
        <v/>
      </c>
      <c r="I142" s="1232" t="str">
        <f>IF(AND(ISNUMBER(I22),ISNUMBER($D22),ISNUMBER($V22)),MAX(I22-MIN(MAX(AVERAGE($D22:$I22)*'IRRBB parameters'!$C$33,'IRRBB parameters'!$E$33),'IRRBB parameters'!$D$33)*(('IRRBB parameters'!$U$36-'IRRBB parameters'!H$36)/('IRRBB parameters'!$U$36-'IRRBB parameters'!$C$36))+MIN(MAX(AVERAGE($T22:$V22)*'IRRBB parameters'!$C$34,'IRRBB parameters'!$E$34),'IRRBB parameters'!$D$34)*(('IRRBB parameters'!H$36-'IRRBB parameters'!$C$36)/('IRRBB parameters'!$U$36-'IRRBB parameters'!$C$36)),0),"")</f>
        <v/>
      </c>
      <c r="J142" s="1232" t="str">
        <f>IF(AND(ISNUMBER(J22),ISNUMBER($D22),ISNUMBER($V22)),MAX(J22-MIN(MAX(AVERAGE($D22:$I22)*'IRRBB parameters'!$C$33,'IRRBB parameters'!$E$33),'IRRBB parameters'!$D$33)*(('IRRBB parameters'!$U$36-'IRRBB parameters'!I$36)/('IRRBB parameters'!$U$36-'IRRBB parameters'!$C$36))+MIN(MAX(AVERAGE($T22:$V22)*'IRRBB parameters'!$C$34,'IRRBB parameters'!$E$34),'IRRBB parameters'!$D$34)*(('IRRBB parameters'!I$36-'IRRBB parameters'!$C$36)/('IRRBB parameters'!$U$36-'IRRBB parameters'!$C$36)),0),"")</f>
        <v/>
      </c>
      <c r="K142" s="1232" t="str">
        <f>IF(AND(ISNUMBER(K22),ISNUMBER($D22),ISNUMBER($V22)),MAX(K22-MIN(MAX(AVERAGE($D22:$I22)*'IRRBB parameters'!$C$33,'IRRBB parameters'!$E$33),'IRRBB parameters'!$D$33)*(('IRRBB parameters'!$U$36-'IRRBB parameters'!J$36)/('IRRBB parameters'!$U$36-'IRRBB parameters'!$C$36))+MIN(MAX(AVERAGE($T22:$V22)*'IRRBB parameters'!$C$34,'IRRBB parameters'!$E$34),'IRRBB parameters'!$D$34)*(('IRRBB parameters'!J$36-'IRRBB parameters'!$C$36)/('IRRBB parameters'!$U$36-'IRRBB parameters'!$C$36)),0),"")</f>
        <v/>
      </c>
      <c r="L142" s="1232" t="str">
        <f>IF(AND(ISNUMBER(L22),ISNUMBER($D22),ISNUMBER($V22)),MAX(L22-MIN(MAX(AVERAGE($D22:$I22)*'IRRBB parameters'!$C$33,'IRRBB parameters'!$E$33),'IRRBB parameters'!$D$33)*(('IRRBB parameters'!$U$36-'IRRBB parameters'!K$36)/('IRRBB parameters'!$U$36-'IRRBB parameters'!$C$36))+MIN(MAX(AVERAGE($T22:$V22)*'IRRBB parameters'!$C$34,'IRRBB parameters'!$E$34),'IRRBB parameters'!$D$34)*(('IRRBB parameters'!K$36-'IRRBB parameters'!$C$36)/('IRRBB parameters'!$U$36-'IRRBB parameters'!$C$36)),0),"")</f>
        <v/>
      </c>
      <c r="M142" s="1232" t="str">
        <f>IF(AND(ISNUMBER(M22),ISNUMBER($D22),ISNUMBER($V22)),MAX(M22-MIN(MAX(AVERAGE($D22:$I22)*'IRRBB parameters'!$C$33,'IRRBB parameters'!$E$33),'IRRBB parameters'!$D$33)*(('IRRBB parameters'!$U$36-'IRRBB parameters'!L$36)/('IRRBB parameters'!$U$36-'IRRBB parameters'!$C$36))+MIN(MAX(AVERAGE($T22:$V22)*'IRRBB parameters'!$C$34,'IRRBB parameters'!$E$34),'IRRBB parameters'!$D$34)*(('IRRBB parameters'!L$36-'IRRBB parameters'!$C$36)/('IRRBB parameters'!$U$36-'IRRBB parameters'!$C$36)),0),"")</f>
        <v/>
      </c>
      <c r="N142" s="1232" t="str">
        <f>IF(AND(ISNUMBER(N22),ISNUMBER($D22),ISNUMBER($V22)),MAX(N22-MIN(MAX(AVERAGE($D22:$I22)*'IRRBB parameters'!$C$33,'IRRBB parameters'!$E$33),'IRRBB parameters'!$D$33)*(('IRRBB parameters'!$U$36-'IRRBB parameters'!M$36)/('IRRBB parameters'!$U$36-'IRRBB parameters'!$C$36))+MIN(MAX(AVERAGE($T22:$V22)*'IRRBB parameters'!$C$34,'IRRBB parameters'!$E$34),'IRRBB parameters'!$D$34)*(('IRRBB parameters'!M$36-'IRRBB parameters'!$C$36)/('IRRBB parameters'!$U$36-'IRRBB parameters'!$C$36)),0),"")</f>
        <v/>
      </c>
      <c r="O142" s="1232" t="str">
        <f>IF(AND(ISNUMBER(O22),ISNUMBER($D22),ISNUMBER($V22)),MAX(O22-MIN(MAX(AVERAGE($D22:$I22)*'IRRBB parameters'!$C$33,'IRRBB parameters'!$E$33),'IRRBB parameters'!$D$33)*(('IRRBB parameters'!$U$36-'IRRBB parameters'!N$36)/('IRRBB parameters'!$U$36-'IRRBB parameters'!$C$36))+MIN(MAX(AVERAGE($T22:$V22)*'IRRBB parameters'!$C$34,'IRRBB parameters'!$E$34),'IRRBB parameters'!$D$34)*(('IRRBB parameters'!N$36-'IRRBB parameters'!$C$36)/('IRRBB parameters'!$U$36-'IRRBB parameters'!$C$36)),0),"")</f>
        <v/>
      </c>
      <c r="P142" s="1232" t="str">
        <f>IF(AND(ISNUMBER(P22),ISNUMBER($D22),ISNUMBER($V22)),MAX(P22-MIN(MAX(AVERAGE($D22:$I22)*'IRRBB parameters'!$C$33,'IRRBB parameters'!$E$33),'IRRBB parameters'!$D$33)*(('IRRBB parameters'!$U$36-'IRRBB parameters'!O$36)/('IRRBB parameters'!$U$36-'IRRBB parameters'!$C$36))+MIN(MAX(AVERAGE($T22:$V22)*'IRRBB parameters'!$C$34,'IRRBB parameters'!$E$34),'IRRBB parameters'!$D$34)*(('IRRBB parameters'!O$36-'IRRBB parameters'!$C$36)/('IRRBB parameters'!$U$36-'IRRBB parameters'!$C$36)),0),"")</f>
        <v/>
      </c>
      <c r="Q142" s="1232" t="str">
        <f>IF(AND(ISNUMBER(Q22),ISNUMBER($D22),ISNUMBER($V22)),MAX(Q22-MIN(MAX(AVERAGE($D22:$I22)*'IRRBB parameters'!$C$33,'IRRBB parameters'!$E$33),'IRRBB parameters'!$D$33)*(('IRRBB parameters'!$U$36-'IRRBB parameters'!P$36)/('IRRBB parameters'!$U$36-'IRRBB parameters'!$C$36))+MIN(MAX(AVERAGE($T22:$V22)*'IRRBB parameters'!$C$34,'IRRBB parameters'!$E$34),'IRRBB parameters'!$D$34)*(('IRRBB parameters'!P$36-'IRRBB parameters'!$C$36)/('IRRBB parameters'!$U$36-'IRRBB parameters'!$C$36)),0),"")</f>
        <v/>
      </c>
      <c r="R142" s="1232" t="str">
        <f>IF(AND(ISNUMBER(R22),ISNUMBER($D22),ISNUMBER($V22)),MAX(R22-MIN(MAX(AVERAGE($D22:$I22)*'IRRBB parameters'!$C$33,'IRRBB parameters'!$E$33),'IRRBB parameters'!$D$33)*(('IRRBB parameters'!$U$36-'IRRBB parameters'!Q$36)/('IRRBB parameters'!$U$36-'IRRBB parameters'!$C$36))+MIN(MAX(AVERAGE($T22:$V22)*'IRRBB parameters'!$C$34,'IRRBB parameters'!$E$34),'IRRBB parameters'!$D$34)*(('IRRBB parameters'!Q$36-'IRRBB parameters'!$C$36)/('IRRBB parameters'!$U$36-'IRRBB parameters'!$C$36)),0),"")</f>
        <v/>
      </c>
      <c r="S142" s="1232" t="str">
        <f>IF(AND(ISNUMBER(S22),ISNUMBER($D22),ISNUMBER($V22)),MAX(S22-MIN(MAX(AVERAGE($D22:$I22)*'IRRBB parameters'!$C$33,'IRRBB parameters'!$E$33),'IRRBB parameters'!$D$33)*(('IRRBB parameters'!$U$36-'IRRBB parameters'!R$36)/('IRRBB parameters'!$U$36-'IRRBB parameters'!$C$36))+MIN(MAX(AVERAGE($T22:$V22)*'IRRBB parameters'!$C$34,'IRRBB parameters'!$E$34),'IRRBB parameters'!$D$34)*(('IRRBB parameters'!R$36-'IRRBB parameters'!$C$36)/('IRRBB parameters'!$U$36-'IRRBB parameters'!$C$36)),0),"")</f>
        <v/>
      </c>
      <c r="T142" s="1232" t="str">
        <f>IF(AND(ISNUMBER(T22),ISNUMBER($D22),ISNUMBER($V22)),MAX(T22-MIN(MAX(AVERAGE($D22:$I22)*'IRRBB parameters'!$C$33,'IRRBB parameters'!$E$33),'IRRBB parameters'!$D$33)*(('IRRBB parameters'!$U$36-'IRRBB parameters'!S$36)/('IRRBB parameters'!$U$36-'IRRBB parameters'!$C$36))+MIN(MAX(AVERAGE($T22:$V22)*'IRRBB parameters'!$C$34,'IRRBB parameters'!$E$34),'IRRBB parameters'!$D$34)*(('IRRBB parameters'!S$36-'IRRBB parameters'!$C$36)/('IRRBB parameters'!$U$36-'IRRBB parameters'!$C$36)),0),"")</f>
        <v/>
      </c>
      <c r="U142" s="1232" t="str">
        <f>IF(AND(ISNUMBER(U22),ISNUMBER($D22),ISNUMBER($V22)),MAX(U22-MIN(MAX(AVERAGE($D22:$I22)*'IRRBB parameters'!$C$33,'IRRBB parameters'!$E$33),'IRRBB parameters'!$D$33)*(('IRRBB parameters'!$U$36-'IRRBB parameters'!T$36)/('IRRBB parameters'!$U$36-'IRRBB parameters'!$C$36))+MIN(MAX(AVERAGE($T22:$V22)*'IRRBB parameters'!$C$34,'IRRBB parameters'!$E$34),'IRRBB parameters'!$D$34)*(('IRRBB parameters'!T$36-'IRRBB parameters'!$C$36)/('IRRBB parameters'!$U$36-'IRRBB parameters'!$C$36)),0),"")</f>
        <v/>
      </c>
      <c r="V142" s="1233" t="str">
        <f>IF(AND(ISNUMBER(V22),ISNUMBER($D22),ISNUMBER($V22)),MAX(V22-MIN(MAX(AVERAGE($D22:$I22)*'IRRBB parameters'!$C$33,'IRRBB parameters'!$E$33),'IRRBB parameters'!$D$33)*(('IRRBB parameters'!$U$36-'IRRBB parameters'!U$36)/('IRRBB parameters'!$U$36-'IRRBB parameters'!$C$36))+MIN(MAX(AVERAGE($T22:$V22)*'IRRBB parameters'!$C$34,'IRRBB parameters'!$E$34),'IRRBB parameters'!$D$34)*(('IRRBB parameters'!U$36-'IRRBB parameters'!$C$36)/('IRRBB parameters'!$U$36-'IRRBB parameters'!$C$36)),0),"")</f>
        <v/>
      </c>
      <c r="W142" s="1150"/>
      <c r="X142" s="1210"/>
    </row>
    <row r="143" spans="1:24" ht="15" customHeight="1" x14ac:dyDescent="0.25">
      <c r="A143" s="1209"/>
      <c r="B143" s="1230">
        <f t="shared" si="4"/>
        <v>18</v>
      </c>
      <c r="C143" s="1231" t="str">
        <f t="shared" si="5"/>
        <v/>
      </c>
      <c r="D143" s="1232" t="str">
        <f>IF(AND(ISNUMBER(D23),ISNUMBER($D23),ISNUMBER($V23)),MAX(D23-MIN(MAX(AVERAGE($D23:$I23)*'IRRBB parameters'!$C$33,'IRRBB parameters'!$E$33),'IRRBB parameters'!$D$33)*(('IRRBB parameters'!$U$36-'IRRBB parameters'!C$36)/('IRRBB parameters'!$U$36-'IRRBB parameters'!$C$36))+MIN(MAX(AVERAGE($T23:$V23)*'IRRBB parameters'!$C$34,'IRRBB parameters'!$E$34),'IRRBB parameters'!$D$34)*(('IRRBB parameters'!C$36-'IRRBB parameters'!$C$36)/('IRRBB parameters'!$U$36-'IRRBB parameters'!$C$36)),0),"")</f>
        <v/>
      </c>
      <c r="E143" s="1232" t="str">
        <f>IF(AND(ISNUMBER(E23),ISNUMBER($D23),ISNUMBER($V23)),MAX(E23-MIN(MAX(AVERAGE($D23:$I23)*'IRRBB parameters'!$C$33,'IRRBB parameters'!$E$33),'IRRBB parameters'!$D$33)*(('IRRBB parameters'!$U$36-'IRRBB parameters'!D$36)/('IRRBB parameters'!$U$36-'IRRBB parameters'!$C$36))+MIN(MAX(AVERAGE($T23:$V23)*'IRRBB parameters'!$C$34,'IRRBB parameters'!$E$34),'IRRBB parameters'!$D$34)*(('IRRBB parameters'!D$36-'IRRBB parameters'!$C$36)/('IRRBB parameters'!$U$36-'IRRBB parameters'!$C$36)),0),"")</f>
        <v/>
      </c>
      <c r="F143" s="1232" t="str">
        <f>IF(AND(ISNUMBER(F23),ISNUMBER($D23),ISNUMBER($V23)),MAX(F23-MIN(MAX(AVERAGE($D23:$I23)*'IRRBB parameters'!$C$33,'IRRBB parameters'!$E$33),'IRRBB parameters'!$D$33)*(('IRRBB parameters'!$U$36-'IRRBB parameters'!E$36)/('IRRBB parameters'!$U$36-'IRRBB parameters'!$C$36))+MIN(MAX(AVERAGE($T23:$V23)*'IRRBB parameters'!$C$34,'IRRBB parameters'!$E$34),'IRRBB parameters'!$D$34)*(('IRRBB parameters'!E$36-'IRRBB parameters'!$C$36)/('IRRBB parameters'!$U$36-'IRRBB parameters'!$C$36)),0),"")</f>
        <v/>
      </c>
      <c r="G143" s="1232" t="str">
        <f>IF(AND(ISNUMBER(G23),ISNUMBER($D23),ISNUMBER($V23)),MAX(G23-MIN(MAX(AVERAGE($D23:$I23)*'IRRBB parameters'!$C$33,'IRRBB parameters'!$E$33),'IRRBB parameters'!$D$33)*(('IRRBB parameters'!$U$36-'IRRBB parameters'!F$36)/('IRRBB parameters'!$U$36-'IRRBB parameters'!$C$36))+MIN(MAX(AVERAGE($T23:$V23)*'IRRBB parameters'!$C$34,'IRRBB parameters'!$E$34),'IRRBB parameters'!$D$34)*(('IRRBB parameters'!F$36-'IRRBB parameters'!$C$36)/('IRRBB parameters'!$U$36-'IRRBB parameters'!$C$36)),0),"")</f>
        <v/>
      </c>
      <c r="H143" s="1232" t="str">
        <f>IF(AND(ISNUMBER(H23),ISNUMBER($D23),ISNUMBER($V23)),MAX(H23-MIN(MAX(AVERAGE($D23:$I23)*'IRRBB parameters'!$C$33,'IRRBB parameters'!$E$33),'IRRBB parameters'!$D$33)*(('IRRBB parameters'!$U$36-'IRRBB parameters'!G$36)/('IRRBB parameters'!$U$36-'IRRBB parameters'!$C$36))+MIN(MAX(AVERAGE($T23:$V23)*'IRRBB parameters'!$C$34,'IRRBB parameters'!$E$34),'IRRBB parameters'!$D$34)*(('IRRBB parameters'!G$36-'IRRBB parameters'!$C$36)/('IRRBB parameters'!$U$36-'IRRBB parameters'!$C$36)),0),"")</f>
        <v/>
      </c>
      <c r="I143" s="1232" t="str">
        <f>IF(AND(ISNUMBER(I23),ISNUMBER($D23),ISNUMBER($V23)),MAX(I23-MIN(MAX(AVERAGE($D23:$I23)*'IRRBB parameters'!$C$33,'IRRBB parameters'!$E$33),'IRRBB parameters'!$D$33)*(('IRRBB parameters'!$U$36-'IRRBB parameters'!H$36)/('IRRBB parameters'!$U$36-'IRRBB parameters'!$C$36))+MIN(MAX(AVERAGE($T23:$V23)*'IRRBB parameters'!$C$34,'IRRBB parameters'!$E$34),'IRRBB parameters'!$D$34)*(('IRRBB parameters'!H$36-'IRRBB parameters'!$C$36)/('IRRBB parameters'!$U$36-'IRRBB parameters'!$C$36)),0),"")</f>
        <v/>
      </c>
      <c r="J143" s="1232" t="str">
        <f>IF(AND(ISNUMBER(J23),ISNUMBER($D23),ISNUMBER($V23)),MAX(J23-MIN(MAX(AVERAGE($D23:$I23)*'IRRBB parameters'!$C$33,'IRRBB parameters'!$E$33),'IRRBB parameters'!$D$33)*(('IRRBB parameters'!$U$36-'IRRBB parameters'!I$36)/('IRRBB parameters'!$U$36-'IRRBB parameters'!$C$36))+MIN(MAX(AVERAGE($T23:$V23)*'IRRBB parameters'!$C$34,'IRRBB parameters'!$E$34),'IRRBB parameters'!$D$34)*(('IRRBB parameters'!I$36-'IRRBB parameters'!$C$36)/('IRRBB parameters'!$U$36-'IRRBB parameters'!$C$36)),0),"")</f>
        <v/>
      </c>
      <c r="K143" s="1232" t="str">
        <f>IF(AND(ISNUMBER(K23),ISNUMBER($D23),ISNUMBER($V23)),MAX(K23-MIN(MAX(AVERAGE($D23:$I23)*'IRRBB parameters'!$C$33,'IRRBB parameters'!$E$33),'IRRBB parameters'!$D$33)*(('IRRBB parameters'!$U$36-'IRRBB parameters'!J$36)/('IRRBB parameters'!$U$36-'IRRBB parameters'!$C$36))+MIN(MAX(AVERAGE($T23:$V23)*'IRRBB parameters'!$C$34,'IRRBB parameters'!$E$34),'IRRBB parameters'!$D$34)*(('IRRBB parameters'!J$36-'IRRBB parameters'!$C$36)/('IRRBB parameters'!$U$36-'IRRBB parameters'!$C$36)),0),"")</f>
        <v/>
      </c>
      <c r="L143" s="1232" t="str">
        <f>IF(AND(ISNUMBER(L23),ISNUMBER($D23),ISNUMBER($V23)),MAX(L23-MIN(MAX(AVERAGE($D23:$I23)*'IRRBB parameters'!$C$33,'IRRBB parameters'!$E$33),'IRRBB parameters'!$D$33)*(('IRRBB parameters'!$U$36-'IRRBB parameters'!K$36)/('IRRBB parameters'!$U$36-'IRRBB parameters'!$C$36))+MIN(MAX(AVERAGE($T23:$V23)*'IRRBB parameters'!$C$34,'IRRBB parameters'!$E$34),'IRRBB parameters'!$D$34)*(('IRRBB parameters'!K$36-'IRRBB parameters'!$C$36)/('IRRBB parameters'!$U$36-'IRRBB parameters'!$C$36)),0),"")</f>
        <v/>
      </c>
      <c r="M143" s="1232" t="str">
        <f>IF(AND(ISNUMBER(M23),ISNUMBER($D23),ISNUMBER($V23)),MAX(M23-MIN(MAX(AVERAGE($D23:$I23)*'IRRBB parameters'!$C$33,'IRRBB parameters'!$E$33),'IRRBB parameters'!$D$33)*(('IRRBB parameters'!$U$36-'IRRBB parameters'!L$36)/('IRRBB parameters'!$U$36-'IRRBB parameters'!$C$36))+MIN(MAX(AVERAGE($T23:$V23)*'IRRBB parameters'!$C$34,'IRRBB parameters'!$E$34),'IRRBB parameters'!$D$34)*(('IRRBB parameters'!L$36-'IRRBB parameters'!$C$36)/('IRRBB parameters'!$U$36-'IRRBB parameters'!$C$36)),0),"")</f>
        <v/>
      </c>
      <c r="N143" s="1232" t="str">
        <f>IF(AND(ISNUMBER(N23),ISNUMBER($D23),ISNUMBER($V23)),MAX(N23-MIN(MAX(AVERAGE($D23:$I23)*'IRRBB parameters'!$C$33,'IRRBB parameters'!$E$33),'IRRBB parameters'!$D$33)*(('IRRBB parameters'!$U$36-'IRRBB parameters'!M$36)/('IRRBB parameters'!$U$36-'IRRBB parameters'!$C$36))+MIN(MAX(AVERAGE($T23:$V23)*'IRRBB parameters'!$C$34,'IRRBB parameters'!$E$34),'IRRBB parameters'!$D$34)*(('IRRBB parameters'!M$36-'IRRBB parameters'!$C$36)/('IRRBB parameters'!$U$36-'IRRBB parameters'!$C$36)),0),"")</f>
        <v/>
      </c>
      <c r="O143" s="1232" t="str">
        <f>IF(AND(ISNUMBER(O23),ISNUMBER($D23),ISNUMBER($V23)),MAX(O23-MIN(MAX(AVERAGE($D23:$I23)*'IRRBB parameters'!$C$33,'IRRBB parameters'!$E$33),'IRRBB parameters'!$D$33)*(('IRRBB parameters'!$U$36-'IRRBB parameters'!N$36)/('IRRBB parameters'!$U$36-'IRRBB parameters'!$C$36))+MIN(MAX(AVERAGE($T23:$V23)*'IRRBB parameters'!$C$34,'IRRBB parameters'!$E$34),'IRRBB parameters'!$D$34)*(('IRRBB parameters'!N$36-'IRRBB parameters'!$C$36)/('IRRBB parameters'!$U$36-'IRRBB parameters'!$C$36)),0),"")</f>
        <v/>
      </c>
      <c r="P143" s="1232" t="str">
        <f>IF(AND(ISNUMBER(P23),ISNUMBER($D23),ISNUMBER($V23)),MAX(P23-MIN(MAX(AVERAGE($D23:$I23)*'IRRBB parameters'!$C$33,'IRRBB parameters'!$E$33),'IRRBB parameters'!$D$33)*(('IRRBB parameters'!$U$36-'IRRBB parameters'!O$36)/('IRRBB parameters'!$U$36-'IRRBB parameters'!$C$36))+MIN(MAX(AVERAGE($T23:$V23)*'IRRBB parameters'!$C$34,'IRRBB parameters'!$E$34),'IRRBB parameters'!$D$34)*(('IRRBB parameters'!O$36-'IRRBB parameters'!$C$36)/('IRRBB parameters'!$U$36-'IRRBB parameters'!$C$36)),0),"")</f>
        <v/>
      </c>
      <c r="Q143" s="1232" t="str">
        <f>IF(AND(ISNUMBER(Q23),ISNUMBER($D23),ISNUMBER($V23)),MAX(Q23-MIN(MAX(AVERAGE($D23:$I23)*'IRRBB parameters'!$C$33,'IRRBB parameters'!$E$33),'IRRBB parameters'!$D$33)*(('IRRBB parameters'!$U$36-'IRRBB parameters'!P$36)/('IRRBB parameters'!$U$36-'IRRBB parameters'!$C$36))+MIN(MAX(AVERAGE($T23:$V23)*'IRRBB parameters'!$C$34,'IRRBB parameters'!$E$34),'IRRBB parameters'!$D$34)*(('IRRBB parameters'!P$36-'IRRBB parameters'!$C$36)/('IRRBB parameters'!$U$36-'IRRBB parameters'!$C$36)),0),"")</f>
        <v/>
      </c>
      <c r="R143" s="1232" t="str">
        <f>IF(AND(ISNUMBER(R23),ISNUMBER($D23),ISNUMBER($V23)),MAX(R23-MIN(MAX(AVERAGE($D23:$I23)*'IRRBB parameters'!$C$33,'IRRBB parameters'!$E$33),'IRRBB parameters'!$D$33)*(('IRRBB parameters'!$U$36-'IRRBB parameters'!Q$36)/('IRRBB parameters'!$U$36-'IRRBB parameters'!$C$36))+MIN(MAX(AVERAGE($T23:$V23)*'IRRBB parameters'!$C$34,'IRRBB parameters'!$E$34),'IRRBB parameters'!$D$34)*(('IRRBB parameters'!Q$36-'IRRBB parameters'!$C$36)/('IRRBB parameters'!$U$36-'IRRBB parameters'!$C$36)),0),"")</f>
        <v/>
      </c>
      <c r="S143" s="1232" t="str">
        <f>IF(AND(ISNUMBER(S23),ISNUMBER($D23),ISNUMBER($V23)),MAX(S23-MIN(MAX(AVERAGE($D23:$I23)*'IRRBB parameters'!$C$33,'IRRBB parameters'!$E$33),'IRRBB parameters'!$D$33)*(('IRRBB parameters'!$U$36-'IRRBB parameters'!R$36)/('IRRBB parameters'!$U$36-'IRRBB parameters'!$C$36))+MIN(MAX(AVERAGE($T23:$V23)*'IRRBB parameters'!$C$34,'IRRBB parameters'!$E$34),'IRRBB parameters'!$D$34)*(('IRRBB parameters'!R$36-'IRRBB parameters'!$C$36)/('IRRBB parameters'!$U$36-'IRRBB parameters'!$C$36)),0),"")</f>
        <v/>
      </c>
      <c r="T143" s="1232" t="str">
        <f>IF(AND(ISNUMBER(T23),ISNUMBER($D23),ISNUMBER($V23)),MAX(T23-MIN(MAX(AVERAGE($D23:$I23)*'IRRBB parameters'!$C$33,'IRRBB parameters'!$E$33),'IRRBB parameters'!$D$33)*(('IRRBB parameters'!$U$36-'IRRBB parameters'!S$36)/('IRRBB parameters'!$U$36-'IRRBB parameters'!$C$36))+MIN(MAX(AVERAGE($T23:$V23)*'IRRBB parameters'!$C$34,'IRRBB parameters'!$E$34),'IRRBB parameters'!$D$34)*(('IRRBB parameters'!S$36-'IRRBB parameters'!$C$36)/('IRRBB parameters'!$U$36-'IRRBB parameters'!$C$36)),0),"")</f>
        <v/>
      </c>
      <c r="U143" s="1232" t="str">
        <f>IF(AND(ISNUMBER(U23),ISNUMBER($D23),ISNUMBER($V23)),MAX(U23-MIN(MAX(AVERAGE($D23:$I23)*'IRRBB parameters'!$C$33,'IRRBB parameters'!$E$33),'IRRBB parameters'!$D$33)*(('IRRBB parameters'!$U$36-'IRRBB parameters'!T$36)/('IRRBB parameters'!$U$36-'IRRBB parameters'!$C$36))+MIN(MAX(AVERAGE($T23:$V23)*'IRRBB parameters'!$C$34,'IRRBB parameters'!$E$34),'IRRBB parameters'!$D$34)*(('IRRBB parameters'!T$36-'IRRBB parameters'!$C$36)/('IRRBB parameters'!$U$36-'IRRBB parameters'!$C$36)),0),"")</f>
        <v/>
      </c>
      <c r="V143" s="1233" t="str">
        <f>IF(AND(ISNUMBER(V23),ISNUMBER($D23),ISNUMBER($V23)),MAX(V23-MIN(MAX(AVERAGE($D23:$I23)*'IRRBB parameters'!$C$33,'IRRBB parameters'!$E$33),'IRRBB parameters'!$D$33)*(('IRRBB parameters'!$U$36-'IRRBB parameters'!U$36)/('IRRBB parameters'!$U$36-'IRRBB parameters'!$C$36))+MIN(MAX(AVERAGE($T23:$V23)*'IRRBB parameters'!$C$34,'IRRBB parameters'!$E$34),'IRRBB parameters'!$D$34)*(('IRRBB parameters'!U$36-'IRRBB parameters'!$C$36)/('IRRBB parameters'!$U$36-'IRRBB parameters'!$C$36)),0),"")</f>
        <v/>
      </c>
      <c r="W143" s="1150"/>
      <c r="X143" s="1210"/>
    </row>
    <row r="144" spans="1:24" ht="15" customHeight="1" x14ac:dyDescent="0.25">
      <c r="A144" s="1209"/>
      <c r="B144" s="1230">
        <f t="shared" si="4"/>
        <v>19</v>
      </c>
      <c r="C144" s="1231" t="str">
        <f t="shared" si="5"/>
        <v/>
      </c>
      <c r="D144" s="1232" t="str">
        <f>IF(AND(ISNUMBER(D24),ISNUMBER($D24),ISNUMBER($V24)),MAX(D24-MIN(MAX(AVERAGE($D24:$I24)*'IRRBB parameters'!$C$33,'IRRBB parameters'!$E$33),'IRRBB parameters'!$D$33)*(('IRRBB parameters'!$U$36-'IRRBB parameters'!C$36)/('IRRBB parameters'!$U$36-'IRRBB parameters'!$C$36))+MIN(MAX(AVERAGE($T24:$V24)*'IRRBB parameters'!$C$34,'IRRBB parameters'!$E$34),'IRRBB parameters'!$D$34)*(('IRRBB parameters'!C$36-'IRRBB parameters'!$C$36)/('IRRBB parameters'!$U$36-'IRRBB parameters'!$C$36)),0),"")</f>
        <v/>
      </c>
      <c r="E144" s="1232" t="str">
        <f>IF(AND(ISNUMBER(E24),ISNUMBER($D24),ISNUMBER($V24)),MAX(E24-MIN(MAX(AVERAGE($D24:$I24)*'IRRBB parameters'!$C$33,'IRRBB parameters'!$E$33),'IRRBB parameters'!$D$33)*(('IRRBB parameters'!$U$36-'IRRBB parameters'!D$36)/('IRRBB parameters'!$U$36-'IRRBB parameters'!$C$36))+MIN(MAX(AVERAGE($T24:$V24)*'IRRBB parameters'!$C$34,'IRRBB parameters'!$E$34),'IRRBB parameters'!$D$34)*(('IRRBB parameters'!D$36-'IRRBB parameters'!$C$36)/('IRRBB parameters'!$U$36-'IRRBB parameters'!$C$36)),0),"")</f>
        <v/>
      </c>
      <c r="F144" s="1232" t="str">
        <f>IF(AND(ISNUMBER(F24),ISNUMBER($D24),ISNUMBER($V24)),MAX(F24-MIN(MAX(AVERAGE($D24:$I24)*'IRRBB parameters'!$C$33,'IRRBB parameters'!$E$33),'IRRBB parameters'!$D$33)*(('IRRBB parameters'!$U$36-'IRRBB parameters'!E$36)/('IRRBB parameters'!$U$36-'IRRBB parameters'!$C$36))+MIN(MAX(AVERAGE($T24:$V24)*'IRRBB parameters'!$C$34,'IRRBB parameters'!$E$34),'IRRBB parameters'!$D$34)*(('IRRBB parameters'!E$36-'IRRBB parameters'!$C$36)/('IRRBB parameters'!$U$36-'IRRBB parameters'!$C$36)),0),"")</f>
        <v/>
      </c>
      <c r="G144" s="1232" t="str">
        <f>IF(AND(ISNUMBER(G24),ISNUMBER($D24),ISNUMBER($V24)),MAX(G24-MIN(MAX(AVERAGE($D24:$I24)*'IRRBB parameters'!$C$33,'IRRBB parameters'!$E$33),'IRRBB parameters'!$D$33)*(('IRRBB parameters'!$U$36-'IRRBB parameters'!F$36)/('IRRBB parameters'!$U$36-'IRRBB parameters'!$C$36))+MIN(MAX(AVERAGE($T24:$V24)*'IRRBB parameters'!$C$34,'IRRBB parameters'!$E$34),'IRRBB parameters'!$D$34)*(('IRRBB parameters'!F$36-'IRRBB parameters'!$C$36)/('IRRBB parameters'!$U$36-'IRRBB parameters'!$C$36)),0),"")</f>
        <v/>
      </c>
      <c r="H144" s="1232" t="str">
        <f>IF(AND(ISNUMBER(H24),ISNUMBER($D24),ISNUMBER($V24)),MAX(H24-MIN(MAX(AVERAGE($D24:$I24)*'IRRBB parameters'!$C$33,'IRRBB parameters'!$E$33),'IRRBB parameters'!$D$33)*(('IRRBB parameters'!$U$36-'IRRBB parameters'!G$36)/('IRRBB parameters'!$U$36-'IRRBB parameters'!$C$36))+MIN(MAX(AVERAGE($T24:$V24)*'IRRBB parameters'!$C$34,'IRRBB parameters'!$E$34),'IRRBB parameters'!$D$34)*(('IRRBB parameters'!G$36-'IRRBB parameters'!$C$36)/('IRRBB parameters'!$U$36-'IRRBB parameters'!$C$36)),0),"")</f>
        <v/>
      </c>
      <c r="I144" s="1232" t="str">
        <f>IF(AND(ISNUMBER(I24),ISNUMBER($D24),ISNUMBER($V24)),MAX(I24-MIN(MAX(AVERAGE($D24:$I24)*'IRRBB parameters'!$C$33,'IRRBB parameters'!$E$33),'IRRBB parameters'!$D$33)*(('IRRBB parameters'!$U$36-'IRRBB parameters'!H$36)/('IRRBB parameters'!$U$36-'IRRBB parameters'!$C$36))+MIN(MAX(AVERAGE($T24:$V24)*'IRRBB parameters'!$C$34,'IRRBB parameters'!$E$34),'IRRBB parameters'!$D$34)*(('IRRBB parameters'!H$36-'IRRBB parameters'!$C$36)/('IRRBB parameters'!$U$36-'IRRBB parameters'!$C$36)),0),"")</f>
        <v/>
      </c>
      <c r="J144" s="1232" t="str">
        <f>IF(AND(ISNUMBER(J24),ISNUMBER($D24),ISNUMBER($V24)),MAX(J24-MIN(MAX(AVERAGE($D24:$I24)*'IRRBB parameters'!$C$33,'IRRBB parameters'!$E$33),'IRRBB parameters'!$D$33)*(('IRRBB parameters'!$U$36-'IRRBB parameters'!I$36)/('IRRBB parameters'!$U$36-'IRRBB parameters'!$C$36))+MIN(MAX(AVERAGE($T24:$V24)*'IRRBB parameters'!$C$34,'IRRBB parameters'!$E$34),'IRRBB parameters'!$D$34)*(('IRRBB parameters'!I$36-'IRRBB parameters'!$C$36)/('IRRBB parameters'!$U$36-'IRRBB parameters'!$C$36)),0),"")</f>
        <v/>
      </c>
      <c r="K144" s="1232" t="str">
        <f>IF(AND(ISNUMBER(K24),ISNUMBER($D24),ISNUMBER($V24)),MAX(K24-MIN(MAX(AVERAGE($D24:$I24)*'IRRBB parameters'!$C$33,'IRRBB parameters'!$E$33),'IRRBB parameters'!$D$33)*(('IRRBB parameters'!$U$36-'IRRBB parameters'!J$36)/('IRRBB parameters'!$U$36-'IRRBB parameters'!$C$36))+MIN(MAX(AVERAGE($T24:$V24)*'IRRBB parameters'!$C$34,'IRRBB parameters'!$E$34),'IRRBB parameters'!$D$34)*(('IRRBB parameters'!J$36-'IRRBB parameters'!$C$36)/('IRRBB parameters'!$U$36-'IRRBB parameters'!$C$36)),0),"")</f>
        <v/>
      </c>
      <c r="L144" s="1232" t="str">
        <f>IF(AND(ISNUMBER(L24),ISNUMBER($D24),ISNUMBER($V24)),MAX(L24-MIN(MAX(AVERAGE($D24:$I24)*'IRRBB parameters'!$C$33,'IRRBB parameters'!$E$33),'IRRBB parameters'!$D$33)*(('IRRBB parameters'!$U$36-'IRRBB parameters'!K$36)/('IRRBB parameters'!$U$36-'IRRBB parameters'!$C$36))+MIN(MAX(AVERAGE($T24:$V24)*'IRRBB parameters'!$C$34,'IRRBB parameters'!$E$34),'IRRBB parameters'!$D$34)*(('IRRBB parameters'!K$36-'IRRBB parameters'!$C$36)/('IRRBB parameters'!$U$36-'IRRBB parameters'!$C$36)),0),"")</f>
        <v/>
      </c>
      <c r="M144" s="1232" t="str">
        <f>IF(AND(ISNUMBER(M24),ISNUMBER($D24),ISNUMBER($V24)),MAX(M24-MIN(MAX(AVERAGE($D24:$I24)*'IRRBB parameters'!$C$33,'IRRBB parameters'!$E$33),'IRRBB parameters'!$D$33)*(('IRRBB parameters'!$U$36-'IRRBB parameters'!L$36)/('IRRBB parameters'!$U$36-'IRRBB parameters'!$C$36))+MIN(MAX(AVERAGE($T24:$V24)*'IRRBB parameters'!$C$34,'IRRBB parameters'!$E$34),'IRRBB parameters'!$D$34)*(('IRRBB parameters'!L$36-'IRRBB parameters'!$C$36)/('IRRBB parameters'!$U$36-'IRRBB parameters'!$C$36)),0),"")</f>
        <v/>
      </c>
      <c r="N144" s="1232" t="str">
        <f>IF(AND(ISNUMBER(N24),ISNUMBER($D24),ISNUMBER($V24)),MAX(N24-MIN(MAX(AVERAGE($D24:$I24)*'IRRBB parameters'!$C$33,'IRRBB parameters'!$E$33),'IRRBB parameters'!$D$33)*(('IRRBB parameters'!$U$36-'IRRBB parameters'!M$36)/('IRRBB parameters'!$U$36-'IRRBB parameters'!$C$36))+MIN(MAX(AVERAGE($T24:$V24)*'IRRBB parameters'!$C$34,'IRRBB parameters'!$E$34),'IRRBB parameters'!$D$34)*(('IRRBB parameters'!M$36-'IRRBB parameters'!$C$36)/('IRRBB parameters'!$U$36-'IRRBB parameters'!$C$36)),0),"")</f>
        <v/>
      </c>
      <c r="O144" s="1232" t="str">
        <f>IF(AND(ISNUMBER(O24),ISNUMBER($D24),ISNUMBER($V24)),MAX(O24-MIN(MAX(AVERAGE($D24:$I24)*'IRRBB parameters'!$C$33,'IRRBB parameters'!$E$33),'IRRBB parameters'!$D$33)*(('IRRBB parameters'!$U$36-'IRRBB parameters'!N$36)/('IRRBB parameters'!$U$36-'IRRBB parameters'!$C$36))+MIN(MAX(AVERAGE($T24:$V24)*'IRRBB parameters'!$C$34,'IRRBB parameters'!$E$34),'IRRBB parameters'!$D$34)*(('IRRBB parameters'!N$36-'IRRBB parameters'!$C$36)/('IRRBB parameters'!$U$36-'IRRBB parameters'!$C$36)),0),"")</f>
        <v/>
      </c>
      <c r="P144" s="1232" t="str">
        <f>IF(AND(ISNUMBER(P24),ISNUMBER($D24),ISNUMBER($V24)),MAX(P24-MIN(MAX(AVERAGE($D24:$I24)*'IRRBB parameters'!$C$33,'IRRBB parameters'!$E$33),'IRRBB parameters'!$D$33)*(('IRRBB parameters'!$U$36-'IRRBB parameters'!O$36)/('IRRBB parameters'!$U$36-'IRRBB parameters'!$C$36))+MIN(MAX(AVERAGE($T24:$V24)*'IRRBB parameters'!$C$34,'IRRBB parameters'!$E$34),'IRRBB parameters'!$D$34)*(('IRRBB parameters'!O$36-'IRRBB parameters'!$C$36)/('IRRBB parameters'!$U$36-'IRRBB parameters'!$C$36)),0),"")</f>
        <v/>
      </c>
      <c r="Q144" s="1232" t="str">
        <f>IF(AND(ISNUMBER(Q24),ISNUMBER($D24),ISNUMBER($V24)),MAX(Q24-MIN(MAX(AVERAGE($D24:$I24)*'IRRBB parameters'!$C$33,'IRRBB parameters'!$E$33),'IRRBB parameters'!$D$33)*(('IRRBB parameters'!$U$36-'IRRBB parameters'!P$36)/('IRRBB parameters'!$U$36-'IRRBB parameters'!$C$36))+MIN(MAX(AVERAGE($T24:$V24)*'IRRBB parameters'!$C$34,'IRRBB parameters'!$E$34),'IRRBB parameters'!$D$34)*(('IRRBB parameters'!P$36-'IRRBB parameters'!$C$36)/('IRRBB parameters'!$U$36-'IRRBB parameters'!$C$36)),0),"")</f>
        <v/>
      </c>
      <c r="R144" s="1232" t="str">
        <f>IF(AND(ISNUMBER(R24),ISNUMBER($D24),ISNUMBER($V24)),MAX(R24-MIN(MAX(AVERAGE($D24:$I24)*'IRRBB parameters'!$C$33,'IRRBB parameters'!$E$33),'IRRBB parameters'!$D$33)*(('IRRBB parameters'!$U$36-'IRRBB parameters'!Q$36)/('IRRBB parameters'!$U$36-'IRRBB parameters'!$C$36))+MIN(MAX(AVERAGE($T24:$V24)*'IRRBB parameters'!$C$34,'IRRBB parameters'!$E$34),'IRRBB parameters'!$D$34)*(('IRRBB parameters'!Q$36-'IRRBB parameters'!$C$36)/('IRRBB parameters'!$U$36-'IRRBB parameters'!$C$36)),0),"")</f>
        <v/>
      </c>
      <c r="S144" s="1232" t="str">
        <f>IF(AND(ISNUMBER(S24),ISNUMBER($D24),ISNUMBER($V24)),MAX(S24-MIN(MAX(AVERAGE($D24:$I24)*'IRRBB parameters'!$C$33,'IRRBB parameters'!$E$33),'IRRBB parameters'!$D$33)*(('IRRBB parameters'!$U$36-'IRRBB parameters'!R$36)/('IRRBB parameters'!$U$36-'IRRBB parameters'!$C$36))+MIN(MAX(AVERAGE($T24:$V24)*'IRRBB parameters'!$C$34,'IRRBB parameters'!$E$34),'IRRBB parameters'!$D$34)*(('IRRBB parameters'!R$36-'IRRBB parameters'!$C$36)/('IRRBB parameters'!$U$36-'IRRBB parameters'!$C$36)),0),"")</f>
        <v/>
      </c>
      <c r="T144" s="1232" t="str">
        <f>IF(AND(ISNUMBER(T24),ISNUMBER($D24),ISNUMBER($V24)),MAX(T24-MIN(MAX(AVERAGE($D24:$I24)*'IRRBB parameters'!$C$33,'IRRBB parameters'!$E$33),'IRRBB parameters'!$D$33)*(('IRRBB parameters'!$U$36-'IRRBB parameters'!S$36)/('IRRBB parameters'!$U$36-'IRRBB parameters'!$C$36))+MIN(MAX(AVERAGE($T24:$V24)*'IRRBB parameters'!$C$34,'IRRBB parameters'!$E$34),'IRRBB parameters'!$D$34)*(('IRRBB parameters'!S$36-'IRRBB parameters'!$C$36)/('IRRBB parameters'!$U$36-'IRRBB parameters'!$C$36)),0),"")</f>
        <v/>
      </c>
      <c r="U144" s="1232" t="str">
        <f>IF(AND(ISNUMBER(U24),ISNUMBER($D24),ISNUMBER($V24)),MAX(U24-MIN(MAX(AVERAGE($D24:$I24)*'IRRBB parameters'!$C$33,'IRRBB parameters'!$E$33),'IRRBB parameters'!$D$33)*(('IRRBB parameters'!$U$36-'IRRBB parameters'!T$36)/('IRRBB parameters'!$U$36-'IRRBB parameters'!$C$36))+MIN(MAX(AVERAGE($T24:$V24)*'IRRBB parameters'!$C$34,'IRRBB parameters'!$E$34),'IRRBB parameters'!$D$34)*(('IRRBB parameters'!T$36-'IRRBB parameters'!$C$36)/('IRRBB parameters'!$U$36-'IRRBB parameters'!$C$36)),0),"")</f>
        <v/>
      </c>
      <c r="V144" s="1233" t="str">
        <f>IF(AND(ISNUMBER(V24),ISNUMBER($D24),ISNUMBER($V24)),MAX(V24-MIN(MAX(AVERAGE($D24:$I24)*'IRRBB parameters'!$C$33,'IRRBB parameters'!$E$33),'IRRBB parameters'!$D$33)*(('IRRBB parameters'!$U$36-'IRRBB parameters'!U$36)/('IRRBB parameters'!$U$36-'IRRBB parameters'!$C$36))+MIN(MAX(AVERAGE($T24:$V24)*'IRRBB parameters'!$C$34,'IRRBB parameters'!$E$34),'IRRBB parameters'!$D$34)*(('IRRBB parameters'!U$36-'IRRBB parameters'!$C$36)/('IRRBB parameters'!$U$36-'IRRBB parameters'!$C$36)),0),"")</f>
        <v/>
      </c>
      <c r="W144" s="1150"/>
      <c r="X144" s="1210"/>
    </row>
    <row r="145" spans="1:24" ht="15" customHeight="1" x14ac:dyDescent="0.25">
      <c r="A145" s="1209"/>
      <c r="B145" s="1230">
        <f t="shared" si="4"/>
        <v>20</v>
      </c>
      <c r="C145" s="1231" t="str">
        <f t="shared" si="5"/>
        <v/>
      </c>
      <c r="D145" s="1232" t="str">
        <f>IF(AND(ISNUMBER(D25),ISNUMBER($D25),ISNUMBER($V25)),MAX(D25-MIN(MAX(AVERAGE($D25:$I25)*'IRRBB parameters'!$C$33,'IRRBB parameters'!$E$33),'IRRBB parameters'!$D$33)*(('IRRBB parameters'!$U$36-'IRRBB parameters'!C$36)/('IRRBB parameters'!$U$36-'IRRBB parameters'!$C$36))+MIN(MAX(AVERAGE($T25:$V25)*'IRRBB parameters'!$C$34,'IRRBB parameters'!$E$34),'IRRBB parameters'!$D$34)*(('IRRBB parameters'!C$36-'IRRBB parameters'!$C$36)/('IRRBB parameters'!$U$36-'IRRBB parameters'!$C$36)),0),"")</f>
        <v/>
      </c>
      <c r="E145" s="1232" t="str">
        <f>IF(AND(ISNUMBER(E25),ISNUMBER($D25),ISNUMBER($V25)),MAX(E25-MIN(MAX(AVERAGE($D25:$I25)*'IRRBB parameters'!$C$33,'IRRBB parameters'!$E$33),'IRRBB parameters'!$D$33)*(('IRRBB parameters'!$U$36-'IRRBB parameters'!D$36)/('IRRBB parameters'!$U$36-'IRRBB parameters'!$C$36))+MIN(MAX(AVERAGE($T25:$V25)*'IRRBB parameters'!$C$34,'IRRBB parameters'!$E$34),'IRRBB parameters'!$D$34)*(('IRRBB parameters'!D$36-'IRRBB parameters'!$C$36)/('IRRBB parameters'!$U$36-'IRRBB parameters'!$C$36)),0),"")</f>
        <v/>
      </c>
      <c r="F145" s="1232" t="str">
        <f>IF(AND(ISNUMBER(F25),ISNUMBER($D25),ISNUMBER($V25)),MAX(F25-MIN(MAX(AVERAGE($D25:$I25)*'IRRBB parameters'!$C$33,'IRRBB parameters'!$E$33),'IRRBB parameters'!$D$33)*(('IRRBB parameters'!$U$36-'IRRBB parameters'!E$36)/('IRRBB parameters'!$U$36-'IRRBB parameters'!$C$36))+MIN(MAX(AVERAGE($T25:$V25)*'IRRBB parameters'!$C$34,'IRRBB parameters'!$E$34),'IRRBB parameters'!$D$34)*(('IRRBB parameters'!E$36-'IRRBB parameters'!$C$36)/('IRRBB parameters'!$U$36-'IRRBB parameters'!$C$36)),0),"")</f>
        <v/>
      </c>
      <c r="G145" s="1232" t="str">
        <f>IF(AND(ISNUMBER(G25),ISNUMBER($D25),ISNUMBER($V25)),MAX(G25-MIN(MAX(AVERAGE($D25:$I25)*'IRRBB parameters'!$C$33,'IRRBB parameters'!$E$33),'IRRBB parameters'!$D$33)*(('IRRBB parameters'!$U$36-'IRRBB parameters'!F$36)/('IRRBB parameters'!$U$36-'IRRBB parameters'!$C$36))+MIN(MAX(AVERAGE($T25:$V25)*'IRRBB parameters'!$C$34,'IRRBB parameters'!$E$34),'IRRBB parameters'!$D$34)*(('IRRBB parameters'!F$36-'IRRBB parameters'!$C$36)/('IRRBB parameters'!$U$36-'IRRBB parameters'!$C$36)),0),"")</f>
        <v/>
      </c>
      <c r="H145" s="1232" t="str">
        <f>IF(AND(ISNUMBER(H25),ISNUMBER($D25),ISNUMBER($V25)),MAX(H25-MIN(MAX(AVERAGE($D25:$I25)*'IRRBB parameters'!$C$33,'IRRBB parameters'!$E$33),'IRRBB parameters'!$D$33)*(('IRRBB parameters'!$U$36-'IRRBB parameters'!G$36)/('IRRBB parameters'!$U$36-'IRRBB parameters'!$C$36))+MIN(MAX(AVERAGE($T25:$V25)*'IRRBB parameters'!$C$34,'IRRBB parameters'!$E$34),'IRRBB parameters'!$D$34)*(('IRRBB parameters'!G$36-'IRRBB parameters'!$C$36)/('IRRBB parameters'!$U$36-'IRRBB parameters'!$C$36)),0),"")</f>
        <v/>
      </c>
      <c r="I145" s="1232" t="str">
        <f>IF(AND(ISNUMBER(I25),ISNUMBER($D25),ISNUMBER($V25)),MAX(I25-MIN(MAX(AVERAGE($D25:$I25)*'IRRBB parameters'!$C$33,'IRRBB parameters'!$E$33),'IRRBB parameters'!$D$33)*(('IRRBB parameters'!$U$36-'IRRBB parameters'!H$36)/('IRRBB parameters'!$U$36-'IRRBB parameters'!$C$36))+MIN(MAX(AVERAGE($T25:$V25)*'IRRBB parameters'!$C$34,'IRRBB parameters'!$E$34),'IRRBB parameters'!$D$34)*(('IRRBB parameters'!H$36-'IRRBB parameters'!$C$36)/('IRRBB parameters'!$U$36-'IRRBB parameters'!$C$36)),0),"")</f>
        <v/>
      </c>
      <c r="J145" s="1232" t="str">
        <f>IF(AND(ISNUMBER(J25),ISNUMBER($D25),ISNUMBER($V25)),MAX(J25-MIN(MAX(AVERAGE($D25:$I25)*'IRRBB parameters'!$C$33,'IRRBB parameters'!$E$33),'IRRBB parameters'!$D$33)*(('IRRBB parameters'!$U$36-'IRRBB parameters'!I$36)/('IRRBB parameters'!$U$36-'IRRBB parameters'!$C$36))+MIN(MAX(AVERAGE($T25:$V25)*'IRRBB parameters'!$C$34,'IRRBB parameters'!$E$34),'IRRBB parameters'!$D$34)*(('IRRBB parameters'!I$36-'IRRBB parameters'!$C$36)/('IRRBB parameters'!$U$36-'IRRBB parameters'!$C$36)),0),"")</f>
        <v/>
      </c>
      <c r="K145" s="1232" t="str">
        <f>IF(AND(ISNUMBER(K25),ISNUMBER($D25),ISNUMBER($V25)),MAX(K25-MIN(MAX(AVERAGE($D25:$I25)*'IRRBB parameters'!$C$33,'IRRBB parameters'!$E$33),'IRRBB parameters'!$D$33)*(('IRRBB parameters'!$U$36-'IRRBB parameters'!J$36)/('IRRBB parameters'!$U$36-'IRRBB parameters'!$C$36))+MIN(MAX(AVERAGE($T25:$V25)*'IRRBB parameters'!$C$34,'IRRBB parameters'!$E$34),'IRRBB parameters'!$D$34)*(('IRRBB parameters'!J$36-'IRRBB parameters'!$C$36)/('IRRBB parameters'!$U$36-'IRRBB parameters'!$C$36)),0),"")</f>
        <v/>
      </c>
      <c r="L145" s="1232" t="str">
        <f>IF(AND(ISNUMBER(L25),ISNUMBER($D25),ISNUMBER($V25)),MAX(L25-MIN(MAX(AVERAGE($D25:$I25)*'IRRBB parameters'!$C$33,'IRRBB parameters'!$E$33),'IRRBB parameters'!$D$33)*(('IRRBB parameters'!$U$36-'IRRBB parameters'!K$36)/('IRRBB parameters'!$U$36-'IRRBB parameters'!$C$36))+MIN(MAX(AVERAGE($T25:$V25)*'IRRBB parameters'!$C$34,'IRRBB parameters'!$E$34),'IRRBB parameters'!$D$34)*(('IRRBB parameters'!K$36-'IRRBB parameters'!$C$36)/('IRRBB parameters'!$U$36-'IRRBB parameters'!$C$36)),0),"")</f>
        <v/>
      </c>
      <c r="M145" s="1232" t="str">
        <f>IF(AND(ISNUMBER(M25),ISNUMBER($D25),ISNUMBER($V25)),MAX(M25-MIN(MAX(AVERAGE($D25:$I25)*'IRRBB parameters'!$C$33,'IRRBB parameters'!$E$33),'IRRBB parameters'!$D$33)*(('IRRBB parameters'!$U$36-'IRRBB parameters'!L$36)/('IRRBB parameters'!$U$36-'IRRBB parameters'!$C$36))+MIN(MAX(AVERAGE($T25:$V25)*'IRRBB parameters'!$C$34,'IRRBB parameters'!$E$34),'IRRBB parameters'!$D$34)*(('IRRBB parameters'!L$36-'IRRBB parameters'!$C$36)/('IRRBB parameters'!$U$36-'IRRBB parameters'!$C$36)),0),"")</f>
        <v/>
      </c>
      <c r="N145" s="1232" t="str">
        <f>IF(AND(ISNUMBER(N25),ISNUMBER($D25),ISNUMBER($V25)),MAX(N25-MIN(MAX(AVERAGE($D25:$I25)*'IRRBB parameters'!$C$33,'IRRBB parameters'!$E$33),'IRRBB parameters'!$D$33)*(('IRRBB parameters'!$U$36-'IRRBB parameters'!M$36)/('IRRBB parameters'!$U$36-'IRRBB parameters'!$C$36))+MIN(MAX(AVERAGE($T25:$V25)*'IRRBB parameters'!$C$34,'IRRBB parameters'!$E$34),'IRRBB parameters'!$D$34)*(('IRRBB parameters'!M$36-'IRRBB parameters'!$C$36)/('IRRBB parameters'!$U$36-'IRRBB parameters'!$C$36)),0),"")</f>
        <v/>
      </c>
      <c r="O145" s="1232" t="str">
        <f>IF(AND(ISNUMBER(O25),ISNUMBER($D25),ISNUMBER($V25)),MAX(O25-MIN(MAX(AVERAGE($D25:$I25)*'IRRBB parameters'!$C$33,'IRRBB parameters'!$E$33),'IRRBB parameters'!$D$33)*(('IRRBB parameters'!$U$36-'IRRBB parameters'!N$36)/('IRRBB parameters'!$U$36-'IRRBB parameters'!$C$36))+MIN(MAX(AVERAGE($T25:$V25)*'IRRBB parameters'!$C$34,'IRRBB parameters'!$E$34),'IRRBB parameters'!$D$34)*(('IRRBB parameters'!N$36-'IRRBB parameters'!$C$36)/('IRRBB parameters'!$U$36-'IRRBB parameters'!$C$36)),0),"")</f>
        <v/>
      </c>
      <c r="P145" s="1232" t="str">
        <f>IF(AND(ISNUMBER(P25),ISNUMBER($D25),ISNUMBER($V25)),MAX(P25-MIN(MAX(AVERAGE($D25:$I25)*'IRRBB parameters'!$C$33,'IRRBB parameters'!$E$33),'IRRBB parameters'!$D$33)*(('IRRBB parameters'!$U$36-'IRRBB parameters'!O$36)/('IRRBB parameters'!$U$36-'IRRBB parameters'!$C$36))+MIN(MAX(AVERAGE($T25:$V25)*'IRRBB parameters'!$C$34,'IRRBB parameters'!$E$34),'IRRBB parameters'!$D$34)*(('IRRBB parameters'!O$36-'IRRBB parameters'!$C$36)/('IRRBB parameters'!$U$36-'IRRBB parameters'!$C$36)),0),"")</f>
        <v/>
      </c>
      <c r="Q145" s="1232" t="str">
        <f>IF(AND(ISNUMBER(Q25),ISNUMBER($D25),ISNUMBER($V25)),MAX(Q25-MIN(MAX(AVERAGE($D25:$I25)*'IRRBB parameters'!$C$33,'IRRBB parameters'!$E$33),'IRRBB parameters'!$D$33)*(('IRRBB parameters'!$U$36-'IRRBB parameters'!P$36)/('IRRBB parameters'!$U$36-'IRRBB parameters'!$C$36))+MIN(MAX(AVERAGE($T25:$V25)*'IRRBB parameters'!$C$34,'IRRBB parameters'!$E$34),'IRRBB parameters'!$D$34)*(('IRRBB parameters'!P$36-'IRRBB parameters'!$C$36)/('IRRBB parameters'!$U$36-'IRRBB parameters'!$C$36)),0),"")</f>
        <v/>
      </c>
      <c r="R145" s="1232" t="str">
        <f>IF(AND(ISNUMBER(R25),ISNUMBER($D25),ISNUMBER($V25)),MAX(R25-MIN(MAX(AVERAGE($D25:$I25)*'IRRBB parameters'!$C$33,'IRRBB parameters'!$E$33),'IRRBB parameters'!$D$33)*(('IRRBB parameters'!$U$36-'IRRBB parameters'!Q$36)/('IRRBB parameters'!$U$36-'IRRBB parameters'!$C$36))+MIN(MAX(AVERAGE($T25:$V25)*'IRRBB parameters'!$C$34,'IRRBB parameters'!$E$34),'IRRBB parameters'!$D$34)*(('IRRBB parameters'!Q$36-'IRRBB parameters'!$C$36)/('IRRBB parameters'!$U$36-'IRRBB parameters'!$C$36)),0),"")</f>
        <v/>
      </c>
      <c r="S145" s="1232" t="str">
        <f>IF(AND(ISNUMBER(S25),ISNUMBER($D25),ISNUMBER($V25)),MAX(S25-MIN(MAX(AVERAGE($D25:$I25)*'IRRBB parameters'!$C$33,'IRRBB parameters'!$E$33),'IRRBB parameters'!$D$33)*(('IRRBB parameters'!$U$36-'IRRBB parameters'!R$36)/('IRRBB parameters'!$U$36-'IRRBB parameters'!$C$36))+MIN(MAX(AVERAGE($T25:$V25)*'IRRBB parameters'!$C$34,'IRRBB parameters'!$E$34),'IRRBB parameters'!$D$34)*(('IRRBB parameters'!R$36-'IRRBB parameters'!$C$36)/('IRRBB parameters'!$U$36-'IRRBB parameters'!$C$36)),0),"")</f>
        <v/>
      </c>
      <c r="T145" s="1232" t="str">
        <f>IF(AND(ISNUMBER(T25),ISNUMBER($D25),ISNUMBER($V25)),MAX(T25-MIN(MAX(AVERAGE($D25:$I25)*'IRRBB parameters'!$C$33,'IRRBB parameters'!$E$33),'IRRBB parameters'!$D$33)*(('IRRBB parameters'!$U$36-'IRRBB parameters'!S$36)/('IRRBB parameters'!$U$36-'IRRBB parameters'!$C$36))+MIN(MAX(AVERAGE($T25:$V25)*'IRRBB parameters'!$C$34,'IRRBB parameters'!$E$34),'IRRBB parameters'!$D$34)*(('IRRBB parameters'!S$36-'IRRBB parameters'!$C$36)/('IRRBB parameters'!$U$36-'IRRBB parameters'!$C$36)),0),"")</f>
        <v/>
      </c>
      <c r="U145" s="1232" t="str">
        <f>IF(AND(ISNUMBER(U25),ISNUMBER($D25),ISNUMBER($V25)),MAX(U25-MIN(MAX(AVERAGE($D25:$I25)*'IRRBB parameters'!$C$33,'IRRBB parameters'!$E$33),'IRRBB parameters'!$D$33)*(('IRRBB parameters'!$U$36-'IRRBB parameters'!T$36)/('IRRBB parameters'!$U$36-'IRRBB parameters'!$C$36))+MIN(MAX(AVERAGE($T25:$V25)*'IRRBB parameters'!$C$34,'IRRBB parameters'!$E$34),'IRRBB parameters'!$D$34)*(('IRRBB parameters'!T$36-'IRRBB parameters'!$C$36)/('IRRBB parameters'!$U$36-'IRRBB parameters'!$C$36)),0),"")</f>
        <v/>
      </c>
      <c r="V145" s="1233" t="str">
        <f>IF(AND(ISNUMBER(V25),ISNUMBER($D25),ISNUMBER($V25)),MAX(V25-MIN(MAX(AVERAGE($D25:$I25)*'IRRBB parameters'!$C$33,'IRRBB parameters'!$E$33),'IRRBB parameters'!$D$33)*(('IRRBB parameters'!$U$36-'IRRBB parameters'!U$36)/('IRRBB parameters'!$U$36-'IRRBB parameters'!$C$36))+MIN(MAX(AVERAGE($T25:$V25)*'IRRBB parameters'!$C$34,'IRRBB parameters'!$E$34),'IRRBB parameters'!$D$34)*(('IRRBB parameters'!U$36-'IRRBB parameters'!$C$36)/('IRRBB parameters'!$U$36-'IRRBB parameters'!$C$36)),0),"")</f>
        <v/>
      </c>
      <c r="W145" s="1150"/>
      <c r="X145" s="1210"/>
    </row>
    <row r="146" spans="1:24" ht="15" customHeight="1" x14ac:dyDescent="0.25">
      <c r="A146" s="1209"/>
      <c r="B146" s="1230">
        <f t="shared" si="4"/>
        <v>21</v>
      </c>
      <c r="C146" s="1231" t="str">
        <f t="shared" si="5"/>
        <v/>
      </c>
      <c r="D146" s="1232" t="str">
        <f>IF(AND(ISNUMBER(D26),ISNUMBER($D26),ISNUMBER($V26)),MAX(D26-MIN(MAX(AVERAGE($D26:$I26)*'IRRBB parameters'!$C$33,'IRRBB parameters'!$E$33),'IRRBB parameters'!$D$33)*(('IRRBB parameters'!$U$36-'IRRBB parameters'!C$36)/('IRRBB parameters'!$U$36-'IRRBB parameters'!$C$36))+MIN(MAX(AVERAGE($T26:$V26)*'IRRBB parameters'!$C$34,'IRRBB parameters'!$E$34),'IRRBB parameters'!$D$34)*(('IRRBB parameters'!C$36-'IRRBB parameters'!$C$36)/('IRRBB parameters'!$U$36-'IRRBB parameters'!$C$36)),0),"")</f>
        <v/>
      </c>
      <c r="E146" s="1232" t="str">
        <f>IF(AND(ISNUMBER(E26),ISNUMBER($D26),ISNUMBER($V26)),MAX(E26-MIN(MAX(AVERAGE($D26:$I26)*'IRRBB parameters'!$C$33,'IRRBB parameters'!$E$33),'IRRBB parameters'!$D$33)*(('IRRBB parameters'!$U$36-'IRRBB parameters'!D$36)/('IRRBB parameters'!$U$36-'IRRBB parameters'!$C$36))+MIN(MAX(AVERAGE($T26:$V26)*'IRRBB parameters'!$C$34,'IRRBB parameters'!$E$34),'IRRBB parameters'!$D$34)*(('IRRBB parameters'!D$36-'IRRBB parameters'!$C$36)/('IRRBB parameters'!$U$36-'IRRBB parameters'!$C$36)),0),"")</f>
        <v/>
      </c>
      <c r="F146" s="1232" t="str">
        <f>IF(AND(ISNUMBER(F26),ISNUMBER($D26),ISNUMBER($V26)),MAX(F26-MIN(MAX(AVERAGE($D26:$I26)*'IRRBB parameters'!$C$33,'IRRBB parameters'!$E$33),'IRRBB parameters'!$D$33)*(('IRRBB parameters'!$U$36-'IRRBB parameters'!E$36)/('IRRBB parameters'!$U$36-'IRRBB parameters'!$C$36))+MIN(MAX(AVERAGE($T26:$V26)*'IRRBB parameters'!$C$34,'IRRBB parameters'!$E$34),'IRRBB parameters'!$D$34)*(('IRRBB parameters'!E$36-'IRRBB parameters'!$C$36)/('IRRBB parameters'!$U$36-'IRRBB parameters'!$C$36)),0),"")</f>
        <v/>
      </c>
      <c r="G146" s="1232" t="str">
        <f>IF(AND(ISNUMBER(G26),ISNUMBER($D26),ISNUMBER($V26)),MAX(G26-MIN(MAX(AVERAGE($D26:$I26)*'IRRBB parameters'!$C$33,'IRRBB parameters'!$E$33),'IRRBB parameters'!$D$33)*(('IRRBB parameters'!$U$36-'IRRBB parameters'!F$36)/('IRRBB parameters'!$U$36-'IRRBB parameters'!$C$36))+MIN(MAX(AVERAGE($T26:$V26)*'IRRBB parameters'!$C$34,'IRRBB parameters'!$E$34),'IRRBB parameters'!$D$34)*(('IRRBB parameters'!F$36-'IRRBB parameters'!$C$36)/('IRRBB parameters'!$U$36-'IRRBB parameters'!$C$36)),0),"")</f>
        <v/>
      </c>
      <c r="H146" s="1232" t="str">
        <f>IF(AND(ISNUMBER(H26),ISNUMBER($D26),ISNUMBER($V26)),MAX(H26-MIN(MAX(AVERAGE($D26:$I26)*'IRRBB parameters'!$C$33,'IRRBB parameters'!$E$33),'IRRBB parameters'!$D$33)*(('IRRBB parameters'!$U$36-'IRRBB parameters'!G$36)/('IRRBB parameters'!$U$36-'IRRBB parameters'!$C$36))+MIN(MAX(AVERAGE($T26:$V26)*'IRRBB parameters'!$C$34,'IRRBB parameters'!$E$34),'IRRBB parameters'!$D$34)*(('IRRBB parameters'!G$36-'IRRBB parameters'!$C$36)/('IRRBB parameters'!$U$36-'IRRBB parameters'!$C$36)),0),"")</f>
        <v/>
      </c>
      <c r="I146" s="1232" t="str">
        <f>IF(AND(ISNUMBER(I26),ISNUMBER($D26),ISNUMBER($V26)),MAX(I26-MIN(MAX(AVERAGE($D26:$I26)*'IRRBB parameters'!$C$33,'IRRBB parameters'!$E$33),'IRRBB parameters'!$D$33)*(('IRRBB parameters'!$U$36-'IRRBB parameters'!H$36)/('IRRBB parameters'!$U$36-'IRRBB parameters'!$C$36))+MIN(MAX(AVERAGE($T26:$V26)*'IRRBB parameters'!$C$34,'IRRBB parameters'!$E$34),'IRRBB parameters'!$D$34)*(('IRRBB parameters'!H$36-'IRRBB parameters'!$C$36)/('IRRBB parameters'!$U$36-'IRRBB parameters'!$C$36)),0),"")</f>
        <v/>
      </c>
      <c r="J146" s="1232" t="str">
        <f>IF(AND(ISNUMBER(J26),ISNUMBER($D26),ISNUMBER($V26)),MAX(J26-MIN(MAX(AVERAGE($D26:$I26)*'IRRBB parameters'!$C$33,'IRRBB parameters'!$E$33),'IRRBB parameters'!$D$33)*(('IRRBB parameters'!$U$36-'IRRBB parameters'!I$36)/('IRRBB parameters'!$U$36-'IRRBB parameters'!$C$36))+MIN(MAX(AVERAGE($T26:$V26)*'IRRBB parameters'!$C$34,'IRRBB parameters'!$E$34),'IRRBB parameters'!$D$34)*(('IRRBB parameters'!I$36-'IRRBB parameters'!$C$36)/('IRRBB parameters'!$U$36-'IRRBB parameters'!$C$36)),0),"")</f>
        <v/>
      </c>
      <c r="K146" s="1232" t="str">
        <f>IF(AND(ISNUMBER(K26),ISNUMBER($D26),ISNUMBER($V26)),MAX(K26-MIN(MAX(AVERAGE($D26:$I26)*'IRRBB parameters'!$C$33,'IRRBB parameters'!$E$33),'IRRBB parameters'!$D$33)*(('IRRBB parameters'!$U$36-'IRRBB parameters'!J$36)/('IRRBB parameters'!$U$36-'IRRBB parameters'!$C$36))+MIN(MAX(AVERAGE($T26:$V26)*'IRRBB parameters'!$C$34,'IRRBB parameters'!$E$34),'IRRBB parameters'!$D$34)*(('IRRBB parameters'!J$36-'IRRBB parameters'!$C$36)/('IRRBB parameters'!$U$36-'IRRBB parameters'!$C$36)),0),"")</f>
        <v/>
      </c>
      <c r="L146" s="1232" t="str">
        <f>IF(AND(ISNUMBER(L26),ISNUMBER($D26),ISNUMBER($V26)),MAX(L26-MIN(MAX(AVERAGE($D26:$I26)*'IRRBB parameters'!$C$33,'IRRBB parameters'!$E$33),'IRRBB parameters'!$D$33)*(('IRRBB parameters'!$U$36-'IRRBB parameters'!K$36)/('IRRBB parameters'!$U$36-'IRRBB parameters'!$C$36))+MIN(MAX(AVERAGE($T26:$V26)*'IRRBB parameters'!$C$34,'IRRBB parameters'!$E$34),'IRRBB parameters'!$D$34)*(('IRRBB parameters'!K$36-'IRRBB parameters'!$C$36)/('IRRBB parameters'!$U$36-'IRRBB parameters'!$C$36)),0),"")</f>
        <v/>
      </c>
      <c r="M146" s="1232" t="str">
        <f>IF(AND(ISNUMBER(M26),ISNUMBER($D26),ISNUMBER($V26)),MAX(M26-MIN(MAX(AVERAGE($D26:$I26)*'IRRBB parameters'!$C$33,'IRRBB parameters'!$E$33),'IRRBB parameters'!$D$33)*(('IRRBB parameters'!$U$36-'IRRBB parameters'!L$36)/('IRRBB parameters'!$U$36-'IRRBB parameters'!$C$36))+MIN(MAX(AVERAGE($T26:$V26)*'IRRBB parameters'!$C$34,'IRRBB parameters'!$E$34),'IRRBB parameters'!$D$34)*(('IRRBB parameters'!L$36-'IRRBB parameters'!$C$36)/('IRRBB parameters'!$U$36-'IRRBB parameters'!$C$36)),0),"")</f>
        <v/>
      </c>
      <c r="N146" s="1232" t="str">
        <f>IF(AND(ISNUMBER(N26),ISNUMBER($D26),ISNUMBER($V26)),MAX(N26-MIN(MAX(AVERAGE($D26:$I26)*'IRRBB parameters'!$C$33,'IRRBB parameters'!$E$33),'IRRBB parameters'!$D$33)*(('IRRBB parameters'!$U$36-'IRRBB parameters'!M$36)/('IRRBB parameters'!$U$36-'IRRBB parameters'!$C$36))+MIN(MAX(AVERAGE($T26:$V26)*'IRRBB parameters'!$C$34,'IRRBB parameters'!$E$34),'IRRBB parameters'!$D$34)*(('IRRBB parameters'!M$36-'IRRBB parameters'!$C$36)/('IRRBB parameters'!$U$36-'IRRBB parameters'!$C$36)),0),"")</f>
        <v/>
      </c>
      <c r="O146" s="1232" t="str">
        <f>IF(AND(ISNUMBER(O26),ISNUMBER($D26),ISNUMBER($V26)),MAX(O26-MIN(MAX(AVERAGE($D26:$I26)*'IRRBB parameters'!$C$33,'IRRBB parameters'!$E$33),'IRRBB parameters'!$D$33)*(('IRRBB parameters'!$U$36-'IRRBB parameters'!N$36)/('IRRBB parameters'!$U$36-'IRRBB parameters'!$C$36))+MIN(MAX(AVERAGE($T26:$V26)*'IRRBB parameters'!$C$34,'IRRBB parameters'!$E$34),'IRRBB parameters'!$D$34)*(('IRRBB parameters'!N$36-'IRRBB parameters'!$C$36)/('IRRBB parameters'!$U$36-'IRRBB parameters'!$C$36)),0),"")</f>
        <v/>
      </c>
      <c r="P146" s="1232" t="str">
        <f>IF(AND(ISNUMBER(P26),ISNUMBER($D26),ISNUMBER($V26)),MAX(P26-MIN(MAX(AVERAGE($D26:$I26)*'IRRBB parameters'!$C$33,'IRRBB parameters'!$E$33),'IRRBB parameters'!$D$33)*(('IRRBB parameters'!$U$36-'IRRBB parameters'!O$36)/('IRRBB parameters'!$U$36-'IRRBB parameters'!$C$36))+MIN(MAX(AVERAGE($T26:$V26)*'IRRBB parameters'!$C$34,'IRRBB parameters'!$E$34),'IRRBB parameters'!$D$34)*(('IRRBB parameters'!O$36-'IRRBB parameters'!$C$36)/('IRRBB parameters'!$U$36-'IRRBB parameters'!$C$36)),0),"")</f>
        <v/>
      </c>
      <c r="Q146" s="1232" t="str">
        <f>IF(AND(ISNUMBER(Q26),ISNUMBER($D26),ISNUMBER($V26)),MAX(Q26-MIN(MAX(AVERAGE($D26:$I26)*'IRRBB parameters'!$C$33,'IRRBB parameters'!$E$33),'IRRBB parameters'!$D$33)*(('IRRBB parameters'!$U$36-'IRRBB parameters'!P$36)/('IRRBB parameters'!$U$36-'IRRBB parameters'!$C$36))+MIN(MAX(AVERAGE($T26:$V26)*'IRRBB parameters'!$C$34,'IRRBB parameters'!$E$34),'IRRBB parameters'!$D$34)*(('IRRBB parameters'!P$36-'IRRBB parameters'!$C$36)/('IRRBB parameters'!$U$36-'IRRBB parameters'!$C$36)),0),"")</f>
        <v/>
      </c>
      <c r="R146" s="1232" t="str">
        <f>IF(AND(ISNUMBER(R26),ISNUMBER($D26),ISNUMBER($V26)),MAX(R26-MIN(MAX(AVERAGE($D26:$I26)*'IRRBB parameters'!$C$33,'IRRBB parameters'!$E$33),'IRRBB parameters'!$D$33)*(('IRRBB parameters'!$U$36-'IRRBB parameters'!Q$36)/('IRRBB parameters'!$U$36-'IRRBB parameters'!$C$36))+MIN(MAX(AVERAGE($T26:$V26)*'IRRBB parameters'!$C$34,'IRRBB parameters'!$E$34),'IRRBB parameters'!$D$34)*(('IRRBB parameters'!Q$36-'IRRBB parameters'!$C$36)/('IRRBB parameters'!$U$36-'IRRBB parameters'!$C$36)),0),"")</f>
        <v/>
      </c>
      <c r="S146" s="1232" t="str">
        <f>IF(AND(ISNUMBER(S26),ISNUMBER($D26),ISNUMBER($V26)),MAX(S26-MIN(MAX(AVERAGE($D26:$I26)*'IRRBB parameters'!$C$33,'IRRBB parameters'!$E$33),'IRRBB parameters'!$D$33)*(('IRRBB parameters'!$U$36-'IRRBB parameters'!R$36)/('IRRBB parameters'!$U$36-'IRRBB parameters'!$C$36))+MIN(MAX(AVERAGE($T26:$V26)*'IRRBB parameters'!$C$34,'IRRBB parameters'!$E$34),'IRRBB parameters'!$D$34)*(('IRRBB parameters'!R$36-'IRRBB parameters'!$C$36)/('IRRBB parameters'!$U$36-'IRRBB parameters'!$C$36)),0),"")</f>
        <v/>
      </c>
      <c r="T146" s="1232" t="str">
        <f>IF(AND(ISNUMBER(T26),ISNUMBER($D26),ISNUMBER($V26)),MAX(T26-MIN(MAX(AVERAGE($D26:$I26)*'IRRBB parameters'!$C$33,'IRRBB parameters'!$E$33),'IRRBB parameters'!$D$33)*(('IRRBB parameters'!$U$36-'IRRBB parameters'!S$36)/('IRRBB parameters'!$U$36-'IRRBB parameters'!$C$36))+MIN(MAX(AVERAGE($T26:$V26)*'IRRBB parameters'!$C$34,'IRRBB parameters'!$E$34),'IRRBB parameters'!$D$34)*(('IRRBB parameters'!S$36-'IRRBB parameters'!$C$36)/('IRRBB parameters'!$U$36-'IRRBB parameters'!$C$36)),0),"")</f>
        <v/>
      </c>
      <c r="U146" s="1232" t="str">
        <f>IF(AND(ISNUMBER(U26),ISNUMBER($D26),ISNUMBER($V26)),MAX(U26-MIN(MAX(AVERAGE($D26:$I26)*'IRRBB parameters'!$C$33,'IRRBB parameters'!$E$33),'IRRBB parameters'!$D$33)*(('IRRBB parameters'!$U$36-'IRRBB parameters'!T$36)/('IRRBB parameters'!$U$36-'IRRBB parameters'!$C$36))+MIN(MAX(AVERAGE($T26:$V26)*'IRRBB parameters'!$C$34,'IRRBB parameters'!$E$34),'IRRBB parameters'!$D$34)*(('IRRBB parameters'!T$36-'IRRBB parameters'!$C$36)/('IRRBB parameters'!$U$36-'IRRBB parameters'!$C$36)),0),"")</f>
        <v/>
      </c>
      <c r="V146" s="1233" t="str">
        <f>IF(AND(ISNUMBER(V26),ISNUMBER($D26),ISNUMBER($V26)),MAX(V26-MIN(MAX(AVERAGE($D26:$I26)*'IRRBB parameters'!$C$33,'IRRBB parameters'!$E$33),'IRRBB parameters'!$D$33)*(('IRRBB parameters'!$U$36-'IRRBB parameters'!U$36)/('IRRBB parameters'!$U$36-'IRRBB parameters'!$C$36))+MIN(MAX(AVERAGE($T26:$V26)*'IRRBB parameters'!$C$34,'IRRBB parameters'!$E$34),'IRRBB parameters'!$D$34)*(('IRRBB parameters'!U$36-'IRRBB parameters'!$C$36)/('IRRBB parameters'!$U$36-'IRRBB parameters'!$C$36)),0),"")</f>
        <v/>
      </c>
      <c r="W146" s="1150"/>
      <c r="X146" s="1210"/>
    </row>
    <row r="147" spans="1:24" ht="15" customHeight="1" x14ac:dyDescent="0.25">
      <c r="A147" s="1209"/>
      <c r="B147" s="1230">
        <f t="shared" si="4"/>
        <v>22</v>
      </c>
      <c r="C147" s="1231" t="str">
        <f t="shared" si="5"/>
        <v/>
      </c>
      <c r="D147" s="1232" t="str">
        <f>IF(AND(ISNUMBER(D27),ISNUMBER($D27),ISNUMBER($V27)),MAX(D27-MIN(MAX(AVERAGE($D27:$I27)*'IRRBB parameters'!$C$33,'IRRBB parameters'!$E$33),'IRRBB parameters'!$D$33)*(('IRRBB parameters'!$U$36-'IRRBB parameters'!C$36)/('IRRBB parameters'!$U$36-'IRRBB parameters'!$C$36))+MIN(MAX(AVERAGE($T27:$V27)*'IRRBB parameters'!$C$34,'IRRBB parameters'!$E$34),'IRRBB parameters'!$D$34)*(('IRRBB parameters'!C$36-'IRRBB parameters'!$C$36)/('IRRBB parameters'!$U$36-'IRRBB parameters'!$C$36)),0),"")</f>
        <v/>
      </c>
      <c r="E147" s="1232" t="str">
        <f>IF(AND(ISNUMBER(E27),ISNUMBER($D27),ISNUMBER($V27)),MAX(E27-MIN(MAX(AVERAGE($D27:$I27)*'IRRBB parameters'!$C$33,'IRRBB parameters'!$E$33),'IRRBB parameters'!$D$33)*(('IRRBB parameters'!$U$36-'IRRBB parameters'!D$36)/('IRRBB parameters'!$U$36-'IRRBB parameters'!$C$36))+MIN(MAX(AVERAGE($T27:$V27)*'IRRBB parameters'!$C$34,'IRRBB parameters'!$E$34),'IRRBB parameters'!$D$34)*(('IRRBB parameters'!D$36-'IRRBB parameters'!$C$36)/('IRRBB parameters'!$U$36-'IRRBB parameters'!$C$36)),0),"")</f>
        <v/>
      </c>
      <c r="F147" s="1232" t="str">
        <f>IF(AND(ISNUMBER(F27),ISNUMBER($D27),ISNUMBER($V27)),MAX(F27-MIN(MAX(AVERAGE($D27:$I27)*'IRRBB parameters'!$C$33,'IRRBB parameters'!$E$33),'IRRBB parameters'!$D$33)*(('IRRBB parameters'!$U$36-'IRRBB parameters'!E$36)/('IRRBB parameters'!$U$36-'IRRBB parameters'!$C$36))+MIN(MAX(AVERAGE($T27:$V27)*'IRRBB parameters'!$C$34,'IRRBB parameters'!$E$34),'IRRBB parameters'!$D$34)*(('IRRBB parameters'!E$36-'IRRBB parameters'!$C$36)/('IRRBB parameters'!$U$36-'IRRBB parameters'!$C$36)),0),"")</f>
        <v/>
      </c>
      <c r="G147" s="1232" t="str">
        <f>IF(AND(ISNUMBER(G27),ISNUMBER($D27),ISNUMBER($V27)),MAX(G27-MIN(MAX(AVERAGE($D27:$I27)*'IRRBB parameters'!$C$33,'IRRBB parameters'!$E$33),'IRRBB parameters'!$D$33)*(('IRRBB parameters'!$U$36-'IRRBB parameters'!F$36)/('IRRBB parameters'!$U$36-'IRRBB parameters'!$C$36))+MIN(MAX(AVERAGE($T27:$V27)*'IRRBB parameters'!$C$34,'IRRBB parameters'!$E$34),'IRRBB parameters'!$D$34)*(('IRRBB parameters'!F$36-'IRRBB parameters'!$C$36)/('IRRBB parameters'!$U$36-'IRRBB parameters'!$C$36)),0),"")</f>
        <v/>
      </c>
      <c r="H147" s="1232" t="str">
        <f>IF(AND(ISNUMBER(H27),ISNUMBER($D27),ISNUMBER($V27)),MAX(H27-MIN(MAX(AVERAGE($D27:$I27)*'IRRBB parameters'!$C$33,'IRRBB parameters'!$E$33),'IRRBB parameters'!$D$33)*(('IRRBB parameters'!$U$36-'IRRBB parameters'!G$36)/('IRRBB parameters'!$U$36-'IRRBB parameters'!$C$36))+MIN(MAX(AVERAGE($T27:$V27)*'IRRBB parameters'!$C$34,'IRRBB parameters'!$E$34),'IRRBB parameters'!$D$34)*(('IRRBB parameters'!G$36-'IRRBB parameters'!$C$36)/('IRRBB parameters'!$U$36-'IRRBB parameters'!$C$36)),0),"")</f>
        <v/>
      </c>
      <c r="I147" s="1232" t="str">
        <f>IF(AND(ISNUMBER(I27),ISNUMBER($D27),ISNUMBER($V27)),MAX(I27-MIN(MAX(AVERAGE($D27:$I27)*'IRRBB parameters'!$C$33,'IRRBB parameters'!$E$33),'IRRBB parameters'!$D$33)*(('IRRBB parameters'!$U$36-'IRRBB parameters'!H$36)/('IRRBB parameters'!$U$36-'IRRBB parameters'!$C$36))+MIN(MAX(AVERAGE($T27:$V27)*'IRRBB parameters'!$C$34,'IRRBB parameters'!$E$34),'IRRBB parameters'!$D$34)*(('IRRBB parameters'!H$36-'IRRBB parameters'!$C$36)/('IRRBB parameters'!$U$36-'IRRBB parameters'!$C$36)),0),"")</f>
        <v/>
      </c>
      <c r="J147" s="1232" t="str">
        <f>IF(AND(ISNUMBER(J27),ISNUMBER($D27),ISNUMBER($V27)),MAX(J27-MIN(MAX(AVERAGE($D27:$I27)*'IRRBB parameters'!$C$33,'IRRBB parameters'!$E$33),'IRRBB parameters'!$D$33)*(('IRRBB parameters'!$U$36-'IRRBB parameters'!I$36)/('IRRBB parameters'!$U$36-'IRRBB parameters'!$C$36))+MIN(MAX(AVERAGE($T27:$V27)*'IRRBB parameters'!$C$34,'IRRBB parameters'!$E$34),'IRRBB parameters'!$D$34)*(('IRRBB parameters'!I$36-'IRRBB parameters'!$C$36)/('IRRBB parameters'!$U$36-'IRRBB parameters'!$C$36)),0),"")</f>
        <v/>
      </c>
      <c r="K147" s="1232" t="str">
        <f>IF(AND(ISNUMBER(K27),ISNUMBER($D27),ISNUMBER($V27)),MAX(K27-MIN(MAX(AVERAGE($D27:$I27)*'IRRBB parameters'!$C$33,'IRRBB parameters'!$E$33),'IRRBB parameters'!$D$33)*(('IRRBB parameters'!$U$36-'IRRBB parameters'!J$36)/('IRRBB parameters'!$U$36-'IRRBB parameters'!$C$36))+MIN(MAX(AVERAGE($T27:$V27)*'IRRBB parameters'!$C$34,'IRRBB parameters'!$E$34),'IRRBB parameters'!$D$34)*(('IRRBB parameters'!J$36-'IRRBB parameters'!$C$36)/('IRRBB parameters'!$U$36-'IRRBB parameters'!$C$36)),0),"")</f>
        <v/>
      </c>
      <c r="L147" s="1232" t="str">
        <f>IF(AND(ISNUMBER(L27),ISNUMBER($D27),ISNUMBER($V27)),MAX(L27-MIN(MAX(AVERAGE($D27:$I27)*'IRRBB parameters'!$C$33,'IRRBB parameters'!$E$33),'IRRBB parameters'!$D$33)*(('IRRBB parameters'!$U$36-'IRRBB parameters'!K$36)/('IRRBB parameters'!$U$36-'IRRBB parameters'!$C$36))+MIN(MAX(AVERAGE($T27:$V27)*'IRRBB parameters'!$C$34,'IRRBB parameters'!$E$34),'IRRBB parameters'!$D$34)*(('IRRBB parameters'!K$36-'IRRBB parameters'!$C$36)/('IRRBB parameters'!$U$36-'IRRBB parameters'!$C$36)),0),"")</f>
        <v/>
      </c>
      <c r="M147" s="1232" t="str">
        <f>IF(AND(ISNUMBER(M27),ISNUMBER($D27),ISNUMBER($V27)),MAX(M27-MIN(MAX(AVERAGE($D27:$I27)*'IRRBB parameters'!$C$33,'IRRBB parameters'!$E$33),'IRRBB parameters'!$D$33)*(('IRRBB parameters'!$U$36-'IRRBB parameters'!L$36)/('IRRBB parameters'!$U$36-'IRRBB parameters'!$C$36))+MIN(MAX(AVERAGE($T27:$V27)*'IRRBB parameters'!$C$34,'IRRBB parameters'!$E$34),'IRRBB parameters'!$D$34)*(('IRRBB parameters'!L$36-'IRRBB parameters'!$C$36)/('IRRBB parameters'!$U$36-'IRRBB parameters'!$C$36)),0),"")</f>
        <v/>
      </c>
      <c r="N147" s="1232" t="str">
        <f>IF(AND(ISNUMBER(N27),ISNUMBER($D27),ISNUMBER($V27)),MAX(N27-MIN(MAX(AVERAGE($D27:$I27)*'IRRBB parameters'!$C$33,'IRRBB parameters'!$E$33),'IRRBB parameters'!$D$33)*(('IRRBB parameters'!$U$36-'IRRBB parameters'!M$36)/('IRRBB parameters'!$U$36-'IRRBB parameters'!$C$36))+MIN(MAX(AVERAGE($T27:$V27)*'IRRBB parameters'!$C$34,'IRRBB parameters'!$E$34),'IRRBB parameters'!$D$34)*(('IRRBB parameters'!M$36-'IRRBB parameters'!$C$36)/('IRRBB parameters'!$U$36-'IRRBB parameters'!$C$36)),0),"")</f>
        <v/>
      </c>
      <c r="O147" s="1232" t="str">
        <f>IF(AND(ISNUMBER(O27),ISNUMBER($D27),ISNUMBER($V27)),MAX(O27-MIN(MAX(AVERAGE($D27:$I27)*'IRRBB parameters'!$C$33,'IRRBB parameters'!$E$33),'IRRBB parameters'!$D$33)*(('IRRBB parameters'!$U$36-'IRRBB parameters'!N$36)/('IRRBB parameters'!$U$36-'IRRBB parameters'!$C$36))+MIN(MAX(AVERAGE($T27:$V27)*'IRRBB parameters'!$C$34,'IRRBB parameters'!$E$34),'IRRBB parameters'!$D$34)*(('IRRBB parameters'!N$36-'IRRBB parameters'!$C$36)/('IRRBB parameters'!$U$36-'IRRBB parameters'!$C$36)),0),"")</f>
        <v/>
      </c>
      <c r="P147" s="1232" t="str">
        <f>IF(AND(ISNUMBER(P27),ISNUMBER($D27),ISNUMBER($V27)),MAX(P27-MIN(MAX(AVERAGE($D27:$I27)*'IRRBB parameters'!$C$33,'IRRBB parameters'!$E$33),'IRRBB parameters'!$D$33)*(('IRRBB parameters'!$U$36-'IRRBB parameters'!O$36)/('IRRBB parameters'!$U$36-'IRRBB parameters'!$C$36))+MIN(MAX(AVERAGE($T27:$V27)*'IRRBB parameters'!$C$34,'IRRBB parameters'!$E$34),'IRRBB parameters'!$D$34)*(('IRRBB parameters'!O$36-'IRRBB parameters'!$C$36)/('IRRBB parameters'!$U$36-'IRRBB parameters'!$C$36)),0),"")</f>
        <v/>
      </c>
      <c r="Q147" s="1232" t="str">
        <f>IF(AND(ISNUMBER(Q27),ISNUMBER($D27),ISNUMBER($V27)),MAX(Q27-MIN(MAX(AVERAGE($D27:$I27)*'IRRBB parameters'!$C$33,'IRRBB parameters'!$E$33),'IRRBB parameters'!$D$33)*(('IRRBB parameters'!$U$36-'IRRBB parameters'!P$36)/('IRRBB parameters'!$U$36-'IRRBB parameters'!$C$36))+MIN(MAX(AVERAGE($T27:$V27)*'IRRBB parameters'!$C$34,'IRRBB parameters'!$E$34),'IRRBB parameters'!$D$34)*(('IRRBB parameters'!P$36-'IRRBB parameters'!$C$36)/('IRRBB parameters'!$U$36-'IRRBB parameters'!$C$36)),0),"")</f>
        <v/>
      </c>
      <c r="R147" s="1232" t="str">
        <f>IF(AND(ISNUMBER(R27),ISNUMBER($D27),ISNUMBER($V27)),MAX(R27-MIN(MAX(AVERAGE($D27:$I27)*'IRRBB parameters'!$C$33,'IRRBB parameters'!$E$33),'IRRBB parameters'!$D$33)*(('IRRBB parameters'!$U$36-'IRRBB parameters'!Q$36)/('IRRBB parameters'!$U$36-'IRRBB parameters'!$C$36))+MIN(MAX(AVERAGE($T27:$V27)*'IRRBB parameters'!$C$34,'IRRBB parameters'!$E$34),'IRRBB parameters'!$D$34)*(('IRRBB parameters'!Q$36-'IRRBB parameters'!$C$36)/('IRRBB parameters'!$U$36-'IRRBB parameters'!$C$36)),0),"")</f>
        <v/>
      </c>
      <c r="S147" s="1232" t="str">
        <f>IF(AND(ISNUMBER(S27),ISNUMBER($D27),ISNUMBER($V27)),MAX(S27-MIN(MAX(AVERAGE($D27:$I27)*'IRRBB parameters'!$C$33,'IRRBB parameters'!$E$33),'IRRBB parameters'!$D$33)*(('IRRBB parameters'!$U$36-'IRRBB parameters'!R$36)/('IRRBB parameters'!$U$36-'IRRBB parameters'!$C$36))+MIN(MAX(AVERAGE($T27:$V27)*'IRRBB parameters'!$C$34,'IRRBB parameters'!$E$34),'IRRBB parameters'!$D$34)*(('IRRBB parameters'!R$36-'IRRBB parameters'!$C$36)/('IRRBB parameters'!$U$36-'IRRBB parameters'!$C$36)),0),"")</f>
        <v/>
      </c>
      <c r="T147" s="1232" t="str">
        <f>IF(AND(ISNUMBER(T27),ISNUMBER($D27),ISNUMBER($V27)),MAX(T27-MIN(MAX(AVERAGE($D27:$I27)*'IRRBB parameters'!$C$33,'IRRBB parameters'!$E$33),'IRRBB parameters'!$D$33)*(('IRRBB parameters'!$U$36-'IRRBB parameters'!S$36)/('IRRBB parameters'!$U$36-'IRRBB parameters'!$C$36))+MIN(MAX(AVERAGE($T27:$V27)*'IRRBB parameters'!$C$34,'IRRBB parameters'!$E$34),'IRRBB parameters'!$D$34)*(('IRRBB parameters'!S$36-'IRRBB parameters'!$C$36)/('IRRBB parameters'!$U$36-'IRRBB parameters'!$C$36)),0),"")</f>
        <v/>
      </c>
      <c r="U147" s="1232" t="str">
        <f>IF(AND(ISNUMBER(U27),ISNUMBER($D27),ISNUMBER($V27)),MAX(U27-MIN(MAX(AVERAGE($D27:$I27)*'IRRBB parameters'!$C$33,'IRRBB parameters'!$E$33),'IRRBB parameters'!$D$33)*(('IRRBB parameters'!$U$36-'IRRBB parameters'!T$36)/('IRRBB parameters'!$U$36-'IRRBB parameters'!$C$36))+MIN(MAX(AVERAGE($T27:$V27)*'IRRBB parameters'!$C$34,'IRRBB parameters'!$E$34),'IRRBB parameters'!$D$34)*(('IRRBB parameters'!T$36-'IRRBB parameters'!$C$36)/('IRRBB parameters'!$U$36-'IRRBB parameters'!$C$36)),0),"")</f>
        <v/>
      </c>
      <c r="V147" s="1233" t="str">
        <f>IF(AND(ISNUMBER(V27),ISNUMBER($D27),ISNUMBER($V27)),MAX(V27-MIN(MAX(AVERAGE($D27:$I27)*'IRRBB parameters'!$C$33,'IRRBB parameters'!$E$33),'IRRBB parameters'!$D$33)*(('IRRBB parameters'!$U$36-'IRRBB parameters'!U$36)/('IRRBB parameters'!$U$36-'IRRBB parameters'!$C$36))+MIN(MAX(AVERAGE($T27:$V27)*'IRRBB parameters'!$C$34,'IRRBB parameters'!$E$34),'IRRBB parameters'!$D$34)*(('IRRBB parameters'!U$36-'IRRBB parameters'!$C$36)/('IRRBB parameters'!$U$36-'IRRBB parameters'!$C$36)),0),"")</f>
        <v/>
      </c>
      <c r="W147" s="1150"/>
      <c r="X147" s="1210"/>
    </row>
    <row r="148" spans="1:24" ht="15" customHeight="1" x14ac:dyDescent="0.25">
      <c r="A148" s="1209"/>
      <c r="B148" s="1230">
        <f t="shared" si="4"/>
        <v>23</v>
      </c>
      <c r="C148" s="1231" t="str">
        <f t="shared" si="5"/>
        <v/>
      </c>
      <c r="D148" s="1232" t="str">
        <f>IF(AND(ISNUMBER(D28),ISNUMBER($D28),ISNUMBER($V28)),MAX(D28-MIN(MAX(AVERAGE($D28:$I28)*'IRRBB parameters'!$C$33,'IRRBB parameters'!$E$33),'IRRBB parameters'!$D$33)*(('IRRBB parameters'!$U$36-'IRRBB parameters'!C$36)/('IRRBB parameters'!$U$36-'IRRBB parameters'!$C$36))+MIN(MAX(AVERAGE($T28:$V28)*'IRRBB parameters'!$C$34,'IRRBB parameters'!$E$34),'IRRBB parameters'!$D$34)*(('IRRBB parameters'!C$36-'IRRBB parameters'!$C$36)/('IRRBB parameters'!$U$36-'IRRBB parameters'!$C$36)),0),"")</f>
        <v/>
      </c>
      <c r="E148" s="1232" t="str">
        <f>IF(AND(ISNUMBER(E28),ISNUMBER($D28),ISNUMBER($V28)),MAX(E28-MIN(MAX(AVERAGE($D28:$I28)*'IRRBB parameters'!$C$33,'IRRBB parameters'!$E$33),'IRRBB parameters'!$D$33)*(('IRRBB parameters'!$U$36-'IRRBB parameters'!D$36)/('IRRBB parameters'!$U$36-'IRRBB parameters'!$C$36))+MIN(MAX(AVERAGE($T28:$V28)*'IRRBB parameters'!$C$34,'IRRBB parameters'!$E$34),'IRRBB parameters'!$D$34)*(('IRRBB parameters'!D$36-'IRRBB parameters'!$C$36)/('IRRBB parameters'!$U$36-'IRRBB parameters'!$C$36)),0),"")</f>
        <v/>
      </c>
      <c r="F148" s="1232" t="str">
        <f>IF(AND(ISNUMBER(F28),ISNUMBER($D28),ISNUMBER($V28)),MAX(F28-MIN(MAX(AVERAGE($D28:$I28)*'IRRBB parameters'!$C$33,'IRRBB parameters'!$E$33),'IRRBB parameters'!$D$33)*(('IRRBB parameters'!$U$36-'IRRBB parameters'!E$36)/('IRRBB parameters'!$U$36-'IRRBB parameters'!$C$36))+MIN(MAX(AVERAGE($T28:$V28)*'IRRBB parameters'!$C$34,'IRRBB parameters'!$E$34),'IRRBB parameters'!$D$34)*(('IRRBB parameters'!E$36-'IRRBB parameters'!$C$36)/('IRRBB parameters'!$U$36-'IRRBB parameters'!$C$36)),0),"")</f>
        <v/>
      </c>
      <c r="G148" s="1232" t="str">
        <f>IF(AND(ISNUMBER(G28),ISNUMBER($D28),ISNUMBER($V28)),MAX(G28-MIN(MAX(AVERAGE($D28:$I28)*'IRRBB parameters'!$C$33,'IRRBB parameters'!$E$33),'IRRBB parameters'!$D$33)*(('IRRBB parameters'!$U$36-'IRRBB parameters'!F$36)/('IRRBB parameters'!$U$36-'IRRBB parameters'!$C$36))+MIN(MAX(AVERAGE($T28:$V28)*'IRRBB parameters'!$C$34,'IRRBB parameters'!$E$34),'IRRBB parameters'!$D$34)*(('IRRBB parameters'!F$36-'IRRBB parameters'!$C$36)/('IRRBB parameters'!$U$36-'IRRBB parameters'!$C$36)),0),"")</f>
        <v/>
      </c>
      <c r="H148" s="1232" t="str">
        <f>IF(AND(ISNUMBER(H28),ISNUMBER($D28),ISNUMBER($V28)),MAX(H28-MIN(MAX(AVERAGE($D28:$I28)*'IRRBB parameters'!$C$33,'IRRBB parameters'!$E$33),'IRRBB parameters'!$D$33)*(('IRRBB parameters'!$U$36-'IRRBB parameters'!G$36)/('IRRBB parameters'!$U$36-'IRRBB parameters'!$C$36))+MIN(MAX(AVERAGE($T28:$V28)*'IRRBB parameters'!$C$34,'IRRBB parameters'!$E$34),'IRRBB parameters'!$D$34)*(('IRRBB parameters'!G$36-'IRRBB parameters'!$C$36)/('IRRBB parameters'!$U$36-'IRRBB parameters'!$C$36)),0),"")</f>
        <v/>
      </c>
      <c r="I148" s="1232" t="str">
        <f>IF(AND(ISNUMBER(I28),ISNUMBER($D28),ISNUMBER($V28)),MAX(I28-MIN(MAX(AVERAGE($D28:$I28)*'IRRBB parameters'!$C$33,'IRRBB parameters'!$E$33),'IRRBB parameters'!$D$33)*(('IRRBB parameters'!$U$36-'IRRBB parameters'!H$36)/('IRRBB parameters'!$U$36-'IRRBB parameters'!$C$36))+MIN(MAX(AVERAGE($T28:$V28)*'IRRBB parameters'!$C$34,'IRRBB parameters'!$E$34),'IRRBB parameters'!$D$34)*(('IRRBB parameters'!H$36-'IRRBB parameters'!$C$36)/('IRRBB parameters'!$U$36-'IRRBB parameters'!$C$36)),0),"")</f>
        <v/>
      </c>
      <c r="J148" s="1232" t="str">
        <f>IF(AND(ISNUMBER(J28),ISNUMBER($D28),ISNUMBER($V28)),MAX(J28-MIN(MAX(AVERAGE($D28:$I28)*'IRRBB parameters'!$C$33,'IRRBB parameters'!$E$33),'IRRBB parameters'!$D$33)*(('IRRBB parameters'!$U$36-'IRRBB parameters'!I$36)/('IRRBB parameters'!$U$36-'IRRBB parameters'!$C$36))+MIN(MAX(AVERAGE($T28:$V28)*'IRRBB parameters'!$C$34,'IRRBB parameters'!$E$34),'IRRBB parameters'!$D$34)*(('IRRBB parameters'!I$36-'IRRBB parameters'!$C$36)/('IRRBB parameters'!$U$36-'IRRBB parameters'!$C$36)),0),"")</f>
        <v/>
      </c>
      <c r="K148" s="1232" t="str">
        <f>IF(AND(ISNUMBER(K28),ISNUMBER($D28),ISNUMBER($V28)),MAX(K28-MIN(MAX(AVERAGE($D28:$I28)*'IRRBB parameters'!$C$33,'IRRBB parameters'!$E$33),'IRRBB parameters'!$D$33)*(('IRRBB parameters'!$U$36-'IRRBB parameters'!J$36)/('IRRBB parameters'!$U$36-'IRRBB parameters'!$C$36))+MIN(MAX(AVERAGE($T28:$V28)*'IRRBB parameters'!$C$34,'IRRBB parameters'!$E$34),'IRRBB parameters'!$D$34)*(('IRRBB parameters'!J$36-'IRRBB parameters'!$C$36)/('IRRBB parameters'!$U$36-'IRRBB parameters'!$C$36)),0),"")</f>
        <v/>
      </c>
      <c r="L148" s="1232" t="str">
        <f>IF(AND(ISNUMBER(L28),ISNUMBER($D28),ISNUMBER($V28)),MAX(L28-MIN(MAX(AVERAGE($D28:$I28)*'IRRBB parameters'!$C$33,'IRRBB parameters'!$E$33),'IRRBB parameters'!$D$33)*(('IRRBB parameters'!$U$36-'IRRBB parameters'!K$36)/('IRRBB parameters'!$U$36-'IRRBB parameters'!$C$36))+MIN(MAX(AVERAGE($T28:$V28)*'IRRBB parameters'!$C$34,'IRRBB parameters'!$E$34),'IRRBB parameters'!$D$34)*(('IRRBB parameters'!K$36-'IRRBB parameters'!$C$36)/('IRRBB parameters'!$U$36-'IRRBB parameters'!$C$36)),0),"")</f>
        <v/>
      </c>
      <c r="M148" s="1232" t="str">
        <f>IF(AND(ISNUMBER(M28),ISNUMBER($D28),ISNUMBER($V28)),MAX(M28-MIN(MAX(AVERAGE($D28:$I28)*'IRRBB parameters'!$C$33,'IRRBB parameters'!$E$33),'IRRBB parameters'!$D$33)*(('IRRBB parameters'!$U$36-'IRRBB parameters'!L$36)/('IRRBB parameters'!$U$36-'IRRBB parameters'!$C$36))+MIN(MAX(AVERAGE($T28:$V28)*'IRRBB parameters'!$C$34,'IRRBB parameters'!$E$34),'IRRBB parameters'!$D$34)*(('IRRBB parameters'!L$36-'IRRBB parameters'!$C$36)/('IRRBB parameters'!$U$36-'IRRBB parameters'!$C$36)),0),"")</f>
        <v/>
      </c>
      <c r="N148" s="1232" t="str">
        <f>IF(AND(ISNUMBER(N28),ISNUMBER($D28),ISNUMBER($V28)),MAX(N28-MIN(MAX(AVERAGE($D28:$I28)*'IRRBB parameters'!$C$33,'IRRBB parameters'!$E$33),'IRRBB parameters'!$D$33)*(('IRRBB parameters'!$U$36-'IRRBB parameters'!M$36)/('IRRBB parameters'!$U$36-'IRRBB parameters'!$C$36))+MIN(MAX(AVERAGE($T28:$V28)*'IRRBB parameters'!$C$34,'IRRBB parameters'!$E$34),'IRRBB parameters'!$D$34)*(('IRRBB parameters'!M$36-'IRRBB parameters'!$C$36)/('IRRBB parameters'!$U$36-'IRRBB parameters'!$C$36)),0),"")</f>
        <v/>
      </c>
      <c r="O148" s="1232" t="str">
        <f>IF(AND(ISNUMBER(O28),ISNUMBER($D28),ISNUMBER($V28)),MAX(O28-MIN(MAX(AVERAGE($D28:$I28)*'IRRBB parameters'!$C$33,'IRRBB parameters'!$E$33),'IRRBB parameters'!$D$33)*(('IRRBB parameters'!$U$36-'IRRBB parameters'!N$36)/('IRRBB parameters'!$U$36-'IRRBB parameters'!$C$36))+MIN(MAX(AVERAGE($T28:$V28)*'IRRBB parameters'!$C$34,'IRRBB parameters'!$E$34),'IRRBB parameters'!$D$34)*(('IRRBB parameters'!N$36-'IRRBB parameters'!$C$36)/('IRRBB parameters'!$U$36-'IRRBB parameters'!$C$36)),0),"")</f>
        <v/>
      </c>
      <c r="P148" s="1232" t="str">
        <f>IF(AND(ISNUMBER(P28),ISNUMBER($D28),ISNUMBER($V28)),MAX(P28-MIN(MAX(AVERAGE($D28:$I28)*'IRRBB parameters'!$C$33,'IRRBB parameters'!$E$33),'IRRBB parameters'!$D$33)*(('IRRBB parameters'!$U$36-'IRRBB parameters'!O$36)/('IRRBB parameters'!$U$36-'IRRBB parameters'!$C$36))+MIN(MAX(AVERAGE($T28:$V28)*'IRRBB parameters'!$C$34,'IRRBB parameters'!$E$34),'IRRBB parameters'!$D$34)*(('IRRBB parameters'!O$36-'IRRBB parameters'!$C$36)/('IRRBB parameters'!$U$36-'IRRBB parameters'!$C$36)),0),"")</f>
        <v/>
      </c>
      <c r="Q148" s="1232" t="str">
        <f>IF(AND(ISNUMBER(Q28),ISNUMBER($D28),ISNUMBER($V28)),MAX(Q28-MIN(MAX(AVERAGE($D28:$I28)*'IRRBB parameters'!$C$33,'IRRBB parameters'!$E$33),'IRRBB parameters'!$D$33)*(('IRRBB parameters'!$U$36-'IRRBB parameters'!P$36)/('IRRBB parameters'!$U$36-'IRRBB parameters'!$C$36))+MIN(MAX(AVERAGE($T28:$V28)*'IRRBB parameters'!$C$34,'IRRBB parameters'!$E$34),'IRRBB parameters'!$D$34)*(('IRRBB parameters'!P$36-'IRRBB parameters'!$C$36)/('IRRBB parameters'!$U$36-'IRRBB parameters'!$C$36)),0),"")</f>
        <v/>
      </c>
      <c r="R148" s="1232" t="str">
        <f>IF(AND(ISNUMBER(R28),ISNUMBER($D28),ISNUMBER($V28)),MAX(R28-MIN(MAX(AVERAGE($D28:$I28)*'IRRBB parameters'!$C$33,'IRRBB parameters'!$E$33),'IRRBB parameters'!$D$33)*(('IRRBB parameters'!$U$36-'IRRBB parameters'!Q$36)/('IRRBB parameters'!$U$36-'IRRBB parameters'!$C$36))+MIN(MAX(AVERAGE($T28:$V28)*'IRRBB parameters'!$C$34,'IRRBB parameters'!$E$34),'IRRBB parameters'!$D$34)*(('IRRBB parameters'!Q$36-'IRRBB parameters'!$C$36)/('IRRBB parameters'!$U$36-'IRRBB parameters'!$C$36)),0),"")</f>
        <v/>
      </c>
      <c r="S148" s="1232" t="str">
        <f>IF(AND(ISNUMBER(S28),ISNUMBER($D28),ISNUMBER($V28)),MAX(S28-MIN(MAX(AVERAGE($D28:$I28)*'IRRBB parameters'!$C$33,'IRRBB parameters'!$E$33),'IRRBB parameters'!$D$33)*(('IRRBB parameters'!$U$36-'IRRBB parameters'!R$36)/('IRRBB parameters'!$U$36-'IRRBB parameters'!$C$36))+MIN(MAX(AVERAGE($T28:$V28)*'IRRBB parameters'!$C$34,'IRRBB parameters'!$E$34),'IRRBB parameters'!$D$34)*(('IRRBB parameters'!R$36-'IRRBB parameters'!$C$36)/('IRRBB parameters'!$U$36-'IRRBB parameters'!$C$36)),0),"")</f>
        <v/>
      </c>
      <c r="T148" s="1232" t="str">
        <f>IF(AND(ISNUMBER(T28),ISNUMBER($D28),ISNUMBER($V28)),MAX(T28-MIN(MAX(AVERAGE($D28:$I28)*'IRRBB parameters'!$C$33,'IRRBB parameters'!$E$33),'IRRBB parameters'!$D$33)*(('IRRBB parameters'!$U$36-'IRRBB parameters'!S$36)/('IRRBB parameters'!$U$36-'IRRBB parameters'!$C$36))+MIN(MAX(AVERAGE($T28:$V28)*'IRRBB parameters'!$C$34,'IRRBB parameters'!$E$34),'IRRBB parameters'!$D$34)*(('IRRBB parameters'!S$36-'IRRBB parameters'!$C$36)/('IRRBB parameters'!$U$36-'IRRBB parameters'!$C$36)),0),"")</f>
        <v/>
      </c>
      <c r="U148" s="1232" t="str">
        <f>IF(AND(ISNUMBER(U28),ISNUMBER($D28),ISNUMBER($V28)),MAX(U28-MIN(MAX(AVERAGE($D28:$I28)*'IRRBB parameters'!$C$33,'IRRBB parameters'!$E$33),'IRRBB parameters'!$D$33)*(('IRRBB parameters'!$U$36-'IRRBB parameters'!T$36)/('IRRBB parameters'!$U$36-'IRRBB parameters'!$C$36))+MIN(MAX(AVERAGE($T28:$V28)*'IRRBB parameters'!$C$34,'IRRBB parameters'!$E$34),'IRRBB parameters'!$D$34)*(('IRRBB parameters'!T$36-'IRRBB parameters'!$C$36)/('IRRBB parameters'!$U$36-'IRRBB parameters'!$C$36)),0),"")</f>
        <v/>
      </c>
      <c r="V148" s="1233" t="str">
        <f>IF(AND(ISNUMBER(V28),ISNUMBER($D28),ISNUMBER($V28)),MAX(V28-MIN(MAX(AVERAGE($D28:$I28)*'IRRBB parameters'!$C$33,'IRRBB parameters'!$E$33),'IRRBB parameters'!$D$33)*(('IRRBB parameters'!$U$36-'IRRBB parameters'!U$36)/('IRRBB parameters'!$U$36-'IRRBB parameters'!$C$36))+MIN(MAX(AVERAGE($T28:$V28)*'IRRBB parameters'!$C$34,'IRRBB parameters'!$E$34),'IRRBB parameters'!$D$34)*(('IRRBB parameters'!U$36-'IRRBB parameters'!$C$36)/('IRRBB parameters'!$U$36-'IRRBB parameters'!$C$36)),0),"")</f>
        <v/>
      </c>
      <c r="W148" s="1150"/>
      <c r="X148" s="1210"/>
    </row>
    <row r="149" spans="1:24" ht="15" customHeight="1" x14ac:dyDescent="0.25">
      <c r="A149" s="1209"/>
      <c r="B149" s="1230">
        <f t="shared" si="4"/>
        <v>24</v>
      </c>
      <c r="C149" s="1231" t="str">
        <f t="shared" si="5"/>
        <v/>
      </c>
      <c r="D149" s="1232" t="str">
        <f>IF(AND(ISNUMBER(D29),ISNUMBER($D29),ISNUMBER($V29)),MAX(D29-MIN(MAX(AVERAGE($D29:$I29)*'IRRBB parameters'!$C$33,'IRRBB parameters'!$E$33),'IRRBB parameters'!$D$33)*(('IRRBB parameters'!$U$36-'IRRBB parameters'!C$36)/('IRRBB parameters'!$U$36-'IRRBB parameters'!$C$36))+MIN(MAX(AVERAGE($T29:$V29)*'IRRBB parameters'!$C$34,'IRRBB parameters'!$E$34),'IRRBB parameters'!$D$34)*(('IRRBB parameters'!C$36-'IRRBB parameters'!$C$36)/('IRRBB parameters'!$U$36-'IRRBB parameters'!$C$36)),0),"")</f>
        <v/>
      </c>
      <c r="E149" s="1232" t="str">
        <f>IF(AND(ISNUMBER(E29),ISNUMBER($D29),ISNUMBER($V29)),MAX(E29-MIN(MAX(AVERAGE($D29:$I29)*'IRRBB parameters'!$C$33,'IRRBB parameters'!$E$33),'IRRBB parameters'!$D$33)*(('IRRBB parameters'!$U$36-'IRRBB parameters'!D$36)/('IRRBB parameters'!$U$36-'IRRBB parameters'!$C$36))+MIN(MAX(AVERAGE($T29:$V29)*'IRRBB parameters'!$C$34,'IRRBB parameters'!$E$34),'IRRBB parameters'!$D$34)*(('IRRBB parameters'!D$36-'IRRBB parameters'!$C$36)/('IRRBB parameters'!$U$36-'IRRBB parameters'!$C$36)),0),"")</f>
        <v/>
      </c>
      <c r="F149" s="1232" t="str">
        <f>IF(AND(ISNUMBER(F29),ISNUMBER($D29),ISNUMBER($V29)),MAX(F29-MIN(MAX(AVERAGE($D29:$I29)*'IRRBB parameters'!$C$33,'IRRBB parameters'!$E$33),'IRRBB parameters'!$D$33)*(('IRRBB parameters'!$U$36-'IRRBB parameters'!E$36)/('IRRBB parameters'!$U$36-'IRRBB parameters'!$C$36))+MIN(MAX(AVERAGE($T29:$V29)*'IRRBB parameters'!$C$34,'IRRBB parameters'!$E$34),'IRRBB parameters'!$D$34)*(('IRRBB parameters'!E$36-'IRRBB parameters'!$C$36)/('IRRBB parameters'!$U$36-'IRRBB parameters'!$C$36)),0),"")</f>
        <v/>
      </c>
      <c r="G149" s="1232" t="str">
        <f>IF(AND(ISNUMBER(G29),ISNUMBER($D29),ISNUMBER($V29)),MAX(G29-MIN(MAX(AVERAGE($D29:$I29)*'IRRBB parameters'!$C$33,'IRRBB parameters'!$E$33),'IRRBB parameters'!$D$33)*(('IRRBB parameters'!$U$36-'IRRBB parameters'!F$36)/('IRRBB parameters'!$U$36-'IRRBB parameters'!$C$36))+MIN(MAX(AVERAGE($T29:$V29)*'IRRBB parameters'!$C$34,'IRRBB parameters'!$E$34),'IRRBB parameters'!$D$34)*(('IRRBB parameters'!F$36-'IRRBB parameters'!$C$36)/('IRRBB parameters'!$U$36-'IRRBB parameters'!$C$36)),0),"")</f>
        <v/>
      </c>
      <c r="H149" s="1232" t="str">
        <f>IF(AND(ISNUMBER(H29),ISNUMBER($D29),ISNUMBER($V29)),MAX(H29-MIN(MAX(AVERAGE($D29:$I29)*'IRRBB parameters'!$C$33,'IRRBB parameters'!$E$33),'IRRBB parameters'!$D$33)*(('IRRBB parameters'!$U$36-'IRRBB parameters'!G$36)/('IRRBB parameters'!$U$36-'IRRBB parameters'!$C$36))+MIN(MAX(AVERAGE($T29:$V29)*'IRRBB parameters'!$C$34,'IRRBB parameters'!$E$34),'IRRBB parameters'!$D$34)*(('IRRBB parameters'!G$36-'IRRBB parameters'!$C$36)/('IRRBB parameters'!$U$36-'IRRBB parameters'!$C$36)),0),"")</f>
        <v/>
      </c>
      <c r="I149" s="1232" t="str">
        <f>IF(AND(ISNUMBER(I29),ISNUMBER($D29),ISNUMBER($V29)),MAX(I29-MIN(MAX(AVERAGE($D29:$I29)*'IRRBB parameters'!$C$33,'IRRBB parameters'!$E$33),'IRRBB parameters'!$D$33)*(('IRRBB parameters'!$U$36-'IRRBB parameters'!H$36)/('IRRBB parameters'!$U$36-'IRRBB parameters'!$C$36))+MIN(MAX(AVERAGE($T29:$V29)*'IRRBB parameters'!$C$34,'IRRBB parameters'!$E$34),'IRRBB parameters'!$D$34)*(('IRRBB parameters'!H$36-'IRRBB parameters'!$C$36)/('IRRBB parameters'!$U$36-'IRRBB parameters'!$C$36)),0),"")</f>
        <v/>
      </c>
      <c r="J149" s="1232" t="str">
        <f>IF(AND(ISNUMBER(J29),ISNUMBER($D29),ISNUMBER($V29)),MAX(J29-MIN(MAX(AVERAGE($D29:$I29)*'IRRBB parameters'!$C$33,'IRRBB parameters'!$E$33),'IRRBB parameters'!$D$33)*(('IRRBB parameters'!$U$36-'IRRBB parameters'!I$36)/('IRRBB parameters'!$U$36-'IRRBB parameters'!$C$36))+MIN(MAX(AVERAGE($T29:$V29)*'IRRBB parameters'!$C$34,'IRRBB parameters'!$E$34),'IRRBB parameters'!$D$34)*(('IRRBB parameters'!I$36-'IRRBB parameters'!$C$36)/('IRRBB parameters'!$U$36-'IRRBB parameters'!$C$36)),0),"")</f>
        <v/>
      </c>
      <c r="K149" s="1232" t="str">
        <f>IF(AND(ISNUMBER(K29),ISNUMBER($D29),ISNUMBER($V29)),MAX(K29-MIN(MAX(AVERAGE($D29:$I29)*'IRRBB parameters'!$C$33,'IRRBB parameters'!$E$33),'IRRBB parameters'!$D$33)*(('IRRBB parameters'!$U$36-'IRRBB parameters'!J$36)/('IRRBB parameters'!$U$36-'IRRBB parameters'!$C$36))+MIN(MAX(AVERAGE($T29:$V29)*'IRRBB parameters'!$C$34,'IRRBB parameters'!$E$34),'IRRBB parameters'!$D$34)*(('IRRBB parameters'!J$36-'IRRBB parameters'!$C$36)/('IRRBB parameters'!$U$36-'IRRBB parameters'!$C$36)),0),"")</f>
        <v/>
      </c>
      <c r="L149" s="1232" t="str">
        <f>IF(AND(ISNUMBER(L29),ISNUMBER($D29),ISNUMBER($V29)),MAX(L29-MIN(MAX(AVERAGE($D29:$I29)*'IRRBB parameters'!$C$33,'IRRBB parameters'!$E$33),'IRRBB parameters'!$D$33)*(('IRRBB parameters'!$U$36-'IRRBB parameters'!K$36)/('IRRBB parameters'!$U$36-'IRRBB parameters'!$C$36))+MIN(MAX(AVERAGE($T29:$V29)*'IRRBB parameters'!$C$34,'IRRBB parameters'!$E$34),'IRRBB parameters'!$D$34)*(('IRRBB parameters'!K$36-'IRRBB parameters'!$C$36)/('IRRBB parameters'!$U$36-'IRRBB parameters'!$C$36)),0),"")</f>
        <v/>
      </c>
      <c r="M149" s="1232" t="str">
        <f>IF(AND(ISNUMBER(M29),ISNUMBER($D29),ISNUMBER($V29)),MAX(M29-MIN(MAX(AVERAGE($D29:$I29)*'IRRBB parameters'!$C$33,'IRRBB parameters'!$E$33),'IRRBB parameters'!$D$33)*(('IRRBB parameters'!$U$36-'IRRBB parameters'!L$36)/('IRRBB parameters'!$U$36-'IRRBB parameters'!$C$36))+MIN(MAX(AVERAGE($T29:$V29)*'IRRBB parameters'!$C$34,'IRRBB parameters'!$E$34),'IRRBB parameters'!$D$34)*(('IRRBB parameters'!L$36-'IRRBB parameters'!$C$36)/('IRRBB parameters'!$U$36-'IRRBB parameters'!$C$36)),0),"")</f>
        <v/>
      </c>
      <c r="N149" s="1232" t="str">
        <f>IF(AND(ISNUMBER(N29),ISNUMBER($D29),ISNUMBER($V29)),MAX(N29-MIN(MAX(AVERAGE($D29:$I29)*'IRRBB parameters'!$C$33,'IRRBB parameters'!$E$33),'IRRBB parameters'!$D$33)*(('IRRBB parameters'!$U$36-'IRRBB parameters'!M$36)/('IRRBB parameters'!$U$36-'IRRBB parameters'!$C$36))+MIN(MAX(AVERAGE($T29:$V29)*'IRRBB parameters'!$C$34,'IRRBB parameters'!$E$34),'IRRBB parameters'!$D$34)*(('IRRBB parameters'!M$36-'IRRBB parameters'!$C$36)/('IRRBB parameters'!$U$36-'IRRBB parameters'!$C$36)),0),"")</f>
        <v/>
      </c>
      <c r="O149" s="1232" t="str">
        <f>IF(AND(ISNUMBER(O29),ISNUMBER($D29),ISNUMBER($V29)),MAX(O29-MIN(MAX(AVERAGE($D29:$I29)*'IRRBB parameters'!$C$33,'IRRBB parameters'!$E$33),'IRRBB parameters'!$D$33)*(('IRRBB parameters'!$U$36-'IRRBB parameters'!N$36)/('IRRBB parameters'!$U$36-'IRRBB parameters'!$C$36))+MIN(MAX(AVERAGE($T29:$V29)*'IRRBB parameters'!$C$34,'IRRBB parameters'!$E$34),'IRRBB parameters'!$D$34)*(('IRRBB parameters'!N$36-'IRRBB parameters'!$C$36)/('IRRBB parameters'!$U$36-'IRRBB parameters'!$C$36)),0),"")</f>
        <v/>
      </c>
      <c r="P149" s="1232" t="str">
        <f>IF(AND(ISNUMBER(P29),ISNUMBER($D29),ISNUMBER($V29)),MAX(P29-MIN(MAX(AVERAGE($D29:$I29)*'IRRBB parameters'!$C$33,'IRRBB parameters'!$E$33),'IRRBB parameters'!$D$33)*(('IRRBB parameters'!$U$36-'IRRBB parameters'!O$36)/('IRRBB parameters'!$U$36-'IRRBB parameters'!$C$36))+MIN(MAX(AVERAGE($T29:$V29)*'IRRBB parameters'!$C$34,'IRRBB parameters'!$E$34),'IRRBB parameters'!$D$34)*(('IRRBB parameters'!O$36-'IRRBB parameters'!$C$36)/('IRRBB parameters'!$U$36-'IRRBB parameters'!$C$36)),0),"")</f>
        <v/>
      </c>
      <c r="Q149" s="1232" t="str">
        <f>IF(AND(ISNUMBER(Q29),ISNUMBER($D29),ISNUMBER($V29)),MAX(Q29-MIN(MAX(AVERAGE($D29:$I29)*'IRRBB parameters'!$C$33,'IRRBB parameters'!$E$33),'IRRBB parameters'!$D$33)*(('IRRBB parameters'!$U$36-'IRRBB parameters'!P$36)/('IRRBB parameters'!$U$36-'IRRBB parameters'!$C$36))+MIN(MAX(AVERAGE($T29:$V29)*'IRRBB parameters'!$C$34,'IRRBB parameters'!$E$34),'IRRBB parameters'!$D$34)*(('IRRBB parameters'!P$36-'IRRBB parameters'!$C$36)/('IRRBB parameters'!$U$36-'IRRBB parameters'!$C$36)),0),"")</f>
        <v/>
      </c>
      <c r="R149" s="1232" t="str">
        <f>IF(AND(ISNUMBER(R29),ISNUMBER($D29),ISNUMBER($V29)),MAX(R29-MIN(MAX(AVERAGE($D29:$I29)*'IRRBB parameters'!$C$33,'IRRBB parameters'!$E$33),'IRRBB parameters'!$D$33)*(('IRRBB parameters'!$U$36-'IRRBB parameters'!Q$36)/('IRRBB parameters'!$U$36-'IRRBB parameters'!$C$36))+MIN(MAX(AVERAGE($T29:$V29)*'IRRBB parameters'!$C$34,'IRRBB parameters'!$E$34),'IRRBB parameters'!$D$34)*(('IRRBB parameters'!Q$36-'IRRBB parameters'!$C$36)/('IRRBB parameters'!$U$36-'IRRBB parameters'!$C$36)),0),"")</f>
        <v/>
      </c>
      <c r="S149" s="1232" t="str">
        <f>IF(AND(ISNUMBER(S29),ISNUMBER($D29),ISNUMBER($V29)),MAX(S29-MIN(MAX(AVERAGE($D29:$I29)*'IRRBB parameters'!$C$33,'IRRBB parameters'!$E$33),'IRRBB parameters'!$D$33)*(('IRRBB parameters'!$U$36-'IRRBB parameters'!R$36)/('IRRBB parameters'!$U$36-'IRRBB parameters'!$C$36))+MIN(MAX(AVERAGE($T29:$V29)*'IRRBB parameters'!$C$34,'IRRBB parameters'!$E$34),'IRRBB parameters'!$D$34)*(('IRRBB parameters'!R$36-'IRRBB parameters'!$C$36)/('IRRBB parameters'!$U$36-'IRRBB parameters'!$C$36)),0),"")</f>
        <v/>
      </c>
      <c r="T149" s="1232" t="str">
        <f>IF(AND(ISNUMBER(T29),ISNUMBER($D29),ISNUMBER($V29)),MAX(T29-MIN(MAX(AVERAGE($D29:$I29)*'IRRBB parameters'!$C$33,'IRRBB parameters'!$E$33),'IRRBB parameters'!$D$33)*(('IRRBB parameters'!$U$36-'IRRBB parameters'!S$36)/('IRRBB parameters'!$U$36-'IRRBB parameters'!$C$36))+MIN(MAX(AVERAGE($T29:$V29)*'IRRBB parameters'!$C$34,'IRRBB parameters'!$E$34),'IRRBB parameters'!$D$34)*(('IRRBB parameters'!S$36-'IRRBB parameters'!$C$36)/('IRRBB parameters'!$U$36-'IRRBB parameters'!$C$36)),0),"")</f>
        <v/>
      </c>
      <c r="U149" s="1232" t="str">
        <f>IF(AND(ISNUMBER(U29),ISNUMBER($D29),ISNUMBER($V29)),MAX(U29-MIN(MAX(AVERAGE($D29:$I29)*'IRRBB parameters'!$C$33,'IRRBB parameters'!$E$33),'IRRBB parameters'!$D$33)*(('IRRBB parameters'!$U$36-'IRRBB parameters'!T$36)/('IRRBB parameters'!$U$36-'IRRBB parameters'!$C$36))+MIN(MAX(AVERAGE($T29:$V29)*'IRRBB parameters'!$C$34,'IRRBB parameters'!$E$34),'IRRBB parameters'!$D$34)*(('IRRBB parameters'!T$36-'IRRBB parameters'!$C$36)/('IRRBB parameters'!$U$36-'IRRBB parameters'!$C$36)),0),"")</f>
        <v/>
      </c>
      <c r="V149" s="1233" t="str">
        <f>IF(AND(ISNUMBER(V29),ISNUMBER($D29),ISNUMBER($V29)),MAX(V29-MIN(MAX(AVERAGE($D29:$I29)*'IRRBB parameters'!$C$33,'IRRBB parameters'!$E$33),'IRRBB parameters'!$D$33)*(('IRRBB parameters'!$U$36-'IRRBB parameters'!U$36)/('IRRBB parameters'!$U$36-'IRRBB parameters'!$C$36))+MIN(MAX(AVERAGE($T29:$V29)*'IRRBB parameters'!$C$34,'IRRBB parameters'!$E$34),'IRRBB parameters'!$D$34)*(('IRRBB parameters'!U$36-'IRRBB parameters'!$C$36)/('IRRBB parameters'!$U$36-'IRRBB parameters'!$C$36)),0),"")</f>
        <v/>
      </c>
      <c r="W149" s="1150"/>
      <c r="X149" s="1210"/>
    </row>
    <row r="150" spans="1:24" ht="15" customHeight="1" x14ac:dyDescent="0.25">
      <c r="A150" s="1209"/>
      <c r="B150" s="1230">
        <f t="shared" si="4"/>
        <v>25</v>
      </c>
      <c r="C150" s="1231" t="str">
        <f t="shared" si="5"/>
        <v/>
      </c>
      <c r="D150" s="1232" t="str">
        <f>IF(AND(ISNUMBER(D30),ISNUMBER($D30),ISNUMBER($V30)),MAX(D30-MIN(MAX(AVERAGE($D30:$I30)*'IRRBB parameters'!$C$33,'IRRBB parameters'!$E$33),'IRRBB parameters'!$D$33)*(('IRRBB parameters'!$U$36-'IRRBB parameters'!C$36)/('IRRBB parameters'!$U$36-'IRRBB parameters'!$C$36))+MIN(MAX(AVERAGE($T30:$V30)*'IRRBB parameters'!$C$34,'IRRBB parameters'!$E$34),'IRRBB parameters'!$D$34)*(('IRRBB parameters'!C$36-'IRRBB parameters'!$C$36)/('IRRBB parameters'!$U$36-'IRRBB parameters'!$C$36)),0),"")</f>
        <v/>
      </c>
      <c r="E150" s="1232" t="str">
        <f>IF(AND(ISNUMBER(E30),ISNUMBER($D30),ISNUMBER($V30)),MAX(E30-MIN(MAX(AVERAGE($D30:$I30)*'IRRBB parameters'!$C$33,'IRRBB parameters'!$E$33),'IRRBB parameters'!$D$33)*(('IRRBB parameters'!$U$36-'IRRBB parameters'!D$36)/('IRRBB parameters'!$U$36-'IRRBB parameters'!$C$36))+MIN(MAX(AVERAGE($T30:$V30)*'IRRBB parameters'!$C$34,'IRRBB parameters'!$E$34),'IRRBB parameters'!$D$34)*(('IRRBB parameters'!D$36-'IRRBB parameters'!$C$36)/('IRRBB parameters'!$U$36-'IRRBB parameters'!$C$36)),0),"")</f>
        <v/>
      </c>
      <c r="F150" s="1232" t="str">
        <f>IF(AND(ISNUMBER(F30),ISNUMBER($D30),ISNUMBER($V30)),MAX(F30-MIN(MAX(AVERAGE($D30:$I30)*'IRRBB parameters'!$C$33,'IRRBB parameters'!$E$33),'IRRBB parameters'!$D$33)*(('IRRBB parameters'!$U$36-'IRRBB parameters'!E$36)/('IRRBB parameters'!$U$36-'IRRBB parameters'!$C$36))+MIN(MAX(AVERAGE($T30:$V30)*'IRRBB parameters'!$C$34,'IRRBB parameters'!$E$34),'IRRBB parameters'!$D$34)*(('IRRBB parameters'!E$36-'IRRBB parameters'!$C$36)/('IRRBB parameters'!$U$36-'IRRBB parameters'!$C$36)),0),"")</f>
        <v/>
      </c>
      <c r="G150" s="1232" t="str">
        <f>IF(AND(ISNUMBER(G30),ISNUMBER($D30),ISNUMBER($V30)),MAX(G30-MIN(MAX(AVERAGE($D30:$I30)*'IRRBB parameters'!$C$33,'IRRBB parameters'!$E$33),'IRRBB parameters'!$D$33)*(('IRRBB parameters'!$U$36-'IRRBB parameters'!F$36)/('IRRBB parameters'!$U$36-'IRRBB parameters'!$C$36))+MIN(MAX(AVERAGE($T30:$V30)*'IRRBB parameters'!$C$34,'IRRBB parameters'!$E$34),'IRRBB parameters'!$D$34)*(('IRRBB parameters'!F$36-'IRRBB parameters'!$C$36)/('IRRBB parameters'!$U$36-'IRRBB parameters'!$C$36)),0),"")</f>
        <v/>
      </c>
      <c r="H150" s="1232" t="str">
        <f>IF(AND(ISNUMBER(H30),ISNUMBER($D30),ISNUMBER($V30)),MAX(H30-MIN(MAX(AVERAGE($D30:$I30)*'IRRBB parameters'!$C$33,'IRRBB parameters'!$E$33),'IRRBB parameters'!$D$33)*(('IRRBB parameters'!$U$36-'IRRBB parameters'!G$36)/('IRRBB parameters'!$U$36-'IRRBB parameters'!$C$36))+MIN(MAX(AVERAGE($T30:$V30)*'IRRBB parameters'!$C$34,'IRRBB parameters'!$E$34),'IRRBB parameters'!$D$34)*(('IRRBB parameters'!G$36-'IRRBB parameters'!$C$36)/('IRRBB parameters'!$U$36-'IRRBB parameters'!$C$36)),0),"")</f>
        <v/>
      </c>
      <c r="I150" s="1232" t="str">
        <f>IF(AND(ISNUMBER(I30),ISNUMBER($D30),ISNUMBER($V30)),MAX(I30-MIN(MAX(AVERAGE($D30:$I30)*'IRRBB parameters'!$C$33,'IRRBB parameters'!$E$33),'IRRBB parameters'!$D$33)*(('IRRBB parameters'!$U$36-'IRRBB parameters'!H$36)/('IRRBB parameters'!$U$36-'IRRBB parameters'!$C$36))+MIN(MAX(AVERAGE($T30:$V30)*'IRRBB parameters'!$C$34,'IRRBB parameters'!$E$34),'IRRBB parameters'!$D$34)*(('IRRBB parameters'!H$36-'IRRBB parameters'!$C$36)/('IRRBB parameters'!$U$36-'IRRBB parameters'!$C$36)),0),"")</f>
        <v/>
      </c>
      <c r="J150" s="1232" t="str">
        <f>IF(AND(ISNUMBER(J30),ISNUMBER($D30),ISNUMBER($V30)),MAX(J30-MIN(MAX(AVERAGE($D30:$I30)*'IRRBB parameters'!$C$33,'IRRBB parameters'!$E$33),'IRRBB parameters'!$D$33)*(('IRRBB parameters'!$U$36-'IRRBB parameters'!I$36)/('IRRBB parameters'!$U$36-'IRRBB parameters'!$C$36))+MIN(MAX(AVERAGE($T30:$V30)*'IRRBB parameters'!$C$34,'IRRBB parameters'!$E$34),'IRRBB parameters'!$D$34)*(('IRRBB parameters'!I$36-'IRRBB parameters'!$C$36)/('IRRBB parameters'!$U$36-'IRRBB parameters'!$C$36)),0),"")</f>
        <v/>
      </c>
      <c r="K150" s="1232" t="str">
        <f>IF(AND(ISNUMBER(K30),ISNUMBER($D30),ISNUMBER($V30)),MAX(K30-MIN(MAX(AVERAGE($D30:$I30)*'IRRBB parameters'!$C$33,'IRRBB parameters'!$E$33),'IRRBB parameters'!$D$33)*(('IRRBB parameters'!$U$36-'IRRBB parameters'!J$36)/('IRRBB parameters'!$U$36-'IRRBB parameters'!$C$36))+MIN(MAX(AVERAGE($T30:$V30)*'IRRBB parameters'!$C$34,'IRRBB parameters'!$E$34),'IRRBB parameters'!$D$34)*(('IRRBB parameters'!J$36-'IRRBB parameters'!$C$36)/('IRRBB parameters'!$U$36-'IRRBB parameters'!$C$36)),0),"")</f>
        <v/>
      </c>
      <c r="L150" s="1232" t="str">
        <f>IF(AND(ISNUMBER(L30),ISNUMBER($D30),ISNUMBER($V30)),MAX(L30-MIN(MAX(AVERAGE($D30:$I30)*'IRRBB parameters'!$C$33,'IRRBB parameters'!$E$33),'IRRBB parameters'!$D$33)*(('IRRBB parameters'!$U$36-'IRRBB parameters'!K$36)/('IRRBB parameters'!$U$36-'IRRBB parameters'!$C$36))+MIN(MAX(AVERAGE($T30:$V30)*'IRRBB parameters'!$C$34,'IRRBB parameters'!$E$34),'IRRBB parameters'!$D$34)*(('IRRBB parameters'!K$36-'IRRBB parameters'!$C$36)/('IRRBB parameters'!$U$36-'IRRBB parameters'!$C$36)),0),"")</f>
        <v/>
      </c>
      <c r="M150" s="1232" t="str">
        <f>IF(AND(ISNUMBER(M30),ISNUMBER($D30),ISNUMBER($V30)),MAX(M30-MIN(MAX(AVERAGE($D30:$I30)*'IRRBB parameters'!$C$33,'IRRBB parameters'!$E$33),'IRRBB parameters'!$D$33)*(('IRRBB parameters'!$U$36-'IRRBB parameters'!L$36)/('IRRBB parameters'!$U$36-'IRRBB parameters'!$C$36))+MIN(MAX(AVERAGE($T30:$V30)*'IRRBB parameters'!$C$34,'IRRBB parameters'!$E$34),'IRRBB parameters'!$D$34)*(('IRRBB parameters'!L$36-'IRRBB parameters'!$C$36)/('IRRBB parameters'!$U$36-'IRRBB parameters'!$C$36)),0),"")</f>
        <v/>
      </c>
      <c r="N150" s="1232" t="str">
        <f>IF(AND(ISNUMBER(N30),ISNUMBER($D30),ISNUMBER($V30)),MAX(N30-MIN(MAX(AVERAGE($D30:$I30)*'IRRBB parameters'!$C$33,'IRRBB parameters'!$E$33),'IRRBB parameters'!$D$33)*(('IRRBB parameters'!$U$36-'IRRBB parameters'!M$36)/('IRRBB parameters'!$U$36-'IRRBB parameters'!$C$36))+MIN(MAX(AVERAGE($T30:$V30)*'IRRBB parameters'!$C$34,'IRRBB parameters'!$E$34),'IRRBB parameters'!$D$34)*(('IRRBB parameters'!M$36-'IRRBB parameters'!$C$36)/('IRRBB parameters'!$U$36-'IRRBB parameters'!$C$36)),0),"")</f>
        <v/>
      </c>
      <c r="O150" s="1232" t="str">
        <f>IF(AND(ISNUMBER(O30),ISNUMBER($D30),ISNUMBER($V30)),MAX(O30-MIN(MAX(AVERAGE($D30:$I30)*'IRRBB parameters'!$C$33,'IRRBB parameters'!$E$33),'IRRBB parameters'!$D$33)*(('IRRBB parameters'!$U$36-'IRRBB parameters'!N$36)/('IRRBB parameters'!$U$36-'IRRBB parameters'!$C$36))+MIN(MAX(AVERAGE($T30:$V30)*'IRRBB parameters'!$C$34,'IRRBB parameters'!$E$34),'IRRBB parameters'!$D$34)*(('IRRBB parameters'!N$36-'IRRBB parameters'!$C$36)/('IRRBB parameters'!$U$36-'IRRBB parameters'!$C$36)),0),"")</f>
        <v/>
      </c>
      <c r="P150" s="1232" t="str">
        <f>IF(AND(ISNUMBER(P30),ISNUMBER($D30),ISNUMBER($V30)),MAX(P30-MIN(MAX(AVERAGE($D30:$I30)*'IRRBB parameters'!$C$33,'IRRBB parameters'!$E$33),'IRRBB parameters'!$D$33)*(('IRRBB parameters'!$U$36-'IRRBB parameters'!O$36)/('IRRBB parameters'!$U$36-'IRRBB parameters'!$C$36))+MIN(MAX(AVERAGE($T30:$V30)*'IRRBB parameters'!$C$34,'IRRBB parameters'!$E$34),'IRRBB parameters'!$D$34)*(('IRRBB parameters'!O$36-'IRRBB parameters'!$C$36)/('IRRBB parameters'!$U$36-'IRRBB parameters'!$C$36)),0),"")</f>
        <v/>
      </c>
      <c r="Q150" s="1232" t="str">
        <f>IF(AND(ISNUMBER(Q30),ISNUMBER($D30),ISNUMBER($V30)),MAX(Q30-MIN(MAX(AVERAGE($D30:$I30)*'IRRBB parameters'!$C$33,'IRRBB parameters'!$E$33),'IRRBB parameters'!$D$33)*(('IRRBB parameters'!$U$36-'IRRBB parameters'!P$36)/('IRRBB parameters'!$U$36-'IRRBB parameters'!$C$36))+MIN(MAX(AVERAGE($T30:$V30)*'IRRBB parameters'!$C$34,'IRRBB parameters'!$E$34),'IRRBB parameters'!$D$34)*(('IRRBB parameters'!P$36-'IRRBB parameters'!$C$36)/('IRRBB parameters'!$U$36-'IRRBB parameters'!$C$36)),0),"")</f>
        <v/>
      </c>
      <c r="R150" s="1232" t="str">
        <f>IF(AND(ISNUMBER(R30),ISNUMBER($D30),ISNUMBER($V30)),MAX(R30-MIN(MAX(AVERAGE($D30:$I30)*'IRRBB parameters'!$C$33,'IRRBB parameters'!$E$33),'IRRBB parameters'!$D$33)*(('IRRBB parameters'!$U$36-'IRRBB parameters'!Q$36)/('IRRBB parameters'!$U$36-'IRRBB parameters'!$C$36))+MIN(MAX(AVERAGE($T30:$V30)*'IRRBB parameters'!$C$34,'IRRBB parameters'!$E$34),'IRRBB parameters'!$D$34)*(('IRRBB parameters'!Q$36-'IRRBB parameters'!$C$36)/('IRRBB parameters'!$U$36-'IRRBB parameters'!$C$36)),0),"")</f>
        <v/>
      </c>
      <c r="S150" s="1232" t="str">
        <f>IF(AND(ISNUMBER(S30),ISNUMBER($D30),ISNUMBER($V30)),MAX(S30-MIN(MAX(AVERAGE($D30:$I30)*'IRRBB parameters'!$C$33,'IRRBB parameters'!$E$33),'IRRBB parameters'!$D$33)*(('IRRBB parameters'!$U$36-'IRRBB parameters'!R$36)/('IRRBB parameters'!$U$36-'IRRBB parameters'!$C$36))+MIN(MAX(AVERAGE($T30:$V30)*'IRRBB parameters'!$C$34,'IRRBB parameters'!$E$34),'IRRBB parameters'!$D$34)*(('IRRBB parameters'!R$36-'IRRBB parameters'!$C$36)/('IRRBB parameters'!$U$36-'IRRBB parameters'!$C$36)),0),"")</f>
        <v/>
      </c>
      <c r="T150" s="1232" t="str">
        <f>IF(AND(ISNUMBER(T30),ISNUMBER($D30),ISNUMBER($V30)),MAX(T30-MIN(MAX(AVERAGE($D30:$I30)*'IRRBB parameters'!$C$33,'IRRBB parameters'!$E$33),'IRRBB parameters'!$D$33)*(('IRRBB parameters'!$U$36-'IRRBB parameters'!S$36)/('IRRBB parameters'!$U$36-'IRRBB parameters'!$C$36))+MIN(MAX(AVERAGE($T30:$V30)*'IRRBB parameters'!$C$34,'IRRBB parameters'!$E$34),'IRRBB parameters'!$D$34)*(('IRRBB parameters'!S$36-'IRRBB parameters'!$C$36)/('IRRBB parameters'!$U$36-'IRRBB parameters'!$C$36)),0),"")</f>
        <v/>
      </c>
      <c r="U150" s="1232" t="str">
        <f>IF(AND(ISNUMBER(U30),ISNUMBER($D30),ISNUMBER($V30)),MAX(U30-MIN(MAX(AVERAGE($D30:$I30)*'IRRBB parameters'!$C$33,'IRRBB parameters'!$E$33),'IRRBB parameters'!$D$33)*(('IRRBB parameters'!$U$36-'IRRBB parameters'!T$36)/('IRRBB parameters'!$U$36-'IRRBB parameters'!$C$36))+MIN(MAX(AVERAGE($T30:$V30)*'IRRBB parameters'!$C$34,'IRRBB parameters'!$E$34),'IRRBB parameters'!$D$34)*(('IRRBB parameters'!T$36-'IRRBB parameters'!$C$36)/('IRRBB parameters'!$U$36-'IRRBB parameters'!$C$36)),0),"")</f>
        <v/>
      </c>
      <c r="V150" s="1233" t="str">
        <f>IF(AND(ISNUMBER(V30),ISNUMBER($D30),ISNUMBER($V30)),MAX(V30-MIN(MAX(AVERAGE($D30:$I30)*'IRRBB parameters'!$C$33,'IRRBB parameters'!$E$33),'IRRBB parameters'!$D$33)*(('IRRBB parameters'!$U$36-'IRRBB parameters'!U$36)/('IRRBB parameters'!$U$36-'IRRBB parameters'!$C$36))+MIN(MAX(AVERAGE($T30:$V30)*'IRRBB parameters'!$C$34,'IRRBB parameters'!$E$34),'IRRBB parameters'!$D$34)*(('IRRBB parameters'!U$36-'IRRBB parameters'!$C$36)/('IRRBB parameters'!$U$36-'IRRBB parameters'!$C$36)),0),"")</f>
        <v/>
      </c>
      <c r="W150" s="1150"/>
      <c r="X150" s="1210"/>
    </row>
    <row r="151" spans="1:24" ht="15" customHeight="1" x14ac:dyDescent="0.25">
      <c r="A151" s="1209"/>
      <c r="B151" s="1230">
        <f t="shared" si="4"/>
        <v>26</v>
      </c>
      <c r="C151" s="1231" t="str">
        <f t="shared" si="5"/>
        <v/>
      </c>
      <c r="D151" s="1232" t="str">
        <f>IF(AND(ISNUMBER(D31),ISNUMBER($D31),ISNUMBER($V31)),MAX(D31-MIN(MAX(AVERAGE($D31:$I31)*'IRRBB parameters'!$C$33,'IRRBB parameters'!$E$33),'IRRBB parameters'!$D$33)*(('IRRBB parameters'!$U$36-'IRRBB parameters'!C$36)/('IRRBB parameters'!$U$36-'IRRBB parameters'!$C$36))+MIN(MAX(AVERAGE($T31:$V31)*'IRRBB parameters'!$C$34,'IRRBB parameters'!$E$34),'IRRBB parameters'!$D$34)*(('IRRBB parameters'!C$36-'IRRBB parameters'!$C$36)/('IRRBB parameters'!$U$36-'IRRBB parameters'!$C$36)),0),"")</f>
        <v/>
      </c>
      <c r="E151" s="1232" t="str">
        <f>IF(AND(ISNUMBER(E31),ISNUMBER($D31),ISNUMBER($V31)),MAX(E31-MIN(MAX(AVERAGE($D31:$I31)*'IRRBB parameters'!$C$33,'IRRBB parameters'!$E$33),'IRRBB parameters'!$D$33)*(('IRRBB parameters'!$U$36-'IRRBB parameters'!D$36)/('IRRBB parameters'!$U$36-'IRRBB parameters'!$C$36))+MIN(MAX(AVERAGE($T31:$V31)*'IRRBB parameters'!$C$34,'IRRBB parameters'!$E$34),'IRRBB parameters'!$D$34)*(('IRRBB parameters'!D$36-'IRRBB parameters'!$C$36)/('IRRBB parameters'!$U$36-'IRRBB parameters'!$C$36)),0),"")</f>
        <v/>
      </c>
      <c r="F151" s="1232" t="str">
        <f>IF(AND(ISNUMBER(F31),ISNUMBER($D31),ISNUMBER($V31)),MAX(F31-MIN(MAX(AVERAGE($D31:$I31)*'IRRBB parameters'!$C$33,'IRRBB parameters'!$E$33),'IRRBB parameters'!$D$33)*(('IRRBB parameters'!$U$36-'IRRBB parameters'!E$36)/('IRRBB parameters'!$U$36-'IRRBB parameters'!$C$36))+MIN(MAX(AVERAGE($T31:$V31)*'IRRBB parameters'!$C$34,'IRRBB parameters'!$E$34),'IRRBB parameters'!$D$34)*(('IRRBB parameters'!E$36-'IRRBB parameters'!$C$36)/('IRRBB parameters'!$U$36-'IRRBB parameters'!$C$36)),0),"")</f>
        <v/>
      </c>
      <c r="G151" s="1232" t="str">
        <f>IF(AND(ISNUMBER(G31),ISNUMBER($D31),ISNUMBER($V31)),MAX(G31-MIN(MAX(AVERAGE($D31:$I31)*'IRRBB parameters'!$C$33,'IRRBB parameters'!$E$33),'IRRBB parameters'!$D$33)*(('IRRBB parameters'!$U$36-'IRRBB parameters'!F$36)/('IRRBB parameters'!$U$36-'IRRBB parameters'!$C$36))+MIN(MAX(AVERAGE($T31:$V31)*'IRRBB parameters'!$C$34,'IRRBB parameters'!$E$34),'IRRBB parameters'!$D$34)*(('IRRBB parameters'!F$36-'IRRBB parameters'!$C$36)/('IRRBB parameters'!$U$36-'IRRBB parameters'!$C$36)),0),"")</f>
        <v/>
      </c>
      <c r="H151" s="1232" t="str">
        <f>IF(AND(ISNUMBER(H31),ISNUMBER($D31),ISNUMBER($V31)),MAX(H31-MIN(MAX(AVERAGE($D31:$I31)*'IRRBB parameters'!$C$33,'IRRBB parameters'!$E$33),'IRRBB parameters'!$D$33)*(('IRRBB parameters'!$U$36-'IRRBB parameters'!G$36)/('IRRBB parameters'!$U$36-'IRRBB parameters'!$C$36))+MIN(MAX(AVERAGE($T31:$V31)*'IRRBB parameters'!$C$34,'IRRBB parameters'!$E$34),'IRRBB parameters'!$D$34)*(('IRRBB parameters'!G$36-'IRRBB parameters'!$C$36)/('IRRBB parameters'!$U$36-'IRRBB parameters'!$C$36)),0),"")</f>
        <v/>
      </c>
      <c r="I151" s="1232" t="str">
        <f>IF(AND(ISNUMBER(I31),ISNUMBER($D31),ISNUMBER($V31)),MAX(I31-MIN(MAX(AVERAGE($D31:$I31)*'IRRBB parameters'!$C$33,'IRRBB parameters'!$E$33),'IRRBB parameters'!$D$33)*(('IRRBB parameters'!$U$36-'IRRBB parameters'!H$36)/('IRRBB parameters'!$U$36-'IRRBB parameters'!$C$36))+MIN(MAX(AVERAGE($T31:$V31)*'IRRBB parameters'!$C$34,'IRRBB parameters'!$E$34),'IRRBB parameters'!$D$34)*(('IRRBB parameters'!H$36-'IRRBB parameters'!$C$36)/('IRRBB parameters'!$U$36-'IRRBB parameters'!$C$36)),0),"")</f>
        <v/>
      </c>
      <c r="J151" s="1232" t="str">
        <f>IF(AND(ISNUMBER(J31),ISNUMBER($D31),ISNUMBER($V31)),MAX(J31-MIN(MAX(AVERAGE($D31:$I31)*'IRRBB parameters'!$C$33,'IRRBB parameters'!$E$33),'IRRBB parameters'!$D$33)*(('IRRBB parameters'!$U$36-'IRRBB parameters'!I$36)/('IRRBB parameters'!$U$36-'IRRBB parameters'!$C$36))+MIN(MAX(AVERAGE($T31:$V31)*'IRRBB parameters'!$C$34,'IRRBB parameters'!$E$34),'IRRBB parameters'!$D$34)*(('IRRBB parameters'!I$36-'IRRBB parameters'!$C$36)/('IRRBB parameters'!$U$36-'IRRBB parameters'!$C$36)),0),"")</f>
        <v/>
      </c>
      <c r="K151" s="1232" t="str">
        <f>IF(AND(ISNUMBER(K31),ISNUMBER($D31),ISNUMBER($V31)),MAX(K31-MIN(MAX(AVERAGE($D31:$I31)*'IRRBB parameters'!$C$33,'IRRBB parameters'!$E$33),'IRRBB parameters'!$D$33)*(('IRRBB parameters'!$U$36-'IRRBB parameters'!J$36)/('IRRBB parameters'!$U$36-'IRRBB parameters'!$C$36))+MIN(MAX(AVERAGE($T31:$V31)*'IRRBB parameters'!$C$34,'IRRBB parameters'!$E$34),'IRRBB parameters'!$D$34)*(('IRRBB parameters'!J$36-'IRRBB parameters'!$C$36)/('IRRBB parameters'!$U$36-'IRRBB parameters'!$C$36)),0),"")</f>
        <v/>
      </c>
      <c r="L151" s="1232" t="str">
        <f>IF(AND(ISNUMBER(L31),ISNUMBER($D31),ISNUMBER($V31)),MAX(L31-MIN(MAX(AVERAGE($D31:$I31)*'IRRBB parameters'!$C$33,'IRRBB parameters'!$E$33),'IRRBB parameters'!$D$33)*(('IRRBB parameters'!$U$36-'IRRBB parameters'!K$36)/('IRRBB parameters'!$U$36-'IRRBB parameters'!$C$36))+MIN(MAX(AVERAGE($T31:$V31)*'IRRBB parameters'!$C$34,'IRRBB parameters'!$E$34),'IRRBB parameters'!$D$34)*(('IRRBB parameters'!K$36-'IRRBB parameters'!$C$36)/('IRRBB parameters'!$U$36-'IRRBB parameters'!$C$36)),0),"")</f>
        <v/>
      </c>
      <c r="M151" s="1232" t="str">
        <f>IF(AND(ISNUMBER(M31),ISNUMBER($D31),ISNUMBER($V31)),MAX(M31-MIN(MAX(AVERAGE($D31:$I31)*'IRRBB parameters'!$C$33,'IRRBB parameters'!$E$33),'IRRBB parameters'!$D$33)*(('IRRBB parameters'!$U$36-'IRRBB parameters'!L$36)/('IRRBB parameters'!$U$36-'IRRBB parameters'!$C$36))+MIN(MAX(AVERAGE($T31:$V31)*'IRRBB parameters'!$C$34,'IRRBB parameters'!$E$34),'IRRBB parameters'!$D$34)*(('IRRBB parameters'!L$36-'IRRBB parameters'!$C$36)/('IRRBB parameters'!$U$36-'IRRBB parameters'!$C$36)),0),"")</f>
        <v/>
      </c>
      <c r="N151" s="1232" t="str">
        <f>IF(AND(ISNUMBER(N31),ISNUMBER($D31),ISNUMBER($V31)),MAX(N31-MIN(MAX(AVERAGE($D31:$I31)*'IRRBB parameters'!$C$33,'IRRBB parameters'!$E$33),'IRRBB parameters'!$D$33)*(('IRRBB parameters'!$U$36-'IRRBB parameters'!M$36)/('IRRBB parameters'!$U$36-'IRRBB parameters'!$C$36))+MIN(MAX(AVERAGE($T31:$V31)*'IRRBB parameters'!$C$34,'IRRBB parameters'!$E$34),'IRRBB parameters'!$D$34)*(('IRRBB parameters'!M$36-'IRRBB parameters'!$C$36)/('IRRBB parameters'!$U$36-'IRRBB parameters'!$C$36)),0),"")</f>
        <v/>
      </c>
      <c r="O151" s="1232" t="str">
        <f>IF(AND(ISNUMBER(O31),ISNUMBER($D31),ISNUMBER($V31)),MAX(O31-MIN(MAX(AVERAGE($D31:$I31)*'IRRBB parameters'!$C$33,'IRRBB parameters'!$E$33),'IRRBB parameters'!$D$33)*(('IRRBB parameters'!$U$36-'IRRBB parameters'!N$36)/('IRRBB parameters'!$U$36-'IRRBB parameters'!$C$36))+MIN(MAX(AVERAGE($T31:$V31)*'IRRBB parameters'!$C$34,'IRRBB parameters'!$E$34),'IRRBB parameters'!$D$34)*(('IRRBB parameters'!N$36-'IRRBB parameters'!$C$36)/('IRRBB parameters'!$U$36-'IRRBB parameters'!$C$36)),0),"")</f>
        <v/>
      </c>
      <c r="P151" s="1232" t="str">
        <f>IF(AND(ISNUMBER(P31),ISNUMBER($D31),ISNUMBER($V31)),MAX(P31-MIN(MAX(AVERAGE($D31:$I31)*'IRRBB parameters'!$C$33,'IRRBB parameters'!$E$33),'IRRBB parameters'!$D$33)*(('IRRBB parameters'!$U$36-'IRRBB parameters'!O$36)/('IRRBB parameters'!$U$36-'IRRBB parameters'!$C$36))+MIN(MAX(AVERAGE($T31:$V31)*'IRRBB parameters'!$C$34,'IRRBB parameters'!$E$34),'IRRBB parameters'!$D$34)*(('IRRBB parameters'!O$36-'IRRBB parameters'!$C$36)/('IRRBB parameters'!$U$36-'IRRBB parameters'!$C$36)),0),"")</f>
        <v/>
      </c>
      <c r="Q151" s="1232" t="str">
        <f>IF(AND(ISNUMBER(Q31),ISNUMBER($D31),ISNUMBER($V31)),MAX(Q31-MIN(MAX(AVERAGE($D31:$I31)*'IRRBB parameters'!$C$33,'IRRBB parameters'!$E$33),'IRRBB parameters'!$D$33)*(('IRRBB parameters'!$U$36-'IRRBB parameters'!P$36)/('IRRBB parameters'!$U$36-'IRRBB parameters'!$C$36))+MIN(MAX(AVERAGE($T31:$V31)*'IRRBB parameters'!$C$34,'IRRBB parameters'!$E$34),'IRRBB parameters'!$D$34)*(('IRRBB parameters'!P$36-'IRRBB parameters'!$C$36)/('IRRBB parameters'!$U$36-'IRRBB parameters'!$C$36)),0),"")</f>
        <v/>
      </c>
      <c r="R151" s="1232" t="str">
        <f>IF(AND(ISNUMBER(R31),ISNUMBER($D31),ISNUMBER($V31)),MAX(R31-MIN(MAX(AVERAGE($D31:$I31)*'IRRBB parameters'!$C$33,'IRRBB parameters'!$E$33),'IRRBB parameters'!$D$33)*(('IRRBB parameters'!$U$36-'IRRBB parameters'!Q$36)/('IRRBB parameters'!$U$36-'IRRBB parameters'!$C$36))+MIN(MAX(AVERAGE($T31:$V31)*'IRRBB parameters'!$C$34,'IRRBB parameters'!$E$34),'IRRBB parameters'!$D$34)*(('IRRBB parameters'!Q$36-'IRRBB parameters'!$C$36)/('IRRBB parameters'!$U$36-'IRRBB parameters'!$C$36)),0),"")</f>
        <v/>
      </c>
      <c r="S151" s="1232" t="str">
        <f>IF(AND(ISNUMBER(S31),ISNUMBER($D31),ISNUMBER($V31)),MAX(S31-MIN(MAX(AVERAGE($D31:$I31)*'IRRBB parameters'!$C$33,'IRRBB parameters'!$E$33),'IRRBB parameters'!$D$33)*(('IRRBB parameters'!$U$36-'IRRBB parameters'!R$36)/('IRRBB parameters'!$U$36-'IRRBB parameters'!$C$36))+MIN(MAX(AVERAGE($T31:$V31)*'IRRBB parameters'!$C$34,'IRRBB parameters'!$E$34),'IRRBB parameters'!$D$34)*(('IRRBB parameters'!R$36-'IRRBB parameters'!$C$36)/('IRRBB parameters'!$U$36-'IRRBB parameters'!$C$36)),0),"")</f>
        <v/>
      </c>
      <c r="T151" s="1232" t="str">
        <f>IF(AND(ISNUMBER(T31),ISNUMBER($D31),ISNUMBER($V31)),MAX(T31-MIN(MAX(AVERAGE($D31:$I31)*'IRRBB parameters'!$C$33,'IRRBB parameters'!$E$33),'IRRBB parameters'!$D$33)*(('IRRBB parameters'!$U$36-'IRRBB parameters'!S$36)/('IRRBB parameters'!$U$36-'IRRBB parameters'!$C$36))+MIN(MAX(AVERAGE($T31:$V31)*'IRRBB parameters'!$C$34,'IRRBB parameters'!$E$34),'IRRBB parameters'!$D$34)*(('IRRBB parameters'!S$36-'IRRBB parameters'!$C$36)/('IRRBB parameters'!$U$36-'IRRBB parameters'!$C$36)),0),"")</f>
        <v/>
      </c>
      <c r="U151" s="1232" t="str">
        <f>IF(AND(ISNUMBER(U31),ISNUMBER($D31),ISNUMBER($V31)),MAX(U31-MIN(MAX(AVERAGE($D31:$I31)*'IRRBB parameters'!$C$33,'IRRBB parameters'!$E$33),'IRRBB parameters'!$D$33)*(('IRRBB parameters'!$U$36-'IRRBB parameters'!T$36)/('IRRBB parameters'!$U$36-'IRRBB parameters'!$C$36))+MIN(MAX(AVERAGE($T31:$V31)*'IRRBB parameters'!$C$34,'IRRBB parameters'!$E$34),'IRRBB parameters'!$D$34)*(('IRRBB parameters'!T$36-'IRRBB parameters'!$C$36)/('IRRBB parameters'!$U$36-'IRRBB parameters'!$C$36)),0),"")</f>
        <v/>
      </c>
      <c r="V151" s="1233" t="str">
        <f>IF(AND(ISNUMBER(V31),ISNUMBER($D31),ISNUMBER($V31)),MAX(V31-MIN(MAX(AVERAGE($D31:$I31)*'IRRBB parameters'!$C$33,'IRRBB parameters'!$E$33),'IRRBB parameters'!$D$33)*(('IRRBB parameters'!$U$36-'IRRBB parameters'!U$36)/('IRRBB parameters'!$U$36-'IRRBB parameters'!$C$36))+MIN(MAX(AVERAGE($T31:$V31)*'IRRBB parameters'!$C$34,'IRRBB parameters'!$E$34),'IRRBB parameters'!$D$34)*(('IRRBB parameters'!U$36-'IRRBB parameters'!$C$36)/('IRRBB parameters'!$U$36-'IRRBB parameters'!$C$36)),0),"")</f>
        <v/>
      </c>
      <c r="W151" s="1150"/>
      <c r="X151" s="1210"/>
    </row>
    <row r="152" spans="1:24" ht="15" customHeight="1" x14ac:dyDescent="0.25">
      <c r="A152" s="1209"/>
      <c r="B152" s="1230">
        <f t="shared" si="4"/>
        <v>27</v>
      </c>
      <c r="C152" s="1231" t="str">
        <f t="shared" si="5"/>
        <v/>
      </c>
      <c r="D152" s="1232" t="str">
        <f>IF(AND(ISNUMBER(D32),ISNUMBER($D32),ISNUMBER($V32)),MAX(D32-MIN(MAX(AVERAGE($D32:$I32)*'IRRBB parameters'!$C$33,'IRRBB parameters'!$E$33),'IRRBB parameters'!$D$33)*(('IRRBB parameters'!$U$36-'IRRBB parameters'!C$36)/('IRRBB parameters'!$U$36-'IRRBB parameters'!$C$36))+MIN(MAX(AVERAGE($T32:$V32)*'IRRBB parameters'!$C$34,'IRRBB parameters'!$E$34),'IRRBB parameters'!$D$34)*(('IRRBB parameters'!C$36-'IRRBB parameters'!$C$36)/('IRRBB parameters'!$U$36-'IRRBB parameters'!$C$36)),0),"")</f>
        <v/>
      </c>
      <c r="E152" s="1232" t="str">
        <f>IF(AND(ISNUMBER(E32),ISNUMBER($D32),ISNUMBER($V32)),MAX(E32-MIN(MAX(AVERAGE($D32:$I32)*'IRRBB parameters'!$C$33,'IRRBB parameters'!$E$33),'IRRBB parameters'!$D$33)*(('IRRBB parameters'!$U$36-'IRRBB parameters'!D$36)/('IRRBB parameters'!$U$36-'IRRBB parameters'!$C$36))+MIN(MAX(AVERAGE($T32:$V32)*'IRRBB parameters'!$C$34,'IRRBB parameters'!$E$34),'IRRBB parameters'!$D$34)*(('IRRBB parameters'!D$36-'IRRBB parameters'!$C$36)/('IRRBB parameters'!$U$36-'IRRBB parameters'!$C$36)),0),"")</f>
        <v/>
      </c>
      <c r="F152" s="1232" t="str">
        <f>IF(AND(ISNUMBER(F32),ISNUMBER($D32),ISNUMBER($V32)),MAX(F32-MIN(MAX(AVERAGE($D32:$I32)*'IRRBB parameters'!$C$33,'IRRBB parameters'!$E$33),'IRRBB parameters'!$D$33)*(('IRRBB parameters'!$U$36-'IRRBB parameters'!E$36)/('IRRBB parameters'!$U$36-'IRRBB parameters'!$C$36))+MIN(MAX(AVERAGE($T32:$V32)*'IRRBB parameters'!$C$34,'IRRBB parameters'!$E$34),'IRRBB parameters'!$D$34)*(('IRRBB parameters'!E$36-'IRRBB parameters'!$C$36)/('IRRBB parameters'!$U$36-'IRRBB parameters'!$C$36)),0),"")</f>
        <v/>
      </c>
      <c r="G152" s="1232" t="str">
        <f>IF(AND(ISNUMBER(G32),ISNUMBER($D32),ISNUMBER($V32)),MAX(G32-MIN(MAX(AVERAGE($D32:$I32)*'IRRBB parameters'!$C$33,'IRRBB parameters'!$E$33),'IRRBB parameters'!$D$33)*(('IRRBB parameters'!$U$36-'IRRBB parameters'!F$36)/('IRRBB parameters'!$U$36-'IRRBB parameters'!$C$36))+MIN(MAX(AVERAGE($T32:$V32)*'IRRBB parameters'!$C$34,'IRRBB parameters'!$E$34),'IRRBB parameters'!$D$34)*(('IRRBB parameters'!F$36-'IRRBB parameters'!$C$36)/('IRRBB parameters'!$U$36-'IRRBB parameters'!$C$36)),0),"")</f>
        <v/>
      </c>
      <c r="H152" s="1232" t="str">
        <f>IF(AND(ISNUMBER(H32),ISNUMBER($D32),ISNUMBER($V32)),MAX(H32-MIN(MAX(AVERAGE($D32:$I32)*'IRRBB parameters'!$C$33,'IRRBB parameters'!$E$33),'IRRBB parameters'!$D$33)*(('IRRBB parameters'!$U$36-'IRRBB parameters'!G$36)/('IRRBB parameters'!$U$36-'IRRBB parameters'!$C$36))+MIN(MAX(AVERAGE($T32:$V32)*'IRRBB parameters'!$C$34,'IRRBB parameters'!$E$34),'IRRBB parameters'!$D$34)*(('IRRBB parameters'!G$36-'IRRBB parameters'!$C$36)/('IRRBB parameters'!$U$36-'IRRBB parameters'!$C$36)),0),"")</f>
        <v/>
      </c>
      <c r="I152" s="1232" t="str">
        <f>IF(AND(ISNUMBER(I32),ISNUMBER($D32),ISNUMBER($V32)),MAX(I32-MIN(MAX(AVERAGE($D32:$I32)*'IRRBB parameters'!$C$33,'IRRBB parameters'!$E$33),'IRRBB parameters'!$D$33)*(('IRRBB parameters'!$U$36-'IRRBB parameters'!H$36)/('IRRBB parameters'!$U$36-'IRRBB parameters'!$C$36))+MIN(MAX(AVERAGE($T32:$V32)*'IRRBB parameters'!$C$34,'IRRBB parameters'!$E$34),'IRRBB parameters'!$D$34)*(('IRRBB parameters'!H$36-'IRRBB parameters'!$C$36)/('IRRBB parameters'!$U$36-'IRRBB parameters'!$C$36)),0),"")</f>
        <v/>
      </c>
      <c r="J152" s="1232" t="str">
        <f>IF(AND(ISNUMBER(J32),ISNUMBER($D32),ISNUMBER($V32)),MAX(J32-MIN(MAX(AVERAGE($D32:$I32)*'IRRBB parameters'!$C$33,'IRRBB parameters'!$E$33),'IRRBB parameters'!$D$33)*(('IRRBB parameters'!$U$36-'IRRBB parameters'!I$36)/('IRRBB parameters'!$U$36-'IRRBB parameters'!$C$36))+MIN(MAX(AVERAGE($T32:$V32)*'IRRBB parameters'!$C$34,'IRRBB parameters'!$E$34),'IRRBB parameters'!$D$34)*(('IRRBB parameters'!I$36-'IRRBB parameters'!$C$36)/('IRRBB parameters'!$U$36-'IRRBB parameters'!$C$36)),0),"")</f>
        <v/>
      </c>
      <c r="K152" s="1232" t="str">
        <f>IF(AND(ISNUMBER(K32),ISNUMBER($D32),ISNUMBER($V32)),MAX(K32-MIN(MAX(AVERAGE($D32:$I32)*'IRRBB parameters'!$C$33,'IRRBB parameters'!$E$33),'IRRBB parameters'!$D$33)*(('IRRBB parameters'!$U$36-'IRRBB parameters'!J$36)/('IRRBB parameters'!$U$36-'IRRBB parameters'!$C$36))+MIN(MAX(AVERAGE($T32:$V32)*'IRRBB parameters'!$C$34,'IRRBB parameters'!$E$34),'IRRBB parameters'!$D$34)*(('IRRBB parameters'!J$36-'IRRBB parameters'!$C$36)/('IRRBB parameters'!$U$36-'IRRBB parameters'!$C$36)),0),"")</f>
        <v/>
      </c>
      <c r="L152" s="1232" t="str">
        <f>IF(AND(ISNUMBER(L32),ISNUMBER($D32),ISNUMBER($V32)),MAX(L32-MIN(MAX(AVERAGE($D32:$I32)*'IRRBB parameters'!$C$33,'IRRBB parameters'!$E$33),'IRRBB parameters'!$D$33)*(('IRRBB parameters'!$U$36-'IRRBB parameters'!K$36)/('IRRBB parameters'!$U$36-'IRRBB parameters'!$C$36))+MIN(MAX(AVERAGE($T32:$V32)*'IRRBB parameters'!$C$34,'IRRBB parameters'!$E$34),'IRRBB parameters'!$D$34)*(('IRRBB parameters'!K$36-'IRRBB parameters'!$C$36)/('IRRBB parameters'!$U$36-'IRRBB parameters'!$C$36)),0),"")</f>
        <v/>
      </c>
      <c r="M152" s="1232" t="str">
        <f>IF(AND(ISNUMBER(M32),ISNUMBER($D32),ISNUMBER($V32)),MAX(M32-MIN(MAX(AVERAGE($D32:$I32)*'IRRBB parameters'!$C$33,'IRRBB parameters'!$E$33),'IRRBB parameters'!$D$33)*(('IRRBB parameters'!$U$36-'IRRBB parameters'!L$36)/('IRRBB parameters'!$U$36-'IRRBB parameters'!$C$36))+MIN(MAX(AVERAGE($T32:$V32)*'IRRBB parameters'!$C$34,'IRRBB parameters'!$E$34),'IRRBB parameters'!$D$34)*(('IRRBB parameters'!L$36-'IRRBB parameters'!$C$36)/('IRRBB parameters'!$U$36-'IRRBB parameters'!$C$36)),0),"")</f>
        <v/>
      </c>
      <c r="N152" s="1232" t="str">
        <f>IF(AND(ISNUMBER(N32),ISNUMBER($D32),ISNUMBER($V32)),MAX(N32-MIN(MAX(AVERAGE($D32:$I32)*'IRRBB parameters'!$C$33,'IRRBB parameters'!$E$33),'IRRBB parameters'!$D$33)*(('IRRBB parameters'!$U$36-'IRRBB parameters'!M$36)/('IRRBB parameters'!$U$36-'IRRBB parameters'!$C$36))+MIN(MAX(AVERAGE($T32:$V32)*'IRRBB parameters'!$C$34,'IRRBB parameters'!$E$34),'IRRBB parameters'!$D$34)*(('IRRBB parameters'!M$36-'IRRBB parameters'!$C$36)/('IRRBB parameters'!$U$36-'IRRBB parameters'!$C$36)),0),"")</f>
        <v/>
      </c>
      <c r="O152" s="1232" t="str">
        <f>IF(AND(ISNUMBER(O32),ISNUMBER($D32),ISNUMBER($V32)),MAX(O32-MIN(MAX(AVERAGE($D32:$I32)*'IRRBB parameters'!$C$33,'IRRBB parameters'!$E$33),'IRRBB parameters'!$D$33)*(('IRRBB parameters'!$U$36-'IRRBB parameters'!N$36)/('IRRBB parameters'!$U$36-'IRRBB parameters'!$C$36))+MIN(MAX(AVERAGE($T32:$V32)*'IRRBB parameters'!$C$34,'IRRBB parameters'!$E$34),'IRRBB parameters'!$D$34)*(('IRRBB parameters'!N$36-'IRRBB parameters'!$C$36)/('IRRBB parameters'!$U$36-'IRRBB parameters'!$C$36)),0),"")</f>
        <v/>
      </c>
      <c r="P152" s="1232" t="str">
        <f>IF(AND(ISNUMBER(P32),ISNUMBER($D32),ISNUMBER($V32)),MAX(P32-MIN(MAX(AVERAGE($D32:$I32)*'IRRBB parameters'!$C$33,'IRRBB parameters'!$E$33),'IRRBB parameters'!$D$33)*(('IRRBB parameters'!$U$36-'IRRBB parameters'!O$36)/('IRRBB parameters'!$U$36-'IRRBB parameters'!$C$36))+MIN(MAX(AVERAGE($T32:$V32)*'IRRBB parameters'!$C$34,'IRRBB parameters'!$E$34),'IRRBB parameters'!$D$34)*(('IRRBB parameters'!O$36-'IRRBB parameters'!$C$36)/('IRRBB parameters'!$U$36-'IRRBB parameters'!$C$36)),0),"")</f>
        <v/>
      </c>
      <c r="Q152" s="1232" t="str">
        <f>IF(AND(ISNUMBER(Q32),ISNUMBER($D32),ISNUMBER($V32)),MAX(Q32-MIN(MAX(AVERAGE($D32:$I32)*'IRRBB parameters'!$C$33,'IRRBB parameters'!$E$33),'IRRBB parameters'!$D$33)*(('IRRBB parameters'!$U$36-'IRRBB parameters'!P$36)/('IRRBB parameters'!$U$36-'IRRBB parameters'!$C$36))+MIN(MAX(AVERAGE($T32:$V32)*'IRRBB parameters'!$C$34,'IRRBB parameters'!$E$34),'IRRBB parameters'!$D$34)*(('IRRBB parameters'!P$36-'IRRBB parameters'!$C$36)/('IRRBB parameters'!$U$36-'IRRBB parameters'!$C$36)),0),"")</f>
        <v/>
      </c>
      <c r="R152" s="1232" t="str">
        <f>IF(AND(ISNUMBER(R32),ISNUMBER($D32),ISNUMBER($V32)),MAX(R32-MIN(MAX(AVERAGE($D32:$I32)*'IRRBB parameters'!$C$33,'IRRBB parameters'!$E$33),'IRRBB parameters'!$D$33)*(('IRRBB parameters'!$U$36-'IRRBB parameters'!Q$36)/('IRRBB parameters'!$U$36-'IRRBB parameters'!$C$36))+MIN(MAX(AVERAGE($T32:$V32)*'IRRBB parameters'!$C$34,'IRRBB parameters'!$E$34),'IRRBB parameters'!$D$34)*(('IRRBB parameters'!Q$36-'IRRBB parameters'!$C$36)/('IRRBB parameters'!$U$36-'IRRBB parameters'!$C$36)),0),"")</f>
        <v/>
      </c>
      <c r="S152" s="1232" t="str">
        <f>IF(AND(ISNUMBER(S32),ISNUMBER($D32),ISNUMBER($V32)),MAX(S32-MIN(MAX(AVERAGE($D32:$I32)*'IRRBB parameters'!$C$33,'IRRBB parameters'!$E$33),'IRRBB parameters'!$D$33)*(('IRRBB parameters'!$U$36-'IRRBB parameters'!R$36)/('IRRBB parameters'!$U$36-'IRRBB parameters'!$C$36))+MIN(MAX(AVERAGE($T32:$V32)*'IRRBB parameters'!$C$34,'IRRBB parameters'!$E$34),'IRRBB parameters'!$D$34)*(('IRRBB parameters'!R$36-'IRRBB parameters'!$C$36)/('IRRBB parameters'!$U$36-'IRRBB parameters'!$C$36)),0),"")</f>
        <v/>
      </c>
      <c r="T152" s="1232" t="str">
        <f>IF(AND(ISNUMBER(T32),ISNUMBER($D32),ISNUMBER($V32)),MAX(T32-MIN(MAX(AVERAGE($D32:$I32)*'IRRBB parameters'!$C$33,'IRRBB parameters'!$E$33),'IRRBB parameters'!$D$33)*(('IRRBB parameters'!$U$36-'IRRBB parameters'!S$36)/('IRRBB parameters'!$U$36-'IRRBB parameters'!$C$36))+MIN(MAX(AVERAGE($T32:$V32)*'IRRBB parameters'!$C$34,'IRRBB parameters'!$E$34),'IRRBB parameters'!$D$34)*(('IRRBB parameters'!S$36-'IRRBB parameters'!$C$36)/('IRRBB parameters'!$U$36-'IRRBB parameters'!$C$36)),0),"")</f>
        <v/>
      </c>
      <c r="U152" s="1232" t="str">
        <f>IF(AND(ISNUMBER(U32),ISNUMBER($D32),ISNUMBER($V32)),MAX(U32-MIN(MAX(AVERAGE($D32:$I32)*'IRRBB parameters'!$C$33,'IRRBB parameters'!$E$33),'IRRBB parameters'!$D$33)*(('IRRBB parameters'!$U$36-'IRRBB parameters'!T$36)/('IRRBB parameters'!$U$36-'IRRBB parameters'!$C$36))+MIN(MAX(AVERAGE($T32:$V32)*'IRRBB parameters'!$C$34,'IRRBB parameters'!$E$34),'IRRBB parameters'!$D$34)*(('IRRBB parameters'!T$36-'IRRBB parameters'!$C$36)/('IRRBB parameters'!$U$36-'IRRBB parameters'!$C$36)),0),"")</f>
        <v/>
      </c>
      <c r="V152" s="1233" t="str">
        <f>IF(AND(ISNUMBER(V32),ISNUMBER($D32),ISNUMBER($V32)),MAX(V32-MIN(MAX(AVERAGE($D32:$I32)*'IRRBB parameters'!$C$33,'IRRBB parameters'!$E$33),'IRRBB parameters'!$D$33)*(('IRRBB parameters'!$U$36-'IRRBB parameters'!U$36)/('IRRBB parameters'!$U$36-'IRRBB parameters'!$C$36))+MIN(MAX(AVERAGE($T32:$V32)*'IRRBB parameters'!$C$34,'IRRBB parameters'!$E$34),'IRRBB parameters'!$D$34)*(('IRRBB parameters'!U$36-'IRRBB parameters'!$C$36)/('IRRBB parameters'!$U$36-'IRRBB parameters'!$C$36)),0),"")</f>
        <v/>
      </c>
      <c r="W152" s="1150"/>
      <c r="X152" s="1210"/>
    </row>
    <row r="153" spans="1:24" ht="15" customHeight="1" x14ac:dyDescent="0.25">
      <c r="A153" s="1209"/>
      <c r="B153" s="1230">
        <f t="shared" si="4"/>
        <v>28</v>
      </c>
      <c r="C153" s="1231" t="str">
        <f t="shared" si="5"/>
        <v/>
      </c>
      <c r="D153" s="1232" t="str">
        <f>IF(AND(ISNUMBER(D33),ISNUMBER($D33),ISNUMBER($V33)),MAX(D33-MIN(MAX(AVERAGE($D33:$I33)*'IRRBB parameters'!$C$33,'IRRBB parameters'!$E$33),'IRRBB parameters'!$D$33)*(('IRRBB parameters'!$U$36-'IRRBB parameters'!C$36)/('IRRBB parameters'!$U$36-'IRRBB parameters'!$C$36))+MIN(MAX(AVERAGE($T33:$V33)*'IRRBB parameters'!$C$34,'IRRBB parameters'!$E$34),'IRRBB parameters'!$D$34)*(('IRRBB parameters'!C$36-'IRRBB parameters'!$C$36)/('IRRBB parameters'!$U$36-'IRRBB parameters'!$C$36)),0),"")</f>
        <v/>
      </c>
      <c r="E153" s="1232" t="str">
        <f>IF(AND(ISNUMBER(E33),ISNUMBER($D33),ISNUMBER($V33)),MAX(E33-MIN(MAX(AVERAGE($D33:$I33)*'IRRBB parameters'!$C$33,'IRRBB parameters'!$E$33),'IRRBB parameters'!$D$33)*(('IRRBB parameters'!$U$36-'IRRBB parameters'!D$36)/('IRRBB parameters'!$U$36-'IRRBB parameters'!$C$36))+MIN(MAX(AVERAGE($T33:$V33)*'IRRBB parameters'!$C$34,'IRRBB parameters'!$E$34),'IRRBB parameters'!$D$34)*(('IRRBB parameters'!D$36-'IRRBB parameters'!$C$36)/('IRRBB parameters'!$U$36-'IRRBB parameters'!$C$36)),0),"")</f>
        <v/>
      </c>
      <c r="F153" s="1232" t="str">
        <f>IF(AND(ISNUMBER(F33),ISNUMBER($D33),ISNUMBER($V33)),MAX(F33-MIN(MAX(AVERAGE($D33:$I33)*'IRRBB parameters'!$C$33,'IRRBB parameters'!$E$33),'IRRBB parameters'!$D$33)*(('IRRBB parameters'!$U$36-'IRRBB parameters'!E$36)/('IRRBB parameters'!$U$36-'IRRBB parameters'!$C$36))+MIN(MAX(AVERAGE($T33:$V33)*'IRRBB parameters'!$C$34,'IRRBB parameters'!$E$34),'IRRBB parameters'!$D$34)*(('IRRBB parameters'!E$36-'IRRBB parameters'!$C$36)/('IRRBB parameters'!$U$36-'IRRBB parameters'!$C$36)),0),"")</f>
        <v/>
      </c>
      <c r="G153" s="1232" t="str">
        <f>IF(AND(ISNUMBER(G33),ISNUMBER($D33),ISNUMBER($V33)),MAX(G33-MIN(MAX(AVERAGE($D33:$I33)*'IRRBB parameters'!$C$33,'IRRBB parameters'!$E$33),'IRRBB parameters'!$D$33)*(('IRRBB parameters'!$U$36-'IRRBB parameters'!F$36)/('IRRBB parameters'!$U$36-'IRRBB parameters'!$C$36))+MIN(MAX(AVERAGE($T33:$V33)*'IRRBB parameters'!$C$34,'IRRBB parameters'!$E$34),'IRRBB parameters'!$D$34)*(('IRRBB parameters'!F$36-'IRRBB parameters'!$C$36)/('IRRBB parameters'!$U$36-'IRRBB parameters'!$C$36)),0),"")</f>
        <v/>
      </c>
      <c r="H153" s="1232" t="str">
        <f>IF(AND(ISNUMBER(H33),ISNUMBER($D33),ISNUMBER($V33)),MAX(H33-MIN(MAX(AVERAGE($D33:$I33)*'IRRBB parameters'!$C$33,'IRRBB parameters'!$E$33),'IRRBB parameters'!$D$33)*(('IRRBB parameters'!$U$36-'IRRBB parameters'!G$36)/('IRRBB parameters'!$U$36-'IRRBB parameters'!$C$36))+MIN(MAX(AVERAGE($T33:$V33)*'IRRBB parameters'!$C$34,'IRRBB parameters'!$E$34),'IRRBB parameters'!$D$34)*(('IRRBB parameters'!G$36-'IRRBB parameters'!$C$36)/('IRRBB parameters'!$U$36-'IRRBB parameters'!$C$36)),0),"")</f>
        <v/>
      </c>
      <c r="I153" s="1232" t="str">
        <f>IF(AND(ISNUMBER(I33),ISNUMBER($D33),ISNUMBER($V33)),MAX(I33-MIN(MAX(AVERAGE($D33:$I33)*'IRRBB parameters'!$C$33,'IRRBB parameters'!$E$33),'IRRBB parameters'!$D$33)*(('IRRBB parameters'!$U$36-'IRRBB parameters'!H$36)/('IRRBB parameters'!$U$36-'IRRBB parameters'!$C$36))+MIN(MAX(AVERAGE($T33:$V33)*'IRRBB parameters'!$C$34,'IRRBB parameters'!$E$34),'IRRBB parameters'!$D$34)*(('IRRBB parameters'!H$36-'IRRBB parameters'!$C$36)/('IRRBB parameters'!$U$36-'IRRBB parameters'!$C$36)),0),"")</f>
        <v/>
      </c>
      <c r="J153" s="1232" t="str">
        <f>IF(AND(ISNUMBER(J33),ISNUMBER($D33),ISNUMBER($V33)),MAX(J33-MIN(MAX(AVERAGE($D33:$I33)*'IRRBB parameters'!$C$33,'IRRBB parameters'!$E$33),'IRRBB parameters'!$D$33)*(('IRRBB parameters'!$U$36-'IRRBB parameters'!I$36)/('IRRBB parameters'!$U$36-'IRRBB parameters'!$C$36))+MIN(MAX(AVERAGE($T33:$V33)*'IRRBB parameters'!$C$34,'IRRBB parameters'!$E$34),'IRRBB parameters'!$D$34)*(('IRRBB parameters'!I$36-'IRRBB parameters'!$C$36)/('IRRBB parameters'!$U$36-'IRRBB parameters'!$C$36)),0),"")</f>
        <v/>
      </c>
      <c r="K153" s="1232" t="str">
        <f>IF(AND(ISNUMBER(K33),ISNUMBER($D33),ISNUMBER($V33)),MAX(K33-MIN(MAX(AVERAGE($D33:$I33)*'IRRBB parameters'!$C$33,'IRRBB parameters'!$E$33),'IRRBB parameters'!$D$33)*(('IRRBB parameters'!$U$36-'IRRBB parameters'!J$36)/('IRRBB parameters'!$U$36-'IRRBB parameters'!$C$36))+MIN(MAX(AVERAGE($T33:$V33)*'IRRBB parameters'!$C$34,'IRRBB parameters'!$E$34),'IRRBB parameters'!$D$34)*(('IRRBB parameters'!J$36-'IRRBB parameters'!$C$36)/('IRRBB parameters'!$U$36-'IRRBB parameters'!$C$36)),0),"")</f>
        <v/>
      </c>
      <c r="L153" s="1232" t="str">
        <f>IF(AND(ISNUMBER(L33),ISNUMBER($D33),ISNUMBER($V33)),MAX(L33-MIN(MAX(AVERAGE($D33:$I33)*'IRRBB parameters'!$C$33,'IRRBB parameters'!$E$33),'IRRBB parameters'!$D$33)*(('IRRBB parameters'!$U$36-'IRRBB parameters'!K$36)/('IRRBB parameters'!$U$36-'IRRBB parameters'!$C$36))+MIN(MAX(AVERAGE($T33:$V33)*'IRRBB parameters'!$C$34,'IRRBB parameters'!$E$34),'IRRBB parameters'!$D$34)*(('IRRBB parameters'!K$36-'IRRBB parameters'!$C$36)/('IRRBB parameters'!$U$36-'IRRBB parameters'!$C$36)),0),"")</f>
        <v/>
      </c>
      <c r="M153" s="1232" t="str">
        <f>IF(AND(ISNUMBER(M33),ISNUMBER($D33),ISNUMBER($V33)),MAX(M33-MIN(MAX(AVERAGE($D33:$I33)*'IRRBB parameters'!$C$33,'IRRBB parameters'!$E$33),'IRRBB parameters'!$D$33)*(('IRRBB parameters'!$U$36-'IRRBB parameters'!L$36)/('IRRBB parameters'!$U$36-'IRRBB parameters'!$C$36))+MIN(MAX(AVERAGE($T33:$V33)*'IRRBB parameters'!$C$34,'IRRBB parameters'!$E$34),'IRRBB parameters'!$D$34)*(('IRRBB parameters'!L$36-'IRRBB parameters'!$C$36)/('IRRBB parameters'!$U$36-'IRRBB parameters'!$C$36)),0),"")</f>
        <v/>
      </c>
      <c r="N153" s="1232" t="str">
        <f>IF(AND(ISNUMBER(N33),ISNUMBER($D33),ISNUMBER($V33)),MAX(N33-MIN(MAX(AVERAGE($D33:$I33)*'IRRBB parameters'!$C$33,'IRRBB parameters'!$E$33),'IRRBB parameters'!$D$33)*(('IRRBB parameters'!$U$36-'IRRBB parameters'!M$36)/('IRRBB parameters'!$U$36-'IRRBB parameters'!$C$36))+MIN(MAX(AVERAGE($T33:$V33)*'IRRBB parameters'!$C$34,'IRRBB parameters'!$E$34),'IRRBB parameters'!$D$34)*(('IRRBB parameters'!M$36-'IRRBB parameters'!$C$36)/('IRRBB parameters'!$U$36-'IRRBB parameters'!$C$36)),0),"")</f>
        <v/>
      </c>
      <c r="O153" s="1232" t="str">
        <f>IF(AND(ISNUMBER(O33),ISNUMBER($D33),ISNUMBER($V33)),MAX(O33-MIN(MAX(AVERAGE($D33:$I33)*'IRRBB parameters'!$C$33,'IRRBB parameters'!$E$33),'IRRBB parameters'!$D$33)*(('IRRBB parameters'!$U$36-'IRRBB parameters'!N$36)/('IRRBB parameters'!$U$36-'IRRBB parameters'!$C$36))+MIN(MAX(AVERAGE($T33:$V33)*'IRRBB parameters'!$C$34,'IRRBB parameters'!$E$34),'IRRBB parameters'!$D$34)*(('IRRBB parameters'!N$36-'IRRBB parameters'!$C$36)/('IRRBB parameters'!$U$36-'IRRBB parameters'!$C$36)),0),"")</f>
        <v/>
      </c>
      <c r="P153" s="1232" t="str">
        <f>IF(AND(ISNUMBER(P33),ISNUMBER($D33),ISNUMBER($V33)),MAX(P33-MIN(MAX(AVERAGE($D33:$I33)*'IRRBB parameters'!$C$33,'IRRBB parameters'!$E$33),'IRRBB parameters'!$D$33)*(('IRRBB parameters'!$U$36-'IRRBB parameters'!O$36)/('IRRBB parameters'!$U$36-'IRRBB parameters'!$C$36))+MIN(MAX(AVERAGE($T33:$V33)*'IRRBB parameters'!$C$34,'IRRBB parameters'!$E$34),'IRRBB parameters'!$D$34)*(('IRRBB parameters'!O$36-'IRRBB parameters'!$C$36)/('IRRBB parameters'!$U$36-'IRRBB parameters'!$C$36)),0),"")</f>
        <v/>
      </c>
      <c r="Q153" s="1232" t="str">
        <f>IF(AND(ISNUMBER(Q33),ISNUMBER($D33),ISNUMBER($V33)),MAX(Q33-MIN(MAX(AVERAGE($D33:$I33)*'IRRBB parameters'!$C$33,'IRRBB parameters'!$E$33),'IRRBB parameters'!$D$33)*(('IRRBB parameters'!$U$36-'IRRBB parameters'!P$36)/('IRRBB parameters'!$U$36-'IRRBB parameters'!$C$36))+MIN(MAX(AVERAGE($T33:$V33)*'IRRBB parameters'!$C$34,'IRRBB parameters'!$E$34),'IRRBB parameters'!$D$34)*(('IRRBB parameters'!P$36-'IRRBB parameters'!$C$36)/('IRRBB parameters'!$U$36-'IRRBB parameters'!$C$36)),0),"")</f>
        <v/>
      </c>
      <c r="R153" s="1232" t="str">
        <f>IF(AND(ISNUMBER(R33),ISNUMBER($D33),ISNUMBER($V33)),MAX(R33-MIN(MAX(AVERAGE($D33:$I33)*'IRRBB parameters'!$C$33,'IRRBB parameters'!$E$33),'IRRBB parameters'!$D$33)*(('IRRBB parameters'!$U$36-'IRRBB parameters'!Q$36)/('IRRBB parameters'!$U$36-'IRRBB parameters'!$C$36))+MIN(MAX(AVERAGE($T33:$V33)*'IRRBB parameters'!$C$34,'IRRBB parameters'!$E$34),'IRRBB parameters'!$D$34)*(('IRRBB parameters'!Q$36-'IRRBB parameters'!$C$36)/('IRRBB parameters'!$U$36-'IRRBB parameters'!$C$36)),0),"")</f>
        <v/>
      </c>
      <c r="S153" s="1232" t="str">
        <f>IF(AND(ISNUMBER(S33),ISNUMBER($D33),ISNUMBER($V33)),MAX(S33-MIN(MAX(AVERAGE($D33:$I33)*'IRRBB parameters'!$C$33,'IRRBB parameters'!$E$33),'IRRBB parameters'!$D$33)*(('IRRBB parameters'!$U$36-'IRRBB parameters'!R$36)/('IRRBB parameters'!$U$36-'IRRBB parameters'!$C$36))+MIN(MAX(AVERAGE($T33:$V33)*'IRRBB parameters'!$C$34,'IRRBB parameters'!$E$34),'IRRBB parameters'!$D$34)*(('IRRBB parameters'!R$36-'IRRBB parameters'!$C$36)/('IRRBB parameters'!$U$36-'IRRBB parameters'!$C$36)),0),"")</f>
        <v/>
      </c>
      <c r="T153" s="1232" t="str">
        <f>IF(AND(ISNUMBER(T33),ISNUMBER($D33),ISNUMBER($V33)),MAX(T33-MIN(MAX(AVERAGE($D33:$I33)*'IRRBB parameters'!$C$33,'IRRBB parameters'!$E$33),'IRRBB parameters'!$D$33)*(('IRRBB parameters'!$U$36-'IRRBB parameters'!S$36)/('IRRBB parameters'!$U$36-'IRRBB parameters'!$C$36))+MIN(MAX(AVERAGE($T33:$V33)*'IRRBB parameters'!$C$34,'IRRBB parameters'!$E$34),'IRRBB parameters'!$D$34)*(('IRRBB parameters'!S$36-'IRRBB parameters'!$C$36)/('IRRBB parameters'!$U$36-'IRRBB parameters'!$C$36)),0),"")</f>
        <v/>
      </c>
      <c r="U153" s="1232" t="str">
        <f>IF(AND(ISNUMBER(U33),ISNUMBER($D33),ISNUMBER($V33)),MAX(U33-MIN(MAX(AVERAGE($D33:$I33)*'IRRBB parameters'!$C$33,'IRRBB parameters'!$E$33),'IRRBB parameters'!$D$33)*(('IRRBB parameters'!$U$36-'IRRBB parameters'!T$36)/('IRRBB parameters'!$U$36-'IRRBB parameters'!$C$36))+MIN(MAX(AVERAGE($T33:$V33)*'IRRBB parameters'!$C$34,'IRRBB parameters'!$E$34),'IRRBB parameters'!$D$34)*(('IRRBB parameters'!T$36-'IRRBB parameters'!$C$36)/('IRRBB parameters'!$U$36-'IRRBB parameters'!$C$36)),0),"")</f>
        <v/>
      </c>
      <c r="V153" s="1233" t="str">
        <f>IF(AND(ISNUMBER(V33),ISNUMBER($D33),ISNUMBER($V33)),MAX(V33-MIN(MAX(AVERAGE($D33:$I33)*'IRRBB parameters'!$C$33,'IRRBB parameters'!$E$33),'IRRBB parameters'!$D$33)*(('IRRBB parameters'!$U$36-'IRRBB parameters'!U$36)/('IRRBB parameters'!$U$36-'IRRBB parameters'!$C$36))+MIN(MAX(AVERAGE($T33:$V33)*'IRRBB parameters'!$C$34,'IRRBB parameters'!$E$34),'IRRBB parameters'!$D$34)*(('IRRBB parameters'!U$36-'IRRBB parameters'!$C$36)/('IRRBB parameters'!$U$36-'IRRBB parameters'!$C$36)),0),"")</f>
        <v/>
      </c>
      <c r="W153" s="1150"/>
      <c r="X153" s="1210"/>
    </row>
    <row r="154" spans="1:24" ht="15" customHeight="1" x14ac:dyDescent="0.25">
      <c r="A154" s="1209"/>
      <c r="B154" s="1230">
        <f t="shared" si="4"/>
        <v>29</v>
      </c>
      <c r="C154" s="1231" t="str">
        <f t="shared" si="5"/>
        <v/>
      </c>
      <c r="D154" s="1232" t="str">
        <f>IF(AND(ISNUMBER(D34),ISNUMBER($D34),ISNUMBER($V34)),MAX(D34-MIN(MAX(AVERAGE($D34:$I34)*'IRRBB parameters'!$C$33,'IRRBB parameters'!$E$33),'IRRBB parameters'!$D$33)*(('IRRBB parameters'!$U$36-'IRRBB parameters'!C$36)/('IRRBB parameters'!$U$36-'IRRBB parameters'!$C$36))+MIN(MAX(AVERAGE($T34:$V34)*'IRRBB parameters'!$C$34,'IRRBB parameters'!$E$34),'IRRBB parameters'!$D$34)*(('IRRBB parameters'!C$36-'IRRBB parameters'!$C$36)/('IRRBB parameters'!$U$36-'IRRBB parameters'!$C$36)),0),"")</f>
        <v/>
      </c>
      <c r="E154" s="1232" t="str">
        <f>IF(AND(ISNUMBER(E34),ISNUMBER($D34),ISNUMBER($V34)),MAX(E34-MIN(MAX(AVERAGE($D34:$I34)*'IRRBB parameters'!$C$33,'IRRBB parameters'!$E$33),'IRRBB parameters'!$D$33)*(('IRRBB parameters'!$U$36-'IRRBB parameters'!D$36)/('IRRBB parameters'!$U$36-'IRRBB parameters'!$C$36))+MIN(MAX(AVERAGE($T34:$V34)*'IRRBB parameters'!$C$34,'IRRBB parameters'!$E$34),'IRRBB parameters'!$D$34)*(('IRRBB parameters'!D$36-'IRRBB parameters'!$C$36)/('IRRBB parameters'!$U$36-'IRRBB parameters'!$C$36)),0),"")</f>
        <v/>
      </c>
      <c r="F154" s="1232" t="str">
        <f>IF(AND(ISNUMBER(F34),ISNUMBER($D34),ISNUMBER($V34)),MAX(F34-MIN(MAX(AVERAGE($D34:$I34)*'IRRBB parameters'!$C$33,'IRRBB parameters'!$E$33),'IRRBB parameters'!$D$33)*(('IRRBB parameters'!$U$36-'IRRBB parameters'!E$36)/('IRRBB parameters'!$U$36-'IRRBB parameters'!$C$36))+MIN(MAX(AVERAGE($T34:$V34)*'IRRBB parameters'!$C$34,'IRRBB parameters'!$E$34),'IRRBB parameters'!$D$34)*(('IRRBB parameters'!E$36-'IRRBB parameters'!$C$36)/('IRRBB parameters'!$U$36-'IRRBB parameters'!$C$36)),0),"")</f>
        <v/>
      </c>
      <c r="G154" s="1232" t="str">
        <f>IF(AND(ISNUMBER(G34),ISNUMBER($D34),ISNUMBER($V34)),MAX(G34-MIN(MAX(AVERAGE($D34:$I34)*'IRRBB parameters'!$C$33,'IRRBB parameters'!$E$33),'IRRBB parameters'!$D$33)*(('IRRBB parameters'!$U$36-'IRRBB parameters'!F$36)/('IRRBB parameters'!$U$36-'IRRBB parameters'!$C$36))+MIN(MAX(AVERAGE($T34:$V34)*'IRRBB parameters'!$C$34,'IRRBB parameters'!$E$34),'IRRBB parameters'!$D$34)*(('IRRBB parameters'!F$36-'IRRBB parameters'!$C$36)/('IRRBB parameters'!$U$36-'IRRBB parameters'!$C$36)),0),"")</f>
        <v/>
      </c>
      <c r="H154" s="1232" t="str">
        <f>IF(AND(ISNUMBER(H34),ISNUMBER($D34),ISNUMBER($V34)),MAX(H34-MIN(MAX(AVERAGE($D34:$I34)*'IRRBB parameters'!$C$33,'IRRBB parameters'!$E$33),'IRRBB parameters'!$D$33)*(('IRRBB parameters'!$U$36-'IRRBB parameters'!G$36)/('IRRBB parameters'!$U$36-'IRRBB parameters'!$C$36))+MIN(MAX(AVERAGE($T34:$V34)*'IRRBB parameters'!$C$34,'IRRBB parameters'!$E$34),'IRRBB parameters'!$D$34)*(('IRRBB parameters'!G$36-'IRRBB parameters'!$C$36)/('IRRBB parameters'!$U$36-'IRRBB parameters'!$C$36)),0),"")</f>
        <v/>
      </c>
      <c r="I154" s="1232" t="str">
        <f>IF(AND(ISNUMBER(I34),ISNUMBER($D34),ISNUMBER($V34)),MAX(I34-MIN(MAX(AVERAGE($D34:$I34)*'IRRBB parameters'!$C$33,'IRRBB parameters'!$E$33),'IRRBB parameters'!$D$33)*(('IRRBB parameters'!$U$36-'IRRBB parameters'!H$36)/('IRRBB parameters'!$U$36-'IRRBB parameters'!$C$36))+MIN(MAX(AVERAGE($T34:$V34)*'IRRBB parameters'!$C$34,'IRRBB parameters'!$E$34),'IRRBB parameters'!$D$34)*(('IRRBB parameters'!H$36-'IRRBB parameters'!$C$36)/('IRRBB parameters'!$U$36-'IRRBB parameters'!$C$36)),0),"")</f>
        <v/>
      </c>
      <c r="J154" s="1232" t="str">
        <f>IF(AND(ISNUMBER(J34),ISNUMBER($D34),ISNUMBER($V34)),MAX(J34-MIN(MAX(AVERAGE($D34:$I34)*'IRRBB parameters'!$C$33,'IRRBB parameters'!$E$33),'IRRBB parameters'!$D$33)*(('IRRBB parameters'!$U$36-'IRRBB parameters'!I$36)/('IRRBB parameters'!$U$36-'IRRBB parameters'!$C$36))+MIN(MAX(AVERAGE($T34:$V34)*'IRRBB parameters'!$C$34,'IRRBB parameters'!$E$34),'IRRBB parameters'!$D$34)*(('IRRBB parameters'!I$36-'IRRBB parameters'!$C$36)/('IRRBB parameters'!$U$36-'IRRBB parameters'!$C$36)),0),"")</f>
        <v/>
      </c>
      <c r="K154" s="1232" t="str">
        <f>IF(AND(ISNUMBER(K34),ISNUMBER($D34),ISNUMBER($V34)),MAX(K34-MIN(MAX(AVERAGE($D34:$I34)*'IRRBB parameters'!$C$33,'IRRBB parameters'!$E$33),'IRRBB parameters'!$D$33)*(('IRRBB parameters'!$U$36-'IRRBB parameters'!J$36)/('IRRBB parameters'!$U$36-'IRRBB parameters'!$C$36))+MIN(MAX(AVERAGE($T34:$V34)*'IRRBB parameters'!$C$34,'IRRBB parameters'!$E$34),'IRRBB parameters'!$D$34)*(('IRRBB parameters'!J$36-'IRRBB parameters'!$C$36)/('IRRBB parameters'!$U$36-'IRRBB parameters'!$C$36)),0),"")</f>
        <v/>
      </c>
      <c r="L154" s="1232" t="str">
        <f>IF(AND(ISNUMBER(L34),ISNUMBER($D34),ISNUMBER($V34)),MAX(L34-MIN(MAX(AVERAGE($D34:$I34)*'IRRBB parameters'!$C$33,'IRRBB parameters'!$E$33),'IRRBB parameters'!$D$33)*(('IRRBB parameters'!$U$36-'IRRBB parameters'!K$36)/('IRRBB parameters'!$U$36-'IRRBB parameters'!$C$36))+MIN(MAX(AVERAGE($T34:$V34)*'IRRBB parameters'!$C$34,'IRRBB parameters'!$E$34),'IRRBB parameters'!$D$34)*(('IRRBB parameters'!K$36-'IRRBB parameters'!$C$36)/('IRRBB parameters'!$U$36-'IRRBB parameters'!$C$36)),0),"")</f>
        <v/>
      </c>
      <c r="M154" s="1232" t="str">
        <f>IF(AND(ISNUMBER(M34),ISNUMBER($D34),ISNUMBER($V34)),MAX(M34-MIN(MAX(AVERAGE($D34:$I34)*'IRRBB parameters'!$C$33,'IRRBB parameters'!$E$33),'IRRBB parameters'!$D$33)*(('IRRBB parameters'!$U$36-'IRRBB parameters'!L$36)/('IRRBB parameters'!$U$36-'IRRBB parameters'!$C$36))+MIN(MAX(AVERAGE($T34:$V34)*'IRRBB parameters'!$C$34,'IRRBB parameters'!$E$34),'IRRBB parameters'!$D$34)*(('IRRBB parameters'!L$36-'IRRBB parameters'!$C$36)/('IRRBB parameters'!$U$36-'IRRBB parameters'!$C$36)),0),"")</f>
        <v/>
      </c>
      <c r="N154" s="1232" t="str">
        <f>IF(AND(ISNUMBER(N34),ISNUMBER($D34),ISNUMBER($V34)),MAX(N34-MIN(MAX(AVERAGE($D34:$I34)*'IRRBB parameters'!$C$33,'IRRBB parameters'!$E$33),'IRRBB parameters'!$D$33)*(('IRRBB parameters'!$U$36-'IRRBB parameters'!M$36)/('IRRBB parameters'!$U$36-'IRRBB parameters'!$C$36))+MIN(MAX(AVERAGE($T34:$V34)*'IRRBB parameters'!$C$34,'IRRBB parameters'!$E$34),'IRRBB parameters'!$D$34)*(('IRRBB parameters'!M$36-'IRRBB parameters'!$C$36)/('IRRBB parameters'!$U$36-'IRRBB parameters'!$C$36)),0),"")</f>
        <v/>
      </c>
      <c r="O154" s="1232" t="str">
        <f>IF(AND(ISNUMBER(O34),ISNUMBER($D34),ISNUMBER($V34)),MAX(O34-MIN(MAX(AVERAGE($D34:$I34)*'IRRBB parameters'!$C$33,'IRRBB parameters'!$E$33),'IRRBB parameters'!$D$33)*(('IRRBB parameters'!$U$36-'IRRBB parameters'!N$36)/('IRRBB parameters'!$U$36-'IRRBB parameters'!$C$36))+MIN(MAX(AVERAGE($T34:$V34)*'IRRBB parameters'!$C$34,'IRRBB parameters'!$E$34),'IRRBB parameters'!$D$34)*(('IRRBB parameters'!N$36-'IRRBB parameters'!$C$36)/('IRRBB parameters'!$U$36-'IRRBB parameters'!$C$36)),0),"")</f>
        <v/>
      </c>
      <c r="P154" s="1232" t="str">
        <f>IF(AND(ISNUMBER(P34),ISNUMBER($D34),ISNUMBER($V34)),MAX(P34-MIN(MAX(AVERAGE($D34:$I34)*'IRRBB parameters'!$C$33,'IRRBB parameters'!$E$33),'IRRBB parameters'!$D$33)*(('IRRBB parameters'!$U$36-'IRRBB parameters'!O$36)/('IRRBB parameters'!$U$36-'IRRBB parameters'!$C$36))+MIN(MAX(AVERAGE($T34:$V34)*'IRRBB parameters'!$C$34,'IRRBB parameters'!$E$34),'IRRBB parameters'!$D$34)*(('IRRBB parameters'!O$36-'IRRBB parameters'!$C$36)/('IRRBB parameters'!$U$36-'IRRBB parameters'!$C$36)),0),"")</f>
        <v/>
      </c>
      <c r="Q154" s="1232" t="str">
        <f>IF(AND(ISNUMBER(Q34),ISNUMBER($D34),ISNUMBER($V34)),MAX(Q34-MIN(MAX(AVERAGE($D34:$I34)*'IRRBB parameters'!$C$33,'IRRBB parameters'!$E$33),'IRRBB parameters'!$D$33)*(('IRRBB parameters'!$U$36-'IRRBB parameters'!P$36)/('IRRBB parameters'!$U$36-'IRRBB parameters'!$C$36))+MIN(MAX(AVERAGE($T34:$V34)*'IRRBB parameters'!$C$34,'IRRBB parameters'!$E$34),'IRRBB parameters'!$D$34)*(('IRRBB parameters'!P$36-'IRRBB parameters'!$C$36)/('IRRBB parameters'!$U$36-'IRRBB parameters'!$C$36)),0),"")</f>
        <v/>
      </c>
      <c r="R154" s="1232" t="str">
        <f>IF(AND(ISNUMBER(R34),ISNUMBER($D34),ISNUMBER($V34)),MAX(R34-MIN(MAX(AVERAGE($D34:$I34)*'IRRBB parameters'!$C$33,'IRRBB parameters'!$E$33),'IRRBB parameters'!$D$33)*(('IRRBB parameters'!$U$36-'IRRBB parameters'!Q$36)/('IRRBB parameters'!$U$36-'IRRBB parameters'!$C$36))+MIN(MAX(AVERAGE($T34:$V34)*'IRRBB parameters'!$C$34,'IRRBB parameters'!$E$34),'IRRBB parameters'!$D$34)*(('IRRBB parameters'!Q$36-'IRRBB parameters'!$C$36)/('IRRBB parameters'!$U$36-'IRRBB parameters'!$C$36)),0),"")</f>
        <v/>
      </c>
      <c r="S154" s="1232" t="str">
        <f>IF(AND(ISNUMBER(S34),ISNUMBER($D34),ISNUMBER($V34)),MAX(S34-MIN(MAX(AVERAGE($D34:$I34)*'IRRBB parameters'!$C$33,'IRRBB parameters'!$E$33),'IRRBB parameters'!$D$33)*(('IRRBB parameters'!$U$36-'IRRBB parameters'!R$36)/('IRRBB parameters'!$U$36-'IRRBB parameters'!$C$36))+MIN(MAX(AVERAGE($T34:$V34)*'IRRBB parameters'!$C$34,'IRRBB parameters'!$E$34),'IRRBB parameters'!$D$34)*(('IRRBB parameters'!R$36-'IRRBB parameters'!$C$36)/('IRRBB parameters'!$U$36-'IRRBB parameters'!$C$36)),0),"")</f>
        <v/>
      </c>
      <c r="T154" s="1232" t="str">
        <f>IF(AND(ISNUMBER(T34),ISNUMBER($D34),ISNUMBER($V34)),MAX(T34-MIN(MAX(AVERAGE($D34:$I34)*'IRRBB parameters'!$C$33,'IRRBB parameters'!$E$33),'IRRBB parameters'!$D$33)*(('IRRBB parameters'!$U$36-'IRRBB parameters'!S$36)/('IRRBB parameters'!$U$36-'IRRBB parameters'!$C$36))+MIN(MAX(AVERAGE($T34:$V34)*'IRRBB parameters'!$C$34,'IRRBB parameters'!$E$34),'IRRBB parameters'!$D$34)*(('IRRBB parameters'!S$36-'IRRBB parameters'!$C$36)/('IRRBB parameters'!$U$36-'IRRBB parameters'!$C$36)),0),"")</f>
        <v/>
      </c>
      <c r="U154" s="1232" t="str">
        <f>IF(AND(ISNUMBER(U34),ISNUMBER($D34),ISNUMBER($V34)),MAX(U34-MIN(MAX(AVERAGE($D34:$I34)*'IRRBB parameters'!$C$33,'IRRBB parameters'!$E$33),'IRRBB parameters'!$D$33)*(('IRRBB parameters'!$U$36-'IRRBB parameters'!T$36)/('IRRBB parameters'!$U$36-'IRRBB parameters'!$C$36))+MIN(MAX(AVERAGE($T34:$V34)*'IRRBB parameters'!$C$34,'IRRBB parameters'!$E$34),'IRRBB parameters'!$D$34)*(('IRRBB parameters'!T$36-'IRRBB parameters'!$C$36)/('IRRBB parameters'!$U$36-'IRRBB parameters'!$C$36)),0),"")</f>
        <v/>
      </c>
      <c r="V154" s="1233" t="str">
        <f>IF(AND(ISNUMBER(V34),ISNUMBER($D34),ISNUMBER($V34)),MAX(V34-MIN(MAX(AVERAGE($D34:$I34)*'IRRBB parameters'!$C$33,'IRRBB parameters'!$E$33),'IRRBB parameters'!$D$33)*(('IRRBB parameters'!$U$36-'IRRBB parameters'!U$36)/('IRRBB parameters'!$U$36-'IRRBB parameters'!$C$36))+MIN(MAX(AVERAGE($T34:$V34)*'IRRBB parameters'!$C$34,'IRRBB parameters'!$E$34),'IRRBB parameters'!$D$34)*(('IRRBB parameters'!U$36-'IRRBB parameters'!$C$36)/('IRRBB parameters'!$U$36-'IRRBB parameters'!$C$36)),0),"")</f>
        <v/>
      </c>
      <c r="W154" s="1150"/>
      <c r="X154" s="1210"/>
    </row>
    <row r="155" spans="1:24" ht="15" customHeight="1" x14ac:dyDescent="0.25">
      <c r="A155" s="1209"/>
      <c r="B155" s="1230">
        <f t="shared" si="4"/>
        <v>30</v>
      </c>
      <c r="C155" s="1231" t="str">
        <f t="shared" si="5"/>
        <v/>
      </c>
      <c r="D155" s="1232" t="str">
        <f>IF(AND(ISNUMBER(D35),ISNUMBER($D35),ISNUMBER($V35)),MAX(D35-MIN(MAX(AVERAGE($D35:$I35)*'IRRBB parameters'!$C$33,'IRRBB parameters'!$E$33),'IRRBB parameters'!$D$33)*(('IRRBB parameters'!$U$36-'IRRBB parameters'!C$36)/('IRRBB parameters'!$U$36-'IRRBB parameters'!$C$36))+MIN(MAX(AVERAGE($T35:$V35)*'IRRBB parameters'!$C$34,'IRRBB parameters'!$E$34),'IRRBB parameters'!$D$34)*(('IRRBB parameters'!C$36-'IRRBB parameters'!$C$36)/('IRRBB parameters'!$U$36-'IRRBB parameters'!$C$36)),0),"")</f>
        <v/>
      </c>
      <c r="E155" s="1232" t="str">
        <f>IF(AND(ISNUMBER(E35),ISNUMBER($D35),ISNUMBER($V35)),MAX(E35-MIN(MAX(AVERAGE($D35:$I35)*'IRRBB parameters'!$C$33,'IRRBB parameters'!$E$33),'IRRBB parameters'!$D$33)*(('IRRBB parameters'!$U$36-'IRRBB parameters'!D$36)/('IRRBB parameters'!$U$36-'IRRBB parameters'!$C$36))+MIN(MAX(AVERAGE($T35:$V35)*'IRRBB parameters'!$C$34,'IRRBB parameters'!$E$34),'IRRBB parameters'!$D$34)*(('IRRBB parameters'!D$36-'IRRBB parameters'!$C$36)/('IRRBB parameters'!$U$36-'IRRBB parameters'!$C$36)),0),"")</f>
        <v/>
      </c>
      <c r="F155" s="1232" t="str">
        <f>IF(AND(ISNUMBER(F35),ISNUMBER($D35),ISNUMBER($V35)),MAX(F35-MIN(MAX(AVERAGE($D35:$I35)*'IRRBB parameters'!$C$33,'IRRBB parameters'!$E$33),'IRRBB parameters'!$D$33)*(('IRRBB parameters'!$U$36-'IRRBB parameters'!E$36)/('IRRBB parameters'!$U$36-'IRRBB parameters'!$C$36))+MIN(MAX(AVERAGE($T35:$V35)*'IRRBB parameters'!$C$34,'IRRBB parameters'!$E$34),'IRRBB parameters'!$D$34)*(('IRRBB parameters'!E$36-'IRRBB parameters'!$C$36)/('IRRBB parameters'!$U$36-'IRRBB parameters'!$C$36)),0),"")</f>
        <v/>
      </c>
      <c r="G155" s="1232" t="str">
        <f>IF(AND(ISNUMBER(G35),ISNUMBER($D35),ISNUMBER($V35)),MAX(G35-MIN(MAX(AVERAGE($D35:$I35)*'IRRBB parameters'!$C$33,'IRRBB parameters'!$E$33),'IRRBB parameters'!$D$33)*(('IRRBB parameters'!$U$36-'IRRBB parameters'!F$36)/('IRRBB parameters'!$U$36-'IRRBB parameters'!$C$36))+MIN(MAX(AVERAGE($T35:$V35)*'IRRBB parameters'!$C$34,'IRRBB parameters'!$E$34),'IRRBB parameters'!$D$34)*(('IRRBB parameters'!F$36-'IRRBB parameters'!$C$36)/('IRRBB parameters'!$U$36-'IRRBB parameters'!$C$36)),0),"")</f>
        <v/>
      </c>
      <c r="H155" s="1232" t="str">
        <f>IF(AND(ISNUMBER(H35),ISNUMBER($D35),ISNUMBER($V35)),MAX(H35-MIN(MAX(AVERAGE($D35:$I35)*'IRRBB parameters'!$C$33,'IRRBB parameters'!$E$33),'IRRBB parameters'!$D$33)*(('IRRBB parameters'!$U$36-'IRRBB parameters'!G$36)/('IRRBB parameters'!$U$36-'IRRBB parameters'!$C$36))+MIN(MAX(AVERAGE($T35:$V35)*'IRRBB parameters'!$C$34,'IRRBB parameters'!$E$34),'IRRBB parameters'!$D$34)*(('IRRBB parameters'!G$36-'IRRBB parameters'!$C$36)/('IRRBB parameters'!$U$36-'IRRBB parameters'!$C$36)),0),"")</f>
        <v/>
      </c>
      <c r="I155" s="1232" t="str">
        <f>IF(AND(ISNUMBER(I35),ISNUMBER($D35),ISNUMBER($V35)),MAX(I35-MIN(MAX(AVERAGE($D35:$I35)*'IRRBB parameters'!$C$33,'IRRBB parameters'!$E$33),'IRRBB parameters'!$D$33)*(('IRRBB parameters'!$U$36-'IRRBB parameters'!H$36)/('IRRBB parameters'!$U$36-'IRRBB parameters'!$C$36))+MIN(MAX(AVERAGE($T35:$V35)*'IRRBB parameters'!$C$34,'IRRBB parameters'!$E$34),'IRRBB parameters'!$D$34)*(('IRRBB parameters'!H$36-'IRRBB parameters'!$C$36)/('IRRBB parameters'!$U$36-'IRRBB parameters'!$C$36)),0),"")</f>
        <v/>
      </c>
      <c r="J155" s="1232" t="str">
        <f>IF(AND(ISNUMBER(J35),ISNUMBER($D35),ISNUMBER($V35)),MAX(J35-MIN(MAX(AVERAGE($D35:$I35)*'IRRBB parameters'!$C$33,'IRRBB parameters'!$E$33),'IRRBB parameters'!$D$33)*(('IRRBB parameters'!$U$36-'IRRBB parameters'!I$36)/('IRRBB parameters'!$U$36-'IRRBB parameters'!$C$36))+MIN(MAX(AVERAGE($T35:$V35)*'IRRBB parameters'!$C$34,'IRRBB parameters'!$E$34),'IRRBB parameters'!$D$34)*(('IRRBB parameters'!I$36-'IRRBB parameters'!$C$36)/('IRRBB parameters'!$U$36-'IRRBB parameters'!$C$36)),0),"")</f>
        <v/>
      </c>
      <c r="K155" s="1232" t="str">
        <f>IF(AND(ISNUMBER(K35),ISNUMBER($D35),ISNUMBER($V35)),MAX(K35-MIN(MAX(AVERAGE($D35:$I35)*'IRRBB parameters'!$C$33,'IRRBB parameters'!$E$33),'IRRBB parameters'!$D$33)*(('IRRBB parameters'!$U$36-'IRRBB parameters'!J$36)/('IRRBB parameters'!$U$36-'IRRBB parameters'!$C$36))+MIN(MAX(AVERAGE($T35:$V35)*'IRRBB parameters'!$C$34,'IRRBB parameters'!$E$34),'IRRBB parameters'!$D$34)*(('IRRBB parameters'!J$36-'IRRBB parameters'!$C$36)/('IRRBB parameters'!$U$36-'IRRBB parameters'!$C$36)),0),"")</f>
        <v/>
      </c>
      <c r="L155" s="1232" t="str">
        <f>IF(AND(ISNUMBER(L35),ISNUMBER($D35),ISNUMBER($V35)),MAX(L35-MIN(MAX(AVERAGE($D35:$I35)*'IRRBB parameters'!$C$33,'IRRBB parameters'!$E$33),'IRRBB parameters'!$D$33)*(('IRRBB parameters'!$U$36-'IRRBB parameters'!K$36)/('IRRBB parameters'!$U$36-'IRRBB parameters'!$C$36))+MIN(MAX(AVERAGE($T35:$V35)*'IRRBB parameters'!$C$34,'IRRBB parameters'!$E$34),'IRRBB parameters'!$D$34)*(('IRRBB parameters'!K$36-'IRRBB parameters'!$C$36)/('IRRBB parameters'!$U$36-'IRRBB parameters'!$C$36)),0),"")</f>
        <v/>
      </c>
      <c r="M155" s="1232" t="str">
        <f>IF(AND(ISNUMBER(M35),ISNUMBER($D35),ISNUMBER($V35)),MAX(M35-MIN(MAX(AVERAGE($D35:$I35)*'IRRBB parameters'!$C$33,'IRRBB parameters'!$E$33),'IRRBB parameters'!$D$33)*(('IRRBB parameters'!$U$36-'IRRBB parameters'!L$36)/('IRRBB parameters'!$U$36-'IRRBB parameters'!$C$36))+MIN(MAX(AVERAGE($T35:$V35)*'IRRBB parameters'!$C$34,'IRRBB parameters'!$E$34),'IRRBB parameters'!$D$34)*(('IRRBB parameters'!L$36-'IRRBB parameters'!$C$36)/('IRRBB parameters'!$U$36-'IRRBB parameters'!$C$36)),0),"")</f>
        <v/>
      </c>
      <c r="N155" s="1232" t="str">
        <f>IF(AND(ISNUMBER(N35),ISNUMBER($D35),ISNUMBER($V35)),MAX(N35-MIN(MAX(AVERAGE($D35:$I35)*'IRRBB parameters'!$C$33,'IRRBB parameters'!$E$33),'IRRBB parameters'!$D$33)*(('IRRBB parameters'!$U$36-'IRRBB parameters'!M$36)/('IRRBB parameters'!$U$36-'IRRBB parameters'!$C$36))+MIN(MAX(AVERAGE($T35:$V35)*'IRRBB parameters'!$C$34,'IRRBB parameters'!$E$34),'IRRBB parameters'!$D$34)*(('IRRBB parameters'!M$36-'IRRBB parameters'!$C$36)/('IRRBB parameters'!$U$36-'IRRBB parameters'!$C$36)),0),"")</f>
        <v/>
      </c>
      <c r="O155" s="1232" t="str">
        <f>IF(AND(ISNUMBER(O35),ISNUMBER($D35),ISNUMBER($V35)),MAX(O35-MIN(MAX(AVERAGE($D35:$I35)*'IRRBB parameters'!$C$33,'IRRBB parameters'!$E$33),'IRRBB parameters'!$D$33)*(('IRRBB parameters'!$U$36-'IRRBB parameters'!N$36)/('IRRBB parameters'!$U$36-'IRRBB parameters'!$C$36))+MIN(MAX(AVERAGE($T35:$V35)*'IRRBB parameters'!$C$34,'IRRBB parameters'!$E$34),'IRRBB parameters'!$D$34)*(('IRRBB parameters'!N$36-'IRRBB parameters'!$C$36)/('IRRBB parameters'!$U$36-'IRRBB parameters'!$C$36)),0),"")</f>
        <v/>
      </c>
      <c r="P155" s="1232" t="str">
        <f>IF(AND(ISNUMBER(P35),ISNUMBER($D35),ISNUMBER($V35)),MAX(P35-MIN(MAX(AVERAGE($D35:$I35)*'IRRBB parameters'!$C$33,'IRRBB parameters'!$E$33),'IRRBB parameters'!$D$33)*(('IRRBB parameters'!$U$36-'IRRBB parameters'!O$36)/('IRRBB parameters'!$U$36-'IRRBB parameters'!$C$36))+MIN(MAX(AVERAGE($T35:$V35)*'IRRBB parameters'!$C$34,'IRRBB parameters'!$E$34),'IRRBB parameters'!$D$34)*(('IRRBB parameters'!O$36-'IRRBB parameters'!$C$36)/('IRRBB parameters'!$U$36-'IRRBB parameters'!$C$36)),0),"")</f>
        <v/>
      </c>
      <c r="Q155" s="1232" t="str">
        <f>IF(AND(ISNUMBER(Q35),ISNUMBER($D35),ISNUMBER($V35)),MAX(Q35-MIN(MAX(AVERAGE($D35:$I35)*'IRRBB parameters'!$C$33,'IRRBB parameters'!$E$33),'IRRBB parameters'!$D$33)*(('IRRBB parameters'!$U$36-'IRRBB parameters'!P$36)/('IRRBB parameters'!$U$36-'IRRBB parameters'!$C$36))+MIN(MAX(AVERAGE($T35:$V35)*'IRRBB parameters'!$C$34,'IRRBB parameters'!$E$34),'IRRBB parameters'!$D$34)*(('IRRBB parameters'!P$36-'IRRBB parameters'!$C$36)/('IRRBB parameters'!$U$36-'IRRBB parameters'!$C$36)),0),"")</f>
        <v/>
      </c>
      <c r="R155" s="1232" t="str">
        <f>IF(AND(ISNUMBER(R35),ISNUMBER($D35),ISNUMBER($V35)),MAX(R35-MIN(MAX(AVERAGE($D35:$I35)*'IRRBB parameters'!$C$33,'IRRBB parameters'!$E$33),'IRRBB parameters'!$D$33)*(('IRRBB parameters'!$U$36-'IRRBB parameters'!Q$36)/('IRRBB parameters'!$U$36-'IRRBB parameters'!$C$36))+MIN(MAX(AVERAGE($T35:$V35)*'IRRBB parameters'!$C$34,'IRRBB parameters'!$E$34),'IRRBB parameters'!$D$34)*(('IRRBB parameters'!Q$36-'IRRBB parameters'!$C$36)/('IRRBB parameters'!$U$36-'IRRBB parameters'!$C$36)),0),"")</f>
        <v/>
      </c>
      <c r="S155" s="1232" t="str">
        <f>IF(AND(ISNUMBER(S35),ISNUMBER($D35),ISNUMBER($V35)),MAX(S35-MIN(MAX(AVERAGE($D35:$I35)*'IRRBB parameters'!$C$33,'IRRBB parameters'!$E$33),'IRRBB parameters'!$D$33)*(('IRRBB parameters'!$U$36-'IRRBB parameters'!R$36)/('IRRBB parameters'!$U$36-'IRRBB parameters'!$C$36))+MIN(MAX(AVERAGE($T35:$V35)*'IRRBB parameters'!$C$34,'IRRBB parameters'!$E$34),'IRRBB parameters'!$D$34)*(('IRRBB parameters'!R$36-'IRRBB parameters'!$C$36)/('IRRBB parameters'!$U$36-'IRRBB parameters'!$C$36)),0),"")</f>
        <v/>
      </c>
      <c r="T155" s="1232" t="str">
        <f>IF(AND(ISNUMBER(T35),ISNUMBER($D35),ISNUMBER($V35)),MAX(T35-MIN(MAX(AVERAGE($D35:$I35)*'IRRBB parameters'!$C$33,'IRRBB parameters'!$E$33),'IRRBB parameters'!$D$33)*(('IRRBB parameters'!$U$36-'IRRBB parameters'!S$36)/('IRRBB parameters'!$U$36-'IRRBB parameters'!$C$36))+MIN(MAX(AVERAGE($T35:$V35)*'IRRBB parameters'!$C$34,'IRRBB parameters'!$E$34),'IRRBB parameters'!$D$34)*(('IRRBB parameters'!S$36-'IRRBB parameters'!$C$36)/('IRRBB parameters'!$U$36-'IRRBB parameters'!$C$36)),0),"")</f>
        <v/>
      </c>
      <c r="U155" s="1232" t="str">
        <f>IF(AND(ISNUMBER(U35),ISNUMBER($D35),ISNUMBER($V35)),MAX(U35-MIN(MAX(AVERAGE($D35:$I35)*'IRRBB parameters'!$C$33,'IRRBB parameters'!$E$33),'IRRBB parameters'!$D$33)*(('IRRBB parameters'!$U$36-'IRRBB parameters'!T$36)/('IRRBB parameters'!$U$36-'IRRBB parameters'!$C$36))+MIN(MAX(AVERAGE($T35:$V35)*'IRRBB parameters'!$C$34,'IRRBB parameters'!$E$34),'IRRBB parameters'!$D$34)*(('IRRBB parameters'!T$36-'IRRBB parameters'!$C$36)/('IRRBB parameters'!$U$36-'IRRBB parameters'!$C$36)),0),"")</f>
        <v/>
      </c>
      <c r="V155" s="1233" t="str">
        <f>IF(AND(ISNUMBER(V35),ISNUMBER($D35),ISNUMBER($V35)),MAX(V35-MIN(MAX(AVERAGE($D35:$I35)*'IRRBB parameters'!$C$33,'IRRBB parameters'!$E$33),'IRRBB parameters'!$D$33)*(('IRRBB parameters'!$U$36-'IRRBB parameters'!U$36)/('IRRBB parameters'!$U$36-'IRRBB parameters'!$C$36))+MIN(MAX(AVERAGE($T35:$V35)*'IRRBB parameters'!$C$34,'IRRBB parameters'!$E$34),'IRRBB parameters'!$D$34)*(('IRRBB parameters'!U$36-'IRRBB parameters'!$C$36)/('IRRBB parameters'!$U$36-'IRRBB parameters'!$C$36)),0),"")</f>
        <v/>
      </c>
      <c r="W155" s="1150"/>
      <c r="X155" s="1210"/>
    </row>
    <row r="156" spans="1:24" ht="15" customHeight="1" x14ac:dyDescent="0.25">
      <c r="A156" s="1209"/>
      <c r="B156" s="1230">
        <f t="shared" si="4"/>
        <v>31</v>
      </c>
      <c r="C156" s="1231" t="str">
        <f t="shared" si="5"/>
        <v/>
      </c>
      <c r="D156" s="1232" t="str">
        <f>IF(AND(ISNUMBER(D36),ISNUMBER($D36),ISNUMBER($V36)),MAX(D36-MIN(MAX(AVERAGE($D36:$I36)*'IRRBB parameters'!$C$33,'IRRBB parameters'!$E$33),'IRRBB parameters'!$D$33)*(('IRRBB parameters'!$U$36-'IRRBB parameters'!C$36)/('IRRBB parameters'!$U$36-'IRRBB parameters'!$C$36))+MIN(MAX(AVERAGE($T36:$V36)*'IRRBB parameters'!$C$34,'IRRBB parameters'!$E$34),'IRRBB parameters'!$D$34)*(('IRRBB parameters'!C$36-'IRRBB parameters'!$C$36)/('IRRBB parameters'!$U$36-'IRRBB parameters'!$C$36)),0),"")</f>
        <v/>
      </c>
      <c r="E156" s="1232" t="str">
        <f>IF(AND(ISNUMBER(E36),ISNUMBER($D36),ISNUMBER($V36)),MAX(E36-MIN(MAX(AVERAGE($D36:$I36)*'IRRBB parameters'!$C$33,'IRRBB parameters'!$E$33),'IRRBB parameters'!$D$33)*(('IRRBB parameters'!$U$36-'IRRBB parameters'!D$36)/('IRRBB parameters'!$U$36-'IRRBB parameters'!$C$36))+MIN(MAX(AVERAGE($T36:$V36)*'IRRBB parameters'!$C$34,'IRRBB parameters'!$E$34),'IRRBB parameters'!$D$34)*(('IRRBB parameters'!D$36-'IRRBB parameters'!$C$36)/('IRRBB parameters'!$U$36-'IRRBB parameters'!$C$36)),0),"")</f>
        <v/>
      </c>
      <c r="F156" s="1232" t="str">
        <f>IF(AND(ISNUMBER(F36),ISNUMBER($D36),ISNUMBER($V36)),MAX(F36-MIN(MAX(AVERAGE($D36:$I36)*'IRRBB parameters'!$C$33,'IRRBB parameters'!$E$33),'IRRBB parameters'!$D$33)*(('IRRBB parameters'!$U$36-'IRRBB parameters'!E$36)/('IRRBB parameters'!$U$36-'IRRBB parameters'!$C$36))+MIN(MAX(AVERAGE($T36:$V36)*'IRRBB parameters'!$C$34,'IRRBB parameters'!$E$34),'IRRBB parameters'!$D$34)*(('IRRBB parameters'!E$36-'IRRBB parameters'!$C$36)/('IRRBB parameters'!$U$36-'IRRBB parameters'!$C$36)),0),"")</f>
        <v/>
      </c>
      <c r="G156" s="1232" t="str">
        <f>IF(AND(ISNUMBER(G36),ISNUMBER($D36),ISNUMBER($V36)),MAX(G36-MIN(MAX(AVERAGE($D36:$I36)*'IRRBB parameters'!$C$33,'IRRBB parameters'!$E$33),'IRRBB parameters'!$D$33)*(('IRRBB parameters'!$U$36-'IRRBB parameters'!F$36)/('IRRBB parameters'!$U$36-'IRRBB parameters'!$C$36))+MIN(MAX(AVERAGE($T36:$V36)*'IRRBB parameters'!$C$34,'IRRBB parameters'!$E$34),'IRRBB parameters'!$D$34)*(('IRRBB parameters'!F$36-'IRRBB parameters'!$C$36)/('IRRBB parameters'!$U$36-'IRRBB parameters'!$C$36)),0),"")</f>
        <v/>
      </c>
      <c r="H156" s="1232" t="str">
        <f>IF(AND(ISNUMBER(H36),ISNUMBER($D36),ISNUMBER($V36)),MAX(H36-MIN(MAX(AVERAGE($D36:$I36)*'IRRBB parameters'!$C$33,'IRRBB parameters'!$E$33),'IRRBB parameters'!$D$33)*(('IRRBB parameters'!$U$36-'IRRBB parameters'!G$36)/('IRRBB parameters'!$U$36-'IRRBB parameters'!$C$36))+MIN(MAX(AVERAGE($T36:$V36)*'IRRBB parameters'!$C$34,'IRRBB parameters'!$E$34),'IRRBB parameters'!$D$34)*(('IRRBB parameters'!G$36-'IRRBB parameters'!$C$36)/('IRRBB parameters'!$U$36-'IRRBB parameters'!$C$36)),0),"")</f>
        <v/>
      </c>
      <c r="I156" s="1232" t="str">
        <f>IF(AND(ISNUMBER(I36),ISNUMBER($D36),ISNUMBER($V36)),MAX(I36-MIN(MAX(AVERAGE($D36:$I36)*'IRRBB parameters'!$C$33,'IRRBB parameters'!$E$33),'IRRBB parameters'!$D$33)*(('IRRBB parameters'!$U$36-'IRRBB parameters'!H$36)/('IRRBB parameters'!$U$36-'IRRBB parameters'!$C$36))+MIN(MAX(AVERAGE($T36:$V36)*'IRRBB parameters'!$C$34,'IRRBB parameters'!$E$34),'IRRBB parameters'!$D$34)*(('IRRBB parameters'!H$36-'IRRBB parameters'!$C$36)/('IRRBB parameters'!$U$36-'IRRBB parameters'!$C$36)),0),"")</f>
        <v/>
      </c>
      <c r="J156" s="1232" t="str">
        <f>IF(AND(ISNUMBER(J36),ISNUMBER($D36),ISNUMBER($V36)),MAX(J36-MIN(MAX(AVERAGE($D36:$I36)*'IRRBB parameters'!$C$33,'IRRBB parameters'!$E$33),'IRRBB parameters'!$D$33)*(('IRRBB parameters'!$U$36-'IRRBB parameters'!I$36)/('IRRBB parameters'!$U$36-'IRRBB parameters'!$C$36))+MIN(MAX(AVERAGE($T36:$V36)*'IRRBB parameters'!$C$34,'IRRBB parameters'!$E$34),'IRRBB parameters'!$D$34)*(('IRRBB parameters'!I$36-'IRRBB parameters'!$C$36)/('IRRBB parameters'!$U$36-'IRRBB parameters'!$C$36)),0),"")</f>
        <v/>
      </c>
      <c r="K156" s="1232" t="str">
        <f>IF(AND(ISNUMBER(K36),ISNUMBER($D36),ISNUMBER($V36)),MAX(K36-MIN(MAX(AVERAGE($D36:$I36)*'IRRBB parameters'!$C$33,'IRRBB parameters'!$E$33),'IRRBB parameters'!$D$33)*(('IRRBB parameters'!$U$36-'IRRBB parameters'!J$36)/('IRRBB parameters'!$U$36-'IRRBB parameters'!$C$36))+MIN(MAX(AVERAGE($T36:$V36)*'IRRBB parameters'!$C$34,'IRRBB parameters'!$E$34),'IRRBB parameters'!$D$34)*(('IRRBB parameters'!J$36-'IRRBB parameters'!$C$36)/('IRRBB parameters'!$U$36-'IRRBB parameters'!$C$36)),0),"")</f>
        <v/>
      </c>
      <c r="L156" s="1232" t="str">
        <f>IF(AND(ISNUMBER(L36),ISNUMBER($D36),ISNUMBER($V36)),MAX(L36-MIN(MAX(AVERAGE($D36:$I36)*'IRRBB parameters'!$C$33,'IRRBB parameters'!$E$33),'IRRBB parameters'!$D$33)*(('IRRBB parameters'!$U$36-'IRRBB parameters'!K$36)/('IRRBB parameters'!$U$36-'IRRBB parameters'!$C$36))+MIN(MAX(AVERAGE($T36:$V36)*'IRRBB parameters'!$C$34,'IRRBB parameters'!$E$34),'IRRBB parameters'!$D$34)*(('IRRBB parameters'!K$36-'IRRBB parameters'!$C$36)/('IRRBB parameters'!$U$36-'IRRBB parameters'!$C$36)),0),"")</f>
        <v/>
      </c>
      <c r="M156" s="1232" t="str">
        <f>IF(AND(ISNUMBER(M36),ISNUMBER($D36),ISNUMBER($V36)),MAX(M36-MIN(MAX(AVERAGE($D36:$I36)*'IRRBB parameters'!$C$33,'IRRBB parameters'!$E$33),'IRRBB parameters'!$D$33)*(('IRRBB parameters'!$U$36-'IRRBB parameters'!L$36)/('IRRBB parameters'!$U$36-'IRRBB parameters'!$C$36))+MIN(MAX(AVERAGE($T36:$V36)*'IRRBB parameters'!$C$34,'IRRBB parameters'!$E$34),'IRRBB parameters'!$D$34)*(('IRRBB parameters'!L$36-'IRRBB parameters'!$C$36)/('IRRBB parameters'!$U$36-'IRRBB parameters'!$C$36)),0),"")</f>
        <v/>
      </c>
      <c r="N156" s="1232" t="str">
        <f>IF(AND(ISNUMBER(N36),ISNUMBER($D36),ISNUMBER($V36)),MAX(N36-MIN(MAX(AVERAGE($D36:$I36)*'IRRBB parameters'!$C$33,'IRRBB parameters'!$E$33),'IRRBB parameters'!$D$33)*(('IRRBB parameters'!$U$36-'IRRBB parameters'!M$36)/('IRRBB parameters'!$U$36-'IRRBB parameters'!$C$36))+MIN(MAX(AVERAGE($T36:$V36)*'IRRBB parameters'!$C$34,'IRRBB parameters'!$E$34),'IRRBB parameters'!$D$34)*(('IRRBB parameters'!M$36-'IRRBB parameters'!$C$36)/('IRRBB parameters'!$U$36-'IRRBB parameters'!$C$36)),0),"")</f>
        <v/>
      </c>
      <c r="O156" s="1232" t="str">
        <f>IF(AND(ISNUMBER(O36),ISNUMBER($D36),ISNUMBER($V36)),MAX(O36-MIN(MAX(AVERAGE($D36:$I36)*'IRRBB parameters'!$C$33,'IRRBB parameters'!$E$33),'IRRBB parameters'!$D$33)*(('IRRBB parameters'!$U$36-'IRRBB parameters'!N$36)/('IRRBB parameters'!$U$36-'IRRBB parameters'!$C$36))+MIN(MAX(AVERAGE($T36:$V36)*'IRRBB parameters'!$C$34,'IRRBB parameters'!$E$34),'IRRBB parameters'!$D$34)*(('IRRBB parameters'!N$36-'IRRBB parameters'!$C$36)/('IRRBB parameters'!$U$36-'IRRBB parameters'!$C$36)),0),"")</f>
        <v/>
      </c>
      <c r="P156" s="1232" t="str">
        <f>IF(AND(ISNUMBER(P36),ISNUMBER($D36),ISNUMBER($V36)),MAX(P36-MIN(MAX(AVERAGE($D36:$I36)*'IRRBB parameters'!$C$33,'IRRBB parameters'!$E$33),'IRRBB parameters'!$D$33)*(('IRRBB parameters'!$U$36-'IRRBB parameters'!O$36)/('IRRBB parameters'!$U$36-'IRRBB parameters'!$C$36))+MIN(MAX(AVERAGE($T36:$V36)*'IRRBB parameters'!$C$34,'IRRBB parameters'!$E$34),'IRRBB parameters'!$D$34)*(('IRRBB parameters'!O$36-'IRRBB parameters'!$C$36)/('IRRBB parameters'!$U$36-'IRRBB parameters'!$C$36)),0),"")</f>
        <v/>
      </c>
      <c r="Q156" s="1232" t="str">
        <f>IF(AND(ISNUMBER(Q36),ISNUMBER($D36),ISNUMBER($V36)),MAX(Q36-MIN(MAX(AVERAGE($D36:$I36)*'IRRBB parameters'!$C$33,'IRRBB parameters'!$E$33),'IRRBB parameters'!$D$33)*(('IRRBB parameters'!$U$36-'IRRBB parameters'!P$36)/('IRRBB parameters'!$U$36-'IRRBB parameters'!$C$36))+MIN(MAX(AVERAGE($T36:$V36)*'IRRBB parameters'!$C$34,'IRRBB parameters'!$E$34),'IRRBB parameters'!$D$34)*(('IRRBB parameters'!P$36-'IRRBB parameters'!$C$36)/('IRRBB parameters'!$U$36-'IRRBB parameters'!$C$36)),0),"")</f>
        <v/>
      </c>
      <c r="R156" s="1232" t="str">
        <f>IF(AND(ISNUMBER(R36),ISNUMBER($D36),ISNUMBER($V36)),MAX(R36-MIN(MAX(AVERAGE($D36:$I36)*'IRRBB parameters'!$C$33,'IRRBB parameters'!$E$33),'IRRBB parameters'!$D$33)*(('IRRBB parameters'!$U$36-'IRRBB parameters'!Q$36)/('IRRBB parameters'!$U$36-'IRRBB parameters'!$C$36))+MIN(MAX(AVERAGE($T36:$V36)*'IRRBB parameters'!$C$34,'IRRBB parameters'!$E$34),'IRRBB parameters'!$D$34)*(('IRRBB parameters'!Q$36-'IRRBB parameters'!$C$36)/('IRRBB parameters'!$U$36-'IRRBB parameters'!$C$36)),0),"")</f>
        <v/>
      </c>
      <c r="S156" s="1232" t="str">
        <f>IF(AND(ISNUMBER(S36),ISNUMBER($D36),ISNUMBER($V36)),MAX(S36-MIN(MAX(AVERAGE($D36:$I36)*'IRRBB parameters'!$C$33,'IRRBB parameters'!$E$33),'IRRBB parameters'!$D$33)*(('IRRBB parameters'!$U$36-'IRRBB parameters'!R$36)/('IRRBB parameters'!$U$36-'IRRBB parameters'!$C$36))+MIN(MAX(AVERAGE($T36:$V36)*'IRRBB parameters'!$C$34,'IRRBB parameters'!$E$34),'IRRBB parameters'!$D$34)*(('IRRBB parameters'!R$36-'IRRBB parameters'!$C$36)/('IRRBB parameters'!$U$36-'IRRBB parameters'!$C$36)),0),"")</f>
        <v/>
      </c>
      <c r="T156" s="1232" t="str">
        <f>IF(AND(ISNUMBER(T36),ISNUMBER($D36),ISNUMBER($V36)),MAX(T36-MIN(MAX(AVERAGE($D36:$I36)*'IRRBB parameters'!$C$33,'IRRBB parameters'!$E$33),'IRRBB parameters'!$D$33)*(('IRRBB parameters'!$U$36-'IRRBB parameters'!S$36)/('IRRBB parameters'!$U$36-'IRRBB parameters'!$C$36))+MIN(MAX(AVERAGE($T36:$V36)*'IRRBB parameters'!$C$34,'IRRBB parameters'!$E$34),'IRRBB parameters'!$D$34)*(('IRRBB parameters'!S$36-'IRRBB parameters'!$C$36)/('IRRBB parameters'!$U$36-'IRRBB parameters'!$C$36)),0),"")</f>
        <v/>
      </c>
      <c r="U156" s="1232" t="str">
        <f>IF(AND(ISNUMBER(U36),ISNUMBER($D36),ISNUMBER($V36)),MAX(U36-MIN(MAX(AVERAGE($D36:$I36)*'IRRBB parameters'!$C$33,'IRRBB parameters'!$E$33),'IRRBB parameters'!$D$33)*(('IRRBB parameters'!$U$36-'IRRBB parameters'!T$36)/('IRRBB parameters'!$U$36-'IRRBB parameters'!$C$36))+MIN(MAX(AVERAGE($T36:$V36)*'IRRBB parameters'!$C$34,'IRRBB parameters'!$E$34),'IRRBB parameters'!$D$34)*(('IRRBB parameters'!T$36-'IRRBB parameters'!$C$36)/('IRRBB parameters'!$U$36-'IRRBB parameters'!$C$36)),0),"")</f>
        <v/>
      </c>
      <c r="V156" s="1233" t="str">
        <f>IF(AND(ISNUMBER(V36),ISNUMBER($D36),ISNUMBER($V36)),MAX(V36-MIN(MAX(AVERAGE($D36:$I36)*'IRRBB parameters'!$C$33,'IRRBB parameters'!$E$33),'IRRBB parameters'!$D$33)*(('IRRBB parameters'!$U$36-'IRRBB parameters'!U$36)/('IRRBB parameters'!$U$36-'IRRBB parameters'!$C$36))+MIN(MAX(AVERAGE($T36:$V36)*'IRRBB parameters'!$C$34,'IRRBB parameters'!$E$34),'IRRBB parameters'!$D$34)*(('IRRBB parameters'!U$36-'IRRBB parameters'!$C$36)/('IRRBB parameters'!$U$36-'IRRBB parameters'!$C$36)),0),"")</f>
        <v/>
      </c>
      <c r="W156" s="1150"/>
      <c r="X156" s="1210"/>
    </row>
    <row r="157" spans="1:24" ht="15" customHeight="1" x14ac:dyDescent="0.25">
      <c r="A157" s="1209"/>
      <c r="B157" s="1230">
        <f t="shared" si="4"/>
        <v>32</v>
      </c>
      <c r="C157" s="1231" t="str">
        <f t="shared" si="5"/>
        <v/>
      </c>
      <c r="D157" s="1232" t="str">
        <f>IF(AND(ISNUMBER(D37),ISNUMBER($D37),ISNUMBER($V37)),MAX(D37-MIN(MAX(AVERAGE($D37:$I37)*'IRRBB parameters'!$C$33,'IRRBB parameters'!$E$33),'IRRBB parameters'!$D$33)*(('IRRBB parameters'!$U$36-'IRRBB parameters'!C$36)/('IRRBB parameters'!$U$36-'IRRBB parameters'!$C$36))+MIN(MAX(AVERAGE($T37:$V37)*'IRRBB parameters'!$C$34,'IRRBB parameters'!$E$34),'IRRBB parameters'!$D$34)*(('IRRBB parameters'!C$36-'IRRBB parameters'!$C$36)/('IRRBB parameters'!$U$36-'IRRBB parameters'!$C$36)),0),"")</f>
        <v/>
      </c>
      <c r="E157" s="1232" t="str">
        <f>IF(AND(ISNUMBER(E37),ISNUMBER($D37),ISNUMBER($V37)),MAX(E37-MIN(MAX(AVERAGE($D37:$I37)*'IRRBB parameters'!$C$33,'IRRBB parameters'!$E$33),'IRRBB parameters'!$D$33)*(('IRRBB parameters'!$U$36-'IRRBB parameters'!D$36)/('IRRBB parameters'!$U$36-'IRRBB parameters'!$C$36))+MIN(MAX(AVERAGE($T37:$V37)*'IRRBB parameters'!$C$34,'IRRBB parameters'!$E$34),'IRRBB parameters'!$D$34)*(('IRRBB parameters'!D$36-'IRRBB parameters'!$C$36)/('IRRBB parameters'!$U$36-'IRRBB parameters'!$C$36)),0),"")</f>
        <v/>
      </c>
      <c r="F157" s="1232" t="str">
        <f>IF(AND(ISNUMBER(F37),ISNUMBER($D37),ISNUMBER($V37)),MAX(F37-MIN(MAX(AVERAGE($D37:$I37)*'IRRBB parameters'!$C$33,'IRRBB parameters'!$E$33),'IRRBB parameters'!$D$33)*(('IRRBB parameters'!$U$36-'IRRBB parameters'!E$36)/('IRRBB parameters'!$U$36-'IRRBB parameters'!$C$36))+MIN(MAX(AVERAGE($T37:$V37)*'IRRBB parameters'!$C$34,'IRRBB parameters'!$E$34),'IRRBB parameters'!$D$34)*(('IRRBB parameters'!E$36-'IRRBB parameters'!$C$36)/('IRRBB parameters'!$U$36-'IRRBB parameters'!$C$36)),0),"")</f>
        <v/>
      </c>
      <c r="G157" s="1232" t="str">
        <f>IF(AND(ISNUMBER(G37),ISNUMBER($D37),ISNUMBER($V37)),MAX(G37-MIN(MAX(AVERAGE($D37:$I37)*'IRRBB parameters'!$C$33,'IRRBB parameters'!$E$33),'IRRBB parameters'!$D$33)*(('IRRBB parameters'!$U$36-'IRRBB parameters'!F$36)/('IRRBB parameters'!$U$36-'IRRBB parameters'!$C$36))+MIN(MAX(AVERAGE($T37:$V37)*'IRRBB parameters'!$C$34,'IRRBB parameters'!$E$34),'IRRBB parameters'!$D$34)*(('IRRBB parameters'!F$36-'IRRBB parameters'!$C$36)/('IRRBB parameters'!$U$36-'IRRBB parameters'!$C$36)),0),"")</f>
        <v/>
      </c>
      <c r="H157" s="1232" t="str">
        <f>IF(AND(ISNUMBER(H37),ISNUMBER($D37),ISNUMBER($V37)),MAX(H37-MIN(MAX(AVERAGE($D37:$I37)*'IRRBB parameters'!$C$33,'IRRBB parameters'!$E$33),'IRRBB parameters'!$D$33)*(('IRRBB parameters'!$U$36-'IRRBB parameters'!G$36)/('IRRBB parameters'!$U$36-'IRRBB parameters'!$C$36))+MIN(MAX(AVERAGE($T37:$V37)*'IRRBB parameters'!$C$34,'IRRBB parameters'!$E$34),'IRRBB parameters'!$D$34)*(('IRRBB parameters'!G$36-'IRRBB parameters'!$C$36)/('IRRBB parameters'!$U$36-'IRRBB parameters'!$C$36)),0),"")</f>
        <v/>
      </c>
      <c r="I157" s="1232" t="str">
        <f>IF(AND(ISNUMBER(I37),ISNUMBER($D37),ISNUMBER($V37)),MAX(I37-MIN(MAX(AVERAGE($D37:$I37)*'IRRBB parameters'!$C$33,'IRRBB parameters'!$E$33),'IRRBB parameters'!$D$33)*(('IRRBB parameters'!$U$36-'IRRBB parameters'!H$36)/('IRRBB parameters'!$U$36-'IRRBB parameters'!$C$36))+MIN(MAX(AVERAGE($T37:$V37)*'IRRBB parameters'!$C$34,'IRRBB parameters'!$E$34),'IRRBB parameters'!$D$34)*(('IRRBB parameters'!H$36-'IRRBB parameters'!$C$36)/('IRRBB parameters'!$U$36-'IRRBB parameters'!$C$36)),0),"")</f>
        <v/>
      </c>
      <c r="J157" s="1232" t="str">
        <f>IF(AND(ISNUMBER(J37),ISNUMBER($D37),ISNUMBER($V37)),MAX(J37-MIN(MAX(AVERAGE($D37:$I37)*'IRRBB parameters'!$C$33,'IRRBB parameters'!$E$33),'IRRBB parameters'!$D$33)*(('IRRBB parameters'!$U$36-'IRRBB parameters'!I$36)/('IRRBB parameters'!$U$36-'IRRBB parameters'!$C$36))+MIN(MAX(AVERAGE($T37:$V37)*'IRRBB parameters'!$C$34,'IRRBB parameters'!$E$34),'IRRBB parameters'!$D$34)*(('IRRBB parameters'!I$36-'IRRBB parameters'!$C$36)/('IRRBB parameters'!$U$36-'IRRBB parameters'!$C$36)),0),"")</f>
        <v/>
      </c>
      <c r="K157" s="1232" t="str">
        <f>IF(AND(ISNUMBER(K37),ISNUMBER($D37),ISNUMBER($V37)),MAX(K37-MIN(MAX(AVERAGE($D37:$I37)*'IRRBB parameters'!$C$33,'IRRBB parameters'!$E$33),'IRRBB parameters'!$D$33)*(('IRRBB parameters'!$U$36-'IRRBB parameters'!J$36)/('IRRBB parameters'!$U$36-'IRRBB parameters'!$C$36))+MIN(MAX(AVERAGE($T37:$V37)*'IRRBB parameters'!$C$34,'IRRBB parameters'!$E$34),'IRRBB parameters'!$D$34)*(('IRRBB parameters'!J$36-'IRRBB parameters'!$C$36)/('IRRBB parameters'!$U$36-'IRRBB parameters'!$C$36)),0),"")</f>
        <v/>
      </c>
      <c r="L157" s="1232" t="str">
        <f>IF(AND(ISNUMBER(L37),ISNUMBER($D37),ISNUMBER($V37)),MAX(L37-MIN(MAX(AVERAGE($D37:$I37)*'IRRBB parameters'!$C$33,'IRRBB parameters'!$E$33),'IRRBB parameters'!$D$33)*(('IRRBB parameters'!$U$36-'IRRBB parameters'!K$36)/('IRRBB parameters'!$U$36-'IRRBB parameters'!$C$36))+MIN(MAX(AVERAGE($T37:$V37)*'IRRBB parameters'!$C$34,'IRRBB parameters'!$E$34),'IRRBB parameters'!$D$34)*(('IRRBB parameters'!K$36-'IRRBB parameters'!$C$36)/('IRRBB parameters'!$U$36-'IRRBB parameters'!$C$36)),0),"")</f>
        <v/>
      </c>
      <c r="M157" s="1232" t="str">
        <f>IF(AND(ISNUMBER(M37),ISNUMBER($D37),ISNUMBER($V37)),MAX(M37-MIN(MAX(AVERAGE($D37:$I37)*'IRRBB parameters'!$C$33,'IRRBB parameters'!$E$33),'IRRBB parameters'!$D$33)*(('IRRBB parameters'!$U$36-'IRRBB parameters'!L$36)/('IRRBB parameters'!$U$36-'IRRBB parameters'!$C$36))+MIN(MAX(AVERAGE($T37:$V37)*'IRRBB parameters'!$C$34,'IRRBB parameters'!$E$34),'IRRBB parameters'!$D$34)*(('IRRBB parameters'!L$36-'IRRBB parameters'!$C$36)/('IRRBB parameters'!$U$36-'IRRBB parameters'!$C$36)),0),"")</f>
        <v/>
      </c>
      <c r="N157" s="1232" t="str">
        <f>IF(AND(ISNUMBER(N37),ISNUMBER($D37),ISNUMBER($V37)),MAX(N37-MIN(MAX(AVERAGE($D37:$I37)*'IRRBB parameters'!$C$33,'IRRBB parameters'!$E$33),'IRRBB parameters'!$D$33)*(('IRRBB parameters'!$U$36-'IRRBB parameters'!M$36)/('IRRBB parameters'!$U$36-'IRRBB parameters'!$C$36))+MIN(MAX(AVERAGE($T37:$V37)*'IRRBB parameters'!$C$34,'IRRBB parameters'!$E$34),'IRRBB parameters'!$D$34)*(('IRRBB parameters'!M$36-'IRRBB parameters'!$C$36)/('IRRBB parameters'!$U$36-'IRRBB parameters'!$C$36)),0),"")</f>
        <v/>
      </c>
      <c r="O157" s="1232" t="str">
        <f>IF(AND(ISNUMBER(O37),ISNUMBER($D37),ISNUMBER($V37)),MAX(O37-MIN(MAX(AVERAGE($D37:$I37)*'IRRBB parameters'!$C$33,'IRRBB parameters'!$E$33),'IRRBB parameters'!$D$33)*(('IRRBB parameters'!$U$36-'IRRBB parameters'!N$36)/('IRRBB parameters'!$U$36-'IRRBB parameters'!$C$36))+MIN(MAX(AVERAGE($T37:$V37)*'IRRBB parameters'!$C$34,'IRRBB parameters'!$E$34),'IRRBB parameters'!$D$34)*(('IRRBB parameters'!N$36-'IRRBB parameters'!$C$36)/('IRRBB parameters'!$U$36-'IRRBB parameters'!$C$36)),0),"")</f>
        <v/>
      </c>
      <c r="P157" s="1232" t="str">
        <f>IF(AND(ISNUMBER(P37),ISNUMBER($D37),ISNUMBER($V37)),MAX(P37-MIN(MAX(AVERAGE($D37:$I37)*'IRRBB parameters'!$C$33,'IRRBB parameters'!$E$33),'IRRBB parameters'!$D$33)*(('IRRBB parameters'!$U$36-'IRRBB parameters'!O$36)/('IRRBB parameters'!$U$36-'IRRBB parameters'!$C$36))+MIN(MAX(AVERAGE($T37:$V37)*'IRRBB parameters'!$C$34,'IRRBB parameters'!$E$34),'IRRBB parameters'!$D$34)*(('IRRBB parameters'!O$36-'IRRBB parameters'!$C$36)/('IRRBB parameters'!$U$36-'IRRBB parameters'!$C$36)),0),"")</f>
        <v/>
      </c>
      <c r="Q157" s="1232" t="str">
        <f>IF(AND(ISNUMBER(Q37),ISNUMBER($D37),ISNUMBER($V37)),MAX(Q37-MIN(MAX(AVERAGE($D37:$I37)*'IRRBB parameters'!$C$33,'IRRBB parameters'!$E$33),'IRRBB parameters'!$D$33)*(('IRRBB parameters'!$U$36-'IRRBB parameters'!P$36)/('IRRBB parameters'!$U$36-'IRRBB parameters'!$C$36))+MIN(MAX(AVERAGE($T37:$V37)*'IRRBB parameters'!$C$34,'IRRBB parameters'!$E$34),'IRRBB parameters'!$D$34)*(('IRRBB parameters'!P$36-'IRRBB parameters'!$C$36)/('IRRBB parameters'!$U$36-'IRRBB parameters'!$C$36)),0),"")</f>
        <v/>
      </c>
      <c r="R157" s="1232" t="str">
        <f>IF(AND(ISNUMBER(R37),ISNUMBER($D37),ISNUMBER($V37)),MAX(R37-MIN(MAX(AVERAGE($D37:$I37)*'IRRBB parameters'!$C$33,'IRRBB parameters'!$E$33),'IRRBB parameters'!$D$33)*(('IRRBB parameters'!$U$36-'IRRBB parameters'!Q$36)/('IRRBB parameters'!$U$36-'IRRBB parameters'!$C$36))+MIN(MAX(AVERAGE($T37:$V37)*'IRRBB parameters'!$C$34,'IRRBB parameters'!$E$34),'IRRBB parameters'!$D$34)*(('IRRBB parameters'!Q$36-'IRRBB parameters'!$C$36)/('IRRBB parameters'!$U$36-'IRRBB parameters'!$C$36)),0),"")</f>
        <v/>
      </c>
      <c r="S157" s="1232" t="str">
        <f>IF(AND(ISNUMBER(S37),ISNUMBER($D37),ISNUMBER($V37)),MAX(S37-MIN(MAX(AVERAGE($D37:$I37)*'IRRBB parameters'!$C$33,'IRRBB parameters'!$E$33),'IRRBB parameters'!$D$33)*(('IRRBB parameters'!$U$36-'IRRBB parameters'!R$36)/('IRRBB parameters'!$U$36-'IRRBB parameters'!$C$36))+MIN(MAX(AVERAGE($T37:$V37)*'IRRBB parameters'!$C$34,'IRRBB parameters'!$E$34),'IRRBB parameters'!$D$34)*(('IRRBB parameters'!R$36-'IRRBB parameters'!$C$36)/('IRRBB parameters'!$U$36-'IRRBB parameters'!$C$36)),0),"")</f>
        <v/>
      </c>
      <c r="T157" s="1232" t="str">
        <f>IF(AND(ISNUMBER(T37),ISNUMBER($D37),ISNUMBER($V37)),MAX(T37-MIN(MAX(AVERAGE($D37:$I37)*'IRRBB parameters'!$C$33,'IRRBB parameters'!$E$33),'IRRBB parameters'!$D$33)*(('IRRBB parameters'!$U$36-'IRRBB parameters'!S$36)/('IRRBB parameters'!$U$36-'IRRBB parameters'!$C$36))+MIN(MAX(AVERAGE($T37:$V37)*'IRRBB parameters'!$C$34,'IRRBB parameters'!$E$34),'IRRBB parameters'!$D$34)*(('IRRBB parameters'!S$36-'IRRBB parameters'!$C$36)/('IRRBB parameters'!$U$36-'IRRBB parameters'!$C$36)),0),"")</f>
        <v/>
      </c>
      <c r="U157" s="1232" t="str">
        <f>IF(AND(ISNUMBER(U37),ISNUMBER($D37),ISNUMBER($V37)),MAX(U37-MIN(MAX(AVERAGE($D37:$I37)*'IRRBB parameters'!$C$33,'IRRBB parameters'!$E$33),'IRRBB parameters'!$D$33)*(('IRRBB parameters'!$U$36-'IRRBB parameters'!T$36)/('IRRBB parameters'!$U$36-'IRRBB parameters'!$C$36))+MIN(MAX(AVERAGE($T37:$V37)*'IRRBB parameters'!$C$34,'IRRBB parameters'!$E$34),'IRRBB parameters'!$D$34)*(('IRRBB parameters'!T$36-'IRRBB parameters'!$C$36)/('IRRBB parameters'!$U$36-'IRRBB parameters'!$C$36)),0),"")</f>
        <v/>
      </c>
      <c r="V157" s="1233" t="str">
        <f>IF(AND(ISNUMBER(V37),ISNUMBER($D37),ISNUMBER($V37)),MAX(V37-MIN(MAX(AVERAGE($D37:$I37)*'IRRBB parameters'!$C$33,'IRRBB parameters'!$E$33),'IRRBB parameters'!$D$33)*(('IRRBB parameters'!$U$36-'IRRBB parameters'!U$36)/('IRRBB parameters'!$U$36-'IRRBB parameters'!$C$36))+MIN(MAX(AVERAGE($T37:$V37)*'IRRBB parameters'!$C$34,'IRRBB parameters'!$E$34),'IRRBB parameters'!$D$34)*(('IRRBB parameters'!U$36-'IRRBB parameters'!$C$36)/('IRRBB parameters'!$U$36-'IRRBB parameters'!$C$36)),0),"")</f>
        <v/>
      </c>
      <c r="W157" s="1150"/>
      <c r="X157" s="1210"/>
    </row>
    <row r="158" spans="1:24" ht="15" customHeight="1" x14ac:dyDescent="0.25">
      <c r="A158" s="1209"/>
      <c r="B158" s="1230">
        <f t="shared" si="4"/>
        <v>33</v>
      </c>
      <c r="C158" s="1231" t="str">
        <f t="shared" si="5"/>
        <v/>
      </c>
      <c r="D158" s="1232" t="str">
        <f>IF(AND(ISNUMBER(D38),ISNUMBER($D38),ISNUMBER($V38)),MAX(D38-MIN(MAX(AVERAGE($D38:$I38)*'IRRBB parameters'!$C$33,'IRRBB parameters'!$E$33),'IRRBB parameters'!$D$33)*(('IRRBB parameters'!$U$36-'IRRBB parameters'!C$36)/('IRRBB parameters'!$U$36-'IRRBB parameters'!$C$36))+MIN(MAX(AVERAGE($T38:$V38)*'IRRBB parameters'!$C$34,'IRRBB parameters'!$E$34),'IRRBB parameters'!$D$34)*(('IRRBB parameters'!C$36-'IRRBB parameters'!$C$36)/('IRRBB parameters'!$U$36-'IRRBB parameters'!$C$36)),0),"")</f>
        <v/>
      </c>
      <c r="E158" s="1232" t="str">
        <f>IF(AND(ISNUMBER(E38),ISNUMBER($D38),ISNUMBER($V38)),MAX(E38-MIN(MAX(AVERAGE($D38:$I38)*'IRRBB parameters'!$C$33,'IRRBB parameters'!$E$33),'IRRBB parameters'!$D$33)*(('IRRBB parameters'!$U$36-'IRRBB parameters'!D$36)/('IRRBB parameters'!$U$36-'IRRBB parameters'!$C$36))+MIN(MAX(AVERAGE($T38:$V38)*'IRRBB parameters'!$C$34,'IRRBB parameters'!$E$34),'IRRBB parameters'!$D$34)*(('IRRBB parameters'!D$36-'IRRBB parameters'!$C$36)/('IRRBB parameters'!$U$36-'IRRBB parameters'!$C$36)),0),"")</f>
        <v/>
      </c>
      <c r="F158" s="1232" t="str">
        <f>IF(AND(ISNUMBER(F38),ISNUMBER($D38),ISNUMBER($V38)),MAX(F38-MIN(MAX(AVERAGE($D38:$I38)*'IRRBB parameters'!$C$33,'IRRBB parameters'!$E$33),'IRRBB parameters'!$D$33)*(('IRRBB parameters'!$U$36-'IRRBB parameters'!E$36)/('IRRBB parameters'!$U$36-'IRRBB parameters'!$C$36))+MIN(MAX(AVERAGE($T38:$V38)*'IRRBB parameters'!$C$34,'IRRBB parameters'!$E$34),'IRRBB parameters'!$D$34)*(('IRRBB parameters'!E$36-'IRRBB parameters'!$C$36)/('IRRBB parameters'!$U$36-'IRRBB parameters'!$C$36)),0),"")</f>
        <v/>
      </c>
      <c r="G158" s="1232" t="str">
        <f>IF(AND(ISNUMBER(G38),ISNUMBER($D38),ISNUMBER($V38)),MAX(G38-MIN(MAX(AVERAGE($D38:$I38)*'IRRBB parameters'!$C$33,'IRRBB parameters'!$E$33),'IRRBB parameters'!$D$33)*(('IRRBB parameters'!$U$36-'IRRBB parameters'!F$36)/('IRRBB parameters'!$U$36-'IRRBB parameters'!$C$36))+MIN(MAX(AVERAGE($T38:$V38)*'IRRBB parameters'!$C$34,'IRRBB parameters'!$E$34),'IRRBB parameters'!$D$34)*(('IRRBB parameters'!F$36-'IRRBB parameters'!$C$36)/('IRRBB parameters'!$U$36-'IRRBB parameters'!$C$36)),0),"")</f>
        <v/>
      </c>
      <c r="H158" s="1232" t="str">
        <f>IF(AND(ISNUMBER(H38),ISNUMBER($D38),ISNUMBER($V38)),MAX(H38-MIN(MAX(AVERAGE($D38:$I38)*'IRRBB parameters'!$C$33,'IRRBB parameters'!$E$33),'IRRBB parameters'!$D$33)*(('IRRBB parameters'!$U$36-'IRRBB parameters'!G$36)/('IRRBB parameters'!$U$36-'IRRBB parameters'!$C$36))+MIN(MAX(AVERAGE($T38:$V38)*'IRRBB parameters'!$C$34,'IRRBB parameters'!$E$34),'IRRBB parameters'!$D$34)*(('IRRBB parameters'!G$36-'IRRBB parameters'!$C$36)/('IRRBB parameters'!$U$36-'IRRBB parameters'!$C$36)),0),"")</f>
        <v/>
      </c>
      <c r="I158" s="1232" t="str">
        <f>IF(AND(ISNUMBER(I38),ISNUMBER($D38),ISNUMBER($V38)),MAX(I38-MIN(MAX(AVERAGE($D38:$I38)*'IRRBB parameters'!$C$33,'IRRBB parameters'!$E$33),'IRRBB parameters'!$D$33)*(('IRRBB parameters'!$U$36-'IRRBB parameters'!H$36)/('IRRBB parameters'!$U$36-'IRRBB parameters'!$C$36))+MIN(MAX(AVERAGE($T38:$V38)*'IRRBB parameters'!$C$34,'IRRBB parameters'!$E$34),'IRRBB parameters'!$D$34)*(('IRRBB parameters'!H$36-'IRRBB parameters'!$C$36)/('IRRBB parameters'!$U$36-'IRRBB parameters'!$C$36)),0),"")</f>
        <v/>
      </c>
      <c r="J158" s="1232" t="str">
        <f>IF(AND(ISNUMBER(J38),ISNUMBER($D38),ISNUMBER($V38)),MAX(J38-MIN(MAX(AVERAGE($D38:$I38)*'IRRBB parameters'!$C$33,'IRRBB parameters'!$E$33),'IRRBB parameters'!$D$33)*(('IRRBB parameters'!$U$36-'IRRBB parameters'!I$36)/('IRRBB parameters'!$U$36-'IRRBB parameters'!$C$36))+MIN(MAX(AVERAGE($T38:$V38)*'IRRBB parameters'!$C$34,'IRRBB parameters'!$E$34),'IRRBB parameters'!$D$34)*(('IRRBB parameters'!I$36-'IRRBB parameters'!$C$36)/('IRRBB parameters'!$U$36-'IRRBB parameters'!$C$36)),0),"")</f>
        <v/>
      </c>
      <c r="K158" s="1232" t="str">
        <f>IF(AND(ISNUMBER(K38),ISNUMBER($D38),ISNUMBER($V38)),MAX(K38-MIN(MAX(AVERAGE($D38:$I38)*'IRRBB parameters'!$C$33,'IRRBB parameters'!$E$33),'IRRBB parameters'!$D$33)*(('IRRBB parameters'!$U$36-'IRRBB parameters'!J$36)/('IRRBB parameters'!$U$36-'IRRBB parameters'!$C$36))+MIN(MAX(AVERAGE($T38:$V38)*'IRRBB parameters'!$C$34,'IRRBB parameters'!$E$34),'IRRBB parameters'!$D$34)*(('IRRBB parameters'!J$36-'IRRBB parameters'!$C$36)/('IRRBB parameters'!$U$36-'IRRBB parameters'!$C$36)),0),"")</f>
        <v/>
      </c>
      <c r="L158" s="1232" t="str">
        <f>IF(AND(ISNUMBER(L38),ISNUMBER($D38),ISNUMBER($V38)),MAX(L38-MIN(MAX(AVERAGE($D38:$I38)*'IRRBB parameters'!$C$33,'IRRBB parameters'!$E$33),'IRRBB parameters'!$D$33)*(('IRRBB parameters'!$U$36-'IRRBB parameters'!K$36)/('IRRBB parameters'!$U$36-'IRRBB parameters'!$C$36))+MIN(MAX(AVERAGE($T38:$V38)*'IRRBB parameters'!$C$34,'IRRBB parameters'!$E$34),'IRRBB parameters'!$D$34)*(('IRRBB parameters'!K$36-'IRRBB parameters'!$C$36)/('IRRBB parameters'!$U$36-'IRRBB parameters'!$C$36)),0),"")</f>
        <v/>
      </c>
      <c r="M158" s="1232" t="str">
        <f>IF(AND(ISNUMBER(M38),ISNUMBER($D38),ISNUMBER($V38)),MAX(M38-MIN(MAX(AVERAGE($D38:$I38)*'IRRBB parameters'!$C$33,'IRRBB parameters'!$E$33),'IRRBB parameters'!$D$33)*(('IRRBB parameters'!$U$36-'IRRBB parameters'!L$36)/('IRRBB parameters'!$U$36-'IRRBB parameters'!$C$36))+MIN(MAX(AVERAGE($T38:$V38)*'IRRBB parameters'!$C$34,'IRRBB parameters'!$E$34),'IRRBB parameters'!$D$34)*(('IRRBB parameters'!L$36-'IRRBB parameters'!$C$36)/('IRRBB parameters'!$U$36-'IRRBB parameters'!$C$36)),0),"")</f>
        <v/>
      </c>
      <c r="N158" s="1232" t="str">
        <f>IF(AND(ISNUMBER(N38),ISNUMBER($D38),ISNUMBER($V38)),MAX(N38-MIN(MAX(AVERAGE($D38:$I38)*'IRRBB parameters'!$C$33,'IRRBB parameters'!$E$33),'IRRBB parameters'!$D$33)*(('IRRBB parameters'!$U$36-'IRRBB parameters'!M$36)/('IRRBB parameters'!$U$36-'IRRBB parameters'!$C$36))+MIN(MAX(AVERAGE($T38:$V38)*'IRRBB parameters'!$C$34,'IRRBB parameters'!$E$34),'IRRBB parameters'!$D$34)*(('IRRBB parameters'!M$36-'IRRBB parameters'!$C$36)/('IRRBB parameters'!$U$36-'IRRBB parameters'!$C$36)),0),"")</f>
        <v/>
      </c>
      <c r="O158" s="1232" t="str">
        <f>IF(AND(ISNUMBER(O38),ISNUMBER($D38),ISNUMBER($V38)),MAX(O38-MIN(MAX(AVERAGE($D38:$I38)*'IRRBB parameters'!$C$33,'IRRBB parameters'!$E$33),'IRRBB parameters'!$D$33)*(('IRRBB parameters'!$U$36-'IRRBB parameters'!N$36)/('IRRBB parameters'!$U$36-'IRRBB parameters'!$C$36))+MIN(MAX(AVERAGE($T38:$V38)*'IRRBB parameters'!$C$34,'IRRBB parameters'!$E$34),'IRRBB parameters'!$D$34)*(('IRRBB parameters'!N$36-'IRRBB parameters'!$C$36)/('IRRBB parameters'!$U$36-'IRRBB parameters'!$C$36)),0),"")</f>
        <v/>
      </c>
      <c r="P158" s="1232" t="str">
        <f>IF(AND(ISNUMBER(P38),ISNUMBER($D38),ISNUMBER($V38)),MAX(P38-MIN(MAX(AVERAGE($D38:$I38)*'IRRBB parameters'!$C$33,'IRRBB parameters'!$E$33),'IRRBB parameters'!$D$33)*(('IRRBB parameters'!$U$36-'IRRBB parameters'!O$36)/('IRRBB parameters'!$U$36-'IRRBB parameters'!$C$36))+MIN(MAX(AVERAGE($T38:$V38)*'IRRBB parameters'!$C$34,'IRRBB parameters'!$E$34),'IRRBB parameters'!$D$34)*(('IRRBB parameters'!O$36-'IRRBB parameters'!$C$36)/('IRRBB parameters'!$U$36-'IRRBB parameters'!$C$36)),0),"")</f>
        <v/>
      </c>
      <c r="Q158" s="1232" t="str">
        <f>IF(AND(ISNUMBER(Q38),ISNUMBER($D38),ISNUMBER($V38)),MAX(Q38-MIN(MAX(AVERAGE($D38:$I38)*'IRRBB parameters'!$C$33,'IRRBB parameters'!$E$33),'IRRBB parameters'!$D$33)*(('IRRBB parameters'!$U$36-'IRRBB parameters'!P$36)/('IRRBB parameters'!$U$36-'IRRBB parameters'!$C$36))+MIN(MAX(AVERAGE($T38:$V38)*'IRRBB parameters'!$C$34,'IRRBB parameters'!$E$34),'IRRBB parameters'!$D$34)*(('IRRBB parameters'!P$36-'IRRBB parameters'!$C$36)/('IRRBB parameters'!$U$36-'IRRBB parameters'!$C$36)),0),"")</f>
        <v/>
      </c>
      <c r="R158" s="1232" t="str">
        <f>IF(AND(ISNUMBER(R38),ISNUMBER($D38),ISNUMBER($V38)),MAX(R38-MIN(MAX(AVERAGE($D38:$I38)*'IRRBB parameters'!$C$33,'IRRBB parameters'!$E$33),'IRRBB parameters'!$D$33)*(('IRRBB parameters'!$U$36-'IRRBB parameters'!Q$36)/('IRRBB parameters'!$U$36-'IRRBB parameters'!$C$36))+MIN(MAX(AVERAGE($T38:$V38)*'IRRBB parameters'!$C$34,'IRRBB parameters'!$E$34),'IRRBB parameters'!$D$34)*(('IRRBB parameters'!Q$36-'IRRBB parameters'!$C$36)/('IRRBB parameters'!$U$36-'IRRBB parameters'!$C$36)),0),"")</f>
        <v/>
      </c>
      <c r="S158" s="1232" t="str">
        <f>IF(AND(ISNUMBER(S38),ISNUMBER($D38),ISNUMBER($V38)),MAX(S38-MIN(MAX(AVERAGE($D38:$I38)*'IRRBB parameters'!$C$33,'IRRBB parameters'!$E$33),'IRRBB parameters'!$D$33)*(('IRRBB parameters'!$U$36-'IRRBB parameters'!R$36)/('IRRBB parameters'!$U$36-'IRRBB parameters'!$C$36))+MIN(MAX(AVERAGE($T38:$V38)*'IRRBB parameters'!$C$34,'IRRBB parameters'!$E$34),'IRRBB parameters'!$D$34)*(('IRRBB parameters'!R$36-'IRRBB parameters'!$C$36)/('IRRBB parameters'!$U$36-'IRRBB parameters'!$C$36)),0),"")</f>
        <v/>
      </c>
      <c r="T158" s="1232" t="str">
        <f>IF(AND(ISNUMBER(T38),ISNUMBER($D38),ISNUMBER($V38)),MAX(T38-MIN(MAX(AVERAGE($D38:$I38)*'IRRBB parameters'!$C$33,'IRRBB parameters'!$E$33),'IRRBB parameters'!$D$33)*(('IRRBB parameters'!$U$36-'IRRBB parameters'!S$36)/('IRRBB parameters'!$U$36-'IRRBB parameters'!$C$36))+MIN(MAX(AVERAGE($T38:$V38)*'IRRBB parameters'!$C$34,'IRRBB parameters'!$E$34),'IRRBB parameters'!$D$34)*(('IRRBB parameters'!S$36-'IRRBB parameters'!$C$36)/('IRRBB parameters'!$U$36-'IRRBB parameters'!$C$36)),0),"")</f>
        <v/>
      </c>
      <c r="U158" s="1232" t="str">
        <f>IF(AND(ISNUMBER(U38),ISNUMBER($D38),ISNUMBER($V38)),MAX(U38-MIN(MAX(AVERAGE($D38:$I38)*'IRRBB parameters'!$C$33,'IRRBB parameters'!$E$33),'IRRBB parameters'!$D$33)*(('IRRBB parameters'!$U$36-'IRRBB parameters'!T$36)/('IRRBB parameters'!$U$36-'IRRBB parameters'!$C$36))+MIN(MAX(AVERAGE($T38:$V38)*'IRRBB parameters'!$C$34,'IRRBB parameters'!$E$34),'IRRBB parameters'!$D$34)*(('IRRBB parameters'!T$36-'IRRBB parameters'!$C$36)/('IRRBB parameters'!$U$36-'IRRBB parameters'!$C$36)),0),"")</f>
        <v/>
      </c>
      <c r="V158" s="1233" t="str">
        <f>IF(AND(ISNUMBER(V38),ISNUMBER($D38),ISNUMBER($V38)),MAX(V38-MIN(MAX(AVERAGE($D38:$I38)*'IRRBB parameters'!$C$33,'IRRBB parameters'!$E$33),'IRRBB parameters'!$D$33)*(('IRRBB parameters'!$U$36-'IRRBB parameters'!U$36)/('IRRBB parameters'!$U$36-'IRRBB parameters'!$C$36))+MIN(MAX(AVERAGE($T38:$V38)*'IRRBB parameters'!$C$34,'IRRBB parameters'!$E$34),'IRRBB parameters'!$D$34)*(('IRRBB parameters'!U$36-'IRRBB parameters'!$C$36)/('IRRBB parameters'!$U$36-'IRRBB parameters'!$C$36)),0),"")</f>
        <v/>
      </c>
      <c r="W158" s="1150"/>
      <c r="X158" s="1210"/>
    </row>
    <row r="159" spans="1:24" ht="15" customHeight="1" x14ac:dyDescent="0.25">
      <c r="A159" s="1209"/>
      <c r="B159" s="1230">
        <f t="shared" si="4"/>
        <v>34</v>
      </c>
      <c r="C159" s="1231" t="str">
        <f t="shared" si="5"/>
        <v/>
      </c>
      <c r="D159" s="1232" t="str">
        <f>IF(AND(ISNUMBER(D39),ISNUMBER($D39),ISNUMBER($V39)),MAX(D39-MIN(MAX(AVERAGE($D39:$I39)*'IRRBB parameters'!$C$33,'IRRBB parameters'!$E$33),'IRRBB parameters'!$D$33)*(('IRRBB parameters'!$U$36-'IRRBB parameters'!C$36)/('IRRBB parameters'!$U$36-'IRRBB parameters'!$C$36))+MIN(MAX(AVERAGE($T39:$V39)*'IRRBB parameters'!$C$34,'IRRBB parameters'!$E$34),'IRRBB parameters'!$D$34)*(('IRRBB parameters'!C$36-'IRRBB parameters'!$C$36)/('IRRBB parameters'!$U$36-'IRRBB parameters'!$C$36)),0),"")</f>
        <v/>
      </c>
      <c r="E159" s="1232" t="str">
        <f>IF(AND(ISNUMBER(E39),ISNUMBER($D39),ISNUMBER($V39)),MAX(E39-MIN(MAX(AVERAGE($D39:$I39)*'IRRBB parameters'!$C$33,'IRRBB parameters'!$E$33),'IRRBB parameters'!$D$33)*(('IRRBB parameters'!$U$36-'IRRBB parameters'!D$36)/('IRRBB parameters'!$U$36-'IRRBB parameters'!$C$36))+MIN(MAX(AVERAGE($T39:$V39)*'IRRBB parameters'!$C$34,'IRRBB parameters'!$E$34),'IRRBB parameters'!$D$34)*(('IRRBB parameters'!D$36-'IRRBB parameters'!$C$36)/('IRRBB parameters'!$U$36-'IRRBB parameters'!$C$36)),0),"")</f>
        <v/>
      </c>
      <c r="F159" s="1232" t="str">
        <f>IF(AND(ISNUMBER(F39),ISNUMBER($D39),ISNUMBER($V39)),MAX(F39-MIN(MAX(AVERAGE($D39:$I39)*'IRRBB parameters'!$C$33,'IRRBB parameters'!$E$33),'IRRBB parameters'!$D$33)*(('IRRBB parameters'!$U$36-'IRRBB parameters'!E$36)/('IRRBB parameters'!$U$36-'IRRBB parameters'!$C$36))+MIN(MAX(AVERAGE($T39:$V39)*'IRRBB parameters'!$C$34,'IRRBB parameters'!$E$34),'IRRBB parameters'!$D$34)*(('IRRBB parameters'!E$36-'IRRBB parameters'!$C$36)/('IRRBB parameters'!$U$36-'IRRBB parameters'!$C$36)),0),"")</f>
        <v/>
      </c>
      <c r="G159" s="1232" t="str">
        <f>IF(AND(ISNUMBER(G39),ISNUMBER($D39),ISNUMBER($V39)),MAX(G39-MIN(MAX(AVERAGE($D39:$I39)*'IRRBB parameters'!$C$33,'IRRBB parameters'!$E$33),'IRRBB parameters'!$D$33)*(('IRRBB parameters'!$U$36-'IRRBB parameters'!F$36)/('IRRBB parameters'!$U$36-'IRRBB parameters'!$C$36))+MIN(MAX(AVERAGE($T39:$V39)*'IRRBB parameters'!$C$34,'IRRBB parameters'!$E$34),'IRRBB parameters'!$D$34)*(('IRRBB parameters'!F$36-'IRRBB parameters'!$C$36)/('IRRBB parameters'!$U$36-'IRRBB parameters'!$C$36)),0),"")</f>
        <v/>
      </c>
      <c r="H159" s="1232" t="str">
        <f>IF(AND(ISNUMBER(H39),ISNUMBER($D39),ISNUMBER($V39)),MAX(H39-MIN(MAX(AVERAGE($D39:$I39)*'IRRBB parameters'!$C$33,'IRRBB parameters'!$E$33),'IRRBB parameters'!$D$33)*(('IRRBB parameters'!$U$36-'IRRBB parameters'!G$36)/('IRRBB parameters'!$U$36-'IRRBB parameters'!$C$36))+MIN(MAX(AVERAGE($T39:$V39)*'IRRBB parameters'!$C$34,'IRRBB parameters'!$E$34),'IRRBB parameters'!$D$34)*(('IRRBB parameters'!G$36-'IRRBB parameters'!$C$36)/('IRRBB parameters'!$U$36-'IRRBB parameters'!$C$36)),0),"")</f>
        <v/>
      </c>
      <c r="I159" s="1232" t="str">
        <f>IF(AND(ISNUMBER(I39),ISNUMBER($D39),ISNUMBER($V39)),MAX(I39-MIN(MAX(AVERAGE($D39:$I39)*'IRRBB parameters'!$C$33,'IRRBB parameters'!$E$33),'IRRBB parameters'!$D$33)*(('IRRBB parameters'!$U$36-'IRRBB parameters'!H$36)/('IRRBB parameters'!$U$36-'IRRBB parameters'!$C$36))+MIN(MAX(AVERAGE($T39:$V39)*'IRRBB parameters'!$C$34,'IRRBB parameters'!$E$34),'IRRBB parameters'!$D$34)*(('IRRBB parameters'!H$36-'IRRBB parameters'!$C$36)/('IRRBB parameters'!$U$36-'IRRBB parameters'!$C$36)),0),"")</f>
        <v/>
      </c>
      <c r="J159" s="1232" t="str">
        <f>IF(AND(ISNUMBER(J39),ISNUMBER($D39),ISNUMBER($V39)),MAX(J39-MIN(MAX(AVERAGE($D39:$I39)*'IRRBB parameters'!$C$33,'IRRBB parameters'!$E$33),'IRRBB parameters'!$D$33)*(('IRRBB parameters'!$U$36-'IRRBB parameters'!I$36)/('IRRBB parameters'!$U$36-'IRRBB parameters'!$C$36))+MIN(MAX(AVERAGE($T39:$V39)*'IRRBB parameters'!$C$34,'IRRBB parameters'!$E$34),'IRRBB parameters'!$D$34)*(('IRRBB parameters'!I$36-'IRRBB parameters'!$C$36)/('IRRBB parameters'!$U$36-'IRRBB parameters'!$C$36)),0),"")</f>
        <v/>
      </c>
      <c r="K159" s="1232" t="str">
        <f>IF(AND(ISNUMBER(K39),ISNUMBER($D39),ISNUMBER($V39)),MAX(K39-MIN(MAX(AVERAGE($D39:$I39)*'IRRBB parameters'!$C$33,'IRRBB parameters'!$E$33),'IRRBB parameters'!$D$33)*(('IRRBB parameters'!$U$36-'IRRBB parameters'!J$36)/('IRRBB parameters'!$U$36-'IRRBB parameters'!$C$36))+MIN(MAX(AVERAGE($T39:$V39)*'IRRBB parameters'!$C$34,'IRRBB parameters'!$E$34),'IRRBB parameters'!$D$34)*(('IRRBB parameters'!J$36-'IRRBB parameters'!$C$36)/('IRRBB parameters'!$U$36-'IRRBB parameters'!$C$36)),0),"")</f>
        <v/>
      </c>
      <c r="L159" s="1232" t="str">
        <f>IF(AND(ISNUMBER(L39),ISNUMBER($D39),ISNUMBER($V39)),MAX(L39-MIN(MAX(AVERAGE($D39:$I39)*'IRRBB parameters'!$C$33,'IRRBB parameters'!$E$33),'IRRBB parameters'!$D$33)*(('IRRBB parameters'!$U$36-'IRRBB parameters'!K$36)/('IRRBB parameters'!$U$36-'IRRBB parameters'!$C$36))+MIN(MAX(AVERAGE($T39:$V39)*'IRRBB parameters'!$C$34,'IRRBB parameters'!$E$34),'IRRBB parameters'!$D$34)*(('IRRBB parameters'!K$36-'IRRBB parameters'!$C$36)/('IRRBB parameters'!$U$36-'IRRBB parameters'!$C$36)),0),"")</f>
        <v/>
      </c>
      <c r="M159" s="1232" t="str">
        <f>IF(AND(ISNUMBER(M39),ISNUMBER($D39),ISNUMBER($V39)),MAX(M39-MIN(MAX(AVERAGE($D39:$I39)*'IRRBB parameters'!$C$33,'IRRBB parameters'!$E$33),'IRRBB parameters'!$D$33)*(('IRRBB parameters'!$U$36-'IRRBB parameters'!L$36)/('IRRBB parameters'!$U$36-'IRRBB parameters'!$C$36))+MIN(MAX(AVERAGE($T39:$V39)*'IRRBB parameters'!$C$34,'IRRBB parameters'!$E$34),'IRRBB parameters'!$D$34)*(('IRRBB parameters'!L$36-'IRRBB parameters'!$C$36)/('IRRBB parameters'!$U$36-'IRRBB parameters'!$C$36)),0),"")</f>
        <v/>
      </c>
      <c r="N159" s="1232" t="str">
        <f>IF(AND(ISNUMBER(N39),ISNUMBER($D39),ISNUMBER($V39)),MAX(N39-MIN(MAX(AVERAGE($D39:$I39)*'IRRBB parameters'!$C$33,'IRRBB parameters'!$E$33),'IRRBB parameters'!$D$33)*(('IRRBB parameters'!$U$36-'IRRBB parameters'!M$36)/('IRRBB parameters'!$U$36-'IRRBB parameters'!$C$36))+MIN(MAX(AVERAGE($T39:$V39)*'IRRBB parameters'!$C$34,'IRRBB parameters'!$E$34),'IRRBB parameters'!$D$34)*(('IRRBB parameters'!M$36-'IRRBB parameters'!$C$36)/('IRRBB parameters'!$U$36-'IRRBB parameters'!$C$36)),0),"")</f>
        <v/>
      </c>
      <c r="O159" s="1232" t="str">
        <f>IF(AND(ISNUMBER(O39),ISNUMBER($D39),ISNUMBER($V39)),MAX(O39-MIN(MAX(AVERAGE($D39:$I39)*'IRRBB parameters'!$C$33,'IRRBB parameters'!$E$33),'IRRBB parameters'!$D$33)*(('IRRBB parameters'!$U$36-'IRRBB parameters'!N$36)/('IRRBB parameters'!$U$36-'IRRBB parameters'!$C$36))+MIN(MAX(AVERAGE($T39:$V39)*'IRRBB parameters'!$C$34,'IRRBB parameters'!$E$34),'IRRBB parameters'!$D$34)*(('IRRBB parameters'!N$36-'IRRBB parameters'!$C$36)/('IRRBB parameters'!$U$36-'IRRBB parameters'!$C$36)),0),"")</f>
        <v/>
      </c>
      <c r="P159" s="1232" t="str">
        <f>IF(AND(ISNUMBER(P39),ISNUMBER($D39),ISNUMBER($V39)),MAX(P39-MIN(MAX(AVERAGE($D39:$I39)*'IRRBB parameters'!$C$33,'IRRBB parameters'!$E$33),'IRRBB parameters'!$D$33)*(('IRRBB parameters'!$U$36-'IRRBB parameters'!O$36)/('IRRBB parameters'!$U$36-'IRRBB parameters'!$C$36))+MIN(MAX(AVERAGE($T39:$V39)*'IRRBB parameters'!$C$34,'IRRBB parameters'!$E$34),'IRRBB parameters'!$D$34)*(('IRRBB parameters'!O$36-'IRRBB parameters'!$C$36)/('IRRBB parameters'!$U$36-'IRRBB parameters'!$C$36)),0),"")</f>
        <v/>
      </c>
      <c r="Q159" s="1232" t="str">
        <f>IF(AND(ISNUMBER(Q39),ISNUMBER($D39),ISNUMBER($V39)),MAX(Q39-MIN(MAX(AVERAGE($D39:$I39)*'IRRBB parameters'!$C$33,'IRRBB parameters'!$E$33),'IRRBB parameters'!$D$33)*(('IRRBB parameters'!$U$36-'IRRBB parameters'!P$36)/('IRRBB parameters'!$U$36-'IRRBB parameters'!$C$36))+MIN(MAX(AVERAGE($T39:$V39)*'IRRBB parameters'!$C$34,'IRRBB parameters'!$E$34),'IRRBB parameters'!$D$34)*(('IRRBB parameters'!P$36-'IRRBB parameters'!$C$36)/('IRRBB parameters'!$U$36-'IRRBB parameters'!$C$36)),0),"")</f>
        <v/>
      </c>
      <c r="R159" s="1232" t="str">
        <f>IF(AND(ISNUMBER(R39),ISNUMBER($D39),ISNUMBER($V39)),MAX(R39-MIN(MAX(AVERAGE($D39:$I39)*'IRRBB parameters'!$C$33,'IRRBB parameters'!$E$33),'IRRBB parameters'!$D$33)*(('IRRBB parameters'!$U$36-'IRRBB parameters'!Q$36)/('IRRBB parameters'!$U$36-'IRRBB parameters'!$C$36))+MIN(MAX(AVERAGE($T39:$V39)*'IRRBB parameters'!$C$34,'IRRBB parameters'!$E$34),'IRRBB parameters'!$D$34)*(('IRRBB parameters'!Q$36-'IRRBB parameters'!$C$36)/('IRRBB parameters'!$U$36-'IRRBB parameters'!$C$36)),0),"")</f>
        <v/>
      </c>
      <c r="S159" s="1232" t="str">
        <f>IF(AND(ISNUMBER(S39),ISNUMBER($D39),ISNUMBER($V39)),MAX(S39-MIN(MAX(AVERAGE($D39:$I39)*'IRRBB parameters'!$C$33,'IRRBB parameters'!$E$33),'IRRBB parameters'!$D$33)*(('IRRBB parameters'!$U$36-'IRRBB parameters'!R$36)/('IRRBB parameters'!$U$36-'IRRBB parameters'!$C$36))+MIN(MAX(AVERAGE($T39:$V39)*'IRRBB parameters'!$C$34,'IRRBB parameters'!$E$34),'IRRBB parameters'!$D$34)*(('IRRBB parameters'!R$36-'IRRBB parameters'!$C$36)/('IRRBB parameters'!$U$36-'IRRBB parameters'!$C$36)),0),"")</f>
        <v/>
      </c>
      <c r="T159" s="1232" t="str">
        <f>IF(AND(ISNUMBER(T39),ISNUMBER($D39),ISNUMBER($V39)),MAX(T39-MIN(MAX(AVERAGE($D39:$I39)*'IRRBB parameters'!$C$33,'IRRBB parameters'!$E$33),'IRRBB parameters'!$D$33)*(('IRRBB parameters'!$U$36-'IRRBB parameters'!S$36)/('IRRBB parameters'!$U$36-'IRRBB parameters'!$C$36))+MIN(MAX(AVERAGE($T39:$V39)*'IRRBB parameters'!$C$34,'IRRBB parameters'!$E$34),'IRRBB parameters'!$D$34)*(('IRRBB parameters'!S$36-'IRRBB parameters'!$C$36)/('IRRBB parameters'!$U$36-'IRRBB parameters'!$C$36)),0),"")</f>
        <v/>
      </c>
      <c r="U159" s="1232" t="str">
        <f>IF(AND(ISNUMBER(U39),ISNUMBER($D39),ISNUMBER($V39)),MAX(U39-MIN(MAX(AVERAGE($D39:$I39)*'IRRBB parameters'!$C$33,'IRRBB parameters'!$E$33),'IRRBB parameters'!$D$33)*(('IRRBB parameters'!$U$36-'IRRBB parameters'!T$36)/('IRRBB parameters'!$U$36-'IRRBB parameters'!$C$36))+MIN(MAX(AVERAGE($T39:$V39)*'IRRBB parameters'!$C$34,'IRRBB parameters'!$E$34),'IRRBB parameters'!$D$34)*(('IRRBB parameters'!T$36-'IRRBB parameters'!$C$36)/('IRRBB parameters'!$U$36-'IRRBB parameters'!$C$36)),0),"")</f>
        <v/>
      </c>
      <c r="V159" s="1233" t="str">
        <f>IF(AND(ISNUMBER(V39),ISNUMBER($D39),ISNUMBER($V39)),MAX(V39-MIN(MAX(AVERAGE($D39:$I39)*'IRRBB parameters'!$C$33,'IRRBB parameters'!$E$33),'IRRBB parameters'!$D$33)*(('IRRBB parameters'!$U$36-'IRRBB parameters'!U$36)/('IRRBB parameters'!$U$36-'IRRBB parameters'!$C$36))+MIN(MAX(AVERAGE($T39:$V39)*'IRRBB parameters'!$C$34,'IRRBB parameters'!$E$34),'IRRBB parameters'!$D$34)*(('IRRBB parameters'!U$36-'IRRBB parameters'!$C$36)/('IRRBB parameters'!$U$36-'IRRBB parameters'!$C$36)),0),"")</f>
        <v/>
      </c>
      <c r="W159" s="1150"/>
      <c r="X159" s="1210"/>
    </row>
    <row r="160" spans="1:24" ht="15" customHeight="1" x14ac:dyDescent="0.25">
      <c r="A160" s="1209"/>
      <c r="B160" s="1230">
        <f t="shared" si="4"/>
        <v>35</v>
      </c>
      <c r="C160" s="1231" t="str">
        <f t="shared" si="5"/>
        <v/>
      </c>
      <c r="D160" s="1232" t="str">
        <f>IF(AND(ISNUMBER(D40),ISNUMBER($D40),ISNUMBER($V40)),MAX(D40-MIN(MAX(AVERAGE($D40:$I40)*'IRRBB parameters'!$C$33,'IRRBB parameters'!$E$33),'IRRBB parameters'!$D$33)*(('IRRBB parameters'!$U$36-'IRRBB parameters'!C$36)/('IRRBB parameters'!$U$36-'IRRBB parameters'!$C$36))+MIN(MAX(AVERAGE($T40:$V40)*'IRRBB parameters'!$C$34,'IRRBB parameters'!$E$34),'IRRBB parameters'!$D$34)*(('IRRBB parameters'!C$36-'IRRBB parameters'!$C$36)/('IRRBB parameters'!$U$36-'IRRBB parameters'!$C$36)),0),"")</f>
        <v/>
      </c>
      <c r="E160" s="1232" t="str">
        <f>IF(AND(ISNUMBER(E40),ISNUMBER($D40),ISNUMBER($V40)),MAX(E40-MIN(MAX(AVERAGE($D40:$I40)*'IRRBB parameters'!$C$33,'IRRBB parameters'!$E$33),'IRRBB parameters'!$D$33)*(('IRRBB parameters'!$U$36-'IRRBB parameters'!D$36)/('IRRBB parameters'!$U$36-'IRRBB parameters'!$C$36))+MIN(MAX(AVERAGE($T40:$V40)*'IRRBB parameters'!$C$34,'IRRBB parameters'!$E$34),'IRRBB parameters'!$D$34)*(('IRRBB parameters'!D$36-'IRRBB parameters'!$C$36)/('IRRBB parameters'!$U$36-'IRRBB parameters'!$C$36)),0),"")</f>
        <v/>
      </c>
      <c r="F160" s="1232" t="str">
        <f>IF(AND(ISNUMBER(F40),ISNUMBER($D40),ISNUMBER($V40)),MAX(F40-MIN(MAX(AVERAGE($D40:$I40)*'IRRBB parameters'!$C$33,'IRRBB parameters'!$E$33),'IRRBB parameters'!$D$33)*(('IRRBB parameters'!$U$36-'IRRBB parameters'!E$36)/('IRRBB parameters'!$U$36-'IRRBB parameters'!$C$36))+MIN(MAX(AVERAGE($T40:$V40)*'IRRBB parameters'!$C$34,'IRRBB parameters'!$E$34),'IRRBB parameters'!$D$34)*(('IRRBB parameters'!E$36-'IRRBB parameters'!$C$36)/('IRRBB parameters'!$U$36-'IRRBB parameters'!$C$36)),0),"")</f>
        <v/>
      </c>
      <c r="G160" s="1232" t="str">
        <f>IF(AND(ISNUMBER(G40),ISNUMBER($D40),ISNUMBER($V40)),MAX(G40-MIN(MAX(AVERAGE($D40:$I40)*'IRRBB parameters'!$C$33,'IRRBB parameters'!$E$33),'IRRBB parameters'!$D$33)*(('IRRBB parameters'!$U$36-'IRRBB parameters'!F$36)/('IRRBB parameters'!$U$36-'IRRBB parameters'!$C$36))+MIN(MAX(AVERAGE($T40:$V40)*'IRRBB parameters'!$C$34,'IRRBB parameters'!$E$34),'IRRBB parameters'!$D$34)*(('IRRBB parameters'!F$36-'IRRBB parameters'!$C$36)/('IRRBB parameters'!$U$36-'IRRBB parameters'!$C$36)),0),"")</f>
        <v/>
      </c>
      <c r="H160" s="1232" t="str">
        <f>IF(AND(ISNUMBER(H40),ISNUMBER($D40),ISNUMBER($V40)),MAX(H40-MIN(MAX(AVERAGE($D40:$I40)*'IRRBB parameters'!$C$33,'IRRBB parameters'!$E$33),'IRRBB parameters'!$D$33)*(('IRRBB parameters'!$U$36-'IRRBB parameters'!G$36)/('IRRBB parameters'!$U$36-'IRRBB parameters'!$C$36))+MIN(MAX(AVERAGE($T40:$V40)*'IRRBB parameters'!$C$34,'IRRBB parameters'!$E$34),'IRRBB parameters'!$D$34)*(('IRRBB parameters'!G$36-'IRRBB parameters'!$C$36)/('IRRBB parameters'!$U$36-'IRRBB parameters'!$C$36)),0),"")</f>
        <v/>
      </c>
      <c r="I160" s="1232" t="str">
        <f>IF(AND(ISNUMBER(I40),ISNUMBER($D40),ISNUMBER($V40)),MAX(I40-MIN(MAX(AVERAGE($D40:$I40)*'IRRBB parameters'!$C$33,'IRRBB parameters'!$E$33),'IRRBB parameters'!$D$33)*(('IRRBB parameters'!$U$36-'IRRBB parameters'!H$36)/('IRRBB parameters'!$U$36-'IRRBB parameters'!$C$36))+MIN(MAX(AVERAGE($T40:$V40)*'IRRBB parameters'!$C$34,'IRRBB parameters'!$E$34),'IRRBB parameters'!$D$34)*(('IRRBB parameters'!H$36-'IRRBB parameters'!$C$36)/('IRRBB parameters'!$U$36-'IRRBB parameters'!$C$36)),0),"")</f>
        <v/>
      </c>
      <c r="J160" s="1232" t="str">
        <f>IF(AND(ISNUMBER(J40),ISNUMBER($D40),ISNUMBER($V40)),MAX(J40-MIN(MAX(AVERAGE($D40:$I40)*'IRRBB parameters'!$C$33,'IRRBB parameters'!$E$33),'IRRBB parameters'!$D$33)*(('IRRBB parameters'!$U$36-'IRRBB parameters'!I$36)/('IRRBB parameters'!$U$36-'IRRBB parameters'!$C$36))+MIN(MAX(AVERAGE($T40:$V40)*'IRRBB parameters'!$C$34,'IRRBB parameters'!$E$34),'IRRBB parameters'!$D$34)*(('IRRBB parameters'!I$36-'IRRBB parameters'!$C$36)/('IRRBB parameters'!$U$36-'IRRBB parameters'!$C$36)),0),"")</f>
        <v/>
      </c>
      <c r="K160" s="1232" t="str">
        <f>IF(AND(ISNUMBER(K40),ISNUMBER($D40),ISNUMBER($V40)),MAX(K40-MIN(MAX(AVERAGE($D40:$I40)*'IRRBB parameters'!$C$33,'IRRBB parameters'!$E$33),'IRRBB parameters'!$D$33)*(('IRRBB parameters'!$U$36-'IRRBB parameters'!J$36)/('IRRBB parameters'!$U$36-'IRRBB parameters'!$C$36))+MIN(MAX(AVERAGE($T40:$V40)*'IRRBB parameters'!$C$34,'IRRBB parameters'!$E$34),'IRRBB parameters'!$D$34)*(('IRRBB parameters'!J$36-'IRRBB parameters'!$C$36)/('IRRBB parameters'!$U$36-'IRRBB parameters'!$C$36)),0),"")</f>
        <v/>
      </c>
      <c r="L160" s="1232" t="str">
        <f>IF(AND(ISNUMBER(L40),ISNUMBER($D40),ISNUMBER($V40)),MAX(L40-MIN(MAX(AVERAGE($D40:$I40)*'IRRBB parameters'!$C$33,'IRRBB parameters'!$E$33),'IRRBB parameters'!$D$33)*(('IRRBB parameters'!$U$36-'IRRBB parameters'!K$36)/('IRRBB parameters'!$U$36-'IRRBB parameters'!$C$36))+MIN(MAX(AVERAGE($T40:$V40)*'IRRBB parameters'!$C$34,'IRRBB parameters'!$E$34),'IRRBB parameters'!$D$34)*(('IRRBB parameters'!K$36-'IRRBB parameters'!$C$36)/('IRRBB parameters'!$U$36-'IRRBB parameters'!$C$36)),0),"")</f>
        <v/>
      </c>
      <c r="M160" s="1232" t="str">
        <f>IF(AND(ISNUMBER(M40),ISNUMBER($D40),ISNUMBER($V40)),MAX(M40-MIN(MAX(AVERAGE($D40:$I40)*'IRRBB parameters'!$C$33,'IRRBB parameters'!$E$33),'IRRBB parameters'!$D$33)*(('IRRBB parameters'!$U$36-'IRRBB parameters'!L$36)/('IRRBB parameters'!$U$36-'IRRBB parameters'!$C$36))+MIN(MAX(AVERAGE($T40:$V40)*'IRRBB parameters'!$C$34,'IRRBB parameters'!$E$34),'IRRBB parameters'!$D$34)*(('IRRBB parameters'!L$36-'IRRBB parameters'!$C$36)/('IRRBB parameters'!$U$36-'IRRBB parameters'!$C$36)),0),"")</f>
        <v/>
      </c>
      <c r="N160" s="1232" t="str">
        <f>IF(AND(ISNUMBER(N40),ISNUMBER($D40),ISNUMBER($V40)),MAX(N40-MIN(MAX(AVERAGE($D40:$I40)*'IRRBB parameters'!$C$33,'IRRBB parameters'!$E$33),'IRRBB parameters'!$D$33)*(('IRRBB parameters'!$U$36-'IRRBB parameters'!M$36)/('IRRBB parameters'!$U$36-'IRRBB parameters'!$C$36))+MIN(MAX(AVERAGE($T40:$V40)*'IRRBB parameters'!$C$34,'IRRBB parameters'!$E$34),'IRRBB parameters'!$D$34)*(('IRRBB parameters'!M$36-'IRRBB parameters'!$C$36)/('IRRBB parameters'!$U$36-'IRRBB parameters'!$C$36)),0),"")</f>
        <v/>
      </c>
      <c r="O160" s="1232" t="str">
        <f>IF(AND(ISNUMBER(O40),ISNUMBER($D40),ISNUMBER($V40)),MAX(O40-MIN(MAX(AVERAGE($D40:$I40)*'IRRBB parameters'!$C$33,'IRRBB parameters'!$E$33),'IRRBB parameters'!$D$33)*(('IRRBB parameters'!$U$36-'IRRBB parameters'!N$36)/('IRRBB parameters'!$U$36-'IRRBB parameters'!$C$36))+MIN(MAX(AVERAGE($T40:$V40)*'IRRBB parameters'!$C$34,'IRRBB parameters'!$E$34),'IRRBB parameters'!$D$34)*(('IRRBB parameters'!N$36-'IRRBB parameters'!$C$36)/('IRRBB parameters'!$U$36-'IRRBB parameters'!$C$36)),0),"")</f>
        <v/>
      </c>
      <c r="P160" s="1232" t="str">
        <f>IF(AND(ISNUMBER(P40),ISNUMBER($D40),ISNUMBER($V40)),MAX(P40-MIN(MAX(AVERAGE($D40:$I40)*'IRRBB parameters'!$C$33,'IRRBB parameters'!$E$33),'IRRBB parameters'!$D$33)*(('IRRBB parameters'!$U$36-'IRRBB parameters'!O$36)/('IRRBB parameters'!$U$36-'IRRBB parameters'!$C$36))+MIN(MAX(AVERAGE($T40:$V40)*'IRRBB parameters'!$C$34,'IRRBB parameters'!$E$34),'IRRBB parameters'!$D$34)*(('IRRBB parameters'!O$36-'IRRBB parameters'!$C$36)/('IRRBB parameters'!$U$36-'IRRBB parameters'!$C$36)),0),"")</f>
        <v/>
      </c>
      <c r="Q160" s="1232" t="str">
        <f>IF(AND(ISNUMBER(Q40),ISNUMBER($D40),ISNUMBER($V40)),MAX(Q40-MIN(MAX(AVERAGE($D40:$I40)*'IRRBB parameters'!$C$33,'IRRBB parameters'!$E$33),'IRRBB parameters'!$D$33)*(('IRRBB parameters'!$U$36-'IRRBB parameters'!P$36)/('IRRBB parameters'!$U$36-'IRRBB parameters'!$C$36))+MIN(MAX(AVERAGE($T40:$V40)*'IRRBB parameters'!$C$34,'IRRBB parameters'!$E$34),'IRRBB parameters'!$D$34)*(('IRRBB parameters'!P$36-'IRRBB parameters'!$C$36)/('IRRBB parameters'!$U$36-'IRRBB parameters'!$C$36)),0),"")</f>
        <v/>
      </c>
      <c r="R160" s="1232" t="str">
        <f>IF(AND(ISNUMBER(R40),ISNUMBER($D40),ISNUMBER($V40)),MAX(R40-MIN(MAX(AVERAGE($D40:$I40)*'IRRBB parameters'!$C$33,'IRRBB parameters'!$E$33),'IRRBB parameters'!$D$33)*(('IRRBB parameters'!$U$36-'IRRBB parameters'!Q$36)/('IRRBB parameters'!$U$36-'IRRBB parameters'!$C$36))+MIN(MAX(AVERAGE($T40:$V40)*'IRRBB parameters'!$C$34,'IRRBB parameters'!$E$34),'IRRBB parameters'!$D$34)*(('IRRBB parameters'!Q$36-'IRRBB parameters'!$C$36)/('IRRBB parameters'!$U$36-'IRRBB parameters'!$C$36)),0),"")</f>
        <v/>
      </c>
      <c r="S160" s="1232" t="str">
        <f>IF(AND(ISNUMBER(S40),ISNUMBER($D40),ISNUMBER($V40)),MAX(S40-MIN(MAX(AVERAGE($D40:$I40)*'IRRBB parameters'!$C$33,'IRRBB parameters'!$E$33),'IRRBB parameters'!$D$33)*(('IRRBB parameters'!$U$36-'IRRBB parameters'!R$36)/('IRRBB parameters'!$U$36-'IRRBB parameters'!$C$36))+MIN(MAX(AVERAGE($T40:$V40)*'IRRBB parameters'!$C$34,'IRRBB parameters'!$E$34),'IRRBB parameters'!$D$34)*(('IRRBB parameters'!R$36-'IRRBB parameters'!$C$36)/('IRRBB parameters'!$U$36-'IRRBB parameters'!$C$36)),0),"")</f>
        <v/>
      </c>
      <c r="T160" s="1232" t="str">
        <f>IF(AND(ISNUMBER(T40),ISNUMBER($D40),ISNUMBER($V40)),MAX(T40-MIN(MAX(AVERAGE($D40:$I40)*'IRRBB parameters'!$C$33,'IRRBB parameters'!$E$33),'IRRBB parameters'!$D$33)*(('IRRBB parameters'!$U$36-'IRRBB parameters'!S$36)/('IRRBB parameters'!$U$36-'IRRBB parameters'!$C$36))+MIN(MAX(AVERAGE($T40:$V40)*'IRRBB parameters'!$C$34,'IRRBB parameters'!$E$34),'IRRBB parameters'!$D$34)*(('IRRBB parameters'!S$36-'IRRBB parameters'!$C$36)/('IRRBB parameters'!$U$36-'IRRBB parameters'!$C$36)),0),"")</f>
        <v/>
      </c>
      <c r="U160" s="1232" t="str">
        <f>IF(AND(ISNUMBER(U40),ISNUMBER($D40),ISNUMBER($V40)),MAX(U40-MIN(MAX(AVERAGE($D40:$I40)*'IRRBB parameters'!$C$33,'IRRBB parameters'!$E$33),'IRRBB parameters'!$D$33)*(('IRRBB parameters'!$U$36-'IRRBB parameters'!T$36)/('IRRBB parameters'!$U$36-'IRRBB parameters'!$C$36))+MIN(MAX(AVERAGE($T40:$V40)*'IRRBB parameters'!$C$34,'IRRBB parameters'!$E$34),'IRRBB parameters'!$D$34)*(('IRRBB parameters'!T$36-'IRRBB parameters'!$C$36)/('IRRBB parameters'!$U$36-'IRRBB parameters'!$C$36)),0),"")</f>
        <v/>
      </c>
      <c r="V160" s="1233" t="str">
        <f>IF(AND(ISNUMBER(V40),ISNUMBER($D40),ISNUMBER($V40)),MAX(V40-MIN(MAX(AVERAGE($D40:$I40)*'IRRBB parameters'!$C$33,'IRRBB parameters'!$E$33),'IRRBB parameters'!$D$33)*(('IRRBB parameters'!$U$36-'IRRBB parameters'!U$36)/('IRRBB parameters'!$U$36-'IRRBB parameters'!$C$36))+MIN(MAX(AVERAGE($T40:$V40)*'IRRBB parameters'!$C$34,'IRRBB parameters'!$E$34),'IRRBB parameters'!$D$34)*(('IRRBB parameters'!U$36-'IRRBB parameters'!$C$36)/('IRRBB parameters'!$U$36-'IRRBB parameters'!$C$36)),0),"")</f>
        <v/>
      </c>
      <c r="W160" s="1150"/>
      <c r="X160" s="1210"/>
    </row>
    <row r="161" spans="1:24" ht="15" customHeight="1" x14ac:dyDescent="0.25">
      <c r="A161" s="1209"/>
      <c r="B161" s="1230">
        <f t="shared" si="4"/>
        <v>36</v>
      </c>
      <c r="C161" s="1231" t="str">
        <f t="shared" si="5"/>
        <v/>
      </c>
      <c r="D161" s="1232" t="str">
        <f>IF(AND(ISNUMBER(D41),ISNUMBER($D41),ISNUMBER($V41)),MAX(D41-MIN(MAX(AVERAGE($D41:$I41)*'IRRBB parameters'!$C$33,'IRRBB parameters'!$E$33),'IRRBB parameters'!$D$33)*(('IRRBB parameters'!$U$36-'IRRBB parameters'!C$36)/('IRRBB parameters'!$U$36-'IRRBB parameters'!$C$36))+MIN(MAX(AVERAGE($T41:$V41)*'IRRBB parameters'!$C$34,'IRRBB parameters'!$E$34),'IRRBB parameters'!$D$34)*(('IRRBB parameters'!C$36-'IRRBB parameters'!$C$36)/('IRRBB parameters'!$U$36-'IRRBB parameters'!$C$36)),0),"")</f>
        <v/>
      </c>
      <c r="E161" s="1232" t="str">
        <f>IF(AND(ISNUMBER(E41),ISNUMBER($D41),ISNUMBER($V41)),MAX(E41-MIN(MAX(AVERAGE($D41:$I41)*'IRRBB parameters'!$C$33,'IRRBB parameters'!$E$33),'IRRBB parameters'!$D$33)*(('IRRBB parameters'!$U$36-'IRRBB parameters'!D$36)/('IRRBB parameters'!$U$36-'IRRBB parameters'!$C$36))+MIN(MAX(AVERAGE($T41:$V41)*'IRRBB parameters'!$C$34,'IRRBB parameters'!$E$34),'IRRBB parameters'!$D$34)*(('IRRBB parameters'!D$36-'IRRBB parameters'!$C$36)/('IRRBB parameters'!$U$36-'IRRBB parameters'!$C$36)),0),"")</f>
        <v/>
      </c>
      <c r="F161" s="1232" t="str">
        <f>IF(AND(ISNUMBER(F41),ISNUMBER($D41),ISNUMBER($V41)),MAX(F41-MIN(MAX(AVERAGE($D41:$I41)*'IRRBB parameters'!$C$33,'IRRBB parameters'!$E$33),'IRRBB parameters'!$D$33)*(('IRRBB parameters'!$U$36-'IRRBB parameters'!E$36)/('IRRBB parameters'!$U$36-'IRRBB parameters'!$C$36))+MIN(MAX(AVERAGE($T41:$V41)*'IRRBB parameters'!$C$34,'IRRBB parameters'!$E$34),'IRRBB parameters'!$D$34)*(('IRRBB parameters'!E$36-'IRRBB parameters'!$C$36)/('IRRBB parameters'!$U$36-'IRRBB parameters'!$C$36)),0),"")</f>
        <v/>
      </c>
      <c r="G161" s="1232" t="str">
        <f>IF(AND(ISNUMBER(G41),ISNUMBER($D41),ISNUMBER($V41)),MAX(G41-MIN(MAX(AVERAGE($D41:$I41)*'IRRBB parameters'!$C$33,'IRRBB parameters'!$E$33),'IRRBB parameters'!$D$33)*(('IRRBB parameters'!$U$36-'IRRBB parameters'!F$36)/('IRRBB parameters'!$U$36-'IRRBB parameters'!$C$36))+MIN(MAX(AVERAGE($T41:$V41)*'IRRBB parameters'!$C$34,'IRRBB parameters'!$E$34),'IRRBB parameters'!$D$34)*(('IRRBB parameters'!F$36-'IRRBB parameters'!$C$36)/('IRRBB parameters'!$U$36-'IRRBB parameters'!$C$36)),0),"")</f>
        <v/>
      </c>
      <c r="H161" s="1232" t="str">
        <f>IF(AND(ISNUMBER(H41),ISNUMBER($D41),ISNUMBER($V41)),MAX(H41-MIN(MAX(AVERAGE($D41:$I41)*'IRRBB parameters'!$C$33,'IRRBB parameters'!$E$33),'IRRBB parameters'!$D$33)*(('IRRBB parameters'!$U$36-'IRRBB parameters'!G$36)/('IRRBB parameters'!$U$36-'IRRBB parameters'!$C$36))+MIN(MAX(AVERAGE($T41:$V41)*'IRRBB parameters'!$C$34,'IRRBB parameters'!$E$34),'IRRBB parameters'!$D$34)*(('IRRBB parameters'!G$36-'IRRBB parameters'!$C$36)/('IRRBB parameters'!$U$36-'IRRBB parameters'!$C$36)),0),"")</f>
        <v/>
      </c>
      <c r="I161" s="1232" t="str">
        <f>IF(AND(ISNUMBER(I41),ISNUMBER($D41),ISNUMBER($V41)),MAX(I41-MIN(MAX(AVERAGE($D41:$I41)*'IRRBB parameters'!$C$33,'IRRBB parameters'!$E$33),'IRRBB parameters'!$D$33)*(('IRRBB parameters'!$U$36-'IRRBB parameters'!H$36)/('IRRBB parameters'!$U$36-'IRRBB parameters'!$C$36))+MIN(MAX(AVERAGE($T41:$V41)*'IRRBB parameters'!$C$34,'IRRBB parameters'!$E$34),'IRRBB parameters'!$D$34)*(('IRRBB parameters'!H$36-'IRRBB parameters'!$C$36)/('IRRBB parameters'!$U$36-'IRRBB parameters'!$C$36)),0),"")</f>
        <v/>
      </c>
      <c r="J161" s="1232" t="str">
        <f>IF(AND(ISNUMBER(J41),ISNUMBER($D41),ISNUMBER($V41)),MAX(J41-MIN(MAX(AVERAGE($D41:$I41)*'IRRBB parameters'!$C$33,'IRRBB parameters'!$E$33),'IRRBB parameters'!$D$33)*(('IRRBB parameters'!$U$36-'IRRBB parameters'!I$36)/('IRRBB parameters'!$U$36-'IRRBB parameters'!$C$36))+MIN(MAX(AVERAGE($T41:$V41)*'IRRBB parameters'!$C$34,'IRRBB parameters'!$E$34),'IRRBB parameters'!$D$34)*(('IRRBB parameters'!I$36-'IRRBB parameters'!$C$36)/('IRRBB parameters'!$U$36-'IRRBB parameters'!$C$36)),0),"")</f>
        <v/>
      </c>
      <c r="K161" s="1232" t="str">
        <f>IF(AND(ISNUMBER(K41),ISNUMBER($D41),ISNUMBER($V41)),MAX(K41-MIN(MAX(AVERAGE($D41:$I41)*'IRRBB parameters'!$C$33,'IRRBB parameters'!$E$33),'IRRBB parameters'!$D$33)*(('IRRBB parameters'!$U$36-'IRRBB parameters'!J$36)/('IRRBB parameters'!$U$36-'IRRBB parameters'!$C$36))+MIN(MAX(AVERAGE($T41:$V41)*'IRRBB parameters'!$C$34,'IRRBB parameters'!$E$34),'IRRBB parameters'!$D$34)*(('IRRBB parameters'!J$36-'IRRBB parameters'!$C$36)/('IRRBB parameters'!$U$36-'IRRBB parameters'!$C$36)),0),"")</f>
        <v/>
      </c>
      <c r="L161" s="1232" t="str">
        <f>IF(AND(ISNUMBER(L41),ISNUMBER($D41),ISNUMBER($V41)),MAX(L41-MIN(MAX(AVERAGE($D41:$I41)*'IRRBB parameters'!$C$33,'IRRBB parameters'!$E$33),'IRRBB parameters'!$D$33)*(('IRRBB parameters'!$U$36-'IRRBB parameters'!K$36)/('IRRBB parameters'!$U$36-'IRRBB parameters'!$C$36))+MIN(MAX(AVERAGE($T41:$V41)*'IRRBB parameters'!$C$34,'IRRBB parameters'!$E$34),'IRRBB parameters'!$D$34)*(('IRRBB parameters'!K$36-'IRRBB parameters'!$C$36)/('IRRBB parameters'!$U$36-'IRRBB parameters'!$C$36)),0),"")</f>
        <v/>
      </c>
      <c r="M161" s="1232" t="str">
        <f>IF(AND(ISNUMBER(M41),ISNUMBER($D41),ISNUMBER($V41)),MAX(M41-MIN(MAX(AVERAGE($D41:$I41)*'IRRBB parameters'!$C$33,'IRRBB parameters'!$E$33),'IRRBB parameters'!$D$33)*(('IRRBB parameters'!$U$36-'IRRBB parameters'!L$36)/('IRRBB parameters'!$U$36-'IRRBB parameters'!$C$36))+MIN(MAX(AVERAGE($T41:$V41)*'IRRBB parameters'!$C$34,'IRRBB parameters'!$E$34),'IRRBB parameters'!$D$34)*(('IRRBB parameters'!L$36-'IRRBB parameters'!$C$36)/('IRRBB parameters'!$U$36-'IRRBB parameters'!$C$36)),0),"")</f>
        <v/>
      </c>
      <c r="N161" s="1232" t="str">
        <f>IF(AND(ISNUMBER(N41),ISNUMBER($D41),ISNUMBER($V41)),MAX(N41-MIN(MAX(AVERAGE($D41:$I41)*'IRRBB parameters'!$C$33,'IRRBB parameters'!$E$33),'IRRBB parameters'!$D$33)*(('IRRBB parameters'!$U$36-'IRRBB parameters'!M$36)/('IRRBB parameters'!$U$36-'IRRBB parameters'!$C$36))+MIN(MAX(AVERAGE($T41:$V41)*'IRRBB parameters'!$C$34,'IRRBB parameters'!$E$34),'IRRBB parameters'!$D$34)*(('IRRBB parameters'!M$36-'IRRBB parameters'!$C$36)/('IRRBB parameters'!$U$36-'IRRBB parameters'!$C$36)),0),"")</f>
        <v/>
      </c>
      <c r="O161" s="1232" t="str">
        <f>IF(AND(ISNUMBER(O41),ISNUMBER($D41),ISNUMBER($V41)),MAX(O41-MIN(MAX(AVERAGE($D41:$I41)*'IRRBB parameters'!$C$33,'IRRBB parameters'!$E$33),'IRRBB parameters'!$D$33)*(('IRRBB parameters'!$U$36-'IRRBB parameters'!N$36)/('IRRBB parameters'!$U$36-'IRRBB parameters'!$C$36))+MIN(MAX(AVERAGE($T41:$V41)*'IRRBB parameters'!$C$34,'IRRBB parameters'!$E$34),'IRRBB parameters'!$D$34)*(('IRRBB parameters'!N$36-'IRRBB parameters'!$C$36)/('IRRBB parameters'!$U$36-'IRRBB parameters'!$C$36)),0),"")</f>
        <v/>
      </c>
      <c r="P161" s="1232" t="str">
        <f>IF(AND(ISNUMBER(P41),ISNUMBER($D41),ISNUMBER($V41)),MAX(P41-MIN(MAX(AVERAGE($D41:$I41)*'IRRBB parameters'!$C$33,'IRRBB parameters'!$E$33),'IRRBB parameters'!$D$33)*(('IRRBB parameters'!$U$36-'IRRBB parameters'!O$36)/('IRRBB parameters'!$U$36-'IRRBB parameters'!$C$36))+MIN(MAX(AVERAGE($T41:$V41)*'IRRBB parameters'!$C$34,'IRRBB parameters'!$E$34),'IRRBB parameters'!$D$34)*(('IRRBB parameters'!O$36-'IRRBB parameters'!$C$36)/('IRRBB parameters'!$U$36-'IRRBB parameters'!$C$36)),0),"")</f>
        <v/>
      </c>
      <c r="Q161" s="1232" t="str">
        <f>IF(AND(ISNUMBER(Q41),ISNUMBER($D41),ISNUMBER($V41)),MAX(Q41-MIN(MAX(AVERAGE($D41:$I41)*'IRRBB parameters'!$C$33,'IRRBB parameters'!$E$33),'IRRBB parameters'!$D$33)*(('IRRBB parameters'!$U$36-'IRRBB parameters'!P$36)/('IRRBB parameters'!$U$36-'IRRBB parameters'!$C$36))+MIN(MAX(AVERAGE($T41:$V41)*'IRRBB parameters'!$C$34,'IRRBB parameters'!$E$34),'IRRBB parameters'!$D$34)*(('IRRBB parameters'!P$36-'IRRBB parameters'!$C$36)/('IRRBB parameters'!$U$36-'IRRBB parameters'!$C$36)),0),"")</f>
        <v/>
      </c>
      <c r="R161" s="1232" t="str">
        <f>IF(AND(ISNUMBER(R41),ISNUMBER($D41),ISNUMBER($V41)),MAX(R41-MIN(MAX(AVERAGE($D41:$I41)*'IRRBB parameters'!$C$33,'IRRBB parameters'!$E$33),'IRRBB parameters'!$D$33)*(('IRRBB parameters'!$U$36-'IRRBB parameters'!Q$36)/('IRRBB parameters'!$U$36-'IRRBB parameters'!$C$36))+MIN(MAX(AVERAGE($T41:$V41)*'IRRBB parameters'!$C$34,'IRRBB parameters'!$E$34),'IRRBB parameters'!$D$34)*(('IRRBB parameters'!Q$36-'IRRBB parameters'!$C$36)/('IRRBB parameters'!$U$36-'IRRBB parameters'!$C$36)),0),"")</f>
        <v/>
      </c>
      <c r="S161" s="1232" t="str">
        <f>IF(AND(ISNUMBER(S41),ISNUMBER($D41),ISNUMBER($V41)),MAX(S41-MIN(MAX(AVERAGE($D41:$I41)*'IRRBB parameters'!$C$33,'IRRBB parameters'!$E$33),'IRRBB parameters'!$D$33)*(('IRRBB parameters'!$U$36-'IRRBB parameters'!R$36)/('IRRBB parameters'!$U$36-'IRRBB parameters'!$C$36))+MIN(MAX(AVERAGE($T41:$V41)*'IRRBB parameters'!$C$34,'IRRBB parameters'!$E$34),'IRRBB parameters'!$D$34)*(('IRRBB parameters'!R$36-'IRRBB parameters'!$C$36)/('IRRBB parameters'!$U$36-'IRRBB parameters'!$C$36)),0),"")</f>
        <v/>
      </c>
      <c r="T161" s="1232" t="str">
        <f>IF(AND(ISNUMBER(T41),ISNUMBER($D41),ISNUMBER($V41)),MAX(T41-MIN(MAX(AVERAGE($D41:$I41)*'IRRBB parameters'!$C$33,'IRRBB parameters'!$E$33),'IRRBB parameters'!$D$33)*(('IRRBB parameters'!$U$36-'IRRBB parameters'!S$36)/('IRRBB parameters'!$U$36-'IRRBB parameters'!$C$36))+MIN(MAX(AVERAGE($T41:$V41)*'IRRBB parameters'!$C$34,'IRRBB parameters'!$E$34),'IRRBB parameters'!$D$34)*(('IRRBB parameters'!S$36-'IRRBB parameters'!$C$36)/('IRRBB parameters'!$U$36-'IRRBB parameters'!$C$36)),0),"")</f>
        <v/>
      </c>
      <c r="U161" s="1232" t="str">
        <f>IF(AND(ISNUMBER(U41),ISNUMBER($D41),ISNUMBER($V41)),MAX(U41-MIN(MAX(AVERAGE($D41:$I41)*'IRRBB parameters'!$C$33,'IRRBB parameters'!$E$33),'IRRBB parameters'!$D$33)*(('IRRBB parameters'!$U$36-'IRRBB parameters'!T$36)/('IRRBB parameters'!$U$36-'IRRBB parameters'!$C$36))+MIN(MAX(AVERAGE($T41:$V41)*'IRRBB parameters'!$C$34,'IRRBB parameters'!$E$34),'IRRBB parameters'!$D$34)*(('IRRBB parameters'!T$36-'IRRBB parameters'!$C$36)/('IRRBB parameters'!$U$36-'IRRBB parameters'!$C$36)),0),"")</f>
        <v/>
      </c>
      <c r="V161" s="1233" t="str">
        <f>IF(AND(ISNUMBER(V41),ISNUMBER($D41),ISNUMBER($V41)),MAX(V41-MIN(MAX(AVERAGE($D41:$I41)*'IRRBB parameters'!$C$33,'IRRBB parameters'!$E$33),'IRRBB parameters'!$D$33)*(('IRRBB parameters'!$U$36-'IRRBB parameters'!U$36)/('IRRBB parameters'!$U$36-'IRRBB parameters'!$C$36))+MIN(MAX(AVERAGE($T41:$V41)*'IRRBB parameters'!$C$34,'IRRBB parameters'!$E$34),'IRRBB parameters'!$D$34)*(('IRRBB parameters'!U$36-'IRRBB parameters'!$C$36)/('IRRBB parameters'!$U$36-'IRRBB parameters'!$C$36)),0),"")</f>
        <v/>
      </c>
      <c r="W161" s="1150"/>
      <c r="X161" s="1210"/>
    </row>
    <row r="162" spans="1:24" ht="15" customHeight="1" x14ac:dyDescent="0.25">
      <c r="A162" s="1209"/>
      <c r="B162" s="1234">
        <f t="shared" si="4"/>
        <v>37</v>
      </c>
      <c r="C162" s="1235" t="str">
        <f t="shared" si="5"/>
        <v/>
      </c>
      <c r="D162" s="1143" t="str">
        <f>IF(AND(ISNUMBER(D42),ISNUMBER($D42),ISNUMBER($V42)),MAX(D42-MIN(MAX(AVERAGE($D42:$I42)*'IRRBB parameters'!$C$33,'IRRBB parameters'!$E$33),'IRRBB parameters'!$D$33)*(('IRRBB parameters'!$U$36-'IRRBB parameters'!C$36)/('IRRBB parameters'!$U$36-'IRRBB parameters'!$C$36))+MIN(MAX(AVERAGE($T42:$V42)*'IRRBB parameters'!$C$34,'IRRBB parameters'!$E$34),'IRRBB parameters'!$D$34)*(('IRRBB parameters'!C$36-'IRRBB parameters'!$C$36)/('IRRBB parameters'!$U$36-'IRRBB parameters'!$C$36)),0),"")</f>
        <v/>
      </c>
      <c r="E162" s="1143" t="str">
        <f>IF(AND(ISNUMBER(E42),ISNUMBER($D42),ISNUMBER($V42)),MAX(E42-MIN(MAX(AVERAGE($D42:$I42)*'IRRBB parameters'!$C$33,'IRRBB parameters'!$E$33),'IRRBB parameters'!$D$33)*(('IRRBB parameters'!$U$36-'IRRBB parameters'!D$36)/('IRRBB parameters'!$U$36-'IRRBB parameters'!$C$36))+MIN(MAX(AVERAGE($T42:$V42)*'IRRBB parameters'!$C$34,'IRRBB parameters'!$E$34),'IRRBB parameters'!$D$34)*(('IRRBB parameters'!D$36-'IRRBB parameters'!$C$36)/('IRRBB parameters'!$U$36-'IRRBB parameters'!$C$36)),0),"")</f>
        <v/>
      </c>
      <c r="F162" s="1143" t="str">
        <f>IF(AND(ISNUMBER(F42),ISNUMBER($D42),ISNUMBER($V42)),MAX(F42-MIN(MAX(AVERAGE($D42:$I42)*'IRRBB parameters'!$C$33,'IRRBB parameters'!$E$33),'IRRBB parameters'!$D$33)*(('IRRBB parameters'!$U$36-'IRRBB parameters'!E$36)/('IRRBB parameters'!$U$36-'IRRBB parameters'!$C$36))+MIN(MAX(AVERAGE($T42:$V42)*'IRRBB parameters'!$C$34,'IRRBB parameters'!$E$34),'IRRBB parameters'!$D$34)*(('IRRBB parameters'!E$36-'IRRBB parameters'!$C$36)/('IRRBB parameters'!$U$36-'IRRBB parameters'!$C$36)),0),"")</f>
        <v/>
      </c>
      <c r="G162" s="1143" t="str">
        <f>IF(AND(ISNUMBER(G42),ISNUMBER($D42),ISNUMBER($V42)),MAX(G42-MIN(MAX(AVERAGE($D42:$I42)*'IRRBB parameters'!$C$33,'IRRBB parameters'!$E$33),'IRRBB parameters'!$D$33)*(('IRRBB parameters'!$U$36-'IRRBB parameters'!F$36)/('IRRBB parameters'!$U$36-'IRRBB parameters'!$C$36))+MIN(MAX(AVERAGE($T42:$V42)*'IRRBB parameters'!$C$34,'IRRBB parameters'!$E$34),'IRRBB parameters'!$D$34)*(('IRRBB parameters'!F$36-'IRRBB parameters'!$C$36)/('IRRBB parameters'!$U$36-'IRRBB parameters'!$C$36)),0),"")</f>
        <v/>
      </c>
      <c r="H162" s="1143" t="str">
        <f>IF(AND(ISNUMBER(H42),ISNUMBER($D42),ISNUMBER($V42)),MAX(H42-MIN(MAX(AVERAGE($D42:$I42)*'IRRBB parameters'!$C$33,'IRRBB parameters'!$E$33),'IRRBB parameters'!$D$33)*(('IRRBB parameters'!$U$36-'IRRBB parameters'!G$36)/('IRRBB parameters'!$U$36-'IRRBB parameters'!$C$36))+MIN(MAX(AVERAGE($T42:$V42)*'IRRBB parameters'!$C$34,'IRRBB parameters'!$E$34),'IRRBB parameters'!$D$34)*(('IRRBB parameters'!G$36-'IRRBB parameters'!$C$36)/('IRRBB parameters'!$U$36-'IRRBB parameters'!$C$36)),0),"")</f>
        <v/>
      </c>
      <c r="I162" s="1143" t="str">
        <f>IF(AND(ISNUMBER(I42),ISNUMBER($D42),ISNUMBER($V42)),MAX(I42-MIN(MAX(AVERAGE($D42:$I42)*'IRRBB parameters'!$C$33,'IRRBB parameters'!$E$33),'IRRBB parameters'!$D$33)*(('IRRBB parameters'!$U$36-'IRRBB parameters'!H$36)/('IRRBB parameters'!$U$36-'IRRBB parameters'!$C$36))+MIN(MAX(AVERAGE($T42:$V42)*'IRRBB parameters'!$C$34,'IRRBB parameters'!$E$34),'IRRBB parameters'!$D$34)*(('IRRBB parameters'!H$36-'IRRBB parameters'!$C$36)/('IRRBB parameters'!$U$36-'IRRBB parameters'!$C$36)),0),"")</f>
        <v/>
      </c>
      <c r="J162" s="1143" t="str">
        <f>IF(AND(ISNUMBER(J42),ISNUMBER($D42),ISNUMBER($V42)),MAX(J42-MIN(MAX(AVERAGE($D42:$I42)*'IRRBB parameters'!$C$33,'IRRBB parameters'!$E$33),'IRRBB parameters'!$D$33)*(('IRRBB parameters'!$U$36-'IRRBB parameters'!I$36)/('IRRBB parameters'!$U$36-'IRRBB parameters'!$C$36))+MIN(MAX(AVERAGE($T42:$V42)*'IRRBB parameters'!$C$34,'IRRBB parameters'!$E$34),'IRRBB parameters'!$D$34)*(('IRRBB parameters'!I$36-'IRRBB parameters'!$C$36)/('IRRBB parameters'!$U$36-'IRRBB parameters'!$C$36)),0),"")</f>
        <v/>
      </c>
      <c r="K162" s="1143" t="str">
        <f>IF(AND(ISNUMBER(K42),ISNUMBER($D42),ISNUMBER($V42)),MAX(K42-MIN(MAX(AVERAGE($D42:$I42)*'IRRBB parameters'!$C$33,'IRRBB parameters'!$E$33),'IRRBB parameters'!$D$33)*(('IRRBB parameters'!$U$36-'IRRBB parameters'!J$36)/('IRRBB parameters'!$U$36-'IRRBB parameters'!$C$36))+MIN(MAX(AVERAGE($T42:$V42)*'IRRBB parameters'!$C$34,'IRRBB parameters'!$E$34),'IRRBB parameters'!$D$34)*(('IRRBB parameters'!J$36-'IRRBB parameters'!$C$36)/('IRRBB parameters'!$U$36-'IRRBB parameters'!$C$36)),0),"")</f>
        <v/>
      </c>
      <c r="L162" s="1143" t="str">
        <f>IF(AND(ISNUMBER(L42),ISNUMBER($D42),ISNUMBER($V42)),MAX(L42-MIN(MAX(AVERAGE($D42:$I42)*'IRRBB parameters'!$C$33,'IRRBB parameters'!$E$33),'IRRBB parameters'!$D$33)*(('IRRBB parameters'!$U$36-'IRRBB parameters'!K$36)/('IRRBB parameters'!$U$36-'IRRBB parameters'!$C$36))+MIN(MAX(AVERAGE($T42:$V42)*'IRRBB parameters'!$C$34,'IRRBB parameters'!$E$34),'IRRBB parameters'!$D$34)*(('IRRBB parameters'!K$36-'IRRBB parameters'!$C$36)/('IRRBB parameters'!$U$36-'IRRBB parameters'!$C$36)),0),"")</f>
        <v/>
      </c>
      <c r="M162" s="1143" t="str">
        <f>IF(AND(ISNUMBER(M42),ISNUMBER($D42),ISNUMBER($V42)),MAX(M42-MIN(MAX(AVERAGE($D42:$I42)*'IRRBB parameters'!$C$33,'IRRBB parameters'!$E$33),'IRRBB parameters'!$D$33)*(('IRRBB parameters'!$U$36-'IRRBB parameters'!L$36)/('IRRBB parameters'!$U$36-'IRRBB parameters'!$C$36))+MIN(MAX(AVERAGE($T42:$V42)*'IRRBB parameters'!$C$34,'IRRBB parameters'!$E$34),'IRRBB parameters'!$D$34)*(('IRRBB parameters'!L$36-'IRRBB parameters'!$C$36)/('IRRBB parameters'!$U$36-'IRRBB parameters'!$C$36)),0),"")</f>
        <v/>
      </c>
      <c r="N162" s="1143" t="str">
        <f>IF(AND(ISNUMBER(N42),ISNUMBER($D42),ISNUMBER($V42)),MAX(N42-MIN(MAX(AVERAGE($D42:$I42)*'IRRBB parameters'!$C$33,'IRRBB parameters'!$E$33),'IRRBB parameters'!$D$33)*(('IRRBB parameters'!$U$36-'IRRBB parameters'!M$36)/('IRRBB parameters'!$U$36-'IRRBB parameters'!$C$36))+MIN(MAX(AVERAGE($T42:$V42)*'IRRBB parameters'!$C$34,'IRRBB parameters'!$E$34),'IRRBB parameters'!$D$34)*(('IRRBB parameters'!M$36-'IRRBB parameters'!$C$36)/('IRRBB parameters'!$U$36-'IRRBB parameters'!$C$36)),0),"")</f>
        <v/>
      </c>
      <c r="O162" s="1143" t="str">
        <f>IF(AND(ISNUMBER(O42),ISNUMBER($D42),ISNUMBER($V42)),MAX(O42-MIN(MAX(AVERAGE($D42:$I42)*'IRRBB parameters'!$C$33,'IRRBB parameters'!$E$33),'IRRBB parameters'!$D$33)*(('IRRBB parameters'!$U$36-'IRRBB parameters'!N$36)/('IRRBB parameters'!$U$36-'IRRBB parameters'!$C$36))+MIN(MAX(AVERAGE($T42:$V42)*'IRRBB parameters'!$C$34,'IRRBB parameters'!$E$34),'IRRBB parameters'!$D$34)*(('IRRBB parameters'!N$36-'IRRBB parameters'!$C$36)/('IRRBB parameters'!$U$36-'IRRBB parameters'!$C$36)),0),"")</f>
        <v/>
      </c>
      <c r="P162" s="1143" t="str">
        <f>IF(AND(ISNUMBER(P42),ISNUMBER($D42),ISNUMBER($V42)),MAX(P42-MIN(MAX(AVERAGE($D42:$I42)*'IRRBB parameters'!$C$33,'IRRBB parameters'!$E$33),'IRRBB parameters'!$D$33)*(('IRRBB parameters'!$U$36-'IRRBB parameters'!O$36)/('IRRBB parameters'!$U$36-'IRRBB parameters'!$C$36))+MIN(MAX(AVERAGE($T42:$V42)*'IRRBB parameters'!$C$34,'IRRBB parameters'!$E$34),'IRRBB parameters'!$D$34)*(('IRRBB parameters'!O$36-'IRRBB parameters'!$C$36)/('IRRBB parameters'!$U$36-'IRRBB parameters'!$C$36)),0),"")</f>
        <v/>
      </c>
      <c r="Q162" s="1143" t="str">
        <f>IF(AND(ISNUMBER(Q42),ISNUMBER($D42),ISNUMBER($V42)),MAX(Q42-MIN(MAX(AVERAGE($D42:$I42)*'IRRBB parameters'!$C$33,'IRRBB parameters'!$E$33),'IRRBB parameters'!$D$33)*(('IRRBB parameters'!$U$36-'IRRBB parameters'!P$36)/('IRRBB parameters'!$U$36-'IRRBB parameters'!$C$36))+MIN(MAX(AVERAGE($T42:$V42)*'IRRBB parameters'!$C$34,'IRRBB parameters'!$E$34),'IRRBB parameters'!$D$34)*(('IRRBB parameters'!P$36-'IRRBB parameters'!$C$36)/('IRRBB parameters'!$U$36-'IRRBB parameters'!$C$36)),0),"")</f>
        <v/>
      </c>
      <c r="R162" s="1143" t="str">
        <f>IF(AND(ISNUMBER(R42),ISNUMBER($D42),ISNUMBER($V42)),MAX(R42-MIN(MAX(AVERAGE($D42:$I42)*'IRRBB parameters'!$C$33,'IRRBB parameters'!$E$33),'IRRBB parameters'!$D$33)*(('IRRBB parameters'!$U$36-'IRRBB parameters'!Q$36)/('IRRBB parameters'!$U$36-'IRRBB parameters'!$C$36))+MIN(MAX(AVERAGE($T42:$V42)*'IRRBB parameters'!$C$34,'IRRBB parameters'!$E$34),'IRRBB parameters'!$D$34)*(('IRRBB parameters'!Q$36-'IRRBB parameters'!$C$36)/('IRRBB parameters'!$U$36-'IRRBB parameters'!$C$36)),0),"")</f>
        <v/>
      </c>
      <c r="S162" s="1143" t="str">
        <f>IF(AND(ISNUMBER(S42),ISNUMBER($D42),ISNUMBER($V42)),MAX(S42-MIN(MAX(AVERAGE($D42:$I42)*'IRRBB parameters'!$C$33,'IRRBB parameters'!$E$33),'IRRBB parameters'!$D$33)*(('IRRBB parameters'!$U$36-'IRRBB parameters'!R$36)/('IRRBB parameters'!$U$36-'IRRBB parameters'!$C$36))+MIN(MAX(AVERAGE($T42:$V42)*'IRRBB parameters'!$C$34,'IRRBB parameters'!$E$34),'IRRBB parameters'!$D$34)*(('IRRBB parameters'!R$36-'IRRBB parameters'!$C$36)/('IRRBB parameters'!$U$36-'IRRBB parameters'!$C$36)),0),"")</f>
        <v/>
      </c>
      <c r="T162" s="1143" t="str">
        <f>IF(AND(ISNUMBER(T42),ISNUMBER($D42),ISNUMBER($V42)),MAX(T42-MIN(MAX(AVERAGE($D42:$I42)*'IRRBB parameters'!$C$33,'IRRBB parameters'!$E$33),'IRRBB parameters'!$D$33)*(('IRRBB parameters'!$U$36-'IRRBB parameters'!S$36)/('IRRBB parameters'!$U$36-'IRRBB parameters'!$C$36))+MIN(MAX(AVERAGE($T42:$V42)*'IRRBB parameters'!$C$34,'IRRBB parameters'!$E$34),'IRRBB parameters'!$D$34)*(('IRRBB parameters'!S$36-'IRRBB parameters'!$C$36)/('IRRBB parameters'!$U$36-'IRRBB parameters'!$C$36)),0),"")</f>
        <v/>
      </c>
      <c r="U162" s="1143" t="str">
        <f>IF(AND(ISNUMBER(U42),ISNUMBER($D42),ISNUMBER($V42)),MAX(U42-MIN(MAX(AVERAGE($D42:$I42)*'IRRBB parameters'!$C$33,'IRRBB parameters'!$E$33),'IRRBB parameters'!$D$33)*(('IRRBB parameters'!$U$36-'IRRBB parameters'!T$36)/('IRRBB parameters'!$U$36-'IRRBB parameters'!$C$36))+MIN(MAX(AVERAGE($T42:$V42)*'IRRBB parameters'!$C$34,'IRRBB parameters'!$E$34),'IRRBB parameters'!$D$34)*(('IRRBB parameters'!T$36-'IRRBB parameters'!$C$36)/('IRRBB parameters'!$U$36-'IRRBB parameters'!$C$36)),0),"")</f>
        <v/>
      </c>
      <c r="V162" s="1236" t="str">
        <f>IF(AND(ISNUMBER(V42),ISNUMBER($D42),ISNUMBER($V42)),MAX(V42-MIN(MAX(AVERAGE($D42:$I42)*'IRRBB parameters'!$C$33,'IRRBB parameters'!$E$33),'IRRBB parameters'!$D$33)*(('IRRBB parameters'!$U$36-'IRRBB parameters'!U$36)/('IRRBB parameters'!$U$36-'IRRBB parameters'!$C$36))+MIN(MAX(AVERAGE($T42:$V42)*'IRRBB parameters'!$C$34,'IRRBB parameters'!$E$34),'IRRBB parameters'!$D$34)*(('IRRBB parameters'!U$36-'IRRBB parameters'!$C$36)/('IRRBB parameters'!$U$36-'IRRBB parameters'!$C$36)),0),"")</f>
        <v/>
      </c>
      <c r="W162" s="1150"/>
      <c r="X162" s="1210"/>
    </row>
    <row r="163" spans="1:24" ht="60" customHeight="1" x14ac:dyDescent="0.25">
      <c r="A163" s="1576" t="s">
        <v>1598</v>
      </c>
      <c r="B163" s="1150"/>
      <c r="C163" s="1572"/>
      <c r="D163" s="1150"/>
      <c r="E163" s="1150"/>
      <c r="F163" s="1150"/>
      <c r="G163" s="1150"/>
      <c r="H163" s="1150"/>
      <c r="I163" s="1150"/>
      <c r="J163" s="1150"/>
      <c r="K163" s="1150"/>
      <c r="L163" s="1150"/>
      <c r="M163" s="1150"/>
      <c r="N163" s="1150"/>
      <c r="O163" s="1150"/>
      <c r="P163" s="1150"/>
      <c r="Q163" s="1150"/>
      <c r="R163" s="1150"/>
      <c r="S163" s="1150"/>
      <c r="T163" s="1150"/>
      <c r="U163" s="1150"/>
      <c r="V163" s="1150"/>
      <c r="W163" s="1150"/>
      <c r="X163" s="1210"/>
    </row>
    <row r="164" spans="1:24" ht="15" customHeight="1" x14ac:dyDescent="0.25">
      <c r="A164" s="1209"/>
      <c r="B164" s="2222" t="s">
        <v>1030</v>
      </c>
      <c r="C164" s="2204"/>
      <c r="D164" s="2204" t="s">
        <v>1606</v>
      </c>
      <c r="E164" s="2204"/>
      <c r="F164" s="2204"/>
      <c r="G164" s="2204"/>
      <c r="H164" s="2204"/>
      <c r="I164" s="2204"/>
      <c r="J164" s="2204"/>
      <c r="K164" s="2204"/>
      <c r="L164" s="2204"/>
      <c r="M164" s="2204"/>
      <c r="N164" s="2204"/>
      <c r="O164" s="2204"/>
      <c r="P164" s="2204"/>
      <c r="Q164" s="2204"/>
      <c r="R164" s="2204"/>
      <c r="S164" s="2204"/>
      <c r="T164" s="2204"/>
      <c r="U164" s="2204"/>
      <c r="V164" s="2223"/>
      <c r="W164" s="1150"/>
      <c r="X164" s="1210"/>
    </row>
    <row r="165" spans="1:24" ht="15" customHeight="1" x14ac:dyDescent="0.25">
      <c r="A165" s="1209"/>
      <c r="B165" s="2222"/>
      <c r="C165" s="2204"/>
      <c r="D165" s="1570" t="s">
        <v>1031</v>
      </c>
      <c r="E165" s="1570" t="s">
        <v>1118</v>
      </c>
      <c r="F165" s="1570" t="s">
        <v>1119</v>
      </c>
      <c r="G165" s="1570" t="s">
        <v>1120</v>
      </c>
      <c r="H165" s="1570" t="s">
        <v>1121</v>
      </c>
      <c r="I165" s="1570" t="s">
        <v>1122</v>
      </c>
      <c r="J165" s="1570" t="s">
        <v>1123</v>
      </c>
      <c r="K165" s="1570" t="s">
        <v>1124</v>
      </c>
      <c r="L165" s="1570" t="s">
        <v>1125</v>
      </c>
      <c r="M165" s="1570" t="s">
        <v>1126</v>
      </c>
      <c r="N165" s="1570" t="s">
        <v>1127</v>
      </c>
      <c r="O165" s="1570" t="s">
        <v>1128</v>
      </c>
      <c r="P165" s="1570" t="s">
        <v>1129</v>
      </c>
      <c r="Q165" s="1570" t="s">
        <v>1130</v>
      </c>
      <c r="R165" s="1570" t="s">
        <v>1131</v>
      </c>
      <c r="S165" s="1570" t="s">
        <v>1132</v>
      </c>
      <c r="T165" s="1570" t="s">
        <v>1133</v>
      </c>
      <c r="U165" s="1570" t="s">
        <v>1134</v>
      </c>
      <c r="V165" s="1571" t="s">
        <v>1135</v>
      </c>
      <c r="W165" s="1150"/>
      <c r="X165" s="1210"/>
    </row>
    <row r="166" spans="1:24" ht="15" customHeight="1" x14ac:dyDescent="0.25">
      <c r="A166" s="1209"/>
      <c r="B166" s="1241">
        <v>1</v>
      </c>
      <c r="C166" s="1242" t="str">
        <f>IF('IRRBB exposures'!$C$6="","",'IRRBB exposures'!$C$6)</f>
        <v/>
      </c>
      <c r="D166" s="1243" t="str">
        <f>IF(AND(ISNUMBER(D6),ISNUMBER($D6),ISNUMBER($V6)),MAX(D6+MIN(MAX(AVERAGE($D6:$I6)*'IRRBB parameters'!$C$33,'IRRBB parameters'!$E$33),'IRRBB parameters'!$D$33)*(('IRRBB parameters'!$U$36-'IRRBB parameters'!C$36)/('IRRBB parameters'!$U$36-'IRRBB parameters'!$C$36))-MIN(MAX(AVERAGE($T6:$V6)*'IRRBB parameters'!$C$34,'IRRBB parameters'!$E$34),'IRRBB parameters'!$D$34)*(('IRRBB parameters'!C$36-'IRRBB parameters'!$C$36)/('IRRBB parameters'!$U$36-'IRRBB parameters'!$C$36)),0),"")</f>
        <v/>
      </c>
      <c r="E166" s="1243" t="str">
        <f>IF(AND(ISNUMBER(E6),ISNUMBER($D6),ISNUMBER($V6)),MAX(E6+MIN(MAX(AVERAGE($D6:$I6)*'IRRBB parameters'!$C$33,'IRRBB parameters'!$E$33),'IRRBB parameters'!$D$33)*(('IRRBB parameters'!$U$36-'IRRBB parameters'!D$36)/('IRRBB parameters'!$U$36-'IRRBB parameters'!$C$36))-MIN(MAX(AVERAGE($T6:$V6)*'IRRBB parameters'!$C$34,'IRRBB parameters'!$E$34),'IRRBB parameters'!$D$34)*(('IRRBB parameters'!D$36-'IRRBB parameters'!$C$36)/('IRRBB parameters'!$U$36-'IRRBB parameters'!$C$36)),0),"")</f>
        <v/>
      </c>
      <c r="F166" s="1243" t="str">
        <f>IF(AND(ISNUMBER(F6),ISNUMBER($D6),ISNUMBER($V6)),MAX(F6+MIN(MAX(AVERAGE($D6:$I6)*'IRRBB parameters'!$C$33,'IRRBB parameters'!$E$33),'IRRBB parameters'!$D$33)*(('IRRBB parameters'!$U$36-'IRRBB parameters'!E$36)/('IRRBB parameters'!$U$36-'IRRBB parameters'!$C$36))-MIN(MAX(AVERAGE($T6:$V6)*'IRRBB parameters'!$C$34,'IRRBB parameters'!$E$34),'IRRBB parameters'!$D$34)*(('IRRBB parameters'!E$36-'IRRBB parameters'!$C$36)/('IRRBB parameters'!$U$36-'IRRBB parameters'!$C$36)),0),"")</f>
        <v/>
      </c>
      <c r="G166" s="1243" t="str">
        <f>IF(AND(ISNUMBER(G6),ISNUMBER($D6),ISNUMBER($V6)),MAX(G6+MIN(MAX(AVERAGE($D6:$I6)*'IRRBB parameters'!$C$33,'IRRBB parameters'!$E$33),'IRRBB parameters'!$D$33)*(('IRRBB parameters'!$U$36-'IRRBB parameters'!F$36)/('IRRBB parameters'!$U$36-'IRRBB parameters'!$C$36))-MIN(MAX(AVERAGE($T6:$V6)*'IRRBB parameters'!$C$34,'IRRBB parameters'!$E$34),'IRRBB parameters'!$D$34)*(('IRRBB parameters'!F$36-'IRRBB parameters'!$C$36)/('IRRBB parameters'!$U$36-'IRRBB parameters'!$C$36)),0),"")</f>
        <v/>
      </c>
      <c r="H166" s="1243" t="str">
        <f>IF(AND(ISNUMBER(H6),ISNUMBER($D6),ISNUMBER($V6)),MAX(H6+MIN(MAX(AVERAGE($D6:$I6)*'IRRBB parameters'!$C$33,'IRRBB parameters'!$E$33),'IRRBB parameters'!$D$33)*(('IRRBB parameters'!$U$36-'IRRBB parameters'!G$36)/('IRRBB parameters'!$U$36-'IRRBB parameters'!$C$36))-MIN(MAX(AVERAGE($T6:$V6)*'IRRBB parameters'!$C$34,'IRRBB parameters'!$E$34),'IRRBB parameters'!$D$34)*(('IRRBB parameters'!G$36-'IRRBB parameters'!$C$36)/('IRRBB parameters'!$U$36-'IRRBB parameters'!$C$36)),0),"")</f>
        <v/>
      </c>
      <c r="I166" s="1243" t="str">
        <f>IF(AND(ISNUMBER(I6),ISNUMBER($D6),ISNUMBER($V6)),MAX(I6+MIN(MAX(AVERAGE($D6:$I6)*'IRRBB parameters'!$C$33,'IRRBB parameters'!$E$33),'IRRBB parameters'!$D$33)*(('IRRBB parameters'!$U$36-'IRRBB parameters'!H$36)/('IRRBB parameters'!$U$36-'IRRBB parameters'!$C$36))-MIN(MAX(AVERAGE($T6:$V6)*'IRRBB parameters'!$C$34,'IRRBB parameters'!$E$34),'IRRBB parameters'!$D$34)*(('IRRBB parameters'!H$36-'IRRBB parameters'!$C$36)/('IRRBB parameters'!$U$36-'IRRBB parameters'!$C$36)),0),"")</f>
        <v/>
      </c>
      <c r="J166" s="1243" t="str">
        <f>IF(AND(ISNUMBER(J6),ISNUMBER($D6),ISNUMBER($V6)),MAX(J6+MIN(MAX(AVERAGE($D6:$I6)*'IRRBB parameters'!$C$33,'IRRBB parameters'!$E$33),'IRRBB parameters'!$D$33)*(('IRRBB parameters'!$U$36-'IRRBB parameters'!I$36)/('IRRBB parameters'!$U$36-'IRRBB parameters'!$C$36))-MIN(MAX(AVERAGE($T6:$V6)*'IRRBB parameters'!$C$34,'IRRBB parameters'!$E$34),'IRRBB parameters'!$D$34)*(('IRRBB parameters'!I$36-'IRRBB parameters'!$C$36)/('IRRBB parameters'!$U$36-'IRRBB parameters'!$C$36)),0),"")</f>
        <v/>
      </c>
      <c r="K166" s="1243" t="str">
        <f>IF(AND(ISNUMBER(K6),ISNUMBER($D6),ISNUMBER($V6)),MAX(K6+MIN(MAX(AVERAGE($D6:$I6)*'IRRBB parameters'!$C$33,'IRRBB parameters'!$E$33),'IRRBB parameters'!$D$33)*(('IRRBB parameters'!$U$36-'IRRBB parameters'!J$36)/('IRRBB parameters'!$U$36-'IRRBB parameters'!$C$36))-MIN(MAX(AVERAGE($T6:$V6)*'IRRBB parameters'!$C$34,'IRRBB parameters'!$E$34),'IRRBB parameters'!$D$34)*(('IRRBB parameters'!J$36-'IRRBB parameters'!$C$36)/('IRRBB parameters'!$U$36-'IRRBB parameters'!$C$36)),0),"")</f>
        <v/>
      </c>
      <c r="L166" s="1243" t="str">
        <f>IF(AND(ISNUMBER(L6),ISNUMBER($D6),ISNUMBER($V6)),MAX(L6+MIN(MAX(AVERAGE($D6:$I6)*'IRRBB parameters'!$C$33,'IRRBB parameters'!$E$33),'IRRBB parameters'!$D$33)*(('IRRBB parameters'!$U$36-'IRRBB parameters'!K$36)/('IRRBB parameters'!$U$36-'IRRBB parameters'!$C$36))-MIN(MAX(AVERAGE($T6:$V6)*'IRRBB parameters'!$C$34,'IRRBB parameters'!$E$34),'IRRBB parameters'!$D$34)*(('IRRBB parameters'!K$36-'IRRBB parameters'!$C$36)/('IRRBB parameters'!$U$36-'IRRBB parameters'!$C$36)),0),"")</f>
        <v/>
      </c>
      <c r="M166" s="1243" t="str">
        <f>IF(AND(ISNUMBER(M6),ISNUMBER($D6),ISNUMBER($V6)),MAX(M6+MIN(MAX(AVERAGE($D6:$I6)*'IRRBB parameters'!$C$33,'IRRBB parameters'!$E$33),'IRRBB parameters'!$D$33)*(('IRRBB parameters'!$U$36-'IRRBB parameters'!L$36)/('IRRBB parameters'!$U$36-'IRRBB parameters'!$C$36))-MIN(MAX(AVERAGE($T6:$V6)*'IRRBB parameters'!$C$34,'IRRBB parameters'!$E$34),'IRRBB parameters'!$D$34)*(('IRRBB parameters'!L$36-'IRRBB parameters'!$C$36)/('IRRBB parameters'!$U$36-'IRRBB parameters'!$C$36)),0),"")</f>
        <v/>
      </c>
      <c r="N166" s="1243" t="str">
        <f>IF(AND(ISNUMBER(N6),ISNUMBER($D6),ISNUMBER($V6)),MAX(N6+MIN(MAX(AVERAGE($D6:$I6)*'IRRBB parameters'!$C$33,'IRRBB parameters'!$E$33),'IRRBB parameters'!$D$33)*(('IRRBB parameters'!$U$36-'IRRBB parameters'!M$36)/('IRRBB parameters'!$U$36-'IRRBB parameters'!$C$36))-MIN(MAX(AVERAGE($T6:$V6)*'IRRBB parameters'!$C$34,'IRRBB parameters'!$E$34),'IRRBB parameters'!$D$34)*(('IRRBB parameters'!M$36-'IRRBB parameters'!$C$36)/('IRRBB parameters'!$U$36-'IRRBB parameters'!$C$36)),0),"")</f>
        <v/>
      </c>
      <c r="O166" s="1243" t="str">
        <f>IF(AND(ISNUMBER(O6),ISNUMBER($D6),ISNUMBER($V6)),MAX(O6+MIN(MAX(AVERAGE($D6:$I6)*'IRRBB parameters'!$C$33,'IRRBB parameters'!$E$33),'IRRBB parameters'!$D$33)*(('IRRBB parameters'!$U$36-'IRRBB parameters'!N$36)/('IRRBB parameters'!$U$36-'IRRBB parameters'!$C$36))-MIN(MAX(AVERAGE($T6:$V6)*'IRRBB parameters'!$C$34,'IRRBB parameters'!$E$34),'IRRBB parameters'!$D$34)*(('IRRBB parameters'!N$36-'IRRBB parameters'!$C$36)/('IRRBB parameters'!$U$36-'IRRBB parameters'!$C$36)),0),"")</f>
        <v/>
      </c>
      <c r="P166" s="1243" t="str">
        <f>IF(AND(ISNUMBER(P6),ISNUMBER($D6),ISNUMBER($V6)),MAX(P6+MIN(MAX(AVERAGE($D6:$I6)*'IRRBB parameters'!$C$33,'IRRBB parameters'!$E$33),'IRRBB parameters'!$D$33)*(('IRRBB parameters'!$U$36-'IRRBB parameters'!O$36)/('IRRBB parameters'!$U$36-'IRRBB parameters'!$C$36))-MIN(MAX(AVERAGE($T6:$V6)*'IRRBB parameters'!$C$34,'IRRBB parameters'!$E$34),'IRRBB parameters'!$D$34)*(('IRRBB parameters'!O$36-'IRRBB parameters'!$C$36)/('IRRBB parameters'!$U$36-'IRRBB parameters'!$C$36)),0),"")</f>
        <v/>
      </c>
      <c r="Q166" s="1243" t="str">
        <f>IF(AND(ISNUMBER(Q6),ISNUMBER($D6),ISNUMBER($V6)),MAX(Q6+MIN(MAX(AVERAGE($D6:$I6)*'IRRBB parameters'!$C$33,'IRRBB parameters'!$E$33),'IRRBB parameters'!$D$33)*(('IRRBB parameters'!$U$36-'IRRBB parameters'!P$36)/('IRRBB parameters'!$U$36-'IRRBB parameters'!$C$36))-MIN(MAX(AVERAGE($T6:$V6)*'IRRBB parameters'!$C$34,'IRRBB parameters'!$E$34),'IRRBB parameters'!$D$34)*(('IRRBB parameters'!P$36-'IRRBB parameters'!$C$36)/('IRRBB parameters'!$U$36-'IRRBB parameters'!$C$36)),0),"")</f>
        <v/>
      </c>
      <c r="R166" s="1243" t="str">
        <f>IF(AND(ISNUMBER(R6),ISNUMBER($D6),ISNUMBER($V6)),MAX(R6+MIN(MAX(AVERAGE($D6:$I6)*'IRRBB parameters'!$C$33,'IRRBB parameters'!$E$33),'IRRBB parameters'!$D$33)*(('IRRBB parameters'!$U$36-'IRRBB parameters'!Q$36)/('IRRBB parameters'!$U$36-'IRRBB parameters'!$C$36))-MIN(MAX(AVERAGE($T6:$V6)*'IRRBB parameters'!$C$34,'IRRBB parameters'!$E$34),'IRRBB parameters'!$D$34)*(('IRRBB parameters'!Q$36-'IRRBB parameters'!$C$36)/('IRRBB parameters'!$U$36-'IRRBB parameters'!$C$36)),0),"")</f>
        <v/>
      </c>
      <c r="S166" s="1243" t="str">
        <f>IF(AND(ISNUMBER(S6),ISNUMBER($D6),ISNUMBER($V6)),MAX(S6+MIN(MAX(AVERAGE($D6:$I6)*'IRRBB parameters'!$C$33,'IRRBB parameters'!$E$33),'IRRBB parameters'!$D$33)*(('IRRBB parameters'!$U$36-'IRRBB parameters'!R$36)/('IRRBB parameters'!$U$36-'IRRBB parameters'!$C$36))-MIN(MAX(AVERAGE($T6:$V6)*'IRRBB parameters'!$C$34,'IRRBB parameters'!$E$34),'IRRBB parameters'!$D$34)*(('IRRBB parameters'!R$36-'IRRBB parameters'!$C$36)/('IRRBB parameters'!$U$36-'IRRBB parameters'!$C$36)),0),"")</f>
        <v/>
      </c>
      <c r="T166" s="1243" t="str">
        <f>IF(AND(ISNUMBER(T6),ISNUMBER($D6),ISNUMBER($V6)),MAX(T6+MIN(MAX(AVERAGE($D6:$I6)*'IRRBB parameters'!$C$33,'IRRBB parameters'!$E$33),'IRRBB parameters'!$D$33)*(('IRRBB parameters'!$U$36-'IRRBB parameters'!S$36)/('IRRBB parameters'!$U$36-'IRRBB parameters'!$C$36))-MIN(MAX(AVERAGE($T6:$V6)*'IRRBB parameters'!$C$34,'IRRBB parameters'!$E$34),'IRRBB parameters'!$D$34)*(('IRRBB parameters'!S$36-'IRRBB parameters'!$C$36)/('IRRBB parameters'!$U$36-'IRRBB parameters'!$C$36)),0),"")</f>
        <v/>
      </c>
      <c r="U166" s="1243" t="str">
        <f>IF(AND(ISNUMBER(U6),ISNUMBER($D6),ISNUMBER($V6)),MAX(U6+MIN(MAX(AVERAGE($D6:$I6)*'IRRBB parameters'!$C$33,'IRRBB parameters'!$E$33),'IRRBB parameters'!$D$33)*(('IRRBB parameters'!$U$36-'IRRBB parameters'!T$36)/('IRRBB parameters'!$U$36-'IRRBB parameters'!$C$36))-MIN(MAX(AVERAGE($T6:$V6)*'IRRBB parameters'!$C$34,'IRRBB parameters'!$E$34),'IRRBB parameters'!$D$34)*(('IRRBB parameters'!T$36-'IRRBB parameters'!$C$36)/('IRRBB parameters'!$U$36-'IRRBB parameters'!$C$36)),0),"")</f>
        <v/>
      </c>
      <c r="V166" s="1244" t="str">
        <f>IF(AND(ISNUMBER(V6),ISNUMBER($D6),ISNUMBER($V6)),MAX(V6+MIN(MAX(AVERAGE($D6:$I6)*'IRRBB parameters'!$C$33,'IRRBB parameters'!$E$33),'IRRBB parameters'!$D$33)*(('IRRBB parameters'!$U$36-'IRRBB parameters'!U$36)/('IRRBB parameters'!$U$36-'IRRBB parameters'!$C$36))-MIN(MAX(AVERAGE($T6:$V6)*'IRRBB parameters'!$C$34,'IRRBB parameters'!$E$34),'IRRBB parameters'!$D$34)*(('IRRBB parameters'!U$36-'IRRBB parameters'!$C$36)/('IRRBB parameters'!$U$36-'IRRBB parameters'!$C$36)),0),"")</f>
        <v/>
      </c>
      <c r="W166" s="1150"/>
      <c r="X166" s="1210"/>
    </row>
    <row r="167" spans="1:24" ht="15" customHeight="1" x14ac:dyDescent="0.25">
      <c r="A167" s="1209"/>
      <c r="B167" s="1230">
        <f>B166+1</f>
        <v>2</v>
      </c>
      <c r="C167" s="1231" t="str">
        <f>IF('IRRBB exposures'!$C$6="","",'IRRBB exposures'!$C$7)</f>
        <v/>
      </c>
      <c r="D167" s="1232" t="str">
        <f>IF(AND(ISNUMBER(D7),ISNUMBER($D7),ISNUMBER($V7)),MAX(D7+MIN(MAX(AVERAGE($D7:$I7)*'IRRBB parameters'!$C$33,'IRRBB parameters'!$E$33),'IRRBB parameters'!$D$33)*(('IRRBB parameters'!$U$36-'IRRBB parameters'!C$36)/('IRRBB parameters'!$U$36-'IRRBB parameters'!$C$36))-MIN(MAX(AVERAGE($T7:$V7)*'IRRBB parameters'!$C$34,'IRRBB parameters'!$E$34),'IRRBB parameters'!$D$34)*(('IRRBB parameters'!C$36-'IRRBB parameters'!$C$36)/('IRRBB parameters'!$U$36-'IRRBB parameters'!$C$36)),0),"")</f>
        <v/>
      </c>
      <c r="E167" s="1232" t="str">
        <f>IF(AND(ISNUMBER(E7),ISNUMBER($D7),ISNUMBER($V7)),MAX(E7+MIN(MAX(AVERAGE($D7:$I7)*'IRRBB parameters'!$C$33,'IRRBB parameters'!$E$33),'IRRBB parameters'!$D$33)*(('IRRBB parameters'!$U$36-'IRRBB parameters'!D$36)/('IRRBB parameters'!$U$36-'IRRBB parameters'!$C$36))-MIN(MAX(AVERAGE($T7:$V7)*'IRRBB parameters'!$C$34,'IRRBB parameters'!$E$34),'IRRBB parameters'!$D$34)*(('IRRBB parameters'!D$36-'IRRBB parameters'!$C$36)/('IRRBB parameters'!$U$36-'IRRBB parameters'!$C$36)),0),"")</f>
        <v/>
      </c>
      <c r="F167" s="1232" t="str">
        <f>IF(AND(ISNUMBER(F7),ISNUMBER($D7),ISNUMBER($V7)),MAX(F7+MIN(MAX(AVERAGE($D7:$I7)*'IRRBB parameters'!$C$33,'IRRBB parameters'!$E$33),'IRRBB parameters'!$D$33)*(('IRRBB parameters'!$U$36-'IRRBB parameters'!E$36)/('IRRBB parameters'!$U$36-'IRRBB parameters'!$C$36))-MIN(MAX(AVERAGE($T7:$V7)*'IRRBB parameters'!$C$34,'IRRBB parameters'!$E$34),'IRRBB parameters'!$D$34)*(('IRRBB parameters'!E$36-'IRRBB parameters'!$C$36)/('IRRBB parameters'!$U$36-'IRRBB parameters'!$C$36)),0),"")</f>
        <v/>
      </c>
      <c r="G167" s="1232" t="str">
        <f>IF(AND(ISNUMBER(G7),ISNUMBER($D7),ISNUMBER($V7)),MAX(G7+MIN(MAX(AVERAGE($D7:$I7)*'IRRBB parameters'!$C$33,'IRRBB parameters'!$E$33),'IRRBB parameters'!$D$33)*(('IRRBB parameters'!$U$36-'IRRBB parameters'!F$36)/('IRRBB parameters'!$U$36-'IRRBB parameters'!$C$36))-MIN(MAX(AVERAGE($T7:$V7)*'IRRBB parameters'!$C$34,'IRRBB parameters'!$E$34),'IRRBB parameters'!$D$34)*(('IRRBB parameters'!F$36-'IRRBB parameters'!$C$36)/('IRRBB parameters'!$U$36-'IRRBB parameters'!$C$36)),0),"")</f>
        <v/>
      </c>
      <c r="H167" s="1232" t="str">
        <f>IF(AND(ISNUMBER(H7),ISNUMBER($D7),ISNUMBER($V7)),MAX(H7+MIN(MAX(AVERAGE($D7:$I7)*'IRRBB parameters'!$C$33,'IRRBB parameters'!$E$33),'IRRBB parameters'!$D$33)*(('IRRBB parameters'!$U$36-'IRRBB parameters'!G$36)/('IRRBB parameters'!$U$36-'IRRBB parameters'!$C$36))-MIN(MAX(AVERAGE($T7:$V7)*'IRRBB parameters'!$C$34,'IRRBB parameters'!$E$34),'IRRBB parameters'!$D$34)*(('IRRBB parameters'!G$36-'IRRBB parameters'!$C$36)/('IRRBB parameters'!$U$36-'IRRBB parameters'!$C$36)),0),"")</f>
        <v/>
      </c>
      <c r="I167" s="1232" t="str">
        <f>IF(AND(ISNUMBER(I7),ISNUMBER($D7),ISNUMBER($V7)),MAX(I7+MIN(MAX(AVERAGE($D7:$I7)*'IRRBB parameters'!$C$33,'IRRBB parameters'!$E$33),'IRRBB parameters'!$D$33)*(('IRRBB parameters'!$U$36-'IRRBB parameters'!H$36)/('IRRBB parameters'!$U$36-'IRRBB parameters'!$C$36))-MIN(MAX(AVERAGE($T7:$V7)*'IRRBB parameters'!$C$34,'IRRBB parameters'!$E$34),'IRRBB parameters'!$D$34)*(('IRRBB parameters'!H$36-'IRRBB parameters'!$C$36)/('IRRBB parameters'!$U$36-'IRRBB parameters'!$C$36)),0),"")</f>
        <v/>
      </c>
      <c r="J167" s="1232" t="str">
        <f>IF(AND(ISNUMBER(J7),ISNUMBER($D7),ISNUMBER($V7)),MAX(J7+MIN(MAX(AVERAGE($D7:$I7)*'IRRBB parameters'!$C$33,'IRRBB parameters'!$E$33),'IRRBB parameters'!$D$33)*(('IRRBB parameters'!$U$36-'IRRBB parameters'!I$36)/('IRRBB parameters'!$U$36-'IRRBB parameters'!$C$36))-MIN(MAX(AVERAGE($T7:$V7)*'IRRBB parameters'!$C$34,'IRRBB parameters'!$E$34),'IRRBB parameters'!$D$34)*(('IRRBB parameters'!I$36-'IRRBB parameters'!$C$36)/('IRRBB parameters'!$U$36-'IRRBB parameters'!$C$36)),0),"")</f>
        <v/>
      </c>
      <c r="K167" s="1232" t="str">
        <f>IF(AND(ISNUMBER(K7),ISNUMBER($D7),ISNUMBER($V7)),MAX(K7+MIN(MAX(AVERAGE($D7:$I7)*'IRRBB parameters'!$C$33,'IRRBB parameters'!$E$33),'IRRBB parameters'!$D$33)*(('IRRBB parameters'!$U$36-'IRRBB parameters'!J$36)/('IRRBB parameters'!$U$36-'IRRBB parameters'!$C$36))-MIN(MAX(AVERAGE($T7:$V7)*'IRRBB parameters'!$C$34,'IRRBB parameters'!$E$34),'IRRBB parameters'!$D$34)*(('IRRBB parameters'!J$36-'IRRBB parameters'!$C$36)/('IRRBB parameters'!$U$36-'IRRBB parameters'!$C$36)),0),"")</f>
        <v/>
      </c>
      <c r="L167" s="1232" t="str">
        <f>IF(AND(ISNUMBER(L7),ISNUMBER($D7),ISNUMBER($V7)),MAX(L7+MIN(MAX(AVERAGE($D7:$I7)*'IRRBB parameters'!$C$33,'IRRBB parameters'!$E$33),'IRRBB parameters'!$D$33)*(('IRRBB parameters'!$U$36-'IRRBB parameters'!K$36)/('IRRBB parameters'!$U$36-'IRRBB parameters'!$C$36))-MIN(MAX(AVERAGE($T7:$V7)*'IRRBB parameters'!$C$34,'IRRBB parameters'!$E$34),'IRRBB parameters'!$D$34)*(('IRRBB parameters'!K$36-'IRRBB parameters'!$C$36)/('IRRBB parameters'!$U$36-'IRRBB parameters'!$C$36)),0),"")</f>
        <v/>
      </c>
      <c r="M167" s="1232" t="str">
        <f>IF(AND(ISNUMBER(M7),ISNUMBER($D7),ISNUMBER($V7)),MAX(M7+MIN(MAX(AVERAGE($D7:$I7)*'IRRBB parameters'!$C$33,'IRRBB parameters'!$E$33),'IRRBB parameters'!$D$33)*(('IRRBB parameters'!$U$36-'IRRBB parameters'!L$36)/('IRRBB parameters'!$U$36-'IRRBB parameters'!$C$36))-MIN(MAX(AVERAGE($T7:$V7)*'IRRBB parameters'!$C$34,'IRRBB parameters'!$E$34),'IRRBB parameters'!$D$34)*(('IRRBB parameters'!L$36-'IRRBB parameters'!$C$36)/('IRRBB parameters'!$U$36-'IRRBB parameters'!$C$36)),0),"")</f>
        <v/>
      </c>
      <c r="N167" s="1232" t="str">
        <f>IF(AND(ISNUMBER(N7),ISNUMBER($D7),ISNUMBER($V7)),MAX(N7+MIN(MAX(AVERAGE($D7:$I7)*'IRRBB parameters'!$C$33,'IRRBB parameters'!$E$33),'IRRBB parameters'!$D$33)*(('IRRBB parameters'!$U$36-'IRRBB parameters'!M$36)/('IRRBB parameters'!$U$36-'IRRBB parameters'!$C$36))-MIN(MAX(AVERAGE($T7:$V7)*'IRRBB parameters'!$C$34,'IRRBB parameters'!$E$34),'IRRBB parameters'!$D$34)*(('IRRBB parameters'!M$36-'IRRBB parameters'!$C$36)/('IRRBB parameters'!$U$36-'IRRBB parameters'!$C$36)),0),"")</f>
        <v/>
      </c>
      <c r="O167" s="1232" t="str">
        <f>IF(AND(ISNUMBER(O7),ISNUMBER($D7),ISNUMBER($V7)),MAX(O7+MIN(MAX(AVERAGE($D7:$I7)*'IRRBB parameters'!$C$33,'IRRBB parameters'!$E$33),'IRRBB parameters'!$D$33)*(('IRRBB parameters'!$U$36-'IRRBB parameters'!N$36)/('IRRBB parameters'!$U$36-'IRRBB parameters'!$C$36))-MIN(MAX(AVERAGE($T7:$V7)*'IRRBB parameters'!$C$34,'IRRBB parameters'!$E$34),'IRRBB parameters'!$D$34)*(('IRRBB parameters'!N$36-'IRRBB parameters'!$C$36)/('IRRBB parameters'!$U$36-'IRRBB parameters'!$C$36)),0),"")</f>
        <v/>
      </c>
      <c r="P167" s="1232" t="str">
        <f>IF(AND(ISNUMBER(P7),ISNUMBER($D7),ISNUMBER($V7)),MAX(P7+MIN(MAX(AVERAGE($D7:$I7)*'IRRBB parameters'!$C$33,'IRRBB parameters'!$E$33),'IRRBB parameters'!$D$33)*(('IRRBB parameters'!$U$36-'IRRBB parameters'!O$36)/('IRRBB parameters'!$U$36-'IRRBB parameters'!$C$36))-MIN(MAX(AVERAGE($T7:$V7)*'IRRBB parameters'!$C$34,'IRRBB parameters'!$E$34),'IRRBB parameters'!$D$34)*(('IRRBB parameters'!O$36-'IRRBB parameters'!$C$36)/('IRRBB parameters'!$U$36-'IRRBB parameters'!$C$36)),0),"")</f>
        <v/>
      </c>
      <c r="Q167" s="1232" t="str">
        <f>IF(AND(ISNUMBER(Q7),ISNUMBER($D7),ISNUMBER($V7)),MAX(Q7+MIN(MAX(AVERAGE($D7:$I7)*'IRRBB parameters'!$C$33,'IRRBB parameters'!$E$33),'IRRBB parameters'!$D$33)*(('IRRBB parameters'!$U$36-'IRRBB parameters'!P$36)/('IRRBB parameters'!$U$36-'IRRBB parameters'!$C$36))-MIN(MAX(AVERAGE($T7:$V7)*'IRRBB parameters'!$C$34,'IRRBB parameters'!$E$34),'IRRBB parameters'!$D$34)*(('IRRBB parameters'!P$36-'IRRBB parameters'!$C$36)/('IRRBB parameters'!$U$36-'IRRBB parameters'!$C$36)),0),"")</f>
        <v/>
      </c>
      <c r="R167" s="1232" t="str">
        <f>IF(AND(ISNUMBER(R7),ISNUMBER($D7),ISNUMBER($V7)),MAX(R7+MIN(MAX(AVERAGE($D7:$I7)*'IRRBB parameters'!$C$33,'IRRBB parameters'!$E$33),'IRRBB parameters'!$D$33)*(('IRRBB parameters'!$U$36-'IRRBB parameters'!Q$36)/('IRRBB parameters'!$U$36-'IRRBB parameters'!$C$36))-MIN(MAX(AVERAGE($T7:$V7)*'IRRBB parameters'!$C$34,'IRRBB parameters'!$E$34),'IRRBB parameters'!$D$34)*(('IRRBB parameters'!Q$36-'IRRBB parameters'!$C$36)/('IRRBB parameters'!$U$36-'IRRBB parameters'!$C$36)),0),"")</f>
        <v/>
      </c>
      <c r="S167" s="1232" t="str">
        <f>IF(AND(ISNUMBER(S7),ISNUMBER($D7),ISNUMBER($V7)),MAX(S7+MIN(MAX(AVERAGE($D7:$I7)*'IRRBB parameters'!$C$33,'IRRBB parameters'!$E$33),'IRRBB parameters'!$D$33)*(('IRRBB parameters'!$U$36-'IRRBB parameters'!R$36)/('IRRBB parameters'!$U$36-'IRRBB parameters'!$C$36))-MIN(MAX(AVERAGE($T7:$V7)*'IRRBB parameters'!$C$34,'IRRBB parameters'!$E$34),'IRRBB parameters'!$D$34)*(('IRRBB parameters'!R$36-'IRRBB parameters'!$C$36)/('IRRBB parameters'!$U$36-'IRRBB parameters'!$C$36)),0),"")</f>
        <v/>
      </c>
      <c r="T167" s="1232" t="str">
        <f>IF(AND(ISNUMBER(T7),ISNUMBER($D7),ISNUMBER($V7)),MAX(T7+MIN(MAX(AVERAGE($D7:$I7)*'IRRBB parameters'!$C$33,'IRRBB parameters'!$E$33),'IRRBB parameters'!$D$33)*(('IRRBB parameters'!$U$36-'IRRBB parameters'!S$36)/('IRRBB parameters'!$U$36-'IRRBB parameters'!$C$36))-MIN(MAX(AVERAGE($T7:$V7)*'IRRBB parameters'!$C$34,'IRRBB parameters'!$E$34),'IRRBB parameters'!$D$34)*(('IRRBB parameters'!S$36-'IRRBB parameters'!$C$36)/('IRRBB parameters'!$U$36-'IRRBB parameters'!$C$36)),0),"")</f>
        <v/>
      </c>
      <c r="U167" s="1232" t="str">
        <f>IF(AND(ISNUMBER(U7),ISNUMBER($D7),ISNUMBER($V7)),MAX(U7+MIN(MAX(AVERAGE($D7:$I7)*'IRRBB parameters'!$C$33,'IRRBB parameters'!$E$33),'IRRBB parameters'!$D$33)*(('IRRBB parameters'!$U$36-'IRRBB parameters'!T$36)/('IRRBB parameters'!$U$36-'IRRBB parameters'!$C$36))-MIN(MAX(AVERAGE($T7:$V7)*'IRRBB parameters'!$C$34,'IRRBB parameters'!$E$34),'IRRBB parameters'!$D$34)*(('IRRBB parameters'!T$36-'IRRBB parameters'!$C$36)/('IRRBB parameters'!$U$36-'IRRBB parameters'!$C$36)),0),"")</f>
        <v/>
      </c>
      <c r="V167" s="1233" t="str">
        <f>IF(AND(ISNUMBER(V7),ISNUMBER($D7),ISNUMBER($V7)),MAX(V7+MIN(MAX(AVERAGE($D7:$I7)*'IRRBB parameters'!$C$33,'IRRBB parameters'!$E$33),'IRRBB parameters'!$D$33)*(('IRRBB parameters'!$U$36-'IRRBB parameters'!U$36)/('IRRBB parameters'!$U$36-'IRRBB parameters'!$C$36))-MIN(MAX(AVERAGE($T7:$V7)*'IRRBB parameters'!$C$34,'IRRBB parameters'!$E$34),'IRRBB parameters'!$D$34)*(('IRRBB parameters'!U$36-'IRRBB parameters'!$C$36)/('IRRBB parameters'!$U$36-'IRRBB parameters'!$C$36)),0),"")</f>
        <v/>
      </c>
      <c r="W167" s="1150"/>
      <c r="X167" s="1210"/>
    </row>
    <row r="168" spans="1:24" ht="15" customHeight="1" x14ac:dyDescent="0.25">
      <c r="A168" s="1209"/>
      <c r="B168" s="1230">
        <f t="shared" ref="B168:B202" si="6">B167+1</f>
        <v>3</v>
      </c>
      <c r="C168" s="1231" t="str">
        <f>IF('IRRBB exposures'!$C$8="","",'IRRBB exposures'!$C$8)</f>
        <v/>
      </c>
      <c r="D168" s="1232" t="str">
        <f>IF(AND(ISNUMBER(D8),ISNUMBER($D8),ISNUMBER($V8)),MAX(D8+MIN(MAX(AVERAGE($D8:$I8)*'IRRBB parameters'!$C$33,'IRRBB parameters'!$E$33),'IRRBB parameters'!$D$33)*(('IRRBB parameters'!$U$36-'IRRBB parameters'!C$36)/('IRRBB parameters'!$U$36-'IRRBB parameters'!$C$36))-MIN(MAX(AVERAGE($T8:$V8)*'IRRBB parameters'!$C$34,'IRRBB parameters'!$E$34),'IRRBB parameters'!$D$34)*(('IRRBB parameters'!C$36-'IRRBB parameters'!$C$36)/('IRRBB parameters'!$U$36-'IRRBB parameters'!$C$36)),0),"")</f>
        <v/>
      </c>
      <c r="E168" s="1232" t="str">
        <f>IF(AND(ISNUMBER(E8),ISNUMBER($D8),ISNUMBER($V8)),MAX(E8+MIN(MAX(AVERAGE($D8:$I8)*'IRRBB parameters'!$C$33,'IRRBB parameters'!$E$33),'IRRBB parameters'!$D$33)*(('IRRBB parameters'!$U$36-'IRRBB parameters'!D$36)/('IRRBB parameters'!$U$36-'IRRBB parameters'!$C$36))-MIN(MAX(AVERAGE($T8:$V8)*'IRRBB parameters'!$C$34,'IRRBB parameters'!$E$34),'IRRBB parameters'!$D$34)*(('IRRBB parameters'!D$36-'IRRBB parameters'!$C$36)/('IRRBB parameters'!$U$36-'IRRBB parameters'!$C$36)),0),"")</f>
        <v/>
      </c>
      <c r="F168" s="1232" t="str">
        <f>IF(AND(ISNUMBER(F8),ISNUMBER($D8),ISNUMBER($V8)),MAX(F8+MIN(MAX(AVERAGE($D8:$I8)*'IRRBB parameters'!$C$33,'IRRBB parameters'!$E$33),'IRRBB parameters'!$D$33)*(('IRRBB parameters'!$U$36-'IRRBB parameters'!E$36)/('IRRBB parameters'!$U$36-'IRRBB parameters'!$C$36))-MIN(MAX(AVERAGE($T8:$V8)*'IRRBB parameters'!$C$34,'IRRBB parameters'!$E$34),'IRRBB parameters'!$D$34)*(('IRRBB parameters'!E$36-'IRRBB parameters'!$C$36)/('IRRBB parameters'!$U$36-'IRRBB parameters'!$C$36)),0),"")</f>
        <v/>
      </c>
      <c r="G168" s="1232" t="str">
        <f>IF(AND(ISNUMBER(G8),ISNUMBER($D8),ISNUMBER($V8)),MAX(G8+MIN(MAX(AVERAGE($D8:$I8)*'IRRBB parameters'!$C$33,'IRRBB parameters'!$E$33),'IRRBB parameters'!$D$33)*(('IRRBB parameters'!$U$36-'IRRBB parameters'!F$36)/('IRRBB parameters'!$U$36-'IRRBB parameters'!$C$36))-MIN(MAX(AVERAGE($T8:$V8)*'IRRBB parameters'!$C$34,'IRRBB parameters'!$E$34),'IRRBB parameters'!$D$34)*(('IRRBB parameters'!F$36-'IRRBB parameters'!$C$36)/('IRRBB parameters'!$U$36-'IRRBB parameters'!$C$36)),0),"")</f>
        <v/>
      </c>
      <c r="H168" s="1232" t="str">
        <f>IF(AND(ISNUMBER(H8),ISNUMBER($D8),ISNUMBER($V8)),MAX(H8+MIN(MAX(AVERAGE($D8:$I8)*'IRRBB parameters'!$C$33,'IRRBB parameters'!$E$33),'IRRBB parameters'!$D$33)*(('IRRBB parameters'!$U$36-'IRRBB parameters'!G$36)/('IRRBB parameters'!$U$36-'IRRBB parameters'!$C$36))-MIN(MAX(AVERAGE($T8:$V8)*'IRRBB parameters'!$C$34,'IRRBB parameters'!$E$34),'IRRBB parameters'!$D$34)*(('IRRBB parameters'!G$36-'IRRBB parameters'!$C$36)/('IRRBB parameters'!$U$36-'IRRBB parameters'!$C$36)),0),"")</f>
        <v/>
      </c>
      <c r="I168" s="1232" t="str">
        <f>IF(AND(ISNUMBER(I8),ISNUMBER($D8),ISNUMBER($V8)),MAX(I8+MIN(MAX(AVERAGE($D8:$I8)*'IRRBB parameters'!$C$33,'IRRBB parameters'!$E$33),'IRRBB parameters'!$D$33)*(('IRRBB parameters'!$U$36-'IRRBB parameters'!H$36)/('IRRBB parameters'!$U$36-'IRRBB parameters'!$C$36))-MIN(MAX(AVERAGE($T8:$V8)*'IRRBB parameters'!$C$34,'IRRBB parameters'!$E$34),'IRRBB parameters'!$D$34)*(('IRRBB parameters'!H$36-'IRRBB parameters'!$C$36)/('IRRBB parameters'!$U$36-'IRRBB parameters'!$C$36)),0),"")</f>
        <v/>
      </c>
      <c r="J168" s="1232" t="str">
        <f>IF(AND(ISNUMBER(J8),ISNUMBER($D8),ISNUMBER($V8)),MAX(J8+MIN(MAX(AVERAGE($D8:$I8)*'IRRBB parameters'!$C$33,'IRRBB parameters'!$E$33),'IRRBB parameters'!$D$33)*(('IRRBB parameters'!$U$36-'IRRBB parameters'!I$36)/('IRRBB parameters'!$U$36-'IRRBB parameters'!$C$36))-MIN(MAX(AVERAGE($T8:$V8)*'IRRBB parameters'!$C$34,'IRRBB parameters'!$E$34),'IRRBB parameters'!$D$34)*(('IRRBB parameters'!I$36-'IRRBB parameters'!$C$36)/('IRRBB parameters'!$U$36-'IRRBB parameters'!$C$36)),0),"")</f>
        <v/>
      </c>
      <c r="K168" s="1232" t="str">
        <f>IF(AND(ISNUMBER(K8),ISNUMBER($D8),ISNUMBER($V8)),MAX(K8+MIN(MAX(AVERAGE($D8:$I8)*'IRRBB parameters'!$C$33,'IRRBB parameters'!$E$33),'IRRBB parameters'!$D$33)*(('IRRBB parameters'!$U$36-'IRRBB parameters'!J$36)/('IRRBB parameters'!$U$36-'IRRBB parameters'!$C$36))-MIN(MAX(AVERAGE($T8:$V8)*'IRRBB parameters'!$C$34,'IRRBB parameters'!$E$34),'IRRBB parameters'!$D$34)*(('IRRBB parameters'!J$36-'IRRBB parameters'!$C$36)/('IRRBB parameters'!$U$36-'IRRBB parameters'!$C$36)),0),"")</f>
        <v/>
      </c>
      <c r="L168" s="1232" t="str">
        <f>IF(AND(ISNUMBER(L8),ISNUMBER($D8),ISNUMBER($V8)),MAX(L8+MIN(MAX(AVERAGE($D8:$I8)*'IRRBB parameters'!$C$33,'IRRBB parameters'!$E$33),'IRRBB parameters'!$D$33)*(('IRRBB parameters'!$U$36-'IRRBB parameters'!K$36)/('IRRBB parameters'!$U$36-'IRRBB parameters'!$C$36))-MIN(MAX(AVERAGE($T8:$V8)*'IRRBB parameters'!$C$34,'IRRBB parameters'!$E$34),'IRRBB parameters'!$D$34)*(('IRRBB parameters'!K$36-'IRRBB parameters'!$C$36)/('IRRBB parameters'!$U$36-'IRRBB parameters'!$C$36)),0),"")</f>
        <v/>
      </c>
      <c r="M168" s="1232" t="str">
        <f>IF(AND(ISNUMBER(M8),ISNUMBER($D8),ISNUMBER($V8)),MAX(M8+MIN(MAX(AVERAGE($D8:$I8)*'IRRBB parameters'!$C$33,'IRRBB parameters'!$E$33),'IRRBB parameters'!$D$33)*(('IRRBB parameters'!$U$36-'IRRBB parameters'!L$36)/('IRRBB parameters'!$U$36-'IRRBB parameters'!$C$36))-MIN(MAX(AVERAGE($T8:$V8)*'IRRBB parameters'!$C$34,'IRRBB parameters'!$E$34),'IRRBB parameters'!$D$34)*(('IRRBB parameters'!L$36-'IRRBB parameters'!$C$36)/('IRRBB parameters'!$U$36-'IRRBB parameters'!$C$36)),0),"")</f>
        <v/>
      </c>
      <c r="N168" s="1232" t="str">
        <f>IF(AND(ISNUMBER(N8),ISNUMBER($D8),ISNUMBER($V8)),MAX(N8+MIN(MAX(AVERAGE($D8:$I8)*'IRRBB parameters'!$C$33,'IRRBB parameters'!$E$33),'IRRBB parameters'!$D$33)*(('IRRBB parameters'!$U$36-'IRRBB parameters'!M$36)/('IRRBB parameters'!$U$36-'IRRBB parameters'!$C$36))-MIN(MAX(AVERAGE($T8:$V8)*'IRRBB parameters'!$C$34,'IRRBB parameters'!$E$34),'IRRBB parameters'!$D$34)*(('IRRBB parameters'!M$36-'IRRBB parameters'!$C$36)/('IRRBB parameters'!$U$36-'IRRBB parameters'!$C$36)),0),"")</f>
        <v/>
      </c>
      <c r="O168" s="1232" t="str">
        <f>IF(AND(ISNUMBER(O8),ISNUMBER($D8),ISNUMBER($V8)),MAX(O8+MIN(MAX(AVERAGE($D8:$I8)*'IRRBB parameters'!$C$33,'IRRBB parameters'!$E$33),'IRRBB parameters'!$D$33)*(('IRRBB parameters'!$U$36-'IRRBB parameters'!N$36)/('IRRBB parameters'!$U$36-'IRRBB parameters'!$C$36))-MIN(MAX(AVERAGE($T8:$V8)*'IRRBB parameters'!$C$34,'IRRBB parameters'!$E$34),'IRRBB parameters'!$D$34)*(('IRRBB parameters'!N$36-'IRRBB parameters'!$C$36)/('IRRBB parameters'!$U$36-'IRRBB parameters'!$C$36)),0),"")</f>
        <v/>
      </c>
      <c r="P168" s="1232" t="str">
        <f>IF(AND(ISNUMBER(P8),ISNUMBER($D8),ISNUMBER($V8)),MAX(P8+MIN(MAX(AVERAGE($D8:$I8)*'IRRBB parameters'!$C$33,'IRRBB parameters'!$E$33),'IRRBB parameters'!$D$33)*(('IRRBB parameters'!$U$36-'IRRBB parameters'!O$36)/('IRRBB parameters'!$U$36-'IRRBB parameters'!$C$36))-MIN(MAX(AVERAGE($T8:$V8)*'IRRBB parameters'!$C$34,'IRRBB parameters'!$E$34),'IRRBB parameters'!$D$34)*(('IRRBB parameters'!O$36-'IRRBB parameters'!$C$36)/('IRRBB parameters'!$U$36-'IRRBB parameters'!$C$36)),0),"")</f>
        <v/>
      </c>
      <c r="Q168" s="1232" t="str">
        <f>IF(AND(ISNUMBER(Q8),ISNUMBER($D8),ISNUMBER($V8)),MAX(Q8+MIN(MAX(AVERAGE($D8:$I8)*'IRRBB parameters'!$C$33,'IRRBB parameters'!$E$33),'IRRBB parameters'!$D$33)*(('IRRBB parameters'!$U$36-'IRRBB parameters'!P$36)/('IRRBB parameters'!$U$36-'IRRBB parameters'!$C$36))-MIN(MAX(AVERAGE($T8:$V8)*'IRRBB parameters'!$C$34,'IRRBB parameters'!$E$34),'IRRBB parameters'!$D$34)*(('IRRBB parameters'!P$36-'IRRBB parameters'!$C$36)/('IRRBB parameters'!$U$36-'IRRBB parameters'!$C$36)),0),"")</f>
        <v/>
      </c>
      <c r="R168" s="1232" t="str">
        <f>IF(AND(ISNUMBER(R8),ISNUMBER($D8),ISNUMBER($V8)),MAX(R8+MIN(MAX(AVERAGE($D8:$I8)*'IRRBB parameters'!$C$33,'IRRBB parameters'!$E$33),'IRRBB parameters'!$D$33)*(('IRRBB parameters'!$U$36-'IRRBB parameters'!Q$36)/('IRRBB parameters'!$U$36-'IRRBB parameters'!$C$36))-MIN(MAX(AVERAGE($T8:$V8)*'IRRBB parameters'!$C$34,'IRRBB parameters'!$E$34),'IRRBB parameters'!$D$34)*(('IRRBB parameters'!Q$36-'IRRBB parameters'!$C$36)/('IRRBB parameters'!$U$36-'IRRBB parameters'!$C$36)),0),"")</f>
        <v/>
      </c>
      <c r="S168" s="1232" t="str">
        <f>IF(AND(ISNUMBER(S8),ISNUMBER($D8),ISNUMBER($V8)),MAX(S8+MIN(MAX(AVERAGE($D8:$I8)*'IRRBB parameters'!$C$33,'IRRBB parameters'!$E$33),'IRRBB parameters'!$D$33)*(('IRRBB parameters'!$U$36-'IRRBB parameters'!R$36)/('IRRBB parameters'!$U$36-'IRRBB parameters'!$C$36))-MIN(MAX(AVERAGE($T8:$V8)*'IRRBB parameters'!$C$34,'IRRBB parameters'!$E$34),'IRRBB parameters'!$D$34)*(('IRRBB parameters'!R$36-'IRRBB parameters'!$C$36)/('IRRBB parameters'!$U$36-'IRRBB parameters'!$C$36)),0),"")</f>
        <v/>
      </c>
      <c r="T168" s="1232" t="str">
        <f>IF(AND(ISNUMBER(T8),ISNUMBER($D8),ISNUMBER($V8)),MAX(T8+MIN(MAX(AVERAGE($D8:$I8)*'IRRBB parameters'!$C$33,'IRRBB parameters'!$E$33),'IRRBB parameters'!$D$33)*(('IRRBB parameters'!$U$36-'IRRBB parameters'!S$36)/('IRRBB parameters'!$U$36-'IRRBB parameters'!$C$36))-MIN(MAX(AVERAGE($T8:$V8)*'IRRBB parameters'!$C$34,'IRRBB parameters'!$E$34),'IRRBB parameters'!$D$34)*(('IRRBB parameters'!S$36-'IRRBB parameters'!$C$36)/('IRRBB parameters'!$U$36-'IRRBB parameters'!$C$36)),0),"")</f>
        <v/>
      </c>
      <c r="U168" s="1232" t="str">
        <f>IF(AND(ISNUMBER(U8),ISNUMBER($D8),ISNUMBER($V8)),MAX(U8+MIN(MAX(AVERAGE($D8:$I8)*'IRRBB parameters'!$C$33,'IRRBB parameters'!$E$33),'IRRBB parameters'!$D$33)*(('IRRBB parameters'!$U$36-'IRRBB parameters'!T$36)/('IRRBB parameters'!$U$36-'IRRBB parameters'!$C$36))-MIN(MAX(AVERAGE($T8:$V8)*'IRRBB parameters'!$C$34,'IRRBB parameters'!$E$34),'IRRBB parameters'!$D$34)*(('IRRBB parameters'!T$36-'IRRBB parameters'!$C$36)/('IRRBB parameters'!$U$36-'IRRBB parameters'!$C$36)),0),"")</f>
        <v/>
      </c>
      <c r="V168" s="1233" t="str">
        <f>IF(AND(ISNUMBER(V8),ISNUMBER($D8),ISNUMBER($V8)),MAX(V8+MIN(MAX(AVERAGE($D8:$I8)*'IRRBB parameters'!$C$33,'IRRBB parameters'!$E$33),'IRRBB parameters'!$D$33)*(('IRRBB parameters'!$U$36-'IRRBB parameters'!U$36)/('IRRBB parameters'!$U$36-'IRRBB parameters'!$C$36))-MIN(MAX(AVERAGE($T8:$V8)*'IRRBB parameters'!$C$34,'IRRBB parameters'!$E$34),'IRRBB parameters'!$D$34)*(('IRRBB parameters'!U$36-'IRRBB parameters'!$C$36)/('IRRBB parameters'!$U$36-'IRRBB parameters'!$C$36)),0),"")</f>
        <v/>
      </c>
      <c r="W168" s="1150"/>
      <c r="X168" s="1210"/>
    </row>
    <row r="169" spans="1:24" ht="15" customHeight="1" x14ac:dyDescent="0.25">
      <c r="A169" s="1209"/>
      <c r="B169" s="1230">
        <f t="shared" si="6"/>
        <v>4</v>
      </c>
      <c r="C169" s="1231" t="str">
        <f>IF('IRRBB exposures'!$C$9="","",'IRRBB exposures'!$C$9)</f>
        <v/>
      </c>
      <c r="D169" s="1232" t="str">
        <f>IF(AND(ISNUMBER(D9),ISNUMBER($D9),ISNUMBER($V9)),MAX(D9+MIN(MAX(AVERAGE($D9:$I9)*'IRRBB parameters'!$C$33,'IRRBB parameters'!$E$33),'IRRBB parameters'!$D$33)*(('IRRBB parameters'!$U$36-'IRRBB parameters'!C$36)/('IRRBB parameters'!$U$36-'IRRBB parameters'!$C$36))-MIN(MAX(AVERAGE($T9:$V9)*'IRRBB parameters'!$C$34,'IRRBB parameters'!$E$34),'IRRBB parameters'!$D$34)*(('IRRBB parameters'!C$36-'IRRBB parameters'!$C$36)/('IRRBB parameters'!$U$36-'IRRBB parameters'!$C$36)),0),"")</f>
        <v/>
      </c>
      <c r="E169" s="1232" t="str">
        <f>IF(AND(ISNUMBER(E9),ISNUMBER($D9),ISNUMBER($V9)),MAX(E9+MIN(MAX(AVERAGE($D9:$I9)*'IRRBB parameters'!$C$33,'IRRBB parameters'!$E$33),'IRRBB parameters'!$D$33)*(('IRRBB parameters'!$U$36-'IRRBB parameters'!D$36)/('IRRBB parameters'!$U$36-'IRRBB parameters'!$C$36))-MIN(MAX(AVERAGE($T9:$V9)*'IRRBB parameters'!$C$34,'IRRBB parameters'!$E$34),'IRRBB parameters'!$D$34)*(('IRRBB parameters'!D$36-'IRRBB parameters'!$C$36)/('IRRBB parameters'!$U$36-'IRRBB parameters'!$C$36)),0),"")</f>
        <v/>
      </c>
      <c r="F169" s="1232" t="str">
        <f>IF(AND(ISNUMBER(F9),ISNUMBER($D9),ISNUMBER($V9)),MAX(F9+MIN(MAX(AVERAGE($D9:$I9)*'IRRBB parameters'!$C$33,'IRRBB parameters'!$E$33),'IRRBB parameters'!$D$33)*(('IRRBB parameters'!$U$36-'IRRBB parameters'!E$36)/('IRRBB parameters'!$U$36-'IRRBB parameters'!$C$36))-MIN(MAX(AVERAGE($T9:$V9)*'IRRBB parameters'!$C$34,'IRRBB parameters'!$E$34),'IRRBB parameters'!$D$34)*(('IRRBB parameters'!E$36-'IRRBB parameters'!$C$36)/('IRRBB parameters'!$U$36-'IRRBB parameters'!$C$36)),0),"")</f>
        <v/>
      </c>
      <c r="G169" s="1232" t="str">
        <f>IF(AND(ISNUMBER(G9),ISNUMBER($D9),ISNUMBER($V9)),MAX(G9+MIN(MAX(AVERAGE($D9:$I9)*'IRRBB parameters'!$C$33,'IRRBB parameters'!$E$33),'IRRBB parameters'!$D$33)*(('IRRBB parameters'!$U$36-'IRRBB parameters'!F$36)/('IRRBB parameters'!$U$36-'IRRBB parameters'!$C$36))-MIN(MAX(AVERAGE($T9:$V9)*'IRRBB parameters'!$C$34,'IRRBB parameters'!$E$34),'IRRBB parameters'!$D$34)*(('IRRBB parameters'!F$36-'IRRBB parameters'!$C$36)/('IRRBB parameters'!$U$36-'IRRBB parameters'!$C$36)),0),"")</f>
        <v/>
      </c>
      <c r="H169" s="1232" t="str">
        <f>IF(AND(ISNUMBER(H9),ISNUMBER($D9),ISNUMBER($V9)),MAX(H9+MIN(MAX(AVERAGE($D9:$I9)*'IRRBB parameters'!$C$33,'IRRBB parameters'!$E$33),'IRRBB parameters'!$D$33)*(('IRRBB parameters'!$U$36-'IRRBB parameters'!G$36)/('IRRBB parameters'!$U$36-'IRRBB parameters'!$C$36))-MIN(MAX(AVERAGE($T9:$V9)*'IRRBB parameters'!$C$34,'IRRBB parameters'!$E$34),'IRRBB parameters'!$D$34)*(('IRRBB parameters'!G$36-'IRRBB parameters'!$C$36)/('IRRBB parameters'!$U$36-'IRRBB parameters'!$C$36)),0),"")</f>
        <v/>
      </c>
      <c r="I169" s="1232" t="str">
        <f>IF(AND(ISNUMBER(I9),ISNUMBER($D9),ISNUMBER($V9)),MAX(I9+MIN(MAX(AVERAGE($D9:$I9)*'IRRBB parameters'!$C$33,'IRRBB parameters'!$E$33),'IRRBB parameters'!$D$33)*(('IRRBB parameters'!$U$36-'IRRBB parameters'!H$36)/('IRRBB parameters'!$U$36-'IRRBB parameters'!$C$36))-MIN(MAX(AVERAGE($T9:$V9)*'IRRBB parameters'!$C$34,'IRRBB parameters'!$E$34),'IRRBB parameters'!$D$34)*(('IRRBB parameters'!H$36-'IRRBB parameters'!$C$36)/('IRRBB parameters'!$U$36-'IRRBB parameters'!$C$36)),0),"")</f>
        <v/>
      </c>
      <c r="J169" s="1232" t="str">
        <f>IF(AND(ISNUMBER(J9),ISNUMBER($D9),ISNUMBER($V9)),MAX(J9+MIN(MAX(AVERAGE($D9:$I9)*'IRRBB parameters'!$C$33,'IRRBB parameters'!$E$33),'IRRBB parameters'!$D$33)*(('IRRBB parameters'!$U$36-'IRRBB parameters'!I$36)/('IRRBB parameters'!$U$36-'IRRBB parameters'!$C$36))-MIN(MAX(AVERAGE($T9:$V9)*'IRRBB parameters'!$C$34,'IRRBB parameters'!$E$34),'IRRBB parameters'!$D$34)*(('IRRBB parameters'!I$36-'IRRBB parameters'!$C$36)/('IRRBB parameters'!$U$36-'IRRBB parameters'!$C$36)),0),"")</f>
        <v/>
      </c>
      <c r="K169" s="1232" t="str">
        <f>IF(AND(ISNUMBER(K9),ISNUMBER($D9),ISNUMBER($V9)),MAX(K9+MIN(MAX(AVERAGE($D9:$I9)*'IRRBB parameters'!$C$33,'IRRBB parameters'!$E$33),'IRRBB parameters'!$D$33)*(('IRRBB parameters'!$U$36-'IRRBB parameters'!J$36)/('IRRBB parameters'!$U$36-'IRRBB parameters'!$C$36))-MIN(MAX(AVERAGE($T9:$V9)*'IRRBB parameters'!$C$34,'IRRBB parameters'!$E$34),'IRRBB parameters'!$D$34)*(('IRRBB parameters'!J$36-'IRRBB parameters'!$C$36)/('IRRBB parameters'!$U$36-'IRRBB parameters'!$C$36)),0),"")</f>
        <v/>
      </c>
      <c r="L169" s="1232" t="str">
        <f>IF(AND(ISNUMBER(L9),ISNUMBER($D9),ISNUMBER($V9)),MAX(L9+MIN(MAX(AVERAGE($D9:$I9)*'IRRBB parameters'!$C$33,'IRRBB parameters'!$E$33),'IRRBB parameters'!$D$33)*(('IRRBB parameters'!$U$36-'IRRBB parameters'!K$36)/('IRRBB parameters'!$U$36-'IRRBB parameters'!$C$36))-MIN(MAX(AVERAGE($T9:$V9)*'IRRBB parameters'!$C$34,'IRRBB parameters'!$E$34),'IRRBB parameters'!$D$34)*(('IRRBB parameters'!K$36-'IRRBB parameters'!$C$36)/('IRRBB parameters'!$U$36-'IRRBB parameters'!$C$36)),0),"")</f>
        <v/>
      </c>
      <c r="M169" s="1232" t="str">
        <f>IF(AND(ISNUMBER(M9),ISNUMBER($D9),ISNUMBER($V9)),MAX(M9+MIN(MAX(AVERAGE($D9:$I9)*'IRRBB parameters'!$C$33,'IRRBB parameters'!$E$33),'IRRBB parameters'!$D$33)*(('IRRBB parameters'!$U$36-'IRRBB parameters'!L$36)/('IRRBB parameters'!$U$36-'IRRBB parameters'!$C$36))-MIN(MAX(AVERAGE($T9:$V9)*'IRRBB parameters'!$C$34,'IRRBB parameters'!$E$34),'IRRBB parameters'!$D$34)*(('IRRBB parameters'!L$36-'IRRBB parameters'!$C$36)/('IRRBB parameters'!$U$36-'IRRBB parameters'!$C$36)),0),"")</f>
        <v/>
      </c>
      <c r="N169" s="1232" t="str">
        <f>IF(AND(ISNUMBER(N9),ISNUMBER($D9),ISNUMBER($V9)),MAX(N9+MIN(MAX(AVERAGE($D9:$I9)*'IRRBB parameters'!$C$33,'IRRBB parameters'!$E$33),'IRRBB parameters'!$D$33)*(('IRRBB parameters'!$U$36-'IRRBB parameters'!M$36)/('IRRBB parameters'!$U$36-'IRRBB parameters'!$C$36))-MIN(MAX(AVERAGE($T9:$V9)*'IRRBB parameters'!$C$34,'IRRBB parameters'!$E$34),'IRRBB parameters'!$D$34)*(('IRRBB parameters'!M$36-'IRRBB parameters'!$C$36)/('IRRBB parameters'!$U$36-'IRRBB parameters'!$C$36)),0),"")</f>
        <v/>
      </c>
      <c r="O169" s="1232" t="str">
        <f>IF(AND(ISNUMBER(O9),ISNUMBER($D9),ISNUMBER($V9)),MAX(O9+MIN(MAX(AVERAGE($D9:$I9)*'IRRBB parameters'!$C$33,'IRRBB parameters'!$E$33),'IRRBB parameters'!$D$33)*(('IRRBB parameters'!$U$36-'IRRBB parameters'!N$36)/('IRRBB parameters'!$U$36-'IRRBB parameters'!$C$36))-MIN(MAX(AVERAGE($T9:$V9)*'IRRBB parameters'!$C$34,'IRRBB parameters'!$E$34),'IRRBB parameters'!$D$34)*(('IRRBB parameters'!N$36-'IRRBB parameters'!$C$36)/('IRRBB parameters'!$U$36-'IRRBB parameters'!$C$36)),0),"")</f>
        <v/>
      </c>
      <c r="P169" s="1232" t="str">
        <f>IF(AND(ISNUMBER(P9),ISNUMBER($D9),ISNUMBER($V9)),MAX(P9+MIN(MAX(AVERAGE($D9:$I9)*'IRRBB parameters'!$C$33,'IRRBB parameters'!$E$33),'IRRBB parameters'!$D$33)*(('IRRBB parameters'!$U$36-'IRRBB parameters'!O$36)/('IRRBB parameters'!$U$36-'IRRBB parameters'!$C$36))-MIN(MAX(AVERAGE($T9:$V9)*'IRRBB parameters'!$C$34,'IRRBB parameters'!$E$34),'IRRBB parameters'!$D$34)*(('IRRBB parameters'!O$36-'IRRBB parameters'!$C$36)/('IRRBB parameters'!$U$36-'IRRBB parameters'!$C$36)),0),"")</f>
        <v/>
      </c>
      <c r="Q169" s="1232" t="str">
        <f>IF(AND(ISNUMBER(Q9),ISNUMBER($D9),ISNUMBER($V9)),MAX(Q9+MIN(MAX(AVERAGE($D9:$I9)*'IRRBB parameters'!$C$33,'IRRBB parameters'!$E$33),'IRRBB parameters'!$D$33)*(('IRRBB parameters'!$U$36-'IRRBB parameters'!P$36)/('IRRBB parameters'!$U$36-'IRRBB parameters'!$C$36))-MIN(MAX(AVERAGE($T9:$V9)*'IRRBB parameters'!$C$34,'IRRBB parameters'!$E$34),'IRRBB parameters'!$D$34)*(('IRRBB parameters'!P$36-'IRRBB parameters'!$C$36)/('IRRBB parameters'!$U$36-'IRRBB parameters'!$C$36)),0),"")</f>
        <v/>
      </c>
      <c r="R169" s="1232" t="str">
        <f>IF(AND(ISNUMBER(R9),ISNUMBER($D9),ISNUMBER($V9)),MAX(R9+MIN(MAX(AVERAGE($D9:$I9)*'IRRBB parameters'!$C$33,'IRRBB parameters'!$E$33),'IRRBB parameters'!$D$33)*(('IRRBB parameters'!$U$36-'IRRBB parameters'!Q$36)/('IRRBB parameters'!$U$36-'IRRBB parameters'!$C$36))-MIN(MAX(AVERAGE($T9:$V9)*'IRRBB parameters'!$C$34,'IRRBB parameters'!$E$34),'IRRBB parameters'!$D$34)*(('IRRBB parameters'!Q$36-'IRRBB parameters'!$C$36)/('IRRBB parameters'!$U$36-'IRRBB parameters'!$C$36)),0),"")</f>
        <v/>
      </c>
      <c r="S169" s="1232" t="str">
        <f>IF(AND(ISNUMBER(S9),ISNUMBER($D9),ISNUMBER($V9)),MAX(S9+MIN(MAX(AVERAGE($D9:$I9)*'IRRBB parameters'!$C$33,'IRRBB parameters'!$E$33),'IRRBB parameters'!$D$33)*(('IRRBB parameters'!$U$36-'IRRBB parameters'!R$36)/('IRRBB parameters'!$U$36-'IRRBB parameters'!$C$36))-MIN(MAX(AVERAGE($T9:$V9)*'IRRBB parameters'!$C$34,'IRRBB parameters'!$E$34),'IRRBB parameters'!$D$34)*(('IRRBB parameters'!R$36-'IRRBB parameters'!$C$36)/('IRRBB parameters'!$U$36-'IRRBB parameters'!$C$36)),0),"")</f>
        <v/>
      </c>
      <c r="T169" s="1232" t="str">
        <f>IF(AND(ISNUMBER(T9),ISNUMBER($D9),ISNUMBER($V9)),MAX(T9+MIN(MAX(AVERAGE($D9:$I9)*'IRRBB parameters'!$C$33,'IRRBB parameters'!$E$33),'IRRBB parameters'!$D$33)*(('IRRBB parameters'!$U$36-'IRRBB parameters'!S$36)/('IRRBB parameters'!$U$36-'IRRBB parameters'!$C$36))-MIN(MAX(AVERAGE($T9:$V9)*'IRRBB parameters'!$C$34,'IRRBB parameters'!$E$34),'IRRBB parameters'!$D$34)*(('IRRBB parameters'!S$36-'IRRBB parameters'!$C$36)/('IRRBB parameters'!$U$36-'IRRBB parameters'!$C$36)),0),"")</f>
        <v/>
      </c>
      <c r="U169" s="1232" t="str">
        <f>IF(AND(ISNUMBER(U9),ISNUMBER($D9),ISNUMBER($V9)),MAX(U9+MIN(MAX(AVERAGE($D9:$I9)*'IRRBB parameters'!$C$33,'IRRBB parameters'!$E$33),'IRRBB parameters'!$D$33)*(('IRRBB parameters'!$U$36-'IRRBB parameters'!T$36)/('IRRBB parameters'!$U$36-'IRRBB parameters'!$C$36))-MIN(MAX(AVERAGE($T9:$V9)*'IRRBB parameters'!$C$34,'IRRBB parameters'!$E$34),'IRRBB parameters'!$D$34)*(('IRRBB parameters'!T$36-'IRRBB parameters'!$C$36)/('IRRBB parameters'!$U$36-'IRRBB parameters'!$C$36)),0),"")</f>
        <v/>
      </c>
      <c r="V169" s="1233" t="str">
        <f>IF(AND(ISNUMBER(V9),ISNUMBER($D9),ISNUMBER($V9)),MAX(V9+MIN(MAX(AVERAGE($D9:$I9)*'IRRBB parameters'!$C$33,'IRRBB parameters'!$E$33),'IRRBB parameters'!$D$33)*(('IRRBB parameters'!$U$36-'IRRBB parameters'!U$36)/('IRRBB parameters'!$U$36-'IRRBB parameters'!$C$36))-MIN(MAX(AVERAGE($T9:$V9)*'IRRBB parameters'!$C$34,'IRRBB parameters'!$E$34),'IRRBB parameters'!$D$34)*(('IRRBB parameters'!U$36-'IRRBB parameters'!$C$36)/('IRRBB parameters'!$U$36-'IRRBB parameters'!$C$36)),0),"")</f>
        <v/>
      </c>
      <c r="W169" s="1150"/>
      <c r="X169" s="1210"/>
    </row>
    <row r="170" spans="1:24" ht="15" customHeight="1" x14ac:dyDescent="0.25">
      <c r="A170" s="1209"/>
      <c r="B170" s="1230">
        <f t="shared" si="6"/>
        <v>5</v>
      </c>
      <c r="C170" s="1231" t="str">
        <f>IF('IRRBB exposures'!$C$10="","",'IRRBB exposures'!$C$10)</f>
        <v/>
      </c>
      <c r="D170" s="1232" t="str">
        <f>IF(AND(ISNUMBER(D10),ISNUMBER($D10),ISNUMBER($V10)),MAX(D10+MIN(MAX(AVERAGE($D10:$I10)*'IRRBB parameters'!$C$33,'IRRBB parameters'!$E$33),'IRRBB parameters'!$D$33)*(('IRRBB parameters'!$U$36-'IRRBB parameters'!C$36)/('IRRBB parameters'!$U$36-'IRRBB parameters'!$C$36))-MIN(MAX(AVERAGE($T10:$V10)*'IRRBB parameters'!$C$34,'IRRBB parameters'!$E$34),'IRRBB parameters'!$D$34)*(('IRRBB parameters'!C$36-'IRRBB parameters'!$C$36)/('IRRBB parameters'!$U$36-'IRRBB parameters'!$C$36)),0),"")</f>
        <v/>
      </c>
      <c r="E170" s="1232" t="str">
        <f>IF(AND(ISNUMBER(E10),ISNUMBER($D10),ISNUMBER($V10)),MAX(E10+MIN(MAX(AVERAGE($D10:$I10)*'IRRBB parameters'!$C$33,'IRRBB parameters'!$E$33),'IRRBB parameters'!$D$33)*(('IRRBB parameters'!$U$36-'IRRBB parameters'!D$36)/('IRRBB parameters'!$U$36-'IRRBB parameters'!$C$36))-MIN(MAX(AVERAGE($T10:$V10)*'IRRBB parameters'!$C$34,'IRRBB parameters'!$E$34),'IRRBB parameters'!$D$34)*(('IRRBB parameters'!D$36-'IRRBB parameters'!$C$36)/('IRRBB parameters'!$U$36-'IRRBB parameters'!$C$36)),0),"")</f>
        <v/>
      </c>
      <c r="F170" s="1232" t="str">
        <f>IF(AND(ISNUMBER(F10),ISNUMBER($D10),ISNUMBER($V10)),MAX(F10+MIN(MAX(AVERAGE($D10:$I10)*'IRRBB parameters'!$C$33,'IRRBB parameters'!$E$33),'IRRBB parameters'!$D$33)*(('IRRBB parameters'!$U$36-'IRRBB parameters'!E$36)/('IRRBB parameters'!$U$36-'IRRBB parameters'!$C$36))-MIN(MAX(AVERAGE($T10:$V10)*'IRRBB parameters'!$C$34,'IRRBB parameters'!$E$34),'IRRBB parameters'!$D$34)*(('IRRBB parameters'!E$36-'IRRBB parameters'!$C$36)/('IRRBB parameters'!$U$36-'IRRBB parameters'!$C$36)),0),"")</f>
        <v/>
      </c>
      <c r="G170" s="1232" t="str">
        <f>IF(AND(ISNUMBER(G10),ISNUMBER($D10),ISNUMBER($V10)),MAX(G10+MIN(MAX(AVERAGE($D10:$I10)*'IRRBB parameters'!$C$33,'IRRBB parameters'!$E$33),'IRRBB parameters'!$D$33)*(('IRRBB parameters'!$U$36-'IRRBB parameters'!F$36)/('IRRBB parameters'!$U$36-'IRRBB parameters'!$C$36))-MIN(MAX(AVERAGE($T10:$V10)*'IRRBB parameters'!$C$34,'IRRBB parameters'!$E$34),'IRRBB parameters'!$D$34)*(('IRRBB parameters'!F$36-'IRRBB parameters'!$C$36)/('IRRBB parameters'!$U$36-'IRRBB parameters'!$C$36)),0),"")</f>
        <v/>
      </c>
      <c r="H170" s="1232" t="str">
        <f>IF(AND(ISNUMBER(H10),ISNUMBER($D10),ISNUMBER($V10)),MAX(H10+MIN(MAX(AVERAGE($D10:$I10)*'IRRBB parameters'!$C$33,'IRRBB parameters'!$E$33),'IRRBB parameters'!$D$33)*(('IRRBB parameters'!$U$36-'IRRBB parameters'!G$36)/('IRRBB parameters'!$U$36-'IRRBB parameters'!$C$36))-MIN(MAX(AVERAGE($T10:$V10)*'IRRBB parameters'!$C$34,'IRRBB parameters'!$E$34),'IRRBB parameters'!$D$34)*(('IRRBB parameters'!G$36-'IRRBB parameters'!$C$36)/('IRRBB parameters'!$U$36-'IRRBB parameters'!$C$36)),0),"")</f>
        <v/>
      </c>
      <c r="I170" s="1232" t="str">
        <f>IF(AND(ISNUMBER(I10),ISNUMBER($D10),ISNUMBER($V10)),MAX(I10+MIN(MAX(AVERAGE($D10:$I10)*'IRRBB parameters'!$C$33,'IRRBB parameters'!$E$33),'IRRBB parameters'!$D$33)*(('IRRBB parameters'!$U$36-'IRRBB parameters'!H$36)/('IRRBB parameters'!$U$36-'IRRBB parameters'!$C$36))-MIN(MAX(AVERAGE($T10:$V10)*'IRRBB parameters'!$C$34,'IRRBB parameters'!$E$34),'IRRBB parameters'!$D$34)*(('IRRBB parameters'!H$36-'IRRBB parameters'!$C$36)/('IRRBB parameters'!$U$36-'IRRBB parameters'!$C$36)),0),"")</f>
        <v/>
      </c>
      <c r="J170" s="1232" t="str">
        <f>IF(AND(ISNUMBER(J10),ISNUMBER($D10),ISNUMBER($V10)),MAX(J10+MIN(MAX(AVERAGE($D10:$I10)*'IRRBB parameters'!$C$33,'IRRBB parameters'!$E$33),'IRRBB parameters'!$D$33)*(('IRRBB parameters'!$U$36-'IRRBB parameters'!I$36)/('IRRBB parameters'!$U$36-'IRRBB parameters'!$C$36))-MIN(MAX(AVERAGE($T10:$V10)*'IRRBB parameters'!$C$34,'IRRBB parameters'!$E$34),'IRRBB parameters'!$D$34)*(('IRRBB parameters'!I$36-'IRRBB parameters'!$C$36)/('IRRBB parameters'!$U$36-'IRRBB parameters'!$C$36)),0),"")</f>
        <v/>
      </c>
      <c r="K170" s="1232" t="str">
        <f>IF(AND(ISNUMBER(K10),ISNUMBER($D10),ISNUMBER($V10)),MAX(K10+MIN(MAX(AVERAGE($D10:$I10)*'IRRBB parameters'!$C$33,'IRRBB parameters'!$E$33),'IRRBB parameters'!$D$33)*(('IRRBB parameters'!$U$36-'IRRBB parameters'!J$36)/('IRRBB parameters'!$U$36-'IRRBB parameters'!$C$36))-MIN(MAX(AVERAGE($T10:$V10)*'IRRBB parameters'!$C$34,'IRRBB parameters'!$E$34),'IRRBB parameters'!$D$34)*(('IRRBB parameters'!J$36-'IRRBB parameters'!$C$36)/('IRRBB parameters'!$U$36-'IRRBB parameters'!$C$36)),0),"")</f>
        <v/>
      </c>
      <c r="L170" s="1232" t="str">
        <f>IF(AND(ISNUMBER(L10),ISNUMBER($D10),ISNUMBER($V10)),MAX(L10+MIN(MAX(AVERAGE($D10:$I10)*'IRRBB parameters'!$C$33,'IRRBB parameters'!$E$33),'IRRBB parameters'!$D$33)*(('IRRBB parameters'!$U$36-'IRRBB parameters'!K$36)/('IRRBB parameters'!$U$36-'IRRBB parameters'!$C$36))-MIN(MAX(AVERAGE($T10:$V10)*'IRRBB parameters'!$C$34,'IRRBB parameters'!$E$34),'IRRBB parameters'!$D$34)*(('IRRBB parameters'!K$36-'IRRBB parameters'!$C$36)/('IRRBB parameters'!$U$36-'IRRBB parameters'!$C$36)),0),"")</f>
        <v/>
      </c>
      <c r="M170" s="1232" t="str">
        <f>IF(AND(ISNUMBER(M10),ISNUMBER($D10),ISNUMBER($V10)),MAX(M10+MIN(MAX(AVERAGE($D10:$I10)*'IRRBB parameters'!$C$33,'IRRBB parameters'!$E$33),'IRRBB parameters'!$D$33)*(('IRRBB parameters'!$U$36-'IRRBB parameters'!L$36)/('IRRBB parameters'!$U$36-'IRRBB parameters'!$C$36))-MIN(MAX(AVERAGE($T10:$V10)*'IRRBB parameters'!$C$34,'IRRBB parameters'!$E$34),'IRRBB parameters'!$D$34)*(('IRRBB parameters'!L$36-'IRRBB parameters'!$C$36)/('IRRBB parameters'!$U$36-'IRRBB parameters'!$C$36)),0),"")</f>
        <v/>
      </c>
      <c r="N170" s="1232" t="str">
        <f>IF(AND(ISNUMBER(N10),ISNUMBER($D10),ISNUMBER($V10)),MAX(N10+MIN(MAX(AVERAGE($D10:$I10)*'IRRBB parameters'!$C$33,'IRRBB parameters'!$E$33),'IRRBB parameters'!$D$33)*(('IRRBB parameters'!$U$36-'IRRBB parameters'!M$36)/('IRRBB parameters'!$U$36-'IRRBB parameters'!$C$36))-MIN(MAX(AVERAGE($T10:$V10)*'IRRBB parameters'!$C$34,'IRRBB parameters'!$E$34),'IRRBB parameters'!$D$34)*(('IRRBB parameters'!M$36-'IRRBB parameters'!$C$36)/('IRRBB parameters'!$U$36-'IRRBB parameters'!$C$36)),0),"")</f>
        <v/>
      </c>
      <c r="O170" s="1232" t="str">
        <f>IF(AND(ISNUMBER(O10),ISNUMBER($D10),ISNUMBER($V10)),MAX(O10+MIN(MAX(AVERAGE($D10:$I10)*'IRRBB parameters'!$C$33,'IRRBB parameters'!$E$33),'IRRBB parameters'!$D$33)*(('IRRBB parameters'!$U$36-'IRRBB parameters'!N$36)/('IRRBB parameters'!$U$36-'IRRBB parameters'!$C$36))-MIN(MAX(AVERAGE($T10:$V10)*'IRRBB parameters'!$C$34,'IRRBB parameters'!$E$34),'IRRBB parameters'!$D$34)*(('IRRBB parameters'!N$36-'IRRBB parameters'!$C$36)/('IRRBB parameters'!$U$36-'IRRBB parameters'!$C$36)),0),"")</f>
        <v/>
      </c>
      <c r="P170" s="1232" t="str">
        <f>IF(AND(ISNUMBER(P10),ISNUMBER($D10),ISNUMBER($V10)),MAX(P10+MIN(MAX(AVERAGE($D10:$I10)*'IRRBB parameters'!$C$33,'IRRBB parameters'!$E$33),'IRRBB parameters'!$D$33)*(('IRRBB parameters'!$U$36-'IRRBB parameters'!O$36)/('IRRBB parameters'!$U$36-'IRRBB parameters'!$C$36))-MIN(MAX(AVERAGE($T10:$V10)*'IRRBB parameters'!$C$34,'IRRBB parameters'!$E$34),'IRRBB parameters'!$D$34)*(('IRRBB parameters'!O$36-'IRRBB parameters'!$C$36)/('IRRBB parameters'!$U$36-'IRRBB parameters'!$C$36)),0),"")</f>
        <v/>
      </c>
      <c r="Q170" s="1232" t="str">
        <f>IF(AND(ISNUMBER(Q10),ISNUMBER($D10),ISNUMBER($V10)),MAX(Q10+MIN(MAX(AVERAGE($D10:$I10)*'IRRBB parameters'!$C$33,'IRRBB parameters'!$E$33),'IRRBB parameters'!$D$33)*(('IRRBB parameters'!$U$36-'IRRBB parameters'!P$36)/('IRRBB parameters'!$U$36-'IRRBB parameters'!$C$36))-MIN(MAX(AVERAGE($T10:$V10)*'IRRBB parameters'!$C$34,'IRRBB parameters'!$E$34),'IRRBB parameters'!$D$34)*(('IRRBB parameters'!P$36-'IRRBB parameters'!$C$36)/('IRRBB parameters'!$U$36-'IRRBB parameters'!$C$36)),0),"")</f>
        <v/>
      </c>
      <c r="R170" s="1232" t="str">
        <f>IF(AND(ISNUMBER(R10),ISNUMBER($D10),ISNUMBER($V10)),MAX(R10+MIN(MAX(AVERAGE($D10:$I10)*'IRRBB parameters'!$C$33,'IRRBB parameters'!$E$33),'IRRBB parameters'!$D$33)*(('IRRBB parameters'!$U$36-'IRRBB parameters'!Q$36)/('IRRBB parameters'!$U$36-'IRRBB parameters'!$C$36))-MIN(MAX(AVERAGE($T10:$V10)*'IRRBB parameters'!$C$34,'IRRBB parameters'!$E$34),'IRRBB parameters'!$D$34)*(('IRRBB parameters'!Q$36-'IRRBB parameters'!$C$36)/('IRRBB parameters'!$U$36-'IRRBB parameters'!$C$36)),0),"")</f>
        <v/>
      </c>
      <c r="S170" s="1232" t="str">
        <f>IF(AND(ISNUMBER(S10),ISNUMBER($D10),ISNUMBER($V10)),MAX(S10+MIN(MAX(AVERAGE($D10:$I10)*'IRRBB parameters'!$C$33,'IRRBB parameters'!$E$33),'IRRBB parameters'!$D$33)*(('IRRBB parameters'!$U$36-'IRRBB parameters'!R$36)/('IRRBB parameters'!$U$36-'IRRBB parameters'!$C$36))-MIN(MAX(AVERAGE($T10:$V10)*'IRRBB parameters'!$C$34,'IRRBB parameters'!$E$34),'IRRBB parameters'!$D$34)*(('IRRBB parameters'!R$36-'IRRBB parameters'!$C$36)/('IRRBB parameters'!$U$36-'IRRBB parameters'!$C$36)),0),"")</f>
        <v/>
      </c>
      <c r="T170" s="1232" t="str">
        <f>IF(AND(ISNUMBER(T10),ISNUMBER($D10),ISNUMBER($V10)),MAX(T10+MIN(MAX(AVERAGE($D10:$I10)*'IRRBB parameters'!$C$33,'IRRBB parameters'!$E$33),'IRRBB parameters'!$D$33)*(('IRRBB parameters'!$U$36-'IRRBB parameters'!S$36)/('IRRBB parameters'!$U$36-'IRRBB parameters'!$C$36))-MIN(MAX(AVERAGE($T10:$V10)*'IRRBB parameters'!$C$34,'IRRBB parameters'!$E$34),'IRRBB parameters'!$D$34)*(('IRRBB parameters'!S$36-'IRRBB parameters'!$C$36)/('IRRBB parameters'!$U$36-'IRRBB parameters'!$C$36)),0),"")</f>
        <v/>
      </c>
      <c r="U170" s="1232" t="str">
        <f>IF(AND(ISNUMBER(U10),ISNUMBER($D10),ISNUMBER($V10)),MAX(U10+MIN(MAX(AVERAGE($D10:$I10)*'IRRBB parameters'!$C$33,'IRRBB parameters'!$E$33),'IRRBB parameters'!$D$33)*(('IRRBB parameters'!$U$36-'IRRBB parameters'!T$36)/('IRRBB parameters'!$U$36-'IRRBB parameters'!$C$36))-MIN(MAX(AVERAGE($T10:$V10)*'IRRBB parameters'!$C$34,'IRRBB parameters'!$E$34),'IRRBB parameters'!$D$34)*(('IRRBB parameters'!T$36-'IRRBB parameters'!$C$36)/('IRRBB parameters'!$U$36-'IRRBB parameters'!$C$36)),0),"")</f>
        <v/>
      </c>
      <c r="V170" s="1233" t="str">
        <f>IF(AND(ISNUMBER(V10),ISNUMBER($D10),ISNUMBER($V10)),MAX(V10+MIN(MAX(AVERAGE($D10:$I10)*'IRRBB parameters'!$C$33,'IRRBB parameters'!$E$33),'IRRBB parameters'!$D$33)*(('IRRBB parameters'!$U$36-'IRRBB parameters'!U$36)/('IRRBB parameters'!$U$36-'IRRBB parameters'!$C$36))-MIN(MAX(AVERAGE($T10:$V10)*'IRRBB parameters'!$C$34,'IRRBB parameters'!$E$34),'IRRBB parameters'!$D$34)*(('IRRBB parameters'!U$36-'IRRBB parameters'!$C$36)/('IRRBB parameters'!$U$36-'IRRBB parameters'!$C$36)),0),"")</f>
        <v/>
      </c>
      <c r="W170" s="1150"/>
      <c r="X170" s="1210"/>
    </row>
    <row r="171" spans="1:24" ht="15" customHeight="1" x14ac:dyDescent="0.25">
      <c r="A171" s="1209"/>
      <c r="B171" s="1230">
        <f t="shared" si="6"/>
        <v>6</v>
      </c>
      <c r="C171" s="1231" t="str">
        <f>IF('IRRBB exposures'!$C$11="","",'IRRBB exposures'!$C$11)</f>
        <v/>
      </c>
      <c r="D171" s="1232" t="str">
        <f>IF(AND(ISNUMBER(D11),ISNUMBER($D11),ISNUMBER($V11)),MAX(D11+MIN(MAX(AVERAGE($D11:$I11)*'IRRBB parameters'!$C$33,'IRRBB parameters'!$E$33),'IRRBB parameters'!$D$33)*(('IRRBB parameters'!$U$36-'IRRBB parameters'!C$36)/('IRRBB parameters'!$U$36-'IRRBB parameters'!$C$36))-MIN(MAX(AVERAGE($T11:$V11)*'IRRBB parameters'!$C$34,'IRRBB parameters'!$E$34),'IRRBB parameters'!$D$34)*(('IRRBB parameters'!C$36-'IRRBB parameters'!$C$36)/('IRRBB parameters'!$U$36-'IRRBB parameters'!$C$36)),0),"")</f>
        <v/>
      </c>
      <c r="E171" s="1232" t="str">
        <f>IF(AND(ISNUMBER(E11),ISNUMBER($D11),ISNUMBER($V11)),MAX(E11+MIN(MAX(AVERAGE($D11:$I11)*'IRRBB parameters'!$C$33,'IRRBB parameters'!$E$33),'IRRBB parameters'!$D$33)*(('IRRBB parameters'!$U$36-'IRRBB parameters'!D$36)/('IRRBB parameters'!$U$36-'IRRBB parameters'!$C$36))-MIN(MAX(AVERAGE($T11:$V11)*'IRRBB parameters'!$C$34,'IRRBB parameters'!$E$34),'IRRBB parameters'!$D$34)*(('IRRBB parameters'!D$36-'IRRBB parameters'!$C$36)/('IRRBB parameters'!$U$36-'IRRBB parameters'!$C$36)),0),"")</f>
        <v/>
      </c>
      <c r="F171" s="1232" t="str">
        <f>IF(AND(ISNUMBER(F11),ISNUMBER($D11),ISNUMBER($V11)),MAX(F11+MIN(MAX(AVERAGE($D11:$I11)*'IRRBB parameters'!$C$33,'IRRBB parameters'!$E$33),'IRRBB parameters'!$D$33)*(('IRRBB parameters'!$U$36-'IRRBB parameters'!E$36)/('IRRBB parameters'!$U$36-'IRRBB parameters'!$C$36))-MIN(MAX(AVERAGE($T11:$V11)*'IRRBB parameters'!$C$34,'IRRBB parameters'!$E$34),'IRRBB parameters'!$D$34)*(('IRRBB parameters'!E$36-'IRRBB parameters'!$C$36)/('IRRBB parameters'!$U$36-'IRRBB parameters'!$C$36)),0),"")</f>
        <v/>
      </c>
      <c r="G171" s="1232" t="str">
        <f>IF(AND(ISNUMBER(G11),ISNUMBER($D11),ISNUMBER($V11)),MAX(G11+MIN(MAX(AVERAGE($D11:$I11)*'IRRBB parameters'!$C$33,'IRRBB parameters'!$E$33),'IRRBB parameters'!$D$33)*(('IRRBB parameters'!$U$36-'IRRBB parameters'!F$36)/('IRRBB parameters'!$U$36-'IRRBB parameters'!$C$36))-MIN(MAX(AVERAGE($T11:$V11)*'IRRBB parameters'!$C$34,'IRRBB parameters'!$E$34),'IRRBB parameters'!$D$34)*(('IRRBB parameters'!F$36-'IRRBB parameters'!$C$36)/('IRRBB parameters'!$U$36-'IRRBB parameters'!$C$36)),0),"")</f>
        <v/>
      </c>
      <c r="H171" s="1232" t="str">
        <f>IF(AND(ISNUMBER(H11),ISNUMBER($D11),ISNUMBER($V11)),MAX(H11+MIN(MAX(AVERAGE($D11:$I11)*'IRRBB parameters'!$C$33,'IRRBB parameters'!$E$33),'IRRBB parameters'!$D$33)*(('IRRBB parameters'!$U$36-'IRRBB parameters'!G$36)/('IRRBB parameters'!$U$36-'IRRBB parameters'!$C$36))-MIN(MAX(AVERAGE($T11:$V11)*'IRRBB parameters'!$C$34,'IRRBB parameters'!$E$34),'IRRBB parameters'!$D$34)*(('IRRBB parameters'!G$36-'IRRBB parameters'!$C$36)/('IRRBB parameters'!$U$36-'IRRBB parameters'!$C$36)),0),"")</f>
        <v/>
      </c>
      <c r="I171" s="1232" t="str">
        <f>IF(AND(ISNUMBER(I11),ISNUMBER($D11),ISNUMBER($V11)),MAX(I11+MIN(MAX(AVERAGE($D11:$I11)*'IRRBB parameters'!$C$33,'IRRBB parameters'!$E$33),'IRRBB parameters'!$D$33)*(('IRRBB parameters'!$U$36-'IRRBB parameters'!H$36)/('IRRBB parameters'!$U$36-'IRRBB parameters'!$C$36))-MIN(MAX(AVERAGE($T11:$V11)*'IRRBB parameters'!$C$34,'IRRBB parameters'!$E$34),'IRRBB parameters'!$D$34)*(('IRRBB parameters'!H$36-'IRRBB parameters'!$C$36)/('IRRBB parameters'!$U$36-'IRRBB parameters'!$C$36)),0),"")</f>
        <v/>
      </c>
      <c r="J171" s="1232" t="str">
        <f>IF(AND(ISNUMBER(J11),ISNUMBER($D11),ISNUMBER($V11)),MAX(J11+MIN(MAX(AVERAGE($D11:$I11)*'IRRBB parameters'!$C$33,'IRRBB parameters'!$E$33),'IRRBB parameters'!$D$33)*(('IRRBB parameters'!$U$36-'IRRBB parameters'!I$36)/('IRRBB parameters'!$U$36-'IRRBB parameters'!$C$36))-MIN(MAX(AVERAGE($T11:$V11)*'IRRBB parameters'!$C$34,'IRRBB parameters'!$E$34),'IRRBB parameters'!$D$34)*(('IRRBB parameters'!I$36-'IRRBB parameters'!$C$36)/('IRRBB parameters'!$U$36-'IRRBB parameters'!$C$36)),0),"")</f>
        <v/>
      </c>
      <c r="K171" s="1232" t="str">
        <f>IF(AND(ISNUMBER(K11),ISNUMBER($D11),ISNUMBER($V11)),MAX(K11+MIN(MAX(AVERAGE($D11:$I11)*'IRRBB parameters'!$C$33,'IRRBB parameters'!$E$33),'IRRBB parameters'!$D$33)*(('IRRBB parameters'!$U$36-'IRRBB parameters'!J$36)/('IRRBB parameters'!$U$36-'IRRBB parameters'!$C$36))-MIN(MAX(AVERAGE($T11:$V11)*'IRRBB parameters'!$C$34,'IRRBB parameters'!$E$34),'IRRBB parameters'!$D$34)*(('IRRBB parameters'!J$36-'IRRBB parameters'!$C$36)/('IRRBB parameters'!$U$36-'IRRBB parameters'!$C$36)),0),"")</f>
        <v/>
      </c>
      <c r="L171" s="1232" t="str">
        <f>IF(AND(ISNUMBER(L11),ISNUMBER($D11),ISNUMBER($V11)),MAX(L11+MIN(MAX(AVERAGE($D11:$I11)*'IRRBB parameters'!$C$33,'IRRBB parameters'!$E$33),'IRRBB parameters'!$D$33)*(('IRRBB parameters'!$U$36-'IRRBB parameters'!K$36)/('IRRBB parameters'!$U$36-'IRRBB parameters'!$C$36))-MIN(MAX(AVERAGE($T11:$V11)*'IRRBB parameters'!$C$34,'IRRBB parameters'!$E$34),'IRRBB parameters'!$D$34)*(('IRRBB parameters'!K$36-'IRRBB parameters'!$C$36)/('IRRBB parameters'!$U$36-'IRRBB parameters'!$C$36)),0),"")</f>
        <v/>
      </c>
      <c r="M171" s="1232" t="str">
        <f>IF(AND(ISNUMBER(M11),ISNUMBER($D11),ISNUMBER($V11)),MAX(M11+MIN(MAX(AVERAGE($D11:$I11)*'IRRBB parameters'!$C$33,'IRRBB parameters'!$E$33),'IRRBB parameters'!$D$33)*(('IRRBB parameters'!$U$36-'IRRBB parameters'!L$36)/('IRRBB parameters'!$U$36-'IRRBB parameters'!$C$36))-MIN(MAX(AVERAGE($T11:$V11)*'IRRBB parameters'!$C$34,'IRRBB parameters'!$E$34),'IRRBB parameters'!$D$34)*(('IRRBB parameters'!L$36-'IRRBB parameters'!$C$36)/('IRRBB parameters'!$U$36-'IRRBB parameters'!$C$36)),0),"")</f>
        <v/>
      </c>
      <c r="N171" s="1232" t="str">
        <f>IF(AND(ISNUMBER(N11),ISNUMBER($D11),ISNUMBER($V11)),MAX(N11+MIN(MAX(AVERAGE($D11:$I11)*'IRRBB parameters'!$C$33,'IRRBB parameters'!$E$33),'IRRBB parameters'!$D$33)*(('IRRBB parameters'!$U$36-'IRRBB parameters'!M$36)/('IRRBB parameters'!$U$36-'IRRBB parameters'!$C$36))-MIN(MAX(AVERAGE($T11:$V11)*'IRRBB parameters'!$C$34,'IRRBB parameters'!$E$34),'IRRBB parameters'!$D$34)*(('IRRBB parameters'!M$36-'IRRBB parameters'!$C$36)/('IRRBB parameters'!$U$36-'IRRBB parameters'!$C$36)),0),"")</f>
        <v/>
      </c>
      <c r="O171" s="1232" t="str">
        <f>IF(AND(ISNUMBER(O11),ISNUMBER($D11),ISNUMBER($V11)),MAX(O11+MIN(MAX(AVERAGE($D11:$I11)*'IRRBB parameters'!$C$33,'IRRBB parameters'!$E$33),'IRRBB parameters'!$D$33)*(('IRRBB parameters'!$U$36-'IRRBB parameters'!N$36)/('IRRBB parameters'!$U$36-'IRRBB parameters'!$C$36))-MIN(MAX(AVERAGE($T11:$V11)*'IRRBB parameters'!$C$34,'IRRBB parameters'!$E$34),'IRRBB parameters'!$D$34)*(('IRRBB parameters'!N$36-'IRRBB parameters'!$C$36)/('IRRBB parameters'!$U$36-'IRRBB parameters'!$C$36)),0),"")</f>
        <v/>
      </c>
      <c r="P171" s="1232" t="str">
        <f>IF(AND(ISNUMBER(P11),ISNUMBER($D11),ISNUMBER($V11)),MAX(P11+MIN(MAX(AVERAGE($D11:$I11)*'IRRBB parameters'!$C$33,'IRRBB parameters'!$E$33),'IRRBB parameters'!$D$33)*(('IRRBB parameters'!$U$36-'IRRBB parameters'!O$36)/('IRRBB parameters'!$U$36-'IRRBB parameters'!$C$36))-MIN(MAX(AVERAGE($T11:$V11)*'IRRBB parameters'!$C$34,'IRRBB parameters'!$E$34),'IRRBB parameters'!$D$34)*(('IRRBB parameters'!O$36-'IRRBB parameters'!$C$36)/('IRRBB parameters'!$U$36-'IRRBB parameters'!$C$36)),0),"")</f>
        <v/>
      </c>
      <c r="Q171" s="1232" t="str">
        <f>IF(AND(ISNUMBER(Q11),ISNUMBER($D11),ISNUMBER($V11)),MAX(Q11+MIN(MAX(AVERAGE($D11:$I11)*'IRRBB parameters'!$C$33,'IRRBB parameters'!$E$33),'IRRBB parameters'!$D$33)*(('IRRBB parameters'!$U$36-'IRRBB parameters'!P$36)/('IRRBB parameters'!$U$36-'IRRBB parameters'!$C$36))-MIN(MAX(AVERAGE($T11:$V11)*'IRRBB parameters'!$C$34,'IRRBB parameters'!$E$34),'IRRBB parameters'!$D$34)*(('IRRBB parameters'!P$36-'IRRBB parameters'!$C$36)/('IRRBB parameters'!$U$36-'IRRBB parameters'!$C$36)),0),"")</f>
        <v/>
      </c>
      <c r="R171" s="1232" t="str">
        <f>IF(AND(ISNUMBER(R11),ISNUMBER($D11),ISNUMBER($V11)),MAX(R11+MIN(MAX(AVERAGE($D11:$I11)*'IRRBB parameters'!$C$33,'IRRBB parameters'!$E$33),'IRRBB parameters'!$D$33)*(('IRRBB parameters'!$U$36-'IRRBB parameters'!Q$36)/('IRRBB parameters'!$U$36-'IRRBB parameters'!$C$36))-MIN(MAX(AVERAGE($T11:$V11)*'IRRBB parameters'!$C$34,'IRRBB parameters'!$E$34),'IRRBB parameters'!$D$34)*(('IRRBB parameters'!Q$36-'IRRBB parameters'!$C$36)/('IRRBB parameters'!$U$36-'IRRBB parameters'!$C$36)),0),"")</f>
        <v/>
      </c>
      <c r="S171" s="1232" t="str">
        <f>IF(AND(ISNUMBER(S11),ISNUMBER($D11),ISNUMBER($V11)),MAX(S11+MIN(MAX(AVERAGE($D11:$I11)*'IRRBB parameters'!$C$33,'IRRBB parameters'!$E$33),'IRRBB parameters'!$D$33)*(('IRRBB parameters'!$U$36-'IRRBB parameters'!R$36)/('IRRBB parameters'!$U$36-'IRRBB parameters'!$C$36))-MIN(MAX(AVERAGE($T11:$V11)*'IRRBB parameters'!$C$34,'IRRBB parameters'!$E$34),'IRRBB parameters'!$D$34)*(('IRRBB parameters'!R$36-'IRRBB parameters'!$C$36)/('IRRBB parameters'!$U$36-'IRRBB parameters'!$C$36)),0),"")</f>
        <v/>
      </c>
      <c r="T171" s="1232" t="str">
        <f>IF(AND(ISNUMBER(T11),ISNUMBER($D11),ISNUMBER($V11)),MAX(T11+MIN(MAX(AVERAGE($D11:$I11)*'IRRBB parameters'!$C$33,'IRRBB parameters'!$E$33),'IRRBB parameters'!$D$33)*(('IRRBB parameters'!$U$36-'IRRBB parameters'!S$36)/('IRRBB parameters'!$U$36-'IRRBB parameters'!$C$36))-MIN(MAX(AVERAGE($T11:$V11)*'IRRBB parameters'!$C$34,'IRRBB parameters'!$E$34),'IRRBB parameters'!$D$34)*(('IRRBB parameters'!S$36-'IRRBB parameters'!$C$36)/('IRRBB parameters'!$U$36-'IRRBB parameters'!$C$36)),0),"")</f>
        <v/>
      </c>
      <c r="U171" s="1232" t="str">
        <f>IF(AND(ISNUMBER(U11),ISNUMBER($D11),ISNUMBER($V11)),MAX(U11+MIN(MAX(AVERAGE($D11:$I11)*'IRRBB parameters'!$C$33,'IRRBB parameters'!$E$33),'IRRBB parameters'!$D$33)*(('IRRBB parameters'!$U$36-'IRRBB parameters'!T$36)/('IRRBB parameters'!$U$36-'IRRBB parameters'!$C$36))-MIN(MAX(AVERAGE($T11:$V11)*'IRRBB parameters'!$C$34,'IRRBB parameters'!$E$34),'IRRBB parameters'!$D$34)*(('IRRBB parameters'!T$36-'IRRBB parameters'!$C$36)/('IRRBB parameters'!$U$36-'IRRBB parameters'!$C$36)),0),"")</f>
        <v/>
      </c>
      <c r="V171" s="1233" t="str">
        <f>IF(AND(ISNUMBER(V11),ISNUMBER($D11),ISNUMBER($V11)),MAX(V11+MIN(MAX(AVERAGE($D11:$I11)*'IRRBB parameters'!$C$33,'IRRBB parameters'!$E$33),'IRRBB parameters'!$D$33)*(('IRRBB parameters'!$U$36-'IRRBB parameters'!U$36)/('IRRBB parameters'!$U$36-'IRRBB parameters'!$C$36))-MIN(MAX(AVERAGE($T11:$V11)*'IRRBB parameters'!$C$34,'IRRBB parameters'!$E$34),'IRRBB parameters'!$D$34)*(('IRRBB parameters'!U$36-'IRRBB parameters'!$C$36)/('IRRBB parameters'!$U$36-'IRRBB parameters'!$C$36)),0),"")</f>
        <v/>
      </c>
      <c r="W171" s="1150"/>
      <c r="X171" s="1210"/>
    </row>
    <row r="172" spans="1:24" ht="15" customHeight="1" x14ac:dyDescent="0.25">
      <c r="A172" s="1209"/>
      <c r="B172" s="1230">
        <f t="shared" si="6"/>
        <v>7</v>
      </c>
      <c r="C172" s="1231" t="str">
        <f t="shared" ref="C172:C202" si="7">IF(C132="","",C132)</f>
        <v/>
      </c>
      <c r="D172" s="1232" t="str">
        <f>IF(AND(ISNUMBER(D12),ISNUMBER($D12),ISNUMBER($V12)),MAX(D12+MIN(MAX(AVERAGE($D12:$I12)*'IRRBB parameters'!$C$33,'IRRBB parameters'!$E$33),'IRRBB parameters'!$D$33)*(('IRRBB parameters'!$U$36-'IRRBB parameters'!C$36)/('IRRBB parameters'!$U$36-'IRRBB parameters'!$C$36))-MIN(MAX(AVERAGE($T12:$V12)*'IRRBB parameters'!$C$34,'IRRBB parameters'!$E$34),'IRRBB parameters'!$D$34)*(('IRRBB parameters'!C$36-'IRRBB parameters'!$C$36)/('IRRBB parameters'!$U$36-'IRRBB parameters'!$C$36)),0),"")</f>
        <v/>
      </c>
      <c r="E172" s="1232" t="str">
        <f>IF(AND(ISNUMBER(E12),ISNUMBER($D12),ISNUMBER($V12)),MAX(E12+MIN(MAX(AVERAGE($D12:$I12)*'IRRBB parameters'!$C$33,'IRRBB parameters'!$E$33),'IRRBB parameters'!$D$33)*(('IRRBB parameters'!$U$36-'IRRBB parameters'!D$36)/('IRRBB parameters'!$U$36-'IRRBB parameters'!$C$36))-MIN(MAX(AVERAGE($T12:$V12)*'IRRBB parameters'!$C$34,'IRRBB parameters'!$E$34),'IRRBB parameters'!$D$34)*(('IRRBB parameters'!D$36-'IRRBB parameters'!$C$36)/('IRRBB parameters'!$U$36-'IRRBB parameters'!$C$36)),0),"")</f>
        <v/>
      </c>
      <c r="F172" s="1232" t="str">
        <f>IF(AND(ISNUMBER(F12),ISNUMBER($D12),ISNUMBER($V12)),MAX(F12+MIN(MAX(AVERAGE($D12:$I12)*'IRRBB parameters'!$C$33,'IRRBB parameters'!$E$33),'IRRBB parameters'!$D$33)*(('IRRBB parameters'!$U$36-'IRRBB parameters'!E$36)/('IRRBB parameters'!$U$36-'IRRBB parameters'!$C$36))-MIN(MAX(AVERAGE($T12:$V12)*'IRRBB parameters'!$C$34,'IRRBB parameters'!$E$34),'IRRBB parameters'!$D$34)*(('IRRBB parameters'!E$36-'IRRBB parameters'!$C$36)/('IRRBB parameters'!$U$36-'IRRBB parameters'!$C$36)),0),"")</f>
        <v/>
      </c>
      <c r="G172" s="1232" t="str">
        <f>IF(AND(ISNUMBER(G12),ISNUMBER($D12),ISNUMBER($V12)),MAX(G12+MIN(MAX(AVERAGE($D12:$I12)*'IRRBB parameters'!$C$33,'IRRBB parameters'!$E$33),'IRRBB parameters'!$D$33)*(('IRRBB parameters'!$U$36-'IRRBB parameters'!F$36)/('IRRBB parameters'!$U$36-'IRRBB parameters'!$C$36))-MIN(MAX(AVERAGE($T12:$V12)*'IRRBB parameters'!$C$34,'IRRBB parameters'!$E$34),'IRRBB parameters'!$D$34)*(('IRRBB parameters'!F$36-'IRRBB parameters'!$C$36)/('IRRBB parameters'!$U$36-'IRRBB parameters'!$C$36)),0),"")</f>
        <v/>
      </c>
      <c r="H172" s="1232" t="str">
        <f>IF(AND(ISNUMBER(H12),ISNUMBER($D12),ISNUMBER($V12)),MAX(H12+MIN(MAX(AVERAGE($D12:$I12)*'IRRBB parameters'!$C$33,'IRRBB parameters'!$E$33),'IRRBB parameters'!$D$33)*(('IRRBB parameters'!$U$36-'IRRBB parameters'!G$36)/('IRRBB parameters'!$U$36-'IRRBB parameters'!$C$36))-MIN(MAX(AVERAGE($T12:$V12)*'IRRBB parameters'!$C$34,'IRRBB parameters'!$E$34),'IRRBB parameters'!$D$34)*(('IRRBB parameters'!G$36-'IRRBB parameters'!$C$36)/('IRRBB parameters'!$U$36-'IRRBB parameters'!$C$36)),0),"")</f>
        <v/>
      </c>
      <c r="I172" s="1232" t="str">
        <f>IF(AND(ISNUMBER(I12),ISNUMBER($D12),ISNUMBER($V12)),MAX(I12+MIN(MAX(AVERAGE($D12:$I12)*'IRRBB parameters'!$C$33,'IRRBB parameters'!$E$33),'IRRBB parameters'!$D$33)*(('IRRBB parameters'!$U$36-'IRRBB parameters'!H$36)/('IRRBB parameters'!$U$36-'IRRBB parameters'!$C$36))-MIN(MAX(AVERAGE($T12:$V12)*'IRRBB parameters'!$C$34,'IRRBB parameters'!$E$34),'IRRBB parameters'!$D$34)*(('IRRBB parameters'!H$36-'IRRBB parameters'!$C$36)/('IRRBB parameters'!$U$36-'IRRBB parameters'!$C$36)),0),"")</f>
        <v/>
      </c>
      <c r="J172" s="1232" t="str">
        <f>IF(AND(ISNUMBER(J12),ISNUMBER($D12),ISNUMBER($V12)),MAX(J12+MIN(MAX(AVERAGE($D12:$I12)*'IRRBB parameters'!$C$33,'IRRBB parameters'!$E$33),'IRRBB parameters'!$D$33)*(('IRRBB parameters'!$U$36-'IRRBB parameters'!I$36)/('IRRBB parameters'!$U$36-'IRRBB parameters'!$C$36))-MIN(MAX(AVERAGE($T12:$V12)*'IRRBB parameters'!$C$34,'IRRBB parameters'!$E$34),'IRRBB parameters'!$D$34)*(('IRRBB parameters'!I$36-'IRRBB parameters'!$C$36)/('IRRBB parameters'!$U$36-'IRRBB parameters'!$C$36)),0),"")</f>
        <v/>
      </c>
      <c r="K172" s="1232" t="str">
        <f>IF(AND(ISNUMBER(K12),ISNUMBER($D12),ISNUMBER($V12)),MAX(K12+MIN(MAX(AVERAGE($D12:$I12)*'IRRBB parameters'!$C$33,'IRRBB parameters'!$E$33),'IRRBB parameters'!$D$33)*(('IRRBB parameters'!$U$36-'IRRBB parameters'!J$36)/('IRRBB parameters'!$U$36-'IRRBB parameters'!$C$36))-MIN(MAX(AVERAGE($T12:$V12)*'IRRBB parameters'!$C$34,'IRRBB parameters'!$E$34),'IRRBB parameters'!$D$34)*(('IRRBB parameters'!J$36-'IRRBB parameters'!$C$36)/('IRRBB parameters'!$U$36-'IRRBB parameters'!$C$36)),0),"")</f>
        <v/>
      </c>
      <c r="L172" s="1232" t="str">
        <f>IF(AND(ISNUMBER(L12),ISNUMBER($D12),ISNUMBER($V12)),MAX(L12+MIN(MAX(AVERAGE($D12:$I12)*'IRRBB parameters'!$C$33,'IRRBB parameters'!$E$33),'IRRBB parameters'!$D$33)*(('IRRBB parameters'!$U$36-'IRRBB parameters'!K$36)/('IRRBB parameters'!$U$36-'IRRBB parameters'!$C$36))-MIN(MAX(AVERAGE($T12:$V12)*'IRRBB parameters'!$C$34,'IRRBB parameters'!$E$34),'IRRBB parameters'!$D$34)*(('IRRBB parameters'!K$36-'IRRBB parameters'!$C$36)/('IRRBB parameters'!$U$36-'IRRBB parameters'!$C$36)),0),"")</f>
        <v/>
      </c>
      <c r="M172" s="1232" t="str">
        <f>IF(AND(ISNUMBER(M12),ISNUMBER($D12),ISNUMBER($V12)),MAX(M12+MIN(MAX(AVERAGE($D12:$I12)*'IRRBB parameters'!$C$33,'IRRBB parameters'!$E$33),'IRRBB parameters'!$D$33)*(('IRRBB parameters'!$U$36-'IRRBB parameters'!L$36)/('IRRBB parameters'!$U$36-'IRRBB parameters'!$C$36))-MIN(MAX(AVERAGE($T12:$V12)*'IRRBB parameters'!$C$34,'IRRBB parameters'!$E$34),'IRRBB parameters'!$D$34)*(('IRRBB parameters'!L$36-'IRRBB parameters'!$C$36)/('IRRBB parameters'!$U$36-'IRRBB parameters'!$C$36)),0),"")</f>
        <v/>
      </c>
      <c r="N172" s="1232" t="str">
        <f>IF(AND(ISNUMBER(N12),ISNUMBER($D12),ISNUMBER($V12)),MAX(N12+MIN(MAX(AVERAGE($D12:$I12)*'IRRBB parameters'!$C$33,'IRRBB parameters'!$E$33),'IRRBB parameters'!$D$33)*(('IRRBB parameters'!$U$36-'IRRBB parameters'!M$36)/('IRRBB parameters'!$U$36-'IRRBB parameters'!$C$36))-MIN(MAX(AVERAGE($T12:$V12)*'IRRBB parameters'!$C$34,'IRRBB parameters'!$E$34),'IRRBB parameters'!$D$34)*(('IRRBB parameters'!M$36-'IRRBB parameters'!$C$36)/('IRRBB parameters'!$U$36-'IRRBB parameters'!$C$36)),0),"")</f>
        <v/>
      </c>
      <c r="O172" s="1232" t="str">
        <f>IF(AND(ISNUMBER(O12),ISNUMBER($D12),ISNUMBER($V12)),MAX(O12+MIN(MAX(AVERAGE($D12:$I12)*'IRRBB parameters'!$C$33,'IRRBB parameters'!$E$33),'IRRBB parameters'!$D$33)*(('IRRBB parameters'!$U$36-'IRRBB parameters'!N$36)/('IRRBB parameters'!$U$36-'IRRBB parameters'!$C$36))-MIN(MAX(AVERAGE($T12:$V12)*'IRRBB parameters'!$C$34,'IRRBB parameters'!$E$34),'IRRBB parameters'!$D$34)*(('IRRBB parameters'!N$36-'IRRBB parameters'!$C$36)/('IRRBB parameters'!$U$36-'IRRBB parameters'!$C$36)),0),"")</f>
        <v/>
      </c>
      <c r="P172" s="1232" t="str">
        <f>IF(AND(ISNUMBER(P12),ISNUMBER($D12),ISNUMBER($V12)),MAX(P12+MIN(MAX(AVERAGE($D12:$I12)*'IRRBB parameters'!$C$33,'IRRBB parameters'!$E$33),'IRRBB parameters'!$D$33)*(('IRRBB parameters'!$U$36-'IRRBB parameters'!O$36)/('IRRBB parameters'!$U$36-'IRRBB parameters'!$C$36))-MIN(MAX(AVERAGE($T12:$V12)*'IRRBB parameters'!$C$34,'IRRBB parameters'!$E$34),'IRRBB parameters'!$D$34)*(('IRRBB parameters'!O$36-'IRRBB parameters'!$C$36)/('IRRBB parameters'!$U$36-'IRRBB parameters'!$C$36)),0),"")</f>
        <v/>
      </c>
      <c r="Q172" s="1232" t="str">
        <f>IF(AND(ISNUMBER(Q12),ISNUMBER($D12),ISNUMBER($V12)),MAX(Q12+MIN(MAX(AVERAGE($D12:$I12)*'IRRBB parameters'!$C$33,'IRRBB parameters'!$E$33),'IRRBB parameters'!$D$33)*(('IRRBB parameters'!$U$36-'IRRBB parameters'!P$36)/('IRRBB parameters'!$U$36-'IRRBB parameters'!$C$36))-MIN(MAX(AVERAGE($T12:$V12)*'IRRBB parameters'!$C$34,'IRRBB parameters'!$E$34),'IRRBB parameters'!$D$34)*(('IRRBB parameters'!P$36-'IRRBB parameters'!$C$36)/('IRRBB parameters'!$U$36-'IRRBB parameters'!$C$36)),0),"")</f>
        <v/>
      </c>
      <c r="R172" s="1232" t="str">
        <f>IF(AND(ISNUMBER(R12),ISNUMBER($D12),ISNUMBER($V12)),MAX(R12+MIN(MAX(AVERAGE($D12:$I12)*'IRRBB parameters'!$C$33,'IRRBB parameters'!$E$33),'IRRBB parameters'!$D$33)*(('IRRBB parameters'!$U$36-'IRRBB parameters'!Q$36)/('IRRBB parameters'!$U$36-'IRRBB parameters'!$C$36))-MIN(MAX(AVERAGE($T12:$V12)*'IRRBB parameters'!$C$34,'IRRBB parameters'!$E$34),'IRRBB parameters'!$D$34)*(('IRRBB parameters'!Q$36-'IRRBB parameters'!$C$36)/('IRRBB parameters'!$U$36-'IRRBB parameters'!$C$36)),0),"")</f>
        <v/>
      </c>
      <c r="S172" s="1232" t="str">
        <f>IF(AND(ISNUMBER(S12),ISNUMBER($D12),ISNUMBER($V12)),MAX(S12+MIN(MAX(AVERAGE($D12:$I12)*'IRRBB parameters'!$C$33,'IRRBB parameters'!$E$33),'IRRBB parameters'!$D$33)*(('IRRBB parameters'!$U$36-'IRRBB parameters'!R$36)/('IRRBB parameters'!$U$36-'IRRBB parameters'!$C$36))-MIN(MAX(AVERAGE($T12:$V12)*'IRRBB parameters'!$C$34,'IRRBB parameters'!$E$34),'IRRBB parameters'!$D$34)*(('IRRBB parameters'!R$36-'IRRBB parameters'!$C$36)/('IRRBB parameters'!$U$36-'IRRBB parameters'!$C$36)),0),"")</f>
        <v/>
      </c>
      <c r="T172" s="1232" t="str">
        <f>IF(AND(ISNUMBER(T12),ISNUMBER($D12),ISNUMBER($V12)),MAX(T12+MIN(MAX(AVERAGE($D12:$I12)*'IRRBB parameters'!$C$33,'IRRBB parameters'!$E$33),'IRRBB parameters'!$D$33)*(('IRRBB parameters'!$U$36-'IRRBB parameters'!S$36)/('IRRBB parameters'!$U$36-'IRRBB parameters'!$C$36))-MIN(MAX(AVERAGE($T12:$V12)*'IRRBB parameters'!$C$34,'IRRBB parameters'!$E$34),'IRRBB parameters'!$D$34)*(('IRRBB parameters'!S$36-'IRRBB parameters'!$C$36)/('IRRBB parameters'!$U$36-'IRRBB parameters'!$C$36)),0),"")</f>
        <v/>
      </c>
      <c r="U172" s="1232" t="str">
        <f>IF(AND(ISNUMBER(U12),ISNUMBER($D12),ISNUMBER($V12)),MAX(U12+MIN(MAX(AVERAGE($D12:$I12)*'IRRBB parameters'!$C$33,'IRRBB parameters'!$E$33),'IRRBB parameters'!$D$33)*(('IRRBB parameters'!$U$36-'IRRBB parameters'!T$36)/('IRRBB parameters'!$U$36-'IRRBB parameters'!$C$36))-MIN(MAX(AVERAGE($T12:$V12)*'IRRBB parameters'!$C$34,'IRRBB parameters'!$E$34),'IRRBB parameters'!$D$34)*(('IRRBB parameters'!T$36-'IRRBB parameters'!$C$36)/('IRRBB parameters'!$U$36-'IRRBB parameters'!$C$36)),0),"")</f>
        <v/>
      </c>
      <c r="V172" s="1233" t="str">
        <f>IF(AND(ISNUMBER(V12),ISNUMBER($D12),ISNUMBER($V12)),MAX(V12+MIN(MAX(AVERAGE($D12:$I12)*'IRRBB parameters'!$C$33,'IRRBB parameters'!$E$33),'IRRBB parameters'!$D$33)*(('IRRBB parameters'!$U$36-'IRRBB parameters'!U$36)/('IRRBB parameters'!$U$36-'IRRBB parameters'!$C$36))-MIN(MAX(AVERAGE($T12:$V12)*'IRRBB parameters'!$C$34,'IRRBB parameters'!$E$34),'IRRBB parameters'!$D$34)*(('IRRBB parameters'!U$36-'IRRBB parameters'!$C$36)/('IRRBB parameters'!$U$36-'IRRBB parameters'!$C$36)),0),"")</f>
        <v/>
      </c>
      <c r="W172" s="1150"/>
      <c r="X172" s="1210"/>
    </row>
    <row r="173" spans="1:24" ht="15" customHeight="1" x14ac:dyDescent="0.25">
      <c r="A173" s="1209"/>
      <c r="B173" s="1230">
        <f t="shared" si="6"/>
        <v>8</v>
      </c>
      <c r="C173" s="1231" t="str">
        <f t="shared" si="7"/>
        <v/>
      </c>
      <c r="D173" s="1232" t="str">
        <f>IF(AND(ISNUMBER(D13),ISNUMBER($D13),ISNUMBER($V13)),MAX(D13+MIN(MAX(AVERAGE($D13:$I13)*'IRRBB parameters'!$C$33,'IRRBB parameters'!$E$33),'IRRBB parameters'!$D$33)*(('IRRBB parameters'!$U$36-'IRRBB parameters'!C$36)/('IRRBB parameters'!$U$36-'IRRBB parameters'!$C$36))-MIN(MAX(AVERAGE($T13:$V13)*'IRRBB parameters'!$C$34,'IRRBB parameters'!$E$34),'IRRBB parameters'!$D$34)*(('IRRBB parameters'!C$36-'IRRBB parameters'!$C$36)/('IRRBB parameters'!$U$36-'IRRBB parameters'!$C$36)),0),"")</f>
        <v/>
      </c>
      <c r="E173" s="1232" t="str">
        <f>IF(AND(ISNUMBER(E13),ISNUMBER($D13),ISNUMBER($V13)),MAX(E13+MIN(MAX(AVERAGE($D13:$I13)*'IRRBB parameters'!$C$33,'IRRBB parameters'!$E$33),'IRRBB parameters'!$D$33)*(('IRRBB parameters'!$U$36-'IRRBB parameters'!D$36)/('IRRBB parameters'!$U$36-'IRRBB parameters'!$C$36))-MIN(MAX(AVERAGE($T13:$V13)*'IRRBB parameters'!$C$34,'IRRBB parameters'!$E$34),'IRRBB parameters'!$D$34)*(('IRRBB parameters'!D$36-'IRRBB parameters'!$C$36)/('IRRBB parameters'!$U$36-'IRRBB parameters'!$C$36)),0),"")</f>
        <v/>
      </c>
      <c r="F173" s="1232" t="str">
        <f>IF(AND(ISNUMBER(F13),ISNUMBER($D13),ISNUMBER($V13)),MAX(F13+MIN(MAX(AVERAGE($D13:$I13)*'IRRBB parameters'!$C$33,'IRRBB parameters'!$E$33),'IRRBB parameters'!$D$33)*(('IRRBB parameters'!$U$36-'IRRBB parameters'!E$36)/('IRRBB parameters'!$U$36-'IRRBB parameters'!$C$36))-MIN(MAX(AVERAGE($T13:$V13)*'IRRBB parameters'!$C$34,'IRRBB parameters'!$E$34),'IRRBB parameters'!$D$34)*(('IRRBB parameters'!E$36-'IRRBB parameters'!$C$36)/('IRRBB parameters'!$U$36-'IRRBB parameters'!$C$36)),0),"")</f>
        <v/>
      </c>
      <c r="G173" s="1232" t="str">
        <f>IF(AND(ISNUMBER(G13),ISNUMBER($D13),ISNUMBER($V13)),MAX(G13+MIN(MAX(AVERAGE($D13:$I13)*'IRRBB parameters'!$C$33,'IRRBB parameters'!$E$33),'IRRBB parameters'!$D$33)*(('IRRBB parameters'!$U$36-'IRRBB parameters'!F$36)/('IRRBB parameters'!$U$36-'IRRBB parameters'!$C$36))-MIN(MAX(AVERAGE($T13:$V13)*'IRRBB parameters'!$C$34,'IRRBB parameters'!$E$34),'IRRBB parameters'!$D$34)*(('IRRBB parameters'!F$36-'IRRBB parameters'!$C$36)/('IRRBB parameters'!$U$36-'IRRBB parameters'!$C$36)),0),"")</f>
        <v/>
      </c>
      <c r="H173" s="1232" t="str">
        <f>IF(AND(ISNUMBER(H13),ISNUMBER($D13),ISNUMBER($V13)),MAX(H13+MIN(MAX(AVERAGE($D13:$I13)*'IRRBB parameters'!$C$33,'IRRBB parameters'!$E$33),'IRRBB parameters'!$D$33)*(('IRRBB parameters'!$U$36-'IRRBB parameters'!G$36)/('IRRBB parameters'!$U$36-'IRRBB parameters'!$C$36))-MIN(MAX(AVERAGE($T13:$V13)*'IRRBB parameters'!$C$34,'IRRBB parameters'!$E$34),'IRRBB parameters'!$D$34)*(('IRRBB parameters'!G$36-'IRRBB parameters'!$C$36)/('IRRBB parameters'!$U$36-'IRRBB parameters'!$C$36)),0),"")</f>
        <v/>
      </c>
      <c r="I173" s="1232" t="str">
        <f>IF(AND(ISNUMBER(I13),ISNUMBER($D13),ISNUMBER($V13)),MAX(I13+MIN(MAX(AVERAGE($D13:$I13)*'IRRBB parameters'!$C$33,'IRRBB parameters'!$E$33),'IRRBB parameters'!$D$33)*(('IRRBB parameters'!$U$36-'IRRBB parameters'!H$36)/('IRRBB parameters'!$U$36-'IRRBB parameters'!$C$36))-MIN(MAX(AVERAGE($T13:$V13)*'IRRBB parameters'!$C$34,'IRRBB parameters'!$E$34),'IRRBB parameters'!$D$34)*(('IRRBB parameters'!H$36-'IRRBB parameters'!$C$36)/('IRRBB parameters'!$U$36-'IRRBB parameters'!$C$36)),0),"")</f>
        <v/>
      </c>
      <c r="J173" s="1232" t="str">
        <f>IF(AND(ISNUMBER(J13),ISNUMBER($D13),ISNUMBER($V13)),MAX(J13+MIN(MAX(AVERAGE($D13:$I13)*'IRRBB parameters'!$C$33,'IRRBB parameters'!$E$33),'IRRBB parameters'!$D$33)*(('IRRBB parameters'!$U$36-'IRRBB parameters'!I$36)/('IRRBB parameters'!$U$36-'IRRBB parameters'!$C$36))-MIN(MAX(AVERAGE($T13:$V13)*'IRRBB parameters'!$C$34,'IRRBB parameters'!$E$34),'IRRBB parameters'!$D$34)*(('IRRBB parameters'!I$36-'IRRBB parameters'!$C$36)/('IRRBB parameters'!$U$36-'IRRBB parameters'!$C$36)),0),"")</f>
        <v/>
      </c>
      <c r="K173" s="1232" t="str">
        <f>IF(AND(ISNUMBER(K13),ISNUMBER($D13),ISNUMBER($V13)),MAX(K13+MIN(MAX(AVERAGE($D13:$I13)*'IRRBB parameters'!$C$33,'IRRBB parameters'!$E$33),'IRRBB parameters'!$D$33)*(('IRRBB parameters'!$U$36-'IRRBB parameters'!J$36)/('IRRBB parameters'!$U$36-'IRRBB parameters'!$C$36))-MIN(MAX(AVERAGE($T13:$V13)*'IRRBB parameters'!$C$34,'IRRBB parameters'!$E$34),'IRRBB parameters'!$D$34)*(('IRRBB parameters'!J$36-'IRRBB parameters'!$C$36)/('IRRBB parameters'!$U$36-'IRRBB parameters'!$C$36)),0),"")</f>
        <v/>
      </c>
      <c r="L173" s="1232" t="str">
        <f>IF(AND(ISNUMBER(L13),ISNUMBER($D13),ISNUMBER($V13)),MAX(L13+MIN(MAX(AVERAGE($D13:$I13)*'IRRBB parameters'!$C$33,'IRRBB parameters'!$E$33),'IRRBB parameters'!$D$33)*(('IRRBB parameters'!$U$36-'IRRBB parameters'!K$36)/('IRRBB parameters'!$U$36-'IRRBB parameters'!$C$36))-MIN(MAX(AVERAGE($T13:$V13)*'IRRBB parameters'!$C$34,'IRRBB parameters'!$E$34),'IRRBB parameters'!$D$34)*(('IRRBB parameters'!K$36-'IRRBB parameters'!$C$36)/('IRRBB parameters'!$U$36-'IRRBB parameters'!$C$36)),0),"")</f>
        <v/>
      </c>
      <c r="M173" s="1232" t="str">
        <f>IF(AND(ISNUMBER(M13),ISNUMBER($D13),ISNUMBER($V13)),MAX(M13+MIN(MAX(AVERAGE($D13:$I13)*'IRRBB parameters'!$C$33,'IRRBB parameters'!$E$33),'IRRBB parameters'!$D$33)*(('IRRBB parameters'!$U$36-'IRRBB parameters'!L$36)/('IRRBB parameters'!$U$36-'IRRBB parameters'!$C$36))-MIN(MAX(AVERAGE($T13:$V13)*'IRRBB parameters'!$C$34,'IRRBB parameters'!$E$34),'IRRBB parameters'!$D$34)*(('IRRBB parameters'!L$36-'IRRBB parameters'!$C$36)/('IRRBB parameters'!$U$36-'IRRBB parameters'!$C$36)),0),"")</f>
        <v/>
      </c>
      <c r="N173" s="1232" t="str">
        <f>IF(AND(ISNUMBER(N13),ISNUMBER($D13),ISNUMBER($V13)),MAX(N13+MIN(MAX(AVERAGE($D13:$I13)*'IRRBB parameters'!$C$33,'IRRBB parameters'!$E$33),'IRRBB parameters'!$D$33)*(('IRRBB parameters'!$U$36-'IRRBB parameters'!M$36)/('IRRBB parameters'!$U$36-'IRRBB parameters'!$C$36))-MIN(MAX(AVERAGE($T13:$V13)*'IRRBB parameters'!$C$34,'IRRBB parameters'!$E$34),'IRRBB parameters'!$D$34)*(('IRRBB parameters'!M$36-'IRRBB parameters'!$C$36)/('IRRBB parameters'!$U$36-'IRRBB parameters'!$C$36)),0),"")</f>
        <v/>
      </c>
      <c r="O173" s="1232" t="str">
        <f>IF(AND(ISNUMBER(O13),ISNUMBER($D13),ISNUMBER($V13)),MAX(O13+MIN(MAX(AVERAGE($D13:$I13)*'IRRBB parameters'!$C$33,'IRRBB parameters'!$E$33),'IRRBB parameters'!$D$33)*(('IRRBB parameters'!$U$36-'IRRBB parameters'!N$36)/('IRRBB parameters'!$U$36-'IRRBB parameters'!$C$36))-MIN(MAX(AVERAGE($T13:$V13)*'IRRBB parameters'!$C$34,'IRRBB parameters'!$E$34),'IRRBB parameters'!$D$34)*(('IRRBB parameters'!N$36-'IRRBB parameters'!$C$36)/('IRRBB parameters'!$U$36-'IRRBB parameters'!$C$36)),0),"")</f>
        <v/>
      </c>
      <c r="P173" s="1232" t="str">
        <f>IF(AND(ISNUMBER(P13),ISNUMBER($D13),ISNUMBER($V13)),MAX(P13+MIN(MAX(AVERAGE($D13:$I13)*'IRRBB parameters'!$C$33,'IRRBB parameters'!$E$33),'IRRBB parameters'!$D$33)*(('IRRBB parameters'!$U$36-'IRRBB parameters'!O$36)/('IRRBB parameters'!$U$36-'IRRBB parameters'!$C$36))-MIN(MAX(AVERAGE($T13:$V13)*'IRRBB parameters'!$C$34,'IRRBB parameters'!$E$34),'IRRBB parameters'!$D$34)*(('IRRBB parameters'!O$36-'IRRBB parameters'!$C$36)/('IRRBB parameters'!$U$36-'IRRBB parameters'!$C$36)),0),"")</f>
        <v/>
      </c>
      <c r="Q173" s="1232" t="str">
        <f>IF(AND(ISNUMBER(Q13),ISNUMBER($D13),ISNUMBER($V13)),MAX(Q13+MIN(MAX(AVERAGE($D13:$I13)*'IRRBB parameters'!$C$33,'IRRBB parameters'!$E$33),'IRRBB parameters'!$D$33)*(('IRRBB parameters'!$U$36-'IRRBB parameters'!P$36)/('IRRBB parameters'!$U$36-'IRRBB parameters'!$C$36))-MIN(MAX(AVERAGE($T13:$V13)*'IRRBB parameters'!$C$34,'IRRBB parameters'!$E$34),'IRRBB parameters'!$D$34)*(('IRRBB parameters'!P$36-'IRRBB parameters'!$C$36)/('IRRBB parameters'!$U$36-'IRRBB parameters'!$C$36)),0),"")</f>
        <v/>
      </c>
      <c r="R173" s="1232" t="str">
        <f>IF(AND(ISNUMBER(R13),ISNUMBER($D13),ISNUMBER($V13)),MAX(R13+MIN(MAX(AVERAGE($D13:$I13)*'IRRBB parameters'!$C$33,'IRRBB parameters'!$E$33),'IRRBB parameters'!$D$33)*(('IRRBB parameters'!$U$36-'IRRBB parameters'!Q$36)/('IRRBB parameters'!$U$36-'IRRBB parameters'!$C$36))-MIN(MAX(AVERAGE($T13:$V13)*'IRRBB parameters'!$C$34,'IRRBB parameters'!$E$34),'IRRBB parameters'!$D$34)*(('IRRBB parameters'!Q$36-'IRRBB parameters'!$C$36)/('IRRBB parameters'!$U$36-'IRRBB parameters'!$C$36)),0),"")</f>
        <v/>
      </c>
      <c r="S173" s="1232" t="str">
        <f>IF(AND(ISNUMBER(S13),ISNUMBER($D13),ISNUMBER($V13)),MAX(S13+MIN(MAX(AVERAGE($D13:$I13)*'IRRBB parameters'!$C$33,'IRRBB parameters'!$E$33),'IRRBB parameters'!$D$33)*(('IRRBB parameters'!$U$36-'IRRBB parameters'!R$36)/('IRRBB parameters'!$U$36-'IRRBB parameters'!$C$36))-MIN(MAX(AVERAGE($T13:$V13)*'IRRBB parameters'!$C$34,'IRRBB parameters'!$E$34),'IRRBB parameters'!$D$34)*(('IRRBB parameters'!R$36-'IRRBB parameters'!$C$36)/('IRRBB parameters'!$U$36-'IRRBB parameters'!$C$36)),0),"")</f>
        <v/>
      </c>
      <c r="T173" s="1232" t="str">
        <f>IF(AND(ISNUMBER(T13),ISNUMBER($D13),ISNUMBER($V13)),MAX(T13+MIN(MAX(AVERAGE($D13:$I13)*'IRRBB parameters'!$C$33,'IRRBB parameters'!$E$33),'IRRBB parameters'!$D$33)*(('IRRBB parameters'!$U$36-'IRRBB parameters'!S$36)/('IRRBB parameters'!$U$36-'IRRBB parameters'!$C$36))-MIN(MAX(AVERAGE($T13:$V13)*'IRRBB parameters'!$C$34,'IRRBB parameters'!$E$34),'IRRBB parameters'!$D$34)*(('IRRBB parameters'!S$36-'IRRBB parameters'!$C$36)/('IRRBB parameters'!$U$36-'IRRBB parameters'!$C$36)),0),"")</f>
        <v/>
      </c>
      <c r="U173" s="1232" t="str">
        <f>IF(AND(ISNUMBER(U13),ISNUMBER($D13),ISNUMBER($V13)),MAX(U13+MIN(MAX(AVERAGE($D13:$I13)*'IRRBB parameters'!$C$33,'IRRBB parameters'!$E$33),'IRRBB parameters'!$D$33)*(('IRRBB parameters'!$U$36-'IRRBB parameters'!T$36)/('IRRBB parameters'!$U$36-'IRRBB parameters'!$C$36))-MIN(MAX(AVERAGE($T13:$V13)*'IRRBB parameters'!$C$34,'IRRBB parameters'!$E$34),'IRRBB parameters'!$D$34)*(('IRRBB parameters'!T$36-'IRRBB parameters'!$C$36)/('IRRBB parameters'!$U$36-'IRRBB parameters'!$C$36)),0),"")</f>
        <v/>
      </c>
      <c r="V173" s="1233" t="str">
        <f>IF(AND(ISNUMBER(V13),ISNUMBER($D13),ISNUMBER($V13)),MAX(V13+MIN(MAX(AVERAGE($D13:$I13)*'IRRBB parameters'!$C$33,'IRRBB parameters'!$E$33),'IRRBB parameters'!$D$33)*(('IRRBB parameters'!$U$36-'IRRBB parameters'!U$36)/('IRRBB parameters'!$U$36-'IRRBB parameters'!$C$36))-MIN(MAX(AVERAGE($T13:$V13)*'IRRBB parameters'!$C$34,'IRRBB parameters'!$E$34),'IRRBB parameters'!$D$34)*(('IRRBB parameters'!U$36-'IRRBB parameters'!$C$36)/('IRRBB parameters'!$U$36-'IRRBB parameters'!$C$36)),0),"")</f>
        <v/>
      </c>
      <c r="W173" s="1150"/>
      <c r="X173" s="1210"/>
    </row>
    <row r="174" spans="1:24" ht="15" customHeight="1" x14ac:dyDescent="0.25">
      <c r="A174" s="1209"/>
      <c r="B174" s="1230">
        <f t="shared" si="6"/>
        <v>9</v>
      </c>
      <c r="C174" s="1231" t="str">
        <f t="shared" si="7"/>
        <v/>
      </c>
      <c r="D174" s="1232" t="str">
        <f>IF(AND(ISNUMBER(D14),ISNUMBER($D14),ISNUMBER($V14)),MAX(D14+MIN(MAX(AVERAGE($D14:$I14)*'IRRBB parameters'!$C$33,'IRRBB parameters'!$E$33),'IRRBB parameters'!$D$33)*(('IRRBB parameters'!$U$36-'IRRBB parameters'!C$36)/('IRRBB parameters'!$U$36-'IRRBB parameters'!$C$36))-MIN(MAX(AVERAGE($T14:$V14)*'IRRBB parameters'!$C$34,'IRRBB parameters'!$E$34),'IRRBB parameters'!$D$34)*(('IRRBB parameters'!C$36-'IRRBB parameters'!$C$36)/('IRRBB parameters'!$U$36-'IRRBB parameters'!$C$36)),0),"")</f>
        <v/>
      </c>
      <c r="E174" s="1232" t="str">
        <f>IF(AND(ISNUMBER(E14),ISNUMBER($D14),ISNUMBER($V14)),MAX(E14+MIN(MAX(AVERAGE($D14:$I14)*'IRRBB parameters'!$C$33,'IRRBB parameters'!$E$33),'IRRBB parameters'!$D$33)*(('IRRBB parameters'!$U$36-'IRRBB parameters'!D$36)/('IRRBB parameters'!$U$36-'IRRBB parameters'!$C$36))-MIN(MAX(AVERAGE($T14:$V14)*'IRRBB parameters'!$C$34,'IRRBB parameters'!$E$34),'IRRBB parameters'!$D$34)*(('IRRBB parameters'!D$36-'IRRBB parameters'!$C$36)/('IRRBB parameters'!$U$36-'IRRBB parameters'!$C$36)),0),"")</f>
        <v/>
      </c>
      <c r="F174" s="1232" t="str">
        <f>IF(AND(ISNUMBER(F14),ISNUMBER($D14),ISNUMBER($V14)),MAX(F14+MIN(MAX(AVERAGE($D14:$I14)*'IRRBB parameters'!$C$33,'IRRBB parameters'!$E$33),'IRRBB parameters'!$D$33)*(('IRRBB parameters'!$U$36-'IRRBB parameters'!E$36)/('IRRBB parameters'!$U$36-'IRRBB parameters'!$C$36))-MIN(MAX(AVERAGE($T14:$V14)*'IRRBB parameters'!$C$34,'IRRBB parameters'!$E$34),'IRRBB parameters'!$D$34)*(('IRRBB parameters'!E$36-'IRRBB parameters'!$C$36)/('IRRBB parameters'!$U$36-'IRRBB parameters'!$C$36)),0),"")</f>
        <v/>
      </c>
      <c r="G174" s="1232" t="str">
        <f>IF(AND(ISNUMBER(G14),ISNUMBER($D14),ISNUMBER($V14)),MAX(G14+MIN(MAX(AVERAGE($D14:$I14)*'IRRBB parameters'!$C$33,'IRRBB parameters'!$E$33),'IRRBB parameters'!$D$33)*(('IRRBB parameters'!$U$36-'IRRBB parameters'!F$36)/('IRRBB parameters'!$U$36-'IRRBB parameters'!$C$36))-MIN(MAX(AVERAGE($T14:$V14)*'IRRBB parameters'!$C$34,'IRRBB parameters'!$E$34),'IRRBB parameters'!$D$34)*(('IRRBB parameters'!F$36-'IRRBB parameters'!$C$36)/('IRRBB parameters'!$U$36-'IRRBB parameters'!$C$36)),0),"")</f>
        <v/>
      </c>
      <c r="H174" s="1232" t="str">
        <f>IF(AND(ISNUMBER(H14),ISNUMBER($D14),ISNUMBER($V14)),MAX(H14+MIN(MAX(AVERAGE($D14:$I14)*'IRRBB parameters'!$C$33,'IRRBB parameters'!$E$33),'IRRBB parameters'!$D$33)*(('IRRBB parameters'!$U$36-'IRRBB parameters'!G$36)/('IRRBB parameters'!$U$36-'IRRBB parameters'!$C$36))-MIN(MAX(AVERAGE($T14:$V14)*'IRRBB parameters'!$C$34,'IRRBB parameters'!$E$34),'IRRBB parameters'!$D$34)*(('IRRBB parameters'!G$36-'IRRBB parameters'!$C$36)/('IRRBB parameters'!$U$36-'IRRBB parameters'!$C$36)),0),"")</f>
        <v/>
      </c>
      <c r="I174" s="1232" t="str">
        <f>IF(AND(ISNUMBER(I14),ISNUMBER($D14),ISNUMBER($V14)),MAX(I14+MIN(MAX(AVERAGE($D14:$I14)*'IRRBB parameters'!$C$33,'IRRBB parameters'!$E$33),'IRRBB parameters'!$D$33)*(('IRRBB parameters'!$U$36-'IRRBB parameters'!H$36)/('IRRBB parameters'!$U$36-'IRRBB parameters'!$C$36))-MIN(MAX(AVERAGE($T14:$V14)*'IRRBB parameters'!$C$34,'IRRBB parameters'!$E$34),'IRRBB parameters'!$D$34)*(('IRRBB parameters'!H$36-'IRRBB parameters'!$C$36)/('IRRBB parameters'!$U$36-'IRRBB parameters'!$C$36)),0),"")</f>
        <v/>
      </c>
      <c r="J174" s="1232" t="str">
        <f>IF(AND(ISNUMBER(J14),ISNUMBER($D14),ISNUMBER($V14)),MAX(J14+MIN(MAX(AVERAGE($D14:$I14)*'IRRBB parameters'!$C$33,'IRRBB parameters'!$E$33),'IRRBB parameters'!$D$33)*(('IRRBB parameters'!$U$36-'IRRBB parameters'!I$36)/('IRRBB parameters'!$U$36-'IRRBB parameters'!$C$36))-MIN(MAX(AVERAGE($T14:$V14)*'IRRBB parameters'!$C$34,'IRRBB parameters'!$E$34),'IRRBB parameters'!$D$34)*(('IRRBB parameters'!I$36-'IRRBB parameters'!$C$36)/('IRRBB parameters'!$U$36-'IRRBB parameters'!$C$36)),0),"")</f>
        <v/>
      </c>
      <c r="K174" s="1232" t="str">
        <f>IF(AND(ISNUMBER(K14),ISNUMBER($D14),ISNUMBER($V14)),MAX(K14+MIN(MAX(AVERAGE($D14:$I14)*'IRRBB parameters'!$C$33,'IRRBB parameters'!$E$33),'IRRBB parameters'!$D$33)*(('IRRBB parameters'!$U$36-'IRRBB parameters'!J$36)/('IRRBB parameters'!$U$36-'IRRBB parameters'!$C$36))-MIN(MAX(AVERAGE($T14:$V14)*'IRRBB parameters'!$C$34,'IRRBB parameters'!$E$34),'IRRBB parameters'!$D$34)*(('IRRBB parameters'!J$36-'IRRBB parameters'!$C$36)/('IRRBB parameters'!$U$36-'IRRBB parameters'!$C$36)),0),"")</f>
        <v/>
      </c>
      <c r="L174" s="1232" t="str">
        <f>IF(AND(ISNUMBER(L14),ISNUMBER($D14),ISNUMBER($V14)),MAX(L14+MIN(MAX(AVERAGE($D14:$I14)*'IRRBB parameters'!$C$33,'IRRBB parameters'!$E$33),'IRRBB parameters'!$D$33)*(('IRRBB parameters'!$U$36-'IRRBB parameters'!K$36)/('IRRBB parameters'!$U$36-'IRRBB parameters'!$C$36))-MIN(MAX(AVERAGE($T14:$V14)*'IRRBB parameters'!$C$34,'IRRBB parameters'!$E$34),'IRRBB parameters'!$D$34)*(('IRRBB parameters'!K$36-'IRRBB parameters'!$C$36)/('IRRBB parameters'!$U$36-'IRRBB parameters'!$C$36)),0),"")</f>
        <v/>
      </c>
      <c r="M174" s="1232" t="str">
        <f>IF(AND(ISNUMBER(M14),ISNUMBER($D14),ISNUMBER($V14)),MAX(M14+MIN(MAX(AVERAGE($D14:$I14)*'IRRBB parameters'!$C$33,'IRRBB parameters'!$E$33),'IRRBB parameters'!$D$33)*(('IRRBB parameters'!$U$36-'IRRBB parameters'!L$36)/('IRRBB parameters'!$U$36-'IRRBB parameters'!$C$36))-MIN(MAX(AVERAGE($T14:$V14)*'IRRBB parameters'!$C$34,'IRRBB parameters'!$E$34),'IRRBB parameters'!$D$34)*(('IRRBB parameters'!L$36-'IRRBB parameters'!$C$36)/('IRRBB parameters'!$U$36-'IRRBB parameters'!$C$36)),0),"")</f>
        <v/>
      </c>
      <c r="N174" s="1232" t="str">
        <f>IF(AND(ISNUMBER(N14),ISNUMBER($D14),ISNUMBER($V14)),MAX(N14+MIN(MAX(AVERAGE($D14:$I14)*'IRRBB parameters'!$C$33,'IRRBB parameters'!$E$33),'IRRBB parameters'!$D$33)*(('IRRBB parameters'!$U$36-'IRRBB parameters'!M$36)/('IRRBB parameters'!$U$36-'IRRBB parameters'!$C$36))-MIN(MAX(AVERAGE($T14:$V14)*'IRRBB parameters'!$C$34,'IRRBB parameters'!$E$34),'IRRBB parameters'!$D$34)*(('IRRBB parameters'!M$36-'IRRBB parameters'!$C$36)/('IRRBB parameters'!$U$36-'IRRBB parameters'!$C$36)),0),"")</f>
        <v/>
      </c>
      <c r="O174" s="1232" t="str">
        <f>IF(AND(ISNUMBER(O14),ISNUMBER($D14),ISNUMBER($V14)),MAX(O14+MIN(MAX(AVERAGE($D14:$I14)*'IRRBB parameters'!$C$33,'IRRBB parameters'!$E$33),'IRRBB parameters'!$D$33)*(('IRRBB parameters'!$U$36-'IRRBB parameters'!N$36)/('IRRBB parameters'!$U$36-'IRRBB parameters'!$C$36))-MIN(MAX(AVERAGE($T14:$V14)*'IRRBB parameters'!$C$34,'IRRBB parameters'!$E$34),'IRRBB parameters'!$D$34)*(('IRRBB parameters'!N$36-'IRRBB parameters'!$C$36)/('IRRBB parameters'!$U$36-'IRRBB parameters'!$C$36)),0),"")</f>
        <v/>
      </c>
      <c r="P174" s="1232" t="str">
        <f>IF(AND(ISNUMBER(P14),ISNUMBER($D14),ISNUMBER($V14)),MAX(P14+MIN(MAX(AVERAGE($D14:$I14)*'IRRBB parameters'!$C$33,'IRRBB parameters'!$E$33),'IRRBB parameters'!$D$33)*(('IRRBB parameters'!$U$36-'IRRBB parameters'!O$36)/('IRRBB parameters'!$U$36-'IRRBB parameters'!$C$36))-MIN(MAX(AVERAGE($T14:$V14)*'IRRBB parameters'!$C$34,'IRRBB parameters'!$E$34),'IRRBB parameters'!$D$34)*(('IRRBB parameters'!O$36-'IRRBB parameters'!$C$36)/('IRRBB parameters'!$U$36-'IRRBB parameters'!$C$36)),0),"")</f>
        <v/>
      </c>
      <c r="Q174" s="1232" t="str">
        <f>IF(AND(ISNUMBER(Q14),ISNUMBER($D14),ISNUMBER($V14)),MAX(Q14+MIN(MAX(AVERAGE($D14:$I14)*'IRRBB parameters'!$C$33,'IRRBB parameters'!$E$33),'IRRBB parameters'!$D$33)*(('IRRBB parameters'!$U$36-'IRRBB parameters'!P$36)/('IRRBB parameters'!$U$36-'IRRBB parameters'!$C$36))-MIN(MAX(AVERAGE($T14:$V14)*'IRRBB parameters'!$C$34,'IRRBB parameters'!$E$34),'IRRBB parameters'!$D$34)*(('IRRBB parameters'!P$36-'IRRBB parameters'!$C$36)/('IRRBB parameters'!$U$36-'IRRBB parameters'!$C$36)),0),"")</f>
        <v/>
      </c>
      <c r="R174" s="1232" t="str">
        <f>IF(AND(ISNUMBER(R14),ISNUMBER($D14),ISNUMBER($V14)),MAX(R14+MIN(MAX(AVERAGE($D14:$I14)*'IRRBB parameters'!$C$33,'IRRBB parameters'!$E$33),'IRRBB parameters'!$D$33)*(('IRRBB parameters'!$U$36-'IRRBB parameters'!Q$36)/('IRRBB parameters'!$U$36-'IRRBB parameters'!$C$36))-MIN(MAX(AVERAGE($T14:$V14)*'IRRBB parameters'!$C$34,'IRRBB parameters'!$E$34),'IRRBB parameters'!$D$34)*(('IRRBB parameters'!Q$36-'IRRBB parameters'!$C$36)/('IRRBB parameters'!$U$36-'IRRBB parameters'!$C$36)),0),"")</f>
        <v/>
      </c>
      <c r="S174" s="1232" t="str">
        <f>IF(AND(ISNUMBER(S14),ISNUMBER($D14),ISNUMBER($V14)),MAX(S14+MIN(MAX(AVERAGE($D14:$I14)*'IRRBB parameters'!$C$33,'IRRBB parameters'!$E$33),'IRRBB parameters'!$D$33)*(('IRRBB parameters'!$U$36-'IRRBB parameters'!R$36)/('IRRBB parameters'!$U$36-'IRRBB parameters'!$C$36))-MIN(MAX(AVERAGE($T14:$V14)*'IRRBB parameters'!$C$34,'IRRBB parameters'!$E$34),'IRRBB parameters'!$D$34)*(('IRRBB parameters'!R$36-'IRRBB parameters'!$C$36)/('IRRBB parameters'!$U$36-'IRRBB parameters'!$C$36)),0),"")</f>
        <v/>
      </c>
      <c r="T174" s="1232" t="str">
        <f>IF(AND(ISNUMBER(T14),ISNUMBER($D14),ISNUMBER($V14)),MAX(T14+MIN(MAX(AVERAGE($D14:$I14)*'IRRBB parameters'!$C$33,'IRRBB parameters'!$E$33),'IRRBB parameters'!$D$33)*(('IRRBB parameters'!$U$36-'IRRBB parameters'!S$36)/('IRRBB parameters'!$U$36-'IRRBB parameters'!$C$36))-MIN(MAX(AVERAGE($T14:$V14)*'IRRBB parameters'!$C$34,'IRRBB parameters'!$E$34),'IRRBB parameters'!$D$34)*(('IRRBB parameters'!S$36-'IRRBB parameters'!$C$36)/('IRRBB parameters'!$U$36-'IRRBB parameters'!$C$36)),0),"")</f>
        <v/>
      </c>
      <c r="U174" s="1232" t="str">
        <f>IF(AND(ISNUMBER(U14),ISNUMBER($D14),ISNUMBER($V14)),MAX(U14+MIN(MAX(AVERAGE($D14:$I14)*'IRRBB parameters'!$C$33,'IRRBB parameters'!$E$33),'IRRBB parameters'!$D$33)*(('IRRBB parameters'!$U$36-'IRRBB parameters'!T$36)/('IRRBB parameters'!$U$36-'IRRBB parameters'!$C$36))-MIN(MAX(AVERAGE($T14:$V14)*'IRRBB parameters'!$C$34,'IRRBB parameters'!$E$34),'IRRBB parameters'!$D$34)*(('IRRBB parameters'!T$36-'IRRBB parameters'!$C$36)/('IRRBB parameters'!$U$36-'IRRBB parameters'!$C$36)),0),"")</f>
        <v/>
      </c>
      <c r="V174" s="1233" t="str">
        <f>IF(AND(ISNUMBER(V14),ISNUMBER($D14),ISNUMBER($V14)),MAX(V14+MIN(MAX(AVERAGE($D14:$I14)*'IRRBB parameters'!$C$33,'IRRBB parameters'!$E$33),'IRRBB parameters'!$D$33)*(('IRRBB parameters'!$U$36-'IRRBB parameters'!U$36)/('IRRBB parameters'!$U$36-'IRRBB parameters'!$C$36))-MIN(MAX(AVERAGE($T14:$V14)*'IRRBB parameters'!$C$34,'IRRBB parameters'!$E$34),'IRRBB parameters'!$D$34)*(('IRRBB parameters'!U$36-'IRRBB parameters'!$C$36)/('IRRBB parameters'!$U$36-'IRRBB parameters'!$C$36)),0),"")</f>
        <v/>
      </c>
      <c r="W174" s="1150"/>
      <c r="X174" s="1210"/>
    </row>
    <row r="175" spans="1:24" ht="15" customHeight="1" x14ac:dyDescent="0.25">
      <c r="A175" s="1209"/>
      <c r="B175" s="1230">
        <f t="shared" si="6"/>
        <v>10</v>
      </c>
      <c r="C175" s="1231" t="str">
        <f t="shared" si="7"/>
        <v/>
      </c>
      <c r="D175" s="1232" t="str">
        <f>IF(AND(ISNUMBER(D15),ISNUMBER($D15),ISNUMBER($V15)),MAX(D15+MIN(MAX(AVERAGE($D15:$I15)*'IRRBB parameters'!$C$33,'IRRBB parameters'!$E$33),'IRRBB parameters'!$D$33)*(('IRRBB parameters'!$U$36-'IRRBB parameters'!C$36)/('IRRBB parameters'!$U$36-'IRRBB parameters'!$C$36))-MIN(MAX(AVERAGE($T15:$V15)*'IRRBB parameters'!$C$34,'IRRBB parameters'!$E$34),'IRRBB parameters'!$D$34)*(('IRRBB parameters'!C$36-'IRRBB parameters'!$C$36)/('IRRBB parameters'!$U$36-'IRRBB parameters'!$C$36)),0),"")</f>
        <v/>
      </c>
      <c r="E175" s="1232" t="str">
        <f>IF(AND(ISNUMBER(E15),ISNUMBER($D15),ISNUMBER($V15)),MAX(E15+MIN(MAX(AVERAGE($D15:$I15)*'IRRBB parameters'!$C$33,'IRRBB parameters'!$E$33),'IRRBB parameters'!$D$33)*(('IRRBB parameters'!$U$36-'IRRBB parameters'!D$36)/('IRRBB parameters'!$U$36-'IRRBB parameters'!$C$36))-MIN(MAX(AVERAGE($T15:$V15)*'IRRBB parameters'!$C$34,'IRRBB parameters'!$E$34),'IRRBB parameters'!$D$34)*(('IRRBB parameters'!D$36-'IRRBB parameters'!$C$36)/('IRRBB parameters'!$U$36-'IRRBB parameters'!$C$36)),0),"")</f>
        <v/>
      </c>
      <c r="F175" s="1232" t="str">
        <f>IF(AND(ISNUMBER(F15),ISNUMBER($D15),ISNUMBER($V15)),MAX(F15+MIN(MAX(AVERAGE($D15:$I15)*'IRRBB parameters'!$C$33,'IRRBB parameters'!$E$33),'IRRBB parameters'!$D$33)*(('IRRBB parameters'!$U$36-'IRRBB parameters'!E$36)/('IRRBB parameters'!$U$36-'IRRBB parameters'!$C$36))-MIN(MAX(AVERAGE($T15:$V15)*'IRRBB parameters'!$C$34,'IRRBB parameters'!$E$34),'IRRBB parameters'!$D$34)*(('IRRBB parameters'!E$36-'IRRBB parameters'!$C$36)/('IRRBB parameters'!$U$36-'IRRBB parameters'!$C$36)),0),"")</f>
        <v/>
      </c>
      <c r="G175" s="1232" t="str">
        <f>IF(AND(ISNUMBER(G15),ISNUMBER($D15),ISNUMBER($V15)),MAX(G15+MIN(MAX(AVERAGE($D15:$I15)*'IRRBB parameters'!$C$33,'IRRBB parameters'!$E$33),'IRRBB parameters'!$D$33)*(('IRRBB parameters'!$U$36-'IRRBB parameters'!F$36)/('IRRBB parameters'!$U$36-'IRRBB parameters'!$C$36))-MIN(MAX(AVERAGE($T15:$V15)*'IRRBB parameters'!$C$34,'IRRBB parameters'!$E$34),'IRRBB parameters'!$D$34)*(('IRRBB parameters'!F$36-'IRRBB parameters'!$C$36)/('IRRBB parameters'!$U$36-'IRRBB parameters'!$C$36)),0),"")</f>
        <v/>
      </c>
      <c r="H175" s="1232" t="str">
        <f>IF(AND(ISNUMBER(H15),ISNUMBER($D15),ISNUMBER($V15)),MAX(H15+MIN(MAX(AVERAGE($D15:$I15)*'IRRBB parameters'!$C$33,'IRRBB parameters'!$E$33),'IRRBB parameters'!$D$33)*(('IRRBB parameters'!$U$36-'IRRBB parameters'!G$36)/('IRRBB parameters'!$U$36-'IRRBB parameters'!$C$36))-MIN(MAX(AVERAGE($T15:$V15)*'IRRBB parameters'!$C$34,'IRRBB parameters'!$E$34),'IRRBB parameters'!$D$34)*(('IRRBB parameters'!G$36-'IRRBB parameters'!$C$36)/('IRRBB parameters'!$U$36-'IRRBB parameters'!$C$36)),0),"")</f>
        <v/>
      </c>
      <c r="I175" s="1232" t="str">
        <f>IF(AND(ISNUMBER(I15),ISNUMBER($D15),ISNUMBER($V15)),MAX(I15+MIN(MAX(AVERAGE($D15:$I15)*'IRRBB parameters'!$C$33,'IRRBB parameters'!$E$33),'IRRBB parameters'!$D$33)*(('IRRBB parameters'!$U$36-'IRRBB parameters'!H$36)/('IRRBB parameters'!$U$36-'IRRBB parameters'!$C$36))-MIN(MAX(AVERAGE($T15:$V15)*'IRRBB parameters'!$C$34,'IRRBB parameters'!$E$34),'IRRBB parameters'!$D$34)*(('IRRBB parameters'!H$36-'IRRBB parameters'!$C$36)/('IRRBB parameters'!$U$36-'IRRBB parameters'!$C$36)),0),"")</f>
        <v/>
      </c>
      <c r="J175" s="1232" t="str">
        <f>IF(AND(ISNUMBER(J15),ISNUMBER($D15),ISNUMBER($V15)),MAX(J15+MIN(MAX(AVERAGE($D15:$I15)*'IRRBB parameters'!$C$33,'IRRBB parameters'!$E$33),'IRRBB parameters'!$D$33)*(('IRRBB parameters'!$U$36-'IRRBB parameters'!I$36)/('IRRBB parameters'!$U$36-'IRRBB parameters'!$C$36))-MIN(MAX(AVERAGE($T15:$V15)*'IRRBB parameters'!$C$34,'IRRBB parameters'!$E$34),'IRRBB parameters'!$D$34)*(('IRRBB parameters'!I$36-'IRRBB parameters'!$C$36)/('IRRBB parameters'!$U$36-'IRRBB parameters'!$C$36)),0),"")</f>
        <v/>
      </c>
      <c r="K175" s="1232" t="str">
        <f>IF(AND(ISNUMBER(K15),ISNUMBER($D15),ISNUMBER($V15)),MAX(K15+MIN(MAX(AVERAGE($D15:$I15)*'IRRBB parameters'!$C$33,'IRRBB parameters'!$E$33),'IRRBB parameters'!$D$33)*(('IRRBB parameters'!$U$36-'IRRBB parameters'!J$36)/('IRRBB parameters'!$U$36-'IRRBB parameters'!$C$36))-MIN(MAX(AVERAGE($T15:$V15)*'IRRBB parameters'!$C$34,'IRRBB parameters'!$E$34),'IRRBB parameters'!$D$34)*(('IRRBB parameters'!J$36-'IRRBB parameters'!$C$36)/('IRRBB parameters'!$U$36-'IRRBB parameters'!$C$36)),0),"")</f>
        <v/>
      </c>
      <c r="L175" s="1232" t="str">
        <f>IF(AND(ISNUMBER(L15),ISNUMBER($D15),ISNUMBER($V15)),MAX(L15+MIN(MAX(AVERAGE($D15:$I15)*'IRRBB parameters'!$C$33,'IRRBB parameters'!$E$33),'IRRBB parameters'!$D$33)*(('IRRBB parameters'!$U$36-'IRRBB parameters'!K$36)/('IRRBB parameters'!$U$36-'IRRBB parameters'!$C$36))-MIN(MAX(AVERAGE($T15:$V15)*'IRRBB parameters'!$C$34,'IRRBB parameters'!$E$34),'IRRBB parameters'!$D$34)*(('IRRBB parameters'!K$36-'IRRBB parameters'!$C$36)/('IRRBB parameters'!$U$36-'IRRBB parameters'!$C$36)),0),"")</f>
        <v/>
      </c>
      <c r="M175" s="1232" t="str">
        <f>IF(AND(ISNUMBER(M15),ISNUMBER($D15),ISNUMBER($V15)),MAX(M15+MIN(MAX(AVERAGE($D15:$I15)*'IRRBB parameters'!$C$33,'IRRBB parameters'!$E$33),'IRRBB parameters'!$D$33)*(('IRRBB parameters'!$U$36-'IRRBB parameters'!L$36)/('IRRBB parameters'!$U$36-'IRRBB parameters'!$C$36))-MIN(MAX(AVERAGE($T15:$V15)*'IRRBB parameters'!$C$34,'IRRBB parameters'!$E$34),'IRRBB parameters'!$D$34)*(('IRRBB parameters'!L$36-'IRRBB parameters'!$C$36)/('IRRBB parameters'!$U$36-'IRRBB parameters'!$C$36)),0),"")</f>
        <v/>
      </c>
      <c r="N175" s="1232" t="str">
        <f>IF(AND(ISNUMBER(N15),ISNUMBER($D15),ISNUMBER($V15)),MAX(N15+MIN(MAX(AVERAGE($D15:$I15)*'IRRBB parameters'!$C$33,'IRRBB parameters'!$E$33),'IRRBB parameters'!$D$33)*(('IRRBB parameters'!$U$36-'IRRBB parameters'!M$36)/('IRRBB parameters'!$U$36-'IRRBB parameters'!$C$36))-MIN(MAX(AVERAGE($T15:$V15)*'IRRBB parameters'!$C$34,'IRRBB parameters'!$E$34),'IRRBB parameters'!$D$34)*(('IRRBB parameters'!M$36-'IRRBB parameters'!$C$36)/('IRRBB parameters'!$U$36-'IRRBB parameters'!$C$36)),0),"")</f>
        <v/>
      </c>
      <c r="O175" s="1232" t="str">
        <f>IF(AND(ISNUMBER(O15),ISNUMBER($D15),ISNUMBER($V15)),MAX(O15+MIN(MAX(AVERAGE($D15:$I15)*'IRRBB parameters'!$C$33,'IRRBB parameters'!$E$33),'IRRBB parameters'!$D$33)*(('IRRBB parameters'!$U$36-'IRRBB parameters'!N$36)/('IRRBB parameters'!$U$36-'IRRBB parameters'!$C$36))-MIN(MAX(AVERAGE($T15:$V15)*'IRRBB parameters'!$C$34,'IRRBB parameters'!$E$34),'IRRBB parameters'!$D$34)*(('IRRBB parameters'!N$36-'IRRBB parameters'!$C$36)/('IRRBB parameters'!$U$36-'IRRBB parameters'!$C$36)),0),"")</f>
        <v/>
      </c>
      <c r="P175" s="1232" t="str">
        <f>IF(AND(ISNUMBER(P15),ISNUMBER($D15),ISNUMBER($V15)),MAX(P15+MIN(MAX(AVERAGE($D15:$I15)*'IRRBB parameters'!$C$33,'IRRBB parameters'!$E$33),'IRRBB parameters'!$D$33)*(('IRRBB parameters'!$U$36-'IRRBB parameters'!O$36)/('IRRBB parameters'!$U$36-'IRRBB parameters'!$C$36))-MIN(MAX(AVERAGE($T15:$V15)*'IRRBB parameters'!$C$34,'IRRBB parameters'!$E$34),'IRRBB parameters'!$D$34)*(('IRRBB parameters'!O$36-'IRRBB parameters'!$C$36)/('IRRBB parameters'!$U$36-'IRRBB parameters'!$C$36)),0),"")</f>
        <v/>
      </c>
      <c r="Q175" s="1232" t="str">
        <f>IF(AND(ISNUMBER(Q15),ISNUMBER($D15),ISNUMBER($V15)),MAX(Q15+MIN(MAX(AVERAGE($D15:$I15)*'IRRBB parameters'!$C$33,'IRRBB parameters'!$E$33),'IRRBB parameters'!$D$33)*(('IRRBB parameters'!$U$36-'IRRBB parameters'!P$36)/('IRRBB parameters'!$U$36-'IRRBB parameters'!$C$36))-MIN(MAX(AVERAGE($T15:$V15)*'IRRBB parameters'!$C$34,'IRRBB parameters'!$E$34),'IRRBB parameters'!$D$34)*(('IRRBB parameters'!P$36-'IRRBB parameters'!$C$36)/('IRRBB parameters'!$U$36-'IRRBB parameters'!$C$36)),0),"")</f>
        <v/>
      </c>
      <c r="R175" s="1232" t="str">
        <f>IF(AND(ISNUMBER(R15),ISNUMBER($D15),ISNUMBER($V15)),MAX(R15+MIN(MAX(AVERAGE($D15:$I15)*'IRRBB parameters'!$C$33,'IRRBB parameters'!$E$33),'IRRBB parameters'!$D$33)*(('IRRBB parameters'!$U$36-'IRRBB parameters'!Q$36)/('IRRBB parameters'!$U$36-'IRRBB parameters'!$C$36))-MIN(MAX(AVERAGE($T15:$V15)*'IRRBB parameters'!$C$34,'IRRBB parameters'!$E$34),'IRRBB parameters'!$D$34)*(('IRRBB parameters'!Q$36-'IRRBB parameters'!$C$36)/('IRRBB parameters'!$U$36-'IRRBB parameters'!$C$36)),0),"")</f>
        <v/>
      </c>
      <c r="S175" s="1232" t="str">
        <f>IF(AND(ISNUMBER(S15),ISNUMBER($D15),ISNUMBER($V15)),MAX(S15+MIN(MAX(AVERAGE($D15:$I15)*'IRRBB parameters'!$C$33,'IRRBB parameters'!$E$33),'IRRBB parameters'!$D$33)*(('IRRBB parameters'!$U$36-'IRRBB parameters'!R$36)/('IRRBB parameters'!$U$36-'IRRBB parameters'!$C$36))-MIN(MAX(AVERAGE($T15:$V15)*'IRRBB parameters'!$C$34,'IRRBB parameters'!$E$34),'IRRBB parameters'!$D$34)*(('IRRBB parameters'!R$36-'IRRBB parameters'!$C$36)/('IRRBB parameters'!$U$36-'IRRBB parameters'!$C$36)),0),"")</f>
        <v/>
      </c>
      <c r="T175" s="1232" t="str">
        <f>IF(AND(ISNUMBER(T15),ISNUMBER($D15),ISNUMBER($V15)),MAX(T15+MIN(MAX(AVERAGE($D15:$I15)*'IRRBB parameters'!$C$33,'IRRBB parameters'!$E$33),'IRRBB parameters'!$D$33)*(('IRRBB parameters'!$U$36-'IRRBB parameters'!S$36)/('IRRBB parameters'!$U$36-'IRRBB parameters'!$C$36))-MIN(MAX(AVERAGE($T15:$V15)*'IRRBB parameters'!$C$34,'IRRBB parameters'!$E$34),'IRRBB parameters'!$D$34)*(('IRRBB parameters'!S$36-'IRRBB parameters'!$C$36)/('IRRBB parameters'!$U$36-'IRRBB parameters'!$C$36)),0),"")</f>
        <v/>
      </c>
      <c r="U175" s="1232" t="str">
        <f>IF(AND(ISNUMBER(U15),ISNUMBER($D15),ISNUMBER($V15)),MAX(U15+MIN(MAX(AVERAGE($D15:$I15)*'IRRBB parameters'!$C$33,'IRRBB parameters'!$E$33),'IRRBB parameters'!$D$33)*(('IRRBB parameters'!$U$36-'IRRBB parameters'!T$36)/('IRRBB parameters'!$U$36-'IRRBB parameters'!$C$36))-MIN(MAX(AVERAGE($T15:$V15)*'IRRBB parameters'!$C$34,'IRRBB parameters'!$E$34),'IRRBB parameters'!$D$34)*(('IRRBB parameters'!T$36-'IRRBB parameters'!$C$36)/('IRRBB parameters'!$U$36-'IRRBB parameters'!$C$36)),0),"")</f>
        <v/>
      </c>
      <c r="V175" s="1233" t="str">
        <f>IF(AND(ISNUMBER(V15),ISNUMBER($D15),ISNUMBER($V15)),MAX(V15+MIN(MAX(AVERAGE($D15:$I15)*'IRRBB parameters'!$C$33,'IRRBB parameters'!$E$33),'IRRBB parameters'!$D$33)*(('IRRBB parameters'!$U$36-'IRRBB parameters'!U$36)/('IRRBB parameters'!$U$36-'IRRBB parameters'!$C$36))-MIN(MAX(AVERAGE($T15:$V15)*'IRRBB parameters'!$C$34,'IRRBB parameters'!$E$34),'IRRBB parameters'!$D$34)*(('IRRBB parameters'!U$36-'IRRBB parameters'!$C$36)/('IRRBB parameters'!$U$36-'IRRBB parameters'!$C$36)),0),"")</f>
        <v/>
      </c>
      <c r="W175" s="1150"/>
      <c r="X175" s="1210"/>
    </row>
    <row r="176" spans="1:24" ht="15" customHeight="1" x14ac:dyDescent="0.25">
      <c r="A176" s="1209"/>
      <c r="B176" s="1230">
        <f t="shared" si="6"/>
        <v>11</v>
      </c>
      <c r="C176" s="1231" t="str">
        <f t="shared" si="7"/>
        <v/>
      </c>
      <c r="D176" s="1232" t="str">
        <f>IF(AND(ISNUMBER(D16),ISNUMBER($D16),ISNUMBER($V16)),MAX(D16+MIN(MAX(AVERAGE($D16:$I16)*'IRRBB parameters'!$C$33,'IRRBB parameters'!$E$33),'IRRBB parameters'!$D$33)*(('IRRBB parameters'!$U$36-'IRRBB parameters'!C$36)/('IRRBB parameters'!$U$36-'IRRBB parameters'!$C$36))-MIN(MAX(AVERAGE($T16:$V16)*'IRRBB parameters'!$C$34,'IRRBB parameters'!$E$34),'IRRBB parameters'!$D$34)*(('IRRBB parameters'!C$36-'IRRBB parameters'!$C$36)/('IRRBB parameters'!$U$36-'IRRBB parameters'!$C$36)),0),"")</f>
        <v/>
      </c>
      <c r="E176" s="1232" t="str">
        <f>IF(AND(ISNUMBER(E16),ISNUMBER($D16),ISNUMBER($V16)),MAX(E16+MIN(MAX(AVERAGE($D16:$I16)*'IRRBB parameters'!$C$33,'IRRBB parameters'!$E$33),'IRRBB parameters'!$D$33)*(('IRRBB parameters'!$U$36-'IRRBB parameters'!D$36)/('IRRBB parameters'!$U$36-'IRRBB parameters'!$C$36))-MIN(MAX(AVERAGE($T16:$V16)*'IRRBB parameters'!$C$34,'IRRBB parameters'!$E$34),'IRRBB parameters'!$D$34)*(('IRRBB parameters'!D$36-'IRRBB parameters'!$C$36)/('IRRBB parameters'!$U$36-'IRRBB parameters'!$C$36)),0),"")</f>
        <v/>
      </c>
      <c r="F176" s="1232" t="str">
        <f>IF(AND(ISNUMBER(F16),ISNUMBER($D16),ISNUMBER($V16)),MAX(F16+MIN(MAX(AVERAGE($D16:$I16)*'IRRBB parameters'!$C$33,'IRRBB parameters'!$E$33),'IRRBB parameters'!$D$33)*(('IRRBB parameters'!$U$36-'IRRBB parameters'!E$36)/('IRRBB parameters'!$U$36-'IRRBB parameters'!$C$36))-MIN(MAX(AVERAGE($T16:$V16)*'IRRBB parameters'!$C$34,'IRRBB parameters'!$E$34),'IRRBB parameters'!$D$34)*(('IRRBB parameters'!E$36-'IRRBB parameters'!$C$36)/('IRRBB parameters'!$U$36-'IRRBB parameters'!$C$36)),0),"")</f>
        <v/>
      </c>
      <c r="G176" s="1232" t="str">
        <f>IF(AND(ISNUMBER(G16),ISNUMBER($D16),ISNUMBER($V16)),MAX(G16+MIN(MAX(AVERAGE($D16:$I16)*'IRRBB parameters'!$C$33,'IRRBB parameters'!$E$33),'IRRBB parameters'!$D$33)*(('IRRBB parameters'!$U$36-'IRRBB parameters'!F$36)/('IRRBB parameters'!$U$36-'IRRBB parameters'!$C$36))-MIN(MAX(AVERAGE($T16:$V16)*'IRRBB parameters'!$C$34,'IRRBB parameters'!$E$34),'IRRBB parameters'!$D$34)*(('IRRBB parameters'!F$36-'IRRBB parameters'!$C$36)/('IRRBB parameters'!$U$36-'IRRBB parameters'!$C$36)),0),"")</f>
        <v/>
      </c>
      <c r="H176" s="1232" t="str">
        <f>IF(AND(ISNUMBER(H16),ISNUMBER($D16),ISNUMBER($V16)),MAX(H16+MIN(MAX(AVERAGE($D16:$I16)*'IRRBB parameters'!$C$33,'IRRBB parameters'!$E$33),'IRRBB parameters'!$D$33)*(('IRRBB parameters'!$U$36-'IRRBB parameters'!G$36)/('IRRBB parameters'!$U$36-'IRRBB parameters'!$C$36))-MIN(MAX(AVERAGE($T16:$V16)*'IRRBB parameters'!$C$34,'IRRBB parameters'!$E$34),'IRRBB parameters'!$D$34)*(('IRRBB parameters'!G$36-'IRRBB parameters'!$C$36)/('IRRBB parameters'!$U$36-'IRRBB parameters'!$C$36)),0),"")</f>
        <v/>
      </c>
      <c r="I176" s="1232" t="str">
        <f>IF(AND(ISNUMBER(I16),ISNUMBER($D16),ISNUMBER($V16)),MAX(I16+MIN(MAX(AVERAGE($D16:$I16)*'IRRBB parameters'!$C$33,'IRRBB parameters'!$E$33),'IRRBB parameters'!$D$33)*(('IRRBB parameters'!$U$36-'IRRBB parameters'!H$36)/('IRRBB parameters'!$U$36-'IRRBB parameters'!$C$36))-MIN(MAX(AVERAGE($T16:$V16)*'IRRBB parameters'!$C$34,'IRRBB parameters'!$E$34),'IRRBB parameters'!$D$34)*(('IRRBB parameters'!H$36-'IRRBB parameters'!$C$36)/('IRRBB parameters'!$U$36-'IRRBB parameters'!$C$36)),0),"")</f>
        <v/>
      </c>
      <c r="J176" s="1232" t="str">
        <f>IF(AND(ISNUMBER(J16),ISNUMBER($D16),ISNUMBER($V16)),MAX(J16+MIN(MAX(AVERAGE($D16:$I16)*'IRRBB parameters'!$C$33,'IRRBB parameters'!$E$33),'IRRBB parameters'!$D$33)*(('IRRBB parameters'!$U$36-'IRRBB parameters'!I$36)/('IRRBB parameters'!$U$36-'IRRBB parameters'!$C$36))-MIN(MAX(AVERAGE($T16:$V16)*'IRRBB parameters'!$C$34,'IRRBB parameters'!$E$34),'IRRBB parameters'!$D$34)*(('IRRBB parameters'!I$36-'IRRBB parameters'!$C$36)/('IRRBB parameters'!$U$36-'IRRBB parameters'!$C$36)),0),"")</f>
        <v/>
      </c>
      <c r="K176" s="1232" t="str">
        <f>IF(AND(ISNUMBER(K16),ISNUMBER($D16),ISNUMBER($V16)),MAX(K16+MIN(MAX(AVERAGE($D16:$I16)*'IRRBB parameters'!$C$33,'IRRBB parameters'!$E$33),'IRRBB parameters'!$D$33)*(('IRRBB parameters'!$U$36-'IRRBB parameters'!J$36)/('IRRBB parameters'!$U$36-'IRRBB parameters'!$C$36))-MIN(MAX(AVERAGE($T16:$V16)*'IRRBB parameters'!$C$34,'IRRBB parameters'!$E$34),'IRRBB parameters'!$D$34)*(('IRRBB parameters'!J$36-'IRRBB parameters'!$C$36)/('IRRBB parameters'!$U$36-'IRRBB parameters'!$C$36)),0),"")</f>
        <v/>
      </c>
      <c r="L176" s="1232" t="str">
        <f>IF(AND(ISNUMBER(L16),ISNUMBER($D16),ISNUMBER($V16)),MAX(L16+MIN(MAX(AVERAGE($D16:$I16)*'IRRBB parameters'!$C$33,'IRRBB parameters'!$E$33),'IRRBB parameters'!$D$33)*(('IRRBB parameters'!$U$36-'IRRBB parameters'!K$36)/('IRRBB parameters'!$U$36-'IRRBB parameters'!$C$36))-MIN(MAX(AVERAGE($T16:$V16)*'IRRBB parameters'!$C$34,'IRRBB parameters'!$E$34),'IRRBB parameters'!$D$34)*(('IRRBB parameters'!K$36-'IRRBB parameters'!$C$36)/('IRRBB parameters'!$U$36-'IRRBB parameters'!$C$36)),0),"")</f>
        <v/>
      </c>
      <c r="M176" s="1232" t="str">
        <f>IF(AND(ISNUMBER(M16),ISNUMBER($D16),ISNUMBER($V16)),MAX(M16+MIN(MAX(AVERAGE($D16:$I16)*'IRRBB parameters'!$C$33,'IRRBB parameters'!$E$33),'IRRBB parameters'!$D$33)*(('IRRBB parameters'!$U$36-'IRRBB parameters'!L$36)/('IRRBB parameters'!$U$36-'IRRBB parameters'!$C$36))-MIN(MAX(AVERAGE($T16:$V16)*'IRRBB parameters'!$C$34,'IRRBB parameters'!$E$34),'IRRBB parameters'!$D$34)*(('IRRBB parameters'!L$36-'IRRBB parameters'!$C$36)/('IRRBB parameters'!$U$36-'IRRBB parameters'!$C$36)),0),"")</f>
        <v/>
      </c>
      <c r="N176" s="1232" t="str">
        <f>IF(AND(ISNUMBER(N16),ISNUMBER($D16),ISNUMBER($V16)),MAX(N16+MIN(MAX(AVERAGE($D16:$I16)*'IRRBB parameters'!$C$33,'IRRBB parameters'!$E$33),'IRRBB parameters'!$D$33)*(('IRRBB parameters'!$U$36-'IRRBB parameters'!M$36)/('IRRBB parameters'!$U$36-'IRRBB parameters'!$C$36))-MIN(MAX(AVERAGE($T16:$V16)*'IRRBB parameters'!$C$34,'IRRBB parameters'!$E$34),'IRRBB parameters'!$D$34)*(('IRRBB parameters'!M$36-'IRRBB parameters'!$C$36)/('IRRBB parameters'!$U$36-'IRRBB parameters'!$C$36)),0),"")</f>
        <v/>
      </c>
      <c r="O176" s="1232" t="str">
        <f>IF(AND(ISNUMBER(O16),ISNUMBER($D16),ISNUMBER($V16)),MAX(O16+MIN(MAX(AVERAGE($D16:$I16)*'IRRBB parameters'!$C$33,'IRRBB parameters'!$E$33),'IRRBB parameters'!$D$33)*(('IRRBB parameters'!$U$36-'IRRBB parameters'!N$36)/('IRRBB parameters'!$U$36-'IRRBB parameters'!$C$36))-MIN(MAX(AVERAGE($T16:$V16)*'IRRBB parameters'!$C$34,'IRRBB parameters'!$E$34),'IRRBB parameters'!$D$34)*(('IRRBB parameters'!N$36-'IRRBB parameters'!$C$36)/('IRRBB parameters'!$U$36-'IRRBB parameters'!$C$36)),0),"")</f>
        <v/>
      </c>
      <c r="P176" s="1232" t="str">
        <f>IF(AND(ISNUMBER(P16),ISNUMBER($D16),ISNUMBER($V16)),MAX(P16+MIN(MAX(AVERAGE($D16:$I16)*'IRRBB parameters'!$C$33,'IRRBB parameters'!$E$33),'IRRBB parameters'!$D$33)*(('IRRBB parameters'!$U$36-'IRRBB parameters'!O$36)/('IRRBB parameters'!$U$36-'IRRBB parameters'!$C$36))-MIN(MAX(AVERAGE($T16:$V16)*'IRRBB parameters'!$C$34,'IRRBB parameters'!$E$34),'IRRBB parameters'!$D$34)*(('IRRBB parameters'!O$36-'IRRBB parameters'!$C$36)/('IRRBB parameters'!$U$36-'IRRBB parameters'!$C$36)),0),"")</f>
        <v/>
      </c>
      <c r="Q176" s="1232" t="str">
        <f>IF(AND(ISNUMBER(Q16),ISNUMBER($D16),ISNUMBER($V16)),MAX(Q16+MIN(MAX(AVERAGE($D16:$I16)*'IRRBB parameters'!$C$33,'IRRBB parameters'!$E$33),'IRRBB parameters'!$D$33)*(('IRRBB parameters'!$U$36-'IRRBB parameters'!P$36)/('IRRBB parameters'!$U$36-'IRRBB parameters'!$C$36))-MIN(MAX(AVERAGE($T16:$V16)*'IRRBB parameters'!$C$34,'IRRBB parameters'!$E$34),'IRRBB parameters'!$D$34)*(('IRRBB parameters'!P$36-'IRRBB parameters'!$C$36)/('IRRBB parameters'!$U$36-'IRRBB parameters'!$C$36)),0),"")</f>
        <v/>
      </c>
      <c r="R176" s="1232" t="str">
        <f>IF(AND(ISNUMBER(R16),ISNUMBER($D16),ISNUMBER($V16)),MAX(R16+MIN(MAX(AVERAGE($D16:$I16)*'IRRBB parameters'!$C$33,'IRRBB parameters'!$E$33),'IRRBB parameters'!$D$33)*(('IRRBB parameters'!$U$36-'IRRBB parameters'!Q$36)/('IRRBB parameters'!$U$36-'IRRBB parameters'!$C$36))-MIN(MAX(AVERAGE($T16:$V16)*'IRRBB parameters'!$C$34,'IRRBB parameters'!$E$34),'IRRBB parameters'!$D$34)*(('IRRBB parameters'!Q$36-'IRRBB parameters'!$C$36)/('IRRBB parameters'!$U$36-'IRRBB parameters'!$C$36)),0),"")</f>
        <v/>
      </c>
      <c r="S176" s="1232" t="str">
        <f>IF(AND(ISNUMBER(S16),ISNUMBER($D16),ISNUMBER($V16)),MAX(S16+MIN(MAX(AVERAGE($D16:$I16)*'IRRBB parameters'!$C$33,'IRRBB parameters'!$E$33),'IRRBB parameters'!$D$33)*(('IRRBB parameters'!$U$36-'IRRBB parameters'!R$36)/('IRRBB parameters'!$U$36-'IRRBB parameters'!$C$36))-MIN(MAX(AVERAGE($T16:$V16)*'IRRBB parameters'!$C$34,'IRRBB parameters'!$E$34),'IRRBB parameters'!$D$34)*(('IRRBB parameters'!R$36-'IRRBB parameters'!$C$36)/('IRRBB parameters'!$U$36-'IRRBB parameters'!$C$36)),0),"")</f>
        <v/>
      </c>
      <c r="T176" s="1232" t="str">
        <f>IF(AND(ISNUMBER(T16),ISNUMBER($D16),ISNUMBER($V16)),MAX(T16+MIN(MAX(AVERAGE($D16:$I16)*'IRRBB parameters'!$C$33,'IRRBB parameters'!$E$33),'IRRBB parameters'!$D$33)*(('IRRBB parameters'!$U$36-'IRRBB parameters'!S$36)/('IRRBB parameters'!$U$36-'IRRBB parameters'!$C$36))-MIN(MAX(AVERAGE($T16:$V16)*'IRRBB parameters'!$C$34,'IRRBB parameters'!$E$34),'IRRBB parameters'!$D$34)*(('IRRBB parameters'!S$36-'IRRBB parameters'!$C$36)/('IRRBB parameters'!$U$36-'IRRBB parameters'!$C$36)),0),"")</f>
        <v/>
      </c>
      <c r="U176" s="1232" t="str">
        <f>IF(AND(ISNUMBER(U16),ISNUMBER($D16),ISNUMBER($V16)),MAX(U16+MIN(MAX(AVERAGE($D16:$I16)*'IRRBB parameters'!$C$33,'IRRBB parameters'!$E$33),'IRRBB parameters'!$D$33)*(('IRRBB parameters'!$U$36-'IRRBB parameters'!T$36)/('IRRBB parameters'!$U$36-'IRRBB parameters'!$C$36))-MIN(MAX(AVERAGE($T16:$V16)*'IRRBB parameters'!$C$34,'IRRBB parameters'!$E$34),'IRRBB parameters'!$D$34)*(('IRRBB parameters'!T$36-'IRRBB parameters'!$C$36)/('IRRBB parameters'!$U$36-'IRRBB parameters'!$C$36)),0),"")</f>
        <v/>
      </c>
      <c r="V176" s="1233" t="str">
        <f>IF(AND(ISNUMBER(V16),ISNUMBER($D16),ISNUMBER($V16)),MAX(V16+MIN(MAX(AVERAGE($D16:$I16)*'IRRBB parameters'!$C$33,'IRRBB parameters'!$E$33),'IRRBB parameters'!$D$33)*(('IRRBB parameters'!$U$36-'IRRBB parameters'!U$36)/('IRRBB parameters'!$U$36-'IRRBB parameters'!$C$36))-MIN(MAX(AVERAGE($T16:$V16)*'IRRBB parameters'!$C$34,'IRRBB parameters'!$E$34),'IRRBB parameters'!$D$34)*(('IRRBB parameters'!U$36-'IRRBB parameters'!$C$36)/('IRRBB parameters'!$U$36-'IRRBB parameters'!$C$36)),0),"")</f>
        <v/>
      </c>
      <c r="W176" s="1150"/>
      <c r="X176" s="1210"/>
    </row>
    <row r="177" spans="1:24" ht="15" customHeight="1" x14ac:dyDescent="0.25">
      <c r="A177" s="1209"/>
      <c r="B177" s="1230">
        <f t="shared" si="6"/>
        <v>12</v>
      </c>
      <c r="C177" s="1231" t="str">
        <f t="shared" si="7"/>
        <v/>
      </c>
      <c r="D177" s="1232" t="str">
        <f>IF(AND(ISNUMBER(D17),ISNUMBER($D17),ISNUMBER($V17)),MAX(D17+MIN(MAX(AVERAGE($D17:$I17)*'IRRBB parameters'!$C$33,'IRRBB parameters'!$E$33),'IRRBB parameters'!$D$33)*(('IRRBB parameters'!$U$36-'IRRBB parameters'!C$36)/('IRRBB parameters'!$U$36-'IRRBB parameters'!$C$36))-MIN(MAX(AVERAGE($T17:$V17)*'IRRBB parameters'!$C$34,'IRRBB parameters'!$E$34),'IRRBB parameters'!$D$34)*(('IRRBB parameters'!C$36-'IRRBB parameters'!$C$36)/('IRRBB parameters'!$U$36-'IRRBB parameters'!$C$36)),0),"")</f>
        <v/>
      </c>
      <c r="E177" s="1232" t="str">
        <f>IF(AND(ISNUMBER(E17),ISNUMBER($D17),ISNUMBER($V17)),MAX(E17+MIN(MAX(AVERAGE($D17:$I17)*'IRRBB parameters'!$C$33,'IRRBB parameters'!$E$33),'IRRBB parameters'!$D$33)*(('IRRBB parameters'!$U$36-'IRRBB parameters'!D$36)/('IRRBB parameters'!$U$36-'IRRBB parameters'!$C$36))-MIN(MAX(AVERAGE($T17:$V17)*'IRRBB parameters'!$C$34,'IRRBB parameters'!$E$34),'IRRBB parameters'!$D$34)*(('IRRBB parameters'!D$36-'IRRBB parameters'!$C$36)/('IRRBB parameters'!$U$36-'IRRBB parameters'!$C$36)),0),"")</f>
        <v/>
      </c>
      <c r="F177" s="1232" t="str">
        <f>IF(AND(ISNUMBER(F17),ISNUMBER($D17),ISNUMBER($V17)),MAX(F17+MIN(MAX(AVERAGE($D17:$I17)*'IRRBB parameters'!$C$33,'IRRBB parameters'!$E$33),'IRRBB parameters'!$D$33)*(('IRRBB parameters'!$U$36-'IRRBB parameters'!E$36)/('IRRBB parameters'!$U$36-'IRRBB parameters'!$C$36))-MIN(MAX(AVERAGE($T17:$V17)*'IRRBB parameters'!$C$34,'IRRBB parameters'!$E$34),'IRRBB parameters'!$D$34)*(('IRRBB parameters'!E$36-'IRRBB parameters'!$C$36)/('IRRBB parameters'!$U$36-'IRRBB parameters'!$C$36)),0),"")</f>
        <v/>
      </c>
      <c r="G177" s="1232" t="str">
        <f>IF(AND(ISNUMBER(G17),ISNUMBER($D17),ISNUMBER($V17)),MAX(G17+MIN(MAX(AVERAGE($D17:$I17)*'IRRBB parameters'!$C$33,'IRRBB parameters'!$E$33),'IRRBB parameters'!$D$33)*(('IRRBB parameters'!$U$36-'IRRBB parameters'!F$36)/('IRRBB parameters'!$U$36-'IRRBB parameters'!$C$36))-MIN(MAX(AVERAGE($T17:$V17)*'IRRBB parameters'!$C$34,'IRRBB parameters'!$E$34),'IRRBB parameters'!$D$34)*(('IRRBB parameters'!F$36-'IRRBB parameters'!$C$36)/('IRRBB parameters'!$U$36-'IRRBB parameters'!$C$36)),0),"")</f>
        <v/>
      </c>
      <c r="H177" s="1232" t="str">
        <f>IF(AND(ISNUMBER(H17),ISNUMBER($D17),ISNUMBER($V17)),MAX(H17+MIN(MAX(AVERAGE($D17:$I17)*'IRRBB parameters'!$C$33,'IRRBB parameters'!$E$33),'IRRBB parameters'!$D$33)*(('IRRBB parameters'!$U$36-'IRRBB parameters'!G$36)/('IRRBB parameters'!$U$36-'IRRBB parameters'!$C$36))-MIN(MAX(AVERAGE($T17:$V17)*'IRRBB parameters'!$C$34,'IRRBB parameters'!$E$34),'IRRBB parameters'!$D$34)*(('IRRBB parameters'!G$36-'IRRBB parameters'!$C$36)/('IRRBB parameters'!$U$36-'IRRBB parameters'!$C$36)),0),"")</f>
        <v/>
      </c>
      <c r="I177" s="1232" t="str">
        <f>IF(AND(ISNUMBER(I17),ISNUMBER($D17),ISNUMBER($V17)),MAX(I17+MIN(MAX(AVERAGE($D17:$I17)*'IRRBB parameters'!$C$33,'IRRBB parameters'!$E$33),'IRRBB parameters'!$D$33)*(('IRRBB parameters'!$U$36-'IRRBB parameters'!H$36)/('IRRBB parameters'!$U$36-'IRRBB parameters'!$C$36))-MIN(MAX(AVERAGE($T17:$V17)*'IRRBB parameters'!$C$34,'IRRBB parameters'!$E$34),'IRRBB parameters'!$D$34)*(('IRRBB parameters'!H$36-'IRRBB parameters'!$C$36)/('IRRBB parameters'!$U$36-'IRRBB parameters'!$C$36)),0),"")</f>
        <v/>
      </c>
      <c r="J177" s="1232" t="str">
        <f>IF(AND(ISNUMBER(J17),ISNUMBER($D17),ISNUMBER($V17)),MAX(J17+MIN(MAX(AVERAGE($D17:$I17)*'IRRBB parameters'!$C$33,'IRRBB parameters'!$E$33),'IRRBB parameters'!$D$33)*(('IRRBB parameters'!$U$36-'IRRBB parameters'!I$36)/('IRRBB parameters'!$U$36-'IRRBB parameters'!$C$36))-MIN(MAX(AVERAGE($T17:$V17)*'IRRBB parameters'!$C$34,'IRRBB parameters'!$E$34),'IRRBB parameters'!$D$34)*(('IRRBB parameters'!I$36-'IRRBB parameters'!$C$36)/('IRRBB parameters'!$U$36-'IRRBB parameters'!$C$36)),0),"")</f>
        <v/>
      </c>
      <c r="K177" s="1232" t="str">
        <f>IF(AND(ISNUMBER(K17),ISNUMBER($D17),ISNUMBER($V17)),MAX(K17+MIN(MAX(AVERAGE($D17:$I17)*'IRRBB parameters'!$C$33,'IRRBB parameters'!$E$33),'IRRBB parameters'!$D$33)*(('IRRBB parameters'!$U$36-'IRRBB parameters'!J$36)/('IRRBB parameters'!$U$36-'IRRBB parameters'!$C$36))-MIN(MAX(AVERAGE($T17:$V17)*'IRRBB parameters'!$C$34,'IRRBB parameters'!$E$34),'IRRBB parameters'!$D$34)*(('IRRBB parameters'!J$36-'IRRBB parameters'!$C$36)/('IRRBB parameters'!$U$36-'IRRBB parameters'!$C$36)),0),"")</f>
        <v/>
      </c>
      <c r="L177" s="1232" t="str">
        <f>IF(AND(ISNUMBER(L17),ISNUMBER($D17),ISNUMBER($V17)),MAX(L17+MIN(MAX(AVERAGE($D17:$I17)*'IRRBB parameters'!$C$33,'IRRBB parameters'!$E$33),'IRRBB parameters'!$D$33)*(('IRRBB parameters'!$U$36-'IRRBB parameters'!K$36)/('IRRBB parameters'!$U$36-'IRRBB parameters'!$C$36))-MIN(MAX(AVERAGE($T17:$V17)*'IRRBB parameters'!$C$34,'IRRBB parameters'!$E$34),'IRRBB parameters'!$D$34)*(('IRRBB parameters'!K$36-'IRRBB parameters'!$C$36)/('IRRBB parameters'!$U$36-'IRRBB parameters'!$C$36)),0),"")</f>
        <v/>
      </c>
      <c r="M177" s="1232" t="str">
        <f>IF(AND(ISNUMBER(M17),ISNUMBER($D17),ISNUMBER($V17)),MAX(M17+MIN(MAX(AVERAGE($D17:$I17)*'IRRBB parameters'!$C$33,'IRRBB parameters'!$E$33),'IRRBB parameters'!$D$33)*(('IRRBB parameters'!$U$36-'IRRBB parameters'!L$36)/('IRRBB parameters'!$U$36-'IRRBB parameters'!$C$36))-MIN(MAX(AVERAGE($T17:$V17)*'IRRBB parameters'!$C$34,'IRRBB parameters'!$E$34),'IRRBB parameters'!$D$34)*(('IRRBB parameters'!L$36-'IRRBB parameters'!$C$36)/('IRRBB parameters'!$U$36-'IRRBB parameters'!$C$36)),0),"")</f>
        <v/>
      </c>
      <c r="N177" s="1232" t="str">
        <f>IF(AND(ISNUMBER(N17),ISNUMBER($D17),ISNUMBER($V17)),MAX(N17+MIN(MAX(AVERAGE($D17:$I17)*'IRRBB parameters'!$C$33,'IRRBB parameters'!$E$33),'IRRBB parameters'!$D$33)*(('IRRBB parameters'!$U$36-'IRRBB parameters'!M$36)/('IRRBB parameters'!$U$36-'IRRBB parameters'!$C$36))-MIN(MAX(AVERAGE($T17:$V17)*'IRRBB parameters'!$C$34,'IRRBB parameters'!$E$34),'IRRBB parameters'!$D$34)*(('IRRBB parameters'!M$36-'IRRBB parameters'!$C$36)/('IRRBB parameters'!$U$36-'IRRBB parameters'!$C$36)),0),"")</f>
        <v/>
      </c>
      <c r="O177" s="1232" t="str">
        <f>IF(AND(ISNUMBER(O17),ISNUMBER($D17),ISNUMBER($V17)),MAX(O17+MIN(MAX(AVERAGE($D17:$I17)*'IRRBB parameters'!$C$33,'IRRBB parameters'!$E$33),'IRRBB parameters'!$D$33)*(('IRRBB parameters'!$U$36-'IRRBB parameters'!N$36)/('IRRBB parameters'!$U$36-'IRRBB parameters'!$C$36))-MIN(MAX(AVERAGE($T17:$V17)*'IRRBB parameters'!$C$34,'IRRBB parameters'!$E$34),'IRRBB parameters'!$D$34)*(('IRRBB parameters'!N$36-'IRRBB parameters'!$C$36)/('IRRBB parameters'!$U$36-'IRRBB parameters'!$C$36)),0),"")</f>
        <v/>
      </c>
      <c r="P177" s="1232" t="str">
        <f>IF(AND(ISNUMBER(P17),ISNUMBER($D17),ISNUMBER($V17)),MAX(P17+MIN(MAX(AVERAGE($D17:$I17)*'IRRBB parameters'!$C$33,'IRRBB parameters'!$E$33),'IRRBB parameters'!$D$33)*(('IRRBB parameters'!$U$36-'IRRBB parameters'!O$36)/('IRRBB parameters'!$U$36-'IRRBB parameters'!$C$36))-MIN(MAX(AVERAGE($T17:$V17)*'IRRBB parameters'!$C$34,'IRRBB parameters'!$E$34),'IRRBB parameters'!$D$34)*(('IRRBB parameters'!O$36-'IRRBB parameters'!$C$36)/('IRRBB parameters'!$U$36-'IRRBB parameters'!$C$36)),0),"")</f>
        <v/>
      </c>
      <c r="Q177" s="1232" t="str">
        <f>IF(AND(ISNUMBER(Q17),ISNUMBER($D17),ISNUMBER($V17)),MAX(Q17+MIN(MAX(AVERAGE($D17:$I17)*'IRRBB parameters'!$C$33,'IRRBB parameters'!$E$33),'IRRBB parameters'!$D$33)*(('IRRBB parameters'!$U$36-'IRRBB parameters'!P$36)/('IRRBB parameters'!$U$36-'IRRBB parameters'!$C$36))-MIN(MAX(AVERAGE($T17:$V17)*'IRRBB parameters'!$C$34,'IRRBB parameters'!$E$34),'IRRBB parameters'!$D$34)*(('IRRBB parameters'!P$36-'IRRBB parameters'!$C$36)/('IRRBB parameters'!$U$36-'IRRBB parameters'!$C$36)),0),"")</f>
        <v/>
      </c>
      <c r="R177" s="1232" t="str">
        <f>IF(AND(ISNUMBER(R17),ISNUMBER($D17),ISNUMBER($V17)),MAX(R17+MIN(MAX(AVERAGE($D17:$I17)*'IRRBB parameters'!$C$33,'IRRBB parameters'!$E$33),'IRRBB parameters'!$D$33)*(('IRRBB parameters'!$U$36-'IRRBB parameters'!Q$36)/('IRRBB parameters'!$U$36-'IRRBB parameters'!$C$36))-MIN(MAX(AVERAGE($T17:$V17)*'IRRBB parameters'!$C$34,'IRRBB parameters'!$E$34),'IRRBB parameters'!$D$34)*(('IRRBB parameters'!Q$36-'IRRBB parameters'!$C$36)/('IRRBB parameters'!$U$36-'IRRBB parameters'!$C$36)),0),"")</f>
        <v/>
      </c>
      <c r="S177" s="1232" t="str">
        <f>IF(AND(ISNUMBER(S17),ISNUMBER($D17),ISNUMBER($V17)),MAX(S17+MIN(MAX(AVERAGE($D17:$I17)*'IRRBB parameters'!$C$33,'IRRBB parameters'!$E$33),'IRRBB parameters'!$D$33)*(('IRRBB parameters'!$U$36-'IRRBB parameters'!R$36)/('IRRBB parameters'!$U$36-'IRRBB parameters'!$C$36))-MIN(MAX(AVERAGE($T17:$V17)*'IRRBB parameters'!$C$34,'IRRBB parameters'!$E$34),'IRRBB parameters'!$D$34)*(('IRRBB parameters'!R$36-'IRRBB parameters'!$C$36)/('IRRBB parameters'!$U$36-'IRRBB parameters'!$C$36)),0),"")</f>
        <v/>
      </c>
      <c r="T177" s="1232" t="str">
        <f>IF(AND(ISNUMBER(T17),ISNUMBER($D17),ISNUMBER($V17)),MAX(T17+MIN(MAX(AVERAGE($D17:$I17)*'IRRBB parameters'!$C$33,'IRRBB parameters'!$E$33),'IRRBB parameters'!$D$33)*(('IRRBB parameters'!$U$36-'IRRBB parameters'!S$36)/('IRRBB parameters'!$U$36-'IRRBB parameters'!$C$36))-MIN(MAX(AVERAGE($T17:$V17)*'IRRBB parameters'!$C$34,'IRRBB parameters'!$E$34),'IRRBB parameters'!$D$34)*(('IRRBB parameters'!S$36-'IRRBB parameters'!$C$36)/('IRRBB parameters'!$U$36-'IRRBB parameters'!$C$36)),0),"")</f>
        <v/>
      </c>
      <c r="U177" s="1232" t="str">
        <f>IF(AND(ISNUMBER(U17),ISNUMBER($D17),ISNUMBER($V17)),MAX(U17+MIN(MAX(AVERAGE($D17:$I17)*'IRRBB parameters'!$C$33,'IRRBB parameters'!$E$33),'IRRBB parameters'!$D$33)*(('IRRBB parameters'!$U$36-'IRRBB parameters'!T$36)/('IRRBB parameters'!$U$36-'IRRBB parameters'!$C$36))-MIN(MAX(AVERAGE($T17:$V17)*'IRRBB parameters'!$C$34,'IRRBB parameters'!$E$34),'IRRBB parameters'!$D$34)*(('IRRBB parameters'!T$36-'IRRBB parameters'!$C$36)/('IRRBB parameters'!$U$36-'IRRBB parameters'!$C$36)),0),"")</f>
        <v/>
      </c>
      <c r="V177" s="1233" t="str">
        <f>IF(AND(ISNUMBER(V17),ISNUMBER($D17),ISNUMBER($V17)),MAX(V17+MIN(MAX(AVERAGE($D17:$I17)*'IRRBB parameters'!$C$33,'IRRBB parameters'!$E$33),'IRRBB parameters'!$D$33)*(('IRRBB parameters'!$U$36-'IRRBB parameters'!U$36)/('IRRBB parameters'!$U$36-'IRRBB parameters'!$C$36))-MIN(MAX(AVERAGE($T17:$V17)*'IRRBB parameters'!$C$34,'IRRBB parameters'!$E$34),'IRRBB parameters'!$D$34)*(('IRRBB parameters'!U$36-'IRRBB parameters'!$C$36)/('IRRBB parameters'!$U$36-'IRRBB parameters'!$C$36)),0),"")</f>
        <v/>
      </c>
      <c r="W177" s="1150"/>
      <c r="X177" s="1210"/>
    </row>
    <row r="178" spans="1:24" ht="15" customHeight="1" x14ac:dyDescent="0.25">
      <c r="A178" s="1209"/>
      <c r="B178" s="1230">
        <f t="shared" si="6"/>
        <v>13</v>
      </c>
      <c r="C178" s="1231" t="str">
        <f t="shared" si="7"/>
        <v/>
      </c>
      <c r="D178" s="1232" t="str">
        <f>IF(AND(ISNUMBER(D18),ISNUMBER($D18),ISNUMBER($V18)),MAX(D18+MIN(MAX(AVERAGE($D18:$I18)*'IRRBB parameters'!$C$33,'IRRBB parameters'!$E$33),'IRRBB parameters'!$D$33)*(('IRRBB parameters'!$U$36-'IRRBB parameters'!C$36)/('IRRBB parameters'!$U$36-'IRRBB parameters'!$C$36))-MIN(MAX(AVERAGE($T18:$V18)*'IRRBB parameters'!$C$34,'IRRBB parameters'!$E$34),'IRRBB parameters'!$D$34)*(('IRRBB parameters'!C$36-'IRRBB parameters'!$C$36)/('IRRBB parameters'!$U$36-'IRRBB parameters'!$C$36)),0),"")</f>
        <v/>
      </c>
      <c r="E178" s="1232" t="str">
        <f>IF(AND(ISNUMBER(E18),ISNUMBER($D18),ISNUMBER($V18)),MAX(E18+MIN(MAX(AVERAGE($D18:$I18)*'IRRBB parameters'!$C$33,'IRRBB parameters'!$E$33),'IRRBB parameters'!$D$33)*(('IRRBB parameters'!$U$36-'IRRBB parameters'!D$36)/('IRRBB parameters'!$U$36-'IRRBB parameters'!$C$36))-MIN(MAX(AVERAGE($T18:$V18)*'IRRBB parameters'!$C$34,'IRRBB parameters'!$E$34),'IRRBB parameters'!$D$34)*(('IRRBB parameters'!D$36-'IRRBB parameters'!$C$36)/('IRRBB parameters'!$U$36-'IRRBB parameters'!$C$36)),0),"")</f>
        <v/>
      </c>
      <c r="F178" s="1232" t="str">
        <f>IF(AND(ISNUMBER(F18),ISNUMBER($D18),ISNUMBER($V18)),MAX(F18+MIN(MAX(AVERAGE($D18:$I18)*'IRRBB parameters'!$C$33,'IRRBB parameters'!$E$33),'IRRBB parameters'!$D$33)*(('IRRBB parameters'!$U$36-'IRRBB parameters'!E$36)/('IRRBB parameters'!$U$36-'IRRBB parameters'!$C$36))-MIN(MAX(AVERAGE($T18:$V18)*'IRRBB parameters'!$C$34,'IRRBB parameters'!$E$34),'IRRBB parameters'!$D$34)*(('IRRBB parameters'!E$36-'IRRBB parameters'!$C$36)/('IRRBB parameters'!$U$36-'IRRBB parameters'!$C$36)),0),"")</f>
        <v/>
      </c>
      <c r="G178" s="1232" t="str">
        <f>IF(AND(ISNUMBER(G18),ISNUMBER($D18),ISNUMBER($V18)),MAX(G18+MIN(MAX(AVERAGE($D18:$I18)*'IRRBB parameters'!$C$33,'IRRBB parameters'!$E$33),'IRRBB parameters'!$D$33)*(('IRRBB parameters'!$U$36-'IRRBB parameters'!F$36)/('IRRBB parameters'!$U$36-'IRRBB parameters'!$C$36))-MIN(MAX(AVERAGE($T18:$V18)*'IRRBB parameters'!$C$34,'IRRBB parameters'!$E$34),'IRRBB parameters'!$D$34)*(('IRRBB parameters'!F$36-'IRRBB parameters'!$C$36)/('IRRBB parameters'!$U$36-'IRRBB parameters'!$C$36)),0),"")</f>
        <v/>
      </c>
      <c r="H178" s="1232" t="str">
        <f>IF(AND(ISNUMBER(H18),ISNUMBER($D18),ISNUMBER($V18)),MAX(H18+MIN(MAX(AVERAGE($D18:$I18)*'IRRBB parameters'!$C$33,'IRRBB parameters'!$E$33),'IRRBB parameters'!$D$33)*(('IRRBB parameters'!$U$36-'IRRBB parameters'!G$36)/('IRRBB parameters'!$U$36-'IRRBB parameters'!$C$36))-MIN(MAX(AVERAGE($T18:$V18)*'IRRBB parameters'!$C$34,'IRRBB parameters'!$E$34),'IRRBB parameters'!$D$34)*(('IRRBB parameters'!G$36-'IRRBB parameters'!$C$36)/('IRRBB parameters'!$U$36-'IRRBB parameters'!$C$36)),0),"")</f>
        <v/>
      </c>
      <c r="I178" s="1232" t="str">
        <f>IF(AND(ISNUMBER(I18),ISNUMBER($D18),ISNUMBER($V18)),MAX(I18+MIN(MAX(AVERAGE($D18:$I18)*'IRRBB parameters'!$C$33,'IRRBB parameters'!$E$33),'IRRBB parameters'!$D$33)*(('IRRBB parameters'!$U$36-'IRRBB parameters'!H$36)/('IRRBB parameters'!$U$36-'IRRBB parameters'!$C$36))-MIN(MAX(AVERAGE($T18:$V18)*'IRRBB parameters'!$C$34,'IRRBB parameters'!$E$34),'IRRBB parameters'!$D$34)*(('IRRBB parameters'!H$36-'IRRBB parameters'!$C$36)/('IRRBB parameters'!$U$36-'IRRBB parameters'!$C$36)),0),"")</f>
        <v/>
      </c>
      <c r="J178" s="1232" t="str">
        <f>IF(AND(ISNUMBER(J18),ISNUMBER($D18),ISNUMBER($V18)),MAX(J18+MIN(MAX(AVERAGE($D18:$I18)*'IRRBB parameters'!$C$33,'IRRBB parameters'!$E$33),'IRRBB parameters'!$D$33)*(('IRRBB parameters'!$U$36-'IRRBB parameters'!I$36)/('IRRBB parameters'!$U$36-'IRRBB parameters'!$C$36))-MIN(MAX(AVERAGE($T18:$V18)*'IRRBB parameters'!$C$34,'IRRBB parameters'!$E$34),'IRRBB parameters'!$D$34)*(('IRRBB parameters'!I$36-'IRRBB parameters'!$C$36)/('IRRBB parameters'!$U$36-'IRRBB parameters'!$C$36)),0),"")</f>
        <v/>
      </c>
      <c r="K178" s="1232" t="str">
        <f>IF(AND(ISNUMBER(K18),ISNUMBER($D18),ISNUMBER($V18)),MAX(K18+MIN(MAX(AVERAGE($D18:$I18)*'IRRBB parameters'!$C$33,'IRRBB parameters'!$E$33),'IRRBB parameters'!$D$33)*(('IRRBB parameters'!$U$36-'IRRBB parameters'!J$36)/('IRRBB parameters'!$U$36-'IRRBB parameters'!$C$36))-MIN(MAX(AVERAGE($T18:$V18)*'IRRBB parameters'!$C$34,'IRRBB parameters'!$E$34),'IRRBB parameters'!$D$34)*(('IRRBB parameters'!J$36-'IRRBB parameters'!$C$36)/('IRRBB parameters'!$U$36-'IRRBB parameters'!$C$36)),0),"")</f>
        <v/>
      </c>
      <c r="L178" s="1232" t="str">
        <f>IF(AND(ISNUMBER(L18),ISNUMBER($D18),ISNUMBER($V18)),MAX(L18+MIN(MAX(AVERAGE($D18:$I18)*'IRRBB parameters'!$C$33,'IRRBB parameters'!$E$33),'IRRBB parameters'!$D$33)*(('IRRBB parameters'!$U$36-'IRRBB parameters'!K$36)/('IRRBB parameters'!$U$36-'IRRBB parameters'!$C$36))-MIN(MAX(AVERAGE($T18:$V18)*'IRRBB parameters'!$C$34,'IRRBB parameters'!$E$34),'IRRBB parameters'!$D$34)*(('IRRBB parameters'!K$36-'IRRBB parameters'!$C$36)/('IRRBB parameters'!$U$36-'IRRBB parameters'!$C$36)),0),"")</f>
        <v/>
      </c>
      <c r="M178" s="1232" t="str">
        <f>IF(AND(ISNUMBER(M18),ISNUMBER($D18),ISNUMBER($V18)),MAX(M18+MIN(MAX(AVERAGE($D18:$I18)*'IRRBB parameters'!$C$33,'IRRBB parameters'!$E$33),'IRRBB parameters'!$D$33)*(('IRRBB parameters'!$U$36-'IRRBB parameters'!L$36)/('IRRBB parameters'!$U$36-'IRRBB parameters'!$C$36))-MIN(MAX(AVERAGE($T18:$V18)*'IRRBB parameters'!$C$34,'IRRBB parameters'!$E$34),'IRRBB parameters'!$D$34)*(('IRRBB parameters'!L$36-'IRRBB parameters'!$C$36)/('IRRBB parameters'!$U$36-'IRRBB parameters'!$C$36)),0),"")</f>
        <v/>
      </c>
      <c r="N178" s="1232" t="str">
        <f>IF(AND(ISNUMBER(N18),ISNUMBER($D18),ISNUMBER($V18)),MAX(N18+MIN(MAX(AVERAGE($D18:$I18)*'IRRBB parameters'!$C$33,'IRRBB parameters'!$E$33),'IRRBB parameters'!$D$33)*(('IRRBB parameters'!$U$36-'IRRBB parameters'!M$36)/('IRRBB parameters'!$U$36-'IRRBB parameters'!$C$36))-MIN(MAX(AVERAGE($T18:$V18)*'IRRBB parameters'!$C$34,'IRRBB parameters'!$E$34),'IRRBB parameters'!$D$34)*(('IRRBB parameters'!M$36-'IRRBB parameters'!$C$36)/('IRRBB parameters'!$U$36-'IRRBB parameters'!$C$36)),0),"")</f>
        <v/>
      </c>
      <c r="O178" s="1232" t="str">
        <f>IF(AND(ISNUMBER(O18),ISNUMBER($D18),ISNUMBER($V18)),MAX(O18+MIN(MAX(AVERAGE($D18:$I18)*'IRRBB parameters'!$C$33,'IRRBB parameters'!$E$33),'IRRBB parameters'!$D$33)*(('IRRBB parameters'!$U$36-'IRRBB parameters'!N$36)/('IRRBB parameters'!$U$36-'IRRBB parameters'!$C$36))-MIN(MAX(AVERAGE($T18:$V18)*'IRRBB parameters'!$C$34,'IRRBB parameters'!$E$34),'IRRBB parameters'!$D$34)*(('IRRBB parameters'!N$36-'IRRBB parameters'!$C$36)/('IRRBB parameters'!$U$36-'IRRBB parameters'!$C$36)),0),"")</f>
        <v/>
      </c>
      <c r="P178" s="1232" t="str">
        <f>IF(AND(ISNUMBER(P18),ISNUMBER($D18),ISNUMBER($V18)),MAX(P18+MIN(MAX(AVERAGE($D18:$I18)*'IRRBB parameters'!$C$33,'IRRBB parameters'!$E$33),'IRRBB parameters'!$D$33)*(('IRRBB parameters'!$U$36-'IRRBB parameters'!O$36)/('IRRBB parameters'!$U$36-'IRRBB parameters'!$C$36))-MIN(MAX(AVERAGE($T18:$V18)*'IRRBB parameters'!$C$34,'IRRBB parameters'!$E$34),'IRRBB parameters'!$D$34)*(('IRRBB parameters'!O$36-'IRRBB parameters'!$C$36)/('IRRBB parameters'!$U$36-'IRRBB parameters'!$C$36)),0),"")</f>
        <v/>
      </c>
      <c r="Q178" s="1232" t="str">
        <f>IF(AND(ISNUMBER(Q18),ISNUMBER($D18),ISNUMBER($V18)),MAX(Q18+MIN(MAX(AVERAGE($D18:$I18)*'IRRBB parameters'!$C$33,'IRRBB parameters'!$E$33),'IRRBB parameters'!$D$33)*(('IRRBB parameters'!$U$36-'IRRBB parameters'!P$36)/('IRRBB parameters'!$U$36-'IRRBB parameters'!$C$36))-MIN(MAX(AVERAGE($T18:$V18)*'IRRBB parameters'!$C$34,'IRRBB parameters'!$E$34),'IRRBB parameters'!$D$34)*(('IRRBB parameters'!P$36-'IRRBB parameters'!$C$36)/('IRRBB parameters'!$U$36-'IRRBB parameters'!$C$36)),0),"")</f>
        <v/>
      </c>
      <c r="R178" s="1232" t="str">
        <f>IF(AND(ISNUMBER(R18),ISNUMBER($D18),ISNUMBER($V18)),MAX(R18+MIN(MAX(AVERAGE($D18:$I18)*'IRRBB parameters'!$C$33,'IRRBB parameters'!$E$33),'IRRBB parameters'!$D$33)*(('IRRBB parameters'!$U$36-'IRRBB parameters'!Q$36)/('IRRBB parameters'!$U$36-'IRRBB parameters'!$C$36))-MIN(MAX(AVERAGE($T18:$V18)*'IRRBB parameters'!$C$34,'IRRBB parameters'!$E$34),'IRRBB parameters'!$D$34)*(('IRRBB parameters'!Q$36-'IRRBB parameters'!$C$36)/('IRRBB parameters'!$U$36-'IRRBB parameters'!$C$36)),0),"")</f>
        <v/>
      </c>
      <c r="S178" s="1232" t="str">
        <f>IF(AND(ISNUMBER(S18),ISNUMBER($D18),ISNUMBER($V18)),MAX(S18+MIN(MAX(AVERAGE($D18:$I18)*'IRRBB parameters'!$C$33,'IRRBB parameters'!$E$33),'IRRBB parameters'!$D$33)*(('IRRBB parameters'!$U$36-'IRRBB parameters'!R$36)/('IRRBB parameters'!$U$36-'IRRBB parameters'!$C$36))-MIN(MAX(AVERAGE($T18:$V18)*'IRRBB parameters'!$C$34,'IRRBB parameters'!$E$34),'IRRBB parameters'!$D$34)*(('IRRBB parameters'!R$36-'IRRBB parameters'!$C$36)/('IRRBB parameters'!$U$36-'IRRBB parameters'!$C$36)),0),"")</f>
        <v/>
      </c>
      <c r="T178" s="1232" t="str">
        <f>IF(AND(ISNUMBER(T18),ISNUMBER($D18),ISNUMBER($V18)),MAX(T18+MIN(MAX(AVERAGE($D18:$I18)*'IRRBB parameters'!$C$33,'IRRBB parameters'!$E$33),'IRRBB parameters'!$D$33)*(('IRRBB parameters'!$U$36-'IRRBB parameters'!S$36)/('IRRBB parameters'!$U$36-'IRRBB parameters'!$C$36))-MIN(MAX(AVERAGE($T18:$V18)*'IRRBB parameters'!$C$34,'IRRBB parameters'!$E$34),'IRRBB parameters'!$D$34)*(('IRRBB parameters'!S$36-'IRRBB parameters'!$C$36)/('IRRBB parameters'!$U$36-'IRRBB parameters'!$C$36)),0),"")</f>
        <v/>
      </c>
      <c r="U178" s="1232" t="str">
        <f>IF(AND(ISNUMBER(U18),ISNUMBER($D18),ISNUMBER($V18)),MAX(U18+MIN(MAX(AVERAGE($D18:$I18)*'IRRBB parameters'!$C$33,'IRRBB parameters'!$E$33),'IRRBB parameters'!$D$33)*(('IRRBB parameters'!$U$36-'IRRBB parameters'!T$36)/('IRRBB parameters'!$U$36-'IRRBB parameters'!$C$36))-MIN(MAX(AVERAGE($T18:$V18)*'IRRBB parameters'!$C$34,'IRRBB parameters'!$E$34),'IRRBB parameters'!$D$34)*(('IRRBB parameters'!T$36-'IRRBB parameters'!$C$36)/('IRRBB parameters'!$U$36-'IRRBB parameters'!$C$36)),0),"")</f>
        <v/>
      </c>
      <c r="V178" s="1233" t="str">
        <f>IF(AND(ISNUMBER(V18),ISNUMBER($D18),ISNUMBER($V18)),MAX(V18+MIN(MAX(AVERAGE($D18:$I18)*'IRRBB parameters'!$C$33,'IRRBB parameters'!$E$33),'IRRBB parameters'!$D$33)*(('IRRBB parameters'!$U$36-'IRRBB parameters'!U$36)/('IRRBB parameters'!$U$36-'IRRBB parameters'!$C$36))-MIN(MAX(AVERAGE($T18:$V18)*'IRRBB parameters'!$C$34,'IRRBB parameters'!$E$34),'IRRBB parameters'!$D$34)*(('IRRBB parameters'!U$36-'IRRBB parameters'!$C$36)/('IRRBB parameters'!$U$36-'IRRBB parameters'!$C$36)),0),"")</f>
        <v/>
      </c>
      <c r="W178" s="1150"/>
      <c r="X178" s="1210"/>
    </row>
    <row r="179" spans="1:24" ht="15" customHeight="1" x14ac:dyDescent="0.25">
      <c r="A179" s="1209"/>
      <c r="B179" s="1230">
        <f t="shared" si="6"/>
        <v>14</v>
      </c>
      <c r="C179" s="1231" t="str">
        <f t="shared" si="7"/>
        <v/>
      </c>
      <c r="D179" s="1232" t="str">
        <f>IF(AND(ISNUMBER(D19),ISNUMBER($D19),ISNUMBER($V19)),MAX(D19+MIN(MAX(AVERAGE($D19:$I19)*'IRRBB parameters'!$C$33,'IRRBB parameters'!$E$33),'IRRBB parameters'!$D$33)*(('IRRBB parameters'!$U$36-'IRRBB parameters'!C$36)/('IRRBB parameters'!$U$36-'IRRBB parameters'!$C$36))-MIN(MAX(AVERAGE($T19:$V19)*'IRRBB parameters'!$C$34,'IRRBB parameters'!$E$34),'IRRBB parameters'!$D$34)*(('IRRBB parameters'!C$36-'IRRBB parameters'!$C$36)/('IRRBB parameters'!$U$36-'IRRBB parameters'!$C$36)),0),"")</f>
        <v/>
      </c>
      <c r="E179" s="1232" t="str">
        <f>IF(AND(ISNUMBER(E19),ISNUMBER($D19),ISNUMBER($V19)),MAX(E19+MIN(MAX(AVERAGE($D19:$I19)*'IRRBB parameters'!$C$33,'IRRBB parameters'!$E$33),'IRRBB parameters'!$D$33)*(('IRRBB parameters'!$U$36-'IRRBB parameters'!D$36)/('IRRBB parameters'!$U$36-'IRRBB parameters'!$C$36))-MIN(MAX(AVERAGE($T19:$V19)*'IRRBB parameters'!$C$34,'IRRBB parameters'!$E$34),'IRRBB parameters'!$D$34)*(('IRRBB parameters'!D$36-'IRRBB parameters'!$C$36)/('IRRBB parameters'!$U$36-'IRRBB parameters'!$C$36)),0),"")</f>
        <v/>
      </c>
      <c r="F179" s="1232" t="str">
        <f>IF(AND(ISNUMBER(F19),ISNUMBER($D19),ISNUMBER($V19)),MAX(F19+MIN(MAX(AVERAGE($D19:$I19)*'IRRBB parameters'!$C$33,'IRRBB parameters'!$E$33),'IRRBB parameters'!$D$33)*(('IRRBB parameters'!$U$36-'IRRBB parameters'!E$36)/('IRRBB parameters'!$U$36-'IRRBB parameters'!$C$36))-MIN(MAX(AVERAGE($T19:$V19)*'IRRBB parameters'!$C$34,'IRRBB parameters'!$E$34),'IRRBB parameters'!$D$34)*(('IRRBB parameters'!E$36-'IRRBB parameters'!$C$36)/('IRRBB parameters'!$U$36-'IRRBB parameters'!$C$36)),0),"")</f>
        <v/>
      </c>
      <c r="G179" s="1232" t="str">
        <f>IF(AND(ISNUMBER(G19),ISNUMBER($D19),ISNUMBER($V19)),MAX(G19+MIN(MAX(AVERAGE($D19:$I19)*'IRRBB parameters'!$C$33,'IRRBB parameters'!$E$33),'IRRBB parameters'!$D$33)*(('IRRBB parameters'!$U$36-'IRRBB parameters'!F$36)/('IRRBB parameters'!$U$36-'IRRBB parameters'!$C$36))-MIN(MAX(AVERAGE($T19:$V19)*'IRRBB parameters'!$C$34,'IRRBB parameters'!$E$34),'IRRBB parameters'!$D$34)*(('IRRBB parameters'!F$36-'IRRBB parameters'!$C$36)/('IRRBB parameters'!$U$36-'IRRBB parameters'!$C$36)),0),"")</f>
        <v/>
      </c>
      <c r="H179" s="1232" t="str">
        <f>IF(AND(ISNUMBER(H19),ISNUMBER($D19),ISNUMBER($V19)),MAX(H19+MIN(MAX(AVERAGE($D19:$I19)*'IRRBB parameters'!$C$33,'IRRBB parameters'!$E$33),'IRRBB parameters'!$D$33)*(('IRRBB parameters'!$U$36-'IRRBB parameters'!G$36)/('IRRBB parameters'!$U$36-'IRRBB parameters'!$C$36))-MIN(MAX(AVERAGE($T19:$V19)*'IRRBB parameters'!$C$34,'IRRBB parameters'!$E$34),'IRRBB parameters'!$D$34)*(('IRRBB parameters'!G$36-'IRRBB parameters'!$C$36)/('IRRBB parameters'!$U$36-'IRRBB parameters'!$C$36)),0),"")</f>
        <v/>
      </c>
      <c r="I179" s="1232" t="str">
        <f>IF(AND(ISNUMBER(I19),ISNUMBER($D19),ISNUMBER($V19)),MAX(I19+MIN(MAX(AVERAGE($D19:$I19)*'IRRBB parameters'!$C$33,'IRRBB parameters'!$E$33),'IRRBB parameters'!$D$33)*(('IRRBB parameters'!$U$36-'IRRBB parameters'!H$36)/('IRRBB parameters'!$U$36-'IRRBB parameters'!$C$36))-MIN(MAX(AVERAGE($T19:$V19)*'IRRBB parameters'!$C$34,'IRRBB parameters'!$E$34),'IRRBB parameters'!$D$34)*(('IRRBB parameters'!H$36-'IRRBB parameters'!$C$36)/('IRRBB parameters'!$U$36-'IRRBB parameters'!$C$36)),0),"")</f>
        <v/>
      </c>
      <c r="J179" s="1232" t="str">
        <f>IF(AND(ISNUMBER(J19),ISNUMBER($D19),ISNUMBER($V19)),MAX(J19+MIN(MAX(AVERAGE($D19:$I19)*'IRRBB parameters'!$C$33,'IRRBB parameters'!$E$33),'IRRBB parameters'!$D$33)*(('IRRBB parameters'!$U$36-'IRRBB parameters'!I$36)/('IRRBB parameters'!$U$36-'IRRBB parameters'!$C$36))-MIN(MAX(AVERAGE($T19:$V19)*'IRRBB parameters'!$C$34,'IRRBB parameters'!$E$34),'IRRBB parameters'!$D$34)*(('IRRBB parameters'!I$36-'IRRBB parameters'!$C$36)/('IRRBB parameters'!$U$36-'IRRBB parameters'!$C$36)),0),"")</f>
        <v/>
      </c>
      <c r="K179" s="1232" t="str">
        <f>IF(AND(ISNUMBER(K19),ISNUMBER($D19),ISNUMBER($V19)),MAX(K19+MIN(MAX(AVERAGE($D19:$I19)*'IRRBB parameters'!$C$33,'IRRBB parameters'!$E$33),'IRRBB parameters'!$D$33)*(('IRRBB parameters'!$U$36-'IRRBB parameters'!J$36)/('IRRBB parameters'!$U$36-'IRRBB parameters'!$C$36))-MIN(MAX(AVERAGE($T19:$V19)*'IRRBB parameters'!$C$34,'IRRBB parameters'!$E$34),'IRRBB parameters'!$D$34)*(('IRRBB parameters'!J$36-'IRRBB parameters'!$C$36)/('IRRBB parameters'!$U$36-'IRRBB parameters'!$C$36)),0),"")</f>
        <v/>
      </c>
      <c r="L179" s="1232" t="str">
        <f>IF(AND(ISNUMBER(L19),ISNUMBER($D19),ISNUMBER($V19)),MAX(L19+MIN(MAX(AVERAGE($D19:$I19)*'IRRBB parameters'!$C$33,'IRRBB parameters'!$E$33),'IRRBB parameters'!$D$33)*(('IRRBB parameters'!$U$36-'IRRBB parameters'!K$36)/('IRRBB parameters'!$U$36-'IRRBB parameters'!$C$36))-MIN(MAX(AVERAGE($T19:$V19)*'IRRBB parameters'!$C$34,'IRRBB parameters'!$E$34),'IRRBB parameters'!$D$34)*(('IRRBB parameters'!K$36-'IRRBB parameters'!$C$36)/('IRRBB parameters'!$U$36-'IRRBB parameters'!$C$36)),0),"")</f>
        <v/>
      </c>
      <c r="M179" s="1232" t="str">
        <f>IF(AND(ISNUMBER(M19),ISNUMBER($D19),ISNUMBER($V19)),MAX(M19+MIN(MAX(AVERAGE($D19:$I19)*'IRRBB parameters'!$C$33,'IRRBB parameters'!$E$33),'IRRBB parameters'!$D$33)*(('IRRBB parameters'!$U$36-'IRRBB parameters'!L$36)/('IRRBB parameters'!$U$36-'IRRBB parameters'!$C$36))-MIN(MAX(AVERAGE($T19:$V19)*'IRRBB parameters'!$C$34,'IRRBB parameters'!$E$34),'IRRBB parameters'!$D$34)*(('IRRBB parameters'!L$36-'IRRBB parameters'!$C$36)/('IRRBB parameters'!$U$36-'IRRBB parameters'!$C$36)),0),"")</f>
        <v/>
      </c>
      <c r="N179" s="1232" t="str">
        <f>IF(AND(ISNUMBER(N19),ISNUMBER($D19),ISNUMBER($V19)),MAX(N19+MIN(MAX(AVERAGE($D19:$I19)*'IRRBB parameters'!$C$33,'IRRBB parameters'!$E$33),'IRRBB parameters'!$D$33)*(('IRRBB parameters'!$U$36-'IRRBB parameters'!M$36)/('IRRBB parameters'!$U$36-'IRRBB parameters'!$C$36))-MIN(MAX(AVERAGE($T19:$V19)*'IRRBB parameters'!$C$34,'IRRBB parameters'!$E$34),'IRRBB parameters'!$D$34)*(('IRRBB parameters'!M$36-'IRRBB parameters'!$C$36)/('IRRBB parameters'!$U$36-'IRRBB parameters'!$C$36)),0),"")</f>
        <v/>
      </c>
      <c r="O179" s="1232" t="str">
        <f>IF(AND(ISNUMBER(O19),ISNUMBER($D19),ISNUMBER($V19)),MAX(O19+MIN(MAX(AVERAGE($D19:$I19)*'IRRBB parameters'!$C$33,'IRRBB parameters'!$E$33),'IRRBB parameters'!$D$33)*(('IRRBB parameters'!$U$36-'IRRBB parameters'!N$36)/('IRRBB parameters'!$U$36-'IRRBB parameters'!$C$36))-MIN(MAX(AVERAGE($T19:$V19)*'IRRBB parameters'!$C$34,'IRRBB parameters'!$E$34),'IRRBB parameters'!$D$34)*(('IRRBB parameters'!N$36-'IRRBB parameters'!$C$36)/('IRRBB parameters'!$U$36-'IRRBB parameters'!$C$36)),0),"")</f>
        <v/>
      </c>
      <c r="P179" s="1232" t="str">
        <f>IF(AND(ISNUMBER(P19),ISNUMBER($D19),ISNUMBER($V19)),MAX(P19+MIN(MAX(AVERAGE($D19:$I19)*'IRRBB parameters'!$C$33,'IRRBB parameters'!$E$33),'IRRBB parameters'!$D$33)*(('IRRBB parameters'!$U$36-'IRRBB parameters'!O$36)/('IRRBB parameters'!$U$36-'IRRBB parameters'!$C$36))-MIN(MAX(AVERAGE($T19:$V19)*'IRRBB parameters'!$C$34,'IRRBB parameters'!$E$34),'IRRBB parameters'!$D$34)*(('IRRBB parameters'!O$36-'IRRBB parameters'!$C$36)/('IRRBB parameters'!$U$36-'IRRBB parameters'!$C$36)),0),"")</f>
        <v/>
      </c>
      <c r="Q179" s="1232" t="str">
        <f>IF(AND(ISNUMBER(Q19),ISNUMBER($D19),ISNUMBER($V19)),MAX(Q19+MIN(MAX(AVERAGE($D19:$I19)*'IRRBB parameters'!$C$33,'IRRBB parameters'!$E$33),'IRRBB parameters'!$D$33)*(('IRRBB parameters'!$U$36-'IRRBB parameters'!P$36)/('IRRBB parameters'!$U$36-'IRRBB parameters'!$C$36))-MIN(MAX(AVERAGE($T19:$V19)*'IRRBB parameters'!$C$34,'IRRBB parameters'!$E$34),'IRRBB parameters'!$D$34)*(('IRRBB parameters'!P$36-'IRRBB parameters'!$C$36)/('IRRBB parameters'!$U$36-'IRRBB parameters'!$C$36)),0),"")</f>
        <v/>
      </c>
      <c r="R179" s="1232" t="str">
        <f>IF(AND(ISNUMBER(R19),ISNUMBER($D19),ISNUMBER($V19)),MAX(R19+MIN(MAX(AVERAGE($D19:$I19)*'IRRBB parameters'!$C$33,'IRRBB parameters'!$E$33),'IRRBB parameters'!$D$33)*(('IRRBB parameters'!$U$36-'IRRBB parameters'!Q$36)/('IRRBB parameters'!$U$36-'IRRBB parameters'!$C$36))-MIN(MAX(AVERAGE($T19:$V19)*'IRRBB parameters'!$C$34,'IRRBB parameters'!$E$34),'IRRBB parameters'!$D$34)*(('IRRBB parameters'!Q$36-'IRRBB parameters'!$C$36)/('IRRBB parameters'!$U$36-'IRRBB parameters'!$C$36)),0),"")</f>
        <v/>
      </c>
      <c r="S179" s="1232" t="str">
        <f>IF(AND(ISNUMBER(S19),ISNUMBER($D19),ISNUMBER($V19)),MAX(S19+MIN(MAX(AVERAGE($D19:$I19)*'IRRBB parameters'!$C$33,'IRRBB parameters'!$E$33),'IRRBB parameters'!$D$33)*(('IRRBB parameters'!$U$36-'IRRBB parameters'!R$36)/('IRRBB parameters'!$U$36-'IRRBB parameters'!$C$36))-MIN(MAX(AVERAGE($T19:$V19)*'IRRBB parameters'!$C$34,'IRRBB parameters'!$E$34),'IRRBB parameters'!$D$34)*(('IRRBB parameters'!R$36-'IRRBB parameters'!$C$36)/('IRRBB parameters'!$U$36-'IRRBB parameters'!$C$36)),0),"")</f>
        <v/>
      </c>
      <c r="T179" s="1232" t="str">
        <f>IF(AND(ISNUMBER(T19),ISNUMBER($D19),ISNUMBER($V19)),MAX(T19+MIN(MAX(AVERAGE($D19:$I19)*'IRRBB parameters'!$C$33,'IRRBB parameters'!$E$33),'IRRBB parameters'!$D$33)*(('IRRBB parameters'!$U$36-'IRRBB parameters'!S$36)/('IRRBB parameters'!$U$36-'IRRBB parameters'!$C$36))-MIN(MAX(AVERAGE($T19:$V19)*'IRRBB parameters'!$C$34,'IRRBB parameters'!$E$34),'IRRBB parameters'!$D$34)*(('IRRBB parameters'!S$36-'IRRBB parameters'!$C$36)/('IRRBB parameters'!$U$36-'IRRBB parameters'!$C$36)),0),"")</f>
        <v/>
      </c>
      <c r="U179" s="1232" t="str">
        <f>IF(AND(ISNUMBER(U19),ISNUMBER($D19),ISNUMBER($V19)),MAX(U19+MIN(MAX(AVERAGE($D19:$I19)*'IRRBB parameters'!$C$33,'IRRBB parameters'!$E$33),'IRRBB parameters'!$D$33)*(('IRRBB parameters'!$U$36-'IRRBB parameters'!T$36)/('IRRBB parameters'!$U$36-'IRRBB parameters'!$C$36))-MIN(MAX(AVERAGE($T19:$V19)*'IRRBB parameters'!$C$34,'IRRBB parameters'!$E$34),'IRRBB parameters'!$D$34)*(('IRRBB parameters'!T$36-'IRRBB parameters'!$C$36)/('IRRBB parameters'!$U$36-'IRRBB parameters'!$C$36)),0),"")</f>
        <v/>
      </c>
      <c r="V179" s="1233" t="str">
        <f>IF(AND(ISNUMBER(V19),ISNUMBER($D19),ISNUMBER($V19)),MAX(V19+MIN(MAX(AVERAGE($D19:$I19)*'IRRBB parameters'!$C$33,'IRRBB parameters'!$E$33),'IRRBB parameters'!$D$33)*(('IRRBB parameters'!$U$36-'IRRBB parameters'!U$36)/('IRRBB parameters'!$U$36-'IRRBB parameters'!$C$36))-MIN(MAX(AVERAGE($T19:$V19)*'IRRBB parameters'!$C$34,'IRRBB parameters'!$E$34),'IRRBB parameters'!$D$34)*(('IRRBB parameters'!U$36-'IRRBB parameters'!$C$36)/('IRRBB parameters'!$U$36-'IRRBB parameters'!$C$36)),0),"")</f>
        <v/>
      </c>
      <c r="W179" s="1150"/>
      <c r="X179" s="1210"/>
    </row>
    <row r="180" spans="1:24" ht="15" customHeight="1" x14ac:dyDescent="0.25">
      <c r="A180" s="1209"/>
      <c r="B180" s="1230">
        <f t="shared" si="6"/>
        <v>15</v>
      </c>
      <c r="C180" s="1231" t="str">
        <f t="shared" si="7"/>
        <v/>
      </c>
      <c r="D180" s="1232" t="str">
        <f>IF(AND(ISNUMBER(D20),ISNUMBER($D20),ISNUMBER($V20)),MAX(D20+MIN(MAX(AVERAGE($D20:$I20)*'IRRBB parameters'!$C$33,'IRRBB parameters'!$E$33),'IRRBB parameters'!$D$33)*(('IRRBB parameters'!$U$36-'IRRBB parameters'!C$36)/('IRRBB parameters'!$U$36-'IRRBB parameters'!$C$36))-MIN(MAX(AVERAGE($T20:$V20)*'IRRBB parameters'!$C$34,'IRRBB parameters'!$E$34),'IRRBB parameters'!$D$34)*(('IRRBB parameters'!C$36-'IRRBB parameters'!$C$36)/('IRRBB parameters'!$U$36-'IRRBB parameters'!$C$36)),0),"")</f>
        <v/>
      </c>
      <c r="E180" s="1232" t="str">
        <f>IF(AND(ISNUMBER(E20),ISNUMBER($D20),ISNUMBER($V20)),MAX(E20+MIN(MAX(AVERAGE($D20:$I20)*'IRRBB parameters'!$C$33,'IRRBB parameters'!$E$33),'IRRBB parameters'!$D$33)*(('IRRBB parameters'!$U$36-'IRRBB parameters'!D$36)/('IRRBB parameters'!$U$36-'IRRBB parameters'!$C$36))-MIN(MAX(AVERAGE($T20:$V20)*'IRRBB parameters'!$C$34,'IRRBB parameters'!$E$34),'IRRBB parameters'!$D$34)*(('IRRBB parameters'!D$36-'IRRBB parameters'!$C$36)/('IRRBB parameters'!$U$36-'IRRBB parameters'!$C$36)),0),"")</f>
        <v/>
      </c>
      <c r="F180" s="1232" t="str">
        <f>IF(AND(ISNUMBER(F20),ISNUMBER($D20),ISNUMBER($V20)),MAX(F20+MIN(MAX(AVERAGE($D20:$I20)*'IRRBB parameters'!$C$33,'IRRBB parameters'!$E$33),'IRRBB parameters'!$D$33)*(('IRRBB parameters'!$U$36-'IRRBB parameters'!E$36)/('IRRBB parameters'!$U$36-'IRRBB parameters'!$C$36))-MIN(MAX(AVERAGE($T20:$V20)*'IRRBB parameters'!$C$34,'IRRBB parameters'!$E$34),'IRRBB parameters'!$D$34)*(('IRRBB parameters'!E$36-'IRRBB parameters'!$C$36)/('IRRBB parameters'!$U$36-'IRRBB parameters'!$C$36)),0),"")</f>
        <v/>
      </c>
      <c r="G180" s="1232" t="str">
        <f>IF(AND(ISNUMBER(G20),ISNUMBER($D20),ISNUMBER($V20)),MAX(G20+MIN(MAX(AVERAGE($D20:$I20)*'IRRBB parameters'!$C$33,'IRRBB parameters'!$E$33),'IRRBB parameters'!$D$33)*(('IRRBB parameters'!$U$36-'IRRBB parameters'!F$36)/('IRRBB parameters'!$U$36-'IRRBB parameters'!$C$36))-MIN(MAX(AVERAGE($T20:$V20)*'IRRBB parameters'!$C$34,'IRRBB parameters'!$E$34),'IRRBB parameters'!$D$34)*(('IRRBB parameters'!F$36-'IRRBB parameters'!$C$36)/('IRRBB parameters'!$U$36-'IRRBB parameters'!$C$36)),0),"")</f>
        <v/>
      </c>
      <c r="H180" s="1232" t="str">
        <f>IF(AND(ISNUMBER(H20),ISNUMBER($D20),ISNUMBER($V20)),MAX(H20+MIN(MAX(AVERAGE($D20:$I20)*'IRRBB parameters'!$C$33,'IRRBB parameters'!$E$33),'IRRBB parameters'!$D$33)*(('IRRBB parameters'!$U$36-'IRRBB parameters'!G$36)/('IRRBB parameters'!$U$36-'IRRBB parameters'!$C$36))-MIN(MAX(AVERAGE($T20:$V20)*'IRRBB parameters'!$C$34,'IRRBB parameters'!$E$34),'IRRBB parameters'!$D$34)*(('IRRBB parameters'!G$36-'IRRBB parameters'!$C$36)/('IRRBB parameters'!$U$36-'IRRBB parameters'!$C$36)),0),"")</f>
        <v/>
      </c>
      <c r="I180" s="1232" t="str">
        <f>IF(AND(ISNUMBER(I20),ISNUMBER($D20),ISNUMBER($V20)),MAX(I20+MIN(MAX(AVERAGE($D20:$I20)*'IRRBB parameters'!$C$33,'IRRBB parameters'!$E$33),'IRRBB parameters'!$D$33)*(('IRRBB parameters'!$U$36-'IRRBB parameters'!H$36)/('IRRBB parameters'!$U$36-'IRRBB parameters'!$C$36))-MIN(MAX(AVERAGE($T20:$V20)*'IRRBB parameters'!$C$34,'IRRBB parameters'!$E$34),'IRRBB parameters'!$D$34)*(('IRRBB parameters'!H$36-'IRRBB parameters'!$C$36)/('IRRBB parameters'!$U$36-'IRRBB parameters'!$C$36)),0),"")</f>
        <v/>
      </c>
      <c r="J180" s="1232" t="str">
        <f>IF(AND(ISNUMBER(J20),ISNUMBER($D20),ISNUMBER($V20)),MAX(J20+MIN(MAX(AVERAGE($D20:$I20)*'IRRBB parameters'!$C$33,'IRRBB parameters'!$E$33),'IRRBB parameters'!$D$33)*(('IRRBB parameters'!$U$36-'IRRBB parameters'!I$36)/('IRRBB parameters'!$U$36-'IRRBB parameters'!$C$36))-MIN(MAX(AVERAGE($T20:$V20)*'IRRBB parameters'!$C$34,'IRRBB parameters'!$E$34),'IRRBB parameters'!$D$34)*(('IRRBB parameters'!I$36-'IRRBB parameters'!$C$36)/('IRRBB parameters'!$U$36-'IRRBB parameters'!$C$36)),0),"")</f>
        <v/>
      </c>
      <c r="K180" s="1232" t="str">
        <f>IF(AND(ISNUMBER(K20),ISNUMBER($D20),ISNUMBER($V20)),MAX(K20+MIN(MAX(AVERAGE($D20:$I20)*'IRRBB parameters'!$C$33,'IRRBB parameters'!$E$33),'IRRBB parameters'!$D$33)*(('IRRBB parameters'!$U$36-'IRRBB parameters'!J$36)/('IRRBB parameters'!$U$36-'IRRBB parameters'!$C$36))-MIN(MAX(AVERAGE($T20:$V20)*'IRRBB parameters'!$C$34,'IRRBB parameters'!$E$34),'IRRBB parameters'!$D$34)*(('IRRBB parameters'!J$36-'IRRBB parameters'!$C$36)/('IRRBB parameters'!$U$36-'IRRBB parameters'!$C$36)),0),"")</f>
        <v/>
      </c>
      <c r="L180" s="1232" t="str">
        <f>IF(AND(ISNUMBER(L20),ISNUMBER($D20),ISNUMBER($V20)),MAX(L20+MIN(MAX(AVERAGE($D20:$I20)*'IRRBB parameters'!$C$33,'IRRBB parameters'!$E$33),'IRRBB parameters'!$D$33)*(('IRRBB parameters'!$U$36-'IRRBB parameters'!K$36)/('IRRBB parameters'!$U$36-'IRRBB parameters'!$C$36))-MIN(MAX(AVERAGE($T20:$V20)*'IRRBB parameters'!$C$34,'IRRBB parameters'!$E$34),'IRRBB parameters'!$D$34)*(('IRRBB parameters'!K$36-'IRRBB parameters'!$C$36)/('IRRBB parameters'!$U$36-'IRRBB parameters'!$C$36)),0),"")</f>
        <v/>
      </c>
      <c r="M180" s="1232" t="str">
        <f>IF(AND(ISNUMBER(M20),ISNUMBER($D20),ISNUMBER($V20)),MAX(M20+MIN(MAX(AVERAGE($D20:$I20)*'IRRBB parameters'!$C$33,'IRRBB parameters'!$E$33),'IRRBB parameters'!$D$33)*(('IRRBB parameters'!$U$36-'IRRBB parameters'!L$36)/('IRRBB parameters'!$U$36-'IRRBB parameters'!$C$36))-MIN(MAX(AVERAGE($T20:$V20)*'IRRBB parameters'!$C$34,'IRRBB parameters'!$E$34),'IRRBB parameters'!$D$34)*(('IRRBB parameters'!L$36-'IRRBB parameters'!$C$36)/('IRRBB parameters'!$U$36-'IRRBB parameters'!$C$36)),0),"")</f>
        <v/>
      </c>
      <c r="N180" s="1232" t="str">
        <f>IF(AND(ISNUMBER(N20),ISNUMBER($D20),ISNUMBER($V20)),MAX(N20+MIN(MAX(AVERAGE($D20:$I20)*'IRRBB parameters'!$C$33,'IRRBB parameters'!$E$33),'IRRBB parameters'!$D$33)*(('IRRBB parameters'!$U$36-'IRRBB parameters'!M$36)/('IRRBB parameters'!$U$36-'IRRBB parameters'!$C$36))-MIN(MAX(AVERAGE($T20:$V20)*'IRRBB parameters'!$C$34,'IRRBB parameters'!$E$34),'IRRBB parameters'!$D$34)*(('IRRBB parameters'!M$36-'IRRBB parameters'!$C$36)/('IRRBB parameters'!$U$36-'IRRBB parameters'!$C$36)),0),"")</f>
        <v/>
      </c>
      <c r="O180" s="1232" t="str">
        <f>IF(AND(ISNUMBER(O20),ISNUMBER($D20),ISNUMBER($V20)),MAX(O20+MIN(MAX(AVERAGE($D20:$I20)*'IRRBB parameters'!$C$33,'IRRBB parameters'!$E$33),'IRRBB parameters'!$D$33)*(('IRRBB parameters'!$U$36-'IRRBB parameters'!N$36)/('IRRBB parameters'!$U$36-'IRRBB parameters'!$C$36))-MIN(MAX(AVERAGE($T20:$V20)*'IRRBB parameters'!$C$34,'IRRBB parameters'!$E$34),'IRRBB parameters'!$D$34)*(('IRRBB parameters'!N$36-'IRRBB parameters'!$C$36)/('IRRBB parameters'!$U$36-'IRRBB parameters'!$C$36)),0),"")</f>
        <v/>
      </c>
      <c r="P180" s="1232" t="str">
        <f>IF(AND(ISNUMBER(P20),ISNUMBER($D20),ISNUMBER($V20)),MAX(P20+MIN(MAX(AVERAGE($D20:$I20)*'IRRBB parameters'!$C$33,'IRRBB parameters'!$E$33),'IRRBB parameters'!$D$33)*(('IRRBB parameters'!$U$36-'IRRBB parameters'!O$36)/('IRRBB parameters'!$U$36-'IRRBB parameters'!$C$36))-MIN(MAX(AVERAGE($T20:$V20)*'IRRBB parameters'!$C$34,'IRRBB parameters'!$E$34),'IRRBB parameters'!$D$34)*(('IRRBB parameters'!O$36-'IRRBB parameters'!$C$36)/('IRRBB parameters'!$U$36-'IRRBB parameters'!$C$36)),0),"")</f>
        <v/>
      </c>
      <c r="Q180" s="1232" t="str">
        <f>IF(AND(ISNUMBER(Q20),ISNUMBER($D20),ISNUMBER($V20)),MAX(Q20+MIN(MAX(AVERAGE($D20:$I20)*'IRRBB parameters'!$C$33,'IRRBB parameters'!$E$33),'IRRBB parameters'!$D$33)*(('IRRBB parameters'!$U$36-'IRRBB parameters'!P$36)/('IRRBB parameters'!$U$36-'IRRBB parameters'!$C$36))-MIN(MAX(AVERAGE($T20:$V20)*'IRRBB parameters'!$C$34,'IRRBB parameters'!$E$34),'IRRBB parameters'!$D$34)*(('IRRBB parameters'!P$36-'IRRBB parameters'!$C$36)/('IRRBB parameters'!$U$36-'IRRBB parameters'!$C$36)),0),"")</f>
        <v/>
      </c>
      <c r="R180" s="1232" t="str">
        <f>IF(AND(ISNUMBER(R20),ISNUMBER($D20),ISNUMBER($V20)),MAX(R20+MIN(MAX(AVERAGE($D20:$I20)*'IRRBB parameters'!$C$33,'IRRBB parameters'!$E$33),'IRRBB parameters'!$D$33)*(('IRRBB parameters'!$U$36-'IRRBB parameters'!Q$36)/('IRRBB parameters'!$U$36-'IRRBB parameters'!$C$36))-MIN(MAX(AVERAGE($T20:$V20)*'IRRBB parameters'!$C$34,'IRRBB parameters'!$E$34),'IRRBB parameters'!$D$34)*(('IRRBB parameters'!Q$36-'IRRBB parameters'!$C$36)/('IRRBB parameters'!$U$36-'IRRBB parameters'!$C$36)),0),"")</f>
        <v/>
      </c>
      <c r="S180" s="1232" t="str">
        <f>IF(AND(ISNUMBER(S20),ISNUMBER($D20),ISNUMBER($V20)),MAX(S20+MIN(MAX(AVERAGE($D20:$I20)*'IRRBB parameters'!$C$33,'IRRBB parameters'!$E$33),'IRRBB parameters'!$D$33)*(('IRRBB parameters'!$U$36-'IRRBB parameters'!R$36)/('IRRBB parameters'!$U$36-'IRRBB parameters'!$C$36))-MIN(MAX(AVERAGE($T20:$V20)*'IRRBB parameters'!$C$34,'IRRBB parameters'!$E$34),'IRRBB parameters'!$D$34)*(('IRRBB parameters'!R$36-'IRRBB parameters'!$C$36)/('IRRBB parameters'!$U$36-'IRRBB parameters'!$C$36)),0),"")</f>
        <v/>
      </c>
      <c r="T180" s="1232" t="str">
        <f>IF(AND(ISNUMBER(T20),ISNUMBER($D20),ISNUMBER($V20)),MAX(T20+MIN(MAX(AVERAGE($D20:$I20)*'IRRBB parameters'!$C$33,'IRRBB parameters'!$E$33),'IRRBB parameters'!$D$33)*(('IRRBB parameters'!$U$36-'IRRBB parameters'!S$36)/('IRRBB parameters'!$U$36-'IRRBB parameters'!$C$36))-MIN(MAX(AVERAGE($T20:$V20)*'IRRBB parameters'!$C$34,'IRRBB parameters'!$E$34),'IRRBB parameters'!$D$34)*(('IRRBB parameters'!S$36-'IRRBB parameters'!$C$36)/('IRRBB parameters'!$U$36-'IRRBB parameters'!$C$36)),0),"")</f>
        <v/>
      </c>
      <c r="U180" s="1232" t="str">
        <f>IF(AND(ISNUMBER(U20),ISNUMBER($D20),ISNUMBER($V20)),MAX(U20+MIN(MAX(AVERAGE($D20:$I20)*'IRRBB parameters'!$C$33,'IRRBB parameters'!$E$33),'IRRBB parameters'!$D$33)*(('IRRBB parameters'!$U$36-'IRRBB parameters'!T$36)/('IRRBB parameters'!$U$36-'IRRBB parameters'!$C$36))-MIN(MAX(AVERAGE($T20:$V20)*'IRRBB parameters'!$C$34,'IRRBB parameters'!$E$34),'IRRBB parameters'!$D$34)*(('IRRBB parameters'!T$36-'IRRBB parameters'!$C$36)/('IRRBB parameters'!$U$36-'IRRBB parameters'!$C$36)),0),"")</f>
        <v/>
      </c>
      <c r="V180" s="1233" t="str">
        <f>IF(AND(ISNUMBER(V20),ISNUMBER($D20),ISNUMBER($V20)),MAX(V20+MIN(MAX(AVERAGE($D20:$I20)*'IRRBB parameters'!$C$33,'IRRBB parameters'!$E$33),'IRRBB parameters'!$D$33)*(('IRRBB parameters'!$U$36-'IRRBB parameters'!U$36)/('IRRBB parameters'!$U$36-'IRRBB parameters'!$C$36))-MIN(MAX(AVERAGE($T20:$V20)*'IRRBB parameters'!$C$34,'IRRBB parameters'!$E$34),'IRRBB parameters'!$D$34)*(('IRRBB parameters'!U$36-'IRRBB parameters'!$C$36)/('IRRBB parameters'!$U$36-'IRRBB parameters'!$C$36)),0),"")</f>
        <v/>
      </c>
      <c r="W180" s="1150"/>
      <c r="X180" s="1210"/>
    </row>
    <row r="181" spans="1:24" ht="15" customHeight="1" x14ac:dyDescent="0.25">
      <c r="A181" s="1209"/>
      <c r="B181" s="1230">
        <f t="shared" si="6"/>
        <v>16</v>
      </c>
      <c r="C181" s="1231" t="str">
        <f t="shared" si="7"/>
        <v/>
      </c>
      <c r="D181" s="1232" t="str">
        <f>IF(AND(ISNUMBER(D21),ISNUMBER($D21),ISNUMBER($V21)),MAX(D21+MIN(MAX(AVERAGE($D21:$I21)*'IRRBB parameters'!$C$33,'IRRBB parameters'!$E$33),'IRRBB parameters'!$D$33)*(('IRRBB parameters'!$U$36-'IRRBB parameters'!C$36)/('IRRBB parameters'!$U$36-'IRRBB parameters'!$C$36))-MIN(MAX(AVERAGE($T21:$V21)*'IRRBB parameters'!$C$34,'IRRBB parameters'!$E$34),'IRRBB parameters'!$D$34)*(('IRRBB parameters'!C$36-'IRRBB parameters'!$C$36)/('IRRBB parameters'!$U$36-'IRRBB parameters'!$C$36)),0),"")</f>
        <v/>
      </c>
      <c r="E181" s="1232" t="str">
        <f>IF(AND(ISNUMBER(E21),ISNUMBER($D21),ISNUMBER($V21)),MAX(E21+MIN(MAX(AVERAGE($D21:$I21)*'IRRBB parameters'!$C$33,'IRRBB parameters'!$E$33),'IRRBB parameters'!$D$33)*(('IRRBB parameters'!$U$36-'IRRBB parameters'!D$36)/('IRRBB parameters'!$U$36-'IRRBB parameters'!$C$36))-MIN(MAX(AVERAGE($T21:$V21)*'IRRBB parameters'!$C$34,'IRRBB parameters'!$E$34),'IRRBB parameters'!$D$34)*(('IRRBB parameters'!D$36-'IRRBB parameters'!$C$36)/('IRRBB parameters'!$U$36-'IRRBB parameters'!$C$36)),0),"")</f>
        <v/>
      </c>
      <c r="F181" s="1232" t="str">
        <f>IF(AND(ISNUMBER(F21),ISNUMBER($D21),ISNUMBER($V21)),MAX(F21+MIN(MAX(AVERAGE($D21:$I21)*'IRRBB parameters'!$C$33,'IRRBB parameters'!$E$33),'IRRBB parameters'!$D$33)*(('IRRBB parameters'!$U$36-'IRRBB parameters'!E$36)/('IRRBB parameters'!$U$36-'IRRBB parameters'!$C$36))-MIN(MAX(AVERAGE($T21:$V21)*'IRRBB parameters'!$C$34,'IRRBB parameters'!$E$34),'IRRBB parameters'!$D$34)*(('IRRBB parameters'!E$36-'IRRBB parameters'!$C$36)/('IRRBB parameters'!$U$36-'IRRBB parameters'!$C$36)),0),"")</f>
        <v/>
      </c>
      <c r="G181" s="1232" t="str">
        <f>IF(AND(ISNUMBER(G21),ISNUMBER($D21),ISNUMBER($V21)),MAX(G21+MIN(MAX(AVERAGE($D21:$I21)*'IRRBB parameters'!$C$33,'IRRBB parameters'!$E$33),'IRRBB parameters'!$D$33)*(('IRRBB parameters'!$U$36-'IRRBB parameters'!F$36)/('IRRBB parameters'!$U$36-'IRRBB parameters'!$C$36))-MIN(MAX(AVERAGE($T21:$V21)*'IRRBB parameters'!$C$34,'IRRBB parameters'!$E$34),'IRRBB parameters'!$D$34)*(('IRRBB parameters'!F$36-'IRRBB parameters'!$C$36)/('IRRBB parameters'!$U$36-'IRRBB parameters'!$C$36)),0),"")</f>
        <v/>
      </c>
      <c r="H181" s="1232" t="str">
        <f>IF(AND(ISNUMBER(H21),ISNUMBER($D21),ISNUMBER($V21)),MAX(H21+MIN(MAX(AVERAGE($D21:$I21)*'IRRBB parameters'!$C$33,'IRRBB parameters'!$E$33),'IRRBB parameters'!$D$33)*(('IRRBB parameters'!$U$36-'IRRBB parameters'!G$36)/('IRRBB parameters'!$U$36-'IRRBB parameters'!$C$36))-MIN(MAX(AVERAGE($T21:$V21)*'IRRBB parameters'!$C$34,'IRRBB parameters'!$E$34),'IRRBB parameters'!$D$34)*(('IRRBB parameters'!G$36-'IRRBB parameters'!$C$36)/('IRRBB parameters'!$U$36-'IRRBB parameters'!$C$36)),0),"")</f>
        <v/>
      </c>
      <c r="I181" s="1232" t="str">
        <f>IF(AND(ISNUMBER(I21),ISNUMBER($D21),ISNUMBER($V21)),MAX(I21+MIN(MAX(AVERAGE($D21:$I21)*'IRRBB parameters'!$C$33,'IRRBB parameters'!$E$33),'IRRBB parameters'!$D$33)*(('IRRBB parameters'!$U$36-'IRRBB parameters'!H$36)/('IRRBB parameters'!$U$36-'IRRBB parameters'!$C$36))-MIN(MAX(AVERAGE($T21:$V21)*'IRRBB parameters'!$C$34,'IRRBB parameters'!$E$34),'IRRBB parameters'!$D$34)*(('IRRBB parameters'!H$36-'IRRBB parameters'!$C$36)/('IRRBB parameters'!$U$36-'IRRBB parameters'!$C$36)),0),"")</f>
        <v/>
      </c>
      <c r="J181" s="1232" t="str">
        <f>IF(AND(ISNUMBER(J21),ISNUMBER($D21),ISNUMBER($V21)),MAX(J21+MIN(MAX(AVERAGE($D21:$I21)*'IRRBB parameters'!$C$33,'IRRBB parameters'!$E$33),'IRRBB parameters'!$D$33)*(('IRRBB parameters'!$U$36-'IRRBB parameters'!I$36)/('IRRBB parameters'!$U$36-'IRRBB parameters'!$C$36))-MIN(MAX(AVERAGE($T21:$V21)*'IRRBB parameters'!$C$34,'IRRBB parameters'!$E$34),'IRRBB parameters'!$D$34)*(('IRRBB parameters'!I$36-'IRRBB parameters'!$C$36)/('IRRBB parameters'!$U$36-'IRRBB parameters'!$C$36)),0),"")</f>
        <v/>
      </c>
      <c r="K181" s="1232" t="str">
        <f>IF(AND(ISNUMBER(K21),ISNUMBER($D21),ISNUMBER($V21)),MAX(K21+MIN(MAX(AVERAGE($D21:$I21)*'IRRBB parameters'!$C$33,'IRRBB parameters'!$E$33),'IRRBB parameters'!$D$33)*(('IRRBB parameters'!$U$36-'IRRBB parameters'!J$36)/('IRRBB parameters'!$U$36-'IRRBB parameters'!$C$36))-MIN(MAX(AVERAGE($T21:$V21)*'IRRBB parameters'!$C$34,'IRRBB parameters'!$E$34),'IRRBB parameters'!$D$34)*(('IRRBB parameters'!J$36-'IRRBB parameters'!$C$36)/('IRRBB parameters'!$U$36-'IRRBB parameters'!$C$36)),0),"")</f>
        <v/>
      </c>
      <c r="L181" s="1232" t="str">
        <f>IF(AND(ISNUMBER(L21),ISNUMBER($D21),ISNUMBER($V21)),MAX(L21+MIN(MAX(AVERAGE($D21:$I21)*'IRRBB parameters'!$C$33,'IRRBB parameters'!$E$33),'IRRBB parameters'!$D$33)*(('IRRBB parameters'!$U$36-'IRRBB parameters'!K$36)/('IRRBB parameters'!$U$36-'IRRBB parameters'!$C$36))-MIN(MAX(AVERAGE($T21:$V21)*'IRRBB parameters'!$C$34,'IRRBB parameters'!$E$34),'IRRBB parameters'!$D$34)*(('IRRBB parameters'!K$36-'IRRBB parameters'!$C$36)/('IRRBB parameters'!$U$36-'IRRBB parameters'!$C$36)),0),"")</f>
        <v/>
      </c>
      <c r="M181" s="1232" t="str">
        <f>IF(AND(ISNUMBER(M21),ISNUMBER($D21),ISNUMBER($V21)),MAX(M21+MIN(MAX(AVERAGE($D21:$I21)*'IRRBB parameters'!$C$33,'IRRBB parameters'!$E$33),'IRRBB parameters'!$D$33)*(('IRRBB parameters'!$U$36-'IRRBB parameters'!L$36)/('IRRBB parameters'!$U$36-'IRRBB parameters'!$C$36))-MIN(MAX(AVERAGE($T21:$V21)*'IRRBB parameters'!$C$34,'IRRBB parameters'!$E$34),'IRRBB parameters'!$D$34)*(('IRRBB parameters'!L$36-'IRRBB parameters'!$C$36)/('IRRBB parameters'!$U$36-'IRRBB parameters'!$C$36)),0),"")</f>
        <v/>
      </c>
      <c r="N181" s="1232" t="str">
        <f>IF(AND(ISNUMBER(N21),ISNUMBER($D21),ISNUMBER($V21)),MAX(N21+MIN(MAX(AVERAGE($D21:$I21)*'IRRBB parameters'!$C$33,'IRRBB parameters'!$E$33),'IRRBB parameters'!$D$33)*(('IRRBB parameters'!$U$36-'IRRBB parameters'!M$36)/('IRRBB parameters'!$U$36-'IRRBB parameters'!$C$36))-MIN(MAX(AVERAGE($T21:$V21)*'IRRBB parameters'!$C$34,'IRRBB parameters'!$E$34),'IRRBB parameters'!$D$34)*(('IRRBB parameters'!M$36-'IRRBB parameters'!$C$36)/('IRRBB parameters'!$U$36-'IRRBB parameters'!$C$36)),0),"")</f>
        <v/>
      </c>
      <c r="O181" s="1232" t="str">
        <f>IF(AND(ISNUMBER(O21),ISNUMBER($D21),ISNUMBER($V21)),MAX(O21+MIN(MAX(AVERAGE($D21:$I21)*'IRRBB parameters'!$C$33,'IRRBB parameters'!$E$33),'IRRBB parameters'!$D$33)*(('IRRBB parameters'!$U$36-'IRRBB parameters'!N$36)/('IRRBB parameters'!$U$36-'IRRBB parameters'!$C$36))-MIN(MAX(AVERAGE($T21:$V21)*'IRRBB parameters'!$C$34,'IRRBB parameters'!$E$34),'IRRBB parameters'!$D$34)*(('IRRBB parameters'!N$36-'IRRBB parameters'!$C$36)/('IRRBB parameters'!$U$36-'IRRBB parameters'!$C$36)),0),"")</f>
        <v/>
      </c>
      <c r="P181" s="1232" t="str">
        <f>IF(AND(ISNUMBER(P21),ISNUMBER($D21),ISNUMBER($V21)),MAX(P21+MIN(MAX(AVERAGE($D21:$I21)*'IRRBB parameters'!$C$33,'IRRBB parameters'!$E$33),'IRRBB parameters'!$D$33)*(('IRRBB parameters'!$U$36-'IRRBB parameters'!O$36)/('IRRBB parameters'!$U$36-'IRRBB parameters'!$C$36))-MIN(MAX(AVERAGE($T21:$V21)*'IRRBB parameters'!$C$34,'IRRBB parameters'!$E$34),'IRRBB parameters'!$D$34)*(('IRRBB parameters'!O$36-'IRRBB parameters'!$C$36)/('IRRBB parameters'!$U$36-'IRRBB parameters'!$C$36)),0),"")</f>
        <v/>
      </c>
      <c r="Q181" s="1232" t="str">
        <f>IF(AND(ISNUMBER(Q21),ISNUMBER($D21),ISNUMBER($V21)),MAX(Q21+MIN(MAX(AVERAGE($D21:$I21)*'IRRBB parameters'!$C$33,'IRRBB parameters'!$E$33),'IRRBB parameters'!$D$33)*(('IRRBB parameters'!$U$36-'IRRBB parameters'!P$36)/('IRRBB parameters'!$U$36-'IRRBB parameters'!$C$36))-MIN(MAX(AVERAGE($T21:$V21)*'IRRBB parameters'!$C$34,'IRRBB parameters'!$E$34),'IRRBB parameters'!$D$34)*(('IRRBB parameters'!P$36-'IRRBB parameters'!$C$36)/('IRRBB parameters'!$U$36-'IRRBB parameters'!$C$36)),0),"")</f>
        <v/>
      </c>
      <c r="R181" s="1232" t="str">
        <f>IF(AND(ISNUMBER(R21),ISNUMBER($D21),ISNUMBER($V21)),MAX(R21+MIN(MAX(AVERAGE($D21:$I21)*'IRRBB parameters'!$C$33,'IRRBB parameters'!$E$33),'IRRBB parameters'!$D$33)*(('IRRBB parameters'!$U$36-'IRRBB parameters'!Q$36)/('IRRBB parameters'!$U$36-'IRRBB parameters'!$C$36))-MIN(MAX(AVERAGE($T21:$V21)*'IRRBB parameters'!$C$34,'IRRBB parameters'!$E$34),'IRRBB parameters'!$D$34)*(('IRRBB parameters'!Q$36-'IRRBB parameters'!$C$36)/('IRRBB parameters'!$U$36-'IRRBB parameters'!$C$36)),0),"")</f>
        <v/>
      </c>
      <c r="S181" s="1232" t="str">
        <f>IF(AND(ISNUMBER(S21),ISNUMBER($D21),ISNUMBER($V21)),MAX(S21+MIN(MAX(AVERAGE($D21:$I21)*'IRRBB parameters'!$C$33,'IRRBB parameters'!$E$33),'IRRBB parameters'!$D$33)*(('IRRBB parameters'!$U$36-'IRRBB parameters'!R$36)/('IRRBB parameters'!$U$36-'IRRBB parameters'!$C$36))-MIN(MAX(AVERAGE($T21:$V21)*'IRRBB parameters'!$C$34,'IRRBB parameters'!$E$34),'IRRBB parameters'!$D$34)*(('IRRBB parameters'!R$36-'IRRBB parameters'!$C$36)/('IRRBB parameters'!$U$36-'IRRBB parameters'!$C$36)),0),"")</f>
        <v/>
      </c>
      <c r="T181" s="1232" t="str">
        <f>IF(AND(ISNUMBER(T21),ISNUMBER($D21),ISNUMBER($V21)),MAX(T21+MIN(MAX(AVERAGE($D21:$I21)*'IRRBB parameters'!$C$33,'IRRBB parameters'!$E$33),'IRRBB parameters'!$D$33)*(('IRRBB parameters'!$U$36-'IRRBB parameters'!S$36)/('IRRBB parameters'!$U$36-'IRRBB parameters'!$C$36))-MIN(MAX(AVERAGE($T21:$V21)*'IRRBB parameters'!$C$34,'IRRBB parameters'!$E$34),'IRRBB parameters'!$D$34)*(('IRRBB parameters'!S$36-'IRRBB parameters'!$C$36)/('IRRBB parameters'!$U$36-'IRRBB parameters'!$C$36)),0),"")</f>
        <v/>
      </c>
      <c r="U181" s="1232" t="str">
        <f>IF(AND(ISNUMBER(U21),ISNUMBER($D21),ISNUMBER($V21)),MAX(U21+MIN(MAX(AVERAGE($D21:$I21)*'IRRBB parameters'!$C$33,'IRRBB parameters'!$E$33),'IRRBB parameters'!$D$33)*(('IRRBB parameters'!$U$36-'IRRBB parameters'!T$36)/('IRRBB parameters'!$U$36-'IRRBB parameters'!$C$36))-MIN(MAX(AVERAGE($T21:$V21)*'IRRBB parameters'!$C$34,'IRRBB parameters'!$E$34),'IRRBB parameters'!$D$34)*(('IRRBB parameters'!T$36-'IRRBB parameters'!$C$36)/('IRRBB parameters'!$U$36-'IRRBB parameters'!$C$36)),0),"")</f>
        <v/>
      </c>
      <c r="V181" s="1233" t="str">
        <f>IF(AND(ISNUMBER(V21),ISNUMBER($D21),ISNUMBER($V21)),MAX(V21+MIN(MAX(AVERAGE($D21:$I21)*'IRRBB parameters'!$C$33,'IRRBB parameters'!$E$33),'IRRBB parameters'!$D$33)*(('IRRBB parameters'!$U$36-'IRRBB parameters'!U$36)/('IRRBB parameters'!$U$36-'IRRBB parameters'!$C$36))-MIN(MAX(AVERAGE($T21:$V21)*'IRRBB parameters'!$C$34,'IRRBB parameters'!$E$34),'IRRBB parameters'!$D$34)*(('IRRBB parameters'!U$36-'IRRBB parameters'!$C$36)/('IRRBB parameters'!$U$36-'IRRBB parameters'!$C$36)),0),"")</f>
        <v/>
      </c>
      <c r="W181" s="1150"/>
      <c r="X181" s="1210"/>
    </row>
    <row r="182" spans="1:24" ht="15" customHeight="1" x14ac:dyDescent="0.25">
      <c r="A182" s="1209"/>
      <c r="B182" s="1230">
        <f t="shared" si="6"/>
        <v>17</v>
      </c>
      <c r="C182" s="1231" t="str">
        <f t="shared" si="7"/>
        <v/>
      </c>
      <c r="D182" s="1232" t="str">
        <f>IF(AND(ISNUMBER(D22),ISNUMBER($D22),ISNUMBER($V22)),MAX(D22+MIN(MAX(AVERAGE($D22:$I22)*'IRRBB parameters'!$C$33,'IRRBB parameters'!$E$33),'IRRBB parameters'!$D$33)*(('IRRBB parameters'!$U$36-'IRRBB parameters'!C$36)/('IRRBB parameters'!$U$36-'IRRBB parameters'!$C$36))-MIN(MAX(AVERAGE($T22:$V22)*'IRRBB parameters'!$C$34,'IRRBB parameters'!$E$34),'IRRBB parameters'!$D$34)*(('IRRBB parameters'!C$36-'IRRBB parameters'!$C$36)/('IRRBB parameters'!$U$36-'IRRBB parameters'!$C$36)),0),"")</f>
        <v/>
      </c>
      <c r="E182" s="1232" t="str">
        <f>IF(AND(ISNUMBER(E22),ISNUMBER($D22),ISNUMBER($V22)),MAX(E22+MIN(MAX(AVERAGE($D22:$I22)*'IRRBB parameters'!$C$33,'IRRBB parameters'!$E$33),'IRRBB parameters'!$D$33)*(('IRRBB parameters'!$U$36-'IRRBB parameters'!D$36)/('IRRBB parameters'!$U$36-'IRRBB parameters'!$C$36))-MIN(MAX(AVERAGE($T22:$V22)*'IRRBB parameters'!$C$34,'IRRBB parameters'!$E$34),'IRRBB parameters'!$D$34)*(('IRRBB parameters'!D$36-'IRRBB parameters'!$C$36)/('IRRBB parameters'!$U$36-'IRRBB parameters'!$C$36)),0),"")</f>
        <v/>
      </c>
      <c r="F182" s="1232" t="str">
        <f>IF(AND(ISNUMBER(F22),ISNUMBER($D22),ISNUMBER($V22)),MAX(F22+MIN(MAX(AVERAGE($D22:$I22)*'IRRBB parameters'!$C$33,'IRRBB parameters'!$E$33),'IRRBB parameters'!$D$33)*(('IRRBB parameters'!$U$36-'IRRBB parameters'!E$36)/('IRRBB parameters'!$U$36-'IRRBB parameters'!$C$36))-MIN(MAX(AVERAGE($T22:$V22)*'IRRBB parameters'!$C$34,'IRRBB parameters'!$E$34),'IRRBB parameters'!$D$34)*(('IRRBB parameters'!E$36-'IRRBB parameters'!$C$36)/('IRRBB parameters'!$U$36-'IRRBB parameters'!$C$36)),0),"")</f>
        <v/>
      </c>
      <c r="G182" s="1232" t="str">
        <f>IF(AND(ISNUMBER(G22),ISNUMBER($D22),ISNUMBER($V22)),MAX(G22+MIN(MAX(AVERAGE($D22:$I22)*'IRRBB parameters'!$C$33,'IRRBB parameters'!$E$33),'IRRBB parameters'!$D$33)*(('IRRBB parameters'!$U$36-'IRRBB parameters'!F$36)/('IRRBB parameters'!$U$36-'IRRBB parameters'!$C$36))-MIN(MAX(AVERAGE($T22:$V22)*'IRRBB parameters'!$C$34,'IRRBB parameters'!$E$34),'IRRBB parameters'!$D$34)*(('IRRBB parameters'!F$36-'IRRBB parameters'!$C$36)/('IRRBB parameters'!$U$36-'IRRBB parameters'!$C$36)),0),"")</f>
        <v/>
      </c>
      <c r="H182" s="1232" t="str">
        <f>IF(AND(ISNUMBER(H22),ISNUMBER($D22),ISNUMBER($V22)),MAX(H22+MIN(MAX(AVERAGE($D22:$I22)*'IRRBB parameters'!$C$33,'IRRBB parameters'!$E$33),'IRRBB parameters'!$D$33)*(('IRRBB parameters'!$U$36-'IRRBB parameters'!G$36)/('IRRBB parameters'!$U$36-'IRRBB parameters'!$C$36))-MIN(MAX(AVERAGE($T22:$V22)*'IRRBB parameters'!$C$34,'IRRBB parameters'!$E$34),'IRRBB parameters'!$D$34)*(('IRRBB parameters'!G$36-'IRRBB parameters'!$C$36)/('IRRBB parameters'!$U$36-'IRRBB parameters'!$C$36)),0),"")</f>
        <v/>
      </c>
      <c r="I182" s="1232" t="str">
        <f>IF(AND(ISNUMBER(I22),ISNUMBER($D22),ISNUMBER($V22)),MAX(I22+MIN(MAX(AVERAGE($D22:$I22)*'IRRBB parameters'!$C$33,'IRRBB parameters'!$E$33),'IRRBB parameters'!$D$33)*(('IRRBB parameters'!$U$36-'IRRBB parameters'!H$36)/('IRRBB parameters'!$U$36-'IRRBB parameters'!$C$36))-MIN(MAX(AVERAGE($T22:$V22)*'IRRBB parameters'!$C$34,'IRRBB parameters'!$E$34),'IRRBB parameters'!$D$34)*(('IRRBB parameters'!H$36-'IRRBB parameters'!$C$36)/('IRRBB parameters'!$U$36-'IRRBB parameters'!$C$36)),0),"")</f>
        <v/>
      </c>
      <c r="J182" s="1232" t="str">
        <f>IF(AND(ISNUMBER(J22),ISNUMBER($D22),ISNUMBER($V22)),MAX(J22+MIN(MAX(AVERAGE($D22:$I22)*'IRRBB parameters'!$C$33,'IRRBB parameters'!$E$33),'IRRBB parameters'!$D$33)*(('IRRBB parameters'!$U$36-'IRRBB parameters'!I$36)/('IRRBB parameters'!$U$36-'IRRBB parameters'!$C$36))-MIN(MAX(AVERAGE($T22:$V22)*'IRRBB parameters'!$C$34,'IRRBB parameters'!$E$34),'IRRBB parameters'!$D$34)*(('IRRBB parameters'!I$36-'IRRBB parameters'!$C$36)/('IRRBB parameters'!$U$36-'IRRBB parameters'!$C$36)),0),"")</f>
        <v/>
      </c>
      <c r="K182" s="1232" t="str">
        <f>IF(AND(ISNUMBER(K22),ISNUMBER($D22),ISNUMBER($V22)),MAX(K22+MIN(MAX(AVERAGE($D22:$I22)*'IRRBB parameters'!$C$33,'IRRBB parameters'!$E$33),'IRRBB parameters'!$D$33)*(('IRRBB parameters'!$U$36-'IRRBB parameters'!J$36)/('IRRBB parameters'!$U$36-'IRRBB parameters'!$C$36))-MIN(MAX(AVERAGE($T22:$V22)*'IRRBB parameters'!$C$34,'IRRBB parameters'!$E$34),'IRRBB parameters'!$D$34)*(('IRRBB parameters'!J$36-'IRRBB parameters'!$C$36)/('IRRBB parameters'!$U$36-'IRRBB parameters'!$C$36)),0),"")</f>
        <v/>
      </c>
      <c r="L182" s="1232" t="str">
        <f>IF(AND(ISNUMBER(L22),ISNUMBER($D22),ISNUMBER($V22)),MAX(L22+MIN(MAX(AVERAGE($D22:$I22)*'IRRBB parameters'!$C$33,'IRRBB parameters'!$E$33),'IRRBB parameters'!$D$33)*(('IRRBB parameters'!$U$36-'IRRBB parameters'!K$36)/('IRRBB parameters'!$U$36-'IRRBB parameters'!$C$36))-MIN(MAX(AVERAGE($T22:$V22)*'IRRBB parameters'!$C$34,'IRRBB parameters'!$E$34),'IRRBB parameters'!$D$34)*(('IRRBB parameters'!K$36-'IRRBB parameters'!$C$36)/('IRRBB parameters'!$U$36-'IRRBB parameters'!$C$36)),0),"")</f>
        <v/>
      </c>
      <c r="M182" s="1232" t="str">
        <f>IF(AND(ISNUMBER(M22),ISNUMBER($D22),ISNUMBER($V22)),MAX(M22+MIN(MAX(AVERAGE($D22:$I22)*'IRRBB parameters'!$C$33,'IRRBB parameters'!$E$33),'IRRBB parameters'!$D$33)*(('IRRBB parameters'!$U$36-'IRRBB parameters'!L$36)/('IRRBB parameters'!$U$36-'IRRBB parameters'!$C$36))-MIN(MAX(AVERAGE($T22:$V22)*'IRRBB parameters'!$C$34,'IRRBB parameters'!$E$34),'IRRBB parameters'!$D$34)*(('IRRBB parameters'!L$36-'IRRBB parameters'!$C$36)/('IRRBB parameters'!$U$36-'IRRBB parameters'!$C$36)),0),"")</f>
        <v/>
      </c>
      <c r="N182" s="1232" t="str">
        <f>IF(AND(ISNUMBER(N22),ISNUMBER($D22),ISNUMBER($V22)),MAX(N22+MIN(MAX(AVERAGE($D22:$I22)*'IRRBB parameters'!$C$33,'IRRBB parameters'!$E$33),'IRRBB parameters'!$D$33)*(('IRRBB parameters'!$U$36-'IRRBB parameters'!M$36)/('IRRBB parameters'!$U$36-'IRRBB parameters'!$C$36))-MIN(MAX(AVERAGE($T22:$V22)*'IRRBB parameters'!$C$34,'IRRBB parameters'!$E$34),'IRRBB parameters'!$D$34)*(('IRRBB parameters'!M$36-'IRRBB parameters'!$C$36)/('IRRBB parameters'!$U$36-'IRRBB parameters'!$C$36)),0),"")</f>
        <v/>
      </c>
      <c r="O182" s="1232" t="str">
        <f>IF(AND(ISNUMBER(O22),ISNUMBER($D22),ISNUMBER($V22)),MAX(O22+MIN(MAX(AVERAGE($D22:$I22)*'IRRBB parameters'!$C$33,'IRRBB parameters'!$E$33),'IRRBB parameters'!$D$33)*(('IRRBB parameters'!$U$36-'IRRBB parameters'!N$36)/('IRRBB parameters'!$U$36-'IRRBB parameters'!$C$36))-MIN(MAX(AVERAGE($T22:$V22)*'IRRBB parameters'!$C$34,'IRRBB parameters'!$E$34),'IRRBB parameters'!$D$34)*(('IRRBB parameters'!N$36-'IRRBB parameters'!$C$36)/('IRRBB parameters'!$U$36-'IRRBB parameters'!$C$36)),0),"")</f>
        <v/>
      </c>
      <c r="P182" s="1232" t="str">
        <f>IF(AND(ISNUMBER(P22),ISNUMBER($D22),ISNUMBER($V22)),MAX(P22+MIN(MAX(AVERAGE($D22:$I22)*'IRRBB parameters'!$C$33,'IRRBB parameters'!$E$33),'IRRBB parameters'!$D$33)*(('IRRBB parameters'!$U$36-'IRRBB parameters'!O$36)/('IRRBB parameters'!$U$36-'IRRBB parameters'!$C$36))-MIN(MAX(AVERAGE($T22:$V22)*'IRRBB parameters'!$C$34,'IRRBB parameters'!$E$34),'IRRBB parameters'!$D$34)*(('IRRBB parameters'!O$36-'IRRBB parameters'!$C$36)/('IRRBB parameters'!$U$36-'IRRBB parameters'!$C$36)),0),"")</f>
        <v/>
      </c>
      <c r="Q182" s="1232" t="str">
        <f>IF(AND(ISNUMBER(Q22),ISNUMBER($D22),ISNUMBER($V22)),MAX(Q22+MIN(MAX(AVERAGE($D22:$I22)*'IRRBB parameters'!$C$33,'IRRBB parameters'!$E$33),'IRRBB parameters'!$D$33)*(('IRRBB parameters'!$U$36-'IRRBB parameters'!P$36)/('IRRBB parameters'!$U$36-'IRRBB parameters'!$C$36))-MIN(MAX(AVERAGE($T22:$V22)*'IRRBB parameters'!$C$34,'IRRBB parameters'!$E$34),'IRRBB parameters'!$D$34)*(('IRRBB parameters'!P$36-'IRRBB parameters'!$C$36)/('IRRBB parameters'!$U$36-'IRRBB parameters'!$C$36)),0),"")</f>
        <v/>
      </c>
      <c r="R182" s="1232" t="str">
        <f>IF(AND(ISNUMBER(R22),ISNUMBER($D22),ISNUMBER($V22)),MAX(R22+MIN(MAX(AVERAGE($D22:$I22)*'IRRBB parameters'!$C$33,'IRRBB parameters'!$E$33),'IRRBB parameters'!$D$33)*(('IRRBB parameters'!$U$36-'IRRBB parameters'!Q$36)/('IRRBB parameters'!$U$36-'IRRBB parameters'!$C$36))-MIN(MAX(AVERAGE($T22:$V22)*'IRRBB parameters'!$C$34,'IRRBB parameters'!$E$34),'IRRBB parameters'!$D$34)*(('IRRBB parameters'!Q$36-'IRRBB parameters'!$C$36)/('IRRBB parameters'!$U$36-'IRRBB parameters'!$C$36)),0),"")</f>
        <v/>
      </c>
      <c r="S182" s="1232" t="str">
        <f>IF(AND(ISNUMBER(S22),ISNUMBER($D22),ISNUMBER($V22)),MAX(S22+MIN(MAX(AVERAGE($D22:$I22)*'IRRBB parameters'!$C$33,'IRRBB parameters'!$E$33),'IRRBB parameters'!$D$33)*(('IRRBB parameters'!$U$36-'IRRBB parameters'!R$36)/('IRRBB parameters'!$U$36-'IRRBB parameters'!$C$36))-MIN(MAX(AVERAGE($T22:$V22)*'IRRBB parameters'!$C$34,'IRRBB parameters'!$E$34),'IRRBB parameters'!$D$34)*(('IRRBB parameters'!R$36-'IRRBB parameters'!$C$36)/('IRRBB parameters'!$U$36-'IRRBB parameters'!$C$36)),0),"")</f>
        <v/>
      </c>
      <c r="T182" s="1232" t="str">
        <f>IF(AND(ISNUMBER(T22),ISNUMBER($D22),ISNUMBER($V22)),MAX(T22+MIN(MAX(AVERAGE($D22:$I22)*'IRRBB parameters'!$C$33,'IRRBB parameters'!$E$33),'IRRBB parameters'!$D$33)*(('IRRBB parameters'!$U$36-'IRRBB parameters'!S$36)/('IRRBB parameters'!$U$36-'IRRBB parameters'!$C$36))-MIN(MAX(AVERAGE($T22:$V22)*'IRRBB parameters'!$C$34,'IRRBB parameters'!$E$34),'IRRBB parameters'!$D$34)*(('IRRBB parameters'!S$36-'IRRBB parameters'!$C$36)/('IRRBB parameters'!$U$36-'IRRBB parameters'!$C$36)),0),"")</f>
        <v/>
      </c>
      <c r="U182" s="1232" t="str">
        <f>IF(AND(ISNUMBER(U22),ISNUMBER($D22),ISNUMBER($V22)),MAX(U22+MIN(MAX(AVERAGE($D22:$I22)*'IRRBB parameters'!$C$33,'IRRBB parameters'!$E$33),'IRRBB parameters'!$D$33)*(('IRRBB parameters'!$U$36-'IRRBB parameters'!T$36)/('IRRBB parameters'!$U$36-'IRRBB parameters'!$C$36))-MIN(MAX(AVERAGE($T22:$V22)*'IRRBB parameters'!$C$34,'IRRBB parameters'!$E$34),'IRRBB parameters'!$D$34)*(('IRRBB parameters'!T$36-'IRRBB parameters'!$C$36)/('IRRBB parameters'!$U$36-'IRRBB parameters'!$C$36)),0),"")</f>
        <v/>
      </c>
      <c r="V182" s="1233" t="str">
        <f>IF(AND(ISNUMBER(V22),ISNUMBER($D22),ISNUMBER($V22)),MAX(V22+MIN(MAX(AVERAGE($D22:$I22)*'IRRBB parameters'!$C$33,'IRRBB parameters'!$E$33),'IRRBB parameters'!$D$33)*(('IRRBB parameters'!$U$36-'IRRBB parameters'!U$36)/('IRRBB parameters'!$U$36-'IRRBB parameters'!$C$36))-MIN(MAX(AVERAGE($T22:$V22)*'IRRBB parameters'!$C$34,'IRRBB parameters'!$E$34),'IRRBB parameters'!$D$34)*(('IRRBB parameters'!U$36-'IRRBB parameters'!$C$36)/('IRRBB parameters'!$U$36-'IRRBB parameters'!$C$36)),0),"")</f>
        <v/>
      </c>
      <c r="W182" s="1150"/>
      <c r="X182" s="1210"/>
    </row>
    <row r="183" spans="1:24" ht="15" customHeight="1" x14ac:dyDescent="0.25">
      <c r="A183" s="1209"/>
      <c r="B183" s="1230">
        <f t="shared" si="6"/>
        <v>18</v>
      </c>
      <c r="C183" s="1231" t="str">
        <f t="shared" si="7"/>
        <v/>
      </c>
      <c r="D183" s="1232" t="str">
        <f>IF(AND(ISNUMBER(D23),ISNUMBER($D23),ISNUMBER($V23)),MAX(D23+MIN(MAX(AVERAGE($D23:$I23)*'IRRBB parameters'!$C$33,'IRRBB parameters'!$E$33),'IRRBB parameters'!$D$33)*(('IRRBB parameters'!$U$36-'IRRBB parameters'!C$36)/('IRRBB parameters'!$U$36-'IRRBB parameters'!$C$36))-MIN(MAX(AVERAGE($T23:$V23)*'IRRBB parameters'!$C$34,'IRRBB parameters'!$E$34),'IRRBB parameters'!$D$34)*(('IRRBB parameters'!C$36-'IRRBB parameters'!$C$36)/('IRRBB parameters'!$U$36-'IRRBB parameters'!$C$36)),0),"")</f>
        <v/>
      </c>
      <c r="E183" s="1232" t="str">
        <f>IF(AND(ISNUMBER(E23),ISNUMBER($D23),ISNUMBER($V23)),MAX(E23+MIN(MAX(AVERAGE($D23:$I23)*'IRRBB parameters'!$C$33,'IRRBB parameters'!$E$33),'IRRBB parameters'!$D$33)*(('IRRBB parameters'!$U$36-'IRRBB parameters'!D$36)/('IRRBB parameters'!$U$36-'IRRBB parameters'!$C$36))-MIN(MAX(AVERAGE($T23:$V23)*'IRRBB parameters'!$C$34,'IRRBB parameters'!$E$34),'IRRBB parameters'!$D$34)*(('IRRBB parameters'!D$36-'IRRBB parameters'!$C$36)/('IRRBB parameters'!$U$36-'IRRBB parameters'!$C$36)),0),"")</f>
        <v/>
      </c>
      <c r="F183" s="1232" t="str">
        <f>IF(AND(ISNUMBER(F23),ISNUMBER($D23),ISNUMBER($V23)),MAX(F23+MIN(MAX(AVERAGE($D23:$I23)*'IRRBB parameters'!$C$33,'IRRBB parameters'!$E$33),'IRRBB parameters'!$D$33)*(('IRRBB parameters'!$U$36-'IRRBB parameters'!E$36)/('IRRBB parameters'!$U$36-'IRRBB parameters'!$C$36))-MIN(MAX(AVERAGE($T23:$V23)*'IRRBB parameters'!$C$34,'IRRBB parameters'!$E$34),'IRRBB parameters'!$D$34)*(('IRRBB parameters'!E$36-'IRRBB parameters'!$C$36)/('IRRBB parameters'!$U$36-'IRRBB parameters'!$C$36)),0),"")</f>
        <v/>
      </c>
      <c r="G183" s="1232" t="str">
        <f>IF(AND(ISNUMBER(G23),ISNUMBER($D23),ISNUMBER($V23)),MAX(G23+MIN(MAX(AVERAGE($D23:$I23)*'IRRBB parameters'!$C$33,'IRRBB parameters'!$E$33),'IRRBB parameters'!$D$33)*(('IRRBB parameters'!$U$36-'IRRBB parameters'!F$36)/('IRRBB parameters'!$U$36-'IRRBB parameters'!$C$36))-MIN(MAX(AVERAGE($T23:$V23)*'IRRBB parameters'!$C$34,'IRRBB parameters'!$E$34),'IRRBB parameters'!$D$34)*(('IRRBB parameters'!F$36-'IRRBB parameters'!$C$36)/('IRRBB parameters'!$U$36-'IRRBB parameters'!$C$36)),0),"")</f>
        <v/>
      </c>
      <c r="H183" s="1232" t="str">
        <f>IF(AND(ISNUMBER(H23),ISNUMBER($D23),ISNUMBER($V23)),MAX(H23+MIN(MAX(AVERAGE($D23:$I23)*'IRRBB parameters'!$C$33,'IRRBB parameters'!$E$33),'IRRBB parameters'!$D$33)*(('IRRBB parameters'!$U$36-'IRRBB parameters'!G$36)/('IRRBB parameters'!$U$36-'IRRBB parameters'!$C$36))-MIN(MAX(AVERAGE($T23:$V23)*'IRRBB parameters'!$C$34,'IRRBB parameters'!$E$34),'IRRBB parameters'!$D$34)*(('IRRBB parameters'!G$36-'IRRBB parameters'!$C$36)/('IRRBB parameters'!$U$36-'IRRBB parameters'!$C$36)),0),"")</f>
        <v/>
      </c>
      <c r="I183" s="1232" t="str">
        <f>IF(AND(ISNUMBER(I23),ISNUMBER($D23),ISNUMBER($V23)),MAX(I23+MIN(MAX(AVERAGE($D23:$I23)*'IRRBB parameters'!$C$33,'IRRBB parameters'!$E$33),'IRRBB parameters'!$D$33)*(('IRRBB parameters'!$U$36-'IRRBB parameters'!H$36)/('IRRBB parameters'!$U$36-'IRRBB parameters'!$C$36))-MIN(MAX(AVERAGE($T23:$V23)*'IRRBB parameters'!$C$34,'IRRBB parameters'!$E$34),'IRRBB parameters'!$D$34)*(('IRRBB parameters'!H$36-'IRRBB parameters'!$C$36)/('IRRBB parameters'!$U$36-'IRRBB parameters'!$C$36)),0),"")</f>
        <v/>
      </c>
      <c r="J183" s="1232" t="str">
        <f>IF(AND(ISNUMBER(J23),ISNUMBER($D23),ISNUMBER($V23)),MAX(J23+MIN(MAX(AVERAGE($D23:$I23)*'IRRBB parameters'!$C$33,'IRRBB parameters'!$E$33),'IRRBB parameters'!$D$33)*(('IRRBB parameters'!$U$36-'IRRBB parameters'!I$36)/('IRRBB parameters'!$U$36-'IRRBB parameters'!$C$36))-MIN(MAX(AVERAGE($T23:$V23)*'IRRBB parameters'!$C$34,'IRRBB parameters'!$E$34),'IRRBB parameters'!$D$34)*(('IRRBB parameters'!I$36-'IRRBB parameters'!$C$36)/('IRRBB parameters'!$U$36-'IRRBB parameters'!$C$36)),0),"")</f>
        <v/>
      </c>
      <c r="K183" s="1232" t="str">
        <f>IF(AND(ISNUMBER(K23),ISNUMBER($D23),ISNUMBER($V23)),MAX(K23+MIN(MAX(AVERAGE($D23:$I23)*'IRRBB parameters'!$C$33,'IRRBB parameters'!$E$33),'IRRBB parameters'!$D$33)*(('IRRBB parameters'!$U$36-'IRRBB parameters'!J$36)/('IRRBB parameters'!$U$36-'IRRBB parameters'!$C$36))-MIN(MAX(AVERAGE($T23:$V23)*'IRRBB parameters'!$C$34,'IRRBB parameters'!$E$34),'IRRBB parameters'!$D$34)*(('IRRBB parameters'!J$36-'IRRBB parameters'!$C$36)/('IRRBB parameters'!$U$36-'IRRBB parameters'!$C$36)),0),"")</f>
        <v/>
      </c>
      <c r="L183" s="1232" t="str">
        <f>IF(AND(ISNUMBER(L23),ISNUMBER($D23),ISNUMBER($V23)),MAX(L23+MIN(MAX(AVERAGE($D23:$I23)*'IRRBB parameters'!$C$33,'IRRBB parameters'!$E$33),'IRRBB parameters'!$D$33)*(('IRRBB parameters'!$U$36-'IRRBB parameters'!K$36)/('IRRBB parameters'!$U$36-'IRRBB parameters'!$C$36))-MIN(MAX(AVERAGE($T23:$V23)*'IRRBB parameters'!$C$34,'IRRBB parameters'!$E$34),'IRRBB parameters'!$D$34)*(('IRRBB parameters'!K$36-'IRRBB parameters'!$C$36)/('IRRBB parameters'!$U$36-'IRRBB parameters'!$C$36)),0),"")</f>
        <v/>
      </c>
      <c r="M183" s="1232" t="str">
        <f>IF(AND(ISNUMBER(M23),ISNUMBER($D23),ISNUMBER($V23)),MAX(M23+MIN(MAX(AVERAGE($D23:$I23)*'IRRBB parameters'!$C$33,'IRRBB parameters'!$E$33),'IRRBB parameters'!$D$33)*(('IRRBB parameters'!$U$36-'IRRBB parameters'!L$36)/('IRRBB parameters'!$U$36-'IRRBB parameters'!$C$36))-MIN(MAX(AVERAGE($T23:$V23)*'IRRBB parameters'!$C$34,'IRRBB parameters'!$E$34),'IRRBB parameters'!$D$34)*(('IRRBB parameters'!L$36-'IRRBB parameters'!$C$36)/('IRRBB parameters'!$U$36-'IRRBB parameters'!$C$36)),0),"")</f>
        <v/>
      </c>
      <c r="N183" s="1232" t="str">
        <f>IF(AND(ISNUMBER(N23),ISNUMBER($D23),ISNUMBER($V23)),MAX(N23+MIN(MAX(AVERAGE($D23:$I23)*'IRRBB parameters'!$C$33,'IRRBB parameters'!$E$33),'IRRBB parameters'!$D$33)*(('IRRBB parameters'!$U$36-'IRRBB parameters'!M$36)/('IRRBB parameters'!$U$36-'IRRBB parameters'!$C$36))-MIN(MAX(AVERAGE($T23:$V23)*'IRRBB parameters'!$C$34,'IRRBB parameters'!$E$34),'IRRBB parameters'!$D$34)*(('IRRBB parameters'!M$36-'IRRBB parameters'!$C$36)/('IRRBB parameters'!$U$36-'IRRBB parameters'!$C$36)),0),"")</f>
        <v/>
      </c>
      <c r="O183" s="1232" t="str">
        <f>IF(AND(ISNUMBER(O23),ISNUMBER($D23),ISNUMBER($V23)),MAX(O23+MIN(MAX(AVERAGE($D23:$I23)*'IRRBB parameters'!$C$33,'IRRBB parameters'!$E$33),'IRRBB parameters'!$D$33)*(('IRRBB parameters'!$U$36-'IRRBB parameters'!N$36)/('IRRBB parameters'!$U$36-'IRRBB parameters'!$C$36))-MIN(MAX(AVERAGE($T23:$V23)*'IRRBB parameters'!$C$34,'IRRBB parameters'!$E$34),'IRRBB parameters'!$D$34)*(('IRRBB parameters'!N$36-'IRRBB parameters'!$C$36)/('IRRBB parameters'!$U$36-'IRRBB parameters'!$C$36)),0),"")</f>
        <v/>
      </c>
      <c r="P183" s="1232" t="str">
        <f>IF(AND(ISNUMBER(P23),ISNUMBER($D23),ISNUMBER($V23)),MAX(P23+MIN(MAX(AVERAGE($D23:$I23)*'IRRBB parameters'!$C$33,'IRRBB parameters'!$E$33),'IRRBB parameters'!$D$33)*(('IRRBB parameters'!$U$36-'IRRBB parameters'!O$36)/('IRRBB parameters'!$U$36-'IRRBB parameters'!$C$36))-MIN(MAX(AVERAGE($T23:$V23)*'IRRBB parameters'!$C$34,'IRRBB parameters'!$E$34),'IRRBB parameters'!$D$34)*(('IRRBB parameters'!O$36-'IRRBB parameters'!$C$36)/('IRRBB parameters'!$U$36-'IRRBB parameters'!$C$36)),0),"")</f>
        <v/>
      </c>
      <c r="Q183" s="1232" t="str">
        <f>IF(AND(ISNUMBER(Q23),ISNUMBER($D23),ISNUMBER($V23)),MAX(Q23+MIN(MAX(AVERAGE($D23:$I23)*'IRRBB parameters'!$C$33,'IRRBB parameters'!$E$33),'IRRBB parameters'!$D$33)*(('IRRBB parameters'!$U$36-'IRRBB parameters'!P$36)/('IRRBB parameters'!$U$36-'IRRBB parameters'!$C$36))-MIN(MAX(AVERAGE($T23:$V23)*'IRRBB parameters'!$C$34,'IRRBB parameters'!$E$34),'IRRBB parameters'!$D$34)*(('IRRBB parameters'!P$36-'IRRBB parameters'!$C$36)/('IRRBB parameters'!$U$36-'IRRBB parameters'!$C$36)),0),"")</f>
        <v/>
      </c>
      <c r="R183" s="1232" t="str">
        <f>IF(AND(ISNUMBER(R23),ISNUMBER($D23),ISNUMBER($V23)),MAX(R23+MIN(MAX(AVERAGE($D23:$I23)*'IRRBB parameters'!$C$33,'IRRBB parameters'!$E$33),'IRRBB parameters'!$D$33)*(('IRRBB parameters'!$U$36-'IRRBB parameters'!Q$36)/('IRRBB parameters'!$U$36-'IRRBB parameters'!$C$36))-MIN(MAX(AVERAGE($T23:$V23)*'IRRBB parameters'!$C$34,'IRRBB parameters'!$E$34),'IRRBB parameters'!$D$34)*(('IRRBB parameters'!Q$36-'IRRBB parameters'!$C$36)/('IRRBB parameters'!$U$36-'IRRBB parameters'!$C$36)),0),"")</f>
        <v/>
      </c>
      <c r="S183" s="1232" t="str">
        <f>IF(AND(ISNUMBER(S23),ISNUMBER($D23),ISNUMBER($V23)),MAX(S23+MIN(MAX(AVERAGE($D23:$I23)*'IRRBB parameters'!$C$33,'IRRBB parameters'!$E$33),'IRRBB parameters'!$D$33)*(('IRRBB parameters'!$U$36-'IRRBB parameters'!R$36)/('IRRBB parameters'!$U$36-'IRRBB parameters'!$C$36))-MIN(MAX(AVERAGE($T23:$V23)*'IRRBB parameters'!$C$34,'IRRBB parameters'!$E$34),'IRRBB parameters'!$D$34)*(('IRRBB parameters'!R$36-'IRRBB parameters'!$C$36)/('IRRBB parameters'!$U$36-'IRRBB parameters'!$C$36)),0),"")</f>
        <v/>
      </c>
      <c r="T183" s="1232" t="str">
        <f>IF(AND(ISNUMBER(T23),ISNUMBER($D23),ISNUMBER($V23)),MAX(T23+MIN(MAX(AVERAGE($D23:$I23)*'IRRBB parameters'!$C$33,'IRRBB parameters'!$E$33),'IRRBB parameters'!$D$33)*(('IRRBB parameters'!$U$36-'IRRBB parameters'!S$36)/('IRRBB parameters'!$U$36-'IRRBB parameters'!$C$36))-MIN(MAX(AVERAGE($T23:$V23)*'IRRBB parameters'!$C$34,'IRRBB parameters'!$E$34),'IRRBB parameters'!$D$34)*(('IRRBB parameters'!S$36-'IRRBB parameters'!$C$36)/('IRRBB parameters'!$U$36-'IRRBB parameters'!$C$36)),0),"")</f>
        <v/>
      </c>
      <c r="U183" s="1232" t="str">
        <f>IF(AND(ISNUMBER(U23),ISNUMBER($D23),ISNUMBER($V23)),MAX(U23+MIN(MAX(AVERAGE($D23:$I23)*'IRRBB parameters'!$C$33,'IRRBB parameters'!$E$33),'IRRBB parameters'!$D$33)*(('IRRBB parameters'!$U$36-'IRRBB parameters'!T$36)/('IRRBB parameters'!$U$36-'IRRBB parameters'!$C$36))-MIN(MAX(AVERAGE($T23:$V23)*'IRRBB parameters'!$C$34,'IRRBB parameters'!$E$34),'IRRBB parameters'!$D$34)*(('IRRBB parameters'!T$36-'IRRBB parameters'!$C$36)/('IRRBB parameters'!$U$36-'IRRBB parameters'!$C$36)),0),"")</f>
        <v/>
      </c>
      <c r="V183" s="1233" t="str">
        <f>IF(AND(ISNUMBER(V23),ISNUMBER($D23),ISNUMBER($V23)),MAX(V23+MIN(MAX(AVERAGE($D23:$I23)*'IRRBB parameters'!$C$33,'IRRBB parameters'!$E$33),'IRRBB parameters'!$D$33)*(('IRRBB parameters'!$U$36-'IRRBB parameters'!U$36)/('IRRBB parameters'!$U$36-'IRRBB parameters'!$C$36))-MIN(MAX(AVERAGE($T23:$V23)*'IRRBB parameters'!$C$34,'IRRBB parameters'!$E$34),'IRRBB parameters'!$D$34)*(('IRRBB parameters'!U$36-'IRRBB parameters'!$C$36)/('IRRBB parameters'!$U$36-'IRRBB parameters'!$C$36)),0),"")</f>
        <v/>
      </c>
      <c r="W183" s="1150"/>
      <c r="X183" s="1210"/>
    </row>
    <row r="184" spans="1:24" ht="15" customHeight="1" x14ac:dyDescent="0.25">
      <c r="A184" s="1209"/>
      <c r="B184" s="1230">
        <f t="shared" si="6"/>
        <v>19</v>
      </c>
      <c r="C184" s="1231" t="str">
        <f t="shared" si="7"/>
        <v/>
      </c>
      <c r="D184" s="1232" t="str">
        <f>IF(AND(ISNUMBER(D24),ISNUMBER($D24),ISNUMBER($V24)),MAX(D24+MIN(MAX(AVERAGE($D24:$I24)*'IRRBB parameters'!$C$33,'IRRBB parameters'!$E$33),'IRRBB parameters'!$D$33)*(('IRRBB parameters'!$U$36-'IRRBB parameters'!C$36)/('IRRBB parameters'!$U$36-'IRRBB parameters'!$C$36))-MIN(MAX(AVERAGE($T24:$V24)*'IRRBB parameters'!$C$34,'IRRBB parameters'!$E$34),'IRRBB parameters'!$D$34)*(('IRRBB parameters'!C$36-'IRRBB parameters'!$C$36)/('IRRBB parameters'!$U$36-'IRRBB parameters'!$C$36)),0),"")</f>
        <v/>
      </c>
      <c r="E184" s="1232" t="str">
        <f>IF(AND(ISNUMBER(E24),ISNUMBER($D24),ISNUMBER($V24)),MAX(E24+MIN(MAX(AVERAGE($D24:$I24)*'IRRBB parameters'!$C$33,'IRRBB parameters'!$E$33),'IRRBB parameters'!$D$33)*(('IRRBB parameters'!$U$36-'IRRBB parameters'!D$36)/('IRRBB parameters'!$U$36-'IRRBB parameters'!$C$36))-MIN(MAX(AVERAGE($T24:$V24)*'IRRBB parameters'!$C$34,'IRRBB parameters'!$E$34),'IRRBB parameters'!$D$34)*(('IRRBB parameters'!D$36-'IRRBB parameters'!$C$36)/('IRRBB parameters'!$U$36-'IRRBB parameters'!$C$36)),0),"")</f>
        <v/>
      </c>
      <c r="F184" s="1232" t="str">
        <f>IF(AND(ISNUMBER(F24),ISNUMBER($D24),ISNUMBER($V24)),MAX(F24+MIN(MAX(AVERAGE($D24:$I24)*'IRRBB parameters'!$C$33,'IRRBB parameters'!$E$33),'IRRBB parameters'!$D$33)*(('IRRBB parameters'!$U$36-'IRRBB parameters'!E$36)/('IRRBB parameters'!$U$36-'IRRBB parameters'!$C$36))-MIN(MAX(AVERAGE($T24:$V24)*'IRRBB parameters'!$C$34,'IRRBB parameters'!$E$34),'IRRBB parameters'!$D$34)*(('IRRBB parameters'!E$36-'IRRBB parameters'!$C$36)/('IRRBB parameters'!$U$36-'IRRBB parameters'!$C$36)),0),"")</f>
        <v/>
      </c>
      <c r="G184" s="1232" t="str">
        <f>IF(AND(ISNUMBER(G24),ISNUMBER($D24),ISNUMBER($V24)),MAX(G24+MIN(MAX(AVERAGE($D24:$I24)*'IRRBB parameters'!$C$33,'IRRBB parameters'!$E$33),'IRRBB parameters'!$D$33)*(('IRRBB parameters'!$U$36-'IRRBB parameters'!F$36)/('IRRBB parameters'!$U$36-'IRRBB parameters'!$C$36))-MIN(MAX(AVERAGE($T24:$V24)*'IRRBB parameters'!$C$34,'IRRBB parameters'!$E$34),'IRRBB parameters'!$D$34)*(('IRRBB parameters'!F$36-'IRRBB parameters'!$C$36)/('IRRBB parameters'!$U$36-'IRRBB parameters'!$C$36)),0),"")</f>
        <v/>
      </c>
      <c r="H184" s="1232" t="str">
        <f>IF(AND(ISNUMBER(H24),ISNUMBER($D24),ISNUMBER($V24)),MAX(H24+MIN(MAX(AVERAGE($D24:$I24)*'IRRBB parameters'!$C$33,'IRRBB parameters'!$E$33),'IRRBB parameters'!$D$33)*(('IRRBB parameters'!$U$36-'IRRBB parameters'!G$36)/('IRRBB parameters'!$U$36-'IRRBB parameters'!$C$36))-MIN(MAX(AVERAGE($T24:$V24)*'IRRBB parameters'!$C$34,'IRRBB parameters'!$E$34),'IRRBB parameters'!$D$34)*(('IRRBB parameters'!G$36-'IRRBB parameters'!$C$36)/('IRRBB parameters'!$U$36-'IRRBB parameters'!$C$36)),0),"")</f>
        <v/>
      </c>
      <c r="I184" s="1232" t="str">
        <f>IF(AND(ISNUMBER(I24),ISNUMBER($D24),ISNUMBER($V24)),MAX(I24+MIN(MAX(AVERAGE($D24:$I24)*'IRRBB parameters'!$C$33,'IRRBB parameters'!$E$33),'IRRBB parameters'!$D$33)*(('IRRBB parameters'!$U$36-'IRRBB parameters'!H$36)/('IRRBB parameters'!$U$36-'IRRBB parameters'!$C$36))-MIN(MAX(AVERAGE($T24:$V24)*'IRRBB parameters'!$C$34,'IRRBB parameters'!$E$34),'IRRBB parameters'!$D$34)*(('IRRBB parameters'!H$36-'IRRBB parameters'!$C$36)/('IRRBB parameters'!$U$36-'IRRBB parameters'!$C$36)),0),"")</f>
        <v/>
      </c>
      <c r="J184" s="1232" t="str">
        <f>IF(AND(ISNUMBER(J24),ISNUMBER($D24),ISNUMBER($V24)),MAX(J24+MIN(MAX(AVERAGE($D24:$I24)*'IRRBB parameters'!$C$33,'IRRBB parameters'!$E$33),'IRRBB parameters'!$D$33)*(('IRRBB parameters'!$U$36-'IRRBB parameters'!I$36)/('IRRBB parameters'!$U$36-'IRRBB parameters'!$C$36))-MIN(MAX(AVERAGE($T24:$V24)*'IRRBB parameters'!$C$34,'IRRBB parameters'!$E$34),'IRRBB parameters'!$D$34)*(('IRRBB parameters'!I$36-'IRRBB parameters'!$C$36)/('IRRBB parameters'!$U$36-'IRRBB parameters'!$C$36)),0),"")</f>
        <v/>
      </c>
      <c r="K184" s="1232" t="str">
        <f>IF(AND(ISNUMBER(K24),ISNUMBER($D24),ISNUMBER($V24)),MAX(K24+MIN(MAX(AVERAGE($D24:$I24)*'IRRBB parameters'!$C$33,'IRRBB parameters'!$E$33),'IRRBB parameters'!$D$33)*(('IRRBB parameters'!$U$36-'IRRBB parameters'!J$36)/('IRRBB parameters'!$U$36-'IRRBB parameters'!$C$36))-MIN(MAX(AVERAGE($T24:$V24)*'IRRBB parameters'!$C$34,'IRRBB parameters'!$E$34),'IRRBB parameters'!$D$34)*(('IRRBB parameters'!J$36-'IRRBB parameters'!$C$36)/('IRRBB parameters'!$U$36-'IRRBB parameters'!$C$36)),0),"")</f>
        <v/>
      </c>
      <c r="L184" s="1232" t="str">
        <f>IF(AND(ISNUMBER(L24),ISNUMBER($D24),ISNUMBER($V24)),MAX(L24+MIN(MAX(AVERAGE($D24:$I24)*'IRRBB parameters'!$C$33,'IRRBB parameters'!$E$33),'IRRBB parameters'!$D$33)*(('IRRBB parameters'!$U$36-'IRRBB parameters'!K$36)/('IRRBB parameters'!$U$36-'IRRBB parameters'!$C$36))-MIN(MAX(AVERAGE($T24:$V24)*'IRRBB parameters'!$C$34,'IRRBB parameters'!$E$34),'IRRBB parameters'!$D$34)*(('IRRBB parameters'!K$36-'IRRBB parameters'!$C$36)/('IRRBB parameters'!$U$36-'IRRBB parameters'!$C$36)),0),"")</f>
        <v/>
      </c>
      <c r="M184" s="1232" t="str">
        <f>IF(AND(ISNUMBER(M24),ISNUMBER($D24),ISNUMBER($V24)),MAX(M24+MIN(MAX(AVERAGE($D24:$I24)*'IRRBB parameters'!$C$33,'IRRBB parameters'!$E$33),'IRRBB parameters'!$D$33)*(('IRRBB parameters'!$U$36-'IRRBB parameters'!L$36)/('IRRBB parameters'!$U$36-'IRRBB parameters'!$C$36))-MIN(MAX(AVERAGE($T24:$V24)*'IRRBB parameters'!$C$34,'IRRBB parameters'!$E$34),'IRRBB parameters'!$D$34)*(('IRRBB parameters'!L$36-'IRRBB parameters'!$C$36)/('IRRBB parameters'!$U$36-'IRRBB parameters'!$C$36)),0),"")</f>
        <v/>
      </c>
      <c r="N184" s="1232" t="str">
        <f>IF(AND(ISNUMBER(N24),ISNUMBER($D24),ISNUMBER($V24)),MAX(N24+MIN(MAX(AVERAGE($D24:$I24)*'IRRBB parameters'!$C$33,'IRRBB parameters'!$E$33),'IRRBB parameters'!$D$33)*(('IRRBB parameters'!$U$36-'IRRBB parameters'!M$36)/('IRRBB parameters'!$U$36-'IRRBB parameters'!$C$36))-MIN(MAX(AVERAGE($T24:$V24)*'IRRBB parameters'!$C$34,'IRRBB parameters'!$E$34),'IRRBB parameters'!$D$34)*(('IRRBB parameters'!M$36-'IRRBB parameters'!$C$36)/('IRRBB parameters'!$U$36-'IRRBB parameters'!$C$36)),0),"")</f>
        <v/>
      </c>
      <c r="O184" s="1232" t="str">
        <f>IF(AND(ISNUMBER(O24),ISNUMBER($D24),ISNUMBER($V24)),MAX(O24+MIN(MAX(AVERAGE($D24:$I24)*'IRRBB parameters'!$C$33,'IRRBB parameters'!$E$33),'IRRBB parameters'!$D$33)*(('IRRBB parameters'!$U$36-'IRRBB parameters'!N$36)/('IRRBB parameters'!$U$36-'IRRBB parameters'!$C$36))-MIN(MAX(AVERAGE($T24:$V24)*'IRRBB parameters'!$C$34,'IRRBB parameters'!$E$34),'IRRBB parameters'!$D$34)*(('IRRBB parameters'!N$36-'IRRBB parameters'!$C$36)/('IRRBB parameters'!$U$36-'IRRBB parameters'!$C$36)),0),"")</f>
        <v/>
      </c>
      <c r="P184" s="1232" t="str">
        <f>IF(AND(ISNUMBER(P24),ISNUMBER($D24),ISNUMBER($V24)),MAX(P24+MIN(MAX(AVERAGE($D24:$I24)*'IRRBB parameters'!$C$33,'IRRBB parameters'!$E$33),'IRRBB parameters'!$D$33)*(('IRRBB parameters'!$U$36-'IRRBB parameters'!O$36)/('IRRBB parameters'!$U$36-'IRRBB parameters'!$C$36))-MIN(MAX(AVERAGE($T24:$V24)*'IRRBB parameters'!$C$34,'IRRBB parameters'!$E$34),'IRRBB parameters'!$D$34)*(('IRRBB parameters'!O$36-'IRRBB parameters'!$C$36)/('IRRBB parameters'!$U$36-'IRRBB parameters'!$C$36)),0),"")</f>
        <v/>
      </c>
      <c r="Q184" s="1232" t="str">
        <f>IF(AND(ISNUMBER(Q24),ISNUMBER($D24),ISNUMBER($V24)),MAX(Q24+MIN(MAX(AVERAGE($D24:$I24)*'IRRBB parameters'!$C$33,'IRRBB parameters'!$E$33),'IRRBB parameters'!$D$33)*(('IRRBB parameters'!$U$36-'IRRBB parameters'!P$36)/('IRRBB parameters'!$U$36-'IRRBB parameters'!$C$36))-MIN(MAX(AVERAGE($T24:$V24)*'IRRBB parameters'!$C$34,'IRRBB parameters'!$E$34),'IRRBB parameters'!$D$34)*(('IRRBB parameters'!P$36-'IRRBB parameters'!$C$36)/('IRRBB parameters'!$U$36-'IRRBB parameters'!$C$36)),0),"")</f>
        <v/>
      </c>
      <c r="R184" s="1232" t="str">
        <f>IF(AND(ISNUMBER(R24),ISNUMBER($D24),ISNUMBER($V24)),MAX(R24+MIN(MAX(AVERAGE($D24:$I24)*'IRRBB parameters'!$C$33,'IRRBB parameters'!$E$33),'IRRBB parameters'!$D$33)*(('IRRBB parameters'!$U$36-'IRRBB parameters'!Q$36)/('IRRBB parameters'!$U$36-'IRRBB parameters'!$C$36))-MIN(MAX(AVERAGE($T24:$V24)*'IRRBB parameters'!$C$34,'IRRBB parameters'!$E$34),'IRRBB parameters'!$D$34)*(('IRRBB parameters'!Q$36-'IRRBB parameters'!$C$36)/('IRRBB parameters'!$U$36-'IRRBB parameters'!$C$36)),0),"")</f>
        <v/>
      </c>
      <c r="S184" s="1232" t="str">
        <f>IF(AND(ISNUMBER(S24),ISNUMBER($D24),ISNUMBER($V24)),MAX(S24+MIN(MAX(AVERAGE($D24:$I24)*'IRRBB parameters'!$C$33,'IRRBB parameters'!$E$33),'IRRBB parameters'!$D$33)*(('IRRBB parameters'!$U$36-'IRRBB parameters'!R$36)/('IRRBB parameters'!$U$36-'IRRBB parameters'!$C$36))-MIN(MAX(AVERAGE($T24:$V24)*'IRRBB parameters'!$C$34,'IRRBB parameters'!$E$34),'IRRBB parameters'!$D$34)*(('IRRBB parameters'!R$36-'IRRBB parameters'!$C$36)/('IRRBB parameters'!$U$36-'IRRBB parameters'!$C$36)),0),"")</f>
        <v/>
      </c>
      <c r="T184" s="1232" t="str">
        <f>IF(AND(ISNUMBER(T24),ISNUMBER($D24),ISNUMBER($V24)),MAX(T24+MIN(MAX(AVERAGE($D24:$I24)*'IRRBB parameters'!$C$33,'IRRBB parameters'!$E$33),'IRRBB parameters'!$D$33)*(('IRRBB parameters'!$U$36-'IRRBB parameters'!S$36)/('IRRBB parameters'!$U$36-'IRRBB parameters'!$C$36))-MIN(MAX(AVERAGE($T24:$V24)*'IRRBB parameters'!$C$34,'IRRBB parameters'!$E$34),'IRRBB parameters'!$D$34)*(('IRRBB parameters'!S$36-'IRRBB parameters'!$C$36)/('IRRBB parameters'!$U$36-'IRRBB parameters'!$C$36)),0),"")</f>
        <v/>
      </c>
      <c r="U184" s="1232" t="str">
        <f>IF(AND(ISNUMBER(U24),ISNUMBER($D24),ISNUMBER($V24)),MAX(U24+MIN(MAX(AVERAGE($D24:$I24)*'IRRBB parameters'!$C$33,'IRRBB parameters'!$E$33),'IRRBB parameters'!$D$33)*(('IRRBB parameters'!$U$36-'IRRBB parameters'!T$36)/('IRRBB parameters'!$U$36-'IRRBB parameters'!$C$36))-MIN(MAX(AVERAGE($T24:$V24)*'IRRBB parameters'!$C$34,'IRRBB parameters'!$E$34),'IRRBB parameters'!$D$34)*(('IRRBB parameters'!T$36-'IRRBB parameters'!$C$36)/('IRRBB parameters'!$U$36-'IRRBB parameters'!$C$36)),0),"")</f>
        <v/>
      </c>
      <c r="V184" s="1233" t="str">
        <f>IF(AND(ISNUMBER(V24),ISNUMBER($D24),ISNUMBER($V24)),MAX(V24+MIN(MAX(AVERAGE($D24:$I24)*'IRRBB parameters'!$C$33,'IRRBB parameters'!$E$33),'IRRBB parameters'!$D$33)*(('IRRBB parameters'!$U$36-'IRRBB parameters'!U$36)/('IRRBB parameters'!$U$36-'IRRBB parameters'!$C$36))-MIN(MAX(AVERAGE($T24:$V24)*'IRRBB parameters'!$C$34,'IRRBB parameters'!$E$34),'IRRBB parameters'!$D$34)*(('IRRBB parameters'!U$36-'IRRBB parameters'!$C$36)/('IRRBB parameters'!$U$36-'IRRBB parameters'!$C$36)),0),"")</f>
        <v/>
      </c>
      <c r="W184" s="1150"/>
      <c r="X184" s="1210"/>
    </row>
    <row r="185" spans="1:24" ht="15" customHeight="1" x14ac:dyDescent="0.25">
      <c r="A185" s="1209"/>
      <c r="B185" s="1230">
        <f t="shared" si="6"/>
        <v>20</v>
      </c>
      <c r="C185" s="1231" t="str">
        <f t="shared" si="7"/>
        <v/>
      </c>
      <c r="D185" s="1232" t="str">
        <f>IF(AND(ISNUMBER(D25),ISNUMBER($D25),ISNUMBER($V25)),MAX(D25+MIN(MAX(AVERAGE($D25:$I25)*'IRRBB parameters'!$C$33,'IRRBB parameters'!$E$33),'IRRBB parameters'!$D$33)*(('IRRBB parameters'!$U$36-'IRRBB parameters'!C$36)/('IRRBB parameters'!$U$36-'IRRBB parameters'!$C$36))-MIN(MAX(AVERAGE($T25:$V25)*'IRRBB parameters'!$C$34,'IRRBB parameters'!$E$34),'IRRBB parameters'!$D$34)*(('IRRBB parameters'!C$36-'IRRBB parameters'!$C$36)/('IRRBB parameters'!$U$36-'IRRBB parameters'!$C$36)),0),"")</f>
        <v/>
      </c>
      <c r="E185" s="1232" t="str">
        <f>IF(AND(ISNUMBER(E25),ISNUMBER($D25),ISNUMBER($V25)),MAX(E25+MIN(MAX(AVERAGE($D25:$I25)*'IRRBB parameters'!$C$33,'IRRBB parameters'!$E$33),'IRRBB parameters'!$D$33)*(('IRRBB parameters'!$U$36-'IRRBB parameters'!D$36)/('IRRBB parameters'!$U$36-'IRRBB parameters'!$C$36))-MIN(MAX(AVERAGE($T25:$V25)*'IRRBB parameters'!$C$34,'IRRBB parameters'!$E$34),'IRRBB parameters'!$D$34)*(('IRRBB parameters'!D$36-'IRRBB parameters'!$C$36)/('IRRBB parameters'!$U$36-'IRRBB parameters'!$C$36)),0),"")</f>
        <v/>
      </c>
      <c r="F185" s="1232" t="str">
        <f>IF(AND(ISNUMBER(F25),ISNUMBER($D25),ISNUMBER($V25)),MAX(F25+MIN(MAX(AVERAGE($D25:$I25)*'IRRBB parameters'!$C$33,'IRRBB parameters'!$E$33),'IRRBB parameters'!$D$33)*(('IRRBB parameters'!$U$36-'IRRBB parameters'!E$36)/('IRRBB parameters'!$U$36-'IRRBB parameters'!$C$36))-MIN(MAX(AVERAGE($T25:$V25)*'IRRBB parameters'!$C$34,'IRRBB parameters'!$E$34),'IRRBB parameters'!$D$34)*(('IRRBB parameters'!E$36-'IRRBB parameters'!$C$36)/('IRRBB parameters'!$U$36-'IRRBB parameters'!$C$36)),0),"")</f>
        <v/>
      </c>
      <c r="G185" s="1232" t="str">
        <f>IF(AND(ISNUMBER(G25),ISNUMBER($D25),ISNUMBER($V25)),MAX(G25+MIN(MAX(AVERAGE($D25:$I25)*'IRRBB parameters'!$C$33,'IRRBB parameters'!$E$33),'IRRBB parameters'!$D$33)*(('IRRBB parameters'!$U$36-'IRRBB parameters'!F$36)/('IRRBB parameters'!$U$36-'IRRBB parameters'!$C$36))-MIN(MAX(AVERAGE($T25:$V25)*'IRRBB parameters'!$C$34,'IRRBB parameters'!$E$34),'IRRBB parameters'!$D$34)*(('IRRBB parameters'!F$36-'IRRBB parameters'!$C$36)/('IRRBB parameters'!$U$36-'IRRBB parameters'!$C$36)),0),"")</f>
        <v/>
      </c>
      <c r="H185" s="1232" t="str">
        <f>IF(AND(ISNUMBER(H25),ISNUMBER($D25),ISNUMBER($V25)),MAX(H25+MIN(MAX(AVERAGE($D25:$I25)*'IRRBB parameters'!$C$33,'IRRBB parameters'!$E$33),'IRRBB parameters'!$D$33)*(('IRRBB parameters'!$U$36-'IRRBB parameters'!G$36)/('IRRBB parameters'!$U$36-'IRRBB parameters'!$C$36))-MIN(MAX(AVERAGE($T25:$V25)*'IRRBB parameters'!$C$34,'IRRBB parameters'!$E$34),'IRRBB parameters'!$D$34)*(('IRRBB parameters'!G$36-'IRRBB parameters'!$C$36)/('IRRBB parameters'!$U$36-'IRRBB parameters'!$C$36)),0),"")</f>
        <v/>
      </c>
      <c r="I185" s="1232" t="str">
        <f>IF(AND(ISNUMBER(I25),ISNUMBER($D25),ISNUMBER($V25)),MAX(I25+MIN(MAX(AVERAGE($D25:$I25)*'IRRBB parameters'!$C$33,'IRRBB parameters'!$E$33),'IRRBB parameters'!$D$33)*(('IRRBB parameters'!$U$36-'IRRBB parameters'!H$36)/('IRRBB parameters'!$U$36-'IRRBB parameters'!$C$36))-MIN(MAX(AVERAGE($T25:$V25)*'IRRBB parameters'!$C$34,'IRRBB parameters'!$E$34),'IRRBB parameters'!$D$34)*(('IRRBB parameters'!H$36-'IRRBB parameters'!$C$36)/('IRRBB parameters'!$U$36-'IRRBB parameters'!$C$36)),0),"")</f>
        <v/>
      </c>
      <c r="J185" s="1232" t="str">
        <f>IF(AND(ISNUMBER(J25),ISNUMBER($D25),ISNUMBER($V25)),MAX(J25+MIN(MAX(AVERAGE($D25:$I25)*'IRRBB parameters'!$C$33,'IRRBB parameters'!$E$33),'IRRBB parameters'!$D$33)*(('IRRBB parameters'!$U$36-'IRRBB parameters'!I$36)/('IRRBB parameters'!$U$36-'IRRBB parameters'!$C$36))-MIN(MAX(AVERAGE($T25:$V25)*'IRRBB parameters'!$C$34,'IRRBB parameters'!$E$34),'IRRBB parameters'!$D$34)*(('IRRBB parameters'!I$36-'IRRBB parameters'!$C$36)/('IRRBB parameters'!$U$36-'IRRBB parameters'!$C$36)),0),"")</f>
        <v/>
      </c>
      <c r="K185" s="1232" t="str">
        <f>IF(AND(ISNUMBER(K25),ISNUMBER($D25),ISNUMBER($V25)),MAX(K25+MIN(MAX(AVERAGE($D25:$I25)*'IRRBB parameters'!$C$33,'IRRBB parameters'!$E$33),'IRRBB parameters'!$D$33)*(('IRRBB parameters'!$U$36-'IRRBB parameters'!J$36)/('IRRBB parameters'!$U$36-'IRRBB parameters'!$C$36))-MIN(MAX(AVERAGE($T25:$V25)*'IRRBB parameters'!$C$34,'IRRBB parameters'!$E$34),'IRRBB parameters'!$D$34)*(('IRRBB parameters'!J$36-'IRRBB parameters'!$C$36)/('IRRBB parameters'!$U$36-'IRRBB parameters'!$C$36)),0),"")</f>
        <v/>
      </c>
      <c r="L185" s="1232" t="str">
        <f>IF(AND(ISNUMBER(L25),ISNUMBER($D25),ISNUMBER($V25)),MAX(L25+MIN(MAX(AVERAGE($D25:$I25)*'IRRBB parameters'!$C$33,'IRRBB parameters'!$E$33),'IRRBB parameters'!$D$33)*(('IRRBB parameters'!$U$36-'IRRBB parameters'!K$36)/('IRRBB parameters'!$U$36-'IRRBB parameters'!$C$36))-MIN(MAX(AVERAGE($T25:$V25)*'IRRBB parameters'!$C$34,'IRRBB parameters'!$E$34),'IRRBB parameters'!$D$34)*(('IRRBB parameters'!K$36-'IRRBB parameters'!$C$36)/('IRRBB parameters'!$U$36-'IRRBB parameters'!$C$36)),0),"")</f>
        <v/>
      </c>
      <c r="M185" s="1232" t="str">
        <f>IF(AND(ISNUMBER(M25),ISNUMBER($D25),ISNUMBER($V25)),MAX(M25+MIN(MAX(AVERAGE($D25:$I25)*'IRRBB parameters'!$C$33,'IRRBB parameters'!$E$33),'IRRBB parameters'!$D$33)*(('IRRBB parameters'!$U$36-'IRRBB parameters'!L$36)/('IRRBB parameters'!$U$36-'IRRBB parameters'!$C$36))-MIN(MAX(AVERAGE($T25:$V25)*'IRRBB parameters'!$C$34,'IRRBB parameters'!$E$34),'IRRBB parameters'!$D$34)*(('IRRBB parameters'!L$36-'IRRBB parameters'!$C$36)/('IRRBB parameters'!$U$36-'IRRBB parameters'!$C$36)),0),"")</f>
        <v/>
      </c>
      <c r="N185" s="1232" t="str">
        <f>IF(AND(ISNUMBER(N25),ISNUMBER($D25),ISNUMBER($V25)),MAX(N25+MIN(MAX(AVERAGE($D25:$I25)*'IRRBB parameters'!$C$33,'IRRBB parameters'!$E$33),'IRRBB parameters'!$D$33)*(('IRRBB parameters'!$U$36-'IRRBB parameters'!M$36)/('IRRBB parameters'!$U$36-'IRRBB parameters'!$C$36))-MIN(MAX(AVERAGE($T25:$V25)*'IRRBB parameters'!$C$34,'IRRBB parameters'!$E$34),'IRRBB parameters'!$D$34)*(('IRRBB parameters'!M$36-'IRRBB parameters'!$C$36)/('IRRBB parameters'!$U$36-'IRRBB parameters'!$C$36)),0),"")</f>
        <v/>
      </c>
      <c r="O185" s="1232" t="str">
        <f>IF(AND(ISNUMBER(O25),ISNUMBER($D25),ISNUMBER($V25)),MAX(O25+MIN(MAX(AVERAGE($D25:$I25)*'IRRBB parameters'!$C$33,'IRRBB parameters'!$E$33),'IRRBB parameters'!$D$33)*(('IRRBB parameters'!$U$36-'IRRBB parameters'!N$36)/('IRRBB parameters'!$U$36-'IRRBB parameters'!$C$36))-MIN(MAX(AVERAGE($T25:$V25)*'IRRBB parameters'!$C$34,'IRRBB parameters'!$E$34),'IRRBB parameters'!$D$34)*(('IRRBB parameters'!N$36-'IRRBB parameters'!$C$36)/('IRRBB parameters'!$U$36-'IRRBB parameters'!$C$36)),0),"")</f>
        <v/>
      </c>
      <c r="P185" s="1232" t="str">
        <f>IF(AND(ISNUMBER(P25),ISNUMBER($D25),ISNUMBER($V25)),MAX(P25+MIN(MAX(AVERAGE($D25:$I25)*'IRRBB parameters'!$C$33,'IRRBB parameters'!$E$33),'IRRBB parameters'!$D$33)*(('IRRBB parameters'!$U$36-'IRRBB parameters'!O$36)/('IRRBB parameters'!$U$36-'IRRBB parameters'!$C$36))-MIN(MAX(AVERAGE($T25:$V25)*'IRRBB parameters'!$C$34,'IRRBB parameters'!$E$34),'IRRBB parameters'!$D$34)*(('IRRBB parameters'!O$36-'IRRBB parameters'!$C$36)/('IRRBB parameters'!$U$36-'IRRBB parameters'!$C$36)),0),"")</f>
        <v/>
      </c>
      <c r="Q185" s="1232" t="str">
        <f>IF(AND(ISNUMBER(Q25),ISNUMBER($D25),ISNUMBER($V25)),MAX(Q25+MIN(MAX(AVERAGE($D25:$I25)*'IRRBB parameters'!$C$33,'IRRBB parameters'!$E$33),'IRRBB parameters'!$D$33)*(('IRRBB parameters'!$U$36-'IRRBB parameters'!P$36)/('IRRBB parameters'!$U$36-'IRRBB parameters'!$C$36))-MIN(MAX(AVERAGE($T25:$V25)*'IRRBB parameters'!$C$34,'IRRBB parameters'!$E$34),'IRRBB parameters'!$D$34)*(('IRRBB parameters'!P$36-'IRRBB parameters'!$C$36)/('IRRBB parameters'!$U$36-'IRRBB parameters'!$C$36)),0),"")</f>
        <v/>
      </c>
      <c r="R185" s="1232" t="str">
        <f>IF(AND(ISNUMBER(R25),ISNUMBER($D25),ISNUMBER($V25)),MAX(R25+MIN(MAX(AVERAGE($D25:$I25)*'IRRBB parameters'!$C$33,'IRRBB parameters'!$E$33),'IRRBB parameters'!$D$33)*(('IRRBB parameters'!$U$36-'IRRBB parameters'!Q$36)/('IRRBB parameters'!$U$36-'IRRBB parameters'!$C$36))-MIN(MAX(AVERAGE($T25:$V25)*'IRRBB parameters'!$C$34,'IRRBB parameters'!$E$34),'IRRBB parameters'!$D$34)*(('IRRBB parameters'!Q$36-'IRRBB parameters'!$C$36)/('IRRBB parameters'!$U$36-'IRRBB parameters'!$C$36)),0),"")</f>
        <v/>
      </c>
      <c r="S185" s="1232" t="str">
        <f>IF(AND(ISNUMBER(S25),ISNUMBER($D25),ISNUMBER($V25)),MAX(S25+MIN(MAX(AVERAGE($D25:$I25)*'IRRBB parameters'!$C$33,'IRRBB parameters'!$E$33),'IRRBB parameters'!$D$33)*(('IRRBB parameters'!$U$36-'IRRBB parameters'!R$36)/('IRRBB parameters'!$U$36-'IRRBB parameters'!$C$36))-MIN(MAX(AVERAGE($T25:$V25)*'IRRBB parameters'!$C$34,'IRRBB parameters'!$E$34),'IRRBB parameters'!$D$34)*(('IRRBB parameters'!R$36-'IRRBB parameters'!$C$36)/('IRRBB parameters'!$U$36-'IRRBB parameters'!$C$36)),0),"")</f>
        <v/>
      </c>
      <c r="T185" s="1232" t="str">
        <f>IF(AND(ISNUMBER(T25),ISNUMBER($D25),ISNUMBER($V25)),MAX(T25+MIN(MAX(AVERAGE($D25:$I25)*'IRRBB parameters'!$C$33,'IRRBB parameters'!$E$33),'IRRBB parameters'!$D$33)*(('IRRBB parameters'!$U$36-'IRRBB parameters'!S$36)/('IRRBB parameters'!$U$36-'IRRBB parameters'!$C$36))-MIN(MAX(AVERAGE($T25:$V25)*'IRRBB parameters'!$C$34,'IRRBB parameters'!$E$34),'IRRBB parameters'!$D$34)*(('IRRBB parameters'!S$36-'IRRBB parameters'!$C$36)/('IRRBB parameters'!$U$36-'IRRBB parameters'!$C$36)),0),"")</f>
        <v/>
      </c>
      <c r="U185" s="1232" t="str">
        <f>IF(AND(ISNUMBER(U25),ISNUMBER($D25),ISNUMBER($V25)),MAX(U25+MIN(MAX(AVERAGE($D25:$I25)*'IRRBB parameters'!$C$33,'IRRBB parameters'!$E$33),'IRRBB parameters'!$D$33)*(('IRRBB parameters'!$U$36-'IRRBB parameters'!T$36)/('IRRBB parameters'!$U$36-'IRRBB parameters'!$C$36))-MIN(MAX(AVERAGE($T25:$V25)*'IRRBB parameters'!$C$34,'IRRBB parameters'!$E$34),'IRRBB parameters'!$D$34)*(('IRRBB parameters'!T$36-'IRRBB parameters'!$C$36)/('IRRBB parameters'!$U$36-'IRRBB parameters'!$C$36)),0),"")</f>
        <v/>
      </c>
      <c r="V185" s="1233" t="str">
        <f>IF(AND(ISNUMBER(V25),ISNUMBER($D25),ISNUMBER($V25)),MAX(V25+MIN(MAX(AVERAGE($D25:$I25)*'IRRBB parameters'!$C$33,'IRRBB parameters'!$E$33),'IRRBB parameters'!$D$33)*(('IRRBB parameters'!$U$36-'IRRBB parameters'!U$36)/('IRRBB parameters'!$U$36-'IRRBB parameters'!$C$36))-MIN(MAX(AVERAGE($T25:$V25)*'IRRBB parameters'!$C$34,'IRRBB parameters'!$E$34),'IRRBB parameters'!$D$34)*(('IRRBB parameters'!U$36-'IRRBB parameters'!$C$36)/('IRRBB parameters'!$U$36-'IRRBB parameters'!$C$36)),0),"")</f>
        <v/>
      </c>
      <c r="W185" s="1150"/>
      <c r="X185" s="1210"/>
    </row>
    <row r="186" spans="1:24" ht="15" customHeight="1" x14ac:dyDescent="0.25">
      <c r="A186" s="1209"/>
      <c r="B186" s="1230">
        <f t="shared" si="6"/>
        <v>21</v>
      </c>
      <c r="C186" s="1231" t="str">
        <f t="shared" si="7"/>
        <v/>
      </c>
      <c r="D186" s="1232" t="str">
        <f>IF(AND(ISNUMBER(D26),ISNUMBER($D26),ISNUMBER($V26)),MAX(D26+MIN(MAX(AVERAGE($D26:$I26)*'IRRBB parameters'!$C$33,'IRRBB parameters'!$E$33),'IRRBB parameters'!$D$33)*(('IRRBB parameters'!$U$36-'IRRBB parameters'!C$36)/('IRRBB parameters'!$U$36-'IRRBB parameters'!$C$36))-MIN(MAX(AVERAGE($T26:$V26)*'IRRBB parameters'!$C$34,'IRRBB parameters'!$E$34),'IRRBB parameters'!$D$34)*(('IRRBB parameters'!C$36-'IRRBB parameters'!$C$36)/('IRRBB parameters'!$U$36-'IRRBB parameters'!$C$36)),0),"")</f>
        <v/>
      </c>
      <c r="E186" s="1232" t="str">
        <f>IF(AND(ISNUMBER(E26),ISNUMBER($D26),ISNUMBER($V26)),MAX(E26+MIN(MAX(AVERAGE($D26:$I26)*'IRRBB parameters'!$C$33,'IRRBB parameters'!$E$33),'IRRBB parameters'!$D$33)*(('IRRBB parameters'!$U$36-'IRRBB parameters'!D$36)/('IRRBB parameters'!$U$36-'IRRBB parameters'!$C$36))-MIN(MAX(AVERAGE($T26:$V26)*'IRRBB parameters'!$C$34,'IRRBB parameters'!$E$34),'IRRBB parameters'!$D$34)*(('IRRBB parameters'!D$36-'IRRBB parameters'!$C$36)/('IRRBB parameters'!$U$36-'IRRBB parameters'!$C$36)),0),"")</f>
        <v/>
      </c>
      <c r="F186" s="1232" t="str">
        <f>IF(AND(ISNUMBER(F26),ISNUMBER($D26),ISNUMBER($V26)),MAX(F26+MIN(MAX(AVERAGE($D26:$I26)*'IRRBB parameters'!$C$33,'IRRBB parameters'!$E$33),'IRRBB parameters'!$D$33)*(('IRRBB parameters'!$U$36-'IRRBB parameters'!E$36)/('IRRBB parameters'!$U$36-'IRRBB parameters'!$C$36))-MIN(MAX(AVERAGE($T26:$V26)*'IRRBB parameters'!$C$34,'IRRBB parameters'!$E$34),'IRRBB parameters'!$D$34)*(('IRRBB parameters'!E$36-'IRRBB parameters'!$C$36)/('IRRBB parameters'!$U$36-'IRRBB parameters'!$C$36)),0),"")</f>
        <v/>
      </c>
      <c r="G186" s="1232" t="str">
        <f>IF(AND(ISNUMBER(G26),ISNUMBER($D26),ISNUMBER($V26)),MAX(G26+MIN(MAX(AVERAGE($D26:$I26)*'IRRBB parameters'!$C$33,'IRRBB parameters'!$E$33),'IRRBB parameters'!$D$33)*(('IRRBB parameters'!$U$36-'IRRBB parameters'!F$36)/('IRRBB parameters'!$U$36-'IRRBB parameters'!$C$36))-MIN(MAX(AVERAGE($T26:$V26)*'IRRBB parameters'!$C$34,'IRRBB parameters'!$E$34),'IRRBB parameters'!$D$34)*(('IRRBB parameters'!F$36-'IRRBB parameters'!$C$36)/('IRRBB parameters'!$U$36-'IRRBB parameters'!$C$36)),0),"")</f>
        <v/>
      </c>
      <c r="H186" s="1232" t="str">
        <f>IF(AND(ISNUMBER(H26),ISNUMBER($D26),ISNUMBER($V26)),MAX(H26+MIN(MAX(AVERAGE($D26:$I26)*'IRRBB parameters'!$C$33,'IRRBB parameters'!$E$33),'IRRBB parameters'!$D$33)*(('IRRBB parameters'!$U$36-'IRRBB parameters'!G$36)/('IRRBB parameters'!$U$36-'IRRBB parameters'!$C$36))-MIN(MAX(AVERAGE($T26:$V26)*'IRRBB parameters'!$C$34,'IRRBB parameters'!$E$34),'IRRBB parameters'!$D$34)*(('IRRBB parameters'!G$36-'IRRBB parameters'!$C$36)/('IRRBB parameters'!$U$36-'IRRBB parameters'!$C$36)),0),"")</f>
        <v/>
      </c>
      <c r="I186" s="1232" t="str">
        <f>IF(AND(ISNUMBER(I26),ISNUMBER($D26),ISNUMBER($V26)),MAX(I26+MIN(MAX(AVERAGE($D26:$I26)*'IRRBB parameters'!$C$33,'IRRBB parameters'!$E$33),'IRRBB parameters'!$D$33)*(('IRRBB parameters'!$U$36-'IRRBB parameters'!H$36)/('IRRBB parameters'!$U$36-'IRRBB parameters'!$C$36))-MIN(MAX(AVERAGE($T26:$V26)*'IRRBB parameters'!$C$34,'IRRBB parameters'!$E$34),'IRRBB parameters'!$D$34)*(('IRRBB parameters'!H$36-'IRRBB parameters'!$C$36)/('IRRBB parameters'!$U$36-'IRRBB parameters'!$C$36)),0),"")</f>
        <v/>
      </c>
      <c r="J186" s="1232" t="str">
        <f>IF(AND(ISNUMBER(J26),ISNUMBER($D26),ISNUMBER($V26)),MAX(J26+MIN(MAX(AVERAGE($D26:$I26)*'IRRBB parameters'!$C$33,'IRRBB parameters'!$E$33),'IRRBB parameters'!$D$33)*(('IRRBB parameters'!$U$36-'IRRBB parameters'!I$36)/('IRRBB parameters'!$U$36-'IRRBB parameters'!$C$36))-MIN(MAX(AVERAGE($T26:$V26)*'IRRBB parameters'!$C$34,'IRRBB parameters'!$E$34),'IRRBB parameters'!$D$34)*(('IRRBB parameters'!I$36-'IRRBB parameters'!$C$36)/('IRRBB parameters'!$U$36-'IRRBB parameters'!$C$36)),0),"")</f>
        <v/>
      </c>
      <c r="K186" s="1232" t="str">
        <f>IF(AND(ISNUMBER(K26),ISNUMBER($D26),ISNUMBER($V26)),MAX(K26+MIN(MAX(AVERAGE($D26:$I26)*'IRRBB parameters'!$C$33,'IRRBB parameters'!$E$33),'IRRBB parameters'!$D$33)*(('IRRBB parameters'!$U$36-'IRRBB parameters'!J$36)/('IRRBB parameters'!$U$36-'IRRBB parameters'!$C$36))-MIN(MAX(AVERAGE($T26:$V26)*'IRRBB parameters'!$C$34,'IRRBB parameters'!$E$34),'IRRBB parameters'!$D$34)*(('IRRBB parameters'!J$36-'IRRBB parameters'!$C$36)/('IRRBB parameters'!$U$36-'IRRBB parameters'!$C$36)),0),"")</f>
        <v/>
      </c>
      <c r="L186" s="1232" t="str">
        <f>IF(AND(ISNUMBER(L26),ISNUMBER($D26),ISNUMBER($V26)),MAX(L26+MIN(MAX(AVERAGE($D26:$I26)*'IRRBB parameters'!$C$33,'IRRBB parameters'!$E$33),'IRRBB parameters'!$D$33)*(('IRRBB parameters'!$U$36-'IRRBB parameters'!K$36)/('IRRBB parameters'!$U$36-'IRRBB parameters'!$C$36))-MIN(MAX(AVERAGE($T26:$V26)*'IRRBB parameters'!$C$34,'IRRBB parameters'!$E$34),'IRRBB parameters'!$D$34)*(('IRRBB parameters'!K$36-'IRRBB parameters'!$C$36)/('IRRBB parameters'!$U$36-'IRRBB parameters'!$C$36)),0),"")</f>
        <v/>
      </c>
      <c r="M186" s="1232" t="str">
        <f>IF(AND(ISNUMBER(M26),ISNUMBER($D26),ISNUMBER($V26)),MAX(M26+MIN(MAX(AVERAGE($D26:$I26)*'IRRBB parameters'!$C$33,'IRRBB parameters'!$E$33),'IRRBB parameters'!$D$33)*(('IRRBB parameters'!$U$36-'IRRBB parameters'!L$36)/('IRRBB parameters'!$U$36-'IRRBB parameters'!$C$36))-MIN(MAX(AVERAGE($T26:$V26)*'IRRBB parameters'!$C$34,'IRRBB parameters'!$E$34),'IRRBB parameters'!$D$34)*(('IRRBB parameters'!L$36-'IRRBB parameters'!$C$36)/('IRRBB parameters'!$U$36-'IRRBB parameters'!$C$36)),0),"")</f>
        <v/>
      </c>
      <c r="N186" s="1232" t="str">
        <f>IF(AND(ISNUMBER(N26),ISNUMBER($D26),ISNUMBER($V26)),MAX(N26+MIN(MAX(AVERAGE($D26:$I26)*'IRRBB parameters'!$C$33,'IRRBB parameters'!$E$33),'IRRBB parameters'!$D$33)*(('IRRBB parameters'!$U$36-'IRRBB parameters'!M$36)/('IRRBB parameters'!$U$36-'IRRBB parameters'!$C$36))-MIN(MAX(AVERAGE($T26:$V26)*'IRRBB parameters'!$C$34,'IRRBB parameters'!$E$34),'IRRBB parameters'!$D$34)*(('IRRBB parameters'!M$36-'IRRBB parameters'!$C$36)/('IRRBB parameters'!$U$36-'IRRBB parameters'!$C$36)),0),"")</f>
        <v/>
      </c>
      <c r="O186" s="1232" t="str">
        <f>IF(AND(ISNUMBER(O26),ISNUMBER($D26),ISNUMBER($V26)),MAX(O26+MIN(MAX(AVERAGE($D26:$I26)*'IRRBB parameters'!$C$33,'IRRBB parameters'!$E$33),'IRRBB parameters'!$D$33)*(('IRRBB parameters'!$U$36-'IRRBB parameters'!N$36)/('IRRBB parameters'!$U$36-'IRRBB parameters'!$C$36))-MIN(MAX(AVERAGE($T26:$V26)*'IRRBB parameters'!$C$34,'IRRBB parameters'!$E$34),'IRRBB parameters'!$D$34)*(('IRRBB parameters'!N$36-'IRRBB parameters'!$C$36)/('IRRBB parameters'!$U$36-'IRRBB parameters'!$C$36)),0),"")</f>
        <v/>
      </c>
      <c r="P186" s="1232" t="str">
        <f>IF(AND(ISNUMBER(P26),ISNUMBER($D26),ISNUMBER($V26)),MAX(P26+MIN(MAX(AVERAGE($D26:$I26)*'IRRBB parameters'!$C$33,'IRRBB parameters'!$E$33),'IRRBB parameters'!$D$33)*(('IRRBB parameters'!$U$36-'IRRBB parameters'!O$36)/('IRRBB parameters'!$U$36-'IRRBB parameters'!$C$36))-MIN(MAX(AVERAGE($T26:$V26)*'IRRBB parameters'!$C$34,'IRRBB parameters'!$E$34),'IRRBB parameters'!$D$34)*(('IRRBB parameters'!O$36-'IRRBB parameters'!$C$36)/('IRRBB parameters'!$U$36-'IRRBB parameters'!$C$36)),0),"")</f>
        <v/>
      </c>
      <c r="Q186" s="1232" t="str">
        <f>IF(AND(ISNUMBER(Q26),ISNUMBER($D26),ISNUMBER($V26)),MAX(Q26+MIN(MAX(AVERAGE($D26:$I26)*'IRRBB parameters'!$C$33,'IRRBB parameters'!$E$33),'IRRBB parameters'!$D$33)*(('IRRBB parameters'!$U$36-'IRRBB parameters'!P$36)/('IRRBB parameters'!$U$36-'IRRBB parameters'!$C$36))-MIN(MAX(AVERAGE($T26:$V26)*'IRRBB parameters'!$C$34,'IRRBB parameters'!$E$34),'IRRBB parameters'!$D$34)*(('IRRBB parameters'!P$36-'IRRBB parameters'!$C$36)/('IRRBB parameters'!$U$36-'IRRBB parameters'!$C$36)),0),"")</f>
        <v/>
      </c>
      <c r="R186" s="1232" t="str">
        <f>IF(AND(ISNUMBER(R26),ISNUMBER($D26),ISNUMBER($V26)),MAX(R26+MIN(MAX(AVERAGE($D26:$I26)*'IRRBB parameters'!$C$33,'IRRBB parameters'!$E$33),'IRRBB parameters'!$D$33)*(('IRRBB parameters'!$U$36-'IRRBB parameters'!Q$36)/('IRRBB parameters'!$U$36-'IRRBB parameters'!$C$36))-MIN(MAX(AVERAGE($T26:$V26)*'IRRBB parameters'!$C$34,'IRRBB parameters'!$E$34),'IRRBB parameters'!$D$34)*(('IRRBB parameters'!Q$36-'IRRBB parameters'!$C$36)/('IRRBB parameters'!$U$36-'IRRBB parameters'!$C$36)),0),"")</f>
        <v/>
      </c>
      <c r="S186" s="1232" t="str">
        <f>IF(AND(ISNUMBER(S26),ISNUMBER($D26),ISNUMBER($V26)),MAX(S26+MIN(MAX(AVERAGE($D26:$I26)*'IRRBB parameters'!$C$33,'IRRBB parameters'!$E$33),'IRRBB parameters'!$D$33)*(('IRRBB parameters'!$U$36-'IRRBB parameters'!R$36)/('IRRBB parameters'!$U$36-'IRRBB parameters'!$C$36))-MIN(MAX(AVERAGE($T26:$V26)*'IRRBB parameters'!$C$34,'IRRBB parameters'!$E$34),'IRRBB parameters'!$D$34)*(('IRRBB parameters'!R$36-'IRRBB parameters'!$C$36)/('IRRBB parameters'!$U$36-'IRRBB parameters'!$C$36)),0),"")</f>
        <v/>
      </c>
      <c r="T186" s="1232" t="str">
        <f>IF(AND(ISNUMBER(T26),ISNUMBER($D26),ISNUMBER($V26)),MAX(T26+MIN(MAX(AVERAGE($D26:$I26)*'IRRBB parameters'!$C$33,'IRRBB parameters'!$E$33),'IRRBB parameters'!$D$33)*(('IRRBB parameters'!$U$36-'IRRBB parameters'!S$36)/('IRRBB parameters'!$U$36-'IRRBB parameters'!$C$36))-MIN(MAX(AVERAGE($T26:$V26)*'IRRBB parameters'!$C$34,'IRRBB parameters'!$E$34),'IRRBB parameters'!$D$34)*(('IRRBB parameters'!S$36-'IRRBB parameters'!$C$36)/('IRRBB parameters'!$U$36-'IRRBB parameters'!$C$36)),0),"")</f>
        <v/>
      </c>
      <c r="U186" s="1232" t="str">
        <f>IF(AND(ISNUMBER(U26),ISNUMBER($D26),ISNUMBER($V26)),MAX(U26+MIN(MAX(AVERAGE($D26:$I26)*'IRRBB parameters'!$C$33,'IRRBB parameters'!$E$33),'IRRBB parameters'!$D$33)*(('IRRBB parameters'!$U$36-'IRRBB parameters'!T$36)/('IRRBB parameters'!$U$36-'IRRBB parameters'!$C$36))-MIN(MAX(AVERAGE($T26:$V26)*'IRRBB parameters'!$C$34,'IRRBB parameters'!$E$34),'IRRBB parameters'!$D$34)*(('IRRBB parameters'!T$36-'IRRBB parameters'!$C$36)/('IRRBB parameters'!$U$36-'IRRBB parameters'!$C$36)),0),"")</f>
        <v/>
      </c>
      <c r="V186" s="1233" t="str">
        <f>IF(AND(ISNUMBER(V26),ISNUMBER($D26),ISNUMBER($V26)),MAX(V26+MIN(MAX(AVERAGE($D26:$I26)*'IRRBB parameters'!$C$33,'IRRBB parameters'!$E$33),'IRRBB parameters'!$D$33)*(('IRRBB parameters'!$U$36-'IRRBB parameters'!U$36)/('IRRBB parameters'!$U$36-'IRRBB parameters'!$C$36))-MIN(MAX(AVERAGE($T26:$V26)*'IRRBB parameters'!$C$34,'IRRBB parameters'!$E$34),'IRRBB parameters'!$D$34)*(('IRRBB parameters'!U$36-'IRRBB parameters'!$C$36)/('IRRBB parameters'!$U$36-'IRRBB parameters'!$C$36)),0),"")</f>
        <v/>
      </c>
      <c r="W186" s="1150"/>
      <c r="X186" s="1210"/>
    </row>
    <row r="187" spans="1:24" ht="15" customHeight="1" x14ac:dyDescent="0.25">
      <c r="A187" s="1209"/>
      <c r="B187" s="1230">
        <f t="shared" si="6"/>
        <v>22</v>
      </c>
      <c r="C187" s="1231" t="str">
        <f t="shared" si="7"/>
        <v/>
      </c>
      <c r="D187" s="1232" t="str">
        <f>IF(AND(ISNUMBER(D27),ISNUMBER($D27),ISNUMBER($V27)),MAX(D27+MIN(MAX(AVERAGE($D27:$I27)*'IRRBB parameters'!$C$33,'IRRBB parameters'!$E$33),'IRRBB parameters'!$D$33)*(('IRRBB parameters'!$U$36-'IRRBB parameters'!C$36)/('IRRBB parameters'!$U$36-'IRRBB parameters'!$C$36))-MIN(MAX(AVERAGE($T27:$V27)*'IRRBB parameters'!$C$34,'IRRBB parameters'!$E$34),'IRRBB parameters'!$D$34)*(('IRRBB parameters'!C$36-'IRRBB parameters'!$C$36)/('IRRBB parameters'!$U$36-'IRRBB parameters'!$C$36)),0),"")</f>
        <v/>
      </c>
      <c r="E187" s="1232" t="str">
        <f>IF(AND(ISNUMBER(E27),ISNUMBER($D27),ISNUMBER($V27)),MAX(E27+MIN(MAX(AVERAGE($D27:$I27)*'IRRBB parameters'!$C$33,'IRRBB parameters'!$E$33),'IRRBB parameters'!$D$33)*(('IRRBB parameters'!$U$36-'IRRBB parameters'!D$36)/('IRRBB parameters'!$U$36-'IRRBB parameters'!$C$36))-MIN(MAX(AVERAGE($T27:$V27)*'IRRBB parameters'!$C$34,'IRRBB parameters'!$E$34),'IRRBB parameters'!$D$34)*(('IRRBB parameters'!D$36-'IRRBB parameters'!$C$36)/('IRRBB parameters'!$U$36-'IRRBB parameters'!$C$36)),0),"")</f>
        <v/>
      </c>
      <c r="F187" s="1232" t="str">
        <f>IF(AND(ISNUMBER(F27),ISNUMBER($D27),ISNUMBER($V27)),MAX(F27+MIN(MAX(AVERAGE($D27:$I27)*'IRRBB parameters'!$C$33,'IRRBB parameters'!$E$33),'IRRBB parameters'!$D$33)*(('IRRBB parameters'!$U$36-'IRRBB parameters'!E$36)/('IRRBB parameters'!$U$36-'IRRBB parameters'!$C$36))-MIN(MAX(AVERAGE($T27:$V27)*'IRRBB parameters'!$C$34,'IRRBB parameters'!$E$34),'IRRBB parameters'!$D$34)*(('IRRBB parameters'!E$36-'IRRBB parameters'!$C$36)/('IRRBB parameters'!$U$36-'IRRBB parameters'!$C$36)),0),"")</f>
        <v/>
      </c>
      <c r="G187" s="1232" t="str">
        <f>IF(AND(ISNUMBER(G27),ISNUMBER($D27),ISNUMBER($V27)),MAX(G27+MIN(MAX(AVERAGE($D27:$I27)*'IRRBB parameters'!$C$33,'IRRBB parameters'!$E$33),'IRRBB parameters'!$D$33)*(('IRRBB parameters'!$U$36-'IRRBB parameters'!F$36)/('IRRBB parameters'!$U$36-'IRRBB parameters'!$C$36))-MIN(MAX(AVERAGE($T27:$V27)*'IRRBB parameters'!$C$34,'IRRBB parameters'!$E$34),'IRRBB parameters'!$D$34)*(('IRRBB parameters'!F$36-'IRRBB parameters'!$C$36)/('IRRBB parameters'!$U$36-'IRRBB parameters'!$C$36)),0),"")</f>
        <v/>
      </c>
      <c r="H187" s="1232" t="str">
        <f>IF(AND(ISNUMBER(H27),ISNUMBER($D27),ISNUMBER($V27)),MAX(H27+MIN(MAX(AVERAGE($D27:$I27)*'IRRBB parameters'!$C$33,'IRRBB parameters'!$E$33),'IRRBB parameters'!$D$33)*(('IRRBB parameters'!$U$36-'IRRBB parameters'!G$36)/('IRRBB parameters'!$U$36-'IRRBB parameters'!$C$36))-MIN(MAX(AVERAGE($T27:$V27)*'IRRBB parameters'!$C$34,'IRRBB parameters'!$E$34),'IRRBB parameters'!$D$34)*(('IRRBB parameters'!G$36-'IRRBB parameters'!$C$36)/('IRRBB parameters'!$U$36-'IRRBB parameters'!$C$36)),0),"")</f>
        <v/>
      </c>
      <c r="I187" s="1232" t="str">
        <f>IF(AND(ISNUMBER(I27),ISNUMBER($D27),ISNUMBER($V27)),MAX(I27+MIN(MAX(AVERAGE($D27:$I27)*'IRRBB parameters'!$C$33,'IRRBB parameters'!$E$33),'IRRBB parameters'!$D$33)*(('IRRBB parameters'!$U$36-'IRRBB parameters'!H$36)/('IRRBB parameters'!$U$36-'IRRBB parameters'!$C$36))-MIN(MAX(AVERAGE($T27:$V27)*'IRRBB parameters'!$C$34,'IRRBB parameters'!$E$34),'IRRBB parameters'!$D$34)*(('IRRBB parameters'!H$36-'IRRBB parameters'!$C$36)/('IRRBB parameters'!$U$36-'IRRBB parameters'!$C$36)),0),"")</f>
        <v/>
      </c>
      <c r="J187" s="1232" t="str">
        <f>IF(AND(ISNUMBER(J27),ISNUMBER($D27),ISNUMBER($V27)),MAX(J27+MIN(MAX(AVERAGE($D27:$I27)*'IRRBB parameters'!$C$33,'IRRBB parameters'!$E$33),'IRRBB parameters'!$D$33)*(('IRRBB parameters'!$U$36-'IRRBB parameters'!I$36)/('IRRBB parameters'!$U$36-'IRRBB parameters'!$C$36))-MIN(MAX(AVERAGE($T27:$V27)*'IRRBB parameters'!$C$34,'IRRBB parameters'!$E$34),'IRRBB parameters'!$D$34)*(('IRRBB parameters'!I$36-'IRRBB parameters'!$C$36)/('IRRBB parameters'!$U$36-'IRRBB parameters'!$C$36)),0),"")</f>
        <v/>
      </c>
      <c r="K187" s="1232" t="str">
        <f>IF(AND(ISNUMBER(K27),ISNUMBER($D27),ISNUMBER($V27)),MAX(K27+MIN(MAX(AVERAGE($D27:$I27)*'IRRBB parameters'!$C$33,'IRRBB parameters'!$E$33),'IRRBB parameters'!$D$33)*(('IRRBB parameters'!$U$36-'IRRBB parameters'!J$36)/('IRRBB parameters'!$U$36-'IRRBB parameters'!$C$36))-MIN(MAX(AVERAGE($T27:$V27)*'IRRBB parameters'!$C$34,'IRRBB parameters'!$E$34),'IRRBB parameters'!$D$34)*(('IRRBB parameters'!J$36-'IRRBB parameters'!$C$36)/('IRRBB parameters'!$U$36-'IRRBB parameters'!$C$36)),0),"")</f>
        <v/>
      </c>
      <c r="L187" s="1232" t="str">
        <f>IF(AND(ISNUMBER(L27),ISNUMBER($D27),ISNUMBER($V27)),MAX(L27+MIN(MAX(AVERAGE($D27:$I27)*'IRRBB parameters'!$C$33,'IRRBB parameters'!$E$33),'IRRBB parameters'!$D$33)*(('IRRBB parameters'!$U$36-'IRRBB parameters'!K$36)/('IRRBB parameters'!$U$36-'IRRBB parameters'!$C$36))-MIN(MAX(AVERAGE($T27:$V27)*'IRRBB parameters'!$C$34,'IRRBB parameters'!$E$34),'IRRBB parameters'!$D$34)*(('IRRBB parameters'!K$36-'IRRBB parameters'!$C$36)/('IRRBB parameters'!$U$36-'IRRBB parameters'!$C$36)),0),"")</f>
        <v/>
      </c>
      <c r="M187" s="1232" t="str">
        <f>IF(AND(ISNUMBER(M27),ISNUMBER($D27),ISNUMBER($V27)),MAX(M27+MIN(MAX(AVERAGE($D27:$I27)*'IRRBB parameters'!$C$33,'IRRBB parameters'!$E$33),'IRRBB parameters'!$D$33)*(('IRRBB parameters'!$U$36-'IRRBB parameters'!L$36)/('IRRBB parameters'!$U$36-'IRRBB parameters'!$C$36))-MIN(MAX(AVERAGE($T27:$V27)*'IRRBB parameters'!$C$34,'IRRBB parameters'!$E$34),'IRRBB parameters'!$D$34)*(('IRRBB parameters'!L$36-'IRRBB parameters'!$C$36)/('IRRBB parameters'!$U$36-'IRRBB parameters'!$C$36)),0),"")</f>
        <v/>
      </c>
      <c r="N187" s="1232" t="str">
        <f>IF(AND(ISNUMBER(N27),ISNUMBER($D27),ISNUMBER($V27)),MAX(N27+MIN(MAX(AVERAGE($D27:$I27)*'IRRBB parameters'!$C$33,'IRRBB parameters'!$E$33),'IRRBB parameters'!$D$33)*(('IRRBB parameters'!$U$36-'IRRBB parameters'!M$36)/('IRRBB parameters'!$U$36-'IRRBB parameters'!$C$36))-MIN(MAX(AVERAGE($T27:$V27)*'IRRBB parameters'!$C$34,'IRRBB parameters'!$E$34),'IRRBB parameters'!$D$34)*(('IRRBB parameters'!M$36-'IRRBB parameters'!$C$36)/('IRRBB parameters'!$U$36-'IRRBB parameters'!$C$36)),0),"")</f>
        <v/>
      </c>
      <c r="O187" s="1232" t="str">
        <f>IF(AND(ISNUMBER(O27),ISNUMBER($D27),ISNUMBER($V27)),MAX(O27+MIN(MAX(AVERAGE($D27:$I27)*'IRRBB parameters'!$C$33,'IRRBB parameters'!$E$33),'IRRBB parameters'!$D$33)*(('IRRBB parameters'!$U$36-'IRRBB parameters'!N$36)/('IRRBB parameters'!$U$36-'IRRBB parameters'!$C$36))-MIN(MAX(AVERAGE($T27:$V27)*'IRRBB parameters'!$C$34,'IRRBB parameters'!$E$34),'IRRBB parameters'!$D$34)*(('IRRBB parameters'!N$36-'IRRBB parameters'!$C$36)/('IRRBB parameters'!$U$36-'IRRBB parameters'!$C$36)),0),"")</f>
        <v/>
      </c>
      <c r="P187" s="1232" t="str">
        <f>IF(AND(ISNUMBER(P27),ISNUMBER($D27),ISNUMBER($V27)),MAX(P27+MIN(MAX(AVERAGE($D27:$I27)*'IRRBB parameters'!$C$33,'IRRBB parameters'!$E$33),'IRRBB parameters'!$D$33)*(('IRRBB parameters'!$U$36-'IRRBB parameters'!O$36)/('IRRBB parameters'!$U$36-'IRRBB parameters'!$C$36))-MIN(MAX(AVERAGE($T27:$V27)*'IRRBB parameters'!$C$34,'IRRBB parameters'!$E$34),'IRRBB parameters'!$D$34)*(('IRRBB parameters'!O$36-'IRRBB parameters'!$C$36)/('IRRBB parameters'!$U$36-'IRRBB parameters'!$C$36)),0),"")</f>
        <v/>
      </c>
      <c r="Q187" s="1232" t="str">
        <f>IF(AND(ISNUMBER(Q27),ISNUMBER($D27),ISNUMBER($V27)),MAX(Q27+MIN(MAX(AVERAGE($D27:$I27)*'IRRBB parameters'!$C$33,'IRRBB parameters'!$E$33),'IRRBB parameters'!$D$33)*(('IRRBB parameters'!$U$36-'IRRBB parameters'!P$36)/('IRRBB parameters'!$U$36-'IRRBB parameters'!$C$36))-MIN(MAX(AVERAGE($T27:$V27)*'IRRBB parameters'!$C$34,'IRRBB parameters'!$E$34),'IRRBB parameters'!$D$34)*(('IRRBB parameters'!P$36-'IRRBB parameters'!$C$36)/('IRRBB parameters'!$U$36-'IRRBB parameters'!$C$36)),0),"")</f>
        <v/>
      </c>
      <c r="R187" s="1232" t="str">
        <f>IF(AND(ISNUMBER(R27),ISNUMBER($D27),ISNUMBER($V27)),MAX(R27+MIN(MAX(AVERAGE($D27:$I27)*'IRRBB parameters'!$C$33,'IRRBB parameters'!$E$33),'IRRBB parameters'!$D$33)*(('IRRBB parameters'!$U$36-'IRRBB parameters'!Q$36)/('IRRBB parameters'!$U$36-'IRRBB parameters'!$C$36))-MIN(MAX(AVERAGE($T27:$V27)*'IRRBB parameters'!$C$34,'IRRBB parameters'!$E$34),'IRRBB parameters'!$D$34)*(('IRRBB parameters'!Q$36-'IRRBB parameters'!$C$36)/('IRRBB parameters'!$U$36-'IRRBB parameters'!$C$36)),0),"")</f>
        <v/>
      </c>
      <c r="S187" s="1232" t="str">
        <f>IF(AND(ISNUMBER(S27),ISNUMBER($D27),ISNUMBER($V27)),MAX(S27+MIN(MAX(AVERAGE($D27:$I27)*'IRRBB parameters'!$C$33,'IRRBB parameters'!$E$33),'IRRBB parameters'!$D$33)*(('IRRBB parameters'!$U$36-'IRRBB parameters'!R$36)/('IRRBB parameters'!$U$36-'IRRBB parameters'!$C$36))-MIN(MAX(AVERAGE($T27:$V27)*'IRRBB parameters'!$C$34,'IRRBB parameters'!$E$34),'IRRBB parameters'!$D$34)*(('IRRBB parameters'!R$36-'IRRBB parameters'!$C$36)/('IRRBB parameters'!$U$36-'IRRBB parameters'!$C$36)),0),"")</f>
        <v/>
      </c>
      <c r="T187" s="1232" t="str">
        <f>IF(AND(ISNUMBER(T27),ISNUMBER($D27),ISNUMBER($V27)),MAX(T27+MIN(MAX(AVERAGE($D27:$I27)*'IRRBB parameters'!$C$33,'IRRBB parameters'!$E$33),'IRRBB parameters'!$D$33)*(('IRRBB parameters'!$U$36-'IRRBB parameters'!S$36)/('IRRBB parameters'!$U$36-'IRRBB parameters'!$C$36))-MIN(MAX(AVERAGE($T27:$V27)*'IRRBB parameters'!$C$34,'IRRBB parameters'!$E$34),'IRRBB parameters'!$D$34)*(('IRRBB parameters'!S$36-'IRRBB parameters'!$C$36)/('IRRBB parameters'!$U$36-'IRRBB parameters'!$C$36)),0),"")</f>
        <v/>
      </c>
      <c r="U187" s="1232" t="str">
        <f>IF(AND(ISNUMBER(U27),ISNUMBER($D27),ISNUMBER($V27)),MAX(U27+MIN(MAX(AVERAGE($D27:$I27)*'IRRBB parameters'!$C$33,'IRRBB parameters'!$E$33),'IRRBB parameters'!$D$33)*(('IRRBB parameters'!$U$36-'IRRBB parameters'!T$36)/('IRRBB parameters'!$U$36-'IRRBB parameters'!$C$36))-MIN(MAX(AVERAGE($T27:$V27)*'IRRBB parameters'!$C$34,'IRRBB parameters'!$E$34),'IRRBB parameters'!$D$34)*(('IRRBB parameters'!T$36-'IRRBB parameters'!$C$36)/('IRRBB parameters'!$U$36-'IRRBB parameters'!$C$36)),0),"")</f>
        <v/>
      </c>
      <c r="V187" s="1233" t="str">
        <f>IF(AND(ISNUMBER(V27),ISNUMBER($D27),ISNUMBER($V27)),MAX(V27+MIN(MAX(AVERAGE($D27:$I27)*'IRRBB parameters'!$C$33,'IRRBB parameters'!$E$33),'IRRBB parameters'!$D$33)*(('IRRBB parameters'!$U$36-'IRRBB parameters'!U$36)/('IRRBB parameters'!$U$36-'IRRBB parameters'!$C$36))-MIN(MAX(AVERAGE($T27:$V27)*'IRRBB parameters'!$C$34,'IRRBB parameters'!$E$34),'IRRBB parameters'!$D$34)*(('IRRBB parameters'!U$36-'IRRBB parameters'!$C$36)/('IRRBB parameters'!$U$36-'IRRBB parameters'!$C$36)),0),"")</f>
        <v/>
      </c>
      <c r="W187" s="1150"/>
      <c r="X187" s="1210"/>
    </row>
    <row r="188" spans="1:24" ht="15" customHeight="1" x14ac:dyDescent="0.25">
      <c r="A188" s="1209"/>
      <c r="B188" s="1230">
        <f t="shared" si="6"/>
        <v>23</v>
      </c>
      <c r="C188" s="1231" t="str">
        <f t="shared" si="7"/>
        <v/>
      </c>
      <c r="D188" s="1232" t="str">
        <f>IF(AND(ISNUMBER(D28),ISNUMBER($D28),ISNUMBER($V28)),MAX(D28+MIN(MAX(AVERAGE($D28:$I28)*'IRRBB parameters'!$C$33,'IRRBB parameters'!$E$33),'IRRBB parameters'!$D$33)*(('IRRBB parameters'!$U$36-'IRRBB parameters'!C$36)/('IRRBB parameters'!$U$36-'IRRBB parameters'!$C$36))-MIN(MAX(AVERAGE($T28:$V28)*'IRRBB parameters'!$C$34,'IRRBB parameters'!$E$34),'IRRBB parameters'!$D$34)*(('IRRBB parameters'!C$36-'IRRBB parameters'!$C$36)/('IRRBB parameters'!$U$36-'IRRBB parameters'!$C$36)),0),"")</f>
        <v/>
      </c>
      <c r="E188" s="1232" t="str">
        <f>IF(AND(ISNUMBER(E28),ISNUMBER($D28),ISNUMBER($V28)),MAX(E28+MIN(MAX(AVERAGE($D28:$I28)*'IRRBB parameters'!$C$33,'IRRBB parameters'!$E$33),'IRRBB parameters'!$D$33)*(('IRRBB parameters'!$U$36-'IRRBB parameters'!D$36)/('IRRBB parameters'!$U$36-'IRRBB parameters'!$C$36))-MIN(MAX(AVERAGE($T28:$V28)*'IRRBB parameters'!$C$34,'IRRBB parameters'!$E$34),'IRRBB parameters'!$D$34)*(('IRRBB parameters'!D$36-'IRRBB parameters'!$C$36)/('IRRBB parameters'!$U$36-'IRRBB parameters'!$C$36)),0),"")</f>
        <v/>
      </c>
      <c r="F188" s="1232" t="str">
        <f>IF(AND(ISNUMBER(F28),ISNUMBER($D28),ISNUMBER($V28)),MAX(F28+MIN(MAX(AVERAGE($D28:$I28)*'IRRBB parameters'!$C$33,'IRRBB parameters'!$E$33),'IRRBB parameters'!$D$33)*(('IRRBB parameters'!$U$36-'IRRBB parameters'!E$36)/('IRRBB parameters'!$U$36-'IRRBB parameters'!$C$36))-MIN(MAX(AVERAGE($T28:$V28)*'IRRBB parameters'!$C$34,'IRRBB parameters'!$E$34),'IRRBB parameters'!$D$34)*(('IRRBB parameters'!E$36-'IRRBB parameters'!$C$36)/('IRRBB parameters'!$U$36-'IRRBB parameters'!$C$36)),0),"")</f>
        <v/>
      </c>
      <c r="G188" s="1232" t="str">
        <f>IF(AND(ISNUMBER(G28),ISNUMBER($D28),ISNUMBER($V28)),MAX(G28+MIN(MAX(AVERAGE($D28:$I28)*'IRRBB parameters'!$C$33,'IRRBB parameters'!$E$33),'IRRBB parameters'!$D$33)*(('IRRBB parameters'!$U$36-'IRRBB parameters'!F$36)/('IRRBB parameters'!$U$36-'IRRBB parameters'!$C$36))-MIN(MAX(AVERAGE($T28:$V28)*'IRRBB parameters'!$C$34,'IRRBB parameters'!$E$34),'IRRBB parameters'!$D$34)*(('IRRBB parameters'!F$36-'IRRBB parameters'!$C$36)/('IRRBB parameters'!$U$36-'IRRBB parameters'!$C$36)),0),"")</f>
        <v/>
      </c>
      <c r="H188" s="1232" t="str">
        <f>IF(AND(ISNUMBER(H28),ISNUMBER($D28),ISNUMBER($V28)),MAX(H28+MIN(MAX(AVERAGE($D28:$I28)*'IRRBB parameters'!$C$33,'IRRBB parameters'!$E$33),'IRRBB parameters'!$D$33)*(('IRRBB parameters'!$U$36-'IRRBB parameters'!G$36)/('IRRBB parameters'!$U$36-'IRRBB parameters'!$C$36))-MIN(MAX(AVERAGE($T28:$V28)*'IRRBB parameters'!$C$34,'IRRBB parameters'!$E$34),'IRRBB parameters'!$D$34)*(('IRRBB parameters'!G$36-'IRRBB parameters'!$C$36)/('IRRBB parameters'!$U$36-'IRRBB parameters'!$C$36)),0),"")</f>
        <v/>
      </c>
      <c r="I188" s="1232" t="str">
        <f>IF(AND(ISNUMBER(I28),ISNUMBER($D28),ISNUMBER($V28)),MAX(I28+MIN(MAX(AVERAGE($D28:$I28)*'IRRBB parameters'!$C$33,'IRRBB parameters'!$E$33),'IRRBB parameters'!$D$33)*(('IRRBB parameters'!$U$36-'IRRBB parameters'!H$36)/('IRRBB parameters'!$U$36-'IRRBB parameters'!$C$36))-MIN(MAX(AVERAGE($T28:$V28)*'IRRBB parameters'!$C$34,'IRRBB parameters'!$E$34),'IRRBB parameters'!$D$34)*(('IRRBB parameters'!H$36-'IRRBB parameters'!$C$36)/('IRRBB parameters'!$U$36-'IRRBB parameters'!$C$36)),0),"")</f>
        <v/>
      </c>
      <c r="J188" s="1232" t="str">
        <f>IF(AND(ISNUMBER(J28),ISNUMBER($D28),ISNUMBER($V28)),MAX(J28+MIN(MAX(AVERAGE($D28:$I28)*'IRRBB parameters'!$C$33,'IRRBB parameters'!$E$33),'IRRBB parameters'!$D$33)*(('IRRBB parameters'!$U$36-'IRRBB parameters'!I$36)/('IRRBB parameters'!$U$36-'IRRBB parameters'!$C$36))-MIN(MAX(AVERAGE($T28:$V28)*'IRRBB parameters'!$C$34,'IRRBB parameters'!$E$34),'IRRBB parameters'!$D$34)*(('IRRBB parameters'!I$36-'IRRBB parameters'!$C$36)/('IRRBB parameters'!$U$36-'IRRBB parameters'!$C$36)),0),"")</f>
        <v/>
      </c>
      <c r="K188" s="1232" t="str">
        <f>IF(AND(ISNUMBER(K28),ISNUMBER($D28),ISNUMBER($V28)),MAX(K28+MIN(MAX(AVERAGE($D28:$I28)*'IRRBB parameters'!$C$33,'IRRBB parameters'!$E$33),'IRRBB parameters'!$D$33)*(('IRRBB parameters'!$U$36-'IRRBB parameters'!J$36)/('IRRBB parameters'!$U$36-'IRRBB parameters'!$C$36))-MIN(MAX(AVERAGE($T28:$V28)*'IRRBB parameters'!$C$34,'IRRBB parameters'!$E$34),'IRRBB parameters'!$D$34)*(('IRRBB parameters'!J$36-'IRRBB parameters'!$C$36)/('IRRBB parameters'!$U$36-'IRRBB parameters'!$C$36)),0),"")</f>
        <v/>
      </c>
      <c r="L188" s="1232" t="str">
        <f>IF(AND(ISNUMBER(L28),ISNUMBER($D28),ISNUMBER($V28)),MAX(L28+MIN(MAX(AVERAGE($D28:$I28)*'IRRBB parameters'!$C$33,'IRRBB parameters'!$E$33),'IRRBB parameters'!$D$33)*(('IRRBB parameters'!$U$36-'IRRBB parameters'!K$36)/('IRRBB parameters'!$U$36-'IRRBB parameters'!$C$36))-MIN(MAX(AVERAGE($T28:$V28)*'IRRBB parameters'!$C$34,'IRRBB parameters'!$E$34),'IRRBB parameters'!$D$34)*(('IRRBB parameters'!K$36-'IRRBB parameters'!$C$36)/('IRRBB parameters'!$U$36-'IRRBB parameters'!$C$36)),0),"")</f>
        <v/>
      </c>
      <c r="M188" s="1232" t="str">
        <f>IF(AND(ISNUMBER(M28),ISNUMBER($D28),ISNUMBER($V28)),MAX(M28+MIN(MAX(AVERAGE($D28:$I28)*'IRRBB parameters'!$C$33,'IRRBB parameters'!$E$33),'IRRBB parameters'!$D$33)*(('IRRBB parameters'!$U$36-'IRRBB parameters'!L$36)/('IRRBB parameters'!$U$36-'IRRBB parameters'!$C$36))-MIN(MAX(AVERAGE($T28:$V28)*'IRRBB parameters'!$C$34,'IRRBB parameters'!$E$34),'IRRBB parameters'!$D$34)*(('IRRBB parameters'!L$36-'IRRBB parameters'!$C$36)/('IRRBB parameters'!$U$36-'IRRBB parameters'!$C$36)),0),"")</f>
        <v/>
      </c>
      <c r="N188" s="1232" t="str">
        <f>IF(AND(ISNUMBER(N28),ISNUMBER($D28),ISNUMBER($V28)),MAX(N28+MIN(MAX(AVERAGE($D28:$I28)*'IRRBB parameters'!$C$33,'IRRBB parameters'!$E$33),'IRRBB parameters'!$D$33)*(('IRRBB parameters'!$U$36-'IRRBB parameters'!M$36)/('IRRBB parameters'!$U$36-'IRRBB parameters'!$C$36))-MIN(MAX(AVERAGE($T28:$V28)*'IRRBB parameters'!$C$34,'IRRBB parameters'!$E$34),'IRRBB parameters'!$D$34)*(('IRRBB parameters'!M$36-'IRRBB parameters'!$C$36)/('IRRBB parameters'!$U$36-'IRRBB parameters'!$C$36)),0),"")</f>
        <v/>
      </c>
      <c r="O188" s="1232" t="str">
        <f>IF(AND(ISNUMBER(O28),ISNUMBER($D28),ISNUMBER($V28)),MAX(O28+MIN(MAX(AVERAGE($D28:$I28)*'IRRBB parameters'!$C$33,'IRRBB parameters'!$E$33),'IRRBB parameters'!$D$33)*(('IRRBB parameters'!$U$36-'IRRBB parameters'!N$36)/('IRRBB parameters'!$U$36-'IRRBB parameters'!$C$36))-MIN(MAX(AVERAGE($T28:$V28)*'IRRBB parameters'!$C$34,'IRRBB parameters'!$E$34),'IRRBB parameters'!$D$34)*(('IRRBB parameters'!N$36-'IRRBB parameters'!$C$36)/('IRRBB parameters'!$U$36-'IRRBB parameters'!$C$36)),0),"")</f>
        <v/>
      </c>
      <c r="P188" s="1232" t="str">
        <f>IF(AND(ISNUMBER(P28),ISNUMBER($D28),ISNUMBER($V28)),MAX(P28+MIN(MAX(AVERAGE($D28:$I28)*'IRRBB parameters'!$C$33,'IRRBB parameters'!$E$33),'IRRBB parameters'!$D$33)*(('IRRBB parameters'!$U$36-'IRRBB parameters'!O$36)/('IRRBB parameters'!$U$36-'IRRBB parameters'!$C$36))-MIN(MAX(AVERAGE($T28:$V28)*'IRRBB parameters'!$C$34,'IRRBB parameters'!$E$34),'IRRBB parameters'!$D$34)*(('IRRBB parameters'!O$36-'IRRBB parameters'!$C$36)/('IRRBB parameters'!$U$36-'IRRBB parameters'!$C$36)),0),"")</f>
        <v/>
      </c>
      <c r="Q188" s="1232" t="str">
        <f>IF(AND(ISNUMBER(Q28),ISNUMBER($D28),ISNUMBER($V28)),MAX(Q28+MIN(MAX(AVERAGE($D28:$I28)*'IRRBB parameters'!$C$33,'IRRBB parameters'!$E$33),'IRRBB parameters'!$D$33)*(('IRRBB parameters'!$U$36-'IRRBB parameters'!P$36)/('IRRBB parameters'!$U$36-'IRRBB parameters'!$C$36))-MIN(MAX(AVERAGE($T28:$V28)*'IRRBB parameters'!$C$34,'IRRBB parameters'!$E$34),'IRRBB parameters'!$D$34)*(('IRRBB parameters'!P$36-'IRRBB parameters'!$C$36)/('IRRBB parameters'!$U$36-'IRRBB parameters'!$C$36)),0),"")</f>
        <v/>
      </c>
      <c r="R188" s="1232" t="str">
        <f>IF(AND(ISNUMBER(R28),ISNUMBER($D28),ISNUMBER($V28)),MAX(R28+MIN(MAX(AVERAGE($D28:$I28)*'IRRBB parameters'!$C$33,'IRRBB parameters'!$E$33),'IRRBB parameters'!$D$33)*(('IRRBB parameters'!$U$36-'IRRBB parameters'!Q$36)/('IRRBB parameters'!$U$36-'IRRBB parameters'!$C$36))-MIN(MAX(AVERAGE($T28:$V28)*'IRRBB parameters'!$C$34,'IRRBB parameters'!$E$34),'IRRBB parameters'!$D$34)*(('IRRBB parameters'!Q$36-'IRRBB parameters'!$C$36)/('IRRBB parameters'!$U$36-'IRRBB parameters'!$C$36)),0),"")</f>
        <v/>
      </c>
      <c r="S188" s="1232" t="str">
        <f>IF(AND(ISNUMBER(S28),ISNUMBER($D28),ISNUMBER($V28)),MAX(S28+MIN(MAX(AVERAGE($D28:$I28)*'IRRBB parameters'!$C$33,'IRRBB parameters'!$E$33),'IRRBB parameters'!$D$33)*(('IRRBB parameters'!$U$36-'IRRBB parameters'!R$36)/('IRRBB parameters'!$U$36-'IRRBB parameters'!$C$36))-MIN(MAX(AVERAGE($T28:$V28)*'IRRBB parameters'!$C$34,'IRRBB parameters'!$E$34),'IRRBB parameters'!$D$34)*(('IRRBB parameters'!R$36-'IRRBB parameters'!$C$36)/('IRRBB parameters'!$U$36-'IRRBB parameters'!$C$36)),0),"")</f>
        <v/>
      </c>
      <c r="T188" s="1232" t="str">
        <f>IF(AND(ISNUMBER(T28),ISNUMBER($D28),ISNUMBER($V28)),MAX(T28+MIN(MAX(AVERAGE($D28:$I28)*'IRRBB parameters'!$C$33,'IRRBB parameters'!$E$33),'IRRBB parameters'!$D$33)*(('IRRBB parameters'!$U$36-'IRRBB parameters'!S$36)/('IRRBB parameters'!$U$36-'IRRBB parameters'!$C$36))-MIN(MAX(AVERAGE($T28:$V28)*'IRRBB parameters'!$C$34,'IRRBB parameters'!$E$34),'IRRBB parameters'!$D$34)*(('IRRBB parameters'!S$36-'IRRBB parameters'!$C$36)/('IRRBB parameters'!$U$36-'IRRBB parameters'!$C$36)),0),"")</f>
        <v/>
      </c>
      <c r="U188" s="1232" t="str">
        <f>IF(AND(ISNUMBER(U28),ISNUMBER($D28),ISNUMBER($V28)),MAX(U28+MIN(MAX(AVERAGE($D28:$I28)*'IRRBB parameters'!$C$33,'IRRBB parameters'!$E$33),'IRRBB parameters'!$D$33)*(('IRRBB parameters'!$U$36-'IRRBB parameters'!T$36)/('IRRBB parameters'!$U$36-'IRRBB parameters'!$C$36))-MIN(MAX(AVERAGE($T28:$V28)*'IRRBB parameters'!$C$34,'IRRBB parameters'!$E$34),'IRRBB parameters'!$D$34)*(('IRRBB parameters'!T$36-'IRRBB parameters'!$C$36)/('IRRBB parameters'!$U$36-'IRRBB parameters'!$C$36)),0),"")</f>
        <v/>
      </c>
      <c r="V188" s="1233" t="str">
        <f>IF(AND(ISNUMBER(V28),ISNUMBER($D28),ISNUMBER($V28)),MAX(V28+MIN(MAX(AVERAGE($D28:$I28)*'IRRBB parameters'!$C$33,'IRRBB parameters'!$E$33),'IRRBB parameters'!$D$33)*(('IRRBB parameters'!$U$36-'IRRBB parameters'!U$36)/('IRRBB parameters'!$U$36-'IRRBB parameters'!$C$36))-MIN(MAX(AVERAGE($T28:$V28)*'IRRBB parameters'!$C$34,'IRRBB parameters'!$E$34),'IRRBB parameters'!$D$34)*(('IRRBB parameters'!U$36-'IRRBB parameters'!$C$36)/('IRRBB parameters'!$U$36-'IRRBB parameters'!$C$36)),0),"")</f>
        <v/>
      </c>
      <c r="W188" s="1150"/>
      <c r="X188" s="1210"/>
    </row>
    <row r="189" spans="1:24" ht="15" customHeight="1" x14ac:dyDescent="0.25">
      <c r="A189" s="1209"/>
      <c r="B189" s="1230">
        <f t="shared" si="6"/>
        <v>24</v>
      </c>
      <c r="C189" s="1231" t="str">
        <f t="shared" si="7"/>
        <v/>
      </c>
      <c r="D189" s="1232" t="str">
        <f>IF(AND(ISNUMBER(D29),ISNUMBER($D29),ISNUMBER($V29)),MAX(D29+MIN(MAX(AVERAGE($D29:$I29)*'IRRBB parameters'!$C$33,'IRRBB parameters'!$E$33),'IRRBB parameters'!$D$33)*(('IRRBB parameters'!$U$36-'IRRBB parameters'!C$36)/('IRRBB parameters'!$U$36-'IRRBB parameters'!$C$36))-MIN(MAX(AVERAGE($T29:$V29)*'IRRBB parameters'!$C$34,'IRRBB parameters'!$E$34),'IRRBB parameters'!$D$34)*(('IRRBB parameters'!C$36-'IRRBB parameters'!$C$36)/('IRRBB parameters'!$U$36-'IRRBB parameters'!$C$36)),0),"")</f>
        <v/>
      </c>
      <c r="E189" s="1232" t="str">
        <f>IF(AND(ISNUMBER(E29),ISNUMBER($D29),ISNUMBER($V29)),MAX(E29+MIN(MAX(AVERAGE($D29:$I29)*'IRRBB parameters'!$C$33,'IRRBB parameters'!$E$33),'IRRBB parameters'!$D$33)*(('IRRBB parameters'!$U$36-'IRRBB parameters'!D$36)/('IRRBB parameters'!$U$36-'IRRBB parameters'!$C$36))-MIN(MAX(AVERAGE($T29:$V29)*'IRRBB parameters'!$C$34,'IRRBB parameters'!$E$34),'IRRBB parameters'!$D$34)*(('IRRBB parameters'!D$36-'IRRBB parameters'!$C$36)/('IRRBB parameters'!$U$36-'IRRBB parameters'!$C$36)),0),"")</f>
        <v/>
      </c>
      <c r="F189" s="1232" t="str">
        <f>IF(AND(ISNUMBER(F29),ISNUMBER($D29),ISNUMBER($V29)),MAX(F29+MIN(MAX(AVERAGE($D29:$I29)*'IRRBB parameters'!$C$33,'IRRBB parameters'!$E$33),'IRRBB parameters'!$D$33)*(('IRRBB parameters'!$U$36-'IRRBB parameters'!E$36)/('IRRBB parameters'!$U$36-'IRRBB parameters'!$C$36))-MIN(MAX(AVERAGE($T29:$V29)*'IRRBB parameters'!$C$34,'IRRBB parameters'!$E$34),'IRRBB parameters'!$D$34)*(('IRRBB parameters'!E$36-'IRRBB parameters'!$C$36)/('IRRBB parameters'!$U$36-'IRRBB parameters'!$C$36)),0),"")</f>
        <v/>
      </c>
      <c r="G189" s="1232" t="str">
        <f>IF(AND(ISNUMBER(G29),ISNUMBER($D29),ISNUMBER($V29)),MAX(G29+MIN(MAX(AVERAGE($D29:$I29)*'IRRBB parameters'!$C$33,'IRRBB parameters'!$E$33),'IRRBB parameters'!$D$33)*(('IRRBB parameters'!$U$36-'IRRBB parameters'!F$36)/('IRRBB parameters'!$U$36-'IRRBB parameters'!$C$36))-MIN(MAX(AVERAGE($T29:$V29)*'IRRBB parameters'!$C$34,'IRRBB parameters'!$E$34),'IRRBB parameters'!$D$34)*(('IRRBB parameters'!F$36-'IRRBB parameters'!$C$36)/('IRRBB parameters'!$U$36-'IRRBB parameters'!$C$36)),0),"")</f>
        <v/>
      </c>
      <c r="H189" s="1232" t="str">
        <f>IF(AND(ISNUMBER(H29),ISNUMBER($D29),ISNUMBER($V29)),MAX(H29+MIN(MAX(AVERAGE($D29:$I29)*'IRRBB parameters'!$C$33,'IRRBB parameters'!$E$33),'IRRBB parameters'!$D$33)*(('IRRBB parameters'!$U$36-'IRRBB parameters'!G$36)/('IRRBB parameters'!$U$36-'IRRBB parameters'!$C$36))-MIN(MAX(AVERAGE($T29:$V29)*'IRRBB parameters'!$C$34,'IRRBB parameters'!$E$34),'IRRBB parameters'!$D$34)*(('IRRBB parameters'!G$36-'IRRBB parameters'!$C$36)/('IRRBB parameters'!$U$36-'IRRBB parameters'!$C$36)),0),"")</f>
        <v/>
      </c>
      <c r="I189" s="1232" t="str">
        <f>IF(AND(ISNUMBER(I29),ISNUMBER($D29),ISNUMBER($V29)),MAX(I29+MIN(MAX(AVERAGE($D29:$I29)*'IRRBB parameters'!$C$33,'IRRBB parameters'!$E$33),'IRRBB parameters'!$D$33)*(('IRRBB parameters'!$U$36-'IRRBB parameters'!H$36)/('IRRBB parameters'!$U$36-'IRRBB parameters'!$C$36))-MIN(MAX(AVERAGE($T29:$V29)*'IRRBB parameters'!$C$34,'IRRBB parameters'!$E$34),'IRRBB parameters'!$D$34)*(('IRRBB parameters'!H$36-'IRRBB parameters'!$C$36)/('IRRBB parameters'!$U$36-'IRRBB parameters'!$C$36)),0),"")</f>
        <v/>
      </c>
      <c r="J189" s="1232" t="str">
        <f>IF(AND(ISNUMBER(J29),ISNUMBER($D29),ISNUMBER($V29)),MAX(J29+MIN(MAX(AVERAGE($D29:$I29)*'IRRBB parameters'!$C$33,'IRRBB parameters'!$E$33),'IRRBB parameters'!$D$33)*(('IRRBB parameters'!$U$36-'IRRBB parameters'!I$36)/('IRRBB parameters'!$U$36-'IRRBB parameters'!$C$36))-MIN(MAX(AVERAGE($T29:$V29)*'IRRBB parameters'!$C$34,'IRRBB parameters'!$E$34),'IRRBB parameters'!$D$34)*(('IRRBB parameters'!I$36-'IRRBB parameters'!$C$36)/('IRRBB parameters'!$U$36-'IRRBB parameters'!$C$36)),0),"")</f>
        <v/>
      </c>
      <c r="K189" s="1232" t="str">
        <f>IF(AND(ISNUMBER(K29),ISNUMBER($D29),ISNUMBER($V29)),MAX(K29+MIN(MAX(AVERAGE($D29:$I29)*'IRRBB parameters'!$C$33,'IRRBB parameters'!$E$33),'IRRBB parameters'!$D$33)*(('IRRBB parameters'!$U$36-'IRRBB parameters'!J$36)/('IRRBB parameters'!$U$36-'IRRBB parameters'!$C$36))-MIN(MAX(AVERAGE($T29:$V29)*'IRRBB parameters'!$C$34,'IRRBB parameters'!$E$34),'IRRBB parameters'!$D$34)*(('IRRBB parameters'!J$36-'IRRBB parameters'!$C$36)/('IRRBB parameters'!$U$36-'IRRBB parameters'!$C$36)),0),"")</f>
        <v/>
      </c>
      <c r="L189" s="1232" t="str">
        <f>IF(AND(ISNUMBER(L29),ISNUMBER($D29),ISNUMBER($V29)),MAX(L29+MIN(MAX(AVERAGE($D29:$I29)*'IRRBB parameters'!$C$33,'IRRBB parameters'!$E$33),'IRRBB parameters'!$D$33)*(('IRRBB parameters'!$U$36-'IRRBB parameters'!K$36)/('IRRBB parameters'!$U$36-'IRRBB parameters'!$C$36))-MIN(MAX(AVERAGE($T29:$V29)*'IRRBB parameters'!$C$34,'IRRBB parameters'!$E$34),'IRRBB parameters'!$D$34)*(('IRRBB parameters'!K$36-'IRRBB parameters'!$C$36)/('IRRBB parameters'!$U$36-'IRRBB parameters'!$C$36)),0),"")</f>
        <v/>
      </c>
      <c r="M189" s="1232" t="str">
        <f>IF(AND(ISNUMBER(M29),ISNUMBER($D29),ISNUMBER($V29)),MAX(M29+MIN(MAX(AVERAGE($D29:$I29)*'IRRBB parameters'!$C$33,'IRRBB parameters'!$E$33),'IRRBB parameters'!$D$33)*(('IRRBB parameters'!$U$36-'IRRBB parameters'!L$36)/('IRRBB parameters'!$U$36-'IRRBB parameters'!$C$36))-MIN(MAX(AVERAGE($T29:$V29)*'IRRBB parameters'!$C$34,'IRRBB parameters'!$E$34),'IRRBB parameters'!$D$34)*(('IRRBB parameters'!L$36-'IRRBB parameters'!$C$36)/('IRRBB parameters'!$U$36-'IRRBB parameters'!$C$36)),0),"")</f>
        <v/>
      </c>
      <c r="N189" s="1232" t="str">
        <f>IF(AND(ISNUMBER(N29),ISNUMBER($D29),ISNUMBER($V29)),MAX(N29+MIN(MAX(AVERAGE($D29:$I29)*'IRRBB parameters'!$C$33,'IRRBB parameters'!$E$33),'IRRBB parameters'!$D$33)*(('IRRBB parameters'!$U$36-'IRRBB parameters'!M$36)/('IRRBB parameters'!$U$36-'IRRBB parameters'!$C$36))-MIN(MAX(AVERAGE($T29:$V29)*'IRRBB parameters'!$C$34,'IRRBB parameters'!$E$34),'IRRBB parameters'!$D$34)*(('IRRBB parameters'!M$36-'IRRBB parameters'!$C$36)/('IRRBB parameters'!$U$36-'IRRBB parameters'!$C$36)),0),"")</f>
        <v/>
      </c>
      <c r="O189" s="1232" t="str">
        <f>IF(AND(ISNUMBER(O29),ISNUMBER($D29),ISNUMBER($V29)),MAX(O29+MIN(MAX(AVERAGE($D29:$I29)*'IRRBB parameters'!$C$33,'IRRBB parameters'!$E$33),'IRRBB parameters'!$D$33)*(('IRRBB parameters'!$U$36-'IRRBB parameters'!N$36)/('IRRBB parameters'!$U$36-'IRRBB parameters'!$C$36))-MIN(MAX(AVERAGE($T29:$V29)*'IRRBB parameters'!$C$34,'IRRBB parameters'!$E$34),'IRRBB parameters'!$D$34)*(('IRRBB parameters'!N$36-'IRRBB parameters'!$C$36)/('IRRBB parameters'!$U$36-'IRRBB parameters'!$C$36)),0),"")</f>
        <v/>
      </c>
      <c r="P189" s="1232" t="str">
        <f>IF(AND(ISNUMBER(P29),ISNUMBER($D29),ISNUMBER($V29)),MAX(P29+MIN(MAX(AVERAGE($D29:$I29)*'IRRBB parameters'!$C$33,'IRRBB parameters'!$E$33),'IRRBB parameters'!$D$33)*(('IRRBB parameters'!$U$36-'IRRBB parameters'!O$36)/('IRRBB parameters'!$U$36-'IRRBB parameters'!$C$36))-MIN(MAX(AVERAGE($T29:$V29)*'IRRBB parameters'!$C$34,'IRRBB parameters'!$E$34),'IRRBB parameters'!$D$34)*(('IRRBB parameters'!O$36-'IRRBB parameters'!$C$36)/('IRRBB parameters'!$U$36-'IRRBB parameters'!$C$36)),0),"")</f>
        <v/>
      </c>
      <c r="Q189" s="1232" t="str">
        <f>IF(AND(ISNUMBER(Q29),ISNUMBER($D29),ISNUMBER($V29)),MAX(Q29+MIN(MAX(AVERAGE($D29:$I29)*'IRRBB parameters'!$C$33,'IRRBB parameters'!$E$33),'IRRBB parameters'!$D$33)*(('IRRBB parameters'!$U$36-'IRRBB parameters'!P$36)/('IRRBB parameters'!$U$36-'IRRBB parameters'!$C$36))-MIN(MAX(AVERAGE($T29:$V29)*'IRRBB parameters'!$C$34,'IRRBB parameters'!$E$34),'IRRBB parameters'!$D$34)*(('IRRBB parameters'!P$36-'IRRBB parameters'!$C$36)/('IRRBB parameters'!$U$36-'IRRBB parameters'!$C$36)),0),"")</f>
        <v/>
      </c>
      <c r="R189" s="1232" t="str">
        <f>IF(AND(ISNUMBER(R29),ISNUMBER($D29),ISNUMBER($V29)),MAX(R29+MIN(MAX(AVERAGE($D29:$I29)*'IRRBB parameters'!$C$33,'IRRBB parameters'!$E$33),'IRRBB parameters'!$D$33)*(('IRRBB parameters'!$U$36-'IRRBB parameters'!Q$36)/('IRRBB parameters'!$U$36-'IRRBB parameters'!$C$36))-MIN(MAX(AVERAGE($T29:$V29)*'IRRBB parameters'!$C$34,'IRRBB parameters'!$E$34),'IRRBB parameters'!$D$34)*(('IRRBB parameters'!Q$36-'IRRBB parameters'!$C$36)/('IRRBB parameters'!$U$36-'IRRBB parameters'!$C$36)),0),"")</f>
        <v/>
      </c>
      <c r="S189" s="1232" t="str">
        <f>IF(AND(ISNUMBER(S29),ISNUMBER($D29),ISNUMBER($V29)),MAX(S29+MIN(MAX(AVERAGE($D29:$I29)*'IRRBB parameters'!$C$33,'IRRBB parameters'!$E$33),'IRRBB parameters'!$D$33)*(('IRRBB parameters'!$U$36-'IRRBB parameters'!R$36)/('IRRBB parameters'!$U$36-'IRRBB parameters'!$C$36))-MIN(MAX(AVERAGE($T29:$V29)*'IRRBB parameters'!$C$34,'IRRBB parameters'!$E$34),'IRRBB parameters'!$D$34)*(('IRRBB parameters'!R$36-'IRRBB parameters'!$C$36)/('IRRBB parameters'!$U$36-'IRRBB parameters'!$C$36)),0),"")</f>
        <v/>
      </c>
      <c r="T189" s="1232" t="str">
        <f>IF(AND(ISNUMBER(T29),ISNUMBER($D29),ISNUMBER($V29)),MAX(T29+MIN(MAX(AVERAGE($D29:$I29)*'IRRBB parameters'!$C$33,'IRRBB parameters'!$E$33),'IRRBB parameters'!$D$33)*(('IRRBB parameters'!$U$36-'IRRBB parameters'!S$36)/('IRRBB parameters'!$U$36-'IRRBB parameters'!$C$36))-MIN(MAX(AVERAGE($T29:$V29)*'IRRBB parameters'!$C$34,'IRRBB parameters'!$E$34),'IRRBB parameters'!$D$34)*(('IRRBB parameters'!S$36-'IRRBB parameters'!$C$36)/('IRRBB parameters'!$U$36-'IRRBB parameters'!$C$36)),0),"")</f>
        <v/>
      </c>
      <c r="U189" s="1232" t="str">
        <f>IF(AND(ISNUMBER(U29),ISNUMBER($D29),ISNUMBER($V29)),MAX(U29+MIN(MAX(AVERAGE($D29:$I29)*'IRRBB parameters'!$C$33,'IRRBB parameters'!$E$33),'IRRBB parameters'!$D$33)*(('IRRBB parameters'!$U$36-'IRRBB parameters'!T$36)/('IRRBB parameters'!$U$36-'IRRBB parameters'!$C$36))-MIN(MAX(AVERAGE($T29:$V29)*'IRRBB parameters'!$C$34,'IRRBB parameters'!$E$34),'IRRBB parameters'!$D$34)*(('IRRBB parameters'!T$36-'IRRBB parameters'!$C$36)/('IRRBB parameters'!$U$36-'IRRBB parameters'!$C$36)),0),"")</f>
        <v/>
      </c>
      <c r="V189" s="1233" t="str">
        <f>IF(AND(ISNUMBER(V29),ISNUMBER($D29),ISNUMBER($V29)),MAX(V29+MIN(MAX(AVERAGE($D29:$I29)*'IRRBB parameters'!$C$33,'IRRBB parameters'!$E$33),'IRRBB parameters'!$D$33)*(('IRRBB parameters'!$U$36-'IRRBB parameters'!U$36)/('IRRBB parameters'!$U$36-'IRRBB parameters'!$C$36))-MIN(MAX(AVERAGE($T29:$V29)*'IRRBB parameters'!$C$34,'IRRBB parameters'!$E$34),'IRRBB parameters'!$D$34)*(('IRRBB parameters'!U$36-'IRRBB parameters'!$C$36)/('IRRBB parameters'!$U$36-'IRRBB parameters'!$C$36)),0),"")</f>
        <v/>
      </c>
      <c r="W189" s="1150"/>
      <c r="X189" s="1210"/>
    </row>
    <row r="190" spans="1:24" ht="15" customHeight="1" x14ac:dyDescent="0.25">
      <c r="A190" s="1209"/>
      <c r="B190" s="1230">
        <f t="shared" si="6"/>
        <v>25</v>
      </c>
      <c r="C190" s="1231" t="str">
        <f t="shared" si="7"/>
        <v/>
      </c>
      <c r="D190" s="1232" t="str">
        <f>IF(AND(ISNUMBER(D30),ISNUMBER($D30),ISNUMBER($V30)),MAX(D30+MIN(MAX(AVERAGE($D30:$I30)*'IRRBB parameters'!$C$33,'IRRBB parameters'!$E$33),'IRRBB parameters'!$D$33)*(('IRRBB parameters'!$U$36-'IRRBB parameters'!C$36)/('IRRBB parameters'!$U$36-'IRRBB parameters'!$C$36))-MIN(MAX(AVERAGE($T30:$V30)*'IRRBB parameters'!$C$34,'IRRBB parameters'!$E$34),'IRRBB parameters'!$D$34)*(('IRRBB parameters'!C$36-'IRRBB parameters'!$C$36)/('IRRBB parameters'!$U$36-'IRRBB parameters'!$C$36)),0),"")</f>
        <v/>
      </c>
      <c r="E190" s="1232" t="str">
        <f>IF(AND(ISNUMBER(E30),ISNUMBER($D30),ISNUMBER($V30)),MAX(E30+MIN(MAX(AVERAGE($D30:$I30)*'IRRBB parameters'!$C$33,'IRRBB parameters'!$E$33),'IRRBB parameters'!$D$33)*(('IRRBB parameters'!$U$36-'IRRBB parameters'!D$36)/('IRRBB parameters'!$U$36-'IRRBB parameters'!$C$36))-MIN(MAX(AVERAGE($T30:$V30)*'IRRBB parameters'!$C$34,'IRRBB parameters'!$E$34),'IRRBB parameters'!$D$34)*(('IRRBB parameters'!D$36-'IRRBB parameters'!$C$36)/('IRRBB parameters'!$U$36-'IRRBB parameters'!$C$36)),0),"")</f>
        <v/>
      </c>
      <c r="F190" s="1232" t="str">
        <f>IF(AND(ISNUMBER(F30),ISNUMBER($D30),ISNUMBER($V30)),MAX(F30+MIN(MAX(AVERAGE($D30:$I30)*'IRRBB parameters'!$C$33,'IRRBB parameters'!$E$33),'IRRBB parameters'!$D$33)*(('IRRBB parameters'!$U$36-'IRRBB parameters'!E$36)/('IRRBB parameters'!$U$36-'IRRBB parameters'!$C$36))-MIN(MAX(AVERAGE($T30:$V30)*'IRRBB parameters'!$C$34,'IRRBB parameters'!$E$34),'IRRBB parameters'!$D$34)*(('IRRBB parameters'!E$36-'IRRBB parameters'!$C$36)/('IRRBB parameters'!$U$36-'IRRBB parameters'!$C$36)),0),"")</f>
        <v/>
      </c>
      <c r="G190" s="1232" t="str">
        <f>IF(AND(ISNUMBER(G30),ISNUMBER($D30),ISNUMBER($V30)),MAX(G30+MIN(MAX(AVERAGE($D30:$I30)*'IRRBB parameters'!$C$33,'IRRBB parameters'!$E$33),'IRRBB parameters'!$D$33)*(('IRRBB parameters'!$U$36-'IRRBB parameters'!F$36)/('IRRBB parameters'!$U$36-'IRRBB parameters'!$C$36))-MIN(MAX(AVERAGE($T30:$V30)*'IRRBB parameters'!$C$34,'IRRBB parameters'!$E$34),'IRRBB parameters'!$D$34)*(('IRRBB parameters'!F$36-'IRRBB parameters'!$C$36)/('IRRBB parameters'!$U$36-'IRRBB parameters'!$C$36)),0),"")</f>
        <v/>
      </c>
      <c r="H190" s="1232" t="str">
        <f>IF(AND(ISNUMBER(H30),ISNUMBER($D30),ISNUMBER($V30)),MAX(H30+MIN(MAX(AVERAGE($D30:$I30)*'IRRBB parameters'!$C$33,'IRRBB parameters'!$E$33),'IRRBB parameters'!$D$33)*(('IRRBB parameters'!$U$36-'IRRBB parameters'!G$36)/('IRRBB parameters'!$U$36-'IRRBB parameters'!$C$36))-MIN(MAX(AVERAGE($T30:$V30)*'IRRBB parameters'!$C$34,'IRRBB parameters'!$E$34),'IRRBB parameters'!$D$34)*(('IRRBB parameters'!G$36-'IRRBB parameters'!$C$36)/('IRRBB parameters'!$U$36-'IRRBB parameters'!$C$36)),0),"")</f>
        <v/>
      </c>
      <c r="I190" s="1232" t="str">
        <f>IF(AND(ISNUMBER(I30),ISNUMBER($D30),ISNUMBER($V30)),MAX(I30+MIN(MAX(AVERAGE($D30:$I30)*'IRRBB parameters'!$C$33,'IRRBB parameters'!$E$33),'IRRBB parameters'!$D$33)*(('IRRBB parameters'!$U$36-'IRRBB parameters'!H$36)/('IRRBB parameters'!$U$36-'IRRBB parameters'!$C$36))-MIN(MAX(AVERAGE($T30:$V30)*'IRRBB parameters'!$C$34,'IRRBB parameters'!$E$34),'IRRBB parameters'!$D$34)*(('IRRBB parameters'!H$36-'IRRBB parameters'!$C$36)/('IRRBB parameters'!$U$36-'IRRBB parameters'!$C$36)),0),"")</f>
        <v/>
      </c>
      <c r="J190" s="1232" t="str">
        <f>IF(AND(ISNUMBER(J30),ISNUMBER($D30),ISNUMBER($V30)),MAX(J30+MIN(MAX(AVERAGE($D30:$I30)*'IRRBB parameters'!$C$33,'IRRBB parameters'!$E$33),'IRRBB parameters'!$D$33)*(('IRRBB parameters'!$U$36-'IRRBB parameters'!I$36)/('IRRBB parameters'!$U$36-'IRRBB parameters'!$C$36))-MIN(MAX(AVERAGE($T30:$V30)*'IRRBB parameters'!$C$34,'IRRBB parameters'!$E$34),'IRRBB parameters'!$D$34)*(('IRRBB parameters'!I$36-'IRRBB parameters'!$C$36)/('IRRBB parameters'!$U$36-'IRRBB parameters'!$C$36)),0),"")</f>
        <v/>
      </c>
      <c r="K190" s="1232" t="str">
        <f>IF(AND(ISNUMBER(K30),ISNUMBER($D30),ISNUMBER($V30)),MAX(K30+MIN(MAX(AVERAGE($D30:$I30)*'IRRBB parameters'!$C$33,'IRRBB parameters'!$E$33),'IRRBB parameters'!$D$33)*(('IRRBB parameters'!$U$36-'IRRBB parameters'!J$36)/('IRRBB parameters'!$U$36-'IRRBB parameters'!$C$36))-MIN(MAX(AVERAGE($T30:$V30)*'IRRBB parameters'!$C$34,'IRRBB parameters'!$E$34),'IRRBB parameters'!$D$34)*(('IRRBB parameters'!J$36-'IRRBB parameters'!$C$36)/('IRRBB parameters'!$U$36-'IRRBB parameters'!$C$36)),0),"")</f>
        <v/>
      </c>
      <c r="L190" s="1232" t="str">
        <f>IF(AND(ISNUMBER(L30),ISNUMBER($D30),ISNUMBER($V30)),MAX(L30+MIN(MAX(AVERAGE($D30:$I30)*'IRRBB parameters'!$C$33,'IRRBB parameters'!$E$33),'IRRBB parameters'!$D$33)*(('IRRBB parameters'!$U$36-'IRRBB parameters'!K$36)/('IRRBB parameters'!$U$36-'IRRBB parameters'!$C$36))-MIN(MAX(AVERAGE($T30:$V30)*'IRRBB parameters'!$C$34,'IRRBB parameters'!$E$34),'IRRBB parameters'!$D$34)*(('IRRBB parameters'!K$36-'IRRBB parameters'!$C$36)/('IRRBB parameters'!$U$36-'IRRBB parameters'!$C$36)),0),"")</f>
        <v/>
      </c>
      <c r="M190" s="1232" t="str">
        <f>IF(AND(ISNUMBER(M30),ISNUMBER($D30),ISNUMBER($V30)),MAX(M30+MIN(MAX(AVERAGE($D30:$I30)*'IRRBB parameters'!$C$33,'IRRBB parameters'!$E$33),'IRRBB parameters'!$D$33)*(('IRRBB parameters'!$U$36-'IRRBB parameters'!L$36)/('IRRBB parameters'!$U$36-'IRRBB parameters'!$C$36))-MIN(MAX(AVERAGE($T30:$V30)*'IRRBB parameters'!$C$34,'IRRBB parameters'!$E$34),'IRRBB parameters'!$D$34)*(('IRRBB parameters'!L$36-'IRRBB parameters'!$C$36)/('IRRBB parameters'!$U$36-'IRRBB parameters'!$C$36)),0),"")</f>
        <v/>
      </c>
      <c r="N190" s="1232" t="str">
        <f>IF(AND(ISNUMBER(N30),ISNUMBER($D30),ISNUMBER($V30)),MAX(N30+MIN(MAX(AVERAGE($D30:$I30)*'IRRBB parameters'!$C$33,'IRRBB parameters'!$E$33),'IRRBB parameters'!$D$33)*(('IRRBB parameters'!$U$36-'IRRBB parameters'!M$36)/('IRRBB parameters'!$U$36-'IRRBB parameters'!$C$36))-MIN(MAX(AVERAGE($T30:$V30)*'IRRBB parameters'!$C$34,'IRRBB parameters'!$E$34),'IRRBB parameters'!$D$34)*(('IRRBB parameters'!M$36-'IRRBB parameters'!$C$36)/('IRRBB parameters'!$U$36-'IRRBB parameters'!$C$36)),0),"")</f>
        <v/>
      </c>
      <c r="O190" s="1232" t="str">
        <f>IF(AND(ISNUMBER(O30),ISNUMBER($D30),ISNUMBER($V30)),MAX(O30+MIN(MAX(AVERAGE($D30:$I30)*'IRRBB parameters'!$C$33,'IRRBB parameters'!$E$33),'IRRBB parameters'!$D$33)*(('IRRBB parameters'!$U$36-'IRRBB parameters'!N$36)/('IRRBB parameters'!$U$36-'IRRBB parameters'!$C$36))-MIN(MAX(AVERAGE($T30:$V30)*'IRRBB parameters'!$C$34,'IRRBB parameters'!$E$34),'IRRBB parameters'!$D$34)*(('IRRBB parameters'!N$36-'IRRBB parameters'!$C$36)/('IRRBB parameters'!$U$36-'IRRBB parameters'!$C$36)),0),"")</f>
        <v/>
      </c>
      <c r="P190" s="1232" t="str">
        <f>IF(AND(ISNUMBER(P30),ISNUMBER($D30),ISNUMBER($V30)),MAX(P30+MIN(MAX(AVERAGE($D30:$I30)*'IRRBB parameters'!$C$33,'IRRBB parameters'!$E$33),'IRRBB parameters'!$D$33)*(('IRRBB parameters'!$U$36-'IRRBB parameters'!O$36)/('IRRBB parameters'!$U$36-'IRRBB parameters'!$C$36))-MIN(MAX(AVERAGE($T30:$V30)*'IRRBB parameters'!$C$34,'IRRBB parameters'!$E$34),'IRRBB parameters'!$D$34)*(('IRRBB parameters'!O$36-'IRRBB parameters'!$C$36)/('IRRBB parameters'!$U$36-'IRRBB parameters'!$C$36)),0),"")</f>
        <v/>
      </c>
      <c r="Q190" s="1232" t="str">
        <f>IF(AND(ISNUMBER(Q30),ISNUMBER($D30),ISNUMBER($V30)),MAX(Q30+MIN(MAX(AVERAGE($D30:$I30)*'IRRBB parameters'!$C$33,'IRRBB parameters'!$E$33),'IRRBB parameters'!$D$33)*(('IRRBB parameters'!$U$36-'IRRBB parameters'!P$36)/('IRRBB parameters'!$U$36-'IRRBB parameters'!$C$36))-MIN(MAX(AVERAGE($T30:$V30)*'IRRBB parameters'!$C$34,'IRRBB parameters'!$E$34),'IRRBB parameters'!$D$34)*(('IRRBB parameters'!P$36-'IRRBB parameters'!$C$36)/('IRRBB parameters'!$U$36-'IRRBB parameters'!$C$36)),0),"")</f>
        <v/>
      </c>
      <c r="R190" s="1232" t="str">
        <f>IF(AND(ISNUMBER(R30),ISNUMBER($D30),ISNUMBER($V30)),MAX(R30+MIN(MAX(AVERAGE($D30:$I30)*'IRRBB parameters'!$C$33,'IRRBB parameters'!$E$33),'IRRBB parameters'!$D$33)*(('IRRBB parameters'!$U$36-'IRRBB parameters'!Q$36)/('IRRBB parameters'!$U$36-'IRRBB parameters'!$C$36))-MIN(MAX(AVERAGE($T30:$V30)*'IRRBB parameters'!$C$34,'IRRBB parameters'!$E$34),'IRRBB parameters'!$D$34)*(('IRRBB parameters'!Q$36-'IRRBB parameters'!$C$36)/('IRRBB parameters'!$U$36-'IRRBB parameters'!$C$36)),0),"")</f>
        <v/>
      </c>
      <c r="S190" s="1232" t="str">
        <f>IF(AND(ISNUMBER(S30),ISNUMBER($D30),ISNUMBER($V30)),MAX(S30+MIN(MAX(AVERAGE($D30:$I30)*'IRRBB parameters'!$C$33,'IRRBB parameters'!$E$33),'IRRBB parameters'!$D$33)*(('IRRBB parameters'!$U$36-'IRRBB parameters'!R$36)/('IRRBB parameters'!$U$36-'IRRBB parameters'!$C$36))-MIN(MAX(AVERAGE($T30:$V30)*'IRRBB parameters'!$C$34,'IRRBB parameters'!$E$34),'IRRBB parameters'!$D$34)*(('IRRBB parameters'!R$36-'IRRBB parameters'!$C$36)/('IRRBB parameters'!$U$36-'IRRBB parameters'!$C$36)),0),"")</f>
        <v/>
      </c>
      <c r="T190" s="1232" t="str">
        <f>IF(AND(ISNUMBER(T30),ISNUMBER($D30),ISNUMBER($V30)),MAX(T30+MIN(MAX(AVERAGE($D30:$I30)*'IRRBB parameters'!$C$33,'IRRBB parameters'!$E$33),'IRRBB parameters'!$D$33)*(('IRRBB parameters'!$U$36-'IRRBB parameters'!S$36)/('IRRBB parameters'!$U$36-'IRRBB parameters'!$C$36))-MIN(MAX(AVERAGE($T30:$V30)*'IRRBB parameters'!$C$34,'IRRBB parameters'!$E$34),'IRRBB parameters'!$D$34)*(('IRRBB parameters'!S$36-'IRRBB parameters'!$C$36)/('IRRBB parameters'!$U$36-'IRRBB parameters'!$C$36)),0),"")</f>
        <v/>
      </c>
      <c r="U190" s="1232" t="str">
        <f>IF(AND(ISNUMBER(U30),ISNUMBER($D30),ISNUMBER($V30)),MAX(U30+MIN(MAX(AVERAGE($D30:$I30)*'IRRBB parameters'!$C$33,'IRRBB parameters'!$E$33),'IRRBB parameters'!$D$33)*(('IRRBB parameters'!$U$36-'IRRBB parameters'!T$36)/('IRRBB parameters'!$U$36-'IRRBB parameters'!$C$36))-MIN(MAX(AVERAGE($T30:$V30)*'IRRBB parameters'!$C$34,'IRRBB parameters'!$E$34),'IRRBB parameters'!$D$34)*(('IRRBB parameters'!T$36-'IRRBB parameters'!$C$36)/('IRRBB parameters'!$U$36-'IRRBB parameters'!$C$36)),0),"")</f>
        <v/>
      </c>
      <c r="V190" s="1233" t="str">
        <f>IF(AND(ISNUMBER(V30),ISNUMBER($D30),ISNUMBER($V30)),MAX(V30+MIN(MAX(AVERAGE($D30:$I30)*'IRRBB parameters'!$C$33,'IRRBB parameters'!$E$33),'IRRBB parameters'!$D$33)*(('IRRBB parameters'!$U$36-'IRRBB parameters'!U$36)/('IRRBB parameters'!$U$36-'IRRBB parameters'!$C$36))-MIN(MAX(AVERAGE($T30:$V30)*'IRRBB parameters'!$C$34,'IRRBB parameters'!$E$34),'IRRBB parameters'!$D$34)*(('IRRBB parameters'!U$36-'IRRBB parameters'!$C$36)/('IRRBB parameters'!$U$36-'IRRBB parameters'!$C$36)),0),"")</f>
        <v/>
      </c>
      <c r="W190" s="1150"/>
      <c r="X190" s="1210"/>
    </row>
    <row r="191" spans="1:24" ht="15" customHeight="1" x14ac:dyDescent="0.25">
      <c r="A191" s="1209"/>
      <c r="B191" s="1230">
        <f t="shared" si="6"/>
        <v>26</v>
      </c>
      <c r="C191" s="1231" t="str">
        <f t="shared" si="7"/>
        <v/>
      </c>
      <c r="D191" s="1232" t="str">
        <f>IF(AND(ISNUMBER(D31),ISNUMBER($D31),ISNUMBER($V31)),MAX(D31+MIN(MAX(AVERAGE($D31:$I31)*'IRRBB parameters'!$C$33,'IRRBB parameters'!$E$33),'IRRBB parameters'!$D$33)*(('IRRBB parameters'!$U$36-'IRRBB parameters'!C$36)/('IRRBB parameters'!$U$36-'IRRBB parameters'!$C$36))-MIN(MAX(AVERAGE($T31:$V31)*'IRRBB parameters'!$C$34,'IRRBB parameters'!$E$34),'IRRBB parameters'!$D$34)*(('IRRBB parameters'!C$36-'IRRBB parameters'!$C$36)/('IRRBB parameters'!$U$36-'IRRBB parameters'!$C$36)),0),"")</f>
        <v/>
      </c>
      <c r="E191" s="1232" t="str">
        <f>IF(AND(ISNUMBER(E31),ISNUMBER($D31),ISNUMBER($V31)),MAX(E31+MIN(MAX(AVERAGE($D31:$I31)*'IRRBB parameters'!$C$33,'IRRBB parameters'!$E$33),'IRRBB parameters'!$D$33)*(('IRRBB parameters'!$U$36-'IRRBB parameters'!D$36)/('IRRBB parameters'!$U$36-'IRRBB parameters'!$C$36))-MIN(MAX(AVERAGE($T31:$V31)*'IRRBB parameters'!$C$34,'IRRBB parameters'!$E$34),'IRRBB parameters'!$D$34)*(('IRRBB parameters'!D$36-'IRRBB parameters'!$C$36)/('IRRBB parameters'!$U$36-'IRRBB parameters'!$C$36)),0),"")</f>
        <v/>
      </c>
      <c r="F191" s="1232" t="str">
        <f>IF(AND(ISNUMBER(F31),ISNUMBER($D31),ISNUMBER($V31)),MAX(F31+MIN(MAX(AVERAGE($D31:$I31)*'IRRBB parameters'!$C$33,'IRRBB parameters'!$E$33),'IRRBB parameters'!$D$33)*(('IRRBB parameters'!$U$36-'IRRBB parameters'!E$36)/('IRRBB parameters'!$U$36-'IRRBB parameters'!$C$36))-MIN(MAX(AVERAGE($T31:$V31)*'IRRBB parameters'!$C$34,'IRRBB parameters'!$E$34),'IRRBB parameters'!$D$34)*(('IRRBB parameters'!E$36-'IRRBB parameters'!$C$36)/('IRRBB parameters'!$U$36-'IRRBB parameters'!$C$36)),0),"")</f>
        <v/>
      </c>
      <c r="G191" s="1232" t="str">
        <f>IF(AND(ISNUMBER(G31),ISNUMBER($D31),ISNUMBER($V31)),MAX(G31+MIN(MAX(AVERAGE($D31:$I31)*'IRRBB parameters'!$C$33,'IRRBB parameters'!$E$33),'IRRBB parameters'!$D$33)*(('IRRBB parameters'!$U$36-'IRRBB parameters'!F$36)/('IRRBB parameters'!$U$36-'IRRBB parameters'!$C$36))-MIN(MAX(AVERAGE($T31:$V31)*'IRRBB parameters'!$C$34,'IRRBB parameters'!$E$34),'IRRBB parameters'!$D$34)*(('IRRBB parameters'!F$36-'IRRBB parameters'!$C$36)/('IRRBB parameters'!$U$36-'IRRBB parameters'!$C$36)),0),"")</f>
        <v/>
      </c>
      <c r="H191" s="1232" t="str">
        <f>IF(AND(ISNUMBER(H31),ISNUMBER($D31),ISNUMBER($V31)),MAX(H31+MIN(MAX(AVERAGE($D31:$I31)*'IRRBB parameters'!$C$33,'IRRBB parameters'!$E$33),'IRRBB parameters'!$D$33)*(('IRRBB parameters'!$U$36-'IRRBB parameters'!G$36)/('IRRBB parameters'!$U$36-'IRRBB parameters'!$C$36))-MIN(MAX(AVERAGE($T31:$V31)*'IRRBB parameters'!$C$34,'IRRBB parameters'!$E$34),'IRRBB parameters'!$D$34)*(('IRRBB parameters'!G$36-'IRRBB parameters'!$C$36)/('IRRBB parameters'!$U$36-'IRRBB parameters'!$C$36)),0),"")</f>
        <v/>
      </c>
      <c r="I191" s="1232" t="str">
        <f>IF(AND(ISNUMBER(I31),ISNUMBER($D31),ISNUMBER($V31)),MAX(I31+MIN(MAX(AVERAGE($D31:$I31)*'IRRBB parameters'!$C$33,'IRRBB parameters'!$E$33),'IRRBB parameters'!$D$33)*(('IRRBB parameters'!$U$36-'IRRBB parameters'!H$36)/('IRRBB parameters'!$U$36-'IRRBB parameters'!$C$36))-MIN(MAX(AVERAGE($T31:$V31)*'IRRBB parameters'!$C$34,'IRRBB parameters'!$E$34),'IRRBB parameters'!$D$34)*(('IRRBB parameters'!H$36-'IRRBB parameters'!$C$36)/('IRRBB parameters'!$U$36-'IRRBB parameters'!$C$36)),0),"")</f>
        <v/>
      </c>
      <c r="J191" s="1232" t="str">
        <f>IF(AND(ISNUMBER(J31),ISNUMBER($D31),ISNUMBER($V31)),MAX(J31+MIN(MAX(AVERAGE($D31:$I31)*'IRRBB parameters'!$C$33,'IRRBB parameters'!$E$33),'IRRBB parameters'!$D$33)*(('IRRBB parameters'!$U$36-'IRRBB parameters'!I$36)/('IRRBB parameters'!$U$36-'IRRBB parameters'!$C$36))-MIN(MAX(AVERAGE($T31:$V31)*'IRRBB parameters'!$C$34,'IRRBB parameters'!$E$34),'IRRBB parameters'!$D$34)*(('IRRBB parameters'!I$36-'IRRBB parameters'!$C$36)/('IRRBB parameters'!$U$36-'IRRBB parameters'!$C$36)),0),"")</f>
        <v/>
      </c>
      <c r="K191" s="1232" t="str">
        <f>IF(AND(ISNUMBER(K31),ISNUMBER($D31),ISNUMBER($V31)),MAX(K31+MIN(MAX(AVERAGE($D31:$I31)*'IRRBB parameters'!$C$33,'IRRBB parameters'!$E$33),'IRRBB parameters'!$D$33)*(('IRRBB parameters'!$U$36-'IRRBB parameters'!J$36)/('IRRBB parameters'!$U$36-'IRRBB parameters'!$C$36))-MIN(MAX(AVERAGE($T31:$V31)*'IRRBB parameters'!$C$34,'IRRBB parameters'!$E$34),'IRRBB parameters'!$D$34)*(('IRRBB parameters'!J$36-'IRRBB parameters'!$C$36)/('IRRBB parameters'!$U$36-'IRRBB parameters'!$C$36)),0),"")</f>
        <v/>
      </c>
      <c r="L191" s="1232" t="str">
        <f>IF(AND(ISNUMBER(L31),ISNUMBER($D31),ISNUMBER($V31)),MAX(L31+MIN(MAX(AVERAGE($D31:$I31)*'IRRBB parameters'!$C$33,'IRRBB parameters'!$E$33),'IRRBB parameters'!$D$33)*(('IRRBB parameters'!$U$36-'IRRBB parameters'!K$36)/('IRRBB parameters'!$U$36-'IRRBB parameters'!$C$36))-MIN(MAX(AVERAGE($T31:$V31)*'IRRBB parameters'!$C$34,'IRRBB parameters'!$E$34),'IRRBB parameters'!$D$34)*(('IRRBB parameters'!K$36-'IRRBB parameters'!$C$36)/('IRRBB parameters'!$U$36-'IRRBB parameters'!$C$36)),0),"")</f>
        <v/>
      </c>
      <c r="M191" s="1232" t="str">
        <f>IF(AND(ISNUMBER(M31),ISNUMBER($D31),ISNUMBER($V31)),MAX(M31+MIN(MAX(AVERAGE($D31:$I31)*'IRRBB parameters'!$C$33,'IRRBB parameters'!$E$33),'IRRBB parameters'!$D$33)*(('IRRBB parameters'!$U$36-'IRRBB parameters'!L$36)/('IRRBB parameters'!$U$36-'IRRBB parameters'!$C$36))-MIN(MAX(AVERAGE($T31:$V31)*'IRRBB parameters'!$C$34,'IRRBB parameters'!$E$34),'IRRBB parameters'!$D$34)*(('IRRBB parameters'!L$36-'IRRBB parameters'!$C$36)/('IRRBB parameters'!$U$36-'IRRBB parameters'!$C$36)),0),"")</f>
        <v/>
      </c>
      <c r="N191" s="1232" t="str">
        <f>IF(AND(ISNUMBER(N31),ISNUMBER($D31),ISNUMBER($V31)),MAX(N31+MIN(MAX(AVERAGE($D31:$I31)*'IRRBB parameters'!$C$33,'IRRBB parameters'!$E$33),'IRRBB parameters'!$D$33)*(('IRRBB parameters'!$U$36-'IRRBB parameters'!M$36)/('IRRBB parameters'!$U$36-'IRRBB parameters'!$C$36))-MIN(MAX(AVERAGE($T31:$V31)*'IRRBB parameters'!$C$34,'IRRBB parameters'!$E$34),'IRRBB parameters'!$D$34)*(('IRRBB parameters'!M$36-'IRRBB parameters'!$C$36)/('IRRBB parameters'!$U$36-'IRRBB parameters'!$C$36)),0),"")</f>
        <v/>
      </c>
      <c r="O191" s="1232" t="str">
        <f>IF(AND(ISNUMBER(O31),ISNUMBER($D31),ISNUMBER($V31)),MAX(O31+MIN(MAX(AVERAGE($D31:$I31)*'IRRBB parameters'!$C$33,'IRRBB parameters'!$E$33),'IRRBB parameters'!$D$33)*(('IRRBB parameters'!$U$36-'IRRBB parameters'!N$36)/('IRRBB parameters'!$U$36-'IRRBB parameters'!$C$36))-MIN(MAX(AVERAGE($T31:$V31)*'IRRBB parameters'!$C$34,'IRRBB parameters'!$E$34),'IRRBB parameters'!$D$34)*(('IRRBB parameters'!N$36-'IRRBB parameters'!$C$36)/('IRRBB parameters'!$U$36-'IRRBB parameters'!$C$36)),0),"")</f>
        <v/>
      </c>
      <c r="P191" s="1232" t="str">
        <f>IF(AND(ISNUMBER(P31),ISNUMBER($D31),ISNUMBER($V31)),MAX(P31+MIN(MAX(AVERAGE($D31:$I31)*'IRRBB parameters'!$C$33,'IRRBB parameters'!$E$33),'IRRBB parameters'!$D$33)*(('IRRBB parameters'!$U$36-'IRRBB parameters'!O$36)/('IRRBB parameters'!$U$36-'IRRBB parameters'!$C$36))-MIN(MAX(AVERAGE($T31:$V31)*'IRRBB parameters'!$C$34,'IRRBB parameters'!$E$34),'IRRBB parameters'!$D$34)*(('IRRBB parameters'!O$36-'IRRBB parameters'!$C$36)/('IRRBB parameters'!$U$36-'IRRBB parameters'!$C$36)),0),"")</f>
        <v/>
      </c>
      <c r="Q191" s="1232" t="str">
        <f>IF(AND(ISNUMBER(Q31),ISNUMBER($D31),ISNUMBER($V31)),MAX(Q31+MIN(MAX(AVERAGE($D31:$I31)*'IRRBB parameters'!$C$33,'IRRBB parameters'!$E$33),'IRRBB parameters'!$D$33)*(('IRRBB parameters'!$U$36-'IRRBB parameters'!P$36)/('IRRBB parameters'!$U$36-'IRRBB parameters'!$C$36))-MIN(MAX(AVERAGE($T31:$V31)*'IRRBB parameters'!$C$34,'IRRBB parameters'!$E$34),'IRRBB parameters'!$D$34)*(('IRRBB parameters'!P$36-'IRRBB parameters'!$C$36)/('IRRBB parameters'!$U$36-'IRRBB parameters'!$C$36)),0),"")</f>
        <v/>
      </c>
      <c r="R191" s="1232" t="str">
        <f>IF(AND(ISNUMBER(R31),ISNUMBER($D31),ISNUMBER($V31)),MAX(R31+MIN(MAX(AVERAGE($D31:$I31)*'IRRBB parameters'!$C$33,'IRRBB parameters'!$E$33),'IRRBB parameters'!$D$33)*(('IRRBB parameters'!$U$36-'IRRBB parameters'!Q$36)/('IRRBB parameters'!$U$36-'IRRBB parameters'!$C$36))-MIN(MAX(AVERAGE($T31:$V31)*'IRRBB parameters'!$C$34,'IRRBB parameters'!$E$34),'IRRBB parameters'!$D$34)*(('IRRBB parameters'!Q$36-'IRRBB parameters'!$C$36)/('IRRBB parameters'!$U$36-'IRRBB parameters'!$C$36)),0),"")</f>
        <v/>
      </c>
      <c r="S191" s="1232" t="str">
        <f>IF(AND(ISNUMBER(S31),ISNUMBER($D31),ISNUMBER($V31)),MAX(S31+MIN(MAX(AVERAGE($D31:$I31)*'IRRBB parameters'!$C$33,'IRRBB parameters'!$E$33),'IRRBB parameters'!$D$33)*(('IRRBB parameters'!$U$36-'IRRBB parameters'!R$36)/('IRRBB parameters'!$U$36-'IRRBB parameters'!$C$36))-MIN(MAX(AVERAGE($T31:$V31)*'IRRBB parameters'!$C$34,'IRRBB parameters'!$E$34),'IRRBB parameters'!$D$34)*(('IRRBB parameters'!R$36-'IRRBB parameters'!$C$36)/('IRRBB parameters'!$U$36-'IRRBB parameters'!$C$36)),0),"")</f>
        <v/>
      </c>
      <c r="T191" s="1232" t="str">
        <f>IF(AND(ISNUMBER(T31),ISNUMBER($D31),ISNUMBER($V31)),MAX(T31+MIN(MAX(AVERAGE($D31:$I31)*'IRRBB parameters'!$C$33,'IRRBB parameters'!$E$33),'IRRBB parameters'!$D$33)*(('IRRBB parameters'!$U$36-'IRRBB parameters'!S$36)/('IRRBB parameters'!$U$36-'IRRBB parameters'!$C$36))-MIN(MAX(AVERAGE($T31:$V31)*'IRRBB parameters'!$C$34,'IRRBB parameters'!$E$34),'IRRBB parameters'!$D$34)*(('IRRBB parameters'!S$36-'IRRBB parameters'!$C$36)/('IRRBB parameters'!$U$36-'IRRBB parameters'!$C$36)),0),"")</f>
        <v/>
      </c>
      <c r="U191" s="1232" t="str">
        <f>IF(AND(ISNUMBER(U31),ISNUMBER($D31),ISNUMBER($V31)),MAX(U31+MIN(MAX(AVERAGE($D31:$I31)*'IRRBB parameters'!$C$33,'IRRBB parameters'!$E$33),'IRRBB parameters'!$D$33)*(('IRRBB parameters'!$U$36-'IRRBB parameters'!T$36)/('IRRBB parameters'!$U$36-'IRRBB parameters'!$C$36))-MIN(MAX(AVERAGE($T31:$V31)*'IRRBB parameters'!$C$34,'IRRBB parameters'!$E$34),'IRRBB parameters'!$D$34)*(('IRRBB parameters'!T$36-'IRRBB parameters'!$C$36)/('IRRBB parameters'!$U$36-'IRRBB parameters'!$C$36)),0),"")</f>
        <v/>
      </c>
      <c r="V191" s="1233" t="str">
        <f>IF(AND(ISNUMBER(V31),ISNUMBER($D31),ISNUMBER($V31)),MAX(V31+MIN(MAX(AVERAGE($D31:$I31)*'IRRBB parameters'!$C$33,'IRRBB parameters'!$E$33),'IRRBB parameters'!$D$33)*(('IRRBB parameters'!$U$36-'IRRBB parameters'!U$36)/('IRRBB parameters'!$U$36-'IRRBB parameters'!$C$36))-MIN(MAX(AVERAGE($T31:$V31)*'IRRBB parameters'!$C$34,'IRRBB parameters'!$E$34),'IRRBB parameters'!$D$34)*(('IRRBB parameters'!U$36-'IRRBB parameters'!$C$36)/('IRRBB parameters'!$U$36-'IRRBB parameters'!$C$36)),0),"")</f>
        <v/>
      </c>
      <c r="W191" s="1150"/>
      <c r="X191" s="1210"/>
    </row>
    <row r="192" spans="1:24" ht="15" customHeight="1" x14ac:dyDescent="0.25">
      <c r="A192" s="1209"/>
      <c r="B192" s="1230">
        <f t="shared" si="6"/>
        <v>27</v>
      </c>
      <c r="C192" s="1231" t="str">
        <f t="shared" si="7"/>
        <v/>
      </c>
      <c r="D192" s="1232" t="str">
        <f>IF(AND(ISNUMBER(D32),ISNUMBER($D32),ISNUMBER($V32)),MAX(D32+MIN(MAX(AVERAGE($D32:$I32)*'IRRBB parameters'!$C$33,'IRRBB parameters'!$E$33),'IRRBB parameters'!$D$33)*(('IRRBB parameters'!$U$36-'IRRBB parameters'!C$36)/('IRRBB parameters'!$U$36-'IRRBB parameters'!$C$36))-MIN(MAX(AVERAGE($T32:$V32)*'IRRBB parameters'!$C$34,'IRRBB parameters'!$E$34),'IRRBB parameters'!$D$34)*(('IRRBB parameters'!C$36-'IRRBB parameters'!$C$36)/('IRRBB parameters'!$U$36-'IRRBB parameters'!$C$36)),0),"")</f>
        <v/>
      </c>
      <c r="E192" s="1232" t="str">
        <f>IF(AND(ISNUMBER(E32),ISNUMBER($D32),ISNUMBER($V32)),MAX(E32+MIN(MAX(AVERAGE($D32:$I32)*'IRRBB parameters'!$C$33,'IRRBB parameters'!$E$33),'IRRBB parameters'!$D$33)*(('IRRBB parameters'!$U$36-'IRRBB parameters'!D$36)/('IRRBB parameters'!$U$36-'IRRBB parameters'!$C$36))-MIN(MAX(AVERAGE($T32:$V32)*'IRRBB parameters'!$C$34,'IRRBB parameters'!$E$34),'IRRBB parameters'!$D$34)*(('IRRBB parameters'!D$36-'IRRBB parameters'!$C$36)/('IRRBB parameters'!$U$36-'IRRBB parameters'!$C$36)),0),"")</f>
        <v/>
      </c>
      <c r="F192" s="1232" t="str">
        <f>IF(AND(ISNUMBER(F32),ISNUMBER($D32),ISNUMBER($V32)),MAX(F32+MIN(MAX(AVERAGE($D32:$I32)*'IRRBB parameters'!$C$33,'IRRBB parameters'!$E$33),'IRRBB parameters'!$D$33)*(('IRRBB parameters'!$U$36-'IRRBB parameters'!E$36)/('IRRBB parameters'!$U$36-'IRRBB parameters'!$C$36))-MIN(MAX(AVERAGE($T32:$V32)*'IRRBB parameters'!$C$34,'IRRBB parameters'!$E$34),'IRRBB parameters'!$D$34)*(('IRRBB parameters'!E$36-'IRRBB parameters'!$C$36)/('IRRBB parameters'!$U$36-'IRRBB parameters'!$C$36)),0),"")</f>
        <v/>
      </c>
      <c r="G192" s="1232" t="str">
        <f>IF(AND(ISNUMBER(G32),ISNUMBER($D32),ISNUMBER($V32)),MAX(G32+MIN(MAX(AVERAGE($D32:$I32)*'IRRBB parameters'!$C$33,'IRRBB parameters'!$E$33),'IRRBB parameters'!$D$33)*(('IRRBB parameters'!$U$36-'IRRBB parameters'!F$36)/('IRRBB parameters'!$U$36-'IRRBB parameters'!$C$36))-MIN(MAX(AVERAGE($T32:$V32)*'IRRBB parameters'!$C$34,'IRRBB parameters'!$E$34),'IRRBB parameters'!$D$34)*(('IRRBB parameters'!F$36-'IRRBB parameters'!$C$36)/('IRRBB parameters'!$U$36-'IRRBB parameters'!$C$36)),0),"")</f>
        <v/>
      </c>
      <c r="H192" s="1232" t="str">
        <f>IF(AND(ISNUMBER(H32),ISNUMBER($D32),ISNUMBER($V32)),MAX(H32+MIN(MAX(AVERAGE($D32:$I32)*'IRRBB parameters'!$C$33,'IRRBB parameters'!$E$33),'IRRBB parameters'!$D$33)*(('IRRBB parameters'!$U$36-'IRRBB parameters'!G$36)/('IRRBB parameters'!$U$36-'IRRBB parameters'!$C$36))-MIN(MAX(AVERAGE($T32:$V32)*'IRRBB parameters'!$C$34,'IRRBB parameters'!$E$34),'IRRBB parameters'!$D$34)*(('IRRBB parameters'!G$36-'IRRBB parameters'!$C$36)/('IRRBB parameters'!$U$36-'IRRBB parameters'!$C$36)),0),"")</f>
        <v/>
      </c>
      <c r="I192" s="1232" t="str">
        <f>IF(AND(ISNUMBER(I32),ISNUMBER($D32),ISNUMBER($V32)),MAX(I32+MIN(MAX(AVERAGE($D32:$I32)*'IRRBB parameters'!$C$33,'IRRBB parameters'!$E$33),'IRRBB parameters'!$D$33)*(('IRRBB parameters'!$U$36-'IRRBB parameters'!H$36)/('IRRBB parameters'!$U$36-'IRRBB parameters'!$C$36))-MIN(MAX(AVERAGE($T32:$V32)*'IRRBB parameters'!$C$34,'IRRBB parameters'!$E$34),'IRRBB parameters'!$D$34)*(('IRRBB parameters'!H$36-'IRRBB parameters'!$C$36)/('IRRBB parameters'!$U$36-'IRRBB parameters'!$C$36)),0),"")</f>
        <v/>
      </c>
      <c r="J192" s="1232" t="str">
        <f>IF(AND(ISNUMBER(J32),ISNUMBER($D32),ISNUMBER($V32)),MAX(J32+MIN(MAX(AVERAGE($D32:$I32)*'IRRBB parameters'!$C$33,'IRRBB parameters'!$E$33),'IRRBB parameters'!$D$33)*(('IRRBB parameters'!$U$36-'IRRBB parameters'!I$36)/('IRRBB parameters'!$U$36-'IRRBB parameters'!$C$36))-MIN(MAX(AVERAGE($T32:$V32)*'IRRBB parameters'!$C$34,'IRRBB parameters'!$E$34),'IRRBB parameters'!$D$34)*(('IRRBB parameters'!I$36-'IRRBB parameters'!$C$36)/('IRRBB parameters'!$U$36-'IRRBB parameters'!$C$36)),0),"")</f>
        <v/>
      </c>
      <c r="K192" s="1232" t="str">
        <f>IF(AND(ISNUMBER(K32),ISNUMBER($D32),ISNUMBER($V32)),MAX(K32+MIN(MAX(AVERAGE($D32:$I32)*'IRRBB parameters'!$C$33,'IRRBB parameters'!$E$33),'IRRBB parameters'!$D$33)*(('IRRBB parameters'!$U$36-'IRRBB parameters'!J$36)/('IRRBB parameters'!$U$36-'IRRBB parameters'!$C$36))-MIN(MAX(AVERAGE($T32:$V32)*'IRRBB parameters'!$C$34,'IRRBB parameters'!$E$34),'IRRBB parameters'!$D$34)*(('IRRBB parameters'!J$36-'IRRBB parameters'!$C$36)/('IRRBB parameters'!$U$36-'IRRBB parameters'!$C$36)),0),"")</f>
        <v/>
      </c>
      <c r="L192" s="1232" t="str">
        <f>IF(AND(ISNUMBER(L32),ISNUMBER($D32),ISNUMBER($V32)),MAX(L32+MIN(MAX(AVERAGE($D32:$I32)*'IRRBB parameters'!$C$33,'IRRBB parameters'!$E$33),'IRRBB parameters'!$D$33)*(('IRRBB parameters'!$U$36-'IRRBB parameters'!K$36)/('IRRBB parameters'!$U$36-'IRRBB parameters'!$C$36))-MIN(MAX(AVERAGE($T32:$V32)*'IRRBB parameters'!$C$34,'IRRBB parameters'!$E$34),'IRRBB parameters'!$D$34)*(('IRRBB parameters'!K$36-'IRRBB parameters'!$C$36)/('IRRBB parameters'!$U$36-'IRRBB parameters'!$C$36)),0),"")</f>
        <v/>
      </c>
      <c r="M192" s="1232" t="str">
        <f>IF(AND(ISNUMBER(M32),ISNUMBER($D32),ISNUMBER($V32)),MAX(M32+MIN(MAX(AVERAGE($D32:$I32)*'IRRBB parameters'!$C$33,'IRRBB parameters'!$E$33),'IRRBB parameters'!$D$33)*(('IRRBB parameters'!$U$36-'IRRBB parameters'!L$36)/('IRRBB parameters'!$U$36-'IRRBB parameters'!$C$36))-MIN(MAX(AVERAGE($T32:$V32)*'IRRBB parameters'!$C$34,'IRRBB parameters'!$E$34),'IRRBB parameters'!$D$34)*(('IRRBB parameters'!L$36-'IRRBB parameters'!$C$36)/('IRRBB parameters'!$U$36-'IRRBB parameters'!$C$36)),0),"")</f>
        <v/>
      </c>
      <c r="N192" s="1232" t="str">
        <f>IF(AND(ISNUMBER(N32),ISNUMBER($D32),ISNUMBER($V32)),MAX(N32+MIN(MAX(AVERAGE($D32:$I32)*'IRRBB parameters'!$C$33,'IRRBB parameters'!$E$33),'IRRBB parameters'!$D$33)*(('IRRBB parameters'!$U$36-'IRRBB parameters'!M$36)/('IRRBB parameters'!$U$36-'IRRBB parameters'!$C$36))-MIN(MAX(AVERAGE($T32:$V32)*'IRRBB parameters'!$C$34,'IRRBB parameters'!$E$34),'IRRBB parameters'!$D$34)*(('IRRBB parameters'!M$36-'IRRBB parameters'!$C$36)/('IRRBB parameters'!$U$36-'IRRBB parameters'!$C$36)),0),"")</f>
        <v/>
      </c>
      <c r="O192" s="1232" t="str">
        <f>IF(AND(ISNUMBER(O32),ISNUMBER($D32),ISNUMBER($V32)),MAX(O32+MIN(MAX(AVERAGE($D32:$I32)*'IRRBB parameters'!$C$33,'IRRBB parameters'!$E$33),'IRRBB parameters'!$D$33)*(('IRRBB parameters'!$U$36-'IRRBB parameters'!N$36)/('IRRBB parameters'!$U$36-'IRRBB parameters'!$C$36))-MIN(MAX(AVERAGE($T32:$V32)*'IRRBB parameters'!$C$34,'IRRBB parameters'!$E$34),'IRRBB parameters'!$D$34)*(('IRRBB parameters'!N$36-'IRRBB parameters'!$C$36)/('IRRBB parameters'!$U$36-'IRRBB parameters'!$C$36)),0),"")</f>
        <v/>
      </c>
      <c r="P192" s="1232" t="str">
        <f>IF(AND(ISNUMBER(P32),ISNUMBER($D32),ISNUMBER($V32)),MAX(P32+MIN(MAX(AVERAGE($D32:$I32)*'IRRBB parameters'!$C$33,'IRRBB parameters'!$E$33),'IRRBB parameters'!$D$33)*(('IRRBB parameters'!$U$36-'IRRBB parameters'!O$36)/('IRRBB parameters'!$U$36-'IRRBB parameters'!$C$36))-MIN(MAX(AVERAGE($T32:$V32)*'IRRBB parameters'!$C$34,'IRRBB parameters'!$E$34),'IRRBB parameters'!$D$34)*(('IRRBB parameters'!O$36-'IRRBB parameters'!$C$36)/('IRRBB parameters'!$U$36-'IRRBB parameters'!$C$36)),0),"")</f>
        <v/>
      </c>
      <c r="Q192" s="1232" t="str">
        <f>IF(AND(ISNUMBER(Q32),ISNUMBER($D32),ISNUMBER($V32)),MAX(Q32+MIN(MAX(AVERAGE($D32:$I32)*'IRRBB parameters'!$C$33,'IRRBB parameters'!$E$33),'IRRBB parameters'!$D$33)*(('IRRBB parameters'!$U$36-'IRRBB parameters'!P$36)/('IRRBB parameters'!$U$36-'IRRBB parameters'!$C$36))-MIN(MAX(AVERAGE($T32:$V32)*'IRRBB parameters'!$C$34,'IRRBB parameters'!$E$34),'IRRBB parameters'!$D$34)*(('IRRBB parameters'!P$36-'IRRBB parameters'!$C$36)/('IRRBB parameters'!$U$36-'IRRBB parameters'!$C$36)),0),"")</f>
        <v/>
      </c>
      <c r="R192" s="1232" t="str">
        <f>IF(AND(ISNUMBER(R32),ISNUMBER($D32),ISNUMBER($V32)),MAX(R32+MIN(MAX(AVERAGE($D32:$I32)*'IRRBB parameters'!$C$33,'IRRBB parameters'!$E$33),'IRRBB parameters'!$D$33)*(('IRRBB parameters'!$U$36-'IRRBB parameters'!Q$36)/('IRRBB parameters'!$U$36-'IRRBB parameters'!$C$36))-MIN(MAX(AVERAGE($T32:$V32)*'IRRBB parameters'!$C$34,'IRRBB parameters'!$E$34),'IRRBB parameters'!$D$34)*(('IRRBB parameters'!Q$36-'IRRBB parameters'!$C$36)/('IRRBB parameters'!$U$36-'IRRBB parameters'!$C$36)),0),"")</f>
        <v/>
      </c>
      <c r="S192" s="1232" t="str">
        <f>IF(AND(ISNUMBER(S32),ISNUMBER($D32),ISNUMBER($V32)),MAX(S32+MIN(MAX(AVERAGE($D32:$I32)*'IRRBB parameters'!$C$33,'IRRBB parameters'!$E$33),'IRRBB parameters'!$D$33)*(('IRRBB parameters'!$U$36-'IRRBB parameters'!R$36)/('IRRBB parameters'!$U$36-'IRRBB parameters'!$C$36))-MIN(MAX(AVERAGE($T32:$V32)*'IRRBB parameters'!$C$34,'IRRBB parameters'!$E$34),'IRRBB parameters'!$D$34)*(('IRRBB parameters'!R$36-'IRRBB parameters'!$C$36)/('IRRBB parameters'!$U$36-'IRRBB parameters'!$C$36)),0),"")</f>
        <v/>
      </c>
      <c r="T192" s="1232" t="str">
        <f>IF(AND(ISNUMBER(T32),ISNUMBER($D32),ISNUMBER($V32)),MAX(T32+MIN(MAX(AVERAGE($D32:$I32)*'IRRBB parameters'!$C$33,'IRRBB parameters'!$E$33),'IRRBB parameters'!$D$33)*(('IRRBB parameters'!$U$36-'IRRBB parameters'!S$36)/('IRRBB parameters'!$U$36-'IRRBB parameters'!$C$36))-MIN(MAX(AVERAGE($T32:$V32)*'IRRBB parameters'!$C$34,'IRRBB parameters'!$E$34),'IRRBB parameters'!$D$34)*(('IRRBB parameters'!S$36-'IRRBB parameters'!$C$36)/('IRRBB parameters'!$U$36-'IRRBB parameters'!$C$36)),0),"")</f>
        <v/>
      </c>
      <c r="U192" s="1232" t="str">
        <f>IF(AND(ISNUMBER(U32),ISNUMBER($D32),ISNUMBER($V32)),MAX(U32+MIN(MAX(AVERAGE($D32:$I32)*'IRRBB parameters'!$C$33,'IRRBB parameters'!$E$33),'IRRBB parameters'!$D$33)*(('IRRBB parameters'!$U$36-'IRRBB parameters'!T$36)/('IRRBB parameters'!$U$36-'IRRBB parameters'!$C$36))-MIN(MAX(AVERAGE($T32:$V32)*'IRRBB parameters'!$C$34,'IRRBB parameters'!$E$34),'IRRBB parameters'!$D$34)*(('IRRBB parameters'!T$36-'IRRBB parameters'!$C$36)/('IRRBB parameters'!$U$36-'IRRBB parameters'!$C$36)),0),"")</f>
        <v/>
      </c>
      <c r="V192" s="1233" t="str">
        <f>IF(AND(ISNUMBER(V32),ISNUMBER($D32),ISNUMBER($V32)),MAX(V32+MIN(MAX(AVERAGE($D32:$I32)*'IRRBB parameters'!$C$33,'IRRBB parameters'!$E$33),'IRRBB parameters'!$D$33)*(('IRRBB parameters'!$U$36-'IRRBB parameters'!U$36)/('IRRBB parameters'!$U$36-'IRRBB parameters'!$C$36))-MIN(MAX(AVERAGE($T32:$V32)*'IRRBB parameters'!$C$34,'IRRBB parameters'!$E$34),'IRRBB parameters'!$D$34)*(('IRRBB parameters'!U$36-'IRRBB parameters'!$C$36)/('IRRBB parameters'!$U$36-'IRRBB parameters'!$C$36)),0),"")</f>
        <v/>
      </c>
      <c r="W192" s="1150"/>
      <c r="X192" s="1210"/>
    </row>
    <row r="193" spans="1:24" ht="15" customHeight="1" x14ac:dyDescent="0.25">
      <c r="A193" s="1209"/>
      <c r="B193" s="1230">
        <f t="shared" si="6"/>
        <v>28</v>
      </c>
      <c r="C193" s="1231" t="str">
        <f t="shared" si="7"/>
        <v/>
      </c>
      <c r="D193" s="1232" t="str">
        <f>IF(AND(ISNUMBER(D33),ISNUMBER($D33),ISNUMBER($V33)),MAX(D33+MIN(MAX(AVERAGE($D33:$I33)*'IRRBB parameters'!$C$33,'IRRBB parameters'!$E$33),'IRRBB parameters'!$D$33)*(('IRRBB parameters'!$U$36-'IRRBB parameters'!C$36)/('IRRBB parameters'!$U$36-'IRRBB parameters'!$C$36))-MIN(MAX(AVERAGE($T33:$V33)*'IRRBB parameters'!$C$34,'IRRBB parameters'!$E$34),'IRRBB parameters'!$D$34)*(('IRRBB parameters'!C$36-'IRRBB parameters'!$C$36)/('IRRBB parameters'!$U$36-'IRRBB parameters'!$C$36)),0),"")</f>
        <v/>
      </c>
      <c r="E193" s="1232" t="str">
        <f>IF(AND(ISNUMBER(E33),ISNUMBER($D33),ISNUMBER($V33)),MAX(E33+MIN(MAX(AVERAGE($D33:$I33)*'IRRBB parameters'!$C$33,'IRRBB parameters'!$E$33),'IRRBB parameters'!$D$33)*(('IRRBB parameters'!$U$36-'IRRBB parameters'!D$36)/('IRRBB parameters'!$U$36-'IRRBB parameters'!$C$36))-MIN(MAX(AVERAGE($T33:$V33)*'IRRBB parameters'!$C$34,'IRRBB parameters'!$E$34),'IRRBB parameters'!$D$34)*(('IRRBB parameters'!D$36-'IRRBB parameters'!$C$36)/('IRRBB parameters'!$U$36-'IRRBB parameters'!$C$36)),0),"")</f>
        <v/>
      </c>
      <c r="F193" s="1232" t="str">
        <f>IF(AND(ISNUMBER(F33),ISNUMBER($D33),ISNUMBER($V33)),MAX(F33+MIN(MAX(AVERAGE($D33:$I33)*'IRRBB parameters'!$C$33,'IRRBB parameters'!$E$33),'IRRBB parameters'!$D$33)*(('IRRBB parameters'!$U$36-'IRRBB parameters'!E$36)/('IRRBB parameters'!$U$36-'IRRBB parameters'!$C$36))-MIN(MAX(AVERAGE($T33:$V33)*'IRRBB parameters'!$C$34,'IRRBB parameters'!$E$34),'IRRBB parameters'!$D$34)*(('IRRBB parameters'!E$36-'IRRBB parameters'!$C$36)/('IRRBB parameters'!$U$36-'IRRBB parameters'!$C$36)),0),"")</f>
        <v/>
      </c>
      <c r="G193" s="1232" t="str">
        <f>IF(AND(ISNUMBER(G33),ISNUMBER($D33),ISNUMBER($V33)),MAX(G33+MIN(MAX(AVERAGE($D33:$I33)*'IRRBB parameters'!$C$33,'IRRBB parameters'!$E$33),'IRRBB parameters'!$D$33)*(('IRRBB parameters'!$U$36-'IRRBB parameters'!F$36)/('IRRBB parameters'!$U$36-'IRRBB parameters'!$C$36))-MIN(MAX(AVERAGE($T33:$V33)*'IRRBB parameters'!$C$34,'IRRBB parameters'!$E$34),'IRRBB parameters'!$D$34)*(('IRRBB parameters'!F$36-'IRRBB parameters'!$C$36)/('IRRBB parameters'!$U$36-'IRRBB parameters'!$C$36)),0),"")</f>
        <v/>
      </c>
      <c r="H193" s="1232" t="str">
        <f>IF(AND(ISNUMBER(H33),ISNUMBER($D33),ISNUMBER($V33)),MAX(H33+MIN(MAX(AVERAGE($D33:$I33)*'IRRBB parameters'!$C$33,'IRRBB parameters'!$E$33),'IRRBB parameters'!$D$33)*(('IRRBB parameters'!$U$36-'IRRBB parameters'!G$36)/('IRRBB parameters'!$U$36-'IRRBB parameters'!$C$36))-MIN(MAX(AVERAGE($T33:$V33)*'IRRBB parameters'!$C$34,'IRRBB parameters'!$E$34),'IRRBB parameters'!$D$34)*(('IRRBB parameters'!G$36-'IRRBB parameters'!$C$36)/('IRRBB parameters'!$U$36-'IRRBB parameters'!$C$36)),0),"")</f>
        <v/>
      </c>
      <c r="I193" s="1232" t="str">
        <f>IF(AND(ISNUMBER(I33),ISNUMBER($D33),ISNUMBER($V33)),MAX(I33+MIN(MAX(AVERAGE($D33:$I33)*'IRRBB parameters'!$C$33,'IRRBB parameters'!$E$33),'IRRBB parameters'!$D$33)*(('IRRBB parameters'!$U$36-'IRRBB parameters'!H$36)/('IRRBB parameters'!$U$36-'IRRBB parameters'!$C$36))-MIN(MAX(AVERAGE($T33:$V33)*'IRRBB parameters'!$C$34,'IRRBB parameters'!$E$34),'IRRBB parameters'!$D$34)*(('IRRBB parameters'!H$36-'IRRBB parameters'!$C$36)/('IRRBB parameters'!$U$36-'IRRBB parameters'!$C$36)),0),"")</f>
        <v/>
      </c>
      <c r="J193" s="1232" t="str">
        <f>IF(AND(ISNUMBER(J33),ISNUMBER($D33),ISNUMBER($V33)),MAX(J33+MIN(MAX(AVERAGE($D33:$I33)*'IRRBB parameters'!$C$33,'IRRBB parameters'!$E$33),'IRRBB parameters'!$D$33)*(('IRRBB parameters'!$U$36-'IRRBB parameters'!I$36)/('IRRBB parameters'!$U$36-'IRRBB parameters'!$C$36))-MIN(MAX(AVERAGE($T33:$V33)*'IRRBB parameters'!$C$34,'IRRBB parameters'!$E$34),'IRRBB parameters'!$D$34)*(('IRRBB parameters'!I$36-'IRRBB parameters'!$C$36)/('IRRBB parameters'!$U$36-'IRRBB parameters'!$C$36)),0),"")</f>
        <v/>
      </c>
      <c r="K193" s="1232" t="str">
        <f>IF(AND(ISNUMBER(K33),ISNUMBER($D33),ISNUMBER($V33)),MAX(K33+MIN(MAX(AVERAGE($D33:$I33)*'IRRBB parameters'!$C$33,'IRRBB parameters'!$E$33),'IRRBB parameters'!$D$33)*(('IRRBB parameters'!$U$36-'IRRBB parameters'!J$36)/('IRRBB parameters'!$U$36-'IRRBB parameters'!$C$36))-MIN(MAX(AVERAGE($T33:$V33)*'IRRBB parameters'!$C$34,'IRRBB parameters'!$E$34),'IRRBB parameters'!$D$34)*(('IRRBB parameters'!J$36-'IRRBB parameters'!$C$36)/('IRRBB parameters'!$U$36-'IRRBB parameters'!$C$36)),0),"")</f>
        <v/>
      </c>
      <c r="L193" s="1232" t="str">
        <f>IF(AND(ISNUMBER(L33),ISNUMBER($D33),ISNUMBER($V33)),MAX(L33+MIN(MAX(AVERAGE($D33:$I33)*'IRRBB parameters'!$C$33,'IRRBB parameters'!$E$33),'IRRBB parameters'!$D$33)*(('IRRBB parameters'!$U$36-'IRRBB parameters'!K$36)/('IRRBB parameters'!$U$36-'IRRBB parameters'!$C$36))-MIN(MAX(AVERAGE($T33:$V33)*'IRRBB parameters'!$C$34,'IRRBB parameters'!$E$34),'IRRBB parameters'!$D$34)*(('IRRBB parameters'!K$36-'IRRBB parameters'!$C$36)/('IRRBB parameters'!$U$36-'IRRBB parameters'!$C$36)),0),"")</f>
        <v/>
      </c>
      <c r="M193" s="1232" t="str">
        <f>IF(AND(ISNUMBER(M33),ISNUMBER($D33),ISNUMBER($V33)),MAX(M33+MIN(MAX(AVERAGE($D33:$I33)*'IRRBB parameters'!$C$33,'IRRBB parameters'!$E$33),'IRRBB parameters'!$D$33)*(('IRRBB parameters'!$U$36-'IRRBB parameters'!L$36)/('IRRBB parameters'!$U$36-'IRRBB parameters'!$C$36))-MIN(MAX(AVERAGE($T33:$V33)*'IRRBB parameters'!$C$34,'IRRBB parameters'!$E$34),'IRRBB parameters'!$D$34)*(('IRRBB parameters'!L$36-'IRRBB parameters'!$C$36)/('IRRBB parameters'!$U$36-'IRRBB parameters'!$C$36)),0),"")</f>
        <v/>
      </c>
      <c r="N193" s="1232" t="str">
        <f>IF(AND(ISNUMBER(N33),ISNUMBER($D33),ISNUMBER($V33)),MAX(N33+MIN(MAX(AVERAGE($D33:$I33)*'IRRBB parameters'!$C$33,'IRRBB parameters'!$E$33),'IRRBB parameters'!$D$33)*(('IRRBB parameters'!$U$36-'IRRBB parameters'!M$36)/('IRRBB parameters'!$U$36-'IRRBB parameters'!$C$36))-MIN(MAX(AVERAGE($T33:$V33)*'IRRBB parameters'!$C$34,'IRRBB parameters'!$E$34),'IRRBB parameters'!$D$34)*(('IRRBB parameters'!M$36-'IRRBB parameters'!$C$36)/('IRRBB parameters'!$U$36-'IRRBB parameters'!$C$36)),0),"")</f>
        <v/>
      </c>
      <c r="O193" s="1232" t="str">
        <f>IF(AND(ISNUMBER(O33),ISNUMBER($D33),ISNUMBER($V33)),MAX(O33+MIN(MAX(AVERAGE($D33:$I33)*'IRRBB parameters'!$C$33,'IRRBB parameters'!$E$33),'IRRBB parameters'!$D$33)*(('IRRBB parameters'!$U$36-'IRRBB parameters'!N$36)/('IRRBB parameters'!$U$36-'IRRBB parameters'!$C$36))-MIN(MAX(AVERAGE($T33:$V33)*'IRRBB parameters'!$C$34,'IRRBB parameters'!$E$34),'IRRBB parameters'!$D$34)*(('IRRBB parameters'!N$36-'IRRBB parameters'!$C$36)/('IRRBB parameters'!$U$36-'IRRBB parameters'!$C$36)),0),"")</f>
        <v/>
      </c>
      <c r="P193" s="1232" t="str">
        <f>IF(AND(ISNUMBER(P33),ISNUMBER($D33),ISNUMBER($V33)),MAX(P33+MIN(MAX(AVERAGE($D33:$I33)*'IRRBB parameters'!$C$33,'IRRBB parameters'!$E$33),'IRRBB parameters'!$D$33)*(('IRRBB parameters'!$U$36-'IRRBB parameters'!O$36)/('IRRBB parameters'!$U$36-'IRRBB parameters'!$C$36))-MIN(MAX(AVERAGE($T33:$V33)*'IRRBB parameters'!$C$34,'IRRBB parameters'!$E$34),'IRRBB parameters'!$D$34)*(('IRRBB parameters'!O$36-'IRRBB parameters'!$C$36)/('IRRBB parameters'!$U$36-'IRRBB parameters'!$C$36)),0),"")</f>
        <v/>
      </c>
      <c r="Q193" s="1232" t="str">
        <f>IF(AND(ISNUMBER(Q33),ISNUMBER($D33),ISNUMBER($V33)),MAX(Q33+MIN(MAX(AVERAGE($D33:$I33)*'IRRBB parameters'!$C$33,'IRRBB parameters'!$E$33),'IRRBB parameters'!$D$33)*(('IRRBB parameters'!$U$36-'IRRBB parameters'!P$36)/('IRRBB parameters'!$U$36-'IRRBB parameters'!$C$36))-MIN(MAX(AVERAGE($T33:$V33)*'IRRBB parameters'!$C$34,'IRRBB parameters'!$E$34),'IRRBB parameters'!$D$34)*(('IRRBB parameters'!P$36-'IRRBB parameters'!$C$36)/('IRRBB parameters'!$U$36-'IRRBB parameters'!$C$36)),0),"")</f>
        <v/>
      </c>
      <c r="R193" s="1232" t="str">
        <f>IF(AND(ISNUMBER(R33),ISNUMBER($D33),ISNUMBER($V33)),MAX(R33+MIN(MAX(AVERAGE($D33:$I33)*'IRRBB parameters'!$C$33,'IRRBB parameters'!$E$33),'IRRBB parameters'!$D$33)*(('IRRBB parameters'!$U$36-'IRRBB parameters'!Q$36)/('IRRBB parameters'!$U$36-'IRRBB parameters'!$C$36))-MIN(MAX(AVERAGE($T33:$V33)*'IRRBB parameters'!$C$34,'IRRBB parameters'!$E$34),'IRRBB parameters'!$D$34)*(('IRRBB parameters'!Q$36-'IRRBB parameters'!$C$36)/('IRRBB parameters'!$U$36-'IRRBB parameters'!$C$36)),0),"")</f>
        <v/>
      </c>
      <c r="S193" s="1232" t="str">
        <f>IF(AND(ISNUMBER(S33),ISNUMBER($D33),ISNUMBER($V33)),MAX(S33+MIN(MAX(AVERAGE($D33:$I33)*'IRRBB parameters'!$C$33,'IRRBB parameters'!$E$33),'IRRBB parameters'!$D$33)*(('IRRBB parameters'!$U$36-'IRRBB parameters'!R$36)/('IRRBB parameters'!$U$36-'IRRBB parameters'!$C$36))-MIN(MAX(AVERAGE($T33:$V33)*'IRRBB parameters'!$C$34,'IRRBB parameters'!$E$34),'IRRBB parameters'!$D$34)*(('IRRBB parameters'!R$36-'IRRBB parameters'!$C$36)/('IRRBB parameters'!$U$36-'IRRBB parameters'!$C$36)),0),"")</f>
        <v/>
      </c>
      <c r="T193" s="1232" t="str">
        <f>IF(AND(ISNUMBER(T33),ISNUMBER($D33),ISNUMBER($V33)),MAX(T33+MIN(MAX(AVERAGE($D33:$I33)*'IRRBB parameters'!$C$33,'IRRBB parameters'!$E$33),'IRRBB parameters'!$D$33)*(('IRRBB parameters'!$U$36-'IRRBB parameters'!S$36)/('IRRBB parameters'!$U$36-'IRRBB parameters'!$C$36))-MIN(MAX(AVERAGE($T33:$V33)*'IRRBB parameters'!$C$34,'IRRBB parameters'!$E$34),'IRRBB parameters'!$D$34)*(('IRRBB parameters'!S$36-'IRRBB parameters'!$C$36)/('IRRBB parameters'!$U$36-'IRRBB parameters'!$C$36)),0),"")</f>
        <v/>
      </c>
      <c r="U193" s="1232" t="str">
        <f>IF(AND(ISNUMBER(U33),ISNUMBER($D33),ISNUMBER($V33)),MAX(U33+MIN(MAX(AVERAGE($D33:$I33)*'IRRBB parameters'!$C$33,'IRRBB parameters'!$E$33),'IRRBB parameters'!$D$33)*(('IRRBB parameters'!$U$36-'IRRBB parameters'!T$36)/('IRRBB parameters'!$U$36-'IRRBB parameters'!$C$36))-MIN(MAX(AVERAGE($T33:$V33)*'IRRBB parameters'!$C$34,'IRRBB parameters'!$E$34),'IRRBB parameters'!$D$34)*(('IRRBB parameters'!T$36-'IRRBB parameters'!$C$36)/('IRRBB parameters'!$U$36-'IRRBB parameters'!$C$36)),0),"")</f>
        <v/>
      </c>
      <c r="V193" s="1233" t="str">
        <f>IF(AND(ISNUMBER(V33),ISNUMBER($D33),ISNUMBER($V33)),MAX(V33+MIN(MAX(AVERAGE($D33:$I33)*'IRRBB parameters'!$C$33,'IRRBB parameters'!$E$33),'IRRBB parameters'!$D$33)*(('IRRBB parameters'!$U$36-'IRRBB parameters'!U$36)/('IRRBB parameters'!$U$36-'IRRBB parameters'!$C$36))-MIN(MAX(AVERAGE($T33:$V33)*'IRRBB parameters'!$C$34,'IRRBB parameters'!$E$34),'IRRBB parameters'!$D$34)*(('IRRBB parameters'!U$36-'IRRBB parameters'!$C$36)/('IRRBB parameters'!$U$36-'IRRBB parameters'!$C$36)),0),"")</f>
        <v/>
      </c>
      <c r="W193" s="1150"/>
      <c r="X193" s="1210"/>
    </row>
    <row r="194" spans="1:24" ht="15" customHeight="1" x14ac:dyDescent="0.25">
      <c r="A194" s="1209"/>
      <c r="B194" s="1230">
        <f t="shared" si="6"/>
        <v>29</v>
      </c>
      <c r="C194" s="1231" t="str">
        <f t="shared" si="7"/>
        <v/>
      </c>
      <c r="D194" s="1232" t="str">
        <f>IF(AND(ISNUMBER(D34),ISNUMBER($D34),ISNUMBER($V34)),MAX(D34+MIN(MAX(AVERAGE($D34:$I34)*'IRRBB parameters'!$C$33,'IRRBB parameters'!$E$33),'IRRBB parameters'!$D$33)*(('IRRBB parameters'!$U$36-'IRRBB parameters'!C$36)/('IRRBB parameters'!$U$36-'IRRBB parameters'!$C$36))-MIN(MAX(AVERAGE($T34:$V34)*'IRRBB parameters'!$C$34,'IRRBB parameters'!$E$34),'IRRBB parameters'!$D$34)*(('IRRBB parameters'!C$36-'IRRBB parameters'!$C$36)/('IRRBB parameters'!$U$36-'IRRBB parameters'!$C$36)),0),"")</f>
        <v/>
      </c>
      <c r="E194" s="1232" t="str">
        <f>IF(AND(ISNUMBER(E34),ISNUMBER($D34),ISNUMBER($V34)),MAX(E34+MIN(MAX(AVERAGE($D34:$I34)*'IRRBB parameters'!$C$33,'IRRBB parameters'!$E$33),'IRRBB parameters'!$D$33)*(('IRRBB parameters'!$U$36-'IRRBB parameters'!D$36)/('IRRBB parameters'!$U$36-'IRRBB parameters'!$C$36))-MIN(MAX(AVERAGE($T34:$V34)*'IRRBB parameters'!$C$34,'IRRBB parameters'!$E$34),'IRRBB parameters'!$D$34)*(('IRRBB parameters'!D$36-'IRRBB parameters'!$C$36)/('IRRBB parameters'!$U$36-'IRRBB parameters'!$C$36)),0),"")</f>
        <v/>
      </c>
      <c r="F194" s="1232" t="str">
        <f>IF(AND(ISNUMBER(F34),ISNUMBER($D34),ISNUMBER($V34)),MAX(F34+MIN(MAX(AVERAGE($D34:$I34)*'IRRBB parameters'!$C$33,'IRRBB parameters'!$E$33),'IRRBB parameters'!$D$33)*(('IRRBB parameters'!$U$36-'IRRBB parameters'!E$36)/('IRRBB parameters'!$U$36-'IRRBB parameters'!$C$36))-MIN(MAX(AVERAGE($T34:$V34)*'IRRBB parameters'!$C$34,'IRRBB parameters'!$E$34),'IRRBB parameters'!$D$34)*(('IRRBB parameters'!E$36-'IRRBB parameters'!$C$36)/('IRRBB parameters'!$U$36-'IRRBB parameters'!$C$36)),0),"")</f>
        <v/>
      </c>
      <c r="G194" s="1232" t="str">
        <f>IF(AND(ISNUMBER(G34),ISNUMBER($D34),ISNUMBER($V34)),MAX(G34+MIN(MAX(AVERAGE($D34:$I34)*'IRRBB parameters'!$C$33,'IRRBB parameters'!$E$33),'IRRBB parameters'!$D$33)*(('IRRBB parameters'!$U$36-'IRRBB parameters'!F$36)/('IRRBB parameters'!$U$36-'IRRBB parameters'!$C$36))-MIN(MAX(AVERAGE($T34:$V34)*'IRRBB parameters'!$C$34,'IRRBB parameters'!$E$34),'IRRBB parameters'!$D$34)*(('IRRBB parameters'!F$36-'IRRBB parameters'!$C$36)/('IRRBB parameters'!$U$36-'IRRBB parameters'!$C$36)),0),"")</f>
        <v/>
      </c>
      <c r="H194" s="1232" t="str">
        <f>IF(AND(ISNUMBER(H34),ISNUMBER($D34),ISNUMBER($V34)),MAX(H34+MIN(MAX(AVERAGE($D34:$I34)*'IRRBB parameters'!$C$33,'IRRBB parameters'!$E$33),'IRRBB parameters'!$D$33)*(('IRRBB parameters'!$U$36-'IRRBB parameters'!G$36)/('IRRBB parameters'!$U$36-'IRRBB parameters'!$C$36))-MIN(MAX(AVERAGE($T34:$V34)*'IRRBB parameters'!$C$34,'IRRBB parameters'!$E$34),'IRRBB parameters'!$D$34)*(('IRRBB parameters'!G$36-'IRRBB parameters'!$C$36)/('IRRBB parameters'!$U$36-'IRRBB parameters'!$C$36)),0),"")</f>
        <v/>
      </c>
      <c r="I194" s="1232" t="str">
        <f>IF(AND(ISNUMBER(I34),ISNUMBER($D34),ISNUMBER($V34)),MAX(I34+MIN(MAX(AVERAGE($D34:$I34)*'IRRBB parameters'!$C$33,'IRRBB parameters'!$E$33),'IRRBB parameters'!$D$33)*(('IRRBB parameters'!$U$36-'IRRBB parameters'!H$36)/('IRRBB parameters'!$U$36-'IRRBB parameters'!$C$36))-MIN(MAX(AVERAGE($T34:$V34)*'IRRBB parameters'!$C$34,'IRRBB parameters'!$E$34),'IRRBB parameters'!$D$34)*(('IRRBB parameters'!H$36-'IRRBB parameters'!$C$36)/('IRRBB parameters'!$U$36-'IRRBB parameters'!$C$36)),0),"")</f>
        <v/>
      </c>
      <c r="J194" s="1232" t="str">
        <f>IF(AND(ISNUMBER(J34),ISNUMBER($D34),ISNUMBER($V34)),MAX(J34+MIN(MAX(AVERAGE($D34:$I34)*'IRRBB parameters'!$C$33,'IRRBB parameters'!$E$33),'IRRBB parameters'!$D$33)*(('IRRBB parameters'!$U$36-'IRRBB parameters'!I$36)/('IRRBB parameters'!$U$36-'IRRBB parameters'!$C$36))-MIN(MAX(AVERAGE($T34:$V34)*'IRRBB parameters'!$C$34,'IRRBB parameters'!$E$34),'IRRBB parameters'!$D$34)*(('IRRBB parameters'!I$36-'IRRBB parameters'!$C$36)/('IRRBB parameters'!$U$36-'IRRBB parameters'!$C$36)),0),"")</f>
        <v/>
      </c>
      <c r="K194" s="1232" t="str">
        <f>IF(AND(ISNUMBER(K34),ISNUMBER($D34),ISNUMBER($V34)),MAX(K34+MIN(MAX(AVERAGE($D34:$I34)*'IRRBB parameters'!$C$33,'IRRBB parameters'!$E$33),'IRRBB parameters'!$D$33)*(('IRRBB parameters'!$U$36-'IRRBB parameters'!J$36)/('IRRBB parameters'!$U$36-'IRRBB parameters'!$C$36))-MIN(MAX(AVERAGE($T34:$V34)*'IRRBB parameters'!$C$34,'IRRBB parameters'!$E$34),'IRRBB parameters'!$D$34)*(('IRRBB parameters'!J$36-'IRRBB parameters'!$C$36)/('IRRBB parameters'!$U$36-'IRRBB parameters'!$C$36)),0),"")</f>
        <v/>
      </c>
      <c r="L194" s="1232" t="str">
        <f>IF(AND(ISNUMBER(L34),ISNUMBER($D34),ISNUMBER($V34)),MAX(L34+MIN(MAX(AVERAGE($D34:$I34)*'IRRBB parameters'!$C$33,'IRRBB parameters'!$E$33),'IRRBB parameters'!$D$33)*(('IRRBB parameters'!$U$36-'IRRBB parameters'!K$36)/('IRRBB parameters'!$U$36-'IRRBB parameters'!$C$36))-MIN(MAX(AVERAGE($T34:$V34)*'IRRBB parameters'!$C$34,'IRRBB parameters'!$E$34),'IRRBB parameters'!$D$34)*(('IRRBB parameters'!K$36-'IRRBB parameters'!$C$36)/('IRRBB parameters'!$U$36-'IRRBB parameters'!$C$36)),0),"")</f>
        <v/>
      </c>
      <c r="M194" s="1232" t="str">
        <f>IF(AND(ISNUMBER(M34),ISNUMBER($D34),ISNUMBER($V34)),MAX(M34+MIN(MAX(AVERAGE($D34:$I34)*'IRRBB parameters'!$C$33,'IRRBB parameters'!$E$33),'IRRBB parameters'!$D$33)*(('IRRBB parameters'!$U$36-'IRRBB parameters'!L$36)/('IRRBB parameters'!$U$36-'IRRBB parameters'!$C$36))-MIN(MAX(AVERAGE($T34:$V34)*'IRRBB parameters'!$C$34,'IRRBB parameters'!$E$34),'IRRBB parameters'!$D$34)*(('IRRBB parameters'!L$36-'IRRBB parameters'!$C$36)/('IRRBB parameters'!$U$36-'IRRBB parameters'!$C$36)),0),"")</f>
        <v/>
      </c>
      <c r="N194" s="1232" t="str">
        <f>IF(AND(ISNUMBER(N34),ISNUMBER($D34),ISNUMBER($V34)),MAX(N34+MIN(MAX(AVERAGE($D34:$I34)*'IRRBB parameters'!$C$33,'IRRBB parameters'!$E$33),'IRRBB parameters'!$D$33)*(('IRRBB parameters'!$U$36-'IRRBB parameters'!M$36)/('IRRBB parameters'!$U$36-'IRRBB parameters'!$C$36))-MIN(MAX(AVERAGE($T34:$V34)*'IRRBB parameters'!$C$34,'IRRBB parameters'!$E$34),'IRRBB parameters'!$D$34)*(('IRRBB parameters'!M$36-'IRRBB parameters'!$C$36)/('IRRBB parameters'!$U$36-'IRRBB parameters'!$C$36)),0),"")</f>
        <v/>
      </c>
      <c r="O194" s="1232" t="str">
        <f>IF(AND(ISNUMBER(O34),ISNUMBER($D34),ISNUMBER($V34)),MAX(O34+MIN(MAX(AVERAGE($D34:$I34)*'IRRBB parameters'!$C$33,'IRRBB parameters'!$E$33),'IRRBB parameters'!$D$33)*(('IRRBB parameters'!$U$36-'IRRBB parameters'!N$36)/('IRRBB parameters'!$U$36-'IRRBB parameters'!$C$36))-MIN(MAX(AVERAGE($T34:$V34)*'IRRBB parameters'!$C$34,'IRRBB parameters'!$E$34),'IRRBB parameters'!$D$34)*(('IRRBB parameters'!N$36-'IRRBB parameters'!$C$36)/('IRRBB parameters'!$U$36-'IRRBB parameters'!$C$36)),0),"")</f>
        <v/>
      </c>
      <c r="P194" s="1232" t="str">
        <f>IF(AND(ISNUMBER(P34),ISNUMBER($D34),ISNUMBER($V34)),MAX(P34+MIN(MAX(AVERAGE($D34:$I34)*'IRRBB parameters'!$C$33,'IRRBB parameters'!$E$33),'IRRBB parameters'!$D$33)*(('IRRBB parameters'!$U$36-'IRRBB parameters'!O$36)/('IRRBB parameters'!$U$36-'IRRBB parameters'!$C$36))-MIN(MAX(AVERAGE($T34:$V34)*'IRRBB parameters'!$C$34,'IRRBB parameters'!$E$34),'IRRBB parameters'!$D$34)*(('IRRBB parameters'!O$36-'IRRBB parameters'!$C$36)/('IRRBB parameters'!$U$36-'IRRBB parameters'!$C$36)),0),"")</f>
        <v/>
      </c>
      <c r="Q194" s="1232" t="str">
        <f>IF(AND(ISNUMBER(Q34),ISNUMBER($D34),ISNUMBER($V34)),MAX(Q34+MIN(MAX(AVERAGE($D34:$I34)*'IRRBB parameters'!$C$33,'IRRBB parameters'!$E$33),'IRRBB parameters'!$D$33)*(('IRRBB parameters'!$U$36-'IRRBB parameters'!P$36)/('IRRBB parameters'!$U$36-'IRRBB parameters'!$C$36))-MIN(MAX(AVERAGE($T34:$V34)*'IRRBB parameters'!$C$34,'IRRBB parameters'!$E$34),'IRRBB parameters'!$D$34)*(('IRRBB parameters'!P$36-'IRRBB parameters'!$C$36)/('IRRBB parameters'!$U$36-'IRRBB parameters'!$C$36)),0),"")</f>
        <v/>
      </c>
      <c r="R194" s="1232" t="str">
        <f>IF(AND(ISNUMBER(R34),ISNUMBER($D34),ISNUMBER($V34)),MAX(R34+MIN(MAX(AVERAGE($D34:$I34)*'IRRBB parameters'!$C$33,'IRRBB parameters'!$E$33),'IRRBB parameters'!$D$33)*(('IRRBB parameters'!$U$36-'IRRBB parameters'!Q$36)/('IRRBB parameters'!$U$36-'IRRBB parameters'!$C$36))-MIN(MAX(AVERAGE($T34:$V34)*'IRRBB parameters'!$C$34,'IRRBB parameters'!$E$34),'IRRBB parameters'!$D$34)*(('IRRBB parameters'!Q$36-'IRRBB parameters'!$C$36)/('IRRBB parameters'!$U$36-'IRRBB parameters'!$C$36)),0),"")</f>
        <v/>
      </c>
      <c r="S194" s="1232" t="str">
        <f>IF(AND(ISNUMBER(S34),ISNUMBER($D34),ISNUMBER($V34)),MAX(S34+MIN(MAX(AVERAGE($D34:$I34)*'IRRBB parameters'!$C$33,'IRRBB parameters'!$E$33),'IRRBB parameters'!$D$33)*(('IRRBB parameters'!$U$36-'IRRBB parameters'!R$36)/('IRRBB parameters'!$U$36-'IRRBB parameters'!$C$36))-MIN(MAX(AVERAGE($T34:$V34)*'IRRBB parameters'!$C$34,'IRRBB parameters'!$E$34),'IRRBB parameters'!$D$34)*(('IRRBB parameters'!R$36-'IRRBB parameters'!$C$36)/('IRRBB parameters'!$U$36-'IRRBB parameters'!$C$36)),0),"")</f>
        <v/>
      </c>
      <c r="T194" s="1232" t="str">
        <f>IF(AND(ISNUMBER(T34),ISNUMBER($D34),ISNUMBER($V34)),MAX(T34+MIN(MAX(AVERAGE($D34:$I34)*'IRRBB parameters'!$C$33,'IRRBB parameters'!$E$33),'IRRBB parameters'!$D$33)*(('IRRBB parameters'!$U$36-'IRRBB parameters'!S$36)/('IRRBB parameters'!$U$36-'IRRBB parameters'!$C$36))-MIN(MAX(AVERAGE($T34:$V34)*'IRRBB parameters'!$C$34,'IRRBB parameters'!$E$34),'IRRBB parameters'!$D$34)*(('IRRBB parameters'!S$36-'IRRBB parameters'!$C$36)/('IRRBB parameters'!$U$36-'IRRBB parameters'!$C$36)),0),"")</f>
        <v/>
      </c>
      <c r="U194" s="1232" t="str">
        <f>IF(AND(ISNUMBER(U34),ISNUMBER($D34),ISNUMBER($V34)),MAX(U34+MIN(MAX(AVERAGE($D34:$I34)*'IRRBB parameters'!$C$33,'IRRBB parameters'!$E$33),'IRRBB parameters'!$D$33)*(('IRRBB parameters'!$U$36-'IRRBB parameters'!T$36)/('IRRBB parameters'!$U$36-'IRRBB parameters'!$C$36))-MIN(MAX(AVERAGE($T34:$V34)*'IRRBB parameters'!$C$34,'IRRBB parameters'!$E$34),'IRRBB parameters'!$D$34)*(('IRRBB parameters'!T$36-'IRRBB parameters'!$C$36)/('IRRBB parameters'!$U$36-'IRRBB parameters'!$C$36)),0),"")</f>
        <v/>
      </c>
      <c r="V194" s="1233" t="str">
        <f>IF(AND(ISNUMBER(V34),ISNUMBER($D34),ISNUMBER($V34)),MAX(V34+MIN(MAX(AVERAGE($D34:$I34)*'IRRBB parameters'!$C$33,'IRRBB parameters'!$E$33),'IRRBB parameters'!$D$33)*(('IRRBB parameters'!$U$36-'IRRBB parameters'!U$36)/('IRRBB parameters'!$U$36-'IRRBB parameters'!$C$36))-MIN(MAX(AVERAGE($T34:$V34)*'IRRBB parameters'!$C$34,'IRRBB parameters'!$E$34),'IRRBB parameters'!$D$34)*(('IRRBB parameters'!U$36-'IRRBB parameters'!$C$36)/('IRRBB parameters'!$U$36-'IRRBB parameters'!$C$36)),0),"")</f>
        <v/>
      </c>
      <c r="W194" s="1150"/>
      <c r="X194" s="1210"/>
    </row>
    <row r="195" spans="1:24" ht="15" customHeight="1" x14ac:dyDescent="0.25">
      <c r="A195" s="1209"/>
      <c r="B195" s="1230">
        <f t="shared" si="6"/>
        <v>30</v>
      </c>
      <c r="C195" s="1231" t="str">
        <f t="shared" si="7"/>
        <v/>
      </c>
      <c r="D195" s="1232" t="str">
        <f>IF(AND(ISNUMBER(D35),ISNUMBER($D35),ISNUMBER($V35)),MAX(D35+MIN(MAX(AVERAGE($D35:$I35)*'IRRBB parameters'!$C$33,'IRRBB parameters'!$E$33),'IRRBB parameters'!$D$33)*(('IRRBB parameters'!$U$36-'IRRBB parameters'!C$36)/('IRRBB parameters'!$U$36-'IRRBB parameters'!$C$36))-MIN(MAX(AVERAGE($T35:$V35)*'IRRBB parameters'!$C$34,'IRRBB parameters'!$E$34),'IRRBB parameters'!$D$34)*(('IRRBB parameters'!C$36-'IRRBB parameters'!$C$36)/('IRRBB parameters'!$U$36-'IRRBB parameters'!$C$36)),0),"")</f>
        <v/>
      </c>
      <c r="E195" s="1232" t="str">
        <f>IF(AND(ISNUMBER(E35),ISNUMBER($D35),ISNUMBER($V35)),MAX(E35+MIN(MAX(AVERAGE($D35:$I35)*'IRRBB parameters'!$C$33,'IRRBB parameters'!$E$33),'IRRBB parameters'!$D$33)*(('IRRBB parameters'!$U$36-'IRRBB parameters'!D$36)/('IRRBB parameters'!$U$36-'IRRBB parameters'!$C$36))-MIN(MAX(AVERAGE($T35:$V35)*'IRRBB parameters'!$C$34,'IRRBB parameters'!$E$34),'IRRBB parameters'!$D$34)*(('IRRBB parameters'!D$36-'IRRBB parameters'!$C$36)/('IRRBB parameters'!$U$36-'IRRBB parameters'!$C$36)),0),"")</f>
        <v/>
      </c>
      <c r="F195" s="1232" t="str">
        <f>IF(AND(ISNUMBER(F35),ISNUMBER($D35),ISNUMBER($V35)),MAX(F35+MIN(MAX(AVERAGE($D35:$I35)*'IRRBB parameters'!$C$33,'IRRBB parameters'!$E$33),'IRRBB parameters'!$D$33)*(('IRRBB parameters'!$U$36-'IRRBB parameters'!E$36)/('IRRBB parameters'!$U$36-'IRRBB parameters'!$C$36))-MIN(MAX(AVERAGE($T35:$V35)*'IRRBB parameters'!$C$34,'IRRBB parameters'!$E$34),'IRRBB parameters'!$D$34)*(('IRRBB parameters'!E$36-'IRRBB parameters'!$C$36)/('IRRBB parameters'!$U$36-'IRRBB parameters'!$C$36)),0),"")</f>
        <v/>
      </c>
      <c r="G195" s="1232" t="str">
        <f>IF(AND(ISNUMBER(G35),ISNUMBER($D35),ISNUMBER($V35)),MAX(G35+MIN(MAX(AVERAGE($D35:$I35)*'IRRBB parameters'!$C$33,'IRRBB parameters'!$E$33),'IRRBB parameters'!$D$33)*(('IRRBB parameters'!$U$36-'IRRBB parameters'!F$36)/('IRRBB parameters'!$U$36-'IRRBB parameters'!$C$36))-MIN(MAX(AVERAGE($T35:$V35)*'IRRBB parameters'!$C$34,'IRRBB parameters'!$E$34),'IRRBB parameters'!$D$34)*(('IRRBB parameters'!F$36-'IRRBB parameters'!$C$36)/('IRRBB parameters'!$U$36-'IRRBB parameters'!$C$36)),0),"")</f>
        <v/>
      </c>
      <c r="H195" s="1232" t="str">
        <f>IF(AND(ISNUMBER(H35),ISNUMBER($D35),ISNUMBER($V35)),MAX(H35+MIN(MAX(AVERAGE($D35:$I35)*'IRRBB parameters'!$C$33,'IRRBB parameters'!$E$33),'IRRBB parameters'!$D$33)*(('IRRBB parameters'!$U$36-'IRRBB parameters'!G$36)/('IRRBB parameters'!$U$36-'IRRBB parameters'!$C$36))-MIN(MAX(AVERAGE($T35:$V35)*'IRRBB parameters'!$C$34,'IRRBB parameters'!$E$34),'IRRBB parameters'!$D$34)*(('IRRBB parameters'!G$36-'IRRBB parameters'!$C$36)/('IRRBB parameters'!$U$36-'IRRBB parameters'!$C$36)),0),"")</f>
        <v/>
      </c>
      <c r="I195" s="1232" t="str">
        <f>IF(AND(ISNUMBER(I35),ISNUMBER($D35),ISNUMBER($V35)),MAX(I35+MIN(MAX(AVERAGE($D35:$I35)*'IRRBB parameters'!$C$33,'IRRBB parameters'!$E$33),'IRRBB parameters'!$D$33)*(('IRRBB parameters'!$U$36-'IRRBB parameters'!H$36)/('IRRBB parameters'!$U$36-'IRRBB parameters'!$C$36))-MIN(MAX(AVERAGE($T35:$V35)*'IRRBB parameters'!$C$34,'IRRBB parameters'!$E$34),'IRRBB parameters'!$D$34)*(('IRRBB parameters'!H$36-'IRRBB parameters'!$C$36)/('IRRBB parameters'!$U$36-'IRRBB parameters'!$C$36)),0),"")</f>
        <v/>
      </c>
      <c r="J195" s="1232" t="str">
        <f>IF(AND(ISNUMBER(J35),ISNUMBER($D35),ISNUMBER($V35)),MAX(J35+MIN(MAX(AVERAGE($D35:$I35)*'IRRBB parameters'!$C$33,'IRRBB parameters'!$E$33),'IRRBB parameters'!$D$33)*(('IRRBB parameters'!$U$36-'IRRBB parameters'!I$36)/('IRRBB parameters'!$U$36-'IRRBB parameters'!$C$36))-MIN(MAX(AVERAGE($T35:$V35)*'IRRBB parameters'!$C$34,'IRRBB parameters'!$E$34),'IRRBB parameters'!$D$34)*(('IRRBB parameters'!I$36-'IRRBB parameters'!$C$36)/('IRRBB parameters'!$U$36-'IRRBB parameters'!$C$36)),0),"")</f>
        <v/>
      </c>
      <c r="K195" s="1232" t="str">
        <f>IF(AND(ISNUMBER(K35),ISNUMBER($D35),ISNUMBER($V35)),MAX(K35+MIN(MAX(AVERAGE($D35:$I35)*'IRRBB parameters'!$C$33,'IRRBB parameters'!$E$33),'IRRBB parameters'!$D$33)*(('IRRBB parameters'!$U$36-'IRRBB parameters'!J$36)/('IRRBB parameters'!$U$36-'IRRBB parameters'!$C$36))-MIN(MAX(AVERAGE($T35:$V35)*'IRRBB parameters'!$C$34,'IRRBB parameters'!$E$34),'IRRBB parameters'!$D$34)*(('IRRBB parameters'!J$36-'IRRBB parameters'!$C$36)/('IRRBB parameters'!$U$36-'IRRBB parameters'!$C$36)),0),"")</f>
        <v/>
      </c>
      <c r="L195" s="1232" t="str">
        <f>IF(AND(ISNUMBER(L35),ISNUMBER($D35),ISNUMBER($V35)),MAX(L35+MIN(MAX(AVERAGE($D35:$I35)*'IRRBB parameters'!$C$33,'IRRBB parameters'!$E$33),'IRRBB parameters'!$D$33)*(('IRRBB parameters'!$U$36-'IRRBB parameters'!K$36)/('IRRBB parameters'!$U$36-'IRRBB parameters'!$C$36))-MIN(MAX(AVERAGE($T35:$V35)*'IRRBB parameters'!$C$34,'IRRBB parameters'!$E$34),'IRRBB parameters'!$D$34)*(('IRRBB parameters'!K$36-'IRRBB parameters'!$C$36)/('IRRBB parameters'!$U$36-'IRRBB parameters'!$C$36)),0),"")</f>
        <v/>
      </c>
      <c r="M195" s="1232" t="str">
        <f>IF(AND(ISNUMBER(M35),ISNUMBER($D35),ISNUMBER($V35)),MAX(M35+MIN(MAX(AVERAGE($D35:$I35)*'IRRBB parameters'!$C$33,'IRRBB parameters'!$E$33),'IRRBB parameters'!$D$33)*(('IRRBB parameters'!$U$36-'IRRBB parameters'!L$36)/('IRRBB parameters'!$U$36-'IRRBB parameters'!$C$36))-MIN(MAX(AVERAGE($T35:$V35)*'IRRBB parameters'!$C$34,'IRRBB parameters'!$E$34),'IRRBB parameters'!$D$34)*(('IRRBB parameters'!L$36-'IRRBB parameters'!$C$36)/('IRRBB parameters'!$U$36-'IRRBB parameters'!$C$36)),0),"")</f>
        <v/>
      </c>
      <c r="N195" s="1232" t="str">
        <f>IF(AND(ISNUMBER(N35),ISNUMBER($D35),ISNUMBER($V35)),MAX(N35+MIN(MAX(AVERAGE($D35:$I35)*'IRRBB parameters'!$C$33,'IRRBB parameters'!$E$33),'IRRBB parameters'!$D$33)*(('IRRBB parameters'!$U$36-'IRRBB parameters'!M$36)/('IRRBB parameters'!$U$36-'IRRBB parameters'!$C$36))-MIN(MAX(AVERAGE($T35:$V35)*'IRRBB parameters'!$C$34,'IRRBB parameters'!$E$34),'IRRBB parameters'!$D$34)*(('IRRBB parameters'!M$36-'IRRBB parameters'!$C$36)/('IRRBB parameters'!$U$36-'IRRBB parameters'!$C$36)),0),"")</f>
        <v/>
      </c>
      <c r="O195" s="1232" t="str">
        <f>IF(AND(ISNUMBER(O35),ISNUMBER($D35),ISNUMBER($V35)),MAX(O35+MIN(MAX(AVERAGE($D35:$I35)*'IRRBB parameters'!$C$33,'IRRBB parameters'!$E$33),'IRRBB parameters'!$D$33)*(('IRRBB parameters'!$U$36-'IRRBB parameters'!N$36)/('IRRBB parameters'!$U$36-'IRRBB parameters'!$C$36))-MIN(MAX(AVERAGE($T35:$V35)*'IRRBB parameters'!$C$34,'IRRBB parameters'!$E$34),'IRRBB parameters'!$D$34)*(('IRRBB parameters'!N$36-'IRRBB parameters'!$C$36)/('IRRBB parameters'!$U$36-'IRRBB parameters'!$C$36)),0),"")</f>
        <v/>
      </c>
      <c r="P195" s="1232" t="str">
        <f>IF(AND(ISNUMBER(P35),ISNUMBER($D35),ISNUMBER($V35)),MAX(P35+MIN(MAX(AVERAGE($D35:$I35)*'IRRBB parameters'!$C$33,'IRRBB parameters'!$E$33),'IRRBB parameters'!$D$33)*(('IRRBB parameters'!$U$36-'IRRBB parameters'!O$36)/('IRRBB parameters'!$U$36-'IRRBB parameters'!$C$36))-MIN(MAX(AVERAGE($T35:$V35)*'IRRBB parameters'!$C$34,'IRRBB parameters'!$E$34),'IRRBB parameters'!$D$34)*(('IRRBB parameters'!O$36-'IRRBB parameters'!$C$36)/('IRRBB parameters'!$U$36-'IRRBB parameters'!$C$36)),0),"")</f>
        <v/>
      </c>
      <c r="Q195" s="1232" t="str">
        <f>IF(AND(ISNUMBER(Q35),ISNUMBER($D35),ISNUMBER($V35)),MAX(Q35+MIN(MAX(AVERAGE($D35:$I35)*'IRRBB parameters'!$C$33,'IRRBB parameters'!$E$33),'IRRBB parameters'!$D$33)*(('IRRBB parameters'!$U$36-'IRRBB parameters'!P$36)/('IRRBB parameters'!$U$36-'IRRBB parameters'!$C$36))-MIN(MAX(AVERAGE($T35:$V35)*'IRRBB parameters'!$C$34,'IRRBB parameters'!$E$34),'IRRBB parameters'!$D$34)*(('IRRBB parameters'!P$36-'IRRBB parameters'!$C$36)/('IRRBB parameters'!$U$36-'IRRBB parameters'!$C$36)),0),"")</f>
        <v/>
      </c>
      <c r="R195" s="1232" t="str">
        <f>IF(AND(ISNUMBER(R35),ISNUMBER($D35),ISNUMBER($V35)),MAX(R35+MIN(MAX(AVERAGE($D35:$I35)*'IRRBB parameters'!$C$33,'IRRBB parameters'!$E$33),'IRRBB parameters'!$D$33)*(('IRRBB parameters'!$U$36-'IRRBB parameters'!Q$36)/('IRRBB parameters'!$U$36-'IRRBB parameters'!$C$36))-MIN(MAX(AVERAGE($T35:$V35)*'IRRBB parameters'!$C$34,'IRRBB parameters'!$E$34),'IRRBB parameters'!$D$34)*(('IRRBB parameters'!Q$36-'IRRBB parameters'!$C$36)/('IRRBB parameters'!$U$36-'IRRBB parameters'!$C$36)),0),"")</f>
        <v/>
      </c>
      <c r="S195" s="1232" t="str">
        <f>IF(AND(ISNUMBER(S35),ISNUMBER($D35),ISNUMBER($V35)),MAX(S35+MIN(MAX(AVERAGE($D35:$I35)*'IRRBB parameters'!$C$33,'IRRBB parameters'!$E$33),'IRRBB parameters'!$D$33)*(('IRRBB parameters'!$U$36-'IRRBB parameters'!R$36)/('IRRBB parameters'!$U$36-'IRRBB parameters'!$C$36))-MIN(MAX(AVERAGE($T35:$V35)*'IRRBB parameters'!$C$34,'IRRBB parameters'!$E$34),'IRRBB parameters'!$D$34)*(('IRRBB parameters'!R$36-'IRRBB parameters'!$C$36)/('IRRBB parameters'!$U$36-'IRRBB parameters'!$C$36)),0),"")</f>
        <v/>
      </c>
      <c r="T195" s="1232" t="str">
        <f>IF(AND(ISNUMBER(T35),ISNUMBER($D35),ISNUMBER($V35)),MAX(T35+MIN(MAX(AVERAGE($D35:$I35)*'IRRBB parameters'!$C$33,'IRRBB parameters'!$E$33),'IRRBB parameters'!$D$33)*(('IRRBB parameters'!$U$36-'IRRBB parameters'!S$36)/('IRRBB parameters'!$U$36-'IRRBB parameters'!$C$36))-MIN(MAX(AVERAGE($T35:$V35)*'IRRBB parameters'!$C$34,'IRRBB parameters'!$E$34),'IRRBB parameters'!$D$34)*(('IRRBB parameters'!S$36-'IRRBB parameters'!$C$36)/('IRRBB parameters'!$U$36-'IRRBB parameters'!$C$36)),0),"")</f>
        <v/>
      </c>
      <c r="U195" s="1232" t="str">
        <f>IF(AND(ISNUMBER(U35),ISNUMBER($D35),ISNUMBER($V35)),MAX(U35+MIN(MAX(AVERAGE($D35:$I35)*'IRRBB parameters'!$C$33,'IRRBB parameters'!$E$33),'IRRBB parameters'!$D$33)*(('IRRBB parameters'!$U$36-'IRRBB parameters'!T$36)/('IRRBB parameters'!$U$36-'IRRBB parameters'!$C$36))-MIN(MAX(AVERAGE($T35:$V35)*'IRRBB parameters'!$C$34,'IRRBB parameters'!$E$34),'IRRBB parameters'!$D$34)*(('IRRBB parameters'!T$36-'IRRBB parameters'!$C$36)/('IRRBB parameters'!$U$36-'IRRBB parameters'!$C$36)),0),"")</f>
        <v/>
      </c>
      <c r="V195" s="1233" t="str">
        <f>IF(AND(ISNUMBER(V35),ISNUMBER($D35),ISNUMBER($V35)),MAX(V35+MIN(MAX(AVERAGE($D35:$I35)*'IRRBB parameters'!$C$33,'IRRBB parameters'!$E$33),'IRRBB parameters'!$D$33)*(('IRRBB parameters'!$U$36-'IRRBB parameters'!U$36)/('IRRBB parameters'!$U$36-'IRRBB parameters'!$C$36))-MIN(MAX(AVERAGE($T35:$V35)*'IRRBB parameters'!$C$34,'IRRBB parameters'!$E$34),'IRRBB parameters'!$D$34)*(('IRRBB parameters'!U$36-'IRRBB parameters'!$C$36)/('IRRBB parameters'!$U$36-'IRRBB parameters'!$C$36)),0),"")</f>
        <v/>
      </c>
      <c r="W195" s="1150"/>
      <c r="X195" s="1210"/>
    </row>
    <row r="196" spans="1:24" ht="15" customHeight="1" x14ac:dyDescent="0.25">
      <c r="A196" s="1209"/>
      <c r="B196" s="1230">
        <f t="shared" si="6"/>
        <v>31</v>
      </c>
      <c r="C196" s="1231" t="str">
        <f t="shared" si="7"/>
        <v/>
      </c>
      <c r="D196" s="1232" t="str">
        <f>IF(AND(ISNUMBER(D36),ISNUMBER($D36),ISNUMBER($V36)),MAX(D36+MIN(MAX(AVERAGE($D36:$I36)*'IRRBB parameters'!$C$33,'IRRBB parameters'!$E$33),'IRRBB parameters'!$D$33)*(('IRRBB parameters'!$U$36-'IRRBB parameters'!C$36)/('IRRBB parameters'!$U$36-'IRRBB parameters'!$C$36))-MIN(MAX(AVERAGE($T36:$V36)*'IRRBB parameters'!$C$34,'IRRBB parameters'!$E$34),'IRRBB parameters'!$D$34)*(('IRRBB parameters'!C$36-'IRRBB parameters'!$C$36)/('IRRBB parameters'!$U$36-'IRRBB parameters'!$C$36)),0),"")</f>
        <v/>
      </c>
      <c r="E196" s="1232" t="str">
        <f>IF(AND(ISNUMBER(E36),ISNUMBER($D36),ISNUMBER($V36)),MAX(E36+MIN(MAX(AVERAGE($D36:$I36)*'IRRBB parameters'!$C$33,'IRRBB parameters'!$E$33),'IRRBB parameters'!$D$33)*(('IRRBB parameters'!$U$36-'IRRBB parameters'!D$36)/('IRRBB parameters'!$U$36-'IRRBB parameters'!$C$36))-MIN(MAX(AVERAGE($T36:$V36)*'IRRBB parameters'!$C$34,'IRRBB parameters'!$E$34),'IRRBB parameters'!$D$34)*(('IRRBB parameters'!D$36-'IRRBB parameters'!$C$36)/('IRRBB parameters'!$U$36-'IRRBB parameters'!$C$36)),0),"")</f>
        <v/>
      </c>
      <c r="F196" s="1232" t="str">
        <f>IF(AND(ISNUMBER(F36),ISNUMBER($D36),ISNUMBER($V36)),MAX(F36+MIN(MAX(AVERAGE($D36:$I36)*'IRRBB parameters'!$C$33,'IRRBB parameters'!$E$33),'IRRBB parameters'!$D$33)*(('IRRBB parameters'!$U$36-'IRRBB parameters'!E$36)/('IRRBB parameters'!$U$36-'IRRBB parameters'!$C$36))-MIN(MAX(AVERAGE($T36:$V36)*'IRRBB parameters'!$C$34,'IRRBB parameters'!$E$34),'IRRBB parameters'!$D$34)*(('IRRBB parameters'!E$36-'IRRBB parameters'!$C$36)/('IRRBB parameters'!$U$36-'IRRBB parameters'!$C$36)),0),"")</f>
        <v/>
      </c>
      <c r="G196" s="1232" t="str">
        <f>IF(AND(ISNUMBER(G36),ISNUMBER($D36),ISNUMBER($V36)),MAX(G36+MIN(MAX(AVERAGE($D36:$I36)*'IRRBB parameters'!$C$33,'IRRBB parameters'!$E$33),'IRRBB parameters'!$D$33)*(('IRRBB parameters'!$U$36-'IRRBB parameters'!F$36)/('IRRBB parameters'!$U$36-'IRRBB parameters'!$C$36))-MIN(MAX(AVERAGE($T36:$V36)*'IRRBB parameters'!$C$34,'IRRBB parameters'!$E$34),'IRRBB parameters'!$D$34)*(('IRRBB parameters'!F$36-'IRRBB parameters'!$C$36)/('IRRBB parameters'!$U$36-'IRRBB parameters'!$C$36)),0),"")</f>
        <v/>
      </c>
      <c r="H196" s="1232" t="str">
        <f>IF(AND(ISNUMBER(H36),ISNUMBER($D36),ISNUMBER($V36)),MAX(H36+MIN(MAX(AVERAGE($D36:$I36)*'IRRBB parameters'!$C$33,'IRRBB parameters'!$E$33),'IRRBB parameters'!$D$33)*(('IRRBB parameters'!$U$36-'IRRBB parameters'!G$36)/('IRRBB parameters'!$U$36-'IRRBB parameters'!$C$36))-MIN(MAX(AVERAGE($T36:$V36)*'IRRBB parameters'!$C$34,'IRRBB parameters'!$E$34),'IRRBB parameters'!$D$34)*(('IRRBB parameters'!G$36-'IRRBB parameters'!$C$36)/('IRRBB parameters'!$U$36-'IRRBB parameters'!$C$36)),0),"")</f>
        <v/>
      </c>
      <c r="I196" s="1232" t="str">
        <f>IF(AND(ISNUMBER(I36),ISNUMBER($D36),ISNUMBER($V36)),MAX(I36+MIN(MAX(AVERAGE($D36:$I36)*'IRRBB parameters'!$C$33,'IRRBB parameters'!$E$33),'IRRBB parameters'!$D$33)*(('IRRBB parameters'!$U$36-'IRRBB parameters'!H$36)/('IRRBB parameters'!$U$36-'IRRBB parameters'!$C$36))-MIN(MAX(AVERAGE($T36:$V36)*'IRRBB parameters'!$C$34,'IRRBB parameters'!$E$34),'IRRBB parameters'!$D$34)*(('IRRBB parameters'!H$36-'IRRBB parameters'!$C$36)/('IRRBB parameters'!$U$36-'IRRBB parameters'!$C$36)),0),"")</f>
        <v/>
      </c>
      <c r="J196" s="1232" t="str">
        <f>IF(AND(ISNUMBER(J36),ISNUMBER($D36),ISNUMBER($V36)),MAX(J36+MIN(MAX(AVERAGE($D36:$I36)*'IRRBB parameters'!$C$33,'IRRBB parameters'!$E$33),'IRRBB parameters'!$D$33)*(('IRRBB parameters'!$U$36-'IRRBB parameters'!I$36)/('IRRBB parameters'!$U$36-'IRRBB parameters'!$C$36))-MIN(MAX(AVERAGE($T36:$V36)*'IRRBB parameters'!$C$34,'IRRBB parameters'!$E$34),'IRRBB parameters'!$D$34)*(('IRRBB parameters'!I$36-'IRRBB parameters'!$C$36)/('IRRBB parameters'!$U$36-'IRRBB parameters'!$C$36)),0),"")</f>
        <v/>
      </c>
      <c r="K196" s="1232" t="str">
        <f>IF(AND(ISNUMBER(K36),ISNUMBER($D36),ISNUMBER($V36)),MAX(K36+MIN(MAX(AVERAGE($D36:$I36)*'IRRBB parameters'!$C$33,'IRRBB parameters'!$E$33),'IRRBB parameters'!$D$33)*(('IRRBB parameters'!$U$36-'IRRBB parameters'!J$36)/('IRRBB parameters'!$U$36-'IRRBB parameters'!$C$36))-MIN(MAX(AVERAGE($T36:$V36)*'IRRBB parameters'!$C$34,'IRRBB parameters'!$E$34),'IRRBB parameters'!$D$34)*(('IRRBB parameters'!J$36-'IRRBB parameters'!$C$36)/('IRRBB parameters'!$U$36-'IRRBB parameters'!$C$36)),0),"")</f>
        <v/>
      </c>
      <c r="L196" s="1232" t="str">
        <f>IF(AND(ISNUMBER(L36),ISNUMBER($D36),ISNUMBER($V36)),MAX(L36+MIN(MAX(AVERAGE($D36:$I36)*'IRRBB parameters'!$C$33,'IRRBB parameters'!$E$33),'IRRBB parameters'!$D$33)*(('IRRBB parameters'!$U$36-'IRRBB parameters'!K$36)/('IRRBB parameters'!$U$36-'IRRBB parameters'!$C$36))-MIN(MAX(AVERAGE($T36:$V36)*'IRRBB parameters'!$C$34,'IRRBB parameters'!$E$34),'IRRBB parameters'!$D$34)*(('IRRBB parameters'!K$36-'IRRBB parameters'!$C$36)/('IRRBB parameters'!$U$36-'IRRBB parameters'!$C$36)),0),"")</f>
        <v/>
      </c>
      <c r="M196" s="1232" t="str">
        <f>IF(AND(ISNUMBER(M36),ISNUMBER($D36),ISNUMBER($V36)),MAX(M36+MIN(MAX(AVERAGE($D36:$I36)*'IRRBB parameters'!$C$33,'IRRBB parameters'!$E$33),'IRRBB parameters'!$D$33)*(('IRRBB parameters'!$U$36-'IRRBB parameters'!L$36)/('IRRBB parameters'!$U$36-'IRRBB parameters'!$C$36))-MIN(MAX(AVERAGE($T36:$V36)*'IRRBB parameters'!$C$34,'IRRBB parameters'!$E$34),'IRRBB parameters'!$D$34)*(('IRRBB parameters'!L$36-'IRRBB parameters'!$C$36)/('IRRBB parameters'!$U$36-'IRRBB parameters'!$C$36)),0),"")</f>
        <v/>
      </c>
      <c r="N196" s="1232" t="str">
        <f>IF(AND(ISNUMBER(N36),ISNUMBER($D36),ISNUMBER($V36)),MAX(N36+MIN(MAX(AVERAGE($D36:$I36)*'IRRBB parameters'!$C$33,'IRRBB parameters'!$E$33),'IRRBB parameters'!$D$33)*(('IRRBB parameters'!$U$36-'IRRBB parameters'!M$36)/('IRRBB parameters'!$U$36-'IRRBB parameters'!$C$36))-MIN(MAX(AVERAGE($T36:$V36)*'IRRBB parameters'!$C$34,'IRRBB parameters'!$E$34),'IRRBB parameters'!$D$34)*(('IRRBB parameters'!M$36-'IRRBB parameters'!$C$36)/('IRRBB parameters'!$U$36-'IRRBB parameters'!$C$36)),0),"")</f>
        <v/>
      </c>
      <c r="O196" s="1232" t="str">
        <f>IF(AND(ISNUMBER(O36),ISNUMBER($D36),ISNUMBER($V36)),MAX(O36+MIN(MAX(AVERAGE($D36:$I36)*'IRRBB parameters'!$C$33,'IRRBB parameters'!$E$33),'IRRBB parameters'!$D$33)*(('IRRBB parameters'!$U$36-'IRRBB parameters'!N$36)/('IRRBB parameters'!$U$36-'IRRBB parameters'!$C$36))-MIN(MAX(AVERAGE($T36:$V36)*'IRRBB parameters'!$C$34,'IRRBB parameters'!$E$34),'IRRBB parameters'!$D$34)*(('IRRBB parameters'!N$36-'IRRBB parameters'!$C$36)/('IRRBB parameters'!$U$36-'IRRBB parameters'!$C$36)),0),"")</f>
        <v/>
      </c>
      <c r="P196" s="1232" t="str">
        <f>IF(AND(ISNUMBER(P36),ISNUMBER($D36),ISNUMBER($V36)),MAX(P36+MIN(MAX(AVERAGE($D36:$I36)*'IRRBB parameters'!$C$33,'IRRBB parameters'!$E$33),'IRRBB parameters'!$D$33)*(('IRRBB parameters'!$U$36-'IRRBB parameters'!O$36)/('IRRBB parameters'!$U$36-'IRRBB parameters'!$C$36))-MIN(MAX(AVERAGE($T36:$V36)*'IRRBB parameters'!$C$34,'IRRBB parameters'!$E$34),'IRRBB parameters'!$D$34)*(('IRRBB parameters'!O$36-'IRRBB parameters'!$C$36)/('IRRBB parameters'!$U$36-'IRRBB parameters'!$C$36)),0),"")</f>
        <v/>
      </c>
      <c r="Q196" s="1232" t="str">
        <f>IF(AND(ISNUMBER(Q36),ISNUMBER($D36),ISNUMBER($V36)),MAX(Q36+MIN(MAX(AVERAGE($D36:$I36)*'IRRBB parameters'!$C$33,'IRRBB parameters'!$E$33),'IRRBB parameters'!$D$33)*(('IRRBB parameters'!$U$36-'IRRBB parameters'!P$36)/('IRRBB parameters'!$U$36-'IRRBB parameters'!$C$36))-MIN(MAX(AVERAGE($T36:$V36)*'IRRBB parameters'!$C$34,'IRRBB parameters'!$E$34),'IRRBB parameters'!$D$34)*(('IRRBB parameters'!P$36-'IRRBB parameters'!$C$36)/('IRRBB parameters'!$U$36-'IRRBB parameters'!$C$36)),0),"")</f>
        <v/>
      </c>
      <c r="R196" s="1232" t="str">
        <f>IF(AND(ISNUMBER(R36),ISNUMBER($D36),ISNUMBER($V36)),MAX(R36+MIN(MAX(AVERAGE($D36:$I36)*'IRRBB parameters'!$C$33,'IRRBB parameters'!$E$33),'IRRBB parameters'!$D$33)*(('IRRBB parameters'!$U$36-'IRRBB parameters'!Q$36)/('IRRBB parameters'!$U$36-'IRRBB parameters'!$C$36))-MIN(MAX(AVERAGE($T36:$V36)*'IRRBB parameters'!$C$34,'IRRBB parameters'!$E$34),'IRRBB parameters'!$D$34)*(('IRRBB parameters'!Q$36-'IRRBB parameters'!$C$36)/('IRRBB parameters'!$U$36-'IRRBB parameters'!$C$36)),0),"")</f>
        <v/>
      </c>
      <c r="S196" s="1232" t="str">
        <f>IF(AND(ISNUMBER(S36),ISNUMBER($D36),ISNUMBER($V36)),MAX(S36+MIN(MAX(AVERAGE($D36:$I36)*'IRRBB parameters'!$C$33,'IRRBB parameters'!$E$33),'IRRBB parameters'!$D$33)*(('IRRBB parameters'!$U$36-'IRRBB parameters'!R$36)/('IRRBB parameters'!$U$36-'IRRBB parameters'!$C$36))-MIN(MAX(AVERAGE($T36:$V36)*'IRRBB parameters'!$C$34,'IRRBB parameters'!$E$34),'IRRBB parameters'!$D$34)*(('IRRBB parameters'!R$36-'IRRBB parameters'!$C$36)/('IRRBB parameters'!$U$36-'IRRBB parameters'!$C$36)),0),"")</f>
        <v/>
      </c>
      <c r="T196" s="1232" t="str">
        <f>IF(AND(ISNUMBER(T36),ISNUMBER($D36),ISNUMBER($V36)),MAX(T36+MIN(MAX(AVERAGE($D36:$I36)*'IRRBB parameters'!$C$33,'IRRBB parameters'!$E$33),'IRRBB parameters'!$D$33)*(('IRRBB parameters'!$U$36-'IRRBB parameters'!S$36)/('IRRBB parameters'!$U$36-'IRRBB parameters'!$C$36))-MIN(MAX(AVERAGE($T36:$V36)*'IRRBB parameters'!$C$34,'IRRBB parameters'!$E$34),'IRRBB parameters'!$D$34)*(('IRRBB parameters'!S$36-'IRRBB parameters'!$C$36)/('IRRBB parameters'!$U$36-'IRRBB parameters'!$C$36)),0),"")</f>
        <v/>
      </c>
      <c r="U196" s="1232" t="str">
        <f>IF(AND(ISNUMBER(U36),ISNUMBER($D36),ISNUMBER($V36)),MAX(U36+MIN(MAX(AVERAGE($D36:$I36)*'IRRBB parameters'!$C$33,'IRRBB parameters'!$E$33),'IRRBB parameters'!$D$33)*(('IRRBB parameters'!$U$36-'IRRBB parameters'!T$36)/('IRRBB parameters'!$U$36-'IRRBB parameters'!$C$36))-MIN(MAX(AVERAGE($T36:$V36)*'IRRBB parameters'!$C$34,'IRRBB parameters'!$E$34),'IRRBB parameters'!$D$34)*(('IRRBB parameters'!T$36-'IRRBB parameters'!$C$36)/('IRRBB parameters'!$U$36-'IRRBB parameters'!$C$36)),0),"")</f>
        <v/>
      </c>
      <c r="V196" s="1233" t="str">
        <f>IF(AND(ISNUMBER(V36),ISNUMBER($D36),ISNUMBER($V36)),MAX(V36+MIN(MAX(AVERAGE($D36:$I36)*'IRRBB parameters'!$C$33,'IRRBB parameters'!$E$33),'IRRBB parameters'!$D$33)*(('IRRBB parameters'!$U$36-'IRRBB parameters'!U$36)/('IRRBB parameters'!$U$36-'IRRBB parameters'!$C$36))-MIN(MAX(AVERAGE($T36:$V36)*'IRRBB parameters'!$C$34,'IRRBB parameters'!$E$34),'IRRBB parameters'!$D$34)*(('IRRBB parameters'!U$36-'IRRBB parameters'!$C$36)/('IRRBB parameters'!$U$36-'IRRBB parameters'!$C$36)),0),"")</f>
        <v/>
      </c>
      <c r="W196" s="1150"/>
      <c r="X196" s="1210"/>
    </row>
    <row r="197" spans="1:24" ht="15" customHeight="1" x14ac:dyDescent="0.25">
      <c r="A197" s="1209"/>
      <c r="B197" s="1230">
        <f t="shared" si="6"/>
        <v>32</v>
      </c>
      <c r="C197" s="1231" t="str">
        <f t="shared" si="7"/>
        <v/>
      </c>
      <c r="D197" s="1232" t="str">
        <f>IF(AND(ISNUMBER(D37),ISNUMBER($D37),ISNUMBER($V37)),MAX(D37+MIN(MAX(AVERAGE($D37:$I37)*'IRRBB parameters'!$C$33,'IRRBB parameters'!$E$33),'IRRBB parameters'!$D$33)*(('IRRBB parameters'!$U$36-'IRRBB parameters'!C$36)/('IRRBB parameters'!$U$36-'IRRBB parameters'!$C$36))-MIN(MAX(AVERAGE($T37:$V37)*'IRRBB parameters'!$C$34,'IRRBB parameters'!$E$34),'IRRBB parameters'!$D$34)*(('IRRBB parameters'!C$36-'IRRBB parameters'!$C$36)/('IRRBB parameters'!$U$36-'IRRBB parameters'!$C$36)),0),"")</f>
        <v/>
      </c>
      <c r="E197" s="1232" t="str">
        <f>IF(AND(ISNUMBER(E37),ISNUMBER($D37),ISNUMBER($V37)),MAX(E37+MIN(MAX(AVERAGE($D37:$I37)*'IRRBB parameters'!$C$33,'IRRBB parameters'!$E$33),'IRRBB parameters'!$D$33)*(('IRRBB parameters'!$U$36-'IRRBB parameters'!D$36)/('IRRBB parameters'!$U$36-'IRRBB parameters'!$C$36))-MIN(MAX(AVERAGE($T37:$V37)*'IRRBB parameters'!$C$34,'IRRBB parameters'!$E$34),'IRRBB parameters'!$D$34)*(('IRRBB parameters'!D$36-'IRRBB parameters'!$C$36)/('IRRBB parameters'!$U$36-'IRRBB parameters'!$C$36)),0),"")</f>
        <v/>
      </c>
      <c r="F197" s="1232" t="str">
        <f>IF(AND(ISNUMBER(F37),ISNUMBER($D37),ISNUMBER($V37)),MAX(F37+MIN(MAX(AVERAGE($D37:$I37)*'IRRBB parameters'!$C$33,'IRRBB parameters'!$E$33),'IRRBB parameters'!$D$33)*(('IRRBB parameters'!$U$36-'IRRBB parameters'!E$36)/('IRRBB parameters'!$U$36-'IRRBB parameters'!$C$36))-MIN(MAX(AVERAGE($T37:$V37)*'IRRBB parameters'!$C$34,'IRRBB parameters'!$E$34),'IRRBB parameters'!$D$34)*(('IRRBB parameters'!E$36-'IRRBB parameters'!$C$36)/('IRRBB parameters'!$U$36-'IRRBB parameters'!$C$36)),0),"")</f>
        <v/>
      </c>
      <c r="G197" s="1232" t="str">
        <f>IF(AND(ISNUMBER(G37),ISNUMBER($D37),ISNUMBER($V37)),MAX(G37+MIN(MAX(AVERAGE($D37:$I37)*'IRRBB parameters'!$C$33,'IRRBB parameters'!$E$33),'IRRBB parameters'!$D$33)*(('IRRBB parameters'!$U$36-'IRRBB parameters'!F$36)/('IRRBB parameters'!$U$36-'IRRBB parameters'!$C$36))-MIN(MAX(AVERAGE($T37:$V37)*'IRRBB parameters'!$C$34,'IRRBB parameters'!$E$34),'IRRBB parameters'!$D$34)*(('IRRBB parameters'!F$36-'IRRBB parameters'!$C$36)/('IRRBB parameters'!$U$36-'IRRBB parameters'!$C$36)),0),"")</f>
        <v/>
      </c>
      <c r="H197" s="1232" t="str">
        <f>IF(AND(ISNUMBER(H37),ISNUMBER($D37),ISNUMBER($V37)),MAX(H37+MIN(MAX(AVERAGE($D37:$I37)*'IRRBB parameters'!$C$33,'IRRBB parameters'!$E$33),'IRRBB parameters'!$D$33)*(('IRRBB parameters'!$U$36-'IRRBB parameters'!G$36)/('IRRBB parameters'!$U$36-'IRRBB parameters'!$C$36))-MIN(MAX(AVERAGE($T37:$V37)*'IRRBB parameters'!$C$34,'IRRBB parameters'!$E$34),'IRRBB parameters'!$D$34)*(('IRRBB parameters'!G$36-'IRRBB parameters'!$C$36)/('IRRBB parameters'!$U$36-'IRRBB parameters'!$C$36)),0),"")</f>
        <v/>
      </c>
      <c r="I197" s="1232" t="str">
        <f>IF(AND(ISNUMBER(I37),ISNUMBER($D37),ISNUMBER($V37)),MAX(I37+MIN(MAX(AVERAGE($D37:$I37)*'IRRBB parameters'!$C$33,'IRRBB parameters'!$E$33),'IRRBB parameters'!$D$33)*(('IRRBB parameters'!$U$36-'IRRBB parameters'!H$36)/('IRRBB parameters'!$U$36-'IRRBB parameters'!$C$36))-MIN(MAX(AVERAGE($T37:$V37)*'IRRBB parameters'!$C$34,'IRRBB parameters'!$E$34),'IRRBB parameters'!$D$34)*(('IRRBB parameters'!H$36-'IRRBB parameters'!$C$36)/('IRRBB parameters'!$U$36-'IRRBB parameters'!$C$36)),0),"")</f>
        <v/>
      </c>
      <c r="J197" s="1232" t="str">
        <f>IF(AND(ISNUMBER(J37),ISNUMBER($D37),ISNUMBER($V37)),MAX(J37+MIN(MAX(AVERAGE($D37:$I37)*'IRRBB parameters'!$C$33,'IRRBB parameters'!$E$33),'IRRBB parameters'!$D$33)*(('IRRBB parameters'!$U$36-'IRRBB parameters'!I$36)/('IRRBB parameters'!$U$36-'IRRBB parameters'!$C$36))-MIN(MAX(AVERAGE($T37:$V37)*'IRRBB parameters'!$C$34,'IRRBB parameters'!$E$34),'IRRBB parameters'!$D$34)*(('IRRBB parameters'!I$36-'IRRBB parameters'!$C$36)/('IRRBB parameters'!$U$36-'IRRBB parameters'!$C$36)),0),"")</f>
        <v/>
      </c>
      <c r="K197" s="1232" t="str">
        <f>IF(AND(ISNUMBER(K37),ISNUMBER($D37),ISNUMBER($V37)),MAX(K37+MIN(MAX(AVERAGE($D37:$I37)*'IRRBB parameters'!$C$33,'IRRBB parameters'!$E$33),'IRRBB parameters'!$D$33)*(('IRRBB parameters'!$U$36-'IRRBB parameters'!J$36)/('IRRBB parameters'!$U$36-'IRRBB parameters'!$C$36))-MIN(MAX(AVERAGE($T37:$V37)*'IRRBB parameters'!$C$34,'IRRBB parameters'!$E$34),'IRRBB parameters'!$D$34)*(('IRRBB parameters'!J$36-'IRRBB parameters'!$C$36)/('IRRBB parameters'!$U$36-'IRRBB parameters'!$C$36)),0),"")</f>
        <v/>
      </c>
      <c r="L197" s="1232" t="str">
        <f>IF(AND(ISNUMBER(L37),ISNUMBER($D37),ISNUMBER($V37)),MAX(L37+MIN(MAX(AVERAGE($D37:$I37)*'IRRBB parameters'!$C$33,'IRRBB parameters'!$E$33),'IRRBB parameters'!$D$33)*(('IRRBB parameters'!$U$36-'IRRBB parameters'!K$36)/('IRRBB parameters'!$U$36-'IRRBB parameters'!$C$36))-MIN(MAX(AVERAGE($T37:$V37)*'IRRBB parameters'!$C$34,'IRRBB parameters'!$E$34),'IRRBB parameters'!$D$34)*(('IRRBB parameters'!K$36-'IRRBB parameters'!$C$36)/('IRRBB parameters'!$U$36-'IRRBB parameters'!$C$36)),0),"")</f>
        <v/>
      </c>
      <c r="M197" s="1232" t="str">
        <f>IF(AND(ISNUMBER(M37),ISNUMBER($D37),ISNUMBER($V37)),MAX(M37+MIN(MAX(AVERAGE($D37:$I37)*'IRRBB parameters'!$C$33,'IRRBB parameters'!$E$33),'IRRBB parameters'!$D$33)*(('IRRBB parameters'!$U$36-'IRRBB parameters'!L$36)/('IRRBB parameters'!$U$36-'IRRBB parameters'!$C$36))-MIN(MAX(AVERAGE($T37:$V37)*'IRRBB parameters'!$C$34,'IRRBB parameters'!$E$34),'IRRBB parameters'!$D$34)*(('IRRBB parameters'!L$36-'IRRBB parameters'!$C$36)/('IRRBB parameters'!$U$36-'IRRBB parameters'!$C$36)),0),"")</f>
        <v/>
      </c>
      <c r="N197" s="1232" t="str">
        <f>IF(AND(ISNUMBER(N37),ISNUMBER($D37),ISNUMBER($V37)),MAX(N37+MIN(MAX(AVERAGE($D37:$I37)*'IRRBB parameters'!$C$33,'IRRBB parameters'!$E$33),'IRRBB parameters'!$D$33)*(('IRRBB parameters'!$U$36-'IRRBB parameters'!M$36)/('IRRBB parameters'!$U$36-'IRRBB parameters'!$C$36))-MIN(MAX(AVERAGE($T37:$V37)*'IRRBB parameters'!$C$34,'IRRBB parameters'!$E$34),'IRRBB parameters'!$D$34)*(('IRRBB parameters'!M$36-'IRRBB parameters'!$C$36)/('IRRBB parameters'!$U$36-'IRRBB parameters'!$C$36)),0),"")</f>
        <v/>
      </c>
      <c r="O197" s="1232" t="str">
        <f>IF(AND(ISNUMBER(O37),ISNUMBER($D37),ISNUMBER($V37)),MAX(O37+MIN(MAX(AVERAGE($D37:$I37)*'IRRBB parameters'!$C$33,'IRRBB parameters'!$E$33),'IRRBB parameters'!$D$33)*(('IRRBB parameters'!$U$36-'IRRBB parameters'!N$36)/('IRRBB parameters'!$U$36-'IRRBB parameters'!$C$36))-MIN(MAX(AVERAGE($T37:$V37)*'IRRBB parameters'!$C$34,'IRRBB parameters'!$E$34),'IRRBB parameters'!$D$34)*(('IRRBB parameters'!N$36-'IRRBB parameters'!$C$36)/('IRRBB parameters'!$U$36-'IRRBB parameters'!$C$36)),0),"")</f>
        <v/>
      </c>
      <c r="P197" s="1232" t="str">
        <f>IF(AND(ISNUMBER(P37),ISNUMBER($D37),ISNUMBER($V37)),MAX(P37+MIN(MAX(AVERAGE($D37:$I37)*'IRRBB parameters'!$C$33,'IRRBB parameters'!$E$33),'IRRBB parameters'!$D$33)*(('IRRBB parameters'!$U$36-'IRRBB parameters'!O$36)/('IRRBB parameters'!$U$36-'IRRBB parameters'!$C$36))-MIN(MAX(AVERAGE($T37:$V37)*'IRRBB parameters'!$C$34,'IRRBB parameters'!$E$34),'IRRBB parameters'!$D$34)*(('IRRBB parameters'!O$36-'IRRBB parameters'!$C$36)/('IRRBB parameters'!$U$36-'IRRBB parameters'!$C$36)),0),"")</f>
        <v/>
      </c>
      <c r="Q197" s="1232" t="str">
        <f>IF(AND(ISNUMBER(Q37),ISNUMBER($D37),ISNUMBER($V37)),MAX(Q37+MIN(MAX(AVERAGE($D37:$I37)*'IRRBB parameters'!$C$33,'IRRBB parameters'!$E$33),'IRRBB parameters'!$D$33)*(('IRRBB parameters'!$U$36-'IRRBB parameters'!P$36)/('IRRBB parameters'!$U$36-'IRRBB parameters'!$C$36))-MIN(MAX(AVERAGE($T37:$V37)*'IRRBB parameters'!$C$34,'IRRBB parameters'!$E$34),'IRRBB parameters'!$D$34)*(('IRRBB parameters'!P$36-'IRRBB parameters'!$C$36)/('IRRBB parameters'!$U$36-'IRRBB parameters'!$C$36)),0),"")</f>
        <v/>
      </c>
      <c r="R197" s="1232" t="str">
        <f>IF(AND(ISNUMBER(R37),ISNUMBER($D37),ISNUMBER($V37)),MAX(R37+MIN(MAX(AVERAGE($D37:$I37)*'IRRBB parameters'!$C$33,'IRRBB parameters'!$E$33),'IRRBB parameters'!$D$33)*(('IRRBB parameters'!$U$36-'IRRBB parameters'!Q$36)/('IRRBB parameters'!$U$36-'IRRBB parameters'!$C$36))-MIN(MAX(AVERAGE($T37:$V37)*'IRRBB parameters'!$C$34,'IRRBB parameters'!$E$34),'IRRBB parameters'!$D$34)*(('IRRBB parameters'!Q$36-'IRRBB parameters'!$C$36)/('IRRBB parameters'!$U$36-'IRRBB parameters'!$C$36)),0),"")</f>
        <v/>
      </c>
      <c r="S197" s="1232" t="str">
        <f>IF(AND(ISNUMBER(S37),ISNUMBER($D37),ISNUMBER($V37)),MAX(S37+MIN(MAX(AVERAGE($D37:$I37)*'IRRBB parameters'!$C$33,'IRRBB parameters'!$E$33),'IRRBB parameters'!$D$33)*(('IRRBB parameters'!$U$36-'IRRBB parameters'!R$36)/('IRRBB parameters'!$U$36-'IRRBB parameters'!$C$36))-MIN(MAX(AVERAGE($T37:$V37)*'IRRBB parameters'!$C$34,'IRRBB parameters'!$E$34),'IRRBB parameters'!$D$34)*(('IRRBB parameters'!R$36-'IRRBB parameters'!$C$36)/('IRRBB parameters'!$U$36-'IRRBB parameters'!$C$36)),0),"")</f>
        <v/>
      </c>
      <c r="T197" s="1232" t="str">
        <f>IF(AND(ISNUMBER(T37),ISNUMBER($D37),ISNUMBER($V37)),MAX(T37+MIN(MAX(AVERAGE($D37:$I37)*'IRRBB parameters'!$C$33,'IRRBB parameters'!$E$33),'IRRBB parameters'!$D$33)*(('IRRBB parameters'!$U$36-'IRRBB parameters'!S$36)/('IRRBB parameters'!$U$36-'IRRBB parameters'!$C$36))-MIN(MAX(AVERAGE($T37:$V37)*'IRRBB parameters'!$C$34,'IRRBB parameters'!$E$34),'IRRBB parameters'!$D$34)*(('IRRBB parameters'!S$36-'IRRBB parameters'!$C$36)/('IRRBB parameters'!$U$36-'IRRBB parameters'!$C$36)),0),"")</f>
        <v/>
      </c>
      <c r="U197" s="1232" t="str">
        <f>IF(AND(ISNUMBER(U37),ISNUMBER($D37),ISNUMBER($V37)),MAX(U37+MIN(MAX(AVERAGE($D37:$I37)*'IRRBB parameters'!$C$33,'IRRBB parameters'!$E$33),'IRRBB parameters'!$D$33)*(('IRRBB parameters'!$U$36-'IRRBB parameters'!T$36)/('IRRBB parameters'!$U$36-'IRRBB parameters'!$C$36))-MIN(MAX(AVERAGE($T37:$V37)*'IRRBB parameters'!$C$34,'IRRBB parameters'!$E$34),'IRRBB parameters'!$D$34)*(('IRRBB parameters'!T$36-'IRRBB parameters'!$C$36)/('IRRBB parameters'!$U$36-'IRRBB parameters'!$C$36)),0),"")</f>
        <v/>
      </c>
      <c r="V197" s="1233" t="str">
        <f>IF(AND(ISNUMBER(V37),ISNUMBER($D37),ISNUMBER($V37)),MAX(V37+MIN(MAX(AVERAGE($D37:$I37)*'IRRBB parameters'!$C$33,'IRRBB parameters'!$E$33),'IRRBB parameters'!$D$33)*(('IRRBB parameters'!$U$36-'IRRBB parameters'!U$36)/('IRRBB parameters'!$U$36-'IRRBB parameters'!$C$36))-MIN(MAX(AVERAGE($T37:$V37)*'IRRBB parameters'!$C$34,'IRRBB parameters'!$E$34),'IRRBB parameters'!$D$34)*(('IRRBB parameters'!U$36-'IRRBB parameters'!$C$36)/('IRRBB parameters'!$U$36-'IRRBB parameters'!$C$36)),0),"")</f>
        <v/>
      </c>
      <c r="W197" s="1150"/>
      <c r="X197" s="1210"/>
    </row>
    <row r="198" spans="1:24" ht="15" customHeight="1" x14ac:dyDescent="0.25">
      <c r="A198" s="1209"/>
      <c r="B198" s="1230">
        <f t="shared" si="6"/>
        <v>33</v>
      </c>
      <c r="C198" s="1231" t="str">
        <f t="shared" si="7"/>
        <v/>
      </c>
      <c r="D198" s="1232" t="str">
        <f>IF(AND(ISNUMBER(D38),ISNUMBER($D38),ISNUMBER($V38)),MAX(D38+MIN(MAX(AVERAGE($D38:$I38)*'IRRBB parameters'!$C$33,'IRRBB parameters'!$E$33),'IRRBB parameters'!$D$33)*(('IRRBB parameters'!$U$36-'IRRBB parameters'!C$36)/('IRRBB parameters'!$U$36-'IRRBB parameters'!$C$36))-MIN(MAX(AVERAGE($T38:$V38)*'IRRBB parameters'!$C$34,'IRRBB parameters'!$E$34),'IRRBB parameters'!$D$34)*(('IRRBB parameters'!C$36-'IRRBB parameters'!$C$36)/('IRRBB parameters'!$U$36-'IRRBB parameters'!$C$36)),0),"")</f>
        <v/>
      </c>
      <c r="E198" s="1232" t="str">
        <f>IF(AND(ISNUMBER(E38),ISNUMBER($D38),ISNUMBER($V38)),MAX(E38+MIN(MAX(AVERAGE($D38:$I38)*'IRRBB parameters'!$C$33,'IRRBB parameters'!$E$33),'IRRBB parameters'!$D$33)*(('IRRBB parameters'!$U$36-'IRRBB parameters'!D$36)/('IRRBB parameters'!$U$36-'IRRBB parameters'!$C$36))-MIN(MAX(AVERAGE($T38:$V38)*'IRRBB parameters'!$C$34,'IRRBB parameters'!$E$34),'IRRBB parameters'!$D$34)*(('IRRBB parameters'!D$36-'IRRBB parameters'!$C$36)/('IRRBB parameters'!$U$36-'IRRBB parameters'!$C$36)),0),"")</f>
        <v/>
      </c>
      <c r="F198" s="1232" t="str">
        <f>IF(AND(ISNUMBER(F38),ISNUMBER($D38),ISNUMBER($V38)),MAX(F38+MIN(MAX(AVERAGE($D38:$I38)*'IRRBB parameters'!$C$33,'IRRBB parameters'!$E$33),'IRRBB parameters'!$D$33)*(('IRRBB parameters'!$U$36-'IRRBB parameters'!E$36)/('IRRBB parameters'!$U$36-'IRRBB parameters'!$C$36))-MIN(MAX(AVERAGE($T38:$V38)*'IRRBB parameters'!$C$34,'IRRBB parameters'!$E$34),'IRRBB parameters'!$D$34)*(('IRRBB parameters'!E$36-'IRRBB parameters'!$C$36)/('IRRBB parameters'!$U$36-'IRRBB parameters'!$C$36)),0),"")</f>
        <v/>
      </c>
      <c r="G198" s="1232" t="str">
        <f>IF(AND(ISNUMBER(G38),ISNUMBER($D38),ISNUMBER($V38)),MAX(G38+MIN(MAX(AVERAGE($D38:$I38)*'IRRBB parameters'!$C$33,'IRRBB parameters'!$E$33),'IRRBB parameters'!$D$33)*(('IRRBB parameters'!$U$36-'IRRBB parameters'!F$36)/('IRRBB parameters'!$U$36-'IRRBB parameters'!$C$36))-MIN(MAX(AVERAGE($T38:$V38)*'IRRBB parameters'!$C$34,'IRRBB parameters'!$E$34),'IRRBB parameters'!$D$34)*(('IRRBB parameters'!F$36-'IRRBB parameters'!$C$36)/('IRRBB parameters'!$U$36-'IRRBB parameters'!$C$36)),0),"")</f>
        <v/>
      </c>
      <c r="H198" s="1232" t="str">
        <f>IF(AND(ISNUMBER(H38),ISNUMBER($D38),ISNUMBER($V38)),MAX(H38+MIN(MAX(AVERAGE($D38:$I38)*'IRRBB parameters'!$C$33,'IRRBB parameters'!$E$33),'IRRBB parameters'!$D$33)*(('IRRBB parameters'!$U$36-'IRRBB parameters'!G$36)/('IRRBB parameters'!$U$36-'IRRBB parameters'!$C$36))-MIN(MAX(AVERAGE($T38:$V38)*'IRRBB parameters'!$C$34,'IRRBB parameters'!$E$34),'IRRBB parameters'!$D$34)*(('IRRBB parameters'!G$36-'IRRBB parameters'!$C$36)/('IRRBB parameters'!$U$36-'IRRBB parameters'!$C$36)),0),"")</f>
        <v/>
      </c>
      <c r="I198" s="1232" t="str">
        <f>IF(AND(ISNUMBER(I38),ISNUMBER($D38),ISNUMBER($V38)),MAX(I38+MIN(MAX(AVERAGE($D38:$I38)*'IRRBB parameters'!$C$33,'IRRBB parameters'!$E$33),'IRRBB parameters'!$D$33)*(('IRRBB parameters'!$U$36-'IRRBB parameters'!H$36)/('IRRBB parameters'!$U$36-'IRRBB parameters'!$C$36))-MIN(MAX(AVERAGE($T38:$V38)*'IRRBB parameters'!$C$34,'IRRBB parameters'!$E$34),'IRRBB parameters'!$D$34)*(('IRRBB parameters'!H$36-'IRRBB parameters'!$C$36)/('IRRBB parameters'!$U$36-'IRRBB parameters'!$C$36)),0),"")</f>
        <v/>
      </c>
      <c r="J198" s="1232" t="str">
        <f>IF(AND(ISNUMBER(J38),ISNUMBER($D38),ISNUMBER($V38)),MAX(J38+MIN(MAX(AVERAGE($D38:$I38)*'IRRBB parameters'!$C$33,'IRRBB parameters'!$E$33),'IRRBB parameters'!$D$33)*(('IRRBB parameters'!$U$36-'IRRBB parameters'!I$36)/('IRRBB parameters'!$U$36-'IRRBB parameters'!$C$36))-MIN(MAX(AVERAGE($T38:$V38)*'IRRBB parameters'!$C$34,'IRRBB parameters'!$E$34),'IRRBB parameters'!$D$34)*(('IRRBB parameters'!I$36-'IRRBB parameters'!$C$36)/('IRRBB parameters'!$U$36-'IRRBB parameters'!$C$36)),0),"")</f>
        <v/>
      </c>
      <c r="K198" s="1232" t="str">
        <f>IF(AND(ISNUMBER(K38),ISNUMBER($D38),ISNUMBER($V38)),MAX(K38+MIN(MAX(AVERAGE($D38:$I38)*'IRRBB parameters'!$C$33,'IRRBB parameters'!$E$33),'IRRBB parameters'!$D$33)*(('IRRBB parameters'!$U$36-'IRRBB parameters'!J$36)/('IRRBB parameters'!$U$36-'IRRBB parameters'!$C$36))-MIN(MAX(AVERAGE($T38:$V38)*'IRRBB parameters'!$C$34,'IRRBB parameters'!$E$34),'IRRBB parameters'!$D$34)*(('IRRBB parameters'!J$36-'IRRBB parameters'!$C$36)/('IRRBB parameters'!$U$36-'IRRBB parameters'!$C$36)),0),"")</f>
        <v/>
      </c>
      <c r="L198" s="1232" t="str">
        <f>IF(AND(ISNUMBER(L38),ISNUMBER($D38),ISNUMBER($V38)),MAX(L38+MIN(MAX(AVERAGE($D38:$I38)*'IRRBB parameters'!$C$33,'IRRBB parameters'!$E$33),'IRRBB parameters'!$D$33)*(('IRRBB parameters'!$U$36-'IRRBB parameters'!K$36)/('IRRBB parameters'!$U$36-'IRRBB parameters'!$C$36))-MIN(MAX(AVERAGE($T38:$V38)*'IRRBB parameters'!$C$34,'IRRBB parameters'!$E$34),'IRRBB parameters'!$D$34)*(('IRRBB parameters'!K$36-'IRRBB parameters'!$C$36)/('IRRBB parameters'!$U$36-'IRRBB parameters'!$C$36)),0),"")</f>
        <v/>
      </c>
      <c r="M198" s="1232" t="str">
        <f>IF(AND(ISNUMBER(M38),ISNUMBER($D38),ISNUMBER($V38)),MAX(M38+MIN(MAX(AVERAGE($D38:$I38)*'IRRBB parameters'!$C$33,'IRRBB parameters'!$E$33),'IRRBB parameters'!$D$33)*(('IRRBB parameters'!$U$36-'IRRBB parameters'!L$36)/('IRRBB parameters'!$U$36-'IRRBB parameters'!$C$36))-MIN(MAX(AVERAGE($T38:$V38)*'IRRBB parameters'!$C$34,'IRRBB parameters'!$E$34),'IRRBB parameters'!$D$34)*(('IRRBB parameters'!L$36-'IRRBB parameters'!$C$36)/('IRRBB parameters'!$U$36-'IRRBB parameters'!$C$36)),0),"")</f>
        <v/>
      </c>
      <c r="N198" s="1232" t="str">
        <f>IF(AND(ISNUMBER(N38),ISNUMBER($D38),ISNUMBER($V38)),MAX(N38+MIN(MAX(AVERAGE($D38:$I38)*'IRRBB parameters'!$C$33,'IRRBB parameters'!$E$33),'IRRBB parameters'!$D$33)*(('IRRBB parameters'!$U$36-'IRRBB parameters'!M$36)/('IRRBB parameters'!$U$36-'IRRBB parameters'!$C$36))-MIN(MAX(AVERAGE($T38:$V38)*'IRRBB parameters'!$C$34,'IRRBB parameters'!$E$34),'IRRBB parameters'!$D$34)*(('IRRBB parameters'!M$36-'IRRBB parameters'!$C$36)/('IRRBB parameters'!$U$36-'IRRBB parameters'!$C$36)),0),"")</f>
        <v/>
      </c>
      <c r="O198" s="1232" t="str">
        <f>IF(AND(ISNUMBER(O38),ISNUMBER($D38),ISNUMBER($V38)),MAX(O38+MIN(MAX(AVERAGE($D38:$I38)*'IRRBB parameters'!$C$33,'IRRBB parameters'!$E$33),'IRRBB parameters'!$D$33)*(('IRRBB parameters'!$U$36-'IRRBB parameters'!N$36)/('IRRBB parameters'!$U$36-'IRRBB parameters'!$C$36))-MIN(MAX(AVERAGE($T38:$V38)*'IRRBB parameters'!$C$34,'IRRBB parameters'!$E$34),'IRRBB parameters'!$D$34)*(('IRRBB parameters'!N$36-'IRRBB parameters'!$C$36)/('IRRBB parameters'!$U$36-'IRRBB parameters'!$C$36)),0),"")</f>
        <v/>
      </c>
      <c r="P198" s="1232" t="str">
        <f>IF(AND(ISNUMBER(P38),ISNUMBER($D38),ISNUMBER($V38)),MAX(P38+MIN(MAX(AVERAGE($D38:$I38)*'IRRBB parameters'!$C$33,'IRRBB parameters'!$E$33),'IRRBB parameters'!$D$33)*(('IRRBB parameters'!$U$36-'IRRBB parameters'!O$36)/('IRRBB parameters'!$U$36-'IRRBB parameters'!$C$36))-MIN(MAX(AVERAGE($T38:$V38)*'IRRBB parameters'!$C$34,'IRRBB parameters'!$E$34),'IRRBB parameters'!$D$34)*(('IRRBB parameters'!O$36-'IRRBB parameters'!$C$36)/('IRRBB parameters'!$U$36-'IRRBB parameters'!$C$36)),0),"")</f>
        <v/>
      </c>
      <c r="Q198" s="1232" t="str">
        <f>IF(AND(ISNUMBER(Q38),ISNUMBER($D38),ISNUMBER($V38)),MAX(Q38+MIN(MAX(AVERAGE($D38:$I38)*'IRRBB parameters'!$C$33,'IRRBB parameters'!$E$33),'IRRBB parameters'!$D$33)*(('IRRBB parameters'!$U$36-'IRRBB parameters'!P$36)/('IRRBB parameters'!$U$36-'IRRBB parameters'!$C$36))-MIN(MAX(AVERAGE($T38:$V38)*'IRRBB parameters'!$C$34,'IRRBB parameters'!$E$34),'IRRBB parameters'!$D$34)*(('IRRBB parameters'!P$36-'IRRBB parameters'!$C$36)/('IRRBB parameters'!$U$36-'IRRBB parameters'!$C$36)),0),"")</f>
        <v/>
      </c>
      <c r="R198" s="1232" t="str">
        <f>IF(AND(ISNUMBER(R38),ISNUMBER($D38),ISNUMBER($V38)),MAX(R38+MIN(MAX(AVERAGE($D38:$I38)*'IRRBB parameters'!$C$33,'IRRBB parameters'!$E$33),'IRRBB parameters'!$D$33)*(('IRRBB parameters'!$U$36-'IRRBB parameters'!Q$36)/('IRRBB parameters'!$U$36-'IRRBB parameters'!$C$36))-MIN(MAX(AVERAGE($T38:$V38)*'IRRBB parameters'!$C$34,'IRRBB parameters'!$E$34),'IRRBB parameters'!$D$34)*(('IRRBB parameters'!Q$36-'IRRBB parameters'!$C$36)/('IRRBB parameters'!$U$36-'IRRBB parameters'!$C$36)),0),"")</f>
        <v/>
      </c>
      <c r="S198" s="1232" t="str">
        <f>IF(AND(ISNUMBER(S38),ISNUMBER($D38),ISNUMBER($V38)),MAX(S38+MIN(MAX(AVERAGE($D38:$I38)*'IRRBB parameters'!$C$33,'IRRBB parameters'!$E$33),'IRRBB parameters'!$D$33)*(('IRRBB parameters'!$U$36-'IRRBB parameters'!R$36)/('IRRBB parameters'!$U$36-'IRRBB parameters'!$C$36))-MIN(MAX(AVERAGE($T38:$V38)*'IRRBB parameters'!$C$34,'IRRBB parameters'!$E$34),'IRRBB parameters'!$D$34)*(('IRRBB parameters'!R$36-'IRRBB parameters'!$C$36)/('IRRBB parameters'!$U$36-'IRRBB parameters'!$C$36)),0),"")</f>
        <v/>
      </c>
      <c r="T198" s="1232" t="str">
        <f>IF(AND(ISNUMBER(T38),ISNUMBER($D38),ISNUMBER($V38)),MAX(T38+MIN(MAX(AVERAGE($D38:$I38)*'IRRBB parameters'!$C$33,'IRRBB parameters'!$E$33),'IRRBB parameters'!$D$33)*(('IRRBB parameters'!$U$36-'IRRBB parameters'!S$36)/('IRRBB parameters'!$U$36-'IRRBB parameters'!$C$36))-MIN(MAX(AVERAGE($T38:$V38)*'IRRBB parameters'!$C$34,'IRRBB parameters'!$E$34),'IRRBB parameters'!$D$34)*(('IRRBB parameters'!S$36-'IRRBB parameters'!$C$36)/('IRRBB parameters'!$U$36-'IRRBB parameters'!$C$36)),0),"")</f>
        <v/>
      </c>
      <c r="U198" s="1232" t="str">
        <f>IF(AND(ISNUMBER(U38),ISNUMBER($D38),ISNUMBER($V38)),MAX(U38+MIN(MAX(AVERAGE($D38:$I38)*'IRRBB parameters'!$C$33,'IRRBB parameters'!$E$33),'IRRBB parameters'!$D$33)*(('IRRBB parameters'!$U$36-'IRRBB parameters'!T$36)/('IRRBB parameters'!$U$36-'IRRBB parameters'!$C$36))-MIN(MAX(AVERAGE($T38:$V38)*'IRRBB parameters'!$C$34,'IRRBB parameters'!$E$34),'IRRBB parameters'!$D$34)*(('IRRBB parameters'!T$36-'IRRBB parameters'!$C$36)/('IRRBB parameters'!$U$36-'IRRBB parameters'!$C$36)),0),"")</f>
        <v/>
      </c>
      <c r="V198" s="1233" t="str">
        <f>IF(AND(ISNUMBER(V38),ISNUMBER($D38),ISNUMBER($V38)),MAX(V38+MIN(MAX(AVERAGE($D38:$I38)*'IRRBB parameters'!$C$33,'IRRBB parameters'!$E$33),'IRRBB parameters'!$D$33)*(('IRRBB parameters'!$U$36-'IRRBB parameters'!U$36)/('IRRBB parameters'!$U$36-'IRRBB parameters'!$C$36))-MIN(MAX(AVERAGE($T38:$V38)*'IRRBB parameters'!$C$34,'IRRBB parameters'!$E$34),'IRRBB parameters'!$D$34)*(('IRRBB parameters'!U$36-'IRRBB parameters'!$C$36)/('IRRBB parameters'!$U$36-'IRRBB parameters'!$C$36)),0),"")</f>
        <v/>
      </c>
      <c r="W198" s="1150"/>
      <c r="X198" s="1210"/>
    </row>
    <row r="199" spans="1:24" ht="15" customHeight="1" x14ac:dyDescent="0.25">
      <c r="A199" s="1209"/>
      <c r="B199" s="1230">
        <f t="shared" si="6"/>
        <v>34</v>
      </c>
      <c r="C199" s="1231" t="str">
        <f t="shared" si="7"/>
        <v/>
      </c>
      <c r="D199" s="1232" t="str">
        <f>IF(AND(ISNUMBER(D39),ISNUMBER($D39),ISNUMBER($V39)),MAX(D39+MIN(MAX(AVERAGE($D39:$I39)*'IRRBB parameters'!$C$33,'IRRBB parameters'!$E$33),'IRRBB parameters'!$D$33)*(('IRRBB parameters'!$U$36-'IRRBB parameters'!C$36)/('IRRBB parameters'!$U$36-'IRRBB parameters'!$C$36))-MIN(MAX(AVERAGE($T39:$V39)*'IRRBB parameters'!$C$34,'IRRBB parameters'!$E$34),'IRRBB parameters'!$D$34)*(('IRRBB parameters'!C$36-'IRRBB parameters'!$C$36)/('IRRBB parameters'!$U$36-'IRRBB parameters'!$C$36)),0),"")</f>
        <v/>
      </c>
      <c r="E199" s="1232" t="str">
        <f>IF(AND(ISNUMBER(E39),ISNUMBER($D39),ISNUMBER($V39)),MAX(E39+MIN(MAX(AVERAGE($D39:$I39)*'IRRBB parameters'!$C$33,'IRRBB parameters'!$E$33),'IRRBB parameters'!$D$33)*(('IRRBB parameters'!$U$36-'IRRBB parameters'!D$36)/('IRRBB parameters'!$U$36-'IRRBB parameters'!$C$36))-MIN(MAX(AVERAGE($T39:$V39)*'IRRBB parameters'!$C$34,'IRRBB parameters'!$E$34),'IRRBB parameters'!$D$34)*(('IRRBB parameters'!D$36-'IRRBB parameters'!$C$36)/('IRRBB parameters'!$U$36-'IRRBB parameters'!$C$36)),0),"")</f>
        <v/>
      </c>
      <c r="F199" s="1232" t="str">
        <f>IF(AND(ISNUMBER(F39),ISNUMBER($D39),ISNUMBER($V39)),MAX(F39+MIN(MAX(AVERAGE($D39:$I39)*'IRRBB parameters'!$C$33,'IRRBB parameters'!$E$33),'IRRBB parameters'!$D$33)*(('IRRBB parameters'!$U$36-'IRRBB parameters'!E$36)/('IRRBB parameters'!$U$36-'IRRBB parameters'!$C$36))-MIN(MAX(AVERAGE($T39:$V39)*'IRRBB parameters'!$C$34,'IRRBB parameters'!$E$34),'IRRBB parameters'!$D$34)*(('IRRBB parameters'!E$36-'IRRBB parameters'!$C$36)/('IRRBB parameters'!$U$36-'IRRBB parameters'!$C$36)),0),"")</f>
        <v/>
      </c>
      <c r="G199" s="1232" t="str">
        <f>IF(AND(ISNUMBER(G39),ISNUMBER($D39),ISNUMBER($V39)),MAX(G39+MIN(MAX(AVERAGE($D39:$I39)*'IRRBB parameters'!$C$33,'IRRBB parameters'!$E$33),'IRRBB parameters'!$D$33)*(('IRRBB parameters'!$U$36-'IRRBB parameters'!F$36)/('IRRBB parameters'!$U$36-'IRRBB parameters'!$C$36))-MIN(MAX(AVERAGE($T39:$V39)*'IRRBB parameters'!$C$34,'IRRBB parameters'!$E$34),'IRRBB parameters'!$D$34)*(('IRRBB parameters'!F$36-'IRRBB parameters'!$C$36)/('IRRBB parameters'!$U$36-'IRRBB parameters'!$C$36)),0),"")</f>
        <v/>
      </c>
      <c r="H199" s="1232" t="str">
        <f>IF(AND(ISNUMBER(H39),ISNUMBER($D39),ISNUMBER($V39)),MAX(H39+MIN(MAX(AVERAGE($D39:$I39)*'IRRBB parameters'!$C$33,'IRRBB parameters'!$E$33),'IRRBB parameters'!$D$33)*(('IRRBB parameters'!$U$36-'IRRBB parameters'!G$36)/('IRRBB parameters'!$U$36-'IRRBB parameters'!$C$36))-MIN(MAX(AVERAGE($T39:$V39)*'IRRBB parameters'!$C$34,'IRRBB parameters'!$E$34),'IRRBB parameters'!$D$34)*(('IRRBB parameters'!G$36-'IRRBB parameters'!$C$36)/('IRRBB parameters'!$U$36-'IRRBB parameters'!$C$36)),0),"")</f>
        <v/>
      </c>
      <c r="I199" s="1232" t="str">
        <f>IF(AND(ISNUMBER(I39),ISNUMBER($D39),ISNUMBER($V39)),MAX(I39+MIN(MAX(AVERAGE($D39:$I39)*'IRRBB parameters'!$C$33,'IRRBB parameters'!$E$33),'IRRBB parameters'!$D$33)*(('IRRBB parameters'!$U$36-'IRRBB parameters'!H$36)/('IRRBB parameters'!$U$36-'IRRBB parameters'!$C$36))-MIN(MAX(AVERAGE($T39:$V39)*'IRRBB parameters'!$C$34,'IRRBB parameters'!$E$34),'IRRBB parameters'!$D$34)*(('IRRBB parameters'!H$36-'IRRBB parameters'!$C$36)/('IRRBB parameters'!$U$36-'IRRBB parameters'!$C$36)),0),"")</f>
        <v/>
      </c>
      <c r="J199" s="1232" t="str">
        <f>IF(AND(ISNUMBER(J39),ISNUMBER($D39),ISNUMBER($V39)),MAX(J39+MIN(MAX(AVERAGE($D39:$I39)*'IRRBB parameters'!$C$33,'IRRBB parameters'!$E$33),'IRRBB parameters'!$D$33)*(('IRRBB parameters'!$U$36-'IRRBB parameters'!I$36)/('IRRBB parameters'!$U$36-'IRRBB parameters'!$C$36))-MIN(MAX(AVERAGE($T39:$V39)*'IRRBB parameters'!$C$34,'IRRBB parameters'!$E$34),'IRRBB parameters'!$D$34)*(('IRRBB parameters'!I$36-'IRRBB parameters'!$C$36)/('IRRBB parameters'!$U$36-'IRRBB parameters'!$C$36)),0),"")</f>
        <v/>
      </c>
      <c r="K199" s="1232" t="str">
        <f>IF(AND(ISNUMBER(K39),ISNUMBER($D39),ISNUMBER($V39)),MAX(K39+MIN(MAX(AVERAGE($D39:$I39)*'IRRBB parameters'!$C$33,'IRRBB parameters'!$E$33),'IRRBB parameters'!$D$33)*(('IRRBB parameters'!$U$36-'IRRBB parameters'!J$36)/('IRRBB parameters'!$U$36-'IRRBB parameters'!$C$36))-MIN(MAX(AVERAGE($T39:$V39)*'IRRBB parameters'!$C$34,'IRRBB parameters'!$E$34),'IRRBB parameters'!$D$34)*(('IRRBB parameters'!J$36-'IRRBB parameters'!$C$36)/('IRRBB parameters'!$U$36-'IRRBB parameters'!$C$36)),0),"")</f>
        <v/>
      </c>
      <c r="L199" s="1232" t="str">
        <f>IF(AND(ISNUMBER(L39),ISNUMBER($D39),ISNUMBER($V39)),MAX(L39+MIN(MAX(AVERAGE($D39:$I39)*'IRRBB parameters'!$C$33,'IRRBB parameters'!$E$33),'IRRBB parameters'!$D$33)*(('IRRBB parameters'!$U$36-'IRRBB parameters'!K$36)/('IRRBB parameters'!$U$36-'IRRBB parameters'!$C$36))-MIN(MAX(AVERAGE($T39:$V39)*'IRRBB parameters'!$C$34,'IRRBB parameters'!$E$34),'IRRBB parameters'!$D$34)*(('IRRBB parameters'!K$36-'IRRBB parameters'!$C$36)/('IRRBB parameters'!$U$36-'IRRBB parameters'!$C$36)),0),"")</f>
        <v/>
      </c>
      <c r="M199" s="1232" t="str">
        <f>IF(AND(ISNUMBER(M39),ISNUMBER($D39),ISNUMBER($V39)),MAX(M39+MIN(MAX(AVERAGE($D39:$I39)*'IRRBB parameters'!$C$33,'IRRBB parameters'!$E$33),'IRRBB parameters'!$D$33)*(('IRRBB parameters'!$U$36-'IRRBB parameters'!L$36)/('IRRBB parameters'!$U$36-'IRRBB parameters'!$C$36))-MIN(MAX(AVERAGE($T39:$V39)*'IRRBB parameters'!$C$34,'IRRBB parameters'!$E$34),'IRRBB parameters'!$D$34)*(('IRRBB parameters'!L$36-'IRRBB parameters'!$C$36)/('IRRBB parameters'!$U$36-'IRRBB parameters'!$C$36)),0),"")</f>
        <v/>
      </c>
      <c r="N199" s="1232" t="str">
        <f>IF(AND(ISNUMBER(N39),ISNUMBER($D39),ISNUMBER($V39)),MAX(N39+MIN(MAX(AVERAGE($D39:$I39)*'IRRBB parameters'!$C$33,'IRRBB parameters'!$E$33),'IRRBB parameters'!$D$33)*(('IRRBB parameters'!$U$36-'IRRBB parameters'!M$36)/('IRRBB parameters'!$U$36-'IRRBB parameters'!$C$36))-MIN(MAX(AVERAGE($T39:$V39)*'IRRBB parameters'!$C$34,'IRRBB parameters'!$E$34),'IRRBB parameters'!$D$34)*(('IRRBB parameters'!M$36-'IRRBB parameters'!$C$36)/('IRRBB parameters'!$U$36-'IRRBB parameters'!$C$36)),0),"")</f>
        <v/>
      </c>
      <c r="O199" s="1232" t="str">
        <f>IF(AND(ISNUMBER(O39),ISNUMBER($D39),ISNUMBER($V39)),MAX(O39+MIN(MAX(AVERAGE($D39:$I39)*'IRRBB parameters'!$C$33,'IRRBB parameters'!$E$33),'IRRBB parameters'!$D$33)*(('IRRBB parameters'!$U$36-'IRRBB parameters'!N$36)/('IRRBB parameters'!$U$36-'IRRBB parameters'!$C$36))-MIN(MAX(AVERAGE($T39:$V39)*'IRRBB parameters'!$C$34,'IRRBB parameters'!$E$34),'IRRBB parameters'!$D$34)*(('IRRBB parameters'!N$36-'IRRBB parameters'!$C$36)/('IRRBB parameters'!$U$36-'IRRBB parameters'!$C$36)),0),"")</f>
        <v/>
      </c>
      <c r="P199" s="1232" t="str">
        <f>IF(AND(ISNUMBER(P39),ISNUMBER($D39),ISNUMBER($V39)),MAX(P39+MIN(MAX(AVERAGE($D39:$I39)*'IRRBB parameters'!$C$33,'IRRBB parameters'!$E$33),'IRRBB parameters'!$D$33)*(('IRRBB parameters'!$U$36-'IRRBB parameters'!O$36)/('IRRBB parameters'!$U$36-'IRRBB parameters'!$C$36))-MIN(MAX(AVERAGE($T39:$V39)*'IRRBB parameters'!$C$34,'IRRBB parameters'!$E$34),'IRRBB parameters'!$D$34)*(('IRRBB parameters'!O$36-'IRRBB parameters'!$C$36)/('IRRBB parameters'!$U$36-'IRRBB parameters'!$C$36)),0),"")</f>
        <v/>
      </c>
      <c r="Q199" s="1232" t="str">
        <f>IF(AND(ISNUMBER(Q39),ISNUMBER($D39),ISNUMBER($V39)),MAX(Q39+MIN(MAX(AVERAGE($D39:$I39)*'IRRBB parameters'!$C$33,'IRRBB parameters'!$E$33),'IRRBB parameters'!$D$33)*(('IRRBB parameters'!$U$36-'IRRBB parameters'!P$36)/('IRRBB parameters'!$U$36-'IRRBB parameters'!$C$36))-MIN(MAX(AVERAGE($T39:$V39)*'IRRBB parameters'!$C$34,'IRRBB parameters'!$E$34),'IRRBB parameters'!$D$34)*(('IRRBB parameters'!P$36-'IRRBB parameters'!$C$36)/('IRRBB parameters'!$U$36-'IRRBB parameters'!$C$36)),0),"")</f>
        <v/>
      </c>
      <c r="R199" s="1232" t="str">
        <f>IF(AND(ISNUMBER(R39),ISNUMBER($D39),ISNUMBER($V39)),MAX(R39+MIN(MAX(AVERAGE($D39:$I39)*'IRRBB parameters'!$C$33,'IRRBB parameters'!$E$33),'IRRBB parameters'!$D$33)*(('IRRBB parameters'!$U$36-'IRRBB parameters'!Q$36)/('IRRBB parameters'!$U$36-'IRRBB parameters'!$C$36))-MIN(MAX(AVERAGE($T39:$V39)*'IRRBB parameters'!$C$34,'IRRBB parameters'!$E$34),'IRRBB parameters'!$D$34)*(('IRRBB parameters'!Q$36-'IRRBB parameters'!$C$36)/('IRRBB parameters'!$U$36-'IRRBB parameters'!$C$36)),0),"")</f>
        <v/>
      </c>
      <c r="S199" s="1232" t="str">
        <f>IF(AND(ISNUMBER(S39),ISNUMBER($D39),ISNUMBER($V39)),MAX(S39+MIN(MAX(AVERAGE($D39:$I39)*'IRRBB parameters'!$C$33,'IRRBB parameters'!$E$33),'IRRBB parameters'!$D$33)*(('IRRBB parameters'!$U$36-'IRRBB parameters'!R$36)/('IRRBB parameters'!$U$36-'IRRBB parameters'!$C$36))-MIN(MAX(AVERAGE($T39:$V39)*'IRRBB parameters'!$C$34,'IRRBB parameters'!$E$34),'IRRBB parameters'!$D$34)*(('IRRBB parameters'!R$36-'IRRBB parameters'!$C$36)/('IRRBB parameters'!$U$36-'IRRBB parameters'!$C$36)),0),"")</f>
        <v/>
      </c>
      <c r="T199" s="1232" t="str">
        <f>IF(AND(ISNUMBER(T39),ISNUMBER($D39),ISNUMBER($V39)),MAX(T39+MIN(MAX(AVERAGE($D39:$I39)*'IRRBB parameters'!$C$33,'IRRBB parameters'!$E$33),'IRRBB parameters'!$D$33)*(('IRRBB parameters'!$U$36-'IRRBB parameters'!S$36)/('IRRBB parameters'!$U$36-'IRRBB parameters'!$C$36))-MIN(MAX(AVERAGE($T39:$V39)*'IRRBB parameters'!$C$34,'IRRBB parameters'!$E$34),'IRRBB parameters'!$D$34)*(('IRRBB parameters'!S$36-'IRRBB parameters'!$C$36)/('IRRBB parameters'!$U$36-'IRRBB parameters'!$C$36)),0),"")</f>
        <v/>
      </c>
      <c r="U199" s="1232" t="str">
        <f>IF(AND(ISNUMBER(U39),ISNUMBER($D39),ISNUMBER($V39)),MAX(U39+MIN(MAX(AVERAGE($D39:$I39)*'IRRBB parameters'!$C$33,'IRRBB parameters'!$E$33),'IRRBB parameters'!$D$33)*(('IRRBB parameters'!$U$36-'IRRBB parameters'!T$36)/('IRRBB parameters'!$U$36-'IRRBB parameters'!$C$36))-MIN(MAX(AVERAGE($T39:$V39)*'IRRBB parameters'!$C$34,'IRRBB parameters'!$E$34),'IRRBB parameters'!$D$34)*(('IRRBB parameters'!T$36-'IRRBB parameters'!$C$36)/('IRRBB parameters'!$U$36-'IRRBB parameters'!$C$36)),0),"")</f>
        <v/>
      </c>
      <c r="V199" s="1233" t="str">
        <f>IF(AND(ISNUMBER(V39),ISNUMBER($D39),ISNUMBER($V39)),MAX(V39+MIN(MAX(AVERAGE($D39:$I39)*'IRRBB parameters'!$C$33,'IRRBB parameters'!$E$33),'IRRBB parameters'!$D$33)*(('IRRBB parameters'!$U$36-'IRRBB parameters'!U$36)/('IRRBB parameters'!$U$36-'IRRBB parameters'!$C$36))-MIN(MAX(AVERAGE($T39:$V39)*'IRRBB parameters'!$C$34,'IRRBB parameters'!$E$34),'IRRBB parameters'!$D$34)*(('IRRBB parameters'!U$36-'IRRBB parameters'!$C$36)/('IRRBB parameters'!$U$36-'IRRBB parameters'!$C$36)),0),"")</f>
        <v/>
      </c>
      <c r="W199" s="1150"/>
      <c r="X199" s="1210"/>
    </row>
    <row r="200" spans="1:24" ht="15" customHeight="1" x14ac:dyDescent="0.25">
      <c r="A200" s="1209"/>
      <c r="B200" s="1230">
        <f t="shared" si="6"/>
        <v>35</v>
      </c>
      <c r="C200" s="1231" t="str">
        <f t="shared" si="7"/>
        <v/>
      </c>
      <c r="D200" s="1232" t="str">
        <f>IF(AND(ISNUMBER(D40),ISNUMBER($D40),ISNUMBER($V40)),MAX(D40+MIN(MAX(AVERAGE($D40:$I40)*'IRRBB parameters'!$C$33,'IRRBB parameters'!$E$33),'IRRBB parameters'!$D$33)*(('IRRBB parameters'!$U$36-'IRRBB parameters'!C$36)/('IRRBB parameters'!$U$36-'IRRBB parameters'!$C$36))-MIN(MAX(AVERAGE($T40:$V40)*'IRRBB parameters'!$C$34,'IRRBB parameters'!$E$34),'IRRBB parameters'!$D$34)*(('IRRBB parameters'!C$36-'IRRBB parameters'!$C$36)/('IRRBB parameters'!$U$36-'IRRBB parameters'!$C$36)),0),"")</f>
        <v/>
      </c>
      <c r="E200" s="1232" t="str">
        <f>IF(AND(ISNUMBER(E40),ISNUMBER($D40),ISNUMBER($V40)),MAX(E40+MIN(MAX(AVERAGE($D40:$I40)*'IRRBB parameters'!$C$33,'IRRBB parameters'!$E$33),'IRRBB parameters'!$D$33)*(('IRRBB parameters'!$U$36-'IRRBB parameters'!D$36)/('IRRBB parameters'!$U$36-'IRRBB parameters'!$C$36))-MIN(MAX(AVERAGE($T40:$V40)*'IRRBB parameters'!$C$34,'IRRBB parameters'!$E$34),'IRRBB parameters'!$D$34)*(('IRRBB parameters'!D$36-'IRRBB parameters'!$C$36)/('IRRBB parameters'!$U$36-'IRRBB parameters'!$C$36)),0),"")</f>
        <v/>
      </c>
      <c r="F200" s="1232" t="str">
        <f>IF(AND(ISNUMBER(F40),ISNUMBER($D40),ISNUMBER($V40)),MAX(F40+MIN(MAX(AVERAGE($D40:$I40)*'IRRBB parameters'!$C$33,'IRRBB parameters'!$E$33),'IRRBB parameters'!$D$33)*(('IRRBB parameters'!$U$36-'IRRBB parameters'!E$36)/('IRRBB parameters'!$U$36-'IRRBB parameters'!$C$36))-MIN(MAX(AVERAGE($T40:$V40)*'IRRBB parameters'!$C$34,'IRRBB parameters'!$E$34),'IRRBB parameters'!$D$34)*(('IRRBB parameters'!E$36-'IRRBB parameters'!$C$36)/('IRRBB parameters'!$U$36-'IRRBB parameters'!$C$36)),0),"")</f>
        <v/>
      </c>
      <c r="G200" s="1232" t="str">
        <f>IF(AND(ISNUMBER(G40),ISNUMBER($D40),ISNUMBER($V40)),MAX(G40+MIN(MAX(AVERAGE($D40:$I40)*'IRRBB parameters'!$C$33,'IRRBB parameters'!$E$33),'IRRBB parameters'!$D$33)*(('IRRBB parameters'!$U$36-'IRRBB parameters'!F$36)/('IRRBB parameters'!$U$36-'IRRBB parameters'!$C$36))-MIN(MAX(AVERAGE($T40:$V40)*'IRRBB parameters'!$C$34,'IRRBB parameters'!$E$34),'IRRBB parameters'!$D$34)*(('IRRBB parameters'!F$36-'IRRBB parameters'!$C$36)/('IRRBB parameters'!$U$36-'IRRBB parameters'!$C$36)),0),"")</f>
        <v/>
      </c>
      <c r="H200" s="1232" t="str">
        <f>IF(AND(ISNUMBER(H40),ISNUMBER($D40),ISNUMBER($V40)),MAX(H40+MIN(MAX(AVERAGE($D40:$I40)*'IRRBB parameters'!$C$33,'IRRBB parameters'!$E$33),'IRRBB parameters'!$D$33)*(('IRRBB parameters'!$U$36-'IRRBB parameters'!G$36)/('IRRBB parameters'!$U$36-'IRRBB parameters'!$C$36))-MIN(MAX(AVERAGE($T40:$V40)*'IRRBB parameters'!$C$34,'IRRBB parameters'!$E$34),'IRRBB parameters'!$D$34)*(('IRRBB parameters'!G$36-'IRRBB parameters'!$C$36)/('IRRBB parameters'!$U$36-'IRRBB parameters'!$C$36)),0),"")</f>
        <v/>
      </c>
      <c r="I200" s="1232" t="str">
        <f>IF(AND(ISNUMBER(I40),ISNUMBER($D40),ISNUMBER($V40)),MAX(I40+MIN(MAX(AVERAGE($D40:$I40)*'IRRBB parameters'!$C$33,'IRRBB parameters'!$E$33),'IRRBB parameters'!$D$33)*(('IRRBB parameters'!$U$36-'IRRBB parameters'!H$36)/('IRRBB parameters'!$U$36-'IRRBB parameters'!$C$36))-MIN(MAX(AVERAGE($T40:$V40)*'IRRBB parameters'!$C$34,'IRRBB parameters'!$E$34),'IRRBB parameters'!$D$34)*(('IRRBB parameters'!H$36-'IRRBB parameters'!$C$36)/('IRRBB parameters'!$U$36-'IRRBB parameters'!$C$36)),0),"")</f>
        <v/>
      </c>
      <c r="J200" s="1232" t="str">
        <f>IF(AND(ISNUMBER(J40),ISNUMBER($D40),ISNUMBER($V40)),MAX(J40+MIN(MAX(AVERAGE($D40:$I40)*'IRRBB parameters'!$C$33,'IRRBB parameters'!$E$33),'IRRBB parameters'!$D$33)*(('IRRBB parameters'!$U$36-'IRRBB parameters'!I$36)/('IRRBB parameters'!$U$36-'IRRBB parameters'!$C$36))-MIN(MAX(AVERAGE($T40:$V40)*'IRRBB parameters'!$C$34,'IRRBB parameters'!$E$34),'IRRBB parameters'!$D$34)*(('IRRBB parameters'!I$36-'IRRBB parameters'!$C$36)/('IRRBB parameters'!$U$36-'IRRBB parameters'!$C$36)),0),"")</f>
        <v/>
      </c>
      <c r="K200" s="1232" t="str">
        <f>IF(AND(ISNUMBER(K40),ISNUMBER($D40),ISNUMBER($V40)),MAX(K40+MIN(MAX(AVERAGE($D40:$I40)*'IRRBB parameters'!$C$33,'IRRBB parameters'!$E$33),'IRRBB parameters'!$D$33)*(('IRRBB parameters'!$U$36-'IRRBB parameters'!J$36)/('IRRBB parameters'!$U$36-'IRRBB parameters'!$C$36))-MIN(MAX(AVERAGE($T40:$V40)*'IRRBB parameters'!$C$34,'IRRBB parameters'!$E$34),'IRRBB parameters'!$D$34)*(('IRRBB parameters'!J$36-'IRRBB parameters'!$C$36)/('IRRBB parameters'!$U$36-'IRRBB parameters'!$C$36)),0),"")</f>
        <v/>
      </c>
      <c r="L200" s="1232" t="str">
        <f>IF(AND(ISNUMBER(L40),ISNUMBER($D40),ISNUMBER($V40)),MAX(L40+MIN(MAX(AVERAGE($D40:$I40)*'IRRBB parameters'!$C$33,'IRRBB parameters'!$E$33),'IRRBB parameters'!$D$33)*(('IRRBB parameters'!$U$36-'IRRBB parameters'!K$36)/('IRRBB parameters'!$U$36-'IRRBB parameters'!$C$36))-MIN(MAX(AVERAGE($T40:$V40)*'IRRBB parameters'!$C$34,'IRRBB parameters'!$E$34),'IRRBB parameters'!$D$34)*(('IRRBB parameters'!K$36-'IRRBB parameters'!$C$36)/('IRRBB parameters'!$U$36-'IRRBB parameters'!$C$36)),0),"")</f>
        <v/>
      </c>
      <c r="M200" s="1232" t="str">
        <f>IF(AND(ISNUMBER(M40),ISNUMBER($D40),ISNUMBER($V40)),MAX(M40+MIN(MAX(AVERAGE($D40:$I40)*'IRRBB parameters'!$C$33,'IRRBB parameters'!$E$33),'IRRBB parameters'!$D$33)*(('IRRBB parameters'!$U$36-'IRRBB parameters'!L$36)/('IRRBB parameters'!$U$36-'IRRBB parameters'!$C$36))-MIN(MAX(AVERAGE($T40:$V40)*'IRRBB parameters'!$C$34,'IRRBB parameters'!$E$34),'IRRBB parameters'!$D$34)*(('IRRBB parameters'!L$36-'IRRBB parameters'!$C$36)/('IRRBB parameters'!$U$36-'IRRBB parameters'!$C$36)),0),"")</f>
        <v/>
      </c>
      <c r="N200" s="1232" t="str">
        <f>IF(AND(ISNUMBER(N40),ISNUMBER($D40),ISNUMBER($V40)),MAX(N40+MIN(MAX(AVERAGE($D40:$I40)*'IRRBB parameters'!$C$33,'IRRBB parameters'!$E$33),'IRRBB parameters'!$D$33)*(('IRRBB parameters'!$U$36-'IRRBB parameters'!M$36)/('IRRBB parameters'!$U$36-'IRRBB parameters'!$C$36))-MIN(MAX(AVERAGE($T40:$V40)*'IRRBB parameters'!$C$34,'IRRBB parameters'!$E$34),'IRRBB parameters'!$D$34)*(('IRRBB parameters'!M$36-'IRRBB parameters'!$C$36)/('IRRBB parameters'!$U$36-'IRRBB parameters'!$C$36)),0),"")</f>
        <v/>
      </c>
      <c r="O200" s="1232" t="str">
        <f>IF(AND(ISNUMBER(O40),ISNUMBER($D40),ISNUMBER($V40)),MAX(O40+MIN(MAX(AVERAGE($D40:$I40)*'IRRBB parameters'!$C$33,'IRRBB parameters'!$E$33),'IRRBB parameters'!$D$33)*(('IRRBB parameters'!$U$36-'IRRBB parameters'!N$36)/('IRRBB parameters'!$U$36-'IRRBB parameters'!$C$36))-MIN(MAX(AVERAGE($T40:$V40)*'IRRBB parameters'!$C$34,'IRRBB parameters'!$E$34),'IRRBB parameters'!$D$34)*(('IRRBB parameters'!N$36-'IRRBB parameters'!$C$36)/('IRRBB parameters'!$U$36-'IRRBB parameters'!$C$36)),0),"")</f>
        <v/>
      </c>
      <c r="P200" s="1232" t="str">
        <f>IF(AND(ISNUMBER(P40),ISNUMBER($D40),ISNUMBER($V40)),MAX(P40+MIN(MAX(AVERAGE($D40:$I40)*'IRRBB parameters'!$C$33,'IRRBB parameters'!$E$33),'IRRBB parameters'!$D$33)*(('IRRBB parameters'!$U$36-'IRRBB parameters'!O$36)/('IRRBB parameters'!$U$36-'IRRBB parameters'!$C$36))-MIN(MAX(AVERAGE($T40:$V40)*'IRRBB parameters'!$C$34,'IRRBB parameters'!$E$34),'IRRBB parameters'!$D$34)*(('IRRBB parameters'!O$36-'IRRBB parameters'!$C$36)/('IRRBB parameters'!$U$36-'IRRBB parameters'!$C$36)),0),"")</f>
        <v/>
      </c>
      <c r="Q200" s="1232" t="str">
        <f>IF(AND(ISNUMBER(Q40),ISNUMBER($D40),ISNUMBER($V40)),MAX(Q40+MIN(MAX(AVERAGE($D40:$I40)*'IRRBB parameters'!$C$33,'IRRBB parameters'!$E$33),'IRRBB parameters'!$D$33)*(('IRRBB parameters'!$U$36-'IRRBB parameters'!P$36)/('IRRBB parameters'!$U$36-'IRRBB parameters'!$C$36))-MIN(MAX(AVERAGE($T40:$V40)*'IRRBB parameters'!$C$34,'IRRBB parameters'!$E$34),'IRRBB parameters'!$D$34)*(('IRRBB parameters'!P$36-'IRRBB parameters'!$C$36)/('IRRBB parameters'!$U$36-'IRRBB parameters'!$C$36)),0),"")</f>
        <v/>
      </c>
      <c r="R200" s="1232" t="str">
        <f>IF(AND(ISNUMBER(R40),ISNUMBER($D40),ISNUMBER($V40)),MAX(R40+MIN(MAX(AVERAGE($D40:$I40)*'IRRBB parameters'!$C$33,'IRRBB parameters'!$E$33),'IRRBB parameters'!$D$33)*(('IRRBB parameters'!$U$36-'IRRBB parameters'!Q$36)/('IRRBB parameters'!$U$36-'IRRBB parameters'!$C$36))-MIN(MAX(AVERAGE($T40:$V40)*'IRRBB parameters'!$C$34,'IRRBB parameters'!$E$34),'IRRBB parameters'!$D$34)*(('IRRBB parameters'!Q$36-'IRRBB parameters'!$C$36)/('IRRBB parameters'!$U$36-'IRRBB parameters'!$C$36)),0),"")</f>
        <v/>
      </c>
      <c r="S200" s="1232" t="str">
        <f>IF(AND(ISNUMBER(S40),ISNUMBER($D40),ISNUMBER($V40)),MAX(S40+MIN(MAX(AVERAGE($D40:$I40)*'IRRBB parameters'!$C$33,'IRRBB parameters'!$E$33),'IRRBB parameters'!$D$33)*(('IRRBB parameters'!$U$36-'IRRBB parameters'!R$36)/('IRRBB parameters'!$U$36-'IRRBB parameters'!$C$36))-MIN(MAX(AVERAGE($T40:$V40)*'IRRBB parameters'!$C$34,'IRRBB parameters'!$E$34),'IRRBB parameters'!$D$34)*(('IRRBB parameters'!R$36-'IRRBB parameters'!$C$36)/('IRRBB parameters'!$U$36-'IRRBB parameters'!$C$36)),0),"")</f>
        <v/>
      </c>
      <c r="T200" s="1232" t="str">
        <f>IF(AND(ISNUMBER(T40),ISNUMBER($D40),ISNUMBER($V40)),MAX(T40+MIN(MAX(AVERAGE($D40:$I40)*'IRRBB parameters'!$C$33,'IRRBB parameters'!$E$33),'IRRBB parameters'!$D$33)*(('IRRBB parameters'!$U$36-'IRRBB parameters'!S$36)/('IRRBB parameters'!$U$36-'IRRBB parameters'!$C$36))-MIN(MAX(AVERAGE($T40:$V40)*'IRRBB parameters'!$C$34,'IRRBB parameters'!$E$34),'IRRBB parameters'!$D$34)*(('IRRBB parameters'!S$36-'IRRBB parameters'!$C$36)/('IRRBB parameters'!$U$36-'IRRBB parameters'!$C$36)),0),"")</f>
        <v/>
      </c>
      <c r="U200" s="1232" t="str">
        <f>IF(AND(ISNUMBER(U40),ISNUMBER($D40),ISNUMBER($V40)),MAX(U40+MIN(MAX(AVERAGE($D40:$I40)*'IRRBB parameters'!$C$33,'IRRBB parameters'!$E$33),'IRRBB parameters'!$D$33)*(('IRRBB parameters'!$U$36-'IRRBB parameters'!T$36)/('IRRBB parameters'!$U$36-'IRRBB parameters'!$C$36))-MIN(MAX(AVERAGE($T40:$V40)*'IRRBB parameters'!$C$34,'IRRBB parameters'!$E$34),'IRRBB parameters'!$D$34)*(('IRRBB parameters'!T$36-'IRRBB parameters'!$C$36)/('IRRBB parameters'!$U$36-'IRRBB parameters'!$C$36)),0),"")</f>
        <v/>
      </c>
      <c r="V200" s="1233" t="str">
        <f>IF(AND(ISNUMBER(V40),ISNUMBER($D40),ISNUMBER($V40)),MAX(V40+MIN(MAX(AVERAGE($D40:$I40)*'IRRBB parameters'!$C$33,'IRRBB parameters'!$E$33),'IRRBB parameters'!$D$33)*(('IRRBB parameters'!$U$36-'IRRBB parameters'!U$36)/('IRRBB parameters'!$U$36-'IRRBB parameters'!$C$36))-MIN(MAX(AVERAGE($T40:$V40)*'IRRBB parameters'!$C$34,'IRRBB parameters'!$E$34),'IRRBB parameters'!$D$34)*(('IRRBB parameters'!U$36-'IRRBB parameters'!$C$36)/('IRRBB parameters'!$U$36-'IRRBB parameters'!$C$36)),0),"")</f>
        <v/>
      </c>
      <c r="W200" s="1150"/>
      <c r="X200" s="1210"/>
    </row>
    <row r="201" spans="1:24" ht="15" customHeight="1" x14ac:dyDescent="0.25">
      <c r="A201" s="1209"/>
      <c r="B201" s="1230">
        <f t="shared" si="6"/>
        <v>36</v>
      </c>
      <c r="C201" s="1231" t="str">
        <f t="shared" si="7"/>
        <v/>
      </c>
      <c r="D201" s="1232" t="str">
        <f>IF(AND(ISNUMBER(D41),ISNUMBER($D41),ISNUMBER($V41)),MAX(D41+MIN(MAX(AVERAGE($D41:$I41)*'IRRBB parameters'!$C$33,'IRRBB parameters'!$E$33),'IRRBB parameters'!$D$33)*(('IRRBB parameters'!$U$36-'IRRBB parameters'!C$36)/('IRRBB parameters'!$U$36-'IRRBB parameters'!$C$36))-MIN(MAX(AVERAGE($T41:$V41)*'IRRBB parameters'!$C$34,'IRRBB parameters'!$E$34),'IRRBB parameters'!$D$34)*(('IRRBB parameters'!C$36-'IRRBB parameters'!$C$36)/('IRRBB parameters'!$U$36-'IRRBB parameters'!$C$36)),0),"")</f>
        <v/>
      </c>
      <c r="E201" s="1232" t="str">
        <f>IF(AND(ISNUMBER(E41),ISNUMBER($D41),ISNUMBER($V41)),MAX(E41+MIN(MAX(AVERAGE($D41:$I41)*'IRRBB parameters'!$C$33,'IRRBB parameters'!$E$33),'IRRBB parameters'!$D$33)*(('IRRBB parameters'!$U$36-'IRRBB parameters'!D$36)/('IRRBB parameters'!$U$36-'IRRBB parameters'!$C$36))-MIN(MAX(AVERAGE($T41:$V41)*'IRRBB parameters'!$C$34,'IRRBB parameters'!$E$34),'IRRBB parameters'!$D$34)*(('IRRBB parameters'!D$36-'IRRBB parameters'!$C$36)/('IRRBB parameters'!$U$36-'IRRBB parameters'!$C$36)),0),"")</f>
        <v/>
      </c>
      <c r="F201" s="1232" t="str">
        <f>IF(AND(ISNUMBER(F41),ISNUMBER($D41),ISNUMBER($V41)),MAX(F41+MIN(MAX(AVERAGE($D41:$I41)*'IRRBB parameters'!$C$33,'IRRBB parameters'!$E$33),'IRRBB parameters'!$D$33)*(('IRRBB parameters'!$U$36-'IRRBB parameters'!E$36)/('IRRBB parameters'!$U$36-'IRRBB parameters'!$C$36))-MIN(MAX(AVERAGE($T41:$V41)*'IRRBB parameters'!$C$34,'IRRBB parameters'!$E$34),'IRRBB parameters'!$D$34)*(('IRRBB parameters'!E$36-'IRRBB parameters'!$C$36)/('IRRBB parameters'!$U$36-'IRRBB parameters'!$C$36)),0),"")</f>
        <v/>
      </c>
      <c r="G201" s="1232" t="str">
        <f>IF(AND(ISNUMBER(G41),ISNUMBER($D41),ISNUMBER($V41)),MAX(G41+MIN(MAX(AVERAGE($D41:$I41)*'IRRBB parameters'!$C$33,'IRRBB parameters'!$E$33),'IRRBB parameters'!$D$33)*(('IRRBB parameters'!$U$36-'IRRBB parameters'!F$36)/('IRRBB parameters'!$U$36-'IRRBB parameters'!$C$36))-MIN(MAX(AVERAGE($T41:$V41)*'IRRBB parameters'!$C$34,'IRRBB parameters'!$E$34),'IRRBB parameters'!$D$34)*(('IRRBB parameters'!F$36-'IRRBB parameters'!$C$36)/('IRRBB parameters'!$U$36-'IRRBB parameters'!$C$36)),0),"")</f>
        <v/>
      </c>
      <c r="H201" s="1232" t="str">
        <f>IF(AND(ISNUMBER(H41),ISNUMBER($D41),ISNUMBER($V41)),MAX(H41+MIN(MAX(AVERAGE($D41:$I41)*'IRRBB parameters'!$C$33,'IRRBB parameters'!$E$33),'IRRBB parameters'!$D$33)*(('IRRBB parameters'!$U$36-'IRRBB parameters'!G$36)/('IRRBB parameters'!$U$36-'IRRBB parameters'!$C$36))-MIN(MAX(AVERAGE($T41:$V41)*'IRRBB parameters'!$C$34,'IRRBB parameters'!$E$34),'IRRBB parameters'!$D$34)*(('IRRBB parameters'!G$36-'IRRBB parameters'!$C$36)/('IRRBB parameters'!$U$36-'IRRBB parameters'!$C$36)),0),"")</f>
        <v/>
      </c>
      <c r="I201" s="1232" t="str">
        <f>IF(AND(ISNUMBER(I41),ISNUMBER($D41),ISNUMBER($V41)),MAX(I41+MIN(MAX(AVERAGE($D41:$I41)*'IRRBB parameters'!$C$33,'IRRBB parameters'!$E$33),'IRRBB parameters'!$D$33)*(('IRRBB parameters'!$U$36-'IRRBB parameters'!H$36)/('IRRBB parameters'!$U$36-'IRRBB parameters'!$C$36))-MIN(MAX(AVERAGE($T41:$V41)*'IRRBB parameters'!$C$34,'IRRBB parameters'!$E$34),'IRRBB parameters'!$D$34)*(('IRRBB parameters'!H$36-'IRRBB parameters'!$C$36)/('IRRBB parameters'!$U$36-'IRRBB parameters'!$C$36)),0),"")</f>
        <v/>
      </c>
      <c r="J201" s="1232" t="str">
        <f>IF(AND(ISNUMBER(J41),ISNUMBER($D41),ISNUMBER($V41)),MAX(J41+MIN(MAX(AVERAGE($D41:$I41)*'IRRBB parameters'!$C$33,'IRRBB parameters'!$E$33),'IRRBB parameters'!$D$33)*(('IRRBB parameters'!$U$36-'IRRBB parameters'!I$36)/('IRRBB parameters'!$U$36-'IRRBB parameters'!$C$36))-MIN(MAX(AVERAGE($T41:$V41)*'IRRBB parameters'!$C$34,'IRRBB parameters'!$E$34),'IRRBB parameters'!$D$34)*(('IRRBB parameters'!I$36-'IRRBB parameters'!$C$36)/('IRRBB parameters'!$U$36-'IRRBB parameters'!$C$36)),0),"")</f>
        <v/>
      </c>
      <c r="K201" s="1232" t="str">
        <f>IF(AND(ISNUMBER(K41),ISNUMBER($D41),ISNUMBER($V41)),MAX(K41+MIN(MAX(AVERAGE($D41:$I41)*'IRRBB parameters'!$C$33,'IRRBB parameters'!$E$33),'IRRBB parameters'!$D$33)*(('IRRBB parameters'!$U$36-'IRRBB parameters'!J$36)/('IRRBB parameters'!$U$36-'IRRBB parameters'!$C$36))-MIN(MAX(AVERAGE($T41:$V41)*'IRRBB parameters'!$C$34,'IRRBB parameters'!$E$34),'IRRBB parameters'!$D$34)*(('IRRBB parameters'!J$36-'IRRBB parameters'!$C$36)/('IRRBB parameters'!$U$36-'IRRBB parameters'!$C$36)),0),"")</f>
        <v/>
      </c>
      <c r="L201" s="1232" t="str">
        <f>IF(AND(ISNUMBER(L41),ISNUMBER($D41),ISNUMBER($V41)),MAX(L41+MIN(MAX(AVERAGE($D41:$I41)*'IRRBB parameters'!$C$33,'IRRBB parameters'!$E$33),'IRRBB parameters'!$D$33)*(('IRRBB parameters'!$U$36-'IRRBB parameters'!K$36)/('IRRBB parameters'!$U$36-'IRRBB parameters'!$C$36))-MIN(MAX(AVERAGE($T41:$V41)*'IRRBB parameters'!$C$34,'IRRBB parameters'!$E$34),'IRRBB parameters'!$D$34)*(('IRRBB parameters'!K$36-'IRRBB parameters'!$C$36)/('IRRBB parameters'!$U$36-'IRRBB parameters'!$C$36)),0),"")</f>
        <v/>
      </c>
      <c r="M201" s="1232" t="str">
        <f>IF(AND(ISNUMBER(M41),ISNUMBER($D41),ISNUMBER($V41)),MAX(M41+MIN(MAX(AVERAGE($D41:$I41)*'IRRBB parameters'!$C$33,'IRRBB parameters'!$E$33),'IRRBB parameters'!$D$33)*(('IRRBB parameters'!$U$36-'IRRBB parameters'!L$36)/('IRRBB parameters'!$U$36-'IRRBB parameters'!$C$36))-MIN(MAX(AVERAGE($T41:$V41)*'IRRBB parameters'!$C$34,'IRRBB parameters'!$E$34),'IRRBB parameters'!$D$34)*(('IRRBB parameters'!L$36-'IRRBB parameters'!$C$36)/('IRRBB parameters'!$U$36-'IRRBB parameters'!$C$36)),0),"")</f>
        <v/>
      </c>
      <c r="N201" s="1232" t="str">
        <f>IF(AND(ISNUMBER(N41),ISNUMBER($D41),ISNUMBER($V41)),MAX(N41+MIN(MAX(AVERAGE($D41:$I41)*'IRRBB parameters'!$C$33,'IRRBB parameters'!$E$33),'IRRBB parameters'!$D$33)*(('IRRBB parameters'!$U$36-'IRRBB parameters'!M$36)/('IRRBB parameters'!$U$36-'IRRBB parameters'!$C$36))-MIN(MAX(AVERAGE($T41:$V41)*'IRRBB parameters'!$C$34,'IRRBB parameters'!$E$34),'IRRBB parameters'!$D$34)*(('IRRBB parameters'!M$36-'IRRBB parameters'!$C$36)/('IRRBB parameters'!$U$36-'IRRBB parameters'!$C$36)),0),"")</f>
        <v/>
      </c>
      <c r="O201" s="1232" t="str">
        <f>IF(AND(ISNUMBER(O41),ISNUMBER($D41),ISNUMBER($V41)),MAX(O41+MIN(MAX(AVERAGE($D41:$I41)*'IRRBB parameters'!$C$33,'IRRBB parameters'!$E$33),'IRRBB parameters'!$D$33)*(('IRRBB parameters'!$U$36-'IRRBB parameters'!N$36)/('IRRBB parameters'!$U$36-'IRRBB parameters'!$C$36))-MIN(MAX(AVERAGE($T41:$V41)*'IRRBB parameters'!$C$34,'IRRBB parameters'!$E$34),'IRRBB parameters'!$D$34)*(('IRRBB parameters'!N$36-'IRRBB parameters'!$C$36)/('IRRBB parameters'!$U$36-'IRRBB parameters'!$C$36)),0),"")</f>
        <v/>
      </c>
      <c r="P201" s="1232" t="str">
        <f>IF(AND(ISNUMBER(P41),ISNUMBER($D41),ISNUMBER($V41)),MAX(P41+MIN(MAX(AVERAGE($D41:$I41)*'IRRBB parameters'!$C$33,'IRRBB parameters'!$E$33),'IRRBB parameters'!$D$33)*(('IRRBB parameters'!$U$36-'IRRBB parameters'!O$36)/('IRRBB parameters'!$U$36-'IRRBB parameters'!$C$36))-MIN(MAX(AVERAGE($T41:$V41)*'IRRBB parameters'!$C$34,'IRRBB parameters'!$E$34),'IRRBB parameters'!$D$34)*(('IRRBB parameters'!O$36-'IRRBB parameters'!$C$36)/('IRRBB parameters'!$U$36-'IRRBB parameters'!$C$36)),0),"")</f>
        <v/>
      </c>
      <c r="Q201" s="1232" t="str">
        <f>IF(AND(ISNUMBER(Q41),ISNUMBER($D41),ISNUMBER($V41)),MAX(Q41+MIN(MAX(AVERAGE($D41:$I41)*'IRRBB parameters'!$C$33,'IRRBB parameters'!$E$33),'IRRBB parameters'!$D$33)*(('IRRBB parameters'!$U$36-'IRRBB parameters'!P$36)/('IRRBB parameters'!$U$36-'IRRBB parameters'!$C$36))-MIN(MAX(AVERAGE($T41:$V41)*'IRRBB parameters'!$C$34,'IRRBB parameters'!$E$34),'IRRBB parameters'!$D$34)*(('IRRBB parameters'!P$36-'IRRBB parameters'!$C$36)/('IRRBB parameters'!$U$36-'IRRBB parameters'!$C$36)),0),"")</f>
        <v/>
      </c>
      <c r="R201" s="1232" t="str">
        <f>IF(AND(ISNUMBER(R41),ISNUMBER($D41),ISNUMBER($V41)),MAX(R41+MIN(MAX(AVERAGE($D41:$I41)*'IRRBB parameters'!$C$33,'IRRBB parameters'!$E$33),'IRRBB parameters'!$D$33)*(('IRRBB parameters'!$U$36-'IRRBB parameters'!Q$36)/('IRRBB parameters'!$U$36-'IRRBB parameters'!$C$36))-MIN(MAX(AVERAGE($T41:$V41)*'IRRBB parameters'!$C$34,'IRRBB parameters'!$E$34),'IRRBB parameters'!$D$34)*(('IRRBB parameters'!Q$36-'IRRBB parameters'!$C$36)/('IRRBB parameters'!$U$36-'IRRBB parameters'!$C$36)),0),"")</f>
        <v/>
      </c>
      <c r="S201" s="1232" t="str">
        <f>IF(AND(ISNUMBER(S41),ISNUMBER($D41),ISNUMBER($V41)),MAX(S41+MIN(MAX(AVERAGE($D41:$I41)*'IRRBB parameters'!$C$33,'IRRBB parameters'!$E$33),'IRRBB parameters'!$D$33)*(('IRRBB parameters'!$U$36-'IRRBB parameters'!R$36)/('IRRBB parameters'!$U$36-'IRRBB parameters'!$C$36))-MIN(MAX(AVERAGE($T41:$V41)*'IRRBB parameters'!$C$34,'IRRBB parameters'!$E$34),'IRRBB parameters'!$D$34)*(('IRRBB parameters'!R$36-'IRRBB parameters'!$C$36)/('IRRBB parameters'!$U$36-'IRRBB parameters'!$C$36)),0),"")</f>
        <v/>
      </c>
      <c r="T201" s="1232" t="str">
        <f>IF(AND(ISNUMBER(T41),ISNUMBER($D41),ISNUMBER($V41)),MAX(T41+MIN(MAX(AVERAGE($D41:$I41)*'IRRBB parameters'!$C$33,'IRRBB parameters'!$E$33),'IRRBB parameters'!$D$33)*(('IRRBB parameters'!$U$36-'IRRBB parameters'!S$36)/('IRRBB parameters'!$U$36-'IRRBB parameters'!$C$36))-MIN(MAX(AVERAGE($T41:$V41)*'IRRBB parameters'!$C$34,'IRRBB parameters'!$E$34),'IRRBB parameters'!$D$34)*(('IRRBB parameters'!S$36-'IRRBB parameters'!$C$36)/('IRRBB parameters'!$U$36-'IRRBB parameters'!$C$36)),0),"")</f>
        <v/>
      </c>
      <c r="U201" s="1232" t="str">
        <f>IF(AND(ISNUMBER(U41),ISNUMBER($D41),ISNUMBER($V41)),MAX(U41+MIN(MAX(AVERAGE($D41:$I41)*'IRRBB parameters'!$C$33,'IRRBB parameters'!$E$33),'IRRBB parameters'!$D$33)*(('IRRBB parameters'!$U$36-'IRRBB parameters'!T$36)/('IRRBB parameters'!$U$36-'IRRBB parameters'!$C$36))-MIN(MAX(AVERAGE($T41:$V41)*'IRRBB parameters'!$C$34,'IRRBB parameters'!$E$34),'IRRBB parameters'!$D$34)*(('IRRBB parameters'!T$36-'IRRBB parameters'!$C$36)/('IRRBB parameters'!$U$36-'IRRBB parameters'!$C$36)),0),"")</f>
        <v/>
      </c>
      <c r="V201" s="1233" t="str">
        <f>IF(AND(ISNUMBER(V41),ISNUMBER($D41),ISNUMBER($V41)),MAX(V41+MIN(MAX(AVERAGE($D41:$I41)*'IRRBB parameters'!$C$33,'IRRBB parameters'!$E$33),'IRRBB parameters'!$D$33)*(('IRRBB parameters'!$U$36-'IRRBB parameters'!U$36)/('IRRBB parameters'!$U$36-'IRRBB parameters'!$C$36))-MIN(MAX(AVERAGE($T41:$V41)*'IRRBB parameters'!$C$34,'IRRBB parameters'!$E$34),'IRRBB parameters'!$D$34)*(('IRRBB parameters'!U$36-'IRRBB parameters'!$C$36)/('IRRBB parameters'!$U$36-'IRRBB parameters'!$C$36)),0),"")</f>
        <v/>
      </c>
      <c r="W201" s="1150"/>
      <c r="X201" s="1210"/>
    </row>
    <row r="202" spans="1:24" ht="15" customHeight="1" x14ac:dyDescent="0.25">
      <c r="A202" s="1209"/>
      <c r="B202" s="1234">
        <f t="shared" si="6"/>
        <v>37</v>
      </c>
      <c r="C202" s="1235" t="str">
        <f t="shared" si="7"/>
        <v/>
      </c>
      <c r="D202" s="1143" t="str">
        <f>IF(AND(ISNUMBER(D42),ISNUMBER($D42),ISNUMBER($V42)),MAX(D42+MIN(MAX(AVERAGE($D42:$I42)*'IRRBB parameters'!$C$33,'IRRBB parameters'!$E$33),'IRRBB parameters'!$D$33)*(('IRRBB parameters'!$U$36-'IRRBB parameters'!C$36)/('IRRBB parameters'!$U$36-'IRRBB parameters'!$C$36))-MIN(MAX(AVERAGE($T42:$V42)*'IRRBB parameters'!$C$34,'IRRBB parameters'!$E$34),'IRRBB parameters'!$D$34)*(('IRRBB parameters'!C$36-'IRRBB parameters'!$C$36)/('IRRBB parameters'!$U$36-'IRRBB parameters'!$C$36)),0),"")</f>
        <v/>
      </c>
      <c r="E202" s="1143" t="str">
        <f>IF(AND(ISNUMBER(E42),ISNUMBER($D42),ISNUMBER($V42)),MAX(E42+MIN(MAX(AVERAGE($D42:$I42)*'IRRBB parameters'!$C$33,'IRRBB parameters'!$E$33),'IRRBB parameters'!$D$33)*(('IRRBB parameters'!$U$36-'IRRBB parameters'!D$36)/('IRRBB parameters'!$U$36-'IRRBB parameters'!$C$36))-MIN(MAX(AVERAGE($T42:$V42)*'IRRBB parameters'!$C$34,'IRRBB parameters'!$E$34),'IRRBB parameters'!$D$34)*(('IRRBB parameters'!D$36-'IRRBB parameters'!$C$36)/('IRRBB parameters'!$U$36-'IRRBB parameters'!$C$36)),0),"")</f>
        <v/>
      </c>
      <c r="F202" s="1143" t="str">
        <f>IF(AND(ISNUMBER(F42),ISNUMBER($D42),ISNUMBER($V42)),MAX(F42+MIN(MAX(AVERAGE($D42:$I42)*'IRRBB parameters'!$C$33,'IRRBB parameters'!$E$33),'IRRBB parameters'!$D$33)*(('IRRBB parameters'!$U$36-'IRRBB parameters'!E$36)/('IRRBB parameters'!$U$36-'IRRBB parameters'!$C$36))-MIN(MAX(AVERAGE($T42:$V42)*'IRRBB parameters'!$C$34,'IRRBB parameters'!$E$34),'IRRBB parameters'!$D$34)*(('IRRBB parameters'!E$36-'IRRBB parameters'!$C$36)/('IRRBB parameters'!$U$36-'IRRBB parameters'!$C$36)),0),"")</f>
        <v/>
      </c>
      <c r="G202" s="1143" t="str">
        <f>IF(AND(ISNUMBER(G42),ISNUMBER($D42),ISNUMBER($V42)),MAX(G42+MIN(MAX(AVERAGE($D42:$I42)*'IRRBB parameters'!$C$33,'IRRBB parameters'!$E$33),'IRRBB parameters'!$D$33)*(('IRRBB parameters'!$U$36-'IRRBB parameters'!F$36)/('IRRBB parameters'!$U$36-'IRRBB parameters'!$C$36))-MIN(MAX(AVERAGE($T42:$V42)*'IRRBB parameters'!$C$34,'IRRBB parameters'!$E$34),'IRRBB parameters'!$D$34)*(('IRRBB parameters'!F$36-'IRRBB parameters'!$C$36)/('IRRBB parameters'!$U$36-'IRRBB parameters'!$C$36)),0),"")</f>
        <v/>
      </c>
      <c r="H202" s="1143" t="str">
        <f>IF(AND(ISNUMBER(H42),ISNUMBER($D42),ISNUMBER($V42)),MAX(H42+MIN(MAX(AVERAGE($D42:$I42)*'IRRBB parameters'!$C$33,'IRRBB parameters'!$E$33),'IRRBB parameters'!$D$33)*(('IRRBB parameters'!$U$36-'IRRBB parameters'!G$36)/('IRRBB parameters'!$U$36-'IRRBB parameters'!$C$36))-MIN(MAX(AVERAGE($T42:$V42)*'IRRBB parameters'!$C$34,'IRRBB parameters'!$E$34),'IRRBB parameters'!$D$34)*(('IRRBB parameters'!G$36-'IRRBB parameters'!$C$36)/('IRRBB parameters'!$U$36-'IRRBB parameters'!$C$36)),0),"")</f>
        <v/>
      </c>
      <c r="I202" s="1143" t="str">
        <f>IF(AND(ISNUMBER(I42),ISNUMBER($D42),ISNUMBER($V42)),MAX(I42+MIN(MAX(AVERAGE($D42:$I42)*'IRRBB parameters'!$C$33,'IRRBB parameters'!$E$33),'IRRBB parameters'!$D$33)*(('IRRBB parameters'!$U$36-'IRRBB parameters'!H$36)/('IRRBB parameters'!$U$36-'IRRBB parameters'!$C$36))-MIN(MAX(AVERAGE($T42:$V42)*'IRRBB parameters'!$C$34,'IRRBB parameters'!$E$34),'IRRBB parameters'!$D$34)*(('IRRBB parameters'!H$36-'IRRBB parameters'!$C$36)/('IRRBB parameters'!$U$36-'IRRBB parameters'!$C$36)),0),"")</f>
        <v/>
      </c>
      <c r="J202" s="1143" t="str">
        <f>IF(AND(ISNUMBER(J42),ISNUMBER($D42),ISNUMBER($V42)),MAX(J42+MIN(MAX(AVERAGE($D42:$I42)*'IRRBB parameters'!$C$33,'IRRBB parameters'!$E$33),'IRRBB parameters'!$D$33)*(('IRRBB parameters'!$U$36-'IRRBB parameters'!I$36)/('IRRBB parameters'!$U$36-'IRRBB parameters'!$C$36))-MIN(MAX(AVERAGE($T42:$V42)*'IRRBB parameters'!$C$34,'IRRBB parameters'!$E$34),'IRRBB parameters'!$D$34)*(('IRRBB parameters'!I$36-'IRRBB parameters'!$C$36)/('IRRBB parameters'!$U$36-'IRRBB parameters'!$C$36)),0),"")</f>
        <v/>
      </c>
      <c r="K202" s="1143" t="str">
        <f>IF(AND(ISNUMBER(K42),ISNUMBER($D42),ISNUMBER($V42)),MAX(K42+MIN(MAX(AVERAGE($D42:$I42)*'IRRBB parameters'!$C$33,'IRRBB parameters'!$E$33),'IRRBB parameters'!$D$33)*(('IRRBB parameters'!$U$36-'IRRBB parameters'!J$36)/('IRRBB parameters'!$U$36-'IRRBB parameters'!$C$36))-MIN(MAX(AVERAGE($T42:$V42)*'IRRBB parameters'!$C$34,'IRRBB parameters'!$E$34),'IRRBB parameters'!$D$34)*(('IRRBB parameters'!J$36-'IRRBB parameters'!$C$36)/('IRRBB parameters'!$U$36-'IRRBB parameters'!$C$36)),0),"")</f>
        <v/>
      </c>
      <c r="L202" s="1143" t="str">
        <f>IF(AND(ISNUMBER(L42),ISNUMBER($D42),ISNUMBER($V42)),MAX(L42+MIN(MAX(AVERAGE($D42:$I42)*'IRRBB parameters'!$C$33,'IRRBB parameters'!$E$33),'IRRBB parameters'!$D$33)*(('IRRBB parameters'!$U$36-'IRRBB parameters'!K$36)/('IRRBB parameters'!$U$36-'IRRBB parameters'!$C$36))-MIN(MAX(AVERAGE($T42:$V42)*'IRRBB parameters'!$C$34,'IRRBB parameters'!$E$34),'IRRBB parameters'!$D$34)*(('IRRBB parameters'!K$36-'IRRBB parameters'!$C$36)/('IRRBB parameters'!$U$36-'IRRBB parameters'!$C$36)),0),"")</f>
        <v/>
      </c>
      <c r="M202" s="1143" t="str">
        <f>IF(AND(ISNUMBER(M42),ISNUMBER($D42),ISNUMBER($V42)),MAX(M42+MIN(MAX(AVERAGE($D42:$I42)*'IRRBB parameters'!$C$33,'IRRBB parameters'!$E$33),'IRRBB parameters'!$D$33)*(('IRRBB parameters'!$U$36-'IRRBB parameters'!L$36)/('IRRBB parameters'!$U$36-'IRRBB parameters'!$C$36))-MIN(MAX(AVERAGE($T42:$V42)*'IRRBB parameters'!$C$34,'IRRBB parameters'!$E$34),'IRRBB parameters'!$D$34)*(('IRRBB parameters'!L$36-'IRRBB parameters'!$C$36)/('IRRBB parameters'!$U$36-'IRRBB parameters'!$C$36)),0),"")</f>
        <v/>
      </c>
      <c r="N202" s="1143" t="str">
        <f>IF(AND(ISNUMBER(N42),ISNUMBER($D42),ISNUMBER($V42)),MAX(N42+MIN(MAX(AVERAGE($D42:$I42)*'IRRBB parameters'!$C$33,'IRRBB parameters'!$E$33),'IRRBB parameters'!$D$33)*(('IRRBB parameters'!$U$36-'IRRBB parameters'!M$36)/('IRRBB parameters'!$U$36-'IRRBB parameters'!$C$36))-MIN(MAX(AVERAGE($T42:$V42)*'IRRBB parameters'!$C$34,'IRRBB parameters'!$E$34),'IRRBB parameters'!$D$34)*(('IRRBB parameters'!M$36-'IRRBB parameters'!$C$36)/('IRRBB parameters'!$U$36-'IRRBB parameters'!$C$36)),0),"")</f>
        <v/>
      </c>
      <c r="O202" s="1143" t="str">
        <f>IF(AND(ISNUMBER(O42),ISNUMBER($D42),ISNUMBER($V42)),MAX(O42+MIN(MAX(AVERAGE($D42:$I42)*'IRRBB parameters'!$C$33,'IRRBB parameters'!$E$33),'IRRBB parameters'!$D$33)*(('IRRBB parameters'!$U$36-'IRRBB parameters'!N$36)/('IRRBB parameters'!$U$36-'IRRBB parameters'!$C$36))-MIN(MAX(AVERAGE($T42:$V42)*'IRRBB parameters'!$C$34,'IRRBB parameters'!$E$34),'IRRBB parameters'!$D$34)*(('IRRBB parameters'!N$36-'IRRBB parameters'!$C$36)/('IRRBB parameters'!$U$36-'IRRBB parameters'!$C$36)),0),"")</f>
        <v/>
      </c>
      <c r="P202" s="1143" t="str">
        <f>IF(AND(ISNUMBER(P42),ISNUMBER($D42),ISNUMBER($V42)),MAX(P42+MIN(MAX(AVERAGE($D42:$I42)*'IRRBB parameters'!$C$33,'IRRBB parameters'!$E$33),'IRRBB parameters'!$D$33)*(('IRRBB parameters'!$U$36-'IRRBB parameters'!O$36)/('IRRBB parameters'!$U$36-'IRRBB parameters'!$C$36))-MIN(MAX(AVERAGE($T42:$V42)*'IRRBB parameters'!$C$34,'IRRBB parameters'!$E$34),'IRRBB parameters'!$D$34)*(('IRRBB parameters'!O$36-'IRRBB parameters'!$C$36)/('IRRBB parameters'!$U$36-'IRRBB parameters'!$C$36)),0),"")</f>
        <v/>
      </c>
      <c r="Q202" s="1143" t="str">
        <f>IF(AND(ISNUMBER(Q42),ISNUMBER($D42),ISNUMBER($V42)),MAX(Q42+MIN(MAX(AVERAGE($D42:$I42)*'IRRBB parameters'!$C$33,'IRRBB parameters'!$E$33),'IRRBB parameters'!$D$33)*(('IRRBB parameters'!$U$36-'IRRBB parameters'!P$36)/('IRRBB parameters'!$U$36-'IRRBB parameters'!$C$36))-MIN(MAX(AVERAGE($T42:$V42)*'IRRBB parameters'!$C$34,'IRRBB parameters'!$E$34),'IRRBB parameters'!$D$34)*(('IRRBB parameters'!P$36-'IRRBB parameters'!$C$36)/('IRRBB parameters'!$U$36-'IRRBB parameters'!$C$36)),0),"")</f>
        <v/>
      </c>
      <c r="R202" s="1143" t="str">
        <f>IF(AND(ISNUMBER(R42),ISNUMBER($D42),ISNUMBER($V42)),MAX(R42+MIN(MAX(AVERAGE($D42:$I42)*'IRRBB parameters'!$C$33,'IRRBB parameters'!$E$33),'IRRBB parameters'!$D$33)*(('IRRBB parameters'!$U$36-'IRRBB parameters'!Q$36)/('IRRBB parameters'!$U$36-'IRRBB parameters'!$C$36))-MIN(MAX(AVERAGE($T42:$V42)*'IRRBB parameters'!$C$34,'IRRBB parameters'!$E$34),'IRRBB parameters'!$D$34)*(('IRRBB parameters'!Q$36-'IRRBB parameters'!$C$36)/('IRRBB parameters'!$U$36-'IRRBB parameters'!$C$36)),0),"")</f>
        <v/>
      </c>
      <c r="S202" s="1143" t="str">
        <f>IF(AND(ISNUMBER(S42),ISNUMBER($D42),ISNUMBER($V42)),MAX(S42+MIN(MAX(AVERAGE($D42:$I42)*'IRRBB parameters'!$C$33,'IRRBB parameters'!$E$33),'IRRBB parameters'!$D$33)*(('IRRBB parameters'!$U$36-'IRRBB parameters'!R$36)/('IRRBB parameters'!$U$36-'IRRBB parameters'!$C$36))-MIN(MAX(AVERAGE($T42:$V42)*'IRRBB parameters'!$C$34,'IRRBB parameters'!$E$34),'IRRBB parameters'!$D$34)*(('IRRBB parameters'!R$36-'IRRBB parameters'!$C$36)/('IRRBB parameters'!$U$36-'IRRBB parameters'!$C$36)),0),"")</f>
        <v/>
      </c>
      <c r="T202" s="1143" t="str">
        <f>IF(AND(ISNUMBER(T42),ISNUMBER($D42),ISNUMBER($V42)),MAX(T42+MIN(MAX(AVERAGE($D42:$I42)*'IRRBB parameters'!$C$33,'IRRBB parameters'!$E$33),'IRRBB parameters'!$D$33)*(('IRRBB parameters'!$U$36-'IRRBB parameters'!S$36)/('IRRBB parameters'!$U$36-'IRRBB parameters'!$C$36))-MIN(MAX(AVERAGE($T42:$V42)*'IRRBB parameters'!$C$34,'IRRBB parameters'!$E$34),'IRRBB parameters'!$D$34)*(('IRRBB parameters'!S$36-'IRRBB parameters'!$C$36)/('IRRBB parameters'!$U$36-'IRRBB parameters'!$C$36)),0),"")</f>
        <v/>
      </c>
      <c r="U202" s="1143" t="str">
        <f>IF(AND(ISNUMBER(U42),ISNUMBER($D42),ISNUMBER($V42)),MAX(U42+MIN(MAX(AVERAGE($D42:$I42)*'IRRBB parameters'!$C$33,'IRRBB parameters'!$E$33),'IRRBB parameters'!$D$33)*(('IRRBB parameters'!$U$36-'IRRBB parameters'!T$36)/('IRRBB parameters'!$U$36-'IRRBB parameters'!$C$36))-MIN(MAX(AVERAGE($T42:$V42)*'IRRBB parameters'!$C$34,'IRRBB parameters'!$E$34),'IRRBB parameters'!$D$34)*(('IRRBB parameters'!T$36-'IRRBB parameters'!$C$36)/('IRRBB parameters'!$U$36-'IRRBB parameters'!$C$36)),0),"")</f>
        <v/>
      </c>
      <c r="V202" s="1236" t="str">
        <f>IF(AND(ISNUMBER(V42),ISNUMBER($D42),ISNUMBER($V42)),MAX(V42+MIN(MAX(AVERAGE($D42:$I42)*'IRRBB parameters'!$C$33,'IRRBB parameters'!$E$33),'IRRBB parameters'!$D$33)*(('IRRBB parameters'!$U$36-'IRRBB parameters'!U$36)/('IRRBB parameters'!$U$36-'IRRBB parameters'!$C$36))-MIN(MAX(AVERAGE($T42:$V42)*'IRRBB parameters'!$C$34,'IRRBB parameters'!$E$34),'IRRBB parameters'!$D$34)*(('IRRBB parameters'!U$36-'IRRBB parameters'!$C$36)/('IRRBB parameters'!$U$36-'IRRBB parameters'!$C$36)),0),"")</f>
        <v/>
      </c>
      <c r="W202" s="1150"/>
      <c r="X202" s="1210"/>
    </row>
    <row r="203" spans="1:24" ht="60" customHeight="1" x14ac:dyDescent="0.25">
      <c r="A203" s="1576" t="s">
        <v>1599</v>
      </c>
      <c r="B203" s="1150"/>
      <c r="C203" s="1572"/>
      <c r="D203" s="1150"/>
      <c r="E203" s="1150"/>
      <c r="F203" s="1150"/>
      <c r="G203" s="1150"/>
      <c r="H203" s="1150"/>
      <c r="I203" s="1150"/>
      <c r="J203" s="1150"/>
      <c r="K203" s="1150"/>
      <c r="L203" s="1150"/>
      <c r="M203" s="1150"/>
      <c r="N203" s="1150"/>
      <c r="O203" s="1150"/>
      <c r="P203" s="1150"/>
      <c r="Q203" s="1150"/>
      <c r="R203" s="1150"/>
      <c r="S203" s="1150"/>
      <c r="T203" s="1150"/>
      <c r="U203" s="1150"/>
      <c r="V203" s="1150"/>
      <c r="W203" s="1150"/>
      <c r="X203" s="1210"/>
    </row>
    <row r="204" spans="1:24" ht="15" customHeight="1" x14ac:dyDescent="0.25">
      <c r="A204" s="1209"/>
      <c r="B204" s="2222" t="s">
        <v>1030</v>
      </c>
      <c r="C204" s="2204"/>
      <c r="D204" s="2204" t="s">
        <v>1606</v>
      </c>
      <c r="E204" s="2204"/>
      <c r="F204" s="2204"/>
      <c r="G204" s="2204"/>
      <c r="H204" s="2204"/>
      <c r="I204" s="2204"/>
      <c r="J204" s="2204"/>
      <c r="K204" s="2204"/>
      <c r="L204" s="2204"/>
      <c r="M204" s="2204"/>
      <c r="N204" s="2204"/>
      <c r="O204" s="2204"/>
      <c r="P204" s="2204"/>
      <c r="Q204" s="2204"/>
      <c r="R204" s="2204"/>
      <c r="S204" s="2204"/>
      <c r="T204" s="2204"/>
      <c r="U204" s="2204"/>
      <c r="V204" s="2223"/>
      <c r="W204" s="1150"/>
      <c r="X204" s="1210"/>
    </row>
    <row r="205" spans="1:24" ht="15" customHeight="1" x14ac:dyDescent="0.25">
      <c r="A205" s="1209"/>
      <c r="B205" s="2222"/>
      <c r="C205" s="2204"/>
      <c r="D205" s="1570" t="s">
        <v>1031</v>
      </c>
      <c r="E205" s="1570" t="s">
        <v>1118</v>
      </c>
      <c r="F205" s="1570" t="s">
        <v>1119</v>
      </c>
      <c r="G205" s="1570" t="s">
        <v>1120</v>
      </c>
      <c r="H205" s="1570" t="s">
        <v>1121</v>
      </c>
      <c r="I205" s="1570" t="s">
        <v>1122</v>
      </c>
      <c r="J205" s="1570" t="s">
        <v>1123</v>
      </c>
      <c r="K205" s="1570" t="s">
        <v>1124</v>
      </c>
      <c r="L205" s="1570" t="s">
        <v>1125</v>
      </c>
      <c r="M205" s="1570" t="s">
        <v>1126</v>
      </c>
      <c r="N205" s="1570" t="s">
        <v>1127</v>
      </c>
      <c r="O205" s="1570" t="s">
        <v>1128</v>
      </c>
      <c r="P205" s="1570" t="s">
        <v>1129</v>
      </c>
      <c r="Q205" s="1570" t="s">
        <v>1130</v>
      </c>
      <c r="R205" s="1570" t="s">
        <v>1131</v>
      </c>
      <c r="S205" s="1570" t="s">
        <v>1132</v>
      </c>
      <c r="T205" s="1570" t="s">
        <v>1133</v>
      </c>
      <c r="U205" s="1570" t="s">
        <v>1134</v>
      </c>
      <c r="V205" s="1571" t="s">
        <v>1135</v>
      </c>
      <c r="W205" s="1150"/>
      <c r="X205" s="1210"/>
    </row>
    <row r="206" spans="1:24" ht="15" customHeight="1" x14ac:dyDescent="0.25">
      <c r="A206" s="1209"/>
      <c r="B206" s="1237">
        <v>1</v>
      </c>
      <c r="C206" s="1238" t="str">
        <f>IF('IRRBB exposures'!$C$6="","",'IRRBB exposures'!$C$6)</f>
        <v/>
      </c>
      <c r="D206" s="1239" t="str">
        <f>IF(ISNUMBER(D6),MAX(D6+MIN(MAX(AVERAGE($D6:$I6)*'IRRBB parameters'!$C$33,'IRRBB parameters'!$E$33),'IRRBB parameters'!$D$33)*(1-('IRRBB parameters'!C$38/'IRRBB parameters'!$U$38)),0),"")</f>
        <v/>
      </c>
      <c r="E206" s="1239" t="str">
        <f>IF(ISNUMBER(E6),MAX(E6+MIN(MAX(AVERAGE($D6:$I6)*'IRRBB parameters'!$C$33,'IRRBB parameters'!$E$33),'IRRBB parameters'!$D$33)*(1-('IRRBB parameters'!D$38/'IRRBB parameters'!$U$38)),0),"")</f>
        <v/>
      </c>
      <c r="F206" s="1239" t="str">
        <f>IF(ISNUMBER(F6),MAX(F6+MIN(MAX(AVERAGE($D6:$I6)*'IRRBB parameters'!$C$33,'IRRBB parameters'!$E$33),'IRRBB parameters'!$D$33)*(1-('IRRBB parameters'!E$38/'IRRBB parameters'!$U$38)),0),"")</f>
        <v/>
      </c>
      <c r="G206" s="1239" t="str">
        <f>IF(ISNUMBER(G6),MAX(G6+MIN(MAX(AVERAGE($D6:$I6)*'IRRBB parameters'!$C$33,'IRRBB parameters'!$E$33),'IRRBB parameters'!$D$33)*(1-('IRRBB parameters'!F$38/'IRRBB parameters'!$U$38)),0),"")</f>
        <v/>
      </c>
      <c r="H206" s="1239" t="str">
        <f>IF(ISNUMBER(H6),MAX(H6+MIN(MAX(AVERAGE($D6:$I6)*'IRRBB parameters'!$C$33,'IRRBB parameters'!$E$33),'IRRBB parameters'!$D$33)*(1-('IRRBB parameters'!G$38/'IRRBB parameters'!$U$38)),0),"")</f>
        <v/>
      </c>
      <c r="I206" s="1239" t="str">
        <f>IF(ISNUMBER(I6),MAX(I6+MIN(MAX(AVERAGE($D6:$I6)*'IRRBB parameters'!$C$33,'IRRBB parameters'!$E$33),'IRRBB parameters'!$D$33)*(1-('IRRBB parameters'!H$38/'IRRBB parameters'!$U$38)),0),"")</f>
        <v/>
      </c>
      <c r="J206" s="1239" t="str">
        <f>IF(ISNUMBER(J6),MAX(J6+MIN(MAX(AVERAGE($D6:$I6)*'IRRBB parameters'!$C$33,'IRRBB parameters'!$E$33),'IRRBB parameters'!$D$33)*(1-('IRRBB parameters'!I$38/'IRRBB parameters'!$U$38)),0),"")</f>
        <v/>
      </c>
      <c r="K206" s="1239" t="str">
        <f>IF(ISNUMBER(K6),MAX(K6+MIN(MAX(AVERAGE($D6:$I6)*'IRRBB parameters'!$C$33,'IRRBB parameters'!$E$33),'IRRBB parameters'!$D$33)*(1-('IRRBB parameters'!J$38/'IRRBB parameters'!$U$38)),0),"")</f>
        <v/>
      </c>
      <c r="L206" s="1239" t="str">
        <f>IF(ISNUMBER(L6),MAX(L6+MIN(MAX(AVERAGE($D6:$I6)*'IRRBB parameters'!$C$33,'IRRBB parameters'!$E$33),'IRRBB parameters'!$D$33)*(1-('IRRBB parameters'!K$38/'IRRBB parameters'!$U$38)),0),"")</f>
        <v/>
      </c>
      <c r="M206" s="1239" t="str">
        <f>IF(ISNUMBER(M6),MAX(M6+MIN(MAX(AVERAGE($D6:$I6)*'IRRBB parameters'!$C$33,'IRRBB parameters'!$E$33),'IRRBB parameters'!$D$33)*(1-('IRRBB parameters'!L$38/'IRRBB parameters'!$U$38)),0),"")</f>
        <v/>
      </c>
      <c r="N206" s="1239" t="str">
        <f>IF(ISNUMBER(N6),MAX(N6+MIN(MAX(AVERAGE($D6:$I6)*'IRRBB parameters'!$C$33,'IRRBB parameters'!$E$33),'IRRBB parameters'!$D$33)*(1-('IRRBB parameters'!M$38/'IRRBB parameters'!$U$38)),0),"")</f>
        <v/>
      </c>
      <c r="O206" s="1239" t="str">
        <f>IF(ISNUMBER(O6),MAX(O6+MIN(MAX(AVERAGE($D6:$I6)*'IRRBB parameters'!$C$33,'IRRBB parameters'!$E$33),'IRRBB parameters'!$D$33)*(1-('IRRBB parameters'!N$38/'IRRBB parameters'!$U$38)),0),"")</f>
        <v/>
      </c>
      <c r="P206" s="1239" t="str">
        <f>IF(ISNUMBER(P6),MAX(P6+MIN(MAX(AVERAGE($D6:$I6)*'IRRBB parameters'!$C$33,'IRRBB parameters'!$E$33),'IRRBB parameters'!$D$33)*(1-('IRRBB parameters'!O$38/'IRRBB parameters'!$U$38)),0),"")</f>
        <v/>
      </c>
      <c r="Q206" s="1239" t="str">
        <f>IF(ISNUMBER(Q6),MAX(Q6+MIN(MAX(AVERAGE($D6:$I6)*'IRRBB parameters'!$C$33,'IRRBB parameters'!$E$33),'IRRBB parameters'!$D$33)*(1-('IRRBB parameters'!P$38/'IRRBB parameters'!$U$38)),0),"")</f>
        <v/>
      </c>
      <c r="R206" s="1239" t="str">
        <f>IF(ISNUMBER(R6),MAX(R6+MIN(MAX(AVERAGE($D6:$I6)*'IRRBB parameters'!$C$33,'IRRBB parameters'!$E$33),'IRRBB parameters'!$D$33)*(1-('IRRBB parameters'!Q$38/'IRRBB parameters'!$U$38)),0),"")</f>
        <v/>
      </c>
      <c r="S206" s="1239" t="str">
        <f>IF(ISNUMBER(S6),MAX(S6+MIN(MAX(AVERAGE($D6:$I6)*'IRRBB parameters'!$C$33,'IRRBB parameters'!$E$33),'IRRBB parameters'!$D$33)*(1-('IRRBB parameters'!R$38/'IRRBB parameters'!$U$38)),0),"")</f>
        <v/>
      </c>
      <c r="T206" s="1239" t="str">
        <f>IF(ISNUMBER(T6),MAX(T6+MIN(MAX(AVERAGE($D6:$I6)*'IRRBB parameters'!$C$33,'IRRBB parameters'!$E$33),'IRRBB parameters'!$D$33)*(1-('IRRBB parameters'!S$38/'IRRBB parameters'!$U$38)),0),"")</f>
        <v/>
      </c>
      <c r="U206" s="1239" t="str">
        <f>IF(ISNUMBER(U6),MAX(U6+MIN(MAX(AVERAGE($D6:$I6)*'IRRBB parameters'!$C$33,'IRRBB parameters'!$E$33),'IRRBB parameters'!$D$33)*(1-('IRRBB parameters'!T$38/'IRRBB parameters'!$U$38)),0),"")</f>
        <v/>
      </c>
      <c r="V206" s="1240" t="str">
        <f>IF(ISNUMBER(V6),MAX(V6+MIN(MAX(AVERAGE($D6:$I6)*'IRRBB parameters'!$C$33,'IRRBB parameters'!$E$33),'IRRBB parameters'!$D$33)*(1-('IRRBB parameters'!U$38/'IRRBB parameters'!$U$38)),0),"")</f>
        <v/>
      </c>
      <c r="W206" s="1150"/>
      <c r="X206" s="1210"/>
    </row>
    <row r="207" spans="1:24" ht="15" customHeight="1" x14ac:dyDescent="0.25">
      <c r="A207" s="1209"/>
      <c r="B207" s="1230">
        <f>B206+1</f>
        <v>2</v>
      </c>
      <c r="C207" s="1231" t="str">
        <f>IF('IRRBB exposures'!$C$6="","",'IRRBB exposures'!$C$7)</f>
        <v/>
      </c>
      <c r="D207" s="1239" t="str">
        <f>IF(ISNUMBER(D7),MAX(D7+MIN(MAX(AVERAGE($D7:$I7)*'IRRBB parameters'!$C$33,'IRRBB parameters'!$E$33),'IRRBB parameters'!$D$33)*(1-('IRRBB parameters'!C$38/'IRRBB parameters'!$U$38)),0),"")</f>
        <v/>
      </c>
      <c r="E207" s="1239" t="str">
        <f>IF(ISNUMBER(E7),MAX(E7+MIN(MAX(AVERAGE($D7:$I7)*'IRRBB parameters'!$C$33,'IRRBB parameters'!$E$33),'IRRBB parameters'!$D$33)*(1-('IRRBB parameters'!D$38/'IRRBB parameters'!$U$38)),0),"")</f>
        <v/>
      </c>
      <c r="F207" s="1239" t="str">
        <f>IF(ISNUMBER(F7),MAX(F7+MIN(MAX(AVERAGE($D7:$I7)*'IRRBB parameters'!$C$33,'IRRBB parameters'!$E$33),'IRRBB parameters'!$D$33)*(1-('IRRBB parameters'!E$38/'IRRBB parameters'!$U$38)),0),"")</f>
        <v/>
      </c>
      <c r="G207" s="1239" t="str">
        <f>IF(ISNUMBER(G7),MAX(G7+MIN(MAX(AVERAGE($D7:$I7)*'IRRBB parameters'!$C$33,'IRRBB parameters'!$E$33),'IRRBB parameters'!$D$33)*(1-('IRRBB parameters'!F$38/'IRRBB parameters'!$U$38)),0),"")</f>
        <v/>
      </c>
      <c r="H207" s="1239" t="str">
        <f>IF(ISNUMBER(H7),MAX(H7+MIN(MAX(AVERAGE($D7:$I7)*'IRRBB parameters'!$C$33,'IRRBB parameters'!$E$33),'IRRBB parameters'!$D$33)*(1-('IRRBB parameters'!G$38/'IRRBB parameters'!$U$38)),0),"")</f>
        <v/>
      </c>
      <c r="I207" s="1239" t="str">
        <f>IF(ISNUMBER(I7),MAX(I7+MIN(MAX(AVERAGE($D7:$I7)*'IRRBB parameters'!$C$33,'IRRBB parameters'!$E$33),'IRRBB parameters'!$D$33)*(1-('IRRBB parameters'!H$38/'IRRBB parameters'!$U$38)),0),"")</f>
        <v/>
      </c>
      <c r="J207" s="1239" t="str">
        <f>IF(ISNUMBER(J7),MAX(J7+MIN(MAX(AVERAGE($D7:$I7)*'IRRBB parameters'!$C$33,'IRRBB parameters'!$E$33),'IRRBB parameters'!$D$33)*(1-('IRRBB parameters'!I$38/'IRRBB parameters'!$U$38)),0),"")</f>
        <v/>
      </c>
      <c r="K207" s="1239" t="str">
        <f>IF(ISNUMBER(K7),MAX(K7+MIN(MAX(AVERAGE($D7:$I7)*'IRRBB parameters'!$C$33,'IRRBB parameters'!$E$33),'IRRBB parameters'!$D$33)*(1-('IRRBB parameters'!J$38/'IRRBB parameters'!$U$38)),0),"")</f>
        <v/>
      </c>
      <c r="L207" s="1239" t="str">
        <f>IF(ISNUMBER(L7),MAX(L7+MIN(MAX(AVERAGE($D7:$I7)*'IRRBB parameters'!$C$33,'IRRBB parameters'!$E$33),'IRRBB parameters'!$D$33)*(1-('IRRBB parameters'!K$38/'IRRBB parameters'!$U$38)),0),"")</f>
        <v/>
      </c>
      <c r="M207" s="1239" t="str">
        <f>IF(ISNUMBER(M7),MAX(M7+MIN(MAX(AVERAGE($D7:$I7)*'IRRBB parameters'!$C$33,'IRRBB parameters'!$E$33),'IRRBB parameters'!$D$33)*(1-('IRRBB parameters'!L$38/'IRRBB parameters'!$U$38)),0),"")</f>
        <v/>
      </c>
      <c r="N207" s="1239" t="str">
        <f>IF(ISNUMBER(N7),MAX(N7+MIN(MAX(AVERAGE($D7:$I7)*'IRRBB parameters'!$C$33,'IRRBB parameters'!$E$33),'IRRBB parameters'!$D$33)*(1-('IRRBB parameters'!M$38/'IRRBB parameters'!$U$38)),0),"")</f>
        <v/>
      </c>
      <c r="O207" s="1239" t="str">
        <f>IF(ISNUMBER(O7),MAX(O7+MIN(MAX(AVERAGE($D7:$I7)*'IRRBB parameters'!$C$33,'IRRBB parameters'!$E$33),'IRRBB parameters'!$D$33)*(1-('IRRBB parameters'!N$38/'IRRBB parameters'!$U$38)),0),"")</f>
        <v/>
      </c>
      <c r="P207" s="1239" t="str">
        <f>IF(ISNUMBER(P7),MAX(P7+MIN(MAX(AVERAGE($D7:$I7)*'IRRBB parameters'!$C$33,'IRRBB parameters'!$E$33),'IRRBB parameters'!$D$33)*(1-('IRRBB parameters'!O$38/'IRRBB parameters'!$U$38)),0),"")</f>
        <v/>
      </c>
      <c r="Q207" s="1239" t="str">
        <f>IF(ISNUMBER(Q7),MAX(Q7+MIN(MAX(AVERAGE($D7:$I7)*'IRRBB parameters'!$C$33,'IRRBB parameters'!$E$33),'IRRBB parameters'!$D$33)*(1-('IRRBB parameters'!P$38/'IRRBB parameters'!$U$38)),0),"")</f>
        <v/>
      </c>
      <c r="R207" s="1239" t="str">
        <f>IF(ISNUMBER(R7),MAX(R7+MIN(MAX(AVERAGE($D7:$I7)*'IRRBB parameters'!$C$33,'IRRBB parameters'!$E$33),'IRRBB parameters'!$D$33)*(1-('IRRBB parameters'!Q$38/'IRRBB parameters'!$U$38)),0),"")</f>
        <v/>
      </c>
      <c r="S207" s="1239" t="str">
        <f>IF(ISNUMBER(S7),MAX(S7+MIN(MAX(AVERAGE($D7:$I7)*'IRRBB parameters'!$C$33,'IRRBB parameters'!$E$33),'IRRBB parameters'!$D$33)*(1-('IRRBB parameters'!R$38/'IRRBB parameters'!$U$38)),0),"")</f>
        <v/>
      </c>
      <c r="T207" s="1239" t="str">
        <f>IF(ISNUMBER(T7),MAX(T7+MIN(MAX(AVERAGE($D7:$I7)*'IRRBB parameters'!$C$33,'IRRBB parameters'!$E$33),'IRRBB parameters'!$D$33)*(1-('IRRBB parameters'!S$38/'IRRBB parameters'!$U$38)),0),"")</f>
        <v/>
      </c>
      <c r="U207" s="1239" t="str">
        <f>IF(ISNUMBER(U7),MAX(U7+MIN(MAX(AVERAGE($D7:$I7)*'IRRBB parameters'!$C$33,'IRRBB parameters'!$E$33),'IRRBB parameters'!$D$33)*(1-('IRRBB parameters'!T$38/'IRRBB parameters'!$U$38)),0),"")</f>
        <v/>
      </c>
      <c r="V207" s="1240" t="str">
        <f>IF(ISNUMBER(V7),MAX(V7+MIN(MAX(AVERAGE($D7:$I7)*'IRRBB parameters'!$C$33,'IRRBB parameters'!$E$33),'IRRBB parameters'!$D$33)*(1-('IRRBB parameters'!U$38/'IRRBB parameters'!$U$38)),0),"")</f>
        <v/>
      </c>
      <c r="W207" s="1150"/>
      <c r="X207" s="1210"/>
    </row>
    <row r="208" spans="1:24" ht="15" customHeight="1" x14ac:dyDescent="0.25">
      <c r="A208" s="1209"/>
      <c r="B208" s="1230">
        <f t="shared" ref="B208:B242" si="8">B207+1</f>
        <v>3</v>
      </c>
      <c r="C208" s="1231" t="str">
        <f>IF('IRRBB exposures'!$C$8="","",'IRRBB exposures'!$C$8)</f>
        <v/>
      </c>
      <c r="D208" s="1239" t="str">
        <f>IF(ISNUMBER(D8),MAX(D8+MIN(MAX(AVERAGE($D8:$I8)*'IRRBB parameters'!$C$33,'IRRBB parameters'!$E$33),'IRRBB parameters'!$D$33)*(1-('IRRBB parameters'!C$38/'IRRBB parameters'!$U$38)),0),"")</f>
        <v/>
      </c>
      <c r="E208" s="1239" t="str">
        <f>IF(ISNUMBER(E8),MAX(E8+MIN(MAX(AVERAGE($D8:$I8)*'IRRBB parameters'!$C$33,'IRRBB parameters'!$E$33),'IRRBB parameters'!$D$33)*(1-('IRRBB parameters'!D$38/'IRRBB parameters'!$U$38)),0),"")</f>
        <v/>
      </c>
      <c r="F208" s="1239" t="str">
        <f>IF(ISNUMBER(F8),MAX(F8+MIN(MAX(AVERAGE($D8:$I8)*'IRRBB parameters'!$C$33,'IRRBB parameters'!$E$33),'IRRBB parameters'!$D$33)*(1-('IRRBB parameters'!E$38/'IRRBB parameters'!$U$38)),0),"")</f>
        <v/>
      </c>
      <c r="G208" s="1239" t="str">
        <f>IF(ISNUMBER(G8),MAX(G8+MIN(MAX(AVERAGE($D8:$I8)*'IRRBB parameters'!$C$33,'IRRBB parameters'!$E$33),'IRRBB parameters'!$D$33)*(1-('IRRBB parameters'!F$38/'IRRBB parameters'!$U$38)),0),"")</f>
        <v/>
      </c>
      <c r="H208" s="1239" t="str">
        <f>IF(ISNUMBER(H8),MAX(H8+MIN(MAX(AVERAGE($D8:$I8)*'IRRBB parameters'!$C$33,'IRRBB parameters'!$E$33),'IRRBB parameters'!$D$33)*(1-('IRRBB parameters'!G$38/'IRRBB parameters'!$U$38)),0),"")</f>
        <v/>
      </c>
      <c r="I208" s="1239" t="str">
        <f>IF(ISNUMBER(I8),MAX(I8+MIN(MAX(AVERAGE($D8:$I8)*'IRRBB parameters'!$C$33,'IRRBB parameters'!$E$33),'IRRBB parameters'!$D$33)*(1-('IRRBB parameters'!H$38/'IRRBB parameters'!$U$38)),0),"")</f>
        <v/>
      </c>
      <c r="J208" s="1239" t="str">
        <f>IF(ISNUMBER(J8),MAX(J8+MIN(MAX(AVERAGE($D8:$I8)*'IRRBB parameters'!$C$33,'IRRBB parameters'!$E$33),'IRRBB parameters'!$D$33)*(1-('IRRBB parameters'!I$38/'IRRBB parameters'!$U$38)),0),"")</f>
        <v/>
      </c>
      <c r="K208" s="1239" t="str">
        <f>IF(ISNUMBER(K8),MAX(K8+MIN(MAX(AVERAGE($D8:$I8)*'IRRBB parameters'!$C$33,'IRRBB parameters'!$E$33),'IRRBB parameters'!$D$33)*(1-('IRRBB parameters'!J$38/'IRRBB parameters'!$U$38)),0),"")</f>
        <v/>
      </c>
      <c r="L208" s="1239" t="str">
        <f>IF(ISNUMBER(L8),MAX(L8+MIN(MAX(AVERAGE($D8:$I8)*'IRRBB parameters'!$C$33,'IRRBB parameters'!$E$33),'IRRBB parameters'!$D$33)*(1-('IRRBB parameters'!K$38/'IRRBB parameters'!$U$38)),0),"")</f>
        <v/>
      </c>
      <c r="M208" s="1239" t="str">
        <f>IF(ISNUMBER(M8),MAX(M8+MIN(MAX(AVERAGE($D8:$I8)*'IRRBB parameters'!$C$33,'IRRBB parameters'!$E$33),'IRRBB parameters'!$D$33)*(1-('IRRBB parameters'!L$38/'IRRBB parameters'!$U$38)),0),"")</f>
        <v/>
      </c>
      <c r="N208" s="1239" t="str">
        <f>IF(ISNUMBER(N8),MAX(N8+MIN(MAX(AVERAGE($D8:$I8)*'IRRBB parameters'!$C$33,'IRRBB parameters'!$E$33),'IRRBB parameters'!$D$33)*(1-('IRRBB parameters'!M$38/'IRRBB parameters'!$U$38)),0),"")</f>
        <v/>
      </c>
      <c r="O208" s="1239" t="str">
        <f>IF(ISNUMBER(O8),MAX(O8+MIN(MAX(AVERAGE($D8:$I8)*'IRRBB parameters'!$C$33,'IRRBB parameters'!$E$33),'IRRBB parameters'!$D$33)*(1-('IRRBB parameters'!N$38/'IRRBB parameters'!$U$38)),0),"")</f>
        <v/>
      </c>
      <c r="P208" s="1239" t="str">
        <f>IF(ISNUMBER(P8),MAX(P8+MIN(MAX(AVERAGE($D8:$I8)*'IRRBB parameters'!$C$33,'IRRBB parameters'!$E$33),'IRRBB parameters'!$D$33)*(1-('IRRBB parameters'!O$38/'IRRBB parameters'!$U$38)),0),"")</f>
        <v/>
      </c>
      <c r="Q208" s="1239" t="str">
        <f>IF(ISNUMBER(Q8),MAX(Q8+MIN(MAX(AVERAGE($D8:$I8)*'IRRBB parameters'!$C$33,'IRRBB parameters'!$E$33),'IRRBB parameters'!$D$33)*(1-('IRRBB parameters'!P$38/'IRRBB parameters'!$U$38)),0),"")</f>
        <v/>
      </c>
      <c r="R208" s="1239" t="str">
        <f>IF(ISNUMBER(R8),MAX(R8+MIN(MAX(AVERAGE($D8:$I8)*'IRRBB parameters'!$C$33,'IRRBB parameters'!$E$33),'IRRBB parameters'!$D$33)*(1-('IRRBB parameters'!Q$38/'IRRBB parameters'!$U$38)),0),"")</f>
        <v/>
      </c>
      <c r="S208" s="1239" t="str">
        <f>IF(ISNUMBER(S8),MAX(S8+MIN(MAX(AVERAGE($D8:$I8)*'IRRBB parameters'!$C$33,'IRRBB parameters'!$E$33),'IRRBB parameters'!$D$33)*(1-('IRRBB parameters'!R$38/'IRRBB parameters'!$U$38)),0),"")</f>
        <v/>
      </c>
      <c r="T208" s="1239" t="str">
        <f>IF(ISNUMBER(T8),MAX(T8+MIN(MAX(AVERAGE($D8:$I8)*'IRRBB parameters'!$C$33,'IRRBB parameters'!$E$33),'IRRBB parameters'!$D$33)*(1-('IRRBB parameters'!S$38/'IRRBB parameters'!$U$38)),0),"")</f>
        <v/>
      </c>
      <c r="U208" s="1239" t="str">
        <f>IF(ISNUMBER(U8),MAX(U8+MIN(MAX(AVERAGE($D8:$I8)*'IRRBB parameters'!$C$33,'IRRBB parameters'!$E$33),'IRRBB parameters'!$D$33)*(1-('IRRBB parameters'!T$38/'IRRBB parameters'!$U$38)),0),"")</f>
        <v/>
      </c>
      <c r="V208" s="1240" t="str">
        <f>IF(ISNUMBER(V8),MAX(V8+MIN(MAX(AVERAGE($D8:$I8)*'IRRBB parameters'!$C$33,'IRRBB parameters'!$E$33),'IRRBB parameters'!$D$33)*(1-('IRRBB parameters'!U$38/'IRRBB parameters'!$U$38)),0),"")</f>
        <v/>
      </c>
      <c r="W208" s="1150"/>
      <c r="X208" s="1210"/>
    </row>
    <row r="209" spans="1:24" ht="15" customHeight="1" x14ac:dyDescent="0.25">
      <c r="A209" s="1209"/>
      <c r="B209" s="1230">
        <f t="shared" si="8"/>
        <v>4</v>
      </c>
      <c r="C209" s="1231" t="str">
        <f>IF('IRRBB exposures'!$C$9="","",'IRRBB exposures'!$C$9)</f>
        <v/>
      </c>
      <c r="D209" s="1239" t="str">
        <f>IF(ISNUMBER(D9),MAX(D9+MIN(MAX(AVERAGE($D9:$I9)*'IRRBB parameters'!$C$33,'IRRBB parameters'!$E$33),'IRRBB parameters'!$D$33)*(1-('IRRBB parameters'!C$38/'IRRBB parameters'!$U$38)),0),"")</f>
        <v/>
      </c>
      <c r="E209" s="1239" t="str">
        <f>IF(ISNUMBER(E9),MAX(E9+MIN(MAX(AVERAGE($D9:$I9)*'IRRBB parameters'!$C$33,'IRRBB parameters'!$E$33),'IRRBB parameters'!$D$33)*(1-('IRRBB parameters'!D$38/'IRRBB parameters'!$U$38)),0),"")</f>
        <v/>
      </c>
      <c r="F209" s="1239" t="str">
        <f>IF(ISNUMBER(F9),MAX(F9+MIN(MAX(AVERAGE($D9:$I9)*'IRRBB parameters'!$C$33,'IRRBB parameters'!$E$33),'IRRBB parameters'!$D$33)*(1-('IRRBB parameters'!E$38/'IRRBB parameters'!$U$38)),0),"")</f>
        <v/>
      </c>
      <c r="G209" s="1239" t="str">
        <f>IF(ISNUMBER(G9),MAX(G9+MIN(MAX(AVERAGE($D9:$I9)*'IRRBB parameters'!$C$33,'IRRBB parameters'!$E$33),'IRRBB parameters'!$D$33)*(1-('IRRBB parameters'!F$38/'IRRBB parameters'!$U$38)),0),"")</f>
        <v/>
      </c>
      <c r="H209" s="1239" t="str">
        <f>IF(ISNUMBER(H9),MAX(H9+MIN(MAX(AVERAGE($D9:$I9)*'IRRBB parameters'!$C$33,'IRRBB parameters'!$E$33),'IRRBB parameters'!$D$33)*(1-('IRRBB parameters'!G$38/'IRRBB parameters'!$U$38)),0),"")</f>
        <v/>
      </c>
      <c r="I209" s="1239" t="str">
        <f>IF(ISNUMBER(I9),MAX(I9+MIN(MAX(AVERAGE($D9:$I9)*'IRRBB parameters'!$C$33,'IRRBB parameters'!$E$33),'IRRBB parameters'!$D$33)*(1-('IRRBB parameters'!H$38/'IRRBB parameters'!$U$38)),0),"")</f>
        <v/>
      </c>
      <c r="J209" s="1239" t="str">
        <f>IF(ISNUMBER(J9),MAX(J9+MIN(MAX(AVERAGE($D9:$I9)*'IRRBB parameters'!$C$33,'IRRBB parameters'!$E$33),'IRRBB parameters'!$D$33)*(1-('IRRBB parameters'!I$38/'IRRBB parameters'!$U$38)),0),"")</f>
        <v/>
      </c>
      <c r="K209" s="1239" t="str">
        <f>IF(ISNUMBER(K9),MAX(K9+MIN(MAX(AVERAGE($D9:$I9)*'IRRBB parameters'!$C$33,'IRRBB parameters'!$E$33),'IRRBB parameters'!$D$33)*(1-('IRRBB parameters'!J$38/'IRRBB parameters'!$U$38)),0),"")</f>
        <v/>
      </c>
      <c r="L209" s="1239" t="str">
        <f>IF(ISNUMBER(L9),MAX(L9+MIN(MAX(AVERAGE($D9:$I9)*'IRRBB parameters'!$C$33,'IRRBB parameters'!$E$33),'IRRBB parameters'!$D$33)*(1-('IRRBB parameters'!K$38/'IRRBB parameters'!$U$38)),0),"")</f>
        <v/>
      </c>
      <c r="M209" s="1239" t="str">
        <f>IF(ISNUMBER(M9),MAX(M9+MIN(MAX(AVERAGE($D9:$I9)*'IRRBB parameters'!$C$33,'IRRBB parameters'!$E$33),'IRRBB parameters'!$D$33)*(1-('IRRBB parameters'!L$38/'IRRBB parameters'!$U$38)),0),"")</f>
        <v/>
      </c>
      <c r="N209" s="1239" t="str">
        <f>IF(ISNUMBER(N9),MAX(N9+MIN(MAX(AVERAGE($D9:$I9)*'IRRBB parameters'!$C$33,'IRRBB parameters'!$E$33),'IRRBB parameters'!$D$33)*(1-('IRRBB parameters'!M$38/'IRRBB parameters'!$U$38)),0),"")</f>
        <v/>
      </c>
      <c r="O209" s="1239" t="str">
        <f>IF(ISNUMBER(O9),MAX(O9+MIN(MAX(AVERAGE($D9:$I9)*'IRRBB parameters'!$C$33,'IRRBB parameters'!$E$33),'IRRBB parameters'!$D$33)*(1-('IRRBB parameters'!N$38/'IRRBB parameters'!$U$38)),0),"")</f>
        <v/>
      </c>
      <c r="P209" s="1239" t="str">
        <f>IF(ISNUMBER(P9),MAX(P9+MIN(MAX(AVERAGE($D9:$I9)*'IRRBB parameters'!$C$33,'IRRBB parameters'!$E$33),'IRRBB parameters'!$D$33)*(1-('IRRBB parameters'!O$38/'IRRBB parameters'!$U$38)),0),"")</f>
        <v/>
      </c>
      <c r="Q209" s="1239" t="str">
        <f>IF(ISNUMBER(Q9),MAX(Q9+MIN(MAX(AVERAGE($D9:$I9)*'IRRBB parameters'!$C$33,'IRRBB parameters'!$E$33),'IRRBB parameters'!$D$33)*(1-('IRRBB parameters'!P$38/'IRRBB parameters'!$U$38)),0),"")</f>
        <v/>
      </c>
      <c r="R209" s="1239" t="str">
        <f>IF(ISNUMBER(R9),MAX(R9+MIN(MAX(AVERAGE($D9:$I9)*'IRRBB parameters'!$C$33,'IRRBB parameters'!$E$33),'IRRBB parameters'!$D$33)*(1-('IRRBB parameters'!Q$38/'IRRBB parameters'!$U$38)),0),"")</f>
        <v/>
      </c>
      <c r="S209" s="1239" t="str">
        <f>IF(ISNUMBER(S9),MAX(S9+MIN(MAX(AVERAGE($D9:$I9)*'IRRBB parameters'!$C$33,'IRRBB parameters'!$E$33),'IRRBB parameters'!$D$33)*(1-('IRRBB parameters'!R$38/'IRRBB parameters'!$U$38)),0),"")</f>
        <v/>
      </c>
      <c r="T209" s="1239" t="str">
        <f>IF(ISNUMBER(T9),MAX(T9+MIN(MAX(AVERAGE($D9:$I9)*'IRRBB parameters'!$C$33,'IRRBB parameters'!$E$33),'IRRBB parameters'!$D$33)*(1-('IRRBB parameters'!S$38/'IRRBB parameters'!$U$38)),0),"")</f>
        <v/>
      </c>
      <c r="U209" s="1239" t="str">
        <f>IF(ISNUMBER(U9),MAX(U9+MIN(MAX(AVERAGE($D9:$I9)*'IRRBB parameters'!$C$33,'IRRBB parameters'!$E$33),'IRRBB parameters'!$D$33)*(1-('IRRBB parameters'!T$38/'IRRBB parameters'!$U$38)),0),"")</f>
        <v/>
      </c>
      <c r="V209" s="1240" t="str">
        <f>IF(ISNUMBER(V9),MAX(V9+MIN(MAX(AVERAGE($D9:$I9)*'IRRBB parameters'!$C$33,'IRRBB parameters'!$E$33),'IRRBB parameters'!$D$33)*(1-('IRRBB parameters'!U$38/'IRRBB parameters'!$U$38)),0),"")</f>
        <v/>
      </c>
      <c r="W209" s="1150"/>
      <c r="X209" s="1210"/>
    </row>
    <row r="210" spans="1:24" ht="15" customHeight="1" x14ac:dyDescent="0.25">
      <c r="A210" s="1209"/>
      <c r="B210" s="1230">
        <f t="shared" si="8"/>
        <v>5</v>
      </c>
      <c r="C210" s="1231" t="str">
        <f>IF('IRRBB exposures'!$C$10="","",'IRRBB exposures'!$C$10)</f>
        <v/>
      </c>
      <c r="D210" s="1239" t="str">
        <f>IF(ISNUMBER(D10),MAX(D10+MIN(MAX(AVERAGE($D10:$I10)*'IRRBB parameters'!$C$33,'IRRBB parameters'!$E$33),'IRRBB parameters'!$D$33)*(1-('IRRBB parameters'!C$38/'IRRBB parameters'!$U$38)),0),"")</f>
        <v/>
      </c>
      <c r="E210" s="1239" t="str">
        <f>IF(ISNUMBER(E10),MAX(E10+MIN(MAX(AVERAGE($D10:$I10)*'IRRBB parameters'!$C$33,'IRRBB parameters'!$E$33),'IRRBB parameters'!$D$33)*(1-('IRRBB parameters'!D$38/'IRRBB parameters'!$U$38)),0),"")</f>
        <v/>
      </c>
      <c r="F210" s="1239" t="str">
        <f>IF(ISNUMBER(F10),MAX(F10+MIN(MAX(AVERAGE($D10:$I10)*'IRRBB parameters'!$C$33,'IRRBB parameters'!$E$33),'IRRBB parameters'!$D$33)*(1-('IRRBB parameters'!E$38/'IRRBB parameters'!$U$38)),0),"")</f>
        <v/>
      </c>
      <c r="G210" s="1239" t="str">
        <f>IF(ISNUMBER(G10),MAX(G10+MIN(MAX(AVERAGE($D10:$I10)*'IRRBB parameters'!$C$33,'IRRBB parameters'!$E$33),'IRRBB parameters'!$D$33)*(1-('IRRBB parameters'!F$38/'IRRBB parameters'!$U$38)),0),"")</f>
        <v/>
      </c>
      <c r="H210" s="1239" t="str">
        <f>IF(ISNUMBER(H10),MAX(H10+MIN(MAX(AVERAGE($D10:$I10)*'IRRBB parameters'!$C$33,'IRRBB parameters'!$E$33),'IRRBB parameters'!$D$33)*(1-('IRRBB parameters'!G$38/'IRRBB parameters'!$U$38)),0),"")</f>
        <v/>
      </c>
      <c r="I210" s="1239" t="str">
        <f>IF(ISNUMBER(I10),MAX(I10+MIN(MAX(AVERAGE($D10:$I10)*'IRRBB parameters'!$C$33,'IRRBB parameters'!$E$33),'IRRBB parameters'!$D$33)*(1-('IRRBB parameters'!H$38/'IRRBB parameters'!$U$38)),0),"")</f>
        <v/>
      </c>
      <c r="J210" s="1239" t="str">
        <f>IF(ISNUMBER(J10),MAX(J10+MIN(MAX(AVERAGE($D10:$I10)*'IRRBB parameters'!$C$33,'IRRBB parameters'!$E$33),'IRRBB parameters'!$D$33)*(1-('IRRBB parameters'!I$38/'IRRBB parameters'!$U$38)),0),"")</f>
        <v/>
      </c>
      <c r="K210" s="1239" t="str">
        <f>IF(ISNUMBER(K10),MAX(K10+MIN(MAX(AVERAGE($D10:$I10)*'IRRBB parameters'!$C$33,'IRRBB parameters'!$E$33),'IRRBB parameters'!$D$33)*(1-('IRRBB parameters'!J$38/'IRRBB parameters'!$U$38)),0),"")</f>
        <v/>
      </c>
      <c r="L210" s="1239" t="str">
        <f>IF(ISNUMBER(L10),MAX(L10+MIN(MAX(AVERAGE($D10:$I10)*'IRRBB parameters'!$C$33,'IRRBB parameters'!$E$33),'IRRBB parameters'!$D$33)*(1-('IRRBB parameters'!K$38/'IRRBB parameters'!$U$38)),0),"")</f>
        <v/>
      </c>
      <c r="M210" s="1239" t="str">
        <f>IF(ISNUMBER(M10),MAX(M10+MIN(MAX(AVERAGE($D10:$I10)*'IRRBB parameters'!$C$33,'IRRBB parameters'!$E$33),'IRRBB parameters'!$D$33)*(1-('IRRBB parameters'!L$38/'IRRBB parameters'!$U$38)),0),"")</f>
        <v/>
      </c>
      <c r="N210" s="1239" t="str">
        <f>IF(ISNUMBER(N10),MAX(N10+MIN(MAX(AVERAGE($D10:$I10)*'IRRBB parameters'!$C$33,'IRRBB parameters'!$E$33),'IRRBB parameters'!$D$33)*(1-('IRRBB parameters'!M$38/'IRRBB parameters'!$U$38)),0),"")</f>
        <v/>
      </c>
      <c r="O210" s="1239" t="str">
        <f>IF(ISNUMBER(O10),MAX(O10+MIN(MAX(AVERAGE($D10:$I10)*'IRRBB parameters'!$C$33,'IRRBB parameters'!$E$33),'IRRBB parameters'!$D$33)*(1-('IRRBB parameters'!N$38/'IRRBB parameters'!$U$38)),0),"")</f>
        <v/>
      </c>
      <c r="P210" s="1239" t="str">
        <f>IF(ISNUMBER(P10),MAX(P10+MIN(MAX(AVERAGE($D10:$I10)*'IRRBB parameters'!$C$33,'IRRBB parameters'!$E$33),'IRRBB parameters'!$D$33)*(1-('IRRBB parameters'!O$38/'IRRBB parameters'!$U$38)),0),"")</f>
        <v/>
      </c>
      <c r="Q210" s="1239" t="str">
        <f>IF(ISNUMBER(Q10),MAX(Q10+MIN(MAX(AVERAGE($D10:$I10)*'IRRBB parameters'!$C$33,'IRRBB parameters'!$E$33),'IRRBB parameters'!$D$33)*(1-('IRRBB parameters'!P$38/'IRRBB parameters'!$U$38)),0),"")</f>
        <v/>
      </c>
      <c r="R210" s="1239" t="str">
        <f>IF(ISNUMBER(R10),MAX(R10+MIN(MAX(AVERAGE($D10:$I10)*'IRRBB parameters'!$C$33,'IRRBB parameters'!$E$33),'IRRBB parameters'!$D$33)*(1-('IRRBB parameters'!Q$38/'IRRBB parameters'!$U$38)),0),"")</f>
        <v/>
      </c>
      <c r="S210" s="1239" t="str">
        <f>IF(ISNUMBER(S10),MAX(S10+MIN(MAX(AVERAGE($D10:$I10)*'IRRBB parameters'!$C$33,'IRRBB parameters'!$E$33),'IRRBB parameters'!$D$33)*(1-('IRRBB parameters'!R$38/'IRRBB parameters'!$U$38)),0),"")</f>
        <v/>
      </c>
      <c r="T210" s="1239" t="str">
        <f>IF(ISNUMBER(T10),MAX(T10+MIN(MAX(AVERAGE($D10:$I10)*'IRRBB parameters'!$C$33,'IRRBB parameters'!$E$33),'IRRBB parameters'!$D$33)*(1-('IRRBB parameters'!S$38/'IRRBB parameters'!$U$38)),0),"")</f>
        <v/>
      </c>
      <c r="U210" s="1239" t="str">
        <f>IF(ISNUMBER(U10),MAX(U10+MIN(MAX(AVERAGE($D10:$I10)*'IRRBB parameters'!$C$33,'IRRBB parameters'!$E$33),'IRRBB parameters'!$D$33)*(1-('IRRBB parameters'!T$38/'IRRBB parameters'!$U$38)),0),"")</f>
        <v/>
      </c>
      <c r="V210" s="1240" t="str">
        <f>IF(ISNUMBER(V10),MAX(V10+MIN(MAX(AVERAGE($D10:$I10)*'IRRBB parameters'!$C$33,'IRRBB parameters'!$E$33),'IRRBB parameters'!$D$33)*(1-('IRRBB parameters'!U$38/'IRRBB parameters'!$U$38)),0),"")</f>
        <v/>
      </c>
      <c r="W210" s="1150"/>
      <c r="X210" s="1210"/>
    </row>
    <row r="211" spans="1:24" ht="15" customHeight="1" x14ac:dyDescent="0.25">
      <c r="A211" s="1209"/>
      <c r="B211" s="1230">
        <f t="shared" si="8"/>
        <v>6</v>
      </c>
      <c r="C211" s="1231" t="str">
        <f>IF('IRRBB exposures'!$C$11="","",'IRRBB exposures'!$C$11)</f>
        <v/>
      </c>
      <c r="D211" s="1239" t="str">
        <f>IF(ISNUMBER(D11),MAX(D11+MIN(MAX(AVERAGE($D11:$I11)*'IRRBB parameters'!$C$33,'IRRBB parameters'!$E$33),'IRRBB parameters'!$D$33)*(1-('IRRBB parameters'!C$38/'IRRBB parameters'!$U$38)),0),"")</f>
        <v/>
      </c>
      <c r="E211" s="1239" t="str">
        <f>IF(ISNUMBER(E11),MAX(E11+MIN(MAX(AVERAGE($D11:$I11)*'IRRBB parameters'!$C$33,'IRRBB parameters'!$E$33),'IRRBB parameters'!$D$33)*(1-('IRRBB parameters'!D$38/'IRRBB parameters'!$U$38)),0),"")</f>
        <v/>
      </c>
      <c r="F211" s="1239" t="str">
        <f>IF(ISNUMBER(F11),MAX(F11+MIN(MAX(AVERAGE($D11:$I11)*'IRRBB parameters'!$C$33,'IRRBB parameters'!$E$33),'IRRBB parameters'!$D$33)*(1-('IRRBB parameters'!E$38/'IRRBB parameters'!$U$38)),0),"")</f>
        <v/>
      </c>
      <c r="G211" s="1239" t="str">
        <f>IF(ISNUMBER(G11),MAX(G11+MIN(MAX(AVERAGE($D11:$I11)*'IRRBB parameters'!$C$33,'IRRBB parameters'!$E$33),'IRRBB parameters'!$D$33)*(1-('IRRBB parameters'!F$38/'IRRBB parameters'!$U$38)),0),"")</f>
        <v/>
      </c>
      <c r="H211" s="1239" t="str">
        <f>IF(ISNUMBER(H11),MAX(H11+MIN(MAX(AVERAGE($D11:$I11)*'IRRBB parameters'!$C$33,'IRRBB parameters'!$E$33),'IRRBB parameters'!$D$33)*(1-('IRRBB parameters'!G$38/'IRRBB parameters'!$U$38)),0),"")</f>
        <v/>
      </c>
      <c r="I211" s="1239" t="str">
        <f>IF(ISNUMBER(I11),MAX(I11+MIN(MAX(AVERAGE($D11:$I11)*'IRRBB parameters'!$C$33,'IRRBB parameters'!$E$33),'IRRBB parameters'!$D$33)*(1-('IRRBB parameters'!H$38/'IRRBB parameters'!$U$38)),0),"")</f>
        <v/>
      </c>
      <c r="J211" s="1239" t="str">
        <f>IF(ISNUMBER(J11),MAX(J11+MIN(MAX(AVERAGE($D11:$I11)*'IRRBB parameters'!$C$33,'IRRBB parameters'!$E$33),'IRRBB parameters'!$D$33)*(1-('IRRBB parameters'!I$38/'IRRBB parameters'!$U$38)),0),"")</f>
        <v/>
      </c>
      <c r="K211" s="1239" t="str">
        <f>IF(ISNUMBER(K11),MAX(K11+MIN(MAX(AVERAGE($D11:$I11)*'IRRBB parameters'!$C$33,'IRRBB parameters'!$E$33),'IRRBB parameters'!$D$33)*(1-('IRRBB parameters'!J$38/'IRRBB parameters'!$U$38)),0),"")</f>
        <v/>
      </c>
      <c r="L211" s="1239" t="str">
        <f>IF(ISNUMBER(L11),MAX(L11+MIN(MAX(AVERAGE($D11:$I11)*'IRRBB parameters'!$C$33,'IRRBB parameters'!$E$33),'IRRBB parameters'!$D$33)*(1-('IRRBB parameters'!K$38/'IRRBB parameters'!$U$38)),0),"")</f>
        <v/>
      </c>
      <c r="M211" s="1239" t="str">
        <f>IF(ISNUMBER(M11),MAX(M11+MIN(MAX(AVERAGE($D11:$I11)*'IRRBB parameters'!$C$33,'IRRBB parameters'!$E$33),'IRRBB parameters'!$D$33)*(1-('IRRBB parameters'!L$38/'IRRBB parameters'!$U$38)),0),"")</f>
        <v/>
      </c>
      <c r="N211" s="1239" t="str">
        <f>IF(ISNUMBER(N11),MAX(N11+MIN(MAX(AVERAGE($D11:$I11)*'IRRBB parameters'!$C$33,'IRRBB parameters'!$E$33),'IRRBB parameters'!$D$33)*(1-('IRRBB parameters'!M$38/'IRRBB parameters'!$U$38)),0),"")</f>
        <v/>
      </c>
      <c r="O211" s="1239" t="str">
        <f>IF(ISNUMBER(O11),MAX(O11+MIN(MAX(AVERAGE($D11:$I11)*'IRRBB parameters'!$C$33,'IRRBB parameters'!$E$33),'IRRBB parameters'!$D$33)*(1-('IRRBB parameters'!N$38/'IRRBB parameters'!$U$38)),0),"")</f>
        <v/>
      </c>
      <c r="P211" s="1239" t="str">
        <f>IF(ISNUMBER(P11),MAX(P11+MIN(MAX(AVERAGE($D11:$I11)*'IRRBB parameters'!$C$33,'IRRBB parameters'!$E$33),'IRRBB parameters'!$D$33)*(1-('IRRBB parameters'!O$38/'IRRBB parameters'!$U$38)),0),"")</f>
        <v/>
      </c>
      <c r="Q211" s="1239" t="str">
        <f>IF(ISNUMBER(Q11),MAX(Q11+MIN(MAX(AVERAGE($D11:$I11)*'IRRBB parameters'!$C$33,'IRRBB parameters'!$E$33),'IRRBB parameters'!$D$33)*(1-('IRRBB parameters'!P$38/'IRRBB parameters'!$U$38)),0),"")</f>
        <v/>
      </c>
      <c r="R211" s="1239" t="str">
        <f>IF(ISNUMBER(R11),MAX(R11+MIN(MAX(AVERAGE($D11:$I11)*'IRRBB parameters'!$C$33,'IRRBB parameters'!$E$33),'IRRBB parameters'!$D$33)*(1-('IRRBB parameters'!Q$38/'IRRBB parameters'!$U$38)),0),"")</f>
        <v/>
      </c>
      <c r="S211" s="1239" t="str">
        <f>IF(ISNUMBER(S11),MAX(S11+MIN(MAX(AVERAGE($D11:$I11)*'IRRBB parameters'!$C$33,'IRRBB parameters'!$E$33),'IRRBB parameters'!$D$33)*(1-('IRRBB parameters'!R$38/'IRRBB parameters'!$U$38)),0),"")</f>
        <v/>
      </c>
      <c r="T211" s="1239" t="str">
        <f>IF(ISNUMBER(T11),MAX(T11+MIN(MAX(AVERAGE($D11:$I11)*'IRRBB parameters'!$C$33,'IRRBB parameters'!$E$33),'IRRBB parameters'!$D$33)*(1-('IRRBB parameters'!S$38/'IRRBB parameters'!$U$38)),0),"")</f>
        <v/>
      </c>
      <c r="U211" s="1239" t="str">
        <f>IF(ISNUMBER(U11),MAX(U11+MIN(MAX(AVERAGE($D11:$I11)*'IRRBB parameters'!$C$33,'IRRBB parameters'!$E$33),'IRRBB parameters'!$D$33)*(1-('IRRBB parameters'!T$38/'IRRBB parameters'!$U$38)),0),"")</f>
        <v/>
      </c>
      <c r="V211" s="1240" t="str">
        <f>IF(ISNUMBER(V11),MAX(V11+MIN(MAX(AVERAGE($D11:$I11)*'IRRBB parameters'!$C$33,'IRRBB parameters'!$E$33),'IRRBB parameters'!$D$33)*(1-('IRRBB parameters'!U$38/'IRRBB parameters'!$U$38)),0),"")</f>
        <v/>
      </c>
      <c r="W211" s="1150"/>
      <c r="X211" s="1210"/>
    </row>
    <row r="212" spans="1:24" ht="15" customHeight="1" x14ac:dyDescent="0.25">
      <c r="A212" s="1209"/>
      <c r="B212" s="1230">
        <f t="shared" si="8"/>
        <v>7</v>
      </c>
      <c r="C212" s="1231" t="str">
        <f t="shared" ref="C212:C242" si="9">IF(C172="","",C172)</f>
        <v/>
      </c>
      <c r="D212" s="1239" t="str">
        <f>IF(ISNUMBER(D12),MAX(D12+MIN(MAX(AVERAGE($D12:$I12)*'IRRBB parameters'!$C$33,'IRRBB parameters'!$E$33),'IRRBB parameters'!$D$33)*(1-('IRRBB parameters'!C$38/'IRRBB parameters'!$U$38)),0),"")</f>
        <v/>
      </c>
      <c r="E212" s="1239" t="str">
        <f>IF(ISNUMBER(E12),MAX(E12+MIN(MAX(AVERAGE($D12:$I12)*'IRRBB parameters'!$C$33,'IRRBB parameters'!$E$33),'IRRBB parameters'!$D$33)*(1-('IRRBB parameters'!D$38/'IRRBB parameters'!$U$38)),0),"")</f>
        <v/>
      </c>
      <c r="F212" s="1239" t="str">
        <f>IF(ISNUMBER(F12),MAX(F12+MIN(MAX(AVERAGE($D12:$I12)*'IRRBB parameters'!$C$33,'IRRBB parameters'!$E$33),'IRRBB parameters'!$D$33)*(1-('IRRBB parameters'!E$38/'IRRBB parameters'!$U$38)),0),"")</f>
        <v/>
      </c>
      <c r="G212" s="1239" t="str">
        <f>IF(ISNUMBER(G12),MAX(G12+MIN(MAX(AVERAGE($D12:$I12)*'IRRBB parameters'!$C$33,'IRRBB parameters'!$E$33),'IRRBB parameters'!$D$33)*(1-('IRRBB parameters'!F$38/'IRRBB parameters'!$U$38)),0),"")</f>
        <v/>
      </c>
      <c r="H212" s="1239" t="str">
        <f>IF(ISNUMBER(H12),MAX(H12+MIN(MAX(AVERAGE($D12:$I12)*'IRRBB parameters'!$C$33,'IRRBB parameters'!$E$33),'IRRBB parameters'!$D$33)*(1-('IRRBB parameters'!G$38/'IRRBB parameters'!$U$38)),0),"")</f>
        <v/>
      </c>
      <c r="I212" s="1239" t="str">
        <f>IF(ISNUMBER(I12),MAX(I12+MIN(MAX(AVERAGE($D12:$I12)*'IRRBB parameters'!$C$33,'IRRBB parameters'!$E$33),'IRRBB parameters'!$D$33)*(1-('IRRBB parameters'!H$38/'IRRBB parameters'!$U$38)),0),"")</f>
        <v/>
      </c>
      <c r="J212" s="1239" t="str">
        <f>IF(ISNUMBER(J12),MAX(J12+MIN(MAX(AVERAGE($D12:$I12)*'IRRBB parameters'!$C$33,'IRRBB parameters'!$E$33),'IRRBB parameters'!$D$33)*(1-('IRRBB parameters'!I$38/'IRRBB parameters'!$U$38)),0),"")</f>
        <v/>
      </c>
      <c r="K212" s="1239" t="str">
        <f>IF(ISNUMBER(K12),MAX(K12+MIN(MAX(AVERAGE($D12:$I12)*'IRRBB parameters'!$C$33,'IRRBB parameters'!$E$33),'IRRBB parameters'!$D$33)*(1-('IRRBB parameters'!J$38/'IRRBB parameters'!$U$38)),0),"")</f>
        <v/>
      </c>
      <c r="L212" s="1239" t="str">
        <f>IF(ISNUMBER(L12),MAX(L12+MIN(MAX(AVERAGE($D12:$I12)*'IRRBB parameters'!$C$33,'IRRBB parameters'!$E$33),'IRRBB parameters'!$D$33)*(1-('IRRBB parameters'!K$38/'IRRBB parameters'!$U$38)),0),"")</f>
        <v/>
      </c>
      <c r="M212" s="1239" t="str">
        <f>IF(ISNUMBER(M12),MAX(M12+MIN(MAX(AVERAGE($D12:$I12)*'IRRBB parameters'!$C$33,'IRRBB parameters'!$E$33),'IRRBB parameters'!$D$33)*(1-('IRRBB parameters'!L$38/'IRRBB parameters'!$U$38)),0),"")</f>
        <v/>
      </c>
      <c r="N212" s="1239" t="str">
        <f>IF(ISNUMBER(N12),MAX(N12+MIN(MAX(AVERAGE($D12:$I12)*'IRRBB parameters'!$C$33,'IRRBB parameters'!$E$33),'IRRBB parameters'!$D$33)*(1-('IRRBB parameters'!M$38/'IRRBB parameters'!$U$38)),0),"")</f>
        <v/>
      </c>
      <c r="O212" s="1239" t="str">
        <f>IF(ISNUMBER(O12),MAX(O12+MIN(MAX(AVERAGE($D12:$I12)*'IRRBB parameters'!$C$33,'IRRBB parameters'!$E$33),'IRRBB parameters'!$D$33)*(1-('IRRBB parameters'!N$38/'IRRBB parameters'!$U$38)),0),"")</f>
        <v/>
      </c>
      <c r="P212" s="1239" t="str">
        <f>IF(ISNUMBER(P12),MAX(P12+MIN(MAX(AVERAGE($D12:$I12)*'IRRBB parameters'!$C$33,'IRRBB parameters'!$E$33),'IRRBB parameters'!$D$33)*(1-('IRRBB parameters'!O$38/'IRRBB parameters'!$U$38)),0),"")</f>
        <v/>
      </c>
      <c r="Q212" s="1239" t="str">
        <f>IF(ISNUMBER(Q12),MAX(Q12+MIN(MAX(AVERAGE($D12:$I12)*'IRRBB parameters'!$C$33,'IRRBB parameters'!$E$33),'IRRBB parameters'!$D$33)*(1-('IRRBB parameters'!P$38/'IRRBB parameters'!$U$38)),0),"")</f>
        <v/>
      </c>
      <c r="R212" s="1239" t="str">
        <f>IF(ISNUMBER(R12),MAX(R12+MIN(MAX(AVERAGE($D12:$I12)*'IRRBB parameters'!$C$33,'IRRBB parameters'!$E$33),'IRRBB parameters'!$D$33)*(1-('IRRBB parameters'!Q$38/'IRRBB parameters'!$U$38)),0),"")</f>
        <v/>
      </c>
      <c r="S212" s="1239" t="str">
        <f>IF(ISNUMBER(S12),MAX(S12+MIN(MAX(AVERAGE($D12:$I12)*'IRRBB parameters'!$C$33,'IRRBB parameters'!$E$33),'IRRBB parameters'!$D$33)*(1-('IRRBB parameters'!R$38/'IRRBB parameters'!$U$38)),0),"")</f>
        <v/>
      </c>
      <c r="T212" s="1239" t="str">
        <f>IF(ISNUMBER(T12),MAX(T12+MIN(MAX(AVERAGE($D12:$I12)*'IRRBB parameters'!$C$33,'IRRBB parameters'!$E$33),'IRRBB parameters'!$D$33)*(1-('IRRBB parameters'!S$38/'IRRBB parameters'!$U$38)),0),"")</f>
        <v/>
      </c>
      <c r="U212" s="1239" t="str">
        <f>IF(ISNUMBER(U12),MAX(U12+MIN(MAX(AVERAGE($D12:$I12)*'IRRBB parameters'!$C$33,'IRRBB parameters'!$E$33),'IRRBB parameters'!$D$33)*(1-('IRRBB parameters'!T$38/'IRRBB parameters'!$U$38)),0),"")</f>
        <v/>
      </c>
      <c r="V212" s="1240" t="str">
        <f>IF(ISNUMBER(V12),MAX(V12+MIN(MAX(AVERAGE($D12:$I12)*'IRRBB parameters'!$C$33,'IRRBB parameters'!$E$33),'IRRBB parameters'!$D$33)*(1-('IRRBB parameters'!U$38/'IRRBB parameters'!$U$38)),0),"")</f>
        <v/>
      </c>
      <c r="W212" s="1150"/>
      <c r="X212" s="1210"/>
    </row>
    <row r="213" spans="1:24" ht="15" customHeight="1" x14ac:dyDescent="0.25">
      <c r="A213" s="1209"/>
      <c r="B213" s="1230">
        <f t="shared" si="8"/>
        <v>8</v>
      </c>
      <c r="C213" s="1231" t="str">
        <f t="shared" si="9"/>
        <v/>
      </c>
      <c r="D213" s="1239" t="str">
        <f>IF(ISNUMBER(D13),MAX(D13+MIN(MAX(AVERAGE($D13:$I13)*'IRRBB parameters'!$C$33,'IRRBB parameters'!$E$33),'IRRBB parameters'!$D$33)*(1-('IRRBB parameters'!C$38/'IRRBB parameters'!$U$38)),0),"")</f>
        <v/>
      </c>
      <c r="E213" s="1239" t="str">
        <f>IF(ISNUMBER(E13),MAX(E13+MIN(MAX(AVERAGE($D13:$I13)*'IRRBB parameters'!$C$33,'IRRBB parameters'!$E$33),'IRRBB parameters'!$D$33)*(1-('IRRBB parameters'!D$38/'IRRBB parameters'!$U$38)),0),"")</f>
        <v/>
      </c>
      <c r="F213" s="1239" t="str">
        <f>IF(ISNUMBER(F13),MAX(F13+MIN(MAX(AVERAGE($D13:$I13)*'IRRBB parameters'!$C$33,'IRRBB parameters'!$E$33),'IRRBB parameters'!$D$33)*(1-('IRRBB parameters'!E$38/'IRRBB parameters'!$U$38)),0),"")</f>
        <v/>
      </c>
      <c r="G213" s="1239" t="str">
        <f>IF(ISNUMBER(G13),MAX(G13+MIN(MAX(AVERAGE($D13:$I13)*'IRRBB parameters'!$C$33,'IRRBB parameters'!$E$33),'IRRBB parameters'!$D$33)*(1-('IRRBB parameters'!F$38/'IRRBB parameters'!$U$38)),0),"")</f>
        <v/>
      </c>
      <c r="H213" s="1239" t="str">
        <f>IF(ISNUMBER(H13),MAX(H13+MIN(MAX(AVERAGE($D13:$I13)*'IRRBB parameters'!$C$33,'IRRBB parameters'!$E$33),'IRRBB parameters'!$D$33)*(1-('IRRBB parameters'!G$38/'IRRBB parameters'!$U$38)),0),"")</f>
        <v/>
      </c>
      <c r="I213" s="1239" t="str">
        <f>IF(ISNUMBER(I13),MAX(I13+MIN(MAX(AVERAGE($D13:$I13)*'IRRBB parameters'!$C$33,'IRRBB parameters'!$E$33),'IRRBB parameters'!$D$33)*(1-('IRRBB parameters'!H$38/'IRRBB parameters'!$U$38)),0),"")</f>
        <v/>
      </c>
      <c r="J213" s="1239" t="str">
        <f>IF(ISNUMBER(J13),MAX(J13+MIN(MAX(AVERAGE($D13:$I13)*'IRRBB parameters'!$C$33,'IRRBB parameters'!$E$33),'IRRBB parameters'!$D$33)*(1-('IRRBB parameters'!I$38/'IRRBB parameters'!$U$38)),0),"")</f>
        <v/>
      </c>
      <c r="K213" s="1239" t="str">
        <f>IF(ISNUMBER(K13),MAX(K13+MIN(MAX(AVERAGE($D13:$I13)*'IRRBB parameters'!$C$33,'IRRBB parameters'!$E$33),'IRRBB parameters'!$D$33)*(1-('IRRBB parameters'!J$38/'IRRBB parameters'!$U$38)),0),"")</f>
        <v/>
      </c>
      <c r="L213" s="1239" t="str">
        <f>IF(ISNUMBER(L13),MAX(L13+MIN(MAX(AVERAGE($D13:$I13)*'IRRBB parameters'!$C$33,'IRRBB parameters'!$E$33),'IRRBB parameters'!$D$33)*(1-('IRRBB parameters'!K$38/'IRRBB parameters'!$U$38)),0),"")</f>
        <v/>
      </c>
      <c r="M213" s="1239" t="str">
        <f>IF(ISNUMBER(M13),MAX(M13+MIN(MAX(AVERAGE($D13:$I13)*'IRRBB parameters'!$C$33,'IRRBB parameters'!$E$33),'IRRBB parameters'!$D$33)*(1-('IRRBB parameters'!L$38/'IRRBB parameters'!$U$38)),0),"")</f>
        <v/>
      </c>
      <c r="N213" s="1239" t="str">
        <f>IF(ISNUMBER(N13),MAX(N13+MIN(MAX(AVERAGE($D13:$I13)*'IRRBB parameters'!$C$33,'IRRBB parameters'!$E$33),'IRRBB parameters'!$D$33)*(1-('IRRBB parameters'!M$38/'IRRBB parameters'!$U$38)),0),"")</f>
        <v/>
      </c>
      <c r="O213" s="1239" t="str">
        <f>IF(ISNUMBER(O13),MAX(O13+MIN(MAX(AVERAGE($D13:$I13)*'IRRBB parameters'!$C$33,'IRRBB parameters'!$E$33),'IRRBB parameters'!$D$33)*(1-('IRRBB parameters'!N$38/'IRRBB parameters'!$U$38)),0),"")</f>
        <v/>
      </c>
      <c r="P213" s="1239" t="str">
        <f>IF(ISNUMBER(P13),MAX(P13+MIN(MAX(AVERAGE($D13:$I13)*'IRRBB parameters'!$C$33,'IRRBB parameters'!$E$33),'IRRBB parameters'!$D$33)*(1-('IRRBB parameters'!O$38/'IRRBB parameters'!$U$38)),0),"")</f>
        <v/>
      </c>
      <c r="Q213" s="1239" t="str">
        <f>IF(ISNUMBER(Q13),MAX(Q13+MIN(MAX(AVERAGE($D13:$I13)*'IRRBB parameters'!$C$33,'IRRBB parameters'!$E$33),'IRRBB parameters'!$D$33)*(1-('IRRBB parameters'!P$38/'IRRBB parameters'!$U$38)),0),"")</f>
        <v/>
      </c>
      <c r="R213" s="1239" t="str">
        <f>IF(ISNUMBER(R13),MAX(R13+MIN(MAX(AVERAGE($D13:$I13)*'IRRBB parameters'!$C$33,'IRRBB parameters'!$E$33),'IRRBB parameters'!$D$33)*(1-('IRRBB parameters'!Q$38/'IRRBB parameters'!$U$38)),0),"")</f>
        <v/>
      </c>
      <c r="S213" s="1239" t="str">
        <f>IF(ISNUMBER(S13),MAX(S13+MIN(MAX(AVERAGE($D13:$I13)*'IRRBB parameters'!$C$33,'IRRBB parameters'!$E$33),'IRRBB parameters'!$D$33)*(1-('IRRBB parameters'!R$38/'IRRBB parameters'!$U$38)),0),"")</f>
        <v/>
      </c>
      <c r="T213" s="1239" t="str">
        <f>IF(ISNUMBER(T13),MAX(T13+MIN(MAX(AVERAGE($D13:$I13)*'IRRBB parameters'!$C$33,'IRRBB parameters'!$E$33),'IRRBB parameters'!$D$33)*(1-('IRRBB parameters'!S$38/'IRRBB parameters'!$U$38)),0),"")</f>
        <v/>
      </c>
      <c r="U213" s="1239" t="str">
        <f>IF(ISNUMBER(U13),MAX(U13+MIN(MAX(AVERAGE($D13:$I13)*'IRRBB parameters'!$C$33,'IRRBB parameters'!$E$33),'IRRBB parameters'!$D$33)*(1-('IRRBB parameters'!T$38/'IRRBB parameters'!$U$38)),0),"")</f>
        <v/>
      </c>
      <c r="V213" s="1240" t="str">
        <f>IF(ISNUMBER(V13),MAX(V13+MIN(MAX(AVERAGE($D13:$I13)*'IRRBB parameters'!$C$33,'IRRBB parameters'!$E$33),'IRRBB parameters'!$D$33)*(1-('IRRBB parameters'!U$38/'IRRBB parameters'!$U$38)),0),"")</f>
        <v/>
      </c>
      <c r="W213" s="1150"/>
      <c r="X213" s="1210"/>
    </row>
    <row r="214" spans="1:24" ht="15" customHeight="1" x14ac:dyDescent="0.25">
      <c r="A214" s="1209"/>
      <c r="B214" s="1230">
        <f t="shared" si="8"/>
        <v>9</v>
      </c>
      <c r="C214" s="1231" t="str">
        <f t="shared" si="9"/>
        <v/>
      </c>
      <c r="D214" s="1239" t="str">
        <f>IF(ISNUMBER(D14),MAX(D14+MIN(MAX(AVERAGE($D14:$I14)*'IRRBB parameters'!$C$33,'IRRBB parameters'!$E$33),'IRRBB parameters'!$D$33)*(1-('IRRBB parameters'!C$38/'IRRBB parameters'!$U$38)),0),"")</f>
        <v/>
      </c>
      <c r="E214" s="1239" t="str">
        <f>IF(ISNUMBER(E14),MAX(E14+MIN(MAX(AVERAGE($D14:$I14)*'IRRBB parameters'!$C$33,'IRRBB parameters'!$E$33),'IRRBB parameters'!$D$33)*(1-('IRRBB parameters'!D$38/'IRRBB parameters'!$U$38)),0),"")</f>
        <v/>
      </c>
      <c r="F214" s="1239" t="str">
        <f>IF(ISNUMBER(F14),MAX(F14+MIN(MAX(AVERAGE($D14:$I14)*'IRRBB parameters'!$C$33,'IRRBB parameters'!$E$33),'IRRBB parameters'!$D$33)*(1-('IRRBB parameters'!E$38/'IRRBB parameters'!$U$38)),0),"")</f>
        <v/>
      </c>
      <c r="G214" s="1239" t="str">
        <f>IF(ISNUMBER(G14),MAX(G14+MIN(MAX(AVERAGE($D14:$I14)*'IRRBB parameters'!$C$33,'IRRBB parameters'!$E$33),'IRRBB parameters'!$D$33)*(1-('IRRBB parameters'!F$38/'IRRBB parameters'!$U$38)),0),"")</f>
        <v/>
      </c>
      <c r="H214" s="1239" t="str">
        <f>IF(ISNUMBER(H14),MAX(H14+MIN(MAX(AVERAGE($D14:$I14)*'IRRBB parameters'!$C$33,'IRRBB parameters'!$E$33),'IRRBB parameters'!$D$33)*(1-('IRRBB parameters'!G$38/'IRRBB parameters'!$U$38)),0),"")</f>
        <v/>
      </c>
      <c r="I214" s="1239" t="str">
        <f>IF(ISNUMBER(I14),MAX(I14+MIN(MAX(AVERAGE($D14:$I14)*'IRRBB parameters'!$C$33,'IRRBB parameters'!$E$33),'IRRBB parameters'!$D$33)*(1-('IRRBB parameters'!H$38/'IRRBB parameters'!$U$38)),0),"")</f>
        <v/>
      </c>
      <c r="J214" s="1239" t="str">
        <f>IF(ISNUMBER(J14),MAX(J14+MIN(MAX(AVERAGE($D14:$I14)*'IRRBB parameters'!$C$33,'IRRBB parameters'!$E$33),'IRRBB parameters'!$D$33)*(1-('IRRBB parameters'!I$38/'IRRBB parameters'!$U$38)),0),"")</f>
        <v/>
      </c>
      <c r="K214" s="1239" t="str">
        <f>IF(ISNUMBER(K14),MAX(K14+MIN(MAX(AVERAGE($D14:$I14)*'IRRBB parameters'!$C$33,'IRRBB parameters'!$E$33),'IRRBB parameters'!$D$33)*(1-('IRRBB parameters'!J$38/'IRRBB parameters'!$U$38)),0),"")</f>
        <v/>
      </c>
      <c r="L214" s="1239" t="str">
        <f>IF(ISNUMBER(L14),MAX(L14+MIN(MAX(AVERAGE($D14:$I14)*'IRRBB parameters'!$C$33,'IRRBB parameters'!$E$33),'IRRBB parameters'!$D$33)*(1-('IRRBB parameters'!K$38/'IRRBB parameters'!$U$38)),0),"")</f>
        <v/>
      </c>
      <c r="M214" s="1239" t="str">
        <f>IF(ISNUMBER(M14),MAX(M14+MIN(MAX(AVERAGE($D14:$I14)*'IRRBB parameters'!$C$33,'IRRBB parameters'!$E$33),'IRRBB parameters'!$D$33)*(1-('IRRBB parameters'!L$38/'IRRBB parameters'!$U$38)),0),"")</f>
        <v/>
      </c>
      <c r="N214" s="1239" t="str">
        <f>IF(ISNUMBER(N14),MAX(N14+MIN(MAX(AVERAGE($D14:$I14)*'IRRBB parameters'!$C$33,'IRRBB parameters'!$E$33),'IRRBB parameters'!$D$33)*(1-('IRRBB parameters'!M$38/'IRRBB parameters'!$U$38)),0),"")</f>
        <v/>
      </c>
      <c r="O214" s="1239" t="str">
        <f>IF(ISNUMBER(O14),MAX(O14+MIN(MAX(AVERAGE($D14:$I14)*'IRRBB parameters'!$C$33,'IRRBB parameters'!$E$33),'IRRBB parameters'!$D$33)*(1-('IRRBB parameters'!N$38/'IRRBB parameters'!$U$38)),0),"")</f>
        <v/>
      </c>
      <c r="P214" s="1239" t="str">
        <f>IF(ISNUMBER(P14),MAX(P14+MIN(MAX(AVERAGE($D14:$I14)*'IRRBB parameters'!$C$33,'IRRBB parameters'!$E$33),'IRRBB parameters'!$D$33)*(1-('IRRBB parameters'!O$38/'IRRBB parameters'!$U$38)),0),"")</f>
        <v/>
      </c>
      <c r="Q214" s="1239" t="str">
        <f>IF(ISNUMBER(Q14),MAX(Q14+MIN(MAX(AVERAGE($D14:$I14)*'IRRBB parameters'!$C$33,'IRRBB parameters'!$E$33),'IRRBB parameters'!$D$33)*(1-('IRRBB parameters'!P$38/'IRRBB parameters'!$U$38)),0),"")</f>
        <v/>
      </c>
      <c r="R214" s="1239" t="str">
        <f>IF(ISNUMBER(R14),MAX(R14+MIN(MAX(AVERAGE($D14:$I14)*'IRRBB parameters'!$C$33,'IRRBB parameters'!$E$33),'IRRBB parameters'!$D$33)*(1-('IRRBB parameters'!Q$38/'IRRBB parameters'!$U$38)),0),"")</f>
        <v/>
      </c>
      <c r="S214" s="1239" t="str">
        <f>IF(ISNUMBER(S14),MAX(S14+MIN(MAX(AVERAGE($D14:$I14)*'IRRBB parameters'!$C$33,'IRRBB parameters'!$E$33),'IRRBB parameters'!$D$33)*(1-('IRRBB parameters'!R$38/'IRRBB parameters'!$U$38)),0),"")</f>
        <v/>
      </c>
      <c r="T214" s="1239" t="str">
        <f>IF(ISNUMBER(T14),MAX(T14+MIN(MAX(AVERAGE($D14:$I14)*'IRRBB parameters'!$C$33,'IRRBB parameters'!$E$33),'IRRBB parameters'!$D$33)*(1-('IRRBB parameters'!S$38/'IRRBB parameters'!$U$38)),0),"")</f>
        <v/>
      </c>
      <c r="U214" s="1239" t="str">
        <f>IF(ISNUMBER(U14),MAX(U14+MIN(MAX(AVERAGE($D14:$I14)*'IRRBB parameters'!$C$33,'IRRBB parameters'!$E$33),'IRRBB parameters'!$D$33)*(1-('IRRBB parameters'!T$38/'IRRBB parameters'!$U$38)),0),"")</f>
        <v/>
      </c>
      <c r="V214" s="1240" t="str">
        <f>IF(ISNUMBER(V14),MAX(V14+MIN(MAX(AVERAGE($D14:$I14)*'IRRBB parameters'!$C$33,'IRRBB parameters'!$E$33),'IRRBB parameters'!$D$33)*(1-('IRRBB parameters'!U$38/'IRRBB parameters'!$U$38)),0),"")</f>
        <v/>
      </c>
      <c r="W214" s="1150"/>
      <c r="X214" s="1210"/>
    </row>
    <row r="215" spans="1:24" ht="15" customHeight="1" x14ac:dyDescent="0.25">
      <c r="A215" s="1209"/>
      <c r="B215" s="1230">
        <f t="shared" si="8"/>
        <v>10</v>
      </c>
      <c r="C215" s="1231" t="str">
        <f t="shared" si="9"/>
        <v/>
      </c>
      <c r="D215" s="1239" t="str">
        <f>IF(ISNUMBER(D15),MAX(D15+MIN(MAX(AVERAGE($D15:$I15)*'IRRBB parameters'!$C$33,'IRRBB parameters'!$E$33),'IRRBB parameters'!$D$33)*(1-('IRRBB parameters'!C$38/'IRRBB parameters'!$U$38)),0),"")</f>
        <v/>
      </c>
      <c r="E215" s="1239" t="str">
        <f>IF(ISNUMBER(E15),MAX(E15+MIN(MAX(AVERAGE($D15:$I15)*'IRRBB parameters'!$C$33,'IRRBB parameters'!$E$33),'IRRBB parameters'!$D$33)*(1-('IRRBB parameters'!D$38/'IRRBB parameters'!$U$38)),0),"")</f>
        <v/>
      </c>
      <c r="F215" s="1239" t="str">
        <f>IF(ISNUMBER(F15),MAX(F15+MIN(MAX(AVERAGE($D15:$I15)*'IRRBB parameters'!$C$33,'IRRBB parameters'!$E$33),'IRRBB parameters'!$D$33)*(1-('IRRBB parameters'!E$38/'IRRBB parameters'!$U$38)),0),"")</f>
        <v/>
      </c>
      <c r="G215" s="1239" t="str">
        <f>IF(ISNUMBER(G15),MAX(G15+MIN(MAX(AVERAGE($D15:$I15)*'IRRBB parameters'!$C$33,'IRRBB parameters'!$E$33),'IRRBB parameters'!$D$33)*(1-('IRRBB parameters'!F$38/'IRRBB parameters'!$U$38)),0),"")</f>
        <v/>
      </c>
      <c r="H215" s="1239" t="str">
        <f>IF(ISNUMBER(H15),MAX(H15+MIN(MAX(AVERAGE($D15:$I15)*'IRRBB parameters'!$C$33,'IRRBB parameters'!$E$33),'IRRBB parameters'!$D$33)*(1-('IRRBB parameters'!G$38/'IRRBB parameters'!$U$38)),0),"")</f>
        <v/>
      </c>
      <c r="I215" s="1239" t="str">
        <f>IF(ISNUMBER(I15),MAX(I15+MIN(MAX(AVERAGE($D15:$I15)*'IRRBB parameters'!$C$33,'IRRBB parameters'!$E$33),'IRRBB parameters'!$D$33)*(1-('IRRBB parameters'!H$38/'IRRBB parameters'!$U$38)),0),"")</f>
        <v/>
      </c>
      <c r="J215" s="1239" t="str">
        <f>IF(ISNUMBER(J15),MAX(J15+MIN(MAX(AVERAGE($D15:$I15)*'IRRBB parameters'!$C$33,'IRRBB parameters'!$E$33),'IRRBB parameters'!$D$33)*(1-('IRRBB parameters'!I$38/'IRRBB parameters'!$U$38)),0),"")</f>
        <v/>
      </c>
      <c r="K215" s="1239" t="str">
        <f>IF(ISNUMBER(K15),MAX(K15+MIN(MAX(AVERAGE($D15:$I15)*'IRRBB parameters'!$C$33,'IRRBB parameters'!$E$33),'IRRBB parameters'!$D$33)*(1-('IRRBB parameters'!J$38/'IRRBB parameters'!$U$38)),0),"")</f>
        <v/>
      </c>
      <c r="L215" s="1239" t="str">
        <f>IF(ISNUMBER(L15),MAX(L15+MIN(MAX(AVERAGE($D15:$I15)*'IRRBB parameters'!$C$33,'IRRBB parameters'!$E$33),'IRRBB parameters'!$D$33)*(1-('IRRBB parameters'!K$38/'IRRBB parameters'!$U$38)),0),"")</f>
        <v/>
      </c>
      <c r="M215" s="1239" t="str">
        <f>IF(ISNUMBER(M15),MAX(M15+MIN(MAX(AVERAGE($D15:$I15)*'IRRBB parameters'!$C$33,'IRRBB parameters'!$E$33),'IRRBB parameters'!$D$33)*(1-('IRRBB parameters'!L$38/'IRRBB parameters'!$U$38)),0),"")</f>
        <v/>
      </c>
      <c r="N215" s="1239" t="str">
        <f>IF(ISNUMBER(N15),MAX(N15+MIN(MAX(AVERAGE($D15:$I15)*'IRRBB parameters'!$C$33,'IRRBB parameters'!$E$33),'IRRBB parameters'!$D$33)*(1-('IRRBB parameters'!M$38/'IRRBB parameters'!$U$38)),0),"")</f>
        <v/>
      </c>
      <c r="O215" s="1239" t="str">
        <f>IF(ISNUMBER(O15),MAX(O15+MIN(MAX(AVERAGE($D15:$I15)*'IRRBB parameters'!$C$33,'IRRBB parameters'!$E$33),'IRRBB parameters'!$D$33)*(1-('IRRBB parameters'!N$38/'IRRBB parameters'!$U$38)),0),"")</f>
        <v/>
      </c>
      <c r="P215" s="1239" t="str">
        <f>IF(ISNUMBER(P15),MAX(P15+MIN(MAX(AVERAGE($D15:$I15)*'IRRBB parameters'!$C$33,'IRRBB parameters'!$E$33),'IRRBB parameters'!$D$33)*(1-('IRRBB parameters'!O$38/'IRRBB parameters'!$U$38)),0),"")</f>
        <v/>
      </c>
      <c r="Q215" s="1239" t="str">
        <f>IF(ISNUMBER(Q15),MAX(Q15+MIN(MAX(AVERAGE($D15:$I15)*'IRRBB parameters'!$C$33,'IRRBB parameters'!$E$33),'IRRBB parameters'!$D$33)*(1-('IRRBB parameters'!P$38/'IRRBB parameters'!$U$38)),0),"")</f>
        <v/>
      </c>
      <c r="R215" s="1239" t="str">
        <f>IF(ISNUMBER(R15),MAX(R15+MIN(MAX(AVERAGE($D15:$I15)*'IRRBB parameters'!$C$33,'IRRBB parameters'!$E$33),'IRRBB parameters'!$D$33)*(1-('IRRBB parameters'!Q$38/'IRRBB parameters'!$U$38)),0),"")</f>
        <v/>
      </c>
      <c r="S215" s="1239" t="str">
        <f>IF(ISNUMBER(S15),MAX(S15+MIN(MAX(AVERAGE($D15:$I15)*'IRRBB parameters'!$C$33,'IRRBB parameters'!$E$33),'IRRBB parameters'!$D$33)*(1-('IRRBB parameters'!R$38/'IRRBB parameters'!$U$38)),0),"")</f>
        <v/>
      </c>
      <c r="T215" s="1239" t="str">
        <f>IF(ISNUMBER(T15),MAX(T15+MIN(MAX(AVERAGE($D15:$I15)*'IRRBB parameters'!$C$33,'IRRBB parameters'!$E$33),'IRRBB parameters'!$D$33)*(1-('IRRBB parameters'!S$38/'IRRBB parameters'!$U$38)),0),"")</f>
        <v/>
      </c>
      <c r="U215" s="1239" t="str">
        <f>IF(ISNUMBER(U15),MAX(U15+MIN(MAX(AVERAGE($D15:$I15)*'IRRBB parameters'!$C$33,'IRRBB parameters'!$E$33),'IRRBB parameters'!$D$33)*(1-('IRRBB parameters'!T$38/'IRRBB parameters'!$U$38)),0),"")</f>
        <v/>
      </c>
      <c r="V215" s="1240" t="str">
        <f>IF(ISNUMBER(V15),MAX(V15+MIN(MAX(AVERAGE($D15:$I15)*'IRRBB parameters'!$C$33,'IRRBB parameters'!$E$33),'IRRBB parameters'!$D$33)*(1-('IRRBB parameters'!U$38/'IRRBB parameters'!$U$38)),0),"")</f>
        <v/>
      </c>
      <c r="W215" s="1150"/>
      <c r="X215" s="1210"/>
    </row>
    <row r="216" spans="1:24" ht="15" customHeight="1" x14ac:dyDescent="0.25">
      <c r="A216" s="1209"/>
      <c r="B216" s="1230">
        <f t="shared" si="8"/>
        <v>11</v>
      </c>
      <c r="C216" s="1231" t="str">
        <f t="shared" si="9"/>
        <v/>
      </c>
      <c r="D216" s="1239" t="str">
        <f>IF(ISNUMBER(D16),MAX(D16+MIN(MAX(AVERAGE($D16:$I16)*'IRRBB parameters'!$C$33,'IRRBB parameters'!$E$33),'IRRBB parameters'!$D$33)*(1-('IRRBB parameters'!C$38/'IRRBB parameters'!$U$38)),0),"")</f>
        <v/>
      </c>
      <c r="E216" s="1239" t="str">
        <f>IF(ISNUMBER(E16),MAX(E16+MIN(MAX(AVERAGE($D16:$I16)*'IRRBB parameters'!$C$33,'IRRBB parameters'!$E$33),'IRRBB parameters'!$D$33)*(1-('IRRBB parameters'!D$38/'IRRBB parameters'!$U$38)),0),"")</f>
        <v/>
      </c>
      <c r="F216" s="1239" t="str">
        <f>IF(ISNUMBER(F16),MAX(F16+MIN(MAX(AVERAGE($D16:$I16)*'IRRBB parameters'!$C$33,'IRRBB parameters'!$E$33),'IRRBB parameters'!$D$33)*(1-('IRRBB parameters'!E$38/'IRRBB parameters'!$U$38)),0),"")</f>
        <v/>
      </c>
      <c r="G216" s="1239" t="str">
        <f>IF(ISNUMBER(G16),MAX(G16+MIN(MAX(AVERAGE($D16:$I16)*'IRRBB parameters'!$C$33,'IRRBB parameters'!$E$33),'IRRBB parameters'!$D$33)*(1-('IRRBB parameters'!F$38/'IRRBB parameters'!$U$38)),0),"")</f>
        <v/>
      </c>
      <c r="H216" s="1239" t="str">
        <f>IF(ISNUMBER(H16),MAX(H16+MIN(MAX(AVERAGE($D16:$I16)*'IRRBB parameters'!$C$33,'IRRBB parameters'!$E$33),'IRRBB parameters'!$D$33)*(1-('IRRBB parameters'!G$38/'IRRBB parameters'!$U$38)),0),"")</f>
        <v/>
      </c>
      <c r="I216" s="1239" t="str">
        <f>IF(ISNUMBER(I16),MAX(I16+MIN(MAX(AVERAGE($D16:$I16)*'IRRBB parameters'!$C$33,'IRRBB parameters'!$E$33),'IRRBB parameters'!$D$33)*(1-('IRRBB parameters'!H$38/'IRRBB parameters'!$U$38)),0),"")</f>
        <v/>
      </c>
      <c r="J216" s="1239" t="str">
        <f>IF(ISNUMBER(J16),MAX(J16+MIN(MAX(AVERAGE($D16:$I16)*'IRRBB parameters'!$C$33,'IRRBB parameters'!$E$33),'IRRBB parameters'!$D$33)*(1-('IRRBB parameters'!I$38/'IRRBB parameters'!$U$38)),0),"")</f>
        <v/>
      </c>
      <c r="K216" s="1239" t="str">
        <f>IF(ISNUMBER(K16),MAX(K16+MIN(MAX(AVERAGE($D16:$I16)*'IRRBB parameters'!$C$33,'IRRBB parameters'!$E$33),'IRRBB parameters'!$D$33)*(1-('IRRBB parameters'!J$38/'IRRBB parameters'!$U$38)),0),"")</f>
        <v/>
      </c>
      <c r="L216" s="1239" t="str">
        <f>IF(ISNUMBER(L16),MAX(L16+MIN(MAX(AVERAGE($D16:$I16)*'IRRBB parameters'!$C$33,'IRRBB parameters'!$E$33),'IRRBB parameters'!$D$33)*(1-('IRRBB parameters'!K$38/'IRRBB parameters'!$U$38)),0),"")</f>
        <v/>
      </c>
      <c r="M216" s="1239" t="str">
        <f>IF(ISNUMBER(M16),MAX(M16+MIN(MAX(AVERAGE($D16:$I16)*'IRRBB parameters'!$C$33,'IRRBB parameters'!$E$33),'IRRBB parameters'!$D$33)*(1-('IRRBB parameters'!L$38/'IRRBB parameters'!$U$38)),0),"")</f>
        <v/>
      </c>
      <c r="N216" s="1239" t="str">
        <f>IF(ISNUMBER(N16),MAX(N16+MIN(MAX(AVERAGE($D16:$I16)*'IRRBB parameters'!$C$33,'IRRBB parameters'!$E$33),'IRRBB parameters'!$D$33)*(1-('IRRBB parameters'!M$38/'IRRBB parameters'!$U$38)),0),"")</f>
        <v/>
      </c>
      <c r="O216" s="1239" t="str">
        <f>IF(ISNUMBER(O16),MAX(O16+MIN(MAX(AVERAGE($D16:$I16)*'IRRBB parameters'!$C$33,'IRRBB parameters'!$E$33),'IRRBB parameters'!$D$33)*(1-('IRRBB parameters'!N$38/'IRRBB parameters'!$U$38)),0),"")</f>
        <v/>
      </c>
      <c r="P216" s="1239" t="str">
        <f>IF(ISNUMBER(P16),MAX(P16+MIN(MAX(AVERAGE($D16:$I16)*'IRRBB parameters'!$C$33,'IRRBB parameters'!$E$33),'IRRBB parameters'!$D$33)*(1-('IRRBB parameters'!O$38/'IRRBB parameters'!$U$38)),0),"")</f>
        <v/>
      </c>
      <c r="Q216" s="1239" t="str">
        <f>IF(ISNUMBER(Q16),MAX(Q16+MIN(MAX(AVERAGE($D16:$I16)*'IRRBB parameters'!$C$33,'IRRBB parameters'!$E$33),'IRRBB parameters'!$D$33)*(1-('IRRBB parameters'!P$38/'IRRBB parameters'!$U$38)),0),"")</f>
        <v/>
      </c>
      <c r="R216" s="1239" t="str">
        <f>IF(ISNUMBER(R16),MAX(R16+MIN(MAX(AVERAGE($D16:$I16)*'IRRBB parameters'!$C$33,'IRRBB parameters'!$E$33),'IRRBB parameters'!$D$33)*(1-('IRRBB parameters'!Q$38/'IRRBB parameters'!$U$38)),0),"")</f>
        <v/>
      </c>
      <c r="S216" s="1239" t="str">
        <f>IF(ISNUMBER(S16),MAX(S16+MIN(MAX(AVERAGE($D16:$I16)*'IRRBB parameters'!$C$33,'IRRBB parameters'!$E$33),'IRRBB parameters'!$D$33)*(1-('IRRBB parameters'!R$38/'IRRBB parameters'!$U$38)),0),"")</f>
        <v/>
      </c>
      <c r="T216" s="1239" t="str">
        <f>IF(ISNUMBER(T16),MAX(T16+MIN(MAX(AVERAGE($D16:$I16)*'IRRBB parameters'!$C$33,'IRRBB parameters'!$E$33),'IRRBB parameters'!$D$33)*(1-('IRRBB parameters'!S$38/'IRRBB parameters'!$U$38)),0),"")</f>
        <v/>
      </c>
      <c r="U216" s="1239" t="str">
        <f>IF(ISNUMBER(U16),MAX(U16+MIN(MAX(AVERAGE($D16:$I16)*'IRRBB parameters'!$C$33,'IRRBB parameters'!$E$33),'IRRBB parameters'!$D$33)*(1-('IRRBB parameters'!T$38/'IRRBB parameters'!$U$38)),0),"")</f>
        <v/>
      </c>
      <c r="V216" s="1240" t="str">
        <f>IF(ISNUMBER(V16),MAX(V16+MIN(MAX(AVERAGE($D16:$I16)*'IRRBB parameters'!$C$33,'IRRBB parameters'!$E$33),'IRRBB parameters'!$D$33)*(1-('IRRBB parameters'!U$38/'IRRBB parameters'!$U$38)),0),"")</f>
        <v/>
      </c>
      <c r="W216" s="1150"/>
      <c r="X216" s="1210"/>
    </row>
    <row r="217" spans="1:24" ht="15" customHeight="1" x14ac:dyDescent="0.25">
      <c r="A217" s="1209"/>
      <c r="B217" s="1230">
        <f t="shared" si="8"/>
        <v>12</v>
      </c>
      <c r="C217" s="1231" t="str">
        <f t="shared" si="9"/>
        <v/>
      </c>
      <c r="D217" s="1239" t="str">
        <f>IF(ISNUMBER(D17),MAX(D17+MIN(MAX(AVERAGE($D17:$I17)*'IRRBB parameters'!$C$33,'IRRBB parameters'!$E$33),'IRRBB parameters'!$D$33)*(1-('IRRBB parameters'!C$38/'IRRBB parameters'!$U$38)),0),"")</f>
        <v/>
      </c>
      <c r="E217" s="1239" t="str">
        <f>IF(ISNUMBER(E17),MAX(E17+MIN(MAX(AVERAGE($D17:$I17)*'IRRBB parameters'!$C$33,'IRRBB parameters'!$E$33),'IRRBB parameters'!$D$33)*(1-('IRRBB parameters'!D$38/'IRRBB parameters'!$U$38)),0),"")</f>
        <v/>
      </c>
      <c r="F217" s="1239" t="str">
        <f>IF(ISNUMBER(F17),MAX(F17+MIN(MAX(AVERAGE($D17:$I17)*'IRRBB parameters'!$C$33,'IRRBB parameters'!$E$33),'IRRBB parameters'!$D$33)*(1-('IRRBB parameters'!E$38/'IRRBB parameters'!$U$38)),0),"")</f>
        <v/>
      </c>
      <c r="G217" s="1239" t="str">
        <f>IF(ISNUMBER(G17),MAX(G17+MIN(MAX(AVERAGE($D17:$I17)*'IRRBB parameters'!$C$33,'IRRBB parameters'!$E$33),'IRRBB parameters'!$D$33)*(1-('IRRBB parameters'!F$38/'IRRBB parameters'!$U$38)),0),"")</f>
        <v/>
      </c>
      <c r="H217" s="1239" t="str">
        <f>IF(ISNUMBER(H17),MAX(H17+MIN(MAX(AVERAGE($D17:$I17)*'IRRBB parameters'!$C$33,'IRRBB parameters'!$E$33),'IRRBB parameters'!$D$33)*(1-('IRRBB parameters'!G$38/'IRRBB parameters'!$U$38)),0),"")</f>
        <v/>
      </c>
      <c r="I217" s="1239" t="str">
        <f>IF(ISNUMBER(I17),MAX(I17+MIN(MAX(AVERAGE($D17:$I17)*'IRRBB parameters'!$C$33,'IRRBB parameters'!$E$33),'IRRBB parameters'!$D$33)*(1-('IRRBB parameters'!H$38/'IRRBB parameters'!$U$38)),0),"")</f>
        <v/>
      </c>
      <c r="J217" s="1239" t="str">
        <f>IF(ISNUMBER(J17),MAX(J17+MIN(MAX(AVERAGE($D17:$I17)*'IRRBB parameters'!$C$33,'IRRBB parameters'!$E$33),'IRRBB parameters'!$D$33)*(1-('IRRBB parameters'!I$38/'IRRBB parameters'!$U$38)),0),"")</f>
        <v/>
      </c>
      <c r="K217" s="1239" t="str">
        <f>IF(ISNUMBER(K17),MAX(K17+MIN(MAX(AVERAGE($D17:$I17)*'IRRBB parameters'!$C$33,'IRRBB parameters'!$E$33),'IRRBB parameters'!$D$33)*(1-('IRRBB parameters'!J$38/'IRRBB parameters'!$U$38)),0),"")</f>
        <v/>
      </c>
      <c r="L217" s="1239" t="str">
        <f>IF(ISNUMBER(L17),MAX(L17+MIN(MAX(AVERAGE($D17:$I17)*'IRRBB parameters'!$C$33,'IRRBB parameters'!$E$33),'IRRBB parameters'!$D$33)*(1-('IRRBB parameters'!K$38/'IRRBB parameters'!$U$38)),0),"")</f>
        <v/>
      </c>
      <c r="M217" s="1239" t="str">
        <f>IF(ISNUMBER(M17),MAX(M17+MIN(MAX(AVERAGE($D17:$I17)*'IRRBB parameters'!$C$33,'IRRBB parameters'!$E$33),'IRRBB parameters'!$D$33)*(1-('IRRBB parameters'!L$38/'IRRBB parameters'!$U$38)),0),"")</f>
        <v/>
      </c>
      <c r="N217" s="1239" t="str">
        <f>IF(ISNUMBER(N17),MAX(N17+MIN(MAX(AVERAGE($D17:$I17)*'IRRBB parameters'!$C$33,'IRRBB parameters'!$E$33),'IRRBB parameters'!$D$33)*(1-('IRRBB parameters'!M$38/'IRRBB parameters'!$U$38)),0),"")</f>
        <v/>
      </c>
      <c r="O217" s="1239" t="str">
        <f>IF(ISNUMBER(O17),MAX(O17+MIN(MAX(AVERAGE($D17:$I17)*'IRRBB parameters'!$C$33,'IRRBB parameters'!$E$33),'IRRBB parameters'!$D$33)*(1-('IRRBB parameters'!N$38/'IRRBB parameters'!$U$38)),0),"")</f>
        <v/>
      </c>
      <c r="P217" s="1239" t="str">
        <f>IF(ISNUMBER(P17),MAX(P17+MIN(MAX(AVERAGE($D17:$I17)*'IRRBB parameters'!$C$33,'IRRBB parameters'!$E$33),'IRRBB parameters'!$D$33)*(1-('IRRBB parameters'!O$38/'IRRBB parameters'!$U$38)),0),"")</f>
        <v/>
      </c>
      <c r="Q217" s="1239" t="str">
        <f>IF(ISNUMBER(Q17),MAX(Q17+MIN(MAX(AVERAGE($D17:$I17)*'IRRBB parameters'!$C$33,'IRRBB parameters'!$E$33),'IRRBB parameters'!$D$33)*(1-('IRRBB parameters'!P$38/'IRRBB parameters'!$U$38)),0),"")</f>
        <v/>
      </c>
      <c r="R217" s="1239" t="str">
        <f>IF(ISNUMBER(R17),MAX(R17+MIN(MAX(AVERAGE($D17:$I17)*'IRRBB parameters'!$C$33,'IRRBB parameters'!$E$33),'IRRBB parameters'!$D$33)*(1-('IRRBB parameters'!Q$38/'IRRBB parameters'!$U$38)),0),"")</f>
        <v/>
      </c>
      <c r="S217" s="1239" t="str">
        <f>IF(ISNUMBER(S17),MAX(S17+MIN(MAX(AVERAGE($D17:$I17)*'IRRBB parameters'!$C$33,'IRRBB parameters'!$E$33),'IRRBB parameters'!$D$33)*(1-('IRRBB parameters'!R$38/'IRRBB parameters'!$U$38)),0),"")</f>
        <v/>
      </c>
      <c r="T217" s="1239" t="str">
        <f>IF(ISNUMBER(T17),MAX(T17+MIN(MAX(AVERAGE($D17:$I17)*'IRRBB parameters'!$C$33,'IRRBB parameters'!$E$33),'IRRBB parameters'!$D$33)*(1-('IRRBB parameters'!S$38/'IRRBB parameters'!$U$38)),0),"")</f>
        <v/>
      </c>
      <c r="U217" s="1239" t="str">
        <f>IF(ISNUMBER(U17),MAX(U17+MIN(MAX(AVERAGE($D17:$I17)*'IRRBB parameters'!$C$33,'IRRBB parameters'!$E$33),'IRRBB parameters'!$D$33)*(1-('IRRBB parameters'!T$38/'IRRBB parameters'!$U$38)),0),"")</f>
        <v/>
      </c>
      <c r="V217" s="1240" t="str">
        <f>IF(ISNUMBER(V17),MAX(V17+MIN(MAX(AVERAGE($D17:$I17)*'IRRBB parameters'!$C$33,'IRRBB parameters'!$E$33),'IRRBB parameters'!$D$33)*(1-('IRRBB parameters'!U$38/'IRRBB parameters'!$U$38)),0),"")</f>
        <v/>
      </c>
      <c r="W217" s="1150"/>
      <c r="X217" s="1210"/>
    </row>
    <row r="218" spans="1:24" ht="15" customHeight="1" x14ac:dyDescent="0.25">
      <c r="A218" s="1209"/>
      <c r="B218" s="1230">
        <f t="shared" si="8"/>
        <v>13</v>
      </c>
      <c r="C218" s="1231" t="str">
        <f t="shared" si="9"/>
        <v/>
      </c>
      <c r="D218" s="1239" t="str">
        <f>IF(ISNUMBER(D18),MAX(D18+MIN(MAX(AVERAGE($D18:$I18)*'IRRBB parameters'!$C$33,'IRRBB parameters'!$E$33),'IRRBB parameters'!$D$33)*(1-('IRRBB parameters'!C$38/'IRRBB parameters'!$U$38)),0),"")</f>
        <v/>
      </c>
      <c r="E218" s="1239" t="str">
        <f>IF(ISNUMBER(E18),MAX(E18+MIN(MAX(AVERAGE($D18:$I18)*'IRRBB parameters'!$C$33,'IRRBB parameters'!$E$33),'IRRBB parameters'!$D$33)*(1-('IRRBB parameters'!D$38/'IRRBB parameters'!$U$38)),0),"")</f>
        <v/>
      </c>
      <c r="F218" s="1239" t="str">
        <f>IF(ISNUMBER(F18),MAX(F18+MIN(MAX(AVERAGE($D18:$I18)*'IRRBB parameters'!$C$33,'IRRBB parameters'!$E$33),'IRRBB parameters'!$D$33)*(1-('IRRBB parameters'!E$38/'IRRBB parameters'!$U$38)),0),"")</f>
        <v/>
      </c>
      <c r="G218" s="1239" t="str">
        <f>IF(ISNUMBER(G18),MAX(G18+MIN(MAX(AVERAGE($D18:$I18)*'IRRBB parameters'!$C$33,'IRRBB parameters'!$E$33),'IRRBB parameters'!$D$33)*(1-('IRRBB parameters'!F$38/'IRRBB parameters'!$U$38)),0),"")</f>
        <v/>
      </c>
      <c r="H218" s="1239" t="str">
        <f>IF(ISNUMBER(H18),MAX(H18+MIN(MAX(AVERAGE($D18:$I18)*'IRRBB parameters'!$C$33,'IRRBB parameters'!$E$33),'IRRBB parameters'!$D$33)*(1-('IRRBB parameters'!G$38/'IRRBB parameters'!$U$38)),0),"")</f>
        <v/>
      </c>
      <c r="I218" s="1239" t="str">
        <f>IF(ISNUMBER(I18),MAX(I18+MIN(MAX(AVERAGE($D18:$I18)*'IRRBB parameters'!$C$33,'IRRBB parameters'!$E$33),'IRRBB parameters'!$D$33)*(1-('IRRBB parameters'!H$38/'IRRBB parameters'!$U$38)),0),"")</f>
        <v/>
      </c>
      <c r="J218" s="1239" t="str">
        <f>IF(ISNUMBER(J18),MAX(J18+MIN(MAX(AVERAGE($D18:$I18)*'IRRBB parameters'!$C$33,'IRRBB parameters'!$E$33),'IRRBB parameters'!$D$33)*(1-('IRRBB parameters'!I$38/'IRRBB parameters'!$U$38)),0),"")</f>
        <v/>
      </c>
      <c r="K218" s="1239" t="str">
        <f>IF(ISNUMBER(K18),MAX(K18+MIN(MAX(AVERAGE($D18:$I18)*'IRRBB parameters'!$C$33,'IRRBB parameters'!$E$33),'IRRBB parameters'!$D$33)*(1-('IRRBB parameters'!J$38/'IRRBB parameters'!$U$38)),0),"")</f>
        <v/>
      </c>
      <c r="L218" s="1239" t="str">
        <f>IF(ISNUMBER(L18),MAX(L18+MIN(MAX(AVERAGE($D18:$I18)*'IRRBB parameters'!$C$33,'IRRBB parameters'!$E$33),'IRRBB parameters'!$D$33)*(1-('IRRBB parameters'!K$38/'IRRBB parameters'!$U$38)),0),"")</f>
        <v/>
      </c>
      <c r="M218" s="1239" t="str">
        <f>IF(ISNUMBER(M18),MAX(M18+MIN(MAX(AVERAGE($D18:$I18)*'IRRBB parameters'!$C$33,'IRRBB parameters'!$E$33),'IRRBB parameters'!$D$33)*(1-('IRRBB parameters'!L$38/'IRRBB parameters'!$U$38)),0),"")</f>
        <v/>
      </c>
      <c r="N218" s="1239" t="str">
        <f>IF(ISNUMBER(N18),MAX(N18+MIN(MAX(AVERAGE($D18:$I18)*'IRRBB parameters'!$C$33,'IRRBB parameters'!$E$33),'IRRBB parameters'!$D$33)*(1-('IRRBB parameters'!M$38/'IRRBB parameters'!$U$38)),0),"")</f>
        <v/>
      </c>
      <c r="O218" s="1239" t="str">
        <f>IF(ISNUMBER(O18),MAX(O18+MIN(MAX(AVERAGE($D18:$I18)*'IRRBB parameters'!$C$33,'IRRBB parameters'!$E$33),'IRRBB parameters'!$D$33)*(1-('IRRBB parameters'!N$38/'IRRBB parameters'!$U$38)),0),"")</f>
        <v/>
      </c>
      <c r="P218" s="1239" t="str">
        <f>IF(ISNUMBER(P18),MAX(P18+MIN(MAX(AVERAGE($D18:$I18)*'IRRBB parameters'!$C$33,'IRRBB parameters'!$E$33),'IRRBB parameters'!$D$33)*(1-('IRRBB parameters'!O$38/'IRRBB parameters'!$U$38)),0),"")</f>
        <v/>
      </c>
      <c r="Q218" s="1239" t="str">
        <f>IF(ISNUMBER(Q18),MAX(Q18+MIN(MAX(AVERAGE($D18:$I18)*'IRRBB parameters'!$C$33,'IRRBB parameters'!$E$33),'IRRBB parameters'!$D$33)*(1-('IRRBB parameters'!P$38/'IRRBB parameters'!$U$38)),0),"")</f>
        <v/>
      </c>
      <c r="R218" s="1239" t="str">
        <f>IF(ISNUMBER(R18),MAX(R18+MIN(MAX(AVERAGE($D18:$I18)*'IRRBB parameters'!$C$33,'IRRBB parameters'!$E$33),'IRRBB parameters'!$D$33)*(1-('IRRBB parameters'!Q$38/'IRRBB parameters'!$U$38)),0),"")</f>
        <v/>
      </c>
      <c r="S218" s="1239" t="str">
        <f>IF(ISNUMBER(S18),MAX(S18+MIN(MAX(AVERAGE($D18:$I18)*'IRRBB parameters'!$C$33,'IRRBB parameters'!$E$33),'IRRBB parameters'!$D$33)*(1-('IRRBB parameters'!R$38/'IRRBB parameters'!$U$38)),0),"")</f>
        <v/>
      </c>
      <c r="T218" s="1239" t="str">
        <f>IF(ISNUMBER(T18),MAX(T18+MIN(MAX(AVERAGE($D18:$I18)*'IRRBB parameters'!$C$33,'IRRBB parameters'!$E$33),'IRRBB parameters'!$D$33)*(1-('IRRBB parameters'!S$38/'IRRBB parameters'!$U$38)),0),"")</f>
        <v/>
      </c>
      <c r="U218" s="1239" t="str">
        <f>IF(ISNUMBER(U18),MAX(U18+MIN(MAX(AVERAGE($D18:$I18)*'IRRBB parameters'!$C$33,'IRRBB parameters'!$E$33),'IRRBB parameters'!$D$33)*(1-('IRRBB parameters'!T$38/'IRRBB parameters'!$U$38)),0),"")</f>
        <v/>
      </c>
      <c r="V218" s="1240" t="str">
        <f>IF(ISNUMBER(V18),MAX(V18+MIN(MAX(AVERAGE($D18:$I18)*'IRRBB parameters'!$C$33,'IRRBB parameters'!$E$33),'IRRBB parameters'!$D$33)*(1-('IRRBB parameters'!U$38/'IRRBB parameters'!$U$38)),0),"")</f>
        <v/>
      </c>
      <c r="W218" s="1150"/>
      <c r="X218" s="1210"/>
    </row>
    <row r="219" spans="1:24" ht="15" customHeight="1" x14ac:dyDescent="0.25">
      <c r="A219" s="1209"/>
      <c r="B219" s="1230">
        <f t="shared" si="8"/>
        <v>14</v>
      </c>
      <c r="C219" s="1231" t="str">
        <f t="shared" si="9"/>
        <v/>
      </c>
      <c r="D219" s="1239" t="str">
        <f>IF(ISNUMBER(D19),MAX(D19+MIN(MAX(AVERAGE($D19:$I19)*'IRRBB parameters'!$C$33,'IRRBB parameters'!$E$33),'IRRBB parameters'!$D$33)*(1-('IRRBB parameters'!C$38/'IRRBB parameters'!$U$38)),0),"")</f>
        <v/>
      </c>
      <c r="E219" s="1239" t="str">
        <f>IF(ISNUMBER(E19),MAX(E19+MIN(MAX(AVERAGE($D19:$I19)*'IRRBB parameters'!$C$33,'IRRBB parameters'!$E$33),'IRRBB parameters'!$D$33)*(1-('IRRBB parameters'!D$38/'IRRBB parameters'!$U$38)),0),"")</f>
        <v/>
      </c>
      <c r="F219" s="1239" t="str">
        <f>IF(ISNUMBER(F19),MAX(F19+MIN(MAX(AVERAGE($D19:$I19)*'IRRBB parameters'!$C$33,'IRRBB parameters'!$E$33),'IRRBB parameters'!$D$33)*(1-('IRRBB parameters'!E$38/'IRRBB parameters'!$U$38)),0),"")</f>
        <v/>
      </c>
      <c r="G219" s="1239" t="str">
        <f>IF(ISNUMBER(G19),MAX(G19+MIN(MAX(AVERAGE($D19:$I19)*'IRRBB parameters'!$C$33,'IRRBB parameters'!$E$33),'IRRBB parameters'!$D$33)*(1-('IRRBB parameters'!F$38/'IRRBB parameters'!$U$38)),0),"")</f>
        <v/>
      </c>
      <c r="H219" s="1239" t="str">
        <f>IF(ISNUMBER(H19),MAX(H19+MIN(MAX(AVERAGE($D19:$I19)*'IRRBB parameters'!$C$33,'IRRBB parameters'!$E$33),'IRRBB parameters'!$D$33)*(1-('IRRBB parameters'!G$38/'IRRBB parameters'!$U$38)),0),"")</f>
        <v/>
      </c>
      <c r="I219" s="1239" t="str">
        <f>IF(ISNUMBER(I19),MAX(I19+MIN(MAX(AVERAGE($D19:$I19)*'IRRBB parameters'!$C$33,'IRRBB parameters'!$E$33),'IRRBB parameters'!$D$33)*(1-('IRRBB parameters'!H$38/'IRRBB parameters'!$U$38)),0),"")</f>
        <v/>
      </c>
      <c r="J219" s="1239" t="str">
        <f>IF(ISNUMBER(J19),MAX(J19+MIN(MAX(AVERAGE($D19:$I19)*'IRRBB parameters'!$C$33,'IRRBB parameters'!$E$33),'IRRBB parameters'!$D$33)*(1-('IRRBB parameters'!I$38/'IRRBB parameters'!$U$38)),0),"")</f>
        <v/>
      </c>
      <c r="K219" s="1239" t="str">
        <f>IF(ISNUMBER(K19),MAX(K19+MIN(MAX(AVERAGE($D19:$I19)*'IRRBB parameters'!$C$33,'IRRBB parameters'!$E$33),'IRRBB parameters'!$D$33)*(1-('IRRBB parameters'!J$38/'IRRBB parameters'!$U$38)),0),"")</f>
        <v/>
      </c>
      <c r="L219" s="1239" t="str">
        <f>IF(ISNUMBER(L19),MAX(L19+MIN(MAX(AVERAGE($D19:$I19)*'IRRBB parameters'!$C$33,'IRRBB parameters'!$E$33),'IRRBB parameters'!$D$33)*(1-('IRRBB parameters'!K$38/'IRRBB parameters'!$U$38)),0),"")</f>
        <v/>
      </c>
      <c r="M219" s="1239" t="str">
        <f>IF(ISNUMBER(M19),MAX(M19+MIN(MAX(AVERAGE($D19:$I19)*'IRRBB parameters'!$C$33,'IRRBB parameters'!$E$33),'IRRBB parameters'!$D$33)*(1-('IRRBB parameters'!L$38/'IRRBB parameters'!$U$38)),0),"")</f>
        <v/>
      </c>
      <c r="N219" s="1239" t="str">
        <f>IF(ISNUMBER(N19),MAX(N19+MIN(MAX(AVERAGE($D19:$I19)*'IRRBB parameters'!$C$33,'IRRBB parameters'!$E$33),'IRRBB parameters'!$D$33)*(1-('IRRBB parameters'!M$38/'IRRBB parameters'!$U$38)),0),"")</f>
        <v/>
      </c>
      <c r="O219" s="1239" t="str">
        <f>IF(ISNUMBER(O19),MAX(O19+MIN(MAX(AVERAGE($D19:$I19)*'IRRBB parameters'!$C$33,'IRRBB parameters'!$E$33),'IRRBB parameters'!$D$33)*(1-('IRRBB parameters'!N$38/'IRRBB parameters'!$U$38)),0),"")</f>
        <v/>
      </c>
      <c r="P219" s="1239" t="str">
        <f>IF(ISNUMBER(P19),MAX(P19+MIN(MAX(AVERAGE($D19:$I19)*'IRRBB parameters'!$C$33,'IRRBB parameters'!$E$33),'IRRBB parameters'!$D$33)*(1-('IRRBB parameters'!O$38/'IRRBB parameters'!$U$38)),0),"")</f>
        <v/>
      </c>
      <c r="Q219" s="1239" t="str">
        <f>IF(ISNUMBER(Q19),MAX(Q19+MIN(MAX(AVERAGE($D19:$I19)*'IRRBB parameters'!$C$33,'IRRBB parameters'!$E$33),'IRRBB parameters'!$D$33)*(1-('IRRBB parameters'!P$38/'IRRBB parameters'!$U$38)),0),"")</f>
        <v/>
      </c>
      <c r="R219" s="1239" t="str">
        <f>IF(ISNUMBER(R19),MAX(R19+MIN(MAX(AVERAGE($D19:$I19)*'IRRBB parameters'!$C$33,'IRRBB parameters'!$E$33),'IRRBB parameters'!$D$33)*(1-('IRRBB parameters'!Q$38/'IRRBB parameters'!$U$38)),0),"")</f>
        <v/>
      </c>
      <c r="S219" s="1239" t="str">
        <f>IF(ISNUMBER(S19),MAX(S19+MIN(MAX(AVERAGE($D19:$I19)*'IRRBB parameters'!$C$33,'IRRBB parameters'!$E$33),'IRRBB parameters'!$D$33)*(1-('IRRBB parameters'!R$38/'IRRBB parameters'!$U$38)),0),"")</f>
        <v/>
      </c>
      <c r="T219" s="1239" t="str">
        <f>IF(ISNUMBER(T19),MAX(T19+MIN(MAX(AVERAGE($D19:$I19)*'IRRBB parameters'!$C$33,'IRRBB parameters'!$E$33),'IRRBB parameters'!$D$33)*(1-('IRRBB parameters'!S$38/'IRRBB parameters'!$U$38)),0),"")</f>
        <v/>
      </c>
      <c r="U219" s="1239" t="str">
        <f>IF(ISNUMBER(U19),MAX(U19+MIN(MAX(AVERAGE($D19:$I19)*'IRRBB parameters'!$C$33,'IRRBB parameters'!$E$33),'IRRBB parameters'!$D$33)*(1-('IRRBB parameters'!T$38/'IRRBB parameters'!$U$38)),0),"")</f>
        <v/>
      </c>
      <c r="V219" s="1240" t="str">
        <f>IF(ISNUMBER(V19),MAX(V19+MIN(MAX(AVERAGE($D19:$I19)*'IRRBB parameters'!$C$33,'IRRBB parameters'!$E$33),'IRRBB parameters'!$D$33)*(1-('IRRBB parameters'!U$38/'IRRBB parameters'!$U$38)),0),"")</f>
        <v/>
      </c>
      <c r="W219" s="1150"/>
      <c r="X219" s="1210"/>
    </row>
    <row r="220" spans="1:24" ht="15" customHeight="1" x14ac:dyDescent="0.25">
      <c r="A220" s="1209"/>
      <c r="B220" s="1230">
        <f t="shared" si="8"/>
        <v>15</v>
      </c>
      <c r="C220" s="1231" t="str">
        <f t="shared" si="9"/>
        <v/>
      </c>
      <c r="D220" s="1239" t="str">
        <f>IF(ISNUMBER(D20),MAX(D20+MIN(MAX(AVERAGE($D20:$I20)*'IRRBB parameters'!$C$33,'IRRBB parameters'!$E$33),'IRRBB parameters'!$D$33)*(1-('IRRBB parameters'!C$38/'IRRBB parameters'!$U$38)),0),"")</f>
        <v/>
      </c>
      <c r="E220" s="1239" t="str">
        <f>IF(ISNUMBER(E20),MAX(E20+MIN(MAX(AVERAGE($D20:$I20)*'IRRBB parameters'!$C$33,'IRRBB parameters'!$E$33),'IRRBB parameters'!$D$33)*(1-('IRRBB parameters'!D$38/'IRRBB parameters'!$U$38)),0),"")</f>
        <v/>
      </c>
      <c r="F220" s="1239" t="str">
        <f>IF(ISNUMBER(F20),MAX(F20+MIN(MAX(AVERAGE($D20:$I20)*'IRRBB parameters'!$C$33,'IRRBB parameters'!$E$33),'IRRBB parameters'!$D$33)*(1-('IRRBB parameters'!E$38/'IRRBB parameters'!$U$38)),0),"")</f>
        <v/>
      </c>
      <c r="G220" s="1239" t="str">
        <f>IF(ISNUMBER(G20),MAX(G20+MIN(MAX(AVERAGE($D20:$I20)*'IRRBB parameters'!$C$33,'IRRBB parameters'!$E$33),'IRRBB parameters'!$D$33)*(1-('IRRBB parameters'!F$38/'IRRBB parameters'!$U$38)),0),"")</f>
        <v/>
      </c>
      <c r="H220" s="1239" t="str">
        <f>IF(ISNUMBER(H20),MAX(H20+MIN(MAX(AVERAGE($D20:$I20)*'IRRBB parameters'!$C$33,'IRRBB parameters'!$E$33),'IRRBB parameters'!$D$33)*(1-('IRRBB parameters'!G$38/'IRRBB parameters'!$U$38)),0),"")</f>
        <v/>
      </c>
      <c r="I220" s="1239" t="str">
        <f>IF(ISNUMBER(I20),MAX(I20+MIN(MAX(AVERAGE($D20:$I20)*'IRRBB parameters'!$C$33,'IRRBB parameters'!$E$33),'IRRBB parameters'!$D$33)*(1-('IRRBB parameters'!H$38/'IRRBB parameters'!$U$38)),0),"")</f>
        <v/>
      </c>
      <c r="J220" s="1239" t="str">
        <f>IF(ISNUMBER(J20),MAX(J20+MIN(MAX(AVERAGE($D20:$I20)*'IRRBB parameters'!$C$33,'IRRBB parameters'!$E$33),'IRRBB parameters'!$D$33)*(1-('IRRBB parameters'!I$38/'IRRBB parameters'!$U$38)),0),"")</f>
        <v/>
      </c>
      <c r="K220" s="1239" t="str">
        <f>IF(ISNUMBER(K20),MAX(K20+MIN(MAX(AVERAGE($D20:$I20)*'IRRBB parameters'!$C$33,'IRRBB parameters'!$E$33),'IRRBB parameters'!$D$33)*(1-('IRRBB parameters'!J$38/'IRRBB parameters'!$U$38)),0),"")</f>
        <v/>
      </c>
      <c r="L220" s="1239" t="str">
        <f>IF(ISNUMBER(L20),MAX(L20+MIN(MAX(AVERAGE($D20:$I20)*'IRRBB parameters'!$C$33,'IRRBB parameters'!$E$33),'IRRBB parameters'!$D$33)*(1-('IRRBB parameters'!K$38/'IRRBB parameters'!$U$38)),0),"")</f>
        <v/>
      </c>
      <c r="M220" s="1239" t="str">
        <f>IF(ISNUMBER(M20),MAX(M20+MIN(MAX(AVERAGE($D20:$I20)*'IRRBB parameters'!$C$33,'IRRBB parameters'!$E$33),'IRRBB parameters'!$D$33)*(1-('IRRBB parameters'!L$38/'IRRBB parameters'!$U$38)),0),"")</f>
        <v/>
      </c>
      <c r="N220" s="1239" t="str">
        <f>IF(ISNUMBER(N20),MAX(N20+MIN(MAX(AVERAGE($D20:$I20)*'IRRBB parameters'!$C$33,'IRRBB parameters'!$E$33),'IRRBB parameters'!$D$33)*(1-('IRRBB parameters'!M$38/'IRRBB parameters'!$U$38)),0),"")</f>
        <v/>
      </c>
      <c r="O220" s="1239" t="str">
        <f>IF(ISNUMBER(O20),MAX(O20+MIN(MAX(AVERAGE($D20:$I20)*'IRRBB parameters'!$C$33,'IRRBB parameters'!$E$33),'IRRBB parameters'!$D$33)*(1-('IRRBB parameters'!N$38/'IRRBB parameters'!$U$38)),0),"")</f>
        <v/>
      </c>
      <c r="P220" s="1239" t="str">
        <f>IF(ISNUMBER(P20),MAX(P20+MIN(MAX(AVERAGE($D20:$I20)*'IRRBB parameters'!$C$33,'IRRBB parameters'!$E$33),'IRRBB parameters'!$D$33)*(1-('IRRBB parameters'!O$38/'IRRBB parameters'!$U$38)),0),"")</f>
        <v/>
      </c>
      <c r="Q220" s="1239" t="str">
        <f>IF(ISNUMBER(Q20),MAX(Q20+MIN(MAX(AVERAGE($D20:$I20)*'IRRBB parameters'!$C$33,'IRRBB parameters'!$E$33),'IRRBB parameters'!$D$33)*(1-('IRRBB parameters'!P$38/'IRRBB parameters'!$U$38)),0),"")</f>
        <v/>
      </c>
      <c r="R220" s="1239" t="str">
        <f>IF(ISNUMBER(R20),MAX(R20+MIN(MAX(AVERAGE($D20:$I20)*'IRRBB parameters'!$C$33,'IRRBB parameters'!$E$33),'IRRBB parameters'!$D$33)*(1-('IRRBB parameters'!Q$38/'IRRBB parameters'!$U$38)),0),"")</f>
        <v/>
      </c>
      <c r="S220" s="1239" t="str">
        <f>IF(ISNUMBER(S20),MAX(S20+MIN(MAX(AVERAGE($D20:$I20)*'IRRBB parameters'!$C$33,'IRRBB parameters'!$E$33),'IRRBB parameters'!$D$33)*(1-('IRRBB parameters'!R$38/'IRRBB parameters'!$U$38)),0),"")</f>
        <v/>
      </c>
      <c r="T220" s="1239" t="str">
        <f>IF(ISNUMBER(T20),MAX(T20+MIN(MAX(AVERAGE($D20:$I20)*'IRRBB parameters'!$C$33,'IRRBB parameters'!$E$33),'IRRBB parameters'!$D$33)*(1-('IRRBB parameters'!S$38/'IRRBB parameters'!$U$38)),0),"")</f>
        <v/>
      </c>
      <c r="U220" s="1239" t="str">
        <f>IF(ISNUMBER(U20),MAX(U20+MIN(MAX(AVERAGE($D20:$I20)*'IRRBB parameters'!$C$33,'IRRBB parameters'!$E$33),'IRRBB parameters'!$D$33)*(1-('IRRBB parameters'!T$38/'IRRBB parameters'!$U$38)),0),"")</f>
        <v/>
      </c>
      <c r="V220" s="1240" t="str">
        <f>IF(ISNUMBER(V20),MAX(V20+MIN(MAX(AVERAGE($D20:$I20)*'IRRBB parameters'!$C$33,'IRRBB parameters'!$E$33),'IRRBB parameters'!$D$33)*(1-('IRRBB parameters'!U$38/'IRRBB parameters'!$U$38)),0),"")</f>
        <v/>
      </c>
      <c r="W220" s="1150"/>
      <c r="X220" s="1210"/>
    </row>
    <row r="221" spans="1:24" ht="15" customHeight="1" x14ac:dyDescent="0.25">
      <c r="A221" s="1209"/>
      <c r="B221" s="1230">
        <f t="shared" si="8"/>
        <v>16</v>
      </c>
      <c r="C221" s="1231" t="str">
        <f t="shared" si="9"/>
        <v/>
      </c>
      <c r="D221" s="1239" t="str">
        <f>IF(ISNUMBER(D21),MAX(D21+MIN(MAX(AVERAGE($D21:$I21)*'IRRBB parameters'!$C$33,'IRRBB parameters'!$E$33),'IRRBB parameters'!$D$33)*(1-('IRRBB parameters'!C$38/'IRRBB parameters'!$U$38)),0),"")</f>
        <v/>
      </c>
      <c r="E221" s="1239" t="str">
        <f>IF(ISNUMBER(E21),MAX(E21+MIN(MAX(AVERAGE($D21:$I21)*'IRRBB parameters'!$C$33,'IRRBB parameters'!$E$33),'IRRBB parameters'!$D$33)*(1-('IRRBB parameters'!D$38/'IRRBB parameters'!$U$38)),0),"")</f>
        <v/>
      </c>
      <c r="F221" s="1239" t="str">
        <f>IF(ISNUMBER(F21),MAX(F21+MIN(MAX(AVERAGE($D21:$I21)*'IRRBB parameters'!$C$33,'IRRBB parameters'!$E$33),'IRRBB parameters'!$D$33)*(1-('IRRBB parameters'!E$38/'IRRBB parameters'!$U$38)),0),"")</f>
        <v/>
      </c>
      <c r="G221" s="1239" t="str">
        <f>IF(ISNUMBER(G21),MAX(G21+MIN(MAX(AVERAGE($D21:$I21)*'IRRBB parameters'!$C$33,'IRRBB parameters'!$E$33),'IRRBB parameters'!$D$33)*(1-('IRRBB parameters'!F$38/'IRRBB parameters'!$U$38)),0),"")</f>
        <v/>
      </c>
      <c r="H221" s="1239" t="str">
        <f>IF(ISNUMBER(H21),MAX(H21+MIN(MAX(AVERAGE($D21:$I21)*'IRRBB parameters'!$C$33,'IRRBB parameters'!$E$33),'IRRBB parameters'!$D$33)*(1-('IRRBB parameters'!G$38/'IRRBB parameters'!$U$38)),0),"")</f>
        <v/>
      </c>
      <c r="I221" s="1239" t="str">
        <f>IF(ISNUMBER(I21),MAX(I21+MIN(MAX(AVERAGE($D21:$I21)*'IRRBB parameters'!$C$33,'IRRBB parameters'!$E$33),'IRRBB parameters'!$D$33)*(1-('IRRBB parameters'!H$38/'IRRBB parameters'!$U$38)),0),"")</f>
        <v/>
      </c>
      <c r="J221" s="1239" t="str">
        <f>IF(ISNUMBER(J21),MAX(J21+MIN(MAX(AVERAGE($D21:$I21)*'IRRBB parameters'!$C$33,'IRRBB parameters'!$E$33),'IRRBB parameters'!$D$33)*(1-('IRRBB parameters'!I$38/'IRRBB parameters'!$U$38)),0),"")</f>
        <v/>
      </c>
      <c r="K221" s="1239" t="str">
        <f>IF(ISNUMBER(K21),MAX(K21+MIN(MAX(AVERAGE($D21:$I21)*'IRRBB parameters'!$C$33,'IRRBB parameters'!$E$33),'IRRBB parameters'!$D$33)*(1-('IRRBB parameters'!J$38/'IRRBB parameters'!$U$38)),0),"")</f>
        <v/>
      </c>
      <c r="L221" s="1239" t="str">
        <f>IF(ISNUMBER(L21),MAX(L21+MIN(MAX(AVERAGE($D21:$I21)*'IRRBB parameters'!$C$33,'IRRBB parameters'!$E$33),'IRRBB parameters'!$D$33)*(1-('IRRBB parameters'!K$38/'IRRBB parameters'!$U$38)),0),"")</f>
        <v/>
      </c>
      <c r="M221" s="1239" t="str">
        <f>IF(ISNUMBER(M21),MAX(M21+MIN(MAX(AVERAGE($D21:$I21)*'IRRBB parameters'!$C$33,'IRRBB parameters'!$E$33),'IRRBB parameters'!$D$33)*(1-('IRRBB parameters'!L$38/'IRRBB parameters'!$U$38)),0),"")</f>
        <v/>
      </c>
      <c r="N221" s="1239" t="str">
        <f>IF(ISNUMBER(N21),MAX(N21+MIN(MAX(AVERAGE($D21:$I21)*'IRRBB parameters'!$C$33,'IRRBB parameters'!$E$33),'IRRBB parameters'!$D$33)*(1-('IRRBB parameters'!M$38/'IRRBB parameters'!$U$38)),0),"")</f>
        <v/>
      </c>
      <c r="O221" s="1239" t="str">
        <f>IF(ISNUMBER(O21),MAX(O21+MIN(MAX(AVERAGE($D21:$I21)*'IRRBB parameters'!$C$33,'IRRBB parameters'!$E$33),'IRRBB parameters'!$D$33)*(1-('IRRBB parameters'!N$38/'IRRBB parameters'!$U$38)),0),"")</f>
        <v/>
      </c>
      <c r="P221" s="1239" t="str">
        <f>IF(ISNUMBER(P21),MAX(P21+MIN(MAX(AVERAGE($D21:$I21)*'IRRBB parameters'!$C$33,'IRRBB parameters'!$E$33),'IRRBB parameters'!$D$33)*(1-('IRRBB parameters'!O$38/'IRRBB parameters'!$U$38)),0),"")</f>
        <v/>
      </c>
      <c r="Q221" s="1239" t="str">
        <f>IF(ISNUMBER(Q21),MAX(Q21+MIN(MAX(AVERAGE($D21:$I21)*'IRRBB parameters'!$C$33,'IRRBB parameters'!$E$33),'IRRBB parameters'!$D$33)*(1-('IRRBB parameters'!P$38/'IRRBB parameters'!$U$38)),0),"")</f>
        <v/>
      </c>
      <c r="R221" s="1239" t="str">
        <f>IF(ISNUMBER(R21),MAX(R21+MIN(MAX(AVERAGE($D21:$I21)*'IRRBB parameters'!$C$33,'IRRBB parameters'!$E$33),'IRRBB parameters'!$D$33)*(1-('IRRBB parameters'!Q$38/'IRRBB parameters'!$U$38)),0),"")</f>
        <v/>
      </c>
      <c r="S221" s="1239" t="str">
        <f>IF(ISNUMBER(S21),MAX(S21+MIN(MAX(AVERAGE($D21:$I21)*'IRRBB parameters'!$C$33,'IRRBB parameters'!$E$33),'IRRBB parameters'!$D$33)*(1-('IRRBB parameters'!R$38/'IRRBB parameters'!$U$38)),0),"")</f>
        <v/>
      </c>
      <c r="T221" s="1239" t="str">
        <f>IF(ISNUMBER(T21),MAX(T21+MIN(MAX(AVERAGE($D21:$I21)*'IRRBB parameters'!$C$33,'IRRBB parameters'!$E$33),'IRRBB parameters'!$D$33)*(1-('IRRBB parameters'!S$38/'IRRBB parameters'!$U$38)),0),"")</f>
        <v/>
      </c>
      <c r="U221" s="1239" t="str">
        <f>IF(ISNUMBER(U21),MAX(U21+MIN(MAX(AVERAGE($D21:$I21)*'IRRBB parameters'!$C$33,'IRRBB parameters'!$E$33),'IRRBB parameters'!$D$33)*(1-('IRRBB parameters'!T$38/'IRRBB parameters'!$U$38)),0),"")</f>
        <v/>
      </c>
      <c r="V221" s="1240" t="str">
        <f>IF(ISNUMBER(V21),MAX(V21+MIN(MAX(AVERAGE($D21:$I21)*'IRRBB parameters'!$C$33,'IRRBB parameters'!$E$33),'IRRBB parameters'!$D$33)*(1-('IRRBB parameters'!U$38/'IRRBB parameters'!$U$38)),0),"")</f>
        <v/>
      </c>
      <c r="W221" s="1150"/>
      <c r="X221" s="1210"/>
    </row>
    <row r="222" spans="1:24" ht="15" customHeight="1" x14ac:dyDescent="0.25">
      <c r="A222" s="1209"/>
      <c r="B222" s="1230">
        <f t="shared" si="8"/>
        <v>17</v>
      </c>
      <c r="C222" s="1231" t="str">
        <f t="shared" si="9"/>
        <v/>
      </c>
      <c r="D222" s="1239" t="str">
        <f>IF(ISNUMBER(D22),MAX(D22+MIN(MAX(AVERAGE($D22:$I22)*'IRRBB parameters'!$C$33,'IRRBB parameters'!$E$33),'IRRBB parameters'!$D$33)*(1-('IRRBB parameters'!C$38/'IRRBB parameters'!$U$38)),0),"")</f>
        <v/>
      </c>
      <c r="E222" s="1239" t="str">
        <f>IF(ISNUMBER(E22),MAX(E22+MIN(MAX(AVERAGE($D22:$I22)*'IRRBB parameters'!$C$33,'IRRBB parameters'!$E$33),'IRRBB parameters'!$D$33)*(1-('IRRBB parameters'!D$38/'IRRBB parameters'!$U$38)),0),"")</f>
        <v/>
      </c>
      <c r="F222" s="1239" t="str">
        <f>IF(ISNUMBER(F22),MAX(F22+MIN(MAX(AVERAGE($D22:$I22)*'IRRBB parameters'!$C$33,'IRRBB parameters'!$E$33),'IRRBB parameters'!$D$33)*(1-('IRRBB parameters'!E$38/'IRRBB parameters'!$U$38)),0),"")</f>
        <v/>
      </c>
      <c r="G222" s="1239" t="str">
        <f>IF(ISNUMBER(G22),MAX(G22+MIN(MAX(AVERAGE($D22:$I22)*'IRRBB parameters'!$C$33,'IRRBB parameters'!$E$33),'IRRBB parameters'!$D$33)*(1-('IRRBB parameters'!F$38/'IRRBB parameters'!$U$38)),0),"")</f>
        <v/>
      </c>
      <c r="H222" s="1239" t="str">
        <f>IF(ISNUMBER(H22),MAX(H22+MIN(MAX(AVERAGE($D22:$I22)*'IRRBB parameters'!$C$33,'IRRBB parameters'!$E$33),'IRRBB parameters'!$D$33)*(1-('IRRBB parameters'!G$38/'IRRBB parameters'!$U$38)),0),"")</f>
        <v/>
      </c>
      <c r="I222" s="1239" t="str">
        <f>IF(ISNUMBER(I22),MAX(I22+MIN(MAX(AVERAGE($D22:$I22)*'IRRBB parameters'!$C$33,'IRRBB parameters'!$E$33),'IRRBB parameters'!$D$33)*(1-('IRRBB parameters'!H$38/'IRRBB parameters'!$U$38)),0),"")</f>
        <v/>
      </c>
      <c r="J222" s="1239" t="str">
        <f>IF(ISNUMBER(J22),MAX(J22+MIN(MAX(AVERAGE($D22:$I22)*'IRRBB parameters'!$C$33,'IRRBB parameters'!$E$33),'IRRBB parameters'!$D$33)*(1-('IRRBB parameters'!I$38/'IRRBB parameters'!$U$38)),0),"")</f>
        <v/>
      </c>
      <c r="K222" s="1239" t="str">
        <f>IF(ISNUMBER(K22),MAX(K22+MIN(MAX(AVERAGE($D22:$I22)*'IRRBB parameters'!$C$33,'IRRBB parameters'!$E$33),'IRRBB parameters'!$D$33)*(1-('IRRBB parameters'!J$38/'IRRBB parameters'!$U$38)),0),"")</f>
        <v/>
      </c>
      <c r="L222" s="1239" t="str">
        <f>IF(ISNUMBER(L22),MAX(L22+MIN(MAX(AVERAGE($D22:$I22)*'IRRBB parameters'!$C$33,'IRRBB parameters'!$E$33),'IRRBB parameters'!$D$33)*(1-('IRRBB parameters'!K$38/'IRRBB parameters'!$U$38)),0),"")</f>
        <v/>
      </c>
      <c r="M222" s="1239" t="str">
        <f>IF(ISNUMBER(M22),MAX(M22+MIN(MAX(AVERAGE($D22:$I22)*'IRRBB parameters'!$C$33,'IRRBB parameters'!$E$33),'IRRBB parameters'!$D$33)*(1-('IRRBB parameters'!L$38/'IRRBB parameters'!$U$38)),0),"")</f>
        <v/>
      </c>
      <c r="N222" s="1239" t="str">
        <f>IF(ISNUMBER(N22),MAX(N22+MIN(MAX(AVERAGE($D22:$I22)*'IRRBB parameters'!$C$33,'IRRBB parameters'!$E$33),'IRRBB parameters'!$D$33)*(1-('IRRBB parameters'!M$38/'IRRBB parameters'!$U$38)),0),"")</f>
        <v/>
      </c>
      <c r="O222" s="1239" t="str">
        <f>IF(ISNUMBER(O22),MAX(O22+MIN(MAX(AVERAGE($D22:$I22)*'IRRBB parameters'!$C$33,'IRRBB parameters'!$E$33),'IRRBB parameters'!$D$33)*(1-('IRRBB parameters'!N$38/'IRRBB parameters'!$U$38)),0),"")</f>
        <v/>
      </c>
      <c r="P222" s="1239" t="str">
        <f>IF(ISNUMBER(P22),MAX(P22+MIN(MAX(AVERAGE($D22:$I22)*'IRRBB parameters'!$C$33,'IRRBB parameters'!$E$33),'IRRBB parameters'!$D$33)*(1-('IRRBB parameters'!O$38/'IRRBB parameters'!$U$38)),0),"")</f>
        <v/>
      </c>
      <c r="Q222" s="1239" t="str">
        <f>IF(ISNUMBER(Q22),MAX(Q22+MIN(MAX(AVERAGE($D22:$I22)*'IRRBB parameters'!$C$33,'IRRBB parameters'!$E$33),'IRRBB parameters'!$D$33)*(1-('IRRBB parameters'!P$38/'IRRBB parameters'!$U$38)),0),"")</f>
        <v/>
      </c>
      <c r="R222" s="1239" t="str">
        <f>IF(ISNUMBER(R22),MAX(R22+MIN(MAX(AVERAGE($D22:$I22)*'IRRBB parameters'!$C$33,'IRRBB parameters'!$E$33),'IRRBB parameters'!$D$33)*(1-('IRRBB parameters'!Q$38/'IRRBB parameters'!$U$38)),0),"")</f>
        <v/>
      </c>
      <c r="S222" s="1239" t="str">
        <f>IF(ISNUMBER(S22),MAX(S22+MIN(MAX(AVERAGE($D22:$I22)*'IRRBB parameters'!$C$33,'IRRBB parameters'!$E$33),'IRRBB parameters'!$D$33)*(1-('IRRBB parameters'!R$38/'IRRBB parameters'!$U$38)),0),"")</f>
        <v/>
      </c>
      <c r="T222" s="1239" t="str">
        <f>IF(ISNUMBER(T22),MAX(T22+MIN(MAX(AVERAGE($D22:$I22)*'IRRBB parameters'!$C$33,'IRRBB parameters'!$E$33),'IRRBB parameters'!$D$33)*(1-('IRRBB parameters'!S$38/'IRRBB parameters'!$U$38)),0),"")</f>
        <v/>
      </c>
      <c r="U222" s="1239" t="str">
        <f>IF(ISNUMBER(U22),MAX(U22+MIN(MAX(AVERAGE($D22:$I22)*'IRRBB parameters'!$C$33,'IRRBB parameters'!$E$33),'IRRBB parameters'!$D$33)*(1-('IRRBB parameters'!T$38/'IRRBB parameters'!$U$38)),0),"")</f>
        <v/>
      </c>
      <c r="V222" s="1240" t="str">
        <f>IF(ISNUMBER(V22),MAX(V22+MIN(MAX(AVERAGE($D22:$I22)*'IRRBB parameters'!$C$33,'IRRBB parameters'!$E$33),'IRRBB parameters'!$D$33)*(1-('IRRBB parameters'!U$38/'IRRBB parameters'!$U$38)),0),"")</f>
        <v/>
      </c>
      <c r="W222" s="1150"/>
      <c r="X222" s="1210"/>
    </row>
    <row r="223" spans="1:24" ht="15" customHeight="1" x14ac:dyDescent="0.25">
      <c r="A223" s="1209"/>
      <c r="B223" s="1230">
        <f t="shared" si="8"/>
        <v>18</v>
      </c>
      <c r="C223" s="1231" t="str">
        <f t="shared" si="9"/>
        <v/>
      </c>
      <c r="D223" s="1239" t="str">
        <f>IF(ISNUMBER(D23),MAX(D23+MIN(MAX(AVERAGE($D23:$I23)*'IRRBB parameters'!$C$33,'IRRBB parameters'!$E$33),'IRRBB parameters'!$D$33)*(1-('IRRBB parameters'!C$38/'IRRBB parameters'!$U$38)),0),"")</f>
        <v/>
      </c>
      <c r="E223" s="1239" t="str">
        <f>IF(ISNUMBER(E23),MAX(E23+MIN(MAX(AVERAGE($D23:$I23)*'IRRBB parameters'!$C$33,'IRRBB parameters'!$E$33),'IRRBB parameters'!$D$33)*(1-('IRRBB parameters'!D$38/'IRRBB parameters'!$U$38)),0),"")</f>
        <v/>
      </c>
      <c r="F223" s="1239" t="str">
        <f>IF(ISNUMBER(F23),MAX(F23+MIN(MAX(AVERAGE($D23:$I23)*'IRRBB parameters'!$C$33,'IRRBB parameters'!$E$33),'IRRBB parameters'!$D$33)*(1-('IRRBB parameters'!E$38/'IRRBB parameters'!$U$38)),0),"")</f>
        <v/>
      </c>
      <c r="G223" s="1239" t="str">
        <f>IF(ISNUMBER(G23),MAX(G23+MIN(MAX(AVERAGE($D23:$I23)*'IRRBB parameters'!$C$33,'IRRBB parameters'!$E$33),'IRRBB parameters'!$D$33)*(1-('IRRBB parameters'!F$38/'IRRBB parameters'!$U$38)),0),"")</f>
        <v/>
      </c>
      <c r="H223" s="1239" t="str">
        <f>IF(ISNUMBER(H23),MAX(H23+MIN(MAX(AVERAGE($D23:$I23)*'IRRBB parameters'!$C$33,'IRRBB parameters'!$E$33),'IRRBB parameters'!$D$33)*(1-('IRRBB parameters'!G$38/'IRRBB parameters'!$U$38)),0),"")</f>
        <v/>
      </c>
      <c r="I223" s="1239" t="str">
        <f>IF(ISNUMBER(I23),MAX(I23+MIN(MAX(AVERAGE($D23:$I23)*'IRRBB parameters'!$C$33,'IRRBB parameters'!$E$33),'IRRBB parameters'!$D$33)*(1-('IRRBB parameters'!H$38/'IRRBB parameters'!$U$38)),0),"")</f>
        <v/>
      </c>
      <c r="J223" s="1239" t="str">
        <f>IF(ISNUMBER(J23),MAX(J23+MIN(MAX(AVERAGE($D23:$I23)*'IRRBB parameters'!$C$33,'IRRBB parameters'!$E$33),'IRRBB parameters'!$D$33)*(1-('IRRBB parameters'!I$38/'IRRBB parameters'!$U$38)),0),"")</f>
        <v/>
      </c>
      <c r="K223" s="1239" t="str">
        <f>IF(ISNUMBER(K23),MAX(K23+MIN(MAX(AVERAGE($D23:$I23)*'IRRBB parameters'!$C$33,'IRRBB parameters'!$E$33),'IRRBB parameters'!$D$33)*(1-('IRRBB parameters'!J$38/'IRRBB parameters'!$U$38)),0),"")</f>
        <v/>
      </c>
      <c r="L223" s="1239" t="str">
        <f>IF(ISNUMBER(L23),MAX(L23+MIN(MAX(AVERAGE($D23:$I23)*'IRRBB parameters'!$C$33,'IRRBB parameters'!$E$33),'IRRBB parameters'!$D$33)*(1-('IRRBB parameters'!K$38/'IRRBB parameters'!$U$38)),0),"")</f>
        <v/>
      </c>
      <c r="M223" s="1239" t="str">
        <f>IF(ISNUMBER(M23),MAX(M23+MIN(MAX(AVERAGE($D23:$I23)*'IRRBB parameters'!$C$33,'IRRBB parameters'!$E$33),'IRRBB parameters'!$D$33)*(1-('IRRBB parameters'!L$38/'IRRBB parameters'!$U$38)),0),"")</f>
        <v/>
      </c>
      <c r="N223" s="1239" t="str">
        <f>IF(ISNUMBER(N23),MAX(N23+MIN(MAX(AVERAGE($D23:$I23)*'IRRBB parameters'!$C$33,'IRRBB parameters'!$E$33),'IRRBB parameters'!$D$33)*(1-('IRRBB parameters'!M$38/'IRRBB parameters'!$U$38)),0),"")</f>
        <v/>
      </c>
      <c r="O223" s="1239" t="str">
        <f>IF(ISNUMBER(O23),MAX(O23+MIN(MAX(AVERAGE($D23:$I23)*'IRRBB parameters'!$C$33,'IRRBB parameters'!$E$33),'IRRBB parameters'!$D$33)*(1-('IRRBB parameters'!N$38/'IRRBB parameters'!$U$38)),0),"")</f>
        <v/>
      </c>
      <c r="P223" s="1239" t="str">
        <f>IF(ISNUMBER(P23),MAX(P23+MIN(MAX(AVERAGE($D23:$I23)*'IRRBB parameters'!$C$33,'IRRBB parameters'!$E$33),'IRRBB parameters'!$D$33)*(1-('IRRBB parameters'!O$38/'IRRBB parameters'!$U$38)),0),"")</f>
        <v/>
      </c>
      <c r="Q223" s="1239" t="str">
        <f>IF(ISNUMBER(Q23),MAX(Q23+MIN(MAX(AVERAGE($D23:$I23)*'IRRBB parameters'!$C$33,'IRRBB parameters'!$E$33),'IRRBB parameters'!$D$33)*(1-('IRRBB parameters'!P$38/'IRRBB parameters'!$U$38)),0),"")</f>
        <v/>
      </c>
      <c r="R223" s="1239" t="str">
        <f>IF(ISNUMBER(R23),MAX(R23+MIN(MAX(AVERAGE($D23:$I23)*'IRRBB parameters'!$C$33,'IRRBB parameters'!$E$33),'IRRBB parameters'!$D$33)*(1-('IRRBB parameters'!Q$38/'IRRBB parameters'!$U$38)),0),"")</f>
        <v/>
      </c>
      <c r="S223" s="1239" t="str">
        <f>IF(ISNUMBER(S23),MAX(S23+MIN(MAX(AVERAGE($D23:$I23)*'IRRBB parameters'!$C$33,'IRRBB parameters'!$E$33),'IRRBB parameters'!$D$33)*(1-('IRRBB parameters'!R$38/'IRRBB parameters'!$U$38)),0),"")</f>
        <v/>
      </c>
      <c r="T223" s="1239" t="str">
        <f>IF(ISNUMBER(T23),MAX(T23+MIN(MAX(AVERAGE($D23:$I23)*'IRRBB parameters'!$C$33,'IRRBB parameters'!$E$33),'IRRBB parameters'!$D$33)*(1-('IRRBB parameters'!S$38/'IRRBB parameters'!$U$38)),0),"")</f>
        <v/>
      </c>
      <c r="U223" s="1239" t="str">
        <f>IF(ISNUMBER(U23),MAX(U23+MIN(MAX(AVERAGE($D23:$I23)*'IRRBB parameters'!$C$33,'IRRBB parameters'!$E$33),'IRRBB parameters'!$D$33)*(1-('IRRBB parameters'!T$38/'IRRBB parameters'!$U$38)),0),"")</f>
        <v/>
      </c>
      <c r="V223" s="1240" t="str">
        <f>IF(ISNUMBER(V23),MAX(V23+MIN(MAX(AVERAGE($D23:$I23)*'IRRBB parameters'!$C$33,'IRRBB parameters'!$E$33),'IRRBB parameters'!$D$33)*(1-('IRRBB parameters'!U$38/'IRRBB parameters'!$U$38)),0),"")</f>
        <v/>
      </c>
      <c r="W223" s="1150"/>
      <c r="X223" s="1210"/>
    </row>
    <row r="224" spans="1:24" ht="15" customHeight="1" x14ac:dyDescent="0.25">
      <c r="A224" s="1209"/>
      <c r="B224" s="1230">
        <f t="shared" si="8"/>
        <v>19</v>
      </c>
      <c r="C224" s="1231" t="str">
        <f t="shared" si="9"/>
        <v/>
      </c>
      <c r="D224" s="1239" t="str">
        <f>IF(ISNUMBER(D24),MAX(D24+MIN(MAX(AVERAGE($D24:$I24)*'IRRBB parameters'!$C$33,'IRRBB parameters'!$E$33),'IRRBB parameters'!$D$33)*(1-('IRRBB parameters'!C$38/'IRRBB parameters'!$U$38)),0),"")</f>
        <v/>
      </c>
      <c r="E224" s="1239" t="str">
        <f>IF(ISNUMBER(E24),MAX(E24+MIN(MAX(AVERAGE($D24:$I24)*'IRRBB parameters'!$C$33,'IRRBB parameters'!$E$33),'IRRBB parameters'!$D$33)*(1-('IRRBB parameters'!D$38/'IRRBB parameters'!$U$38)),0),"")</f>
        <v/>
      </c>
      <c r="F224" s="1239" t="str">
        <f>IF(ISNUMBER(F24),MAX(F24+MIN(MAX(AVERAGE($D24:$I24)*'IRRBB parameters'!$C$33,'IRRBB parameters'!$E$33),'IRRBB parameters'!$D$33)*(1-('IRRBB parameters'!E$38/'IRRBB parameters'!$U$38)),0),"")</f>
        <v/>
      </c>
      <c r="G224" s="1239" t="str">
        <f>IF(ISNUMBER(G24),MAX(G24+MIN(MAX(AVERAGE($D24:$I24)*'IRRBB parameters'!$C$33,'IRRBB parameters'!$E$33),'IRRBB parameters'!$D$33)*(1-('IRRBB parameters'!F$38/'IRRBB parameters'!$U$38)),0),"")</f>
        <v/>
      </c>
      <c r="H224" s="1239" t="str">
        <f>IF(ISNUMBER(H24),MAX(H24+MIN(MAX(AVERAGE($D24:$I24)*'IRRBB parameters'!$C$33,'IRRBB parameters'!$E$33),'IRRBB parameters'!$D$33)*(1-('IRRBB parameters'!G$38/'IRRBB parameters'!$U$38)),0),"")</f>
        <v/>
      </c>
      <c r="I224" s="1239" t="str">
        <f>IF(ISNUMBER(I24),MAX(I24+MIN(MAX(AVERAGE($D24:$I24)*'IRRBB parameters'!$C$33,'IRRBB parameters'!$E$33),'IRRBB parameters'!$D$33)*(1-('IRRBB parameters'!H$38/'IRRBB parameters'!$U$38)),0),"")</f>
        <v/>
      </c>
      <c r="J224" s="1239" t="str">
        <f>IF(ISNUMBER(J24),MAX(J24+MIN(MAX(AVERAGE($D24:$I24)*'IRRBB parameters'!$C$33,'IRRBB parameters'!$E$33),'IRRBB parameters'!$D$33)*(1-('IRRBB parameters'!I$38/'IRRBB parameters'!$U$38)),0),"")</f>
        <v/>
      </c>
      <c r="K224" s="1239" t="str">
        <f>IF(ISNUMBER(K24),MAX(K24+MIN(MAX(AVERAGE($D24:$I24)*'IRRBB parameters'!$C$33,'IRRBB parameters'!$E$33),'IRRBB parameters'!$D$33)*(1-('IRRBB parameters'!J$38/'IRRBB parameters'!$U$38)),0),"")</f>
        <v/>
      </c>
      <c r="L224" s="1239" t="str">
        <f>IF(ISNUMBER(L24),MAX(L24+MIN(MAX(AVERAGE($D24:$I24)*'IRRBB parameters'!$C$33,'IRRBB parameters'!$E$33),'IRRBB parameters'!$D$33)*(1-('IRRBB parameters'!K$38/'IRRBB parameters'!$U$38)),0),"")</f>
        <v/>
      </c>
      <c r="M224" s="1239" t="str">
        <f>IF(ISNUMBER(M24),MAX(M24+MIN(MAX(AVERAGE($D24:$I24)*'IRRBB parameters'!$C$33,'IRRBB parameters'!$E$33),'IRRBB parameters'!$D$33)*(1-('IRRBB parameters'!L$38/'IRRBB parameters'!$U$38)),0),"")</f>
        <v/>
      </c>
      <c r="N224" s="1239" t="str">
        <f>IF(ISNUMBER(N24),MAX(N24+MIN(MAX(AVERAGE($D24:$I24)*'IRRBB parameters'!$C$33,'IRRBB parameters'!$E$33),'IRRBB parameters'!$D$33)*(1-('IRRBB parameters'!M$38/'IRRBB parameters'!$U$38)),0),"")</f>
        <v/>
      </c>
      <c r="O224" s="1239" t="str">
        <f>IF(ISNUMBER(O24),MAX(O24+MIN(MAX(AVERAGE($D24:$I24)*'IRRBB parameters'!$C$33,'IRRBB parameters'!$E$33),'IRRBB parameters'!$D$33)*(1-('IRRBB parameters'!N$38/'IRRBB parameters'!$U$38)),0),"")</f>
        <v/>
      </c>
      <c r="P224" s="1239" t="str">
        <f>IF(ISNUMBER(P24),MAX(P24+MIN(MAX(AVERAGE($D24:$I24)*'IRRBB parameters'!$C$33,'IRRBB parameters'!$E$33),'IRRBB parameters'!$D$33)*(1-('IRRBB parameters'!O$38/'IRRBB parameters'!$U$38)),0),"")</f>
        <v/>
      </c>
      <c r="Q224" s="1239" t="str">
        <f>IF(ISNUMBER(Q24),MAX(Q24+MIN(MAX(AVERAGE($D24:$I24)*'IRRBB parameters'!$C$33,'IRRBB parameters'!$E$33),'IRRBB parameters'!$D$33)*(1-('IRRBB parameters'!P$38/'IRRBB parameters'!$U$38)),0),"")</f>
        <v/>
      </c>
      <c r="R224" s="1239" t="str">
        <f>IF(ISNUMBER(R24),MAX(R24+MIN(MAX(AVERAGE($D24:$I24)*'IRRBB parameters'!$C$33,'IRRBB parameters'!$E$33),'IRRBB parameters'!$D$33)*(1-('IRRBB parameters'!Q$38/'IRRBB parameters'!$U$38)),0),"")</f>
        <v/>
      </c>
      <c r="S224" s="1239" t="str">
        <f>IF(ISNUMBER(S24),MAX(S24+MIN(MAX(AVERAGE($D24:$I24)*'IRRBB parameters'!$C$33,'IRRBB parameters'!$E$33),'IRRBB parameters'!$D$33)*(1-('IRRBB parameters'!R$38/'IRRBB parameters'!$U$38)),0),"")</f>
        <v/>
      </c>
      <c r="T224" s="1239" t="str">
        <f>IF(ISNUMBER(T24),MAX(T24+MIN(MAX(AVERAGE($D24:$I24)*'IRRBB parameters'!$C$33,'IRRBB parameters'!$E$33),'IRRBB parameters'!$D$33)*(1-('IRRBB parameters'!S$38/'IRRBB parameters'!$U$38)),0),"")</f>
        <v/>
      </c>
      <c r="U224" s="1239" t="str">
        <f>IF(ISNUMBER(U24),MAX(U24+MIN(MAX(AVERAGE($D24:$I24)*'IRRBB parameters'!$C$33,'IRRBB parameters'!$E$33),'IRRBB parameters'!$D$33)*(1-('IRRBB parameters'!T$38/'IRRBB parameters'!$U$38)),0),"")</f>
        <v/>
      </c>
      <c r="V224" s="1240" t="str">
        <f>IF(ISNUMBER(V24),MAX(V24+MIN(MAX(AVERAGE($D24:$I24)*'IRRBB parameters'!$C$33,'IRRBB parameters'!$E$33),'IRRBB parameters'!$D$33)*(1-('IRRBB parameters'!U$38/'IRRBB parameters'!$U$38)),0),"")</f>
        <v/>
      </c>
      <c r="W224" s="1150"/>
      <c r="X224" s="1210"/>
    </row>
    <row r="225" spans="1:24" ht="15" customHeight="1" x14ac:dyDescent="0.25">
      <c r="A225" s="1209"/>
      <c r="B225" s="1230">
        <f t="shared" si="8"/>
        <v>20</v>
      </c>
      <c r="C225" s="1231" t="str">
        <f t="shared" si="9"/>
        <v/>
      </c>
      <c r="D225" s="1239" t="str">
        <f>IF(ISNUMBER(D25),MAX(D25+MIN(MAX(AVERAGE($D25:$I25)*'IRRBB parameters'!$C$33,'IRRBB parameters'!$E$33),'IRRBB parameters'!$D$33)*(1-('IRRBB parameters'!C$38/'IRRBB parameters'!$U$38)),0),"")</f>
        <v/>
      </c>
      <c r="E225" s="1239" t="str">
        <f>IF(ISNUMBER(E25),MAX(E25+MIN(MAX(AVERAGE($D25:$I25)*'IRRBB parameters'!$C$33,'IRRBB parameters'!$E$33),'IRRBB parameters'!$D$33)*(1-('IRRBB parameters'!D$38/'IRRBB parameters'!$U$38)),0),"")</f>
        <v/>
      </c>
      <c r="F225" s="1239" t="str">
        <f>IF(ISNUMBER(F25),MAX(F25+MIN(MAX(AVERAGE($D25:$I25)*'IRRBB parameters'!$C$33,'IRRBB parameters'!$E$33),'IRRBB parameters'!$D$33)*(1-('IRRBB parameters'!E$38/'IRRBB parameters'!$U$38)),0),"")</f>
        <v/>
      </c>
      <c r="G225" s="1239" t="str">
        <f>IF(ISNUMBER(G25),MAX(G25+MIN(MAX(AVERAGE($D25:$I25)*'IRRBB parameters'!$C$33,'IRRBB parameters'!$E$33),'IRRBB parameters'!$D$33)*(1-('IRRBB parameters'!F$38/'IRRBB parameters'!$U$38)),0),"")</f>
        <v/>
      </c>
      <c r="H225" s="1239" t="str">
        <f>IF(ISNUMBER(H25),MAX(H25+MIN(MAX(AVERAGE($D25:$I25)*'IRRBB parameters'!$C$33,'IRRBB parameters'!$E$33),'IRRBB parameters'!$D$33)*(1-('IRRBB parameters'!G$38/'IRRBB parameters'!$U$38)),0),"")</f>
        <v/>
      </c>
      <c r="I225" s="1239" t="str">
        <f>IF(ISNUMBER(I25),MAX(I25+MIN(MAX(AVERAGE($D25:$I25)*'IRRBB parameters'!$C$33,'IRRBB parameters'!$E$33),'IRRBB parameters'!$D$33)*(1-('IRRBB parameters'!H$38/'IRRBB parameters'!$U$38)),0),"")</f>
        <v/>
      </c>
      <c r="J225" s="1239" t="str">
        <f>IF(ISNUMBER(J25),MAX(J25+MIN(MAX(AVERAGE($D25:$I25)*'IRRBB parameters'!$C$33,'IRRBB parameters'!$E$33),'IRRBB parameters'!$D$33)*(1-('IRRBB parameters'!I$38/'IRRBB parameters'!$U$38)),0),"")</f>
        <v/>
      </c>
      <c r="K225" s="1239" t="str">
        <f>IF(ISNUMBER(K25),MAX(K25+MIN(MAX(AVERAGE($D25:$I25)*'IRRBB parameters'!$C$33,'IRRBB parameters'!$E$33),'IRRBB parameters'!$D$33)*(1-('IRRBB parameters'!J$38/'IRRBB parameters'!$U$38)),0),"")</f>
        <v/>
      </c>
      <c r="L225" s="1239" t="str">
        <f>IF(ISNUMBER(L25),MAX(L25+MIN(MAX(AVERAGE($D25:$I25)*'IRRBB parameters'!$C$33,'IRRBB parameters'!$E$33),'IRRBB parameters'!$D$33)*(1-('IRRBB parameters'!K$38/'IRRBB parameters'!$U$38)),0),"")</f>
        <v/>
      </c>
      <c r="M225" s="1239" t="str">
        <f>IF(ISNUMBER(M25),MAX(M25+MIN(MAX(AVERAGE($D25:$I25)*'IRRBB parameters'!$C$33,'IRRBB parameters'!$E$33),'IRRBB parameters'!$D$33)*(1-('IRRBB parameters'!L$38/'IRRBB parameters'!$U$38)),0),"")</f>
        <v/>
      </c>
      <c r="N225" s="1239" t="str">
        <f>IF(ISNUMBER(N25),MAX(N25+MIN(MAX(AVERAGE($D25:$I25)*'IRRBB parameters'!$C$33,'IRRBB parameters'!$E$33),'IRRBB parameters'!$D$33)*(1-('IRRBB parameters'!M$38/'IRRBB parameters'!$U$38)),0),"")</f>
        <v/>
      </c>
      <c r="O225" s="1239" t="str">
        <f>IF(ISNUMBER(O25),MAX(O25+MIN(MAX(AVERAGE($D25:$I25)*'IRRBB parameters'!$C$33,'IRRBB parameters'!$E$33),'IRRBB parameters'!$D$33)*(1-('IRRBB parameters'!N$38/'IRRBB parameters'!$U$38)),0),"")</f>
        <v/>
      </c>
      <c r="P225" s="1239" t="str">
        <f>IF(ISNUMBER(P25),MAX(P25+MIN(MAX(AVERAGE($D25:$I25)*'IRRBB parameters'!$C$33,'IRRBB parameters'!$E$33),'IRRBB parameters'!$D$33)*(1-('IRRBB parameters'!O$38/'IRRBB parameters'!$U$38)),0),"")</f>
        <v/>
      </c>
      <c r="Q225" s="1239" t="str">
        <f>IF(ISNUMBER(Q25),MAX(Q25+MIN(MAX(AVERAGE($D25:$I25)*'IRRBB parameters'!$C$33,'IRRBB parameters'!$E$33),'IRRBB parameters'!$D$33)*(1-('IRRBB parameters'!P$38/'IRRBB parameters'!$U$38)),0),"")</f>
        <v/>
      </c>
      <c r="R225" s="1239" t="str">
        <f>IF(ISNUMBER(R25),MAX(R25+MIN(MAX(AVERAGE($D25:$I25)*'IRRBB parameters'!$C$33,'IRRBB parameters'!$E$33),'IRRBB parameters'!$D$33)*(1-('IRRBB parameters'!Q$38/'IRRBB parameters'!$U$38)),0),"")</f>
        <v/>
      </c>
      <c r="S225" s="1239" t="str">
        <f>IF(ISNUMBER(S25),MAX(S25+MIN(MAX(AVERAGE($D25:$I25)*'IRRBB parameters'!$C$33,'IRRBB parameters'!$E$33),'IRRBB parameters'!$D$33)*(1-('IRRBB parameters'!R$38/'IRRBB parameters'!$U$38)),0),"")</f>
        <v/>
      </c>
      <c r="T225" s="1239" t="str">
        <f>IF(ISNUMBER(T25),MAX(T25+MIN(MAX(AVERAGE($D25:$I25)*'IRRBB parameters'!$C$33,'IRRBB parameters'!$E$33),'IRRBB parameters'!$D$33)*(1-('IRRBB parameters'!S$38/'IRRBB parameters'!$U$38)),0),"")</f>
        <v/>
      </c>
      <c r="U225" s="1239" t="str">
        <f>IF(ISNUMBER(U25),MAX(U25+MIN(MAX(AVERAGE($D25:$I25)*'IRRBB parameters'!$C$33,'IRRBB parameters'!$E$33),'IRRBB parameters'!$D$33)*(1-('IRRBB parameters'!T$38/'IRRBB parameters'!$U$38)),0),"")</f>
        <v/>
      </c>
      <c r="V225" s="1240" t="str">
        <f>IF(ISNUMBER(V25),MAX(V25+MIN(MAX(AVERAGE($D25:$I25)*'IRRBB parameters'!$C$33,'IRRBB parameters'!$E$33),'IRRBB parameters'!$D$33)*(1-('IRRBB parameters'!U$38/'IRRBB parameters'!$U$38)),0),"")</f>
        <v/>
      </c>
      <c r="W225" s="1150"/>
      <c r="X225" s="1210"/>
    </row>
    <row r="226" spans="1:24" ht="15" customHeight="1" x14ac:dyDescent="0.25">
      <c r="A226" s="1209"/>
      <c r="B226" s="1230">
        <f t="shared" si="8"/>
        <v>21</v>
      </c>
      <c r="C226" s="1231" t="str">
        <f t="shared" si="9"/>
        <v/>
      </c>
      <c r="D226" s="1239" t="str">
        <f>IF(ISNUMBER(D26),MAX(D26+MIN(MAX(AVERAGE($D26:$I26)*'IRRBB parameters'!$C$33,'IRRBB parameters'!$E$33),'IRRBB parameters'!$D$33)*(1-('IRRBB parameters'!C$38/'IRRBB parameters'!$U$38)),0),"")</f>
        <v/>
      </c>
      <c r="E226" s="1239" t="str">
        <f>IF(ISNUMBER(E26),MAX(E26+MIN(MAX(AVERAGE($D26:$I26)*'IRRBB parameters'!$C$33,'IRRBB parameters'!$E$33),'IRRBB parameters'!$D$33)*(1-('IRRBB parameters'!D$38/'IRRBB parameters'!$U$38)),0),"")</f>
        <v/>
      </c>
      <c r="F226" s="1239" t="str">
        <f>IF(ISNUMBER(F26),MAX(F26+MIN(MAX(AVERAGE($D26:$I26)*'IRRBB parameters'!$C$33,'IRRBB parameters'!$E$33),'IRRBB parameters'!$D$33)*(1-('IRRBB parameters'!E$38/'IRRBB parameters'!$U$38)),0),"")</f>
        <v/>
      </c>
      <c r="G226" s="1239" t="str">
        <f>IF(ISNUMBER(G26),MAX(G26+MIN(MAX(AVERAGE($D26:$I26)*'IRRBB parameters'!$C$33,'IRRBB parameters'!$E$33),'IRRBB parameters'!$D$33)*(1-('IRRBB parameters'!F$38/'IRRBB parameters'!$U$38)),0),"")</f>
        <v/>
      </c>
      <c r="H226" s="1239" t="str">
        <f>IF(ISNUMBER(H26),MAX(H26+MIN(MAX(AVERAGE($D26:$I26)*'IRRBB parameters'!$C$33,'IRRBB parameters'!$E$33),'IRRBB parameters'!$D$33)*(1-('IRRBB parameters'!G$38/'IRRBB parameters'!$U$38)),0),"")</f>
        <v/>
      </c>
      <c r="I226" s="1239" t="str">
        <f>IF(ISNUMBER(I26),MAX(I26+MIN(MAX(AVERAGE($D26:$I26)*'IRRBB parameters'!$C$33,'IRRBB parameters'!$E$33),'IRRBB parameters'!$D$33)*(1-('IRRBB parameters'!H$38/'IRRBB parameters'!$U$38)),0),"")</f>
        <v/>
      </c>
      <c r="J226" s="1239" t="str">
        <f>IF(ISNUMBER(J26),MAX(J26+MIN(MAX(AVERAGE($D26:$I26)*'IRRBB parameters'!$C$33,'IRRBB parameters'!$E$33),'IRRBB parameters'!$D$33)*(1-('IRRBB parameters'!I$38/'IRRBB parameters'!$U$38)),0),"")</f>
        <v/>
      </c>
      <c r="K226" s="1239" t="str">
        <f>IF(ISNUMBER(K26),MAX(K26+MIN(MAX(AVERAGE($D26:$I26)*'IRRBB parameters'!$C$33,'IRRBB parameters'!$E$33),'IRRBB parameters'!$D$33)*(1-('IRRBB parameters'!J$38/'IRRBB parameters'!$U$38)),0),"")</f>
        <v/>
      </c>
      <c r="L226" s="1239" t="str">
        <f>IF(ISNUMBER(L26),MAX(L26+MIN(MAX(AVERAGE($D26:$I26)*'IRRBB parameters'!$C$33,'IRRBB parameters'!$E$33),'IRRBB parameters'!$D$33)*(1-('IRRBB parameters'!K$38/'IRRBB parameters'!$U$38)),0),"")</f>
        <v/>
      </c>
      <c r="M226" s="1239" t="str">
        <f>IF(ISNUMBER(M26),MAX(M26+MIN(MAX(AVERAGE($D26:$I26)*'IRRBB parameters'!$C$33,'IRRBB parameters'!$E$33),'IRRBB parameters'!$D$33)*(1-('IRRBB parameters'!L$38/'IRRBB parameters'!$U$38)),0),"")</f>
        <v/>
      </c>
      <c r="N226" s="1239" t="str">
        <f>IF(ISNUMBER(N26),MAX(N26+MIN(MAX(AVERAGE($D26:$I26)*'IRRBB parameters'!$C$33,'IRRBB parameters'!$E$33),'IRRBB parameters'!$D$33)*(1-('IRRBB parameters'!M$38/'IRRBB parameters'!$U$38)),0),"")</f>
        <v/>
      </c>
      <c r="O226" s="1239" t="str">
        <f>IF(ISNUMBER(O26),MAX(O26+MIN(MAX(AVERAGE($D26:$I26)*'IRRBB parameters'!$C$33,'IRRBB parameters'!$E$33),'IRRBB parameters'!$D$33)*(1-('IRRBB parameters'!N$38/'IRRBB parameters'!$U$38)),0),"")</f>
        <v/>
      </c>
      <c r="P226" s="1239" t="str">
        <f>IF(ISNUMBER(P26),MAX(P26+MIN(MAX(AVERAGE($D26:$I26)*'IRRBB parameters'!$C$33,'IRRBB parameters'!$E$33),'IRRBB parameters'!$D$33)*(1-('IRRBB parameters'!O$38/'IRRBB parameters'!$U$38)),0),"")</f>
        <v/>
      </c>
      <c r="Q226" s="1239" t="str">
        <f>IF(ISNUMBER(Q26),MAX(Q26+MIN(MAX(AVERAGE($D26:$I26)*'IRRBB parameters'!$C$33,'IRRBB parameters'!$E$33),'IRRBB parameters'!$D$33)*(1-('IRRBB parameters'!P$38/'IRRBB parameters'!$U$38)),0),"")</f>
        <v/>
      </c>
      <c r="R226" s="1239" t="str">
        <f>IF(ISNUMBER(R26),MAX(R26+MIN(MAX(AVERAGE($D26:$I26)*'IRRBB parameters'!$C$33,'IRRBB parameters'!$E$33),'IRRBB parameters'!$D$33)*(1-('IRRBB parameters'!Q$38/'IRRBB parameters'!$U$38)),0),"")</f>
        <v/>
      </c>
      <c r="S226" s="1239" t="str">
        <f>IF(ISNUMBER(S26),MAX(S26+MIN(MAX(AVERAGE($D26:$I26)*'IRRBB parameters'!$C$33,'IRRBB parameters'!$E$33),'IRRBB parameters'!$D$33)*(1-('IRRBB parameters'!R$38/'IRRBB parameters'!$U$38)),0),"")</f>
        <v/>
      </c>
      <c r="T226" s="1239" t="str">
        <f>IF(ISNUMBER(T26),MAX(T26+MIN(MAX(AVERAGE($D26:$I26)*'IRRBB parameters'!$C$33,'IRRBB parameters'!$E$33),'IRRBB parameters'!$D$33)*(1-('IRRBB parameters'!S$38/'IRRBB parameters'!$U$38)),0),"")</f>
        <v/>
      </c>
      <c r="U226" s="1239" t="str">
        <f>IF(ISNUMBER(U26),MAX(U26+MIN(MAX(AVERAGE($D26:$I26)*'IRRBB parameters'!$C$33,'IRRBB parameters'!$E$33),'IRRBB parameters'!$D$33)*(1-('IRRBB parameters'!T$38/'IRRBB parameters'!$U$38)),0),"")</f>
        <v/>
      </c>
      <c r="V226" s="1240" t="str">
        <f>IF(ISNUMBER(V26),MAX(V26+MIN(MAX(AVERAGE($D26:$I26)*'IRRBB parameters'!$C$33,'IRRBB parameters'!$E$33),'IRRBB parameters'!$D$33)*(1-('IRRBB parameters'!U$38/'IRRBB parameters'!$U$38)),0),"")</f>
        <v/>
      </c>
      <c r="W226" s="1150"/>
      <c r="X226" s="1210"/>
    </row>
    <row r="227" spans="1:24" ht="15" customHeight="1" x14ac:dyDescent="0.25">
      <c r="A227" s="1209"/>
      <c r="B227" s="1230">
        <f t="shared" si="8"/>
        <v>22</v>
      </c>
      <c r="C227" s="1231" t="str">
        <f t="shared" si="9"/>
        <v/>
      </c>
      <c r="D227" s="1239" t="str">
        <f>IF(ISNUMBER(D27),MAX(D27+MIN(MAX(AVERAGE($D27:$I27)*'IRRBB parameters'!$C$33,'IRRBB parameters'!$E$33),'IRRBB parameters'!$D$33)*(1-('IRRBB parameters'!C$38/'IRRBB parameters'!$U$38)),0),"")</f>
        <v/>
      </c>
      <c r="E227" s="1239" t="str">
        <f>IF(ISNUMBER(E27),MAX(E27+MIN(MAX(AVERAGE($D27:$I27)*'IRRBB parameters'!$C$33,'IRRBB parameters'!$E$33),'IRRBB parameters'!$D$33)*(1-('IRRBB parameters'!D$38/'IRRBB parameters'!$U$38)),0),"")</f>
        <v/>
      </c>
      <c r="F227" s="1239" t="str">
        <f>IF(ISNUMBER(F27),MAX(F27+MIN(MAX(AVERAGE($D27:$I27)*'IRRBB parameters'!$C$33,'IRRBB parameters'!$E$33),'IRRBB parameters'!$D$33)*(1-('IRRBB parameters'!E$38/'IRRBB parameters'!$U$38)),0),"")</f>
        <v/>
      </c>
      <c r="G227" s="1239" t="str">
        <f>IF(ISNUMBER(G27),MAX(G27+MIN(MAX(AVERAGE($D27:$I27)*'IRRBB parameters'!$C$33,'IRRBB parameters'!$E$33),'IRRBB parameters'!$D$33)*(1-('IRRBB parameters'!F$38/'IRRBB parameters'!$U$38)),0),"")</f>
        <v/>
      </c>
      <c r="H227" s="1239" t="str">
        <f>IF(ISNUMBER(H27),MAX(H27+MIN(MAX(AVERAGE($D27:$I27)*'IRRBB parameters'!$C$33,'IRRBB parameters'!$E$33),'IRRBB parameters'!$D$33)*(1-('IRRBB parameters'!G$38/'IRRBB parameters'!$U$38)),0),"")</f>
        <v/>
      </c>
      <c r="I227" s="1239" t="str">
        <f>IF(ISNUMBER(I27),MAX(I27+MIN(MAX(AVERAGE($D27:$I27)*'IRRBB parameters'!$C$33,'IRRBB parameters'!$E$33),'IRRBB parameters'!$D$33)*(1-('IRRBB parameters'!H$38/'IRRBB parameters'!$U$38)),0),"")</f>
        <v/>
      </c>
      <c r="J227" s="1239" t="str">
        <f>IF(ISNUMBER(J27),MAX(J27+MIN(MAX(AVERAGE($D27:$I27)*'IRRBB parameters'!$C$33,'IRRBB parameters'!$E$33),'IRRBB parameters'!$D$33)*(1-('IRRBB parameters'!I$38/'IRRBB parameters'!$U$38)),0),"")</f>
        <v/>
      </c>
      <c r="K227" s="1239" t="str">
        <f>IF(ISNUMBER(K27),MAX(K27+MIN(MAX(AVERAGE($D27:$I27)*'IRRBB parameters'!$C$33,'IRRBB parameters'!$E$33),'IRRBB parameters'!$D$33)*(1-('IRRBB parameters'!J$38/'IRRBB parameters'!$U$38)),0),"")</f>
        <v/>
      </c>
      <c r="L227" s="1239" t="str">
        <f>IF(ISNUMBER(L27),MAX(L27+MIN(MAX(AVERAGE($D27:$I27)*'IRRBB parameters'!$C$33,'IRRBB parameters'!$E$33),'IRRBB parameters'!$D$33)*(1-('IRRBB parameters'!K$38/'IRRBB parameters'!$U$38)),0),"")</f>
        <v/>
      </c>
      <c r="M227" s="1239" t="str">
        <f>IF(ISNUMBER(M27),MAX(M27+MIN(MAX(AVERAGE($D27:$I27)*'IRRBB parameters'!$C$33,'IRRBB parameters'!$E$33),'IRRBB parameters'!$D$33)*(1-('IRRBB parameters'!L$38/'IRRBB parameters'!$U$38)),0),"")</f>
        <v/>
      </c>
      <c r="N227" s="1239" t="str">
        <f>IF(ISNUMBER(N27),MAX(N27+MIN(MAX(AVERAGE($D27:$I27)*'IRRBB parameters'!$C$33,'IRRBB parameters'!$E$33),'IRRBB parameters'!$D$33)*(1-('IRRBB parameters'!M$38/'IRRBB parameters'!$U$38)),0),"")</f>
        <v/>
      </c>
      <c r="O227" s="1239" t="str">
        <f>IF(ISNUMBER(O27),MAX(O27+MIN(MAX(AVERAGE($D27:$I27)*'IRRBB parameters'!$C$33,'IRRBB parameters'!$E$33),'IRRBB parameters'!$D$33)*(1-('IRRBB parameters'!N$38/'IRRBB parameters'!$U$38)),0),"")</f>
        <v/>
      </c>
      <c r="P227" s="1239" t="str">
        <f>IF(ISNUMBER(P27),MAX(P27+MIN(MAX(AVERAGE($D27:$I27)*'IRRBB parameters'!$C$33,'IRRBB parameters'!$E$33),'IRRBB parameters'!$D$33)*(1-('IRRBB parameters'!O$38/'IRRBB parameters'!$U$38)),0),"")</f>
        <v/>
      </c>
      <c r="Q227" s="1239" t="str">
        <f>IF(ISNUMBER(Q27),MAX(Q27+MIN(MAX(AVERAGE($D27:$I27)*'IRRBB parameters'!$C$33,'IRRBB parameters'!$E$33),'IRRBB parameters'!$D$33)*(1-('IRRBB parameters'!P$38/'IRRBB parameters'!$U$38)),0),"")</f>
        <v/>
      </c>
      <c r="R227" s="1239" t="str">
        <f>IF(ISNUMBER(R27),MAX(R27+MIN(MAX(AVERAGE($D27:$I27)*'IRRBB parameters'!$C$33,'IRRBB parameters'!$E$33),'IRRBB parameters'!$D$33)*(1-('IRRBB parameters'!Q$38/'IRRBB parameters'!$U$38)),0),"")</f>
        <v/>
      </c>
      <c r="S227" s="1239" t="str">
        <f>IF(ISNUMBER(S27),MAX(S27+MIN(MAX(AVERAGE($D27:$I27)*'IRRBB parameters'!$C$33,'IRRBB parameters'!$E$33),'IRRBB parameters'!$D$33)*(1-('IRRBB parameters'!R$38/'IRRBB parameters'!$U$38)),0),"")</f>
        <v/>
      </c>
      <c r="T227" s="1239" t="str">
        <f>IF(ISNUMBER(T27),MAX(T27+MIN(MAX(AVERAGE($D27:$I27)*'IRRBB parameters'!$C$33,'IRRBB parameters'!$E$33),'IRRBB parameters'!$D$33)*(1-('IRRBB parameters'!S$38/'IRRBB parameters'!$U$38)),0),"")</f>
        <v/>
      </c>
      <c r="U227" s="1239" t="str">
        <f>IF(ISNUMBER(U27),MAX(U27+MIN(MAX(AVERAGE($D27:$I27)*'IRRBB parameters'!$C$33,'IRRBB parameters'!$E$33),'IRRBB parameters'!$D$33)*(1-('IRRBB parameters'!T$38/'IRRBB parameters'!$U$38)),0),"")</f>
        <v/>
      </c>
      <c r="V227" s="1240" t="str">
        <f>IF(ISNUMBER(V27),MAX(V27+MIN(MAX(AVERAGE($D27:$I27)*'IRRBB parameters'!$C$33,'IRRBB parameters'!$E$33),'IRRBB parameters'!$D$33)*(1-('IRRBB parameters'!U$38/'IRRBB parameters'!$U$38)),0),"")</f>
        <v/>
      </c>
      <c r="W227" s="1150"/>
      <c r="X227" s="1210"/>
    </row>
    <row r="228" spans="1:24" ht="15" customHeight="1" x14ac:dyDescent="0.25">
      <c r="A228" s="1209"/>
      <c r="B228" s="1230">
        <f t="shared" si="8"/>
        <v>23</v>
      </c>
      <c r="C228" s="1231" t="str">
        <f t="shared" si="9"/>
        <v/>
      </c>
      <c r="D228" s="1239" t="str">
        <f>IF(ISNUMBER(D28),MAX(D28+MIN(MAX(AVERAGE($D28:$I28)*'IRRBB parameters'!$C$33,'IRRBB parameters'!$E$33),'IRRBB parameters'!$D$33)*(1-('IRRBB parameters'!C$38/'IRRBB parameters'!$U$38)),0),"")</f>
        <v/>
      </c>
      <c r="E228" s="1239" t="str">
        <f>IF(ISNUMBER(E28),MAX(E28+MIN(MAX(AVERAGE($D28:$I28)*'IRRBB parameters'!$C$33,'IRRBB parameters'!$E$33),'IRRBB parameters'!$D$33)*(1-('IRRBB parameters'!D$38/'IRRBB parameters'!$U$38)),0),"")</f>
        <v/>
      </c>
      <c r="F228" s="1239" t="str">
        <f>IF(ISNUMBER(F28),MAX(F28+MIN(MAX(AVERAGE($D28:$I28)*'IRRBB parameters'!$C$33,'IRRBB parameters'!$E$33),'IRRBB parameters'!$D$33)*(1-('IRRBB parameters'!E$38/'IRRBB parameters'!$U$38)),0),"")</f>
        <v/>
      </c>
      <c r="G228" s="1239" t="str">
        <f>IF(ISNUMBER(G28),MAX(G28+MIN(MAX(AVERAGE($D28:$I28)*'IRRBB parameters'!$C$33,'IRRBB parameters'!$E$33),'IRRBB parameters'!$D$33)*(1-('IRRBB parameters'!F$38/'IRRBB parameters'!$U$38)),0),"")</f>
        <v/>
      </c>
      <c r="H228" s="1239" t="str">
        <f>IF(ISNUMBER(H28),MAX(H28+MIN(MAX(AVERAGE($D28:$I28)*'IRRBB parameters'!$C$33,'IRRBB parameters'!$E$33),'IRRBB parameters'!$D$33)*(1-('IRRBB parameters'!G$38/'IRRBB parameters'!$U$38)),0),"")</f>
        <v/>
      </c>
      <c r="I228" s="1239" t="str">
        <f>IF(ISNUMBER(I28),MAX(I28+MIN(MAX(AVERAGE($D28:$I28)*'IRRBB parameters'!$C$33,'IRRBB parameters'!$E$33),'IRRBB parameters'!$D$33)*(1-('IRRBB parameters'!H$38/'IRRBB parameters'!$U$38)),0),"")</f>
        <v/>
      </c>
      <c r="J228" s="1239" t="str">
        <f>IF(ISNUMBER(J28),MAX(J28+MIN(MAX(AVERAGE($D28:$I28)*'IRRBB parameters'!$C$33,'IRRBB parameters'!$E$33),'IRRBB parameters'!$D$33)*(1-('IRRBB parameters'!I$38/'IRRBB parameters'!$U$38)),0),"")</f>
        <v/>
      </c>
      <c r="K228" s="1239" t="str">
        <f>IF(ISNUMBER(K28),MAX(K28+MIN(MAX(AVERAGE($D28:$I28)*'IRRBB parameters'!$C$33,'IRRBB parameters'!$E$33),'IRRBB parameters'!$D$33)*(1-('IRRBB parameters'!J$38/'IRRBB parameters'!$U$38)),0),"")</f>
        <v/>
      </c>
      <c r="L228" s="1239" t="str">
        <f>IF(ISNUMBER(L28),MAX(L28+MIN(MAX(AVERAGE($D28:$I28)*'IRRBB parameters'!$C$33,'IRRBB parameters'!$E$33),'IRRBB parameters'!$D$33)*(1-('IRRBB parameters'!K$38/'IRRBB parameters'!$U$38)),0),"")</f>
        <v/>
      </c>
      <c r="M228" s="1239" t="str">
        <f>IF(ISNUMBER(M28),MAX(M28+MIN(MAX(AVERAGE($D28:$I28)*'IRRBB parameters'!$C$33,'IRRBB parameters'!$E$33),'IRRBB parameters'!$D$33)*(1-('IRRBB parameters'!L$38/'IRRBB parameters'!$U$38)),0),"")</f>
        <v/>
      </c>
      <c r="N228" s="1239" t="str">
        <f>IF(ISNUMBER(N28),MAX(N28+MIN(MAX(AVERAGE($D28:$I28)*'IRRBB parameters'!$C$33,'IRRBB parameters'!$E$33),'IRRBB parameters'!$D$33)*(1-('IRRBB parameters'!M$38/'IRRBB parameters'!$U$38)),0),"")</f>
        <v/>
      </c>
      <c r="O228" s="1239" t="str">
        <f>IF(ISNUMBER(O28),MAX(O28+MIN(MAX(AVERAGE($D28:$I28)*'IRRBB parameters'!$C$33,'IRRBB parameters'!$E$33),'IRRBB parameters'!$D$33)*(1-('IRRBB parameters'!N$38/'IRRBB parameters'!$U$38)),0),"")</f>
        <v/>
      </c>
      <c r="P228" s="1239" t="str">
        <f>IF(ISNUMBER(P28),MAX(P28+MIN(MAX(AVERAGE($D28:$I28)*'IRRBB parameters'!$C$33,'IRRBB parameters'!$E$33),'IRRBB parameters'!$D$33)*(1-('IRRBB parameters'!O$38/'IRRBB parameters'!$U$38)),0),"")</f>
        <v/>
      </c>
      <c r="Q228" s="1239" t="str">
        <f>IF(ISNUMBER(Q28),MAX(Q28+MIN(MAX(AVERAGE($D28:$I28)*'IRRBB parameters'!$C$33,'IRRBB parameters'!$E$33),'IRRBB parameters'!$D$33)*(1-('IRRBB parameters'!P$38/'IRRBB parameters'!$U$38)),0),"")</f>
        <v/>
      </c>
      <c r="R228" s="1239" t="str">
        <f>IF(ISNUMBER(R28),MAX(R28+MIN(MAX(AVERAGE($D28:$I28)*'IRRBB parameters'!$C$33,'IRRBB parameters'!$E$33),'IRRBB parameters'!$D$33)*(1-('IRRBB parameters'!Q$38/'IRRBB parameters'!$U$38)),0),"")</f>
        <v/>
      </c>
      <c r="S228" s="1239" t="str">
        <f>IF(ISNUMBER(S28),MAX(S28+MIN(MAX(AVERAGE($D28:$I28)*'IRRBB parameters'!$C$33,'IRRBB parameters'!$E$33),'IRRBB parameters'!$D$33)*(1-('IRRBB parameters'!R$38/'IRRBB parameters'!$U$38)),0),"")</f>
        <v/>
      </c>
      <c r="T228" s="1239" t="str">
        <f>IF(ISNUMBER(T28),MAX(T28+MIN(MAX(AVERAGE($D28:$I28)*'IRRBB parameters'!$C$33,'IRRBB parameters'!$E$33),'IRRBB parameters'!$D$33)*(1-('IRRBB parameters'!S$38/'IRRBB parameters'!$U$38)),0),"")</f>
        <v/>
      </c>
      <c r="U228" s="1239" t="str">
        <f>IF(ISNUMBER(U28),MAX(U28+MIN(MAX(AVERAGE($D28:$I28)*'IRRBB parameters'!$C$33,'IRRBB parameters'!$E$33),'IRRBB parameters'!$D$33)*(1-('IRRBB parameters'!T$38/'IRRBB parameters'!$U$38)),0),"")</f>
        <v/>
      </c>
      <c r="V228" s="1240" t="str">
        <f>IF(ISNUMBER(V28),MAX(V28+MIN(MAX(AVERAGE($D28:$I28)*'IRRBB parameters'!$C$33,'IRRBB parameters'!$E$33),'IRRBB parameters'!$D$33)*(1-('IRRBB parameters'!U$38/'IRRBB parameters'!$U$38)),0),"")</f>
        <v/>
      </c>
      <c r="W228" s="1150"/>
      <c r="X228" s="1210"/>
    </row>
    <row r="229" spans="1:24" ht="15" customHeight="1" x14ac:dyDescent="0.25">
      <c r="A229" s="1209"/>
      <c r="B229" s="1230">
        <f t="shared" si="8"/>
        <v>24</v>
      </c>
      <c r="C229" s="1231" t="str">
        <f t="shared" si="9"/>
        <v/>
      </c>
      <c r="D229" s="1239" t="str">
        <f>IF(ISNUMBER(D29),MAX(D29+MIN(MAX(AVERAGE($D29:$I29)*'IRRBB parameters'!$C$33,'IRRBB parameters'!$E$33),'IRRBB parameters'!$D$33)*(1-('IRRBB parameters'!C$38/'IRRBB parameters'!$U$38)),0),"")</f>
        <v/>
      </c>
      <c r="E229" s="1239" t="str">
        <f>IF(ISNUMBER(E29),MAX(E29+MIN(MAX(AVERAGE($D29:$I29)*'IRRBB parameters'!$C$33,'IRRBB parameters'!$E$33),'IRRBB parameters'!$D$33)*(1-('IRRBB parameters'!D$38/'IRRBB parameters'!$U$38)),0),"")</f>
        <v/>
      </c>
      <c r="F229" s="1239" t="str">
        <f>IF(ISNUMBER(F29),MAX(F29+MIN(MAX(AVERAGE($D29:$I29)*'IRRBB parameters'!$C$33,'IRRBB parameters'!$E$33),'IRRBB parameters'!$D$33)*(1-('IRRBB parameters'!E$38/'IRRBB parameters'!$U$38)),0),"")</f>
        <v/>
      </c>
      <c r="G229" s="1239" t="str">
        <f>IF(ISNUMBER(G29),MAX(G29+MIN(MAX(AVERAGE($D29:$I29)*'IRRBB parameters'!$C$33,'IRRBB parameters'!$E$33),'IRRBB parameters'!$D$33)*(1-('IRRBB parameters'!F$38/'IRRBB parameters'!$U$38)),0),"")</f>
        <v/>
      </c>
      <c r="H229" s="1239" t="str">
        <f>IF(ISNUMBER(H29),MAX(H29+MIN(MAX(AVERAGE($D29:$I29)*'IRRBB parameters'!$C$33,'IRRBB parameters'!$E$33),'IRRBB parameters'!$D$33)*(1-('IRRBB parameters'!G$38/'IRRBB parameters'!$U$38)),0),"")</f>
        <v/>
      </c>
      <c r="I229" s="1239" t="str">
        <f>IF(ISNUMBER(I29),MAX(I29+MIN(MAX(AVERAGE($D29:$I29)*'IRRBB parameters'!$C$33,'IRRBB parameters'!$E$33),'IRRBB parameters'!$D$33)*(1-('IRRBB parameters'!H$38/'IRRBB parameters'!$U$38)),0),"")</f>
        <v/>
      </c>
      <c r="J229" s="1239" t="str">
        <f>IF(ISNUMBER(J29),MAX(J29+MIN(MAX(AVERAGE($D29:$I29)*'IRRBB parameters'!$C$33,'IRRBB parameters'!$E$33),'IRRBB parameters'!$D$33)*(1-('IRRBB parameters'!I$38/'IRRBB parameters'!$U$38)),0),"")</f>
        <v/>
      </c>
      <c r="K229" s="1239" t="str">
        <f>IF(ISNUMBER(K29),MAX(K29+MIN(MAX(AVERAGE($D29:$I29)*'IRRBB parameters'!$C$33,'IRRBB parameters'!$E$33),'IRRBB parameters'!$D$33)*(1-('IRRBB parameters'!J$38/'IRRBB parameters'!$U$38)),0),"")</f>
        <v/>
      </c>
      <c r="L229" s="1239" t="str">
        <f>IF(ISNUMBER(L29),MAX(L29+MIN(MAX(AVERAGE($D29:$I29)*'IRRBB parameters'!$C$33,'IRRBB parameters'!$E$33),'IRRBB parameters'!$D$33)*(1-('IRRBB parameters'!K$38/'IRRBB parameters'!$U$38)),0),"")</f>
        <v/>
      </c>
      <c r="M229" s="1239" t="str">
        <f>IF(ISNUMBER(M29),MAX(M29+MIN(MAX(AVERAGE($D29:$I29)*'IRRBB parameters'!$C$33,'IRRBB parameters'!$E$33),'IRRBB parameters'!$D$33)*(1-('IRRBB parameters'!L$38/'IRRBB parameters'!$U$38)),0),"")</f>
        <v/>
      </c>
      <c r="N229" s="1239" t="str">
        <f>IF(ISNUMBER(N29),MAX(N29+MIN(MAX(AVERAGE($D29:$I29)*'IRRBB parameters'!$C$33,'IRRBB parameters'!$E$33),'IRRBB parameters'!$D$33)*(1-('IRRBB parameters'!M$38/'IRRBB parameters'!$U$38)),0),"")</f>
        <v/>
      </c>
      <c r="O229" s="1239" t="str">
        <f>IF(ISNUMBER(O29),MAX(O29+MIN(MAX(AVERAGE($D29:$I29)*'IRRBB parameters'!$C$33,'IRRBB parameters'!$E$33),'IRRBB parameters'!$D$33)*(1-('IRRBB parameters'!N$38/'IRRBB parameters'!$U$38)),0),"")</f>
        <v/>
      </c>
      <c r="P229" s="1239" t="str">
        <f>IF(ISNUMBER(P29),MAX(P29+MIN(MAX(AVERAGE($D29:$I29)*'IRRBB parameters'!$C$33,'IRRBB parameters'!$E$33),'IRRBB parameters'!$D$33)*(1-('IRRBB parameters'!O$38/'IRRBB parameters'!$U$38)),0),"")</f>
        <v/>
      </c>
      <c r="Q229" s="1239" t="str">
        <f>IF(ISNUMBER(Q29),MAX(Q29+MIN(MAX(AVERAGE($D29:$I29)*'IRRBB parameters'!$C$33,'IRRBB parameters'!$E$33),'IRRBB parameters'!$D$33)*(1-('IRRBB parameters'!P$38/'IRRBB parameters'!$U$38)),0),"")</f>
        <v/>
      </c>
      <c r="R229" s="1239" t="str">
        <f>IF(ISNUMBER(R29),MAX(R29+MIN(MAX(AVERAGE($D29:$I29)*'IRRBB parameters'!$C$33,'IRRBB parameters'!$E$33),'IRRBB parameters'!$D$33)*(1-('IRRBB parameters'!Q$38/'IRRBB parameters'!$U$38)),0),"")</f>
        <v/>
      </c>
      <c r="S229" s="1239" t="str">
        <f>IF(ISNUMBER(S29),MAX(S29+MIN(MAX(AVERAGE($D29:$I29)*'IRRBB parameters'!$C$33,'IRRBB parameters'!$E$33),'IRRBB parameters'!$D$33)*(1-('IRRBB parameters'!R$38/'IRRBB parameters'!$U$38)),0),"")</f>
        <v/>
      </c>
      <c r="T229" s="1239" t="str">
        <f>IF(ISNUMBER(T29),MAX(T29+MIN(MAX(AVERAGE($D29:$I29)*'IRRBB parameters'!$C$33,'IRRBB parameters'!$E$33),'IRRBB parameters'!$D$33)*(1-('IRRBB parameters'!S$38/'IRRBB parameters'!$U$38)),0),"")</f>
        <v/>
      </c>
      <c r="U229" s="1239" t="str">
        <f>IF(ISNUMBER(U29),MAX(U29+MIN(MAX(AVERAGE($D29:$I29)*'IRRBB parameters'!$C$33,'IRRBB parameters'!$E$33),'IRRBB parameters'!$D$33)*(1-('IRRBB parameters'!T$38/'IRRBB parameters'!$U$38)),0),"")</f>
        <v/>
      </c>
      <c r="V229" s="1240" t="str">
        <f>IF(ISNUMBER(V29),MAX(V29+MIN(MAX(AVERAGE($D29:$I29)*'IRRBB parameters'!$C$33,'IRRBB parameters'!$E$33),'IRRBB parameters'!$D$33)*(1-('IRRBB parameters'!U$38/'IRRBB parameters'!$U$38)),0),"")</f>
        <v/>
      </c>
      <c r="W229" s="1150"/>
      <c r="X229" s="1210"/>
    </row>
    <row r="230" spans="1:24" ht="15" customHeight="1" x14ac:dyDescent="0.25">
      <c r="A230" s="1209"/>
      <c r="B230" s="1230">
        <f t="shared" si="8"/>
        <v>25</v>
      </c>
      <c r="C230" s="1231" t="str">
        <f t="shared" si="9"/>
        <v/>
      </c>
      <c r="D230" s="1239" t="str">
        <f>IF(ISNUMBER(D30),MAX(D30+MIN(MAX(AVERAGE($D30:$I30)*'IRRBB parameters'!$C$33,'IRRBB parameters'!$E$33),'IRRBB parameters'!$D$33)*(1-('IRRBB parameters'!C$38/'IRRBB parameters'!$U$38)),0),"")</f>
        <v/>
      </c>
      <c r="E230" s="1239" t="str">
        <f>IF(ISNUMBER(E30),MAX(E30+MIN(MAX(AVERAGE($D30:$I30)*'IRRBB parameters'!$C$33,'IRRBB parameters'!$E$33),'IRRBB parameters'!$D$33)*(1-('IRRBB parameters'!D$38/'IRRBB parameters'!$U$38)),0),"")</f>
        <v/>
      </c>
      <c r="F230" s="1239" t="str">
        <f>IF(ISNUMBER(F30),MAX(F30+MIN(MAX(AVERAGE($D30:$I30)*'IRRBB parameters'!$C$33,'IRRBB parameters'!$E$33),'IRRBB parameters'!$D$33)*(1-('IRRBB parameters'!E$38/'IRRBB parameters'!$U$38)),0),"")</f>
        <v/>
      </c>
      <c r="G230" s="1239" t="str">
        <f>IF(ISNUMBER(G30),MAX(G30+MIN(MAX(AVERAGE($D30:$I30)*'IRRBB parameters'!$C$33,'IRRBB parameters'!$E$33),'IRRBB parameters'!$D$33)*(1-('IRRBB parameters'!F$38/'IRRBB parameters'!$U$38)),0),"")</f>
        <v/>
      </c>
      <c r="H230" s="1239" t="str">
        <f>IF(ISNUMBER(H30),MAX(H30+MIN(MAX(AVERAGE($D30:$I30)*'IRRBB parameters'!$C$33,'IRRBB parameters'!$E$33),'IRRBB parameters'!$D$33)*(1-('IRRBB parameters'!G$38/'IRRBB parameters'!$U$38)),0),"")</f>
        <v/>
      </c>
      <c r="I230" s="1239" t="str">
        <f>IF(ISNUMBER(I30),MAX(I30+MIN(MAX(AVERAGE($D30:$I30)*'IRRBB parameters'!$C$33,'IRRBB parameters'!$E$33),'IRRBB parameters'!$D$33)*(1-('IRRBB parameters'!H$38/'IRRBB parameters'!$U$38)),0),"")</f>
        <v/>
      </c>
      <c r="J230" s="1239" t="str">
        <f>IF(ISNUMBER(J30),MAX(J30+MIN(MAX(AVERAGE($D30:$I30)*'IRRBB parameters'!$C$33,'IRRBB parameters'!$E$33),'IRRBB parameters'!$D$33)*(1-('IRRBB parameters'!I$38/'IRRBB parameters'!$U$38)),0),"")</f>
        <v/>
      </c>
      <c r="K230" s="1239" t="str">
        <f>IF(ISNUMBER(K30),MAX(K30+MIN(MAX(AVERAGE($D30:$I30)*'IRRBB parameters'!$C$33,'IRRBB parameters'!$E$33),'IRRBB parameters'!$D$33)*(1-('IRRBB parameters'!J$38/'IRRBB parameters'!$U$38)),0),"")</f>
        <v/>
      </c>
      <c r="L230" s="1239" t="str">
        <f>IF(ISNUMBER(L30),MAX(L30+MIN(MAX(AVERAGE($D30:$I30)*'IRRBB parameters'!$C$33,'IRRBB parameters'!$E$33),'IRRBB parameters'!$D$33)*(1-('IRRBB parameters'!K$38/'IRRBB parameters'!$U$38)),0),"")</f>
        <v/>
      </c>
      <c r="M230" s="1239" t="str">
        <f>IF(ISNUMBER(M30),MAX(M30+MIN(MAX(AVERAGE($D30:$I30)*'IRRBB parameters'!$C$33,'IRRBB parameters'!$E$33),'IRRBB parameters'!$D$33)*(1-('IRRBB parameters'!L$38/'IRRBB parameters'!$U$38)),0),"")</f>
        <v/>
      </c>
      <c r="N230" s="1239" t="str">
        <f>IF(ISNUMBER(N30),MAX(N30+MIN(MAX(AVERAGE($D30:$I30)*'IRRBB parameters'!$C$33,'IRRBB parameters'!$E$33),'IRRBB parameters'!$D$33)*(1-('IRRBB parameters'!M$38/'IRRBB parameters'!$U$38)),0),"")</f>
        <v/>
      </c>
      <c r="O230" s="1239" t="str">
        <f>IF(ISNUMBER(O30),MAX(O30+MIN(MAX(AVERAGE($D30:$I30)*'IRRBB parameters'!$C$33,'IRRBB parameters'!$E$33),'IRRBB parameters'!$D$33)*(1-('IRRBB parameters'!N$38/'IRRBB parameters'!$U$38)),0),"")</f>
        <v/>
      </c>
      <c r="P230" s="1239" t="str">
        <f>IF(ISNUMBER(P30),MAX(P30+MIN(MAX(AVERAGE($D30:$I30)*'IRRBB parameters'!$C$33,'IRRBB parameters'!$E$33),'IRRBB parameters'!$D$33)*(1-('IRRBB parameters'!O$38/'IRRBB parameters'!$U$38)),0),"")</f>
        <v/>
      </c>
      <c r="Q230" s="1239" t="str">
        <f>IF(ISNUMBER(Q30),MAX(Q30+MIN(MAX(AVERAGE($D30:$I30)*'IRRBB parameters'!$C$33,'IRRBB parameters'!$E$33),'IRRBB parameters'!$D$33)*(1-('IRRBB parameters'!P$38/'IRRBB parameters'!$U$38)),0),"")</f>
        <v/>
      </c>
      <c r="R230" s="1239" t="str">
        <f>IF(ISNUMBER(R30),MAX(R30+MIN(MAX(AVERAGE($D30:$I30)*'IRRBB parameters'!$C$33,'IRRBB parameters'!$E$33),'IRRBB parameters'!$D$33)*(1-('IRRBB parameters'!Q$38/'IRRBB parameters'!$U$38)),0),"")</f>
        <v/>
      </c>
      <c r="S230" s="1239" t="str">
        <f>IF(ISNUMBER(S30),MAX(S30+MIN(MAX(AVERAGE($D30:$I30)*'IRRBB parameters'!$C$33,'IRRBB parameters'!$E$33),'IRRBB parameters'!$D$33)*(1-('IRRBB parameters'!R$38/'IRRBB parameters'!$U$38)),0),"")</f>
        <v/>
      </c>
      <c r="T230" s="1239" t="str">
        <f>IF(ISNUMBER(T30),MAX(T30+MIN(MAX(AVERAGE($D30:$I30)*'IRRBB parameters'!$C$33,'IRRBB parameters'!$E$33),'IRRBB parameters'!$D$33)*(1-('IRRBB parameters'!S$38/'IRRBB parameters'!$U$38)),0),"")</f>
        <v/>
      </c>
      <c r="U230" s="1239" t="str">
        <f>IF(ISNUMBER(U30),MAX(U30+MIN(MAX(AVERAGE($D30:$I30)*'IRRBB parameters'!$C$33,'IRRBB parameters'!$E$33),'IRRBB parameters'!$D$33)*(1-('IRRBB parameters'!T$38/'IRRBB parameters'!$U$38)),0),"")</f>
        <v/>
      </c>
      <c r="V230" s="1240" t="str">
        <f>IF(ISNUMBER(V30),MAX(V30+MIN(MAX(AVERAGE($D30:$I30)*'IRRBB parameters'!$C$33,'IRRBB parameters'!$E$33),'IRRBB parameters'!$D$33)*(1-('IRRBB parameters'!U$38/'IRRBB parameters'!$U$38)),0),"")</f>
        <v/>
      </c>
      <c r="W230" s="1150"/>
      <c r="X230" s="1210"/>
    </row>
    <row r="231" spans="1:24" ht="15" customHeight="1" x14ac:dyDescent="0.25">
      <c r="A231" s="1209"/>
      <c r="B231" s="1230">
        <f t="shared" si="8"/>
        <v>26</v>
      </c>
      <c r="C231" s="1231" t="str">
        <f t="shared" si="9"/>
        <v/>
      </c>
      <c r="D231" s="1239" t="str">
        <f>IF(ISNUMBER(D31),MAX(D31+MIN(MAX(AVERAGE($D31:$I31)*'IRRBB parameters'!$C$33,'IRRBB parameters'!$E$33),'IRRBB parameters'!$D$33)*(1-('IRRBB parameters'!C$38/'IRRBB parameters'!$U$38)),0),"")</f>
        <v/>
      </c>
      <c r="E231" s="1239" t="str">
        <f>IF(ISNUMBER(E31),MAX(E31+MIN(MAX(AVERAGE($D31:$I31)*'IRRBB parameters'!$C$33,'IRRBB parameters'!$E$33),'IRRBB parameters'!$D$33)*(1-('IRRBB parameters'!D$38/'IRRBB parameters'!$U$38)),0),"")</f>
        <v/>
      </c>
      <c r="F231" s="1239" t="str">
        <f>IF(ISNUMBER(F31),MAX(F31+MIN(MAX(AVERAGE($D31:$I31)*'IRRBB parameters'!$C$33,'IRRBB parameters'!$E$33),'IRRBB parameters'!$D$33)*(1-('IRRBB parameters'!E$38/'IRRBB parameters'!$U$38)),0),"")</f>
        <v/>
      </c>
      <c r="G231" s="1239" t="str">
        <f>IF(ISNUMBER(G31),MAX(G31+MIN(MAX(AVERAGE($D31:$I31)*'IRRBB parameters'!$C$33,'IRRBB parameters'!$E$33),'IRRBB parameters'!$D$33)*(1-('IRRBB parameters'!F$38/'IRRBB parameters'!$U$38)),0),"")</f>
        <v/>
      </c>
      <c r="H231" s="1239" t="str">
        <f>IF(ISNUMBER(H31),MAX(H31+MIN(MAX(AVERAGE($D31:$I31)*'IRRBB parameters'!$C$33,'IRRBB parameters'!$E$33),'IRRBB parameters'!$D$33)*(1-('IRRBB parameters'!G$38/'IRRBB parameters'!$U$38)),0),"")</f>
        <v/>
      </c>
      <c r="I231" s="1239" t="str">
        <f>IF(ISNUMBER(I31),MAX(I31+MIN(MAX(AVERAGE($D31:$I31)*'IRRBB parameters'!$C$33,'IRRBB parameters'!$E$33),'IRRBB parameters'!$D$33)*(1-('IRRBB parameters'!H$38/'IRRBB parameters'!$U$38)),0),"")</f>
        <v/>
      </c>
      <c r="J231" s="1239" t="str">
        <f>IF(ISNUMBER(J31),MAX(J31+MIN(MAX(AVERAGE($D31:$I31)*'IRRBB parameters'!$C$33,'IRRBB parameters'!$E$33),'IRRBB parameters'!$D$33)*(1-('IRRBB parameters'!I$38/'IRRBB parameters'!$U$38)),0),"")</f>
        <v/>
      </c>
      <c r="K231" s="1239" t="str">
        <f>IF(ISNUMBER(K31),MAX(K31+MIN(MAX(AVERAGE($D31:$I31)*'IRRBB parameters'!$C$33,'IRRBB parameters'!$E$33),'IRRBB parameters'!$D$33)*(1-('IRRBB parameters'!J$38/'IRRBB parameters'!$U$38)),0),"")</f>
        <v/>
      </c>
      <c r="L231" s="1239" t="str">
        <f>IF(ISNUMBER(L31),MAX(L31+MIN(MAX(AVERAGE($D31:$I31)*'IRRBB parameters'!$C$33,'IRRBB parameters'!$E$33),'IRRBB parameters'!$D$33)*(1-('IRRBB parameters'!K$38/'IRRBB parameters'!$U$38)),0),"")</f>
        <v/>
      </c>
      <c r="M231" s="1239" t="str">
        <f>IF(ISNUMBER(M31),MAX(M31+MIN(MAX(AVERAGE($D31:$I31)*'IRRBB parameters'!$C$33,'IRRBB parameters'!$E$33),'IRRBB parameters'!$D$33)*(1-('IRRBB parameters'!L$38/'IRRBB parameters'!$U$38)),0),"")</f>
        <v/>
      </c>
      <c r="N231" s="1239" t="str">
        <f>IF(ISNUMBER(N31),MAX(N31+MIN(MAX(AVERAGE($D31:$I31)*'IRRBB parameters'!$C$33,'IRRBB parameters'!$E$33),'IRRBB parameters'!$D$33)*(1-('IRRBB parameters'!M$38/'IRRBB parameters'!$U$38)),0),"")</f>
        <v/>
      </c>
      <c r="O231" s="1239" t="str">
        <f>IF(ISNUMBER(O31),MAX(O31+MIN(MAX(AVERAGE($D31:$I31)*'IRRBB parameters'!$C$33,'IRRBB parameters'!$E$33),'IRRBB parameters'!$D$33)*(1-('IRRBB parameters'!N$38/'IRRBB parameters'!$U$38)),0),"")</f>
        <v/>
      </c>
      <c r="P231" s="1239" t="str">
        <f>IF(ISNUMBER(P31),MAX(P31+MIN(MAX(AVERAGE($D31:$I31)*'IRRBB parameters'!$C$33,'IRRBB parameters'!$E$33),'IRRBB parameters'!$D$33)*(1-('IRRBB parameters'!O$38/'IRRBB parameters'!$U$38)),0),"")</f>
        <v/>
      </c>
      <c r="Q231" s="1239" t="str">
        <f>IF(ISNUMBER(Q31),MAX(Q31+MIN(MAX(AVERAGE($D31:$I31)*'IRRBB parameters'!$C$33,'IRRBB parameters'!$E$33),'IRRBB parameters'!$D$33)*(1-('IRRBB parameters'!P$38/'IRRBB parameters'!$U$38)),0),"")</f>
        <v/>
      </c>
      <c r="R231" s="1239" t="str">
        <f>IF(ISNUMBER(R31),MAX(R31+MIN(MAX(AVERAGE($D31:$I31)*'IRRBB parameters'!$C$33,'IRRBB parameters'!$E$33),'IRRBB parameters'!$D$33)*(1-('IRRBB parameters'!Q$38/'IRRBB parameters'!$U$38)),0),"")</f>
        <v/>
      </c>
      <c r="S231" s="1239" t="str">
        <f>IF(ISNUMBER(S31),MAX(S31+MIN(MAX(AVERAGE($D31:$I31)*'IRRBB parameters'!$C$33,'IRRBB parameters'!$E$33),'IRRBB parameters'!$D$33)*(1-('IRRBB parameters'!R$38/'IRRBB parameters'!$U$38)),0),"")</f>
        <v/>
      </c>
      <c r="T231" s="1239" t="str">
        <f>IF(ISNUMBER(T31),MAX(T31+MIN(MAX(AVERAGE($D31:$I31)*'IRRBB parameters'!$C$33,'IRRBB parameters'!$E$33),'IRRBB parameters'!$D$33)*(1-('IRRBB parameters'!S$38/'IRRBB parameters'!$U$38)),0),"")</f>
        <v/>
      </c>
      <c r="U231" s="1239" t="str">
        <f>IF(ISNUMBER(U31),MAX(U31+MIN(MAX(AVERAGE($D31:$I31)*'IRRBB parameters'!$C$33,'IRRBB parameters'!$E$33),'IRRBB parameters'!$D$33)*(1-('IRRBB parameters'!T$38/'IRRBB parameters'!$U$38)),0),"")</f>
        <v/>
      </c>
      <c r="V231" s="1240" t="str">
        <f>IF(ISNUMBER(V31),MAX(V31+MIN(MAX(AVERAGE($D31:$I31)*'IRRBB parameters'!$C$33,'IRRBB parameters'!$E$33),'IRRBB parameters'!$D$33)*(1-('IRRBB parameters'!U$38/'IRRBB parameters'!$U$38)),0),"")</f>
        <v/>
      </c>
      <c r="W231" s="1150"/>
      <c r="X231" s="1210"/>
    </row>
    <row r="232" spans="1:24" ht="15" customHeight="1" x14ac:dyDescent="0.25">
      <c r="A232" s="1209"/>
      <c r="B232" s="1230">
        <f t="shared" si="8"/>
        <v>27</v>
      </c>
      <c r="C232" s="1231" t="str">
        <f t="shared" si="9"/>
        <v/>
      </c>
      <c r="D232" s="1239" t="str">
        <f>IF(ISNUMBER(D32),MAX(D32+MIN(MAX(AVERAGE($D32:$I32)*'IRRBB parameters'!$C$33,'IRRBB parameters'!$E$33),'IRRBB parameters'!$D$33)*(1-('IRRBB parameters'!C$38/'IRRBB parameters'!$U$38)),0),"")</f>
        <v/>
      </c>
      <c r="E232" s="1239" t="str">
        <f>IF(ISNUMBER(E32),MAX(E32+MIN(MAX(AVERAGE($D32:$I32)*'IRRBB parameters'!$C$33,'IRRBB parameters'!$E$33),'IRRBB parameters'!$D$33)*(1-('IRRBB parameters'!D$38/'IRRBB parameters'!$U$38)),0),"")</f>
        <v/>
      </c>
      <c r="F232" s="1239" t="str">
        <f>IF(ISNUMBER(F32),MAX(F32+MIN(MAX(AVERAGE($D32:$I32)*'IRRBB parameters'!$C$33,'IRRBB parameters'!$E$33),'IRRBB parameters'!$D$33)*(1-('IRRBB parameters'!E$38/'IRRBB parameters'!$U$38)),0),"")</f>
        <v/>
      </c>
      <c r="G232" s="1239" t="str">
        <f>IF(ISNUMBER(G32),MAX(G32+MIN(MAX(AVERAGE($D32:$I32)*'IRRBB parameters'!$C$33,'IRRBB parameters'!$E$33),'IRRBB parameters'!$D$33)*(1-('IRRBB parameters'!F$38/'IRRBB parameters'!$U$38)),0),"")</f>
        <v/>
      </c>
      <c r="H232" s="1239" t="str">
        <f>IF(ISNUMBER(H32),MAX(H32+MIN(MAX(AVERAGE($D32:$I32)*'IRRBB parameters'!$C$33,'IRRBB parameters'!$E$33),'IRRBB parameters'!$D$33)*(1-('IRRBB parameters'!G$38/'IRRBB parameters'!$U$38)),0),"")</f>
        <v/>
      </c>
      <c r="I232" s="1239" t="str">
        <f>IF(ISNUMBER(I32),MAX(I32+MIN(MAX(AVERAGE($D32:$I32)*'IRRBB parameters'!$C$33,'IRRBB parameters'!$E$33),'IRRBB parameters'!$D$33)*(1-('IRRBB parameters'!H$38/'IRRBB parameters'!$U$38)),0),"")</f>
        <v/>
      </c>
      <c r="J232" s="1239" t="str">
        <f>IF(ISNUMBER(J32),MAX(J32+MIN(MAX(AVERAGE($D32:$I32)*'IRRBB parameters'!$C$33,'IRRBB parameters'!$E$33),'IRRBB parameters'!$D$33)*(1-('IRRBB parameters'!I$38/'IRRBB parameters'!$U$38)),0),"")</f>
        <v/>
      </c>
      <c r="K232" s="1239" t="str">
        <f>IF(ISNUMBER(K32),MAX(K32+MIN(MAX(AVERAGE($D32:$I32)*'IRRBB parameters'!$C$33,'IRRBB parameters'!$E$33),'IRRBB parameters'!$D$33)*(1-('IRRBB parameters'!J$38/'IRRBB parameters'!$U$38)),0),"")</f>
        <v/>
      </c>
      <c r="L232" s="1239" t="str">
        <f>IF(ISNUMBER(L32),MAX(L32+MIN(MAX(AVERAGE($D32:$I32)*'IRRBB parameters'!$C$33,'IRRBB parameters'!$E$33),'IRRBB parameters'!$D$33)*(1-('IRRBB parameters'!K$38/'IRRBB parameters'!$U$38)),0),"")</f>
        <v/>
      </c>
      <c r="M232" s="1239" t="str">
        <f>IF(ISNUMBER(M32),MAX(M32+MIN(MAX(AVERAGE($D32:$I32)*'IRRBB parameters'!$C$33,'IRRBB parameters'!$E$33),'IRRBB parameters'!$D$33)*(1-('IRRBB parameters'!L$38/'IRRBB parameters'!$U$38)),0),"")</f>
        <v/>
      </c>
      <c r="N232" s="1239" t="str">
        <f>IF(ISNUMBER(N32),MAX(N32+MIN(MAX(AVERAGE($D32:$I32)*'IRRBB parameters'!$C$33,'IRRBB parameters'!$E$33),'IRRBB parameters'!$D$33)*(1-('IRRBB parameters'!M$38/'IRRBB parameters'!$U$38)),0),"")</f>
        <v/>
      </c>
      <c r="O232" s="1239" t="str">
        <f>IF(ISNUMBER(O32),MAX(O32+MIN(MAX(AVERAGE($D32:$I32)*'IRRBB parameters'!$C$33,'IRRBB parameters'!$E$33),'IRRBB parameters'!$D$33)*(1-('IRRBB parameters'!N$38/'IRRBB parameters'!$U$38)),0),"")</f>
        <v/>
      </c>
      <c r="P232" s="1239" t="str">
        <f>IF(ISNUMBER(P32),MAX(P32+MIN(MAX(AVERAGE($D32:$I32)*'IRRBB parameters'!$C$33,'IRRBB parameters'!$E$33),'IRRBB parameters'!$D$33)*(1-('IRRBB parameters'!O$38/'IRRBB parameters'!$U$38)),0),"")</f>
        <v/>
      </c>
      <c r="Q232" s="1239" t="str">
        <f>IF(ISNUMBER(Q32),MAX(Q32+MIN(MAX(AVERAGE($D32:$I32)*'IRRBB parameters'!$C$33,'IRRBB parameters'!$E$33),'IRRBB parameters'!$D$33)*(1-('IRRBB parameters'!P$38/'IRRBB parameters'!$U$38)),0),"")</f>
        <v/>
      </c>
      <c r="R232" s="1239" t="str">
        <f>IF(ISNUMBER(R32),MAX(R32+MIN(MAX(AVERAGE($D32:$I32)*'IRRBB parameters'!$C$33,'IRRBB parameters'!$E$33),'IRRBB parameters'!$D$33)*(1-('IRRBB parameters'!Q$38/'IRRBB parameters'!$U$38)),0),"")</f>
        <v/>
      </c>
      <c r="S232" s="1239" t="str">
        <f>IF(ISNUMBER(S32),MAX(S32+MIN(MAX(AVERAGE($D32:$I32)*'IRRBB parameters'!$C$33,'IRRBB parameters'!$E$33),'IRRBB parameters'!$D$33)*(1-('IRRBB parameters'!R$38/'IRRBB parameters'!$U$38)),0),"")</f>
        <v/>
      </c>
      <c r="T232" s="1239" t="str">
        <f>IF(ISNUMBER(T32),MAX(T32+MIN(MAX(AVERAGE($D32:$I32)*'IRRBB parameters'!$C$33,'IRRBB parameters'!$E$33),'IRRBB parameters'!$D$33)*(1-('IRRBB parameters'!S$38/'IRRBB parameters'!$U$38)),0),"")</f>
        <v/>
      </c>
      <c r="U232" s="1239" t="str">
        <f>IF(ISNUMBER(U32),MAX(U32+MIN(MAX(AVERAGE($D32:$I32)*'IRRBB parameters'!$C$33,'IRRBB parameters'!$E$33),'IRRBB parameters'!$D$33)*(1-('IRRBB parameters'!T$38/'IRRBB parameters'!$U$38)),0),"")</f>
        <v/>
      </c>
      <c r="V232" s="1240" t="str">
        <f>IF(ISNUMBER(V32),MAX(V32+MIN(MAX(AVERAGE($D32:$I32)*'IRRBB parameters'!$C$33,'IRRBB parameters'!$E$33),'IRRBB parameters'!$D$33)*(1-('IRRBB parameters'!U$38/'IRRBB parameters'!$U$38)),0),"")</f>
        <v/>
      </c>
      <c r="W232" s="1150"/>
      <c r="X232" s="1210"/>
    </row>
    <row r="233" spans="1:24" ht="15" customHeight="1" x14ac:dyDescent="0.25">
      <c r="A233" s="1209"/>
      <c r="B233" s="1230">
        <f t="shared" si="8"/>
        <v>28</v>
      </c>
      <c r="C233" s="1231" t="str">
        <f t="shared" si="9"/>
        <v/>
      </c>
      <c r="D233" s="1239" t="str">
        <f>IF(ISNUMBER(D33),MAX(D33+MIN(MAX(AVERAGE($D33:$I33)*'IRRBB parameters'!$C$33,'IRRBB parameters'!$E$33),'IRRBB parameters'!$D$33)*(1-('IRRBB parameters'!C$38/'IRRBB parameters'!$U$38)),0),"")</f>
        <v/>
      </c>
      <c r="E233" s="1239" t="str">
        <f>IF(ISNUMBER(E33),MAX(E33+MIN(MAX(AVERAGE($D33:$I33)*'IRRBB parameters'!$C$33,'IRRBB parameters'!$E$33),'IRRBB parameters'!$D$33)*(1-('IRRBB parameters'!D$38/'IRRBB parameters'!$U$38)),0),"")</f>
        <v/>
      </c>
      <c r="F233" s="1239" t="str">
        <f>IF(ISNUMBER(F33),MAX(F33+MIN(MAX(AVERAGE($D33:$I33)*'IRRBB parameters'!$C$33,'IRRBB parameters'!$E$33),'IRRBB parameters'!$D$33)*(1-('IRRBB parameters'!E$38/'IRRBB parameters'!$U$38)),0),"")</f>
        <v/>
      </c>
      <c r="G233" s="1239" t="str">
        <f>IF(ISNUMBER(G33),MAX(G33+MIN(MAX(AVERAGE($D33:$I33)*'IRRBB parameters'!$C$33,'IRRBB parameters'!$E$33),'IRRBB parameters'!$D$33)*(1-('IRRBB parameters'!F$38/'IRRBB parameters'!$U$38)),0),"")</f>
        <v/>
      </c>
      <c r="H233" s="1239" t="str">
        <f>IF(ISNUMBER(H33),MAX(H33+MIN(MAX(AVERAGE($D33:$I33)*'IRRBB parameters'!$C$33,'IRRBB parameters'!$E$33),'IRRBB parameters'!$D$33)*(1-('IRRBB parameters'!G$38/'IRRBB parameters'!$U$38)),0),"")</f>
        <v/>
      </c>
      <c r="I233" s="1239" t="str">
        <f>IF(ISNUMBER(I33),MAX(I33+MIN(MAX(AVERAGE($D33:$I33)*'IRRBB parameters'!$C$33,'IRRBB parameters'!$E$33),'IRRBB parameters'!$D$33)*(1-('IRRBB parameters'!H$38/'IRRBB parameters'!$U$38)),0),"")</f>
        <v/>
      </c>
      <c r="J233" s="1239" t="str">
        <f>IF(ISNUMBER(J33),MAX(J33+MIN(MAX(AVERAGE($D33:$I33)*'IRRBB parameters'!$C$33,'IRRBB parameters'!$E$33),'IRRBB parameters'!$D$33)*(1-('IRRBB parameters'!I$38/'IRRBB parameters'!$U$38)),0),"")</f>
        <v/>
      </c>
      <c r="K233" s="1239" t="str">
        <f>IF(ISNUMBER(K33),MAX(K33+MIN(MAX(AVERAGE($D33:$I33)*'IRRBB parameters'!$C$33,'IRRBB parameters'!$E$33),'IRRBB parameters'!$D$33)*(1-('IRRBB parameters'!J$38/'IRRBB parameters'!$U$38)),0),"")</f>
        <v/>
      </c>
      <c r="L233" s="1239" t="str">
        <f>IF(ISNUMBER(L33),MAX(L33+MIN(MAX(AVERAGE($D33:$I33)*'IRRBB parameters'!$C$33,'IRRBB parameters'!$E$33),'IRRBB parameters'!$D$33)*(1-('IRRBB parameters'!K$38/'IRRBB parameters'!$U$38)),0),"")</f>
        <v/>
      </c>
      <c r="M233" s="1239" t="str">
        <f>IF(ISNUMBER(M33),MAX(M33+MIN(MAX(AVERAGE($D33:$I33)*'IRRBB parameters'!$C$33,'IRRBB parameters'!$E$33),'IRRBB parameters'!$D$33)*(1-('IRRBB parameters'!L$38/'IRRBB parameters'!$U$38)),0),"")</f>
        <v/>
      </c>
      <c r="N233" s="1239" t="str">
        <f>IF(ISNUMBER(N33),MAX(N33+MIN(MAX(AVERAGE($D33:$I33)*'IRRBB parameters'!$C$33,'IRRBB parameters'!$E$33),'IRRBB parameters'!$D$33)*(1-('IRRBB parameters'!M$38/'IRRBB parameters'!$U$38)),0),"")</f>
        <v/>
      </c>
      <c r="O233" s="1239" t="str">
        <f>IF(ISNUMBER(O33),MAX(O33+MIN(MAX(AVERAGE($D33:$I33)*'IRRBB parameters'!$C$33,'IRRBB parameters'!$E$33),'IRRBB parameters'!$D$33)*(1-('IRRBB parameters'!N$38/'IRRBB parameters'!$U$38)),0),"")</f>
        <v/>
      </c>
      <c r="P233" s="1239" t="str">
        <f>IF(ISNUMBER(P33),MAX(P33+MIN(MAX(AVERAGE($D33:$I33)*'IRRBB parameters'!$C$33,'IRRBB parameters'!$E$33),'IRRBB parameters'!$D$33)*(1-('IRRBB parameters'!O$38/'IRRBB parameters'!$U$38)),0),"")</f>
        <v/>
      </c>
      <c r="Q233" s="1239" t="str">
        <f>IF(ISNUMBER(Q33),MAX(Q33+MIN(MAX(AVERAGE($D33:$I33)*'IRRBB parameters'!$C$33,'IRRBB parameters'!$E$33),'IRRBB parameters'!$D$33)*(1-('IRRBB parameters'!P$38/'IRRBB parameters'!$U$38)),0),"")</f>
        <v/>
      </c>
      <c r="R233" s="1239" t="str">
        <f>IF(ISNUMBER(R33),MAX(R33+MIN(MAX(AVERAGE($D33:$I33)*'IRRBB parameters'!$C$33,'IRRBB parameters'!$E$33),'IRRBB parameters'!$D$33)*(1-('IRRBB parameters'!Q$38/'IRRBB parameters'!$U$38)),0),"")</f>
        <v/>
      </c>
      <c r="S233" s="1239" t="str">
        <f>IF(ISNUMBER(S33),MAX(S33+MIN(MAX(AVERAGE($D33:$I33)*'IRRBB parameters'!$C$33,'IRRBB parameters'!$E$33),'IRRBB parameters'!$D$33)*(1-('IRRBB parameters'!R$38/'IRRBB parameters'!$U$38)),0),"")</f>
        <v/>
      </c>
      <c r="T233" s="1239" t="str">
        <f>IF(ISNUMBER(T33),MAX(T33+MIN(MAX(AVERAGE($D33:$I33)*'IRRBB parameters'!$C$33,'IRRBB parameters'!$E$33),'IRRBB parameters'!$D$33)*(1-('IRRBB parameters'!S$38/'IRRBB parameters'!$U$38)),0),"")</f>
        <v/>
      </c>
      <c r="U233" s="1239" t="str">
        <f>IF(ISNUMBER(U33),MAX(U33+MIN(MAX(AVERAGE($D33:$I33)*'IRRBB parameters'!$C$33,'IRRBB parameters'!$E$33),'IRRBB parameters'!$D$33)*(1-('IRRBB parameters'!T$38/'IRRBB parameters'!$U$38)),0),"")</f>
        <v/>
      </c>
      <c r="V233" s="1240" t="str">
        <f>IF(ISNUMBER(V33),MAX(V33+MIN(MAX(AVERAGE($D33:$I33)*'IRRBB parameters'!$C$33,'IRRBB parameters'!$E$33),'IRRBB parameters'!$D$33)*(1-('IRRBB parameters'!U$38/'IRRBB parameters'!$U$38)),0),"")</f>
        <v/>
      </c>
      <c r="W233" s="1150"/>
      <c r="X233" s="1210"/>
    </row>
    <row r="234" spans="1:24" ht="15" customHeight="1" x14ac:dyDescent="0.25">
      <c r="A234" s="1209"/>
      <c r="B234" s="1230">
        <f t="shared" si="8"/>
        <v>29</v>
      </c>
      <c r="C234" s="1231" t="str">
        <f t="shared" si="9"/>
        <v/>
      </c>
      <c r="D234" s="1239" t="str">
        <f>IF(ISNUMBER(D34),MAX(D34+MIN(MAX(AVERAGE($D34:$I34)*'IRRBB parameters'!$C$33,'IRRBB parameters'!$E$33),'IRRBB parameters'!$D$33)*(1-('IRRBB parameters'!C$38/'IRRBB parameters'!$U$38)),0),"")</f>
        <v/>
      </c>
      <c r="E234" s="1239" t="str">
        <f>IF(ISNUMBER(E34),MAX(E34+MIN(MAX(AVERAGE($D34:$I34)*'IRRBB parameters'!$C$33,'IRRBB parameters'!$E$33),'IRRBB parameters'!$D$33)*(1-('IRRBB parameters'!D$38/'IRRBB parameters'!$U$38)),0),"")</f>
        <v/>
      </c>
      <c r="F234" s="1239" t="str">
        <f>IF(ISNUMBER(F34),MAX(F34+MIN(MAX(AVERAGE($D34:$I34)*'IRRBB parameters'!$C$33,'IRRBB parameters'!$E$33),'IRRBB parameters'!$D$33)*(1-('IRRBB parameters'!E$38/'IRRBB parameters'!$U$38)),0),"")</f>
        <v/>
      </c>
      <c r="G234" s="1239" t="str">
        <f>IF(ISNUMBER(G34),MAX(G34+MIN(MAX(AVERAGE($D34:$I34)*'IRRBB parameters'!$C$33,'IRRBB parameters'!$E$33),'IRRBB parameters'!$D$33)*(1-('IRRBB parameters'!F$38/'IRRBB parameters'!$U$38)),0),"")</f>
        <v/>
      </c>
      <c r="H234" s="1239" t="str">
        <f>IF(ISNUMBER(H34),MAX(H34+MIN(MAX(AVERAGE($D34:$I34)*'IRRBB parameters'!$C$33,'IRRBB parameters'!$E$33),'IRRBB parameters'!$D$33)*(1-('IRRBB parameters'!G$38/'IRRBB parameters'!$U$38)),0),"")</f>
        <v/>
      </c>
      <c r="I234" s="1239" t="str">
        <f>IF(ISNUMBER(I34),MAX(I34+MIN(MAX(AVERAGE($D34:$I34)*'IRRBB parameters'!$C$33,'IRRBB parameters'!$E$33),'IRRBB parameters'!$D$33)*(1-('IRRBB parameters'!H$38/'IRRBB parameters'!$U$38)),0),"")</f>
        <v/>
      </c>
      <c r="J234" s="1239" t="str">
        <f>IF(ISNUMBER(J34),MAX(J34+MIN(MAX(AVERAGE($D34:$I34)*'IRRBB parameters'!$C$33,'IRRBB parameters'!$E$33),'IRRBB parameters'!$D$33)*(1-('IRRBB parameters'!I$38/'IRRBB parameters'!$U$38)),0),"")</f>
        <v/>
      </c>
      <c r="K234" s="1239" t="str">
        <f>IF(ISNUMBER(K34),MAX(K34+MIN(MAX(AVERAGE($D34:$I34)*'IRRBB parameters'!$C$33,'IRRBB parameters'!$E$33),'IRRBB parameters'!$D$33)*(1-('IRRBB parameters'!J$38/'IRRBB parameters'!$U$38)),0),"")</f>
        <v/>
      </c>
      <c r="L234" s="1239" t="str">
        <f>IF(ISNUMBER(L34),MAX(L34+MIN(MAX(AVERAGE($D34:$I34)*'IRRBB parameters'!$C$33,'IRRBB parameters'!$E$33),'IRRBB parameters'!$D$33)*(1-('IRRBB parameters'!K$38/'IRRBB parameters'!$U$38)),0),"")</f>
        <v/>
      </c>
      <c r="M234" s="1239" t="str">
        <f>IF(ISNUMBER(M34),MAX(M34+MIN(MAX(AVERAGE($D34:$I34)*'IRRBB parameters'!$C$33,'IRRBB parameters'!$E$33),'IRRBB parameters'!$D$33)*(1-('IRRBB parameters'!L$38/'IRRBB parameters'!$U$38)),0),"")</f>
        <v/>
      </c>
      <c r="N234" s="1239" t="str">
        <f>IF(ISNUMBER(N34),MAX(N34+MIN(MAX(AVERAGE($D34:$I34)*'IRRBB parameters'!$C$33,'IRRBB parameters'!$E$33),'IRRBB parameters'!$D$33)*(1-('IRRBB parameters'!M$38/'IRRBB parameters'!$U$38)),0),"")</f>
        <v/>
      </c>
      <c r="O234" s="1239" t="str">
        <f>IF(ISNUMBER(O34),MAX(O34+MIN(MAX(AVERAGE($D34:$I34)*'IRRBB parameters'!$C$33,'IRRBB parameters'!$E$33),'IRRBB parameters'!$D$33)*(1-('IRRBB parameters'!N$38/'IRRBB parameters'!$U$38)),0),"")</f>
        <v/>
      </c>
      <c r="P234" s="1239" t="str">
        <f>IF(ISNUMBER(P34),MAX(P34+MIN(MAX(AVERAGE($D34:$I34)*'IRRBB parameters'!$C$33,'IRRBB parameters'!$E$33),'IRRBB parameters'!$D$33)*(1-('IRRBB parameters'!O$38/'IRRBB parameters'!$U$38)),0),"")</f>
        <v/>
      </c>
      <c r="Q234" s="1239" t="str">
        <f>IF(ISNUMBER(Q34),MAX(Q34+MIN(MAX(AVERAGE($D34:$I34)*'IRRBB parameters'!$C$33,'IRRBB parameters'!$E$33),'IRRBB parameters'!$D$33)*(1-('IRRBB parameters'!P$38/'IRRBB parameters'!$U$38)),0),"")</f>
        <v/>
      </c>
      <c r="R234" s="1239" t="str">
        <f>IF(ISNUMBER(R34),MAX(R34+MIN(MAX(AVERAGE($D34:$I34)*'IRRBB parameters'!$C$33,'IRRBB parameters'!$E$33),'IRRBB parameters'!$D$33)*(1-('IRRBB parameters'!Q$38/'IRRBB parameters'!$U$38)),0),"")</f>
        <v/>
      </c>
      <c r="S234" s="1239" t="str">
        <f>IF(ISNUMBER(S34),MAX(S34+MIN(MAX(AVERAGE($D34:$I34)*'IRRBB parameters'!$C$33,'IRRBB parameters'!$E$33),'IRRBB parameters'!$D$33)*(1-('IRRBB parameters'!R$38/'IRRBB parameters'!$U$38)),0),"")</f>
        <v/>
      </c>
      <c r="T234" s="1239" t="str">
        <f>IF(ISNUMBER(T34),MAX(T34+MIN(MAX(AVERAGE($D34:$I34)*'IRRBB parameters'!$C$33,'IRRBB parameters'!$E$33),'IRRBB parameters'!$D$33)*(1-('IRRBB parameters'!S$38/'IRRBB parameters'!$U$38)),0),"")</f>
        <v/>
      </c>
      <c r="U234" s="1239" t="str">
        <f>IF(ISNUMBER(U34),MAX(U34+MIN(MAX(AVERAGE($D34:$I34)*'IRRBB parameters'!$C$33,'IRRBB parameters'!$E$33),'IRRBB parameters'!$D$33)*(1-('IRRBB parameters'!T$38/'IRRBB parameters'!$U$38)),0),"")</f>
        <v/>
      </c>
      <c r="V234" s="1240" t="str">
        <f>IF(ISNUMBER(V34),MAX(V34+MIN(MAX(AVERAGE($D34:$I34)*'IRRBB parameters'!$C$33,'IRRBB parameters'!$E$33),'IRRBB parameters'!$D$33)*(1-('IRRBB parameters'!U$38/'IRRBB parameters'!$U$38)),0),"")</f>
        <v/>
      </c>
      <c r="W234" s="1150"/>
      <c r="X234" s="1210"/>
    </row>
    <row r="235" spans="1:24" ht="15" customHeight="1" x14ac:dyDescent="0.25">
      <c r="A235" s="1209"/>
      <c r="B235" s="1230">
        <f t="shared" si="8"/>
        <v>30</v>
      </c>
      <c r="C235" s="1231" t="str">
        <f t="shared" si="9"/>
        <v/>
      </c>
      <c r="D235" s="1239" t="str">
        <f>IF(ISNUMBER(D35),MAX(D35+MIN(MAX(AVERAGE($D35:$I35)*'IRRBB parameters'!$C$33,'IRRBB parameters'!$E$33),'IRRBB parameters'!$D$33)*(1-('IRRBB parameters'!C$38/'IRRBB parameters'!$U$38)),0),"")</f>
        <v/>
      </c>
      <c r="E235" s="1239" t="str">
        <f>IF(ISNUMBER(E35),MAX(E35+MIN(MAX(AVERAGE($D35:$I35)*'IRRBB parameters'!$C$33,'IRRBB parameters'!$E$33),'IRRBB parameters'!$D$33)*(1-('IRRBB parameters'!D$38/'IRRBB parameters'!$U$38)),0),"")</f>
        <v/>
      </c>
      <c r="F235" s="1239" t="str">
        <f>IF(ISNUMBER(F35),MAX(F35+MIN(MAX(AVERAGE($D35:$I35)*'IRRBB parameters'!$C$33,'IRRBB parameters'!$E$33),'IRRBB parameters'!$D$33)*(1-('IRRBB parameters'!E$38/'IRRBB parameters'!$U$38)),0),"")</f>
        <v/>
      </c>
      <c r="G235" s="1239" t="str">
        <f>IF(ISNUMBER(G35),MAX(G35+MIN(MAX(AVERAGE($D35:$I35)*'IRRBB parameters'!$C$33,'IRRBB parameters'!$E$33),'IRRBB parameters'!$D$33)*(1-('IRRBB parameters'!F$38/'IRRBB parameters'!$U$38)),0),"")</f>
        <v/>
      </c>
      <c r="H235" s="1239" t="str">
        <f>IF(ISNUMBER(H35),MAX(H35+MIN(MAX(AVERAGE($D35:$I35)*'IRRBB parameters'!$C$33,'IRRBB parameters'!$E$33),'IRRBB parameters'!$D$33)*(1-('IRRBB parameters'!G$38/'IRRBB parameters'!$U$38)),0),"")</f>
        <v/>
      </c>
      <c r="I235" s="1239" t="str">
        <f>IF(ISNUMBER(I35),MAX(I35+MIN(MAX(AVERAGE($D35:$I35)*'IRRBB parameters'!$C$33,'IRRBB parameters'!$E$33),'IRRBB parameters'!$D$33)*(1-('IRRBB parameters'!H$38/'IRRBB parameters'!$U$38)),0),"")</f>
        <v/>
      </c>
      <c r="J235" s="1239" t="str">
        <f>IF(ISNUMBER(J35),MAX(J35+MIN(MAX(AVERAGE($D35:$I35)*'IRRBB parameters'!$C$33,'IRRBB parameters'!$E$33),'IRRBB parameters'!$D$33)*(1-('IRRBB parameters'!I$38/'IRRBB parameters'!$U$38)),0),"")</f>
        <v/>
      </c>
      <c r="K235" s="1239" t="str">
        <f>IF(ISNUMBER(K35),MAX(K35+MIN(MAX(AVERAGE($D35:$I35)*'IRRBB parameters'!$C$33,'IRRBB parameters'!$E$33),'IRRBB parameters'!$D$33)*(1-('IRRBB parameters'!J$38/'IRRBB parameters'!$U$38)),0),"")</f>
        <v/>
      </c>
      <c r="L235" s="1239" t="str">
        <f>IF(ISNUMBER(L35),MAX(L35+MIN(MAX(AVERAGE($D35:$I35)*'IRRBB parameters'!$C$33,'IRRBB parameters'!$E$33),'IRRBB parameters'!$D$33)*(1-('IRRBB parameters'!K$38/'IRRBB parameters'!$U$38)),0),"")</f>
        <v/>
      </c>
      <c r="M235" s="1239" t="str">
        <f>IF(ISNUMBER(M35),MAX(M35+MIN(MAX(AVERAGE($D35:$I35)*'IRRBB parameters'!$C$33,'IRRBB parameters'!$E$33),'IRRBB parameters'!$D$33)*(1-('IRRBB parameters'!L$38/'IRRBB parameters'!$U$38)),0),"")</f>
        <v/>
      </c>
      <c r="N235" s="1239" t="str">
        <f>IF(ISNUMBER(N35),MAX(N35+MIN(MAX(AVERAGE($D35:$I35)*'IRRBB parameters'!$C$33,'IRRBB parameters'!$E$33),'IRRBB parameters'!$D$33)*(1-('IRRBB parameters'!M$38/'IRRBB parameters'!$U$38)),0),"")</f>
        <v/>
      </c>
      <c r="O235" s="1239" t="str">
        <f>IF(ISNUMBER(O35),MAX(O35+MIN(MAX(AVERAGE($D35:$I35)*'IRRBB parameters'!$C$33,'IRRBB parameters'!$E$33),'IRRBB parameters'!$D$33)*(1-('IRRBB parameters'!N$38/'IRRBB parameters'!$U$38)),0),"")</f>
        <v/>
      </c>
      <c r="P235" s="1239" t="str">
        <f>IF(ISNUMBER(P35),MAX(P35+MIN(MAX(AVERAGE($D35:$I35)*'IRRBB parameters'!$C$33,'IRRBB parameters'!$E$33),'IRRBB parameters'!$D$33)*(1-('IRRBB parameters'!O$38/'IRRBB parameters'!$U$38)),0),"")</f>
        <v/>
      </c>
      <c r="Q235" s="1239" t="str">
        <f>IF(ISNUMBER(Q35),MAX(Q35+MIN(MAX(AVERAGE($D35:$I35)*'IRRBB parameters'!$C$33,'IRRBB parameters'!$E$33),'IRRBB parameters'!$D$33)*(1-('IRRBB parameters'!P$38/'IRRBB parameters'!$U$38)),0),"")</f>
        <v/>
      </c>
      <c r="R235" s="1239" t="str">
        <f>IF(ISNUMBER(R35),MAX(R35+MIN(MAX(AVERAGE($D35:$I35)*'IRRBB parameters'!$C$33,'IRRBB parameters'!$E$33),'IRRBB parameters'!$D$33)*(1-('IRRBB parameters'!Q$38/'IRRBB parameters'!$U$38)),0),"")</f>
        <v/>
      </c>
      <c r="S235" s="1239" t="str">
        <f>IF(ISNUMBER(S35),MAX(S35+MIN(MAX(AVERAGE($D35:$I35)*'IRRBB parameters'!$C$33,'IRRBB parameters'!$E$33),'IRRBB parameters'!$D$33)*(1-('IRRBB parameters'!R$38/'IRRBB parameters'!$U$38)),0),"")</f>
        <v/>
      </c>
      <c r="T235" s="1239" t="str">
        <f>IF(ISNUMBER(T35),MAX(T35+MIN(MAX(AVERAGE($D35:$I35)*'IRRBB parameters'!$C$33,'IRRBB parameters'!$E$33),'IRRBB parameters'!$D$33)*(1-('IRRBB parameters'!S$38/'IRRBB parameters'!$U$38)),0),"")</f>
        <v/>
      </c>
      <c r="U235" s="1239" t="str">
        <f>IF(ISNUMBER(U35),MAX(U35+MIN(MAX(AVERAGE($D35:$I35)*'IRRBB parameters'!$C$33,'IRRBB parameters'!$E$33),'IRRBB parameters'!$D$33)*(1-('IRRBB parameters'!T$38/'IRRBB parameters'!$U$38)),0),"")</f>
        <v/>
      </c>
      <c r="V235" s="1240" t="str">
        <f>IF(ISNUMBER(V35),MAX(V35+MIN(MAX(AVERAGE($D35:$I35)*'IRRBB parameters'!$C$33,'IRRBB parameters'!$E$33),'IRRBB parameters'!$D$33)*(1-('IRRBB parameters'!U$38/'IRRBB parameters'!$U$38)),0),"")</f>
        <v/>
      </c>
      <c r="W235" s="1150"/>
      <c r="X235" s="1210"/>
    </row>
    <row r="236" spans="1:24" ht="15" customHeight="1" x14ac:dyDescent="0.25">
      <c r="A236" s="1209"/>
      <c r="B236" s="1230">
        <f t="shared" si="8"/>
        <v>31</v>
      </c>
      <c r="C236" s="1231" t="str">
        <f t="shared" si="9"/>
        <v/>
      </c>
      <c r="D236" s="1239" t="str">
        <f>IF(ISNUMBER(D36),MAX(D36+MIN(MAX(AVERAGE($D36:$I36)*'IRRBB parameters'!$C$33,'IRRBB parameters'!$E$33),'IRRBB parameters'!$D$33)*(1-('IRRBB parameters'!C$38/'IRRBB parameters'!$U$38)),0),"")</f>
        <v/>
      </c>
      <c r="E236" s="1239" t="str">
        <f>IF(ISNUMBER(E36),MAX(E36+MIN(MAX(AVERAGE($D36:$I36)*'IRRBB parameters'!$C$33,'IRRBB parameters'!$E$33),'IRRBB parameters'!$D$33)*(1-('IRRBB parameters'!D$38/'IRRBB parameters'!$U$38)),0),"")</f>
        <v/>
      </c>
      <c r="F236" s="1239" t="str">
        <f>IF(ISNUMBER(F36),MAX(F36+MIN(MAX(AVERAGE($D36:$I36)*'IRRBB parameters'!$C$33,'IRRBB parameters'!$E$33),'IRRBB parameters'!$D$33)*(1-('IRRBB parameters'!E$38/'IRRBB parameters'!$U$38)),0),"")</f>
        <v/>
      </c>
      <c r="G236" s="1239" t="str">
        <f>IF(ISNUMBER(G36),MAX(G36+MIN(MAX(AVERAGE($D36:$I36)*'IRRBB parameters'!$C$33,'IRRBB parameters'!$E$33),'IRRBB parameters'!$D$33)*(1-('IRRBB parameters'!F$38/'IRRBB parameters'!$U$38)),0),"")</f>
        <v/>
      </c>
      <c r="H236" s="1239" t="str">
        <f>IF(ISNUMBER(H36),MAX(H36+MIN(MAX(AVERAGE($D36:$I36)*'IRRBB parameters'!$C$33,'IRRBB parameters'!$E$33),'IRRBB parameters'!$D$33)*(1-('IRRBB parameters'!G$38/'IRRBB parameters'!$U$38)),0),"")</f>
        <v/>
      </c>
      <c r="I236" s="1239" t="str">
        <f>IF(ISNUMBER(I36),MAX(I36+MIN(MAX(AVERAGE($D36:$I36)*'IRRBB parameters'!$C$33,'IRRBB parameters'!$E$33),'IRRBB parameters'!$D$33)*(1-('IRRBB parameters'!H$38/'IRRBB parameters'!$U$38)),0),"")</f>
        <v/>
      </c>
      <c r="J236" s="1239" t="str">
        <f>IF(ISNUMBER(J36),MAX(J36+MIN(MAX(AVERAGE($D36:$I36)*'IRRBB parameters'!$C$33,'IRRBB parameters'!$E$33),'IRRBB parameters'!$D$33)*(1-('IRRBB parameters'!I$38/'IRRBB parameters'!$U$38)),0),"")</f>
        <v/>
      </c>
      <c r="K236" s="1239" t="str">
        <f>IF(ISNUMBER(K36),MAX(K36+MIN(MAX(AVERAGE($D36:$I36)*'IRRBB parameters'!$C$33,'IRRBB parameters'!$E$33),'IRRBB parameters'!$D$33)*(1-('IRRBB parameters'!J$38/'IRRBB parameters'!$U$38)),0),"")</f>
        <v/>
      </c>
      <c r="L236" s="1239" t="str">
        <f>IF(ISNUMBER(L36),MAX(L36+MIN(MAX(AVERAGE($D36:$I36)*'IRRBB parameters'!$C$33,'IRRBB parameters'!$E$33),'IRRBB parameters'!$D$33)*(1-('IRRBB parameters'!K$38/'IRRBB parameters'!$U$38)),0),"")</f>
        <v/>
      </c>
      <c r="M236" s="1239" t="str">
        <f>IF(ISNUMBER(M36),MAX(M36+MIN(MAX(AVERAGE($D36:$I36)*'IRRBB parameters'!$C$33,'IRRBB parameters'!$E$33),'IRRBB parameters'!$D$33)*(1-('IRRBB parameters'!L$38/'IRRBB parameters'!$U$38)),0),"")</f>
        <v/>
      </c>
      <c r="N236" s="1239" t="str">
        <f>IF(ISNUMBER(N36),MAX(N36+MIN(MAX(AVERAGE($D36:$I36)*'IRRBB parameters'!$C$33,'IRRBB parameters'!$E$33),'IRRBB parameters'!$D$33)*(1-('IRRBB parameters'!M$38/'IRRBB parameters'!$U$38)),0),"")</f>
        <v/>
      </c>
      <c r="O236" s="1239" t="str">
        <f>IF(ISNUMBER(O36),MAX(O36+MIN(MAX(AVERAGE($D36:$I36)*'IRRBB parameters'!$C$33,'IRRBB parameters'!$E$33),'IRRBB parameters'!$D$33)*(1-('IRRBB parameters'!N$38/'IRRBB parameters'!$U$38)),0),"")</f>
        <v/>
      </c>
      <c r="P236" s="1239" t="str">
        <f>IF(ISNUMBER(P36),MAX(P36+MIN(MAX(AVERAGE($D36:$I36)*'IRRBB parameters'!$C$33,'IRRBB parameters'!$E$33),'IRRBB parameters'!$D$33)*(1-('IRRBB parameters'!O$38/'IRRBB parameters'!$U$38)),0),"")</f>
        <v/>
      </c>
      <c r="Q236" s="1239" t="str">
        <f>IF(ISNUMBER(Q36),MAX(Q36+MIN(MAX(AVERAGE($D36:$I36)*'IRRBB parameters'!$C$33,'IRRBB parameters'!$E$33),'IRRBB parameters'!$D$33)*(1-('IRRBB parameters'!P$38/'IRRBB parameters'!$U$38)),0),"")</f>
        <v/>
      </c>
      <c r="R236" s="1239" t="str">
        <f>IF(ISNUMBER(R36),MAX(R36+MIN(MAX(AVERAGE($D36:$I36)*'IRRBB parameters'!$C$33,'IRRBB parameters'!$E$33),'IRRBB parameters'!$D$33)*(1-('IRRBB parameters'!Q$38/'IRRBB parameters'!$U$38)),0),"")</f>
        <v/>
      </c>
      <c r="S236" s="1239" t="str">
        <f>IF(ISNUMBER(S36),MAX(S36+MIN(MAX(AVERAGE($D36:$I36)*'IRRBB parameters'!$C$33,'IRRBB parameters'!$E$33),'IRRBB parameters'!$D$33)*(1-('IRRBB parameters'!R$38/'IRRBB parameters'!$U$38)),0),"")</f>
        <v/>
      </c>
      <c r="T236" s="1239" t="str">
        <f>IF(ISNUMBER(T36),MAX(T36+MIN(MAX(AVERAGE($D36:$I36)*'IRRBB parameters'!$C$33,'IRRBB parameters'!$E$33),'IRRBB parameters'!$D$33)*(1-('IRRBB parameters'!S$38/'IRRBB parameters'!$U$38)),0),"")</f>
        <v/>
      </c>
      <c r="U236" s="1239" t="str">
        <f>IF(ISNUMBER(U36),MAX(U36+MIN(MAX(AVERAGE($D36:$I36)*'IRRBB parameters'!$C$33,'IRRBB parameters'!$E$33),'IRRBB parameters'!$D$33)*(1-('IRRBB parameters'!T$38/'IRRBB parameters'!$U$38)),0),"")</f>
        <v/>
      </c>
      <c r="V236" s="1240" t="str">
        <f>IF(ISNUMBER(V36),MAX(V36+MIN(MAX(AVERAGE($D36:$I36)*'IRRBB parameters'!$C$33,'IRRBB parameters'!$E$33),'IRRBB parameters'!$D$33)*(1-('IRRBB parameters'!U$38/'IRRBB parameters'!$U$38)),0),"")</f>
        <v/>
      </c>
      <c r="W236" s="1150"/>
      <c r="X236" s="1210"/>
    </row>
    <row r="237" spans="1:24" ht="15" customHeight="1" x14ac:dyDescent="0.25">
      <c r="A237" s="1209"/>
      <c r="B237" s="1230">
        <f t="shared" si="8"/>
        <v>32</v>
      </c>
      <c r="C237" s="1231" t="str">
        <f t="shared" si="9"/>
        <v/>
      </c>
      <c r="D237" s="1239" t="str">
        <f>IF(ISNUMBER(D37),MAX(D37+MIN(MAX(AVERAGE($D37:$I37)*'IRRBB parameters'!$C$33,'IRRBB parameters'!$E$33),'IRRBB parameters'!$D$33)*(1-('IRRBB parameters'!C$38/'IRRBB parameters'!$U$38)),0),"")</f>
        <v/>
      </c>
      <c r="E237" s="1239" t="str">
        <f>IF(ISNUMBER(E37),MAX(E37+MIN(MAX(AVERAGE($D37:$I37)*'IRRBB parameters'!$C$33,'IRRBB parameters'!$E$33),'IRRBB parameters'!$D$33)*(1-('IRRBB parameters'!D$38/'IRRBB parameters'!$U$38)),0),"")</f>
        <v/>
      </c>
      <c r="F237" s="1239" t="str">
        <f>IF(ISNUMBER(F37),MAX(F37+MIN(MAX(AVERAGE($D37:$I37)*'IRRBB parameters'!$C$33,'IRRBB parameters'!$E$33),'IRRBB parameters'!$D$33)*(1-('IRRBB parameters'!E$38/'IRRBB parameters'!$U$38)),0),"")</f>
        <v/>
      </c>
      <c r="G237" s="1239" t="str">
        <f>IF(ISNUMBER(G37),MAX(G37+MIN(MAX(AVERAGE($D37:$I37)*'IRRBB parameters'!$C$33,'IRRBB parameters'!$E$33),'IRRBB parameters'!$D$33)*(1-('IRRBB parameters'!F$38/'IRRBB parameters'!$U$38)),0),"")</f>
        <v/>
      </c>
      <c r="H237" s="1239" t="str">
        <f>IF(ISNUMBER(H37),MAX(H37+MIN(MAX(AVERAGE($D37:$I37)*'IRRBB parameters'!$C$33,'IRRBB parameters'!$E$33),'IRRBB parameters'!$D$33)*(1-('IRRBB parameters'!G$38/'IRRBB parameters'!$U$38)),0),"")</f>
        <v/>
      </c>
      <c r="I237" s="1239" t="str">
        <f>IF(ISNUMBER(I37),MAX(I37+MIN(MAX(AVERAGE($D37:$I37)*'IRRBB parameters'!$C$33,'IRRBB parameters'!$E$33),'IRRBB parameters'!$D$33)*(1-('IRRBB parameters'!H$38/'IRRBB parameters'!$U$38)),0),"")</f>
        <v/>
      </c>
      <c r="J237" s="1239" t="str">
        <f>IF(ISNUMBER(J37),MAX(J37+MIN(MAX(AVERAGE($D37:$I37)*'IRRBB parameters'!$C$33,'IRRBB parameters'!$E$33),'IRRBB parameters'!$D$33)*(1-('IRRBB parameters'!I$38/'IRRBB parameters'!$U$38)),0),"")</f>
        <v/>
      </c>
      <c r="K237" s="1239" t="str">
        <f>IF(ISNUMBER(K37),MAX(K37+MIN(MAX(AVERAGE($D37:$I37)*'IRRBB parameters'!$C$33,'IRRBB parameters'!$E$33),'IRRBB parameters'!$D$33)*(1-('IRRBB parameters'!J$38/'IRRBB parameters'!$U$38)),0),"")</f>
        <v/>
      </c>
      <c r="L237" s="1239" t="str">
        <f>IF(ISNUMBER(L37),MAX(L37+MIN(MAX(AVERAGE($D37:$I37)*'IRRBB parameters'!$C$33,'IRRBB parameters'!$E$33),'IRRBB parameters'!$D$33)*(1-('IRRBB parameters'!K$38/'IRRBB parameters'!$U$38)),0),"")</f>
        <v/>
      </c>
      <c r="M237" s="1239" t="str">
        <f>IF(ISNUMBER(M37),MAX(M37+MIN(MAX(AVERAGE($D37:$I37)*'IRRBB parameters'!$C$33,'IRRBB parameters'!$E$33),'IRRBB parameters'!$D$33)*(1-('IRRBB parameters'!L$38/'IRRBB parameters'!$U$38)),0),"")</f>
        <v/>
      </c>
      <c r="N237" s="1239" t="str">
        <f>IF(ISNUMBER(N37),MAX(N37+MIN(MAX(AVERAGE($D37:$I37)*'IRRBB parameters'!$C$33,'IRRBB parameters'!$E$33),'IRRBB parameters'!$D$33)*(1-('IRRBB parameters'!M$38/'IRRBB parameters'!$U$38)),0),"")</f>
        <v/>
      </c>
      <c r="O237" s="1239" t="str">
        <f>IF(ISNUMBER(O37),MAX(O37+MIN(MAX(AVERAGE($D37:$I37)*'IRRBB parameters'!$C$33,'IRRBB parameters'!$E$33),'IRRBB parameters'!$D$33)*(1-('IRRBB parameters'!N$38/'IRRBB parameters'!$U$38)),0),"")</f>
        <v/>
      </c>
      <c r="P237" s="1239" t="str">
        <f>IF(ISNUMBER(P37),MAX(P37+MIN(MAX(AVERAGE($D37:$I37)*'IRRBB parameters'!$C$33,'IRRBB parameters'!$E$33),'IRRBB parameters'!$D$33)*(1-('IRRBB parameters'!O$38/'IRRBB parameters'!$U$38)),0),"")</f>
        <v/>
      </c>
      <c r="Q237" s="1239" t="str">
        <f>IF(ISNUMBER(Q37),MAX(Q37+MIN(MAX(AVERAGE($D37:$I37)*'IRRBB parameters'!$C$33,'IRRBB parameters'!$E$33),'IRRBB parameters'!$D$33)*(1-('IRRBB parameters'!P$38/'IRRBB parameters'!$U$38)),0),"")</f>
        <v/>
      </c>
      <c r="R237" s="1239" t="str">
        <f>IF(ISNUMBER(R37),MAX(R37+MIN(MAX(AVERAGE($D37:$I37)*'IRRBB parameters'!$C$33,'IRRBB parameters'!$E$33),'IRRBB parameters'!$D$33)*(1-('IRRBB parameters'!Q$38/'IRRBB parameters'!$U$38)),0),"")</f>
        <v/>
      </c>
      <c r="S237" s="1239" t="str">
        <f>IF(ISNUMBER(S37),MAX(S37+MIN(MAX(AVERAGE($D37:$I37)*'IRRBB parameters'!$C$33,'IRRBB parameters'!$E$33),'IRRBB parameters'!$D$33)*(1-('IRRBB parameters'!R$38/'IRRBB parameters'!$U$38)),0),"")</f>
        <v/>
      </c>
      <c r="T237" s="1239" t="str">
        <f>IF(ISNUMBER(T37),MAX(T37+MIN(MAX(AVERAGE($D37:$I37)*'IRRBB parameters'!$C$33,'IRRBB parameters'!$E$33),'IRRBB parameters'!$D$33)*(1-('IRRBB parameters'!S$38/'IRRBB parameters'!$U$38)),0),"")</f>
        <v/>
      </c>
      <c r="U237" s="1239" t="str">
        <f>IF(ISNUMBER(U37),MAX(U37+MIN(MAX(AVERAGE($D37:$I37)*'IRRBB parameters'!$C$33,'IRRBB parameters'!$E$33),'IRRBB parameters'!$D$33)*(1-('IRRBB parameters'!T$38/'IRRBB parameters'!$U$38)),0),"")</f>
        <v/>
      </c>
      <c r="V237" s="1240" t="str">
        <f>IF(ISNUMBER(V37),MAX(V37+MIN(MAX(AVERAGE($D37:$I37)*'IRRBB parameters'!$C$33,'IRRBB parameters'!$E$33),'IRRBB parameters'!$D$33)*(1-('IRRBB parameters'!U$38/'IRRBB parameters'!$U$38)),0),"")</f>
        <v/>
      </c>
      <c r="W237" s="1150"/>
      <c r="X237" s="1210"/>
    </row>
    <row r="238" spans="1:24" ht="15" customHeight="1" x14ac:dyDescent="0.25">
      <c r="A238" s="1209"/>
      <c r="B238" s="1230">
        <f t="shared" si="8"/>
        <v>33</v>
      </c>
      <c r="C238" s="1231" t="str">
        <f t="shared" si="9"/>
        <v/>
      </c>
      <c r="D238" s="1239" t="str">
        <f>IF(ISNUMBER(D38),MAX(D38+MIN(MAX(AVERAGE($D38:$I38)*'IRRBB parameters'!$C$33,'IRRBB parameters'!$E$33),'IRRBB parameters'!$D$33)*(1-('IRRBB parameters'!C$38/'IRRBB parameters'!$U$38)),0),"")</f>
        <v/>
      </c>
      <c r="E238" s="1239" t="str">
        <f>IF(ISNUMBER(E38),MAX(E38+MIN(MAX(AVERAGE($D38:$I38)*'IRRBB parameters'!$C$33,'IRRBB parameters'!$E$33),'IRRBB parameters'!$D$33)*(1-('IRRBB parameters'!D$38/'IRRBB parameters'!$U$38)),0),"")</f>
        <v/>
      </c>
      <c r="F238" s="1239" t="str">
        <f>IF(ISNUMBER(F38),MAX(F38+MIN(MAX(AVERAGE($D38:$I38)*'IRRBB parameters'!$C$33,'IRRBB parameters'!$E$33),'IRRBB parameters'!$D$33)*(1-('IRRBB parameters'!E$38/'IRRBB parameters'!$U$38)),0),"")</f>
        <v/>
      </c>
      <c r="G238" s="1239" t="str">
        <f>IF(ISNUMBER(G38),MAX(G38+MIN(MAX(AVERAGE($D38:$I38)*'IRRBB parameters'!$C$33,'IRRBB parameters'!$E$33),'IRRBB parameters'!$D$33)*(1-('IRRBB parameters'!F$38/'IRRBB parameters'!$U$38)),0),"")</f>
        <v/>
      </c>
      <c r="H238" s="1239" t="str">
        <f>IF(ISNUMBER(H38),MAX(H38+MIN(MAX(AVERAGE($D38:$I38)*'IRRBB parameters'!$C$33,'IRRBB parameters'!$E$33),'IRRBB parameters'!$D$33)*(1-('IRRBB parameters'!G$38/'IRRBB parameters'!$U$38)),0),"")</f>
        <v/>
      </c>
      <c r="I238" s="1239" t="str">
        <f>IF(ISNUMBER(I38),MAX(I38+MIN(MAX(AVERAGE($D38:$I38)*'IRRBB parameters'!$C$33,'IRRBB parameters'!$E$33),'IRRBB parameters'!$D$33)*(1-('IRRBB parameters'!H$38/'IRRBB parameters'!$U$38)),0),"")</f>
        <v/>
      </c>
      <c r="J238" s="1239" t="str">
        <f>IF(ISNUMBER(J38),MAX(J38+MIN(MAX(AVERAGE($D38:$I38)*'IRRBB parameters'!$C$33,'IRRBB parameters'!$E$33),'IRRBB parameters'!$D$33)*(1-('IRRBB parameters'!I$38/'IRRBB parameters'!$U$38)),0),"")</f>
        <v/>
      </c>
      <c r="K238" s="1239" t="str">
        <f>IF(ISNUMBER(K38),MAX(K38+MIN(MAX(AVERAGE($D38:$I38)*'IRRBB parameters'!$C$33,'IRRBB parameters'!$E$33),'IRRBB parameters'!$D$33)*(1-('IRRBB parameters'!J$38/'IRRBB parameters'!$U$38)),0),"")</f>
        <v/>
      </c>
      <c r="L238" s="1239" t="str">
        <f>IF(ISNUMBER(L38),MAX(L38+MIN(MAX(AVERAGE($D38:$I38)*'IRRBB parameters'!$C$33,'IRRBB parameters'!$E$33),'IRRBB parameters'!$D$33)*(1-('IRRBB parameters'!K$38/'IRRBB parameters'!$U$38)),0),"")</f>
        <v/>
      </c>
      <c r="M238" s="1239" t="str">
        <f>IF(ISNUMBER(M38),MAX(M38+MIN(MAX(AVERAGE($D38:$I38)*'IRRBB parameters'!$C$33,'IRRBB parameters'!$E$33),'IRRBB parameters'!$D$33)*(1-('IRRBB parameters'!L$38/'IRRBB parameters'!$U$38)),0),"")</f>
        <v/>
      </c>
      <c r="N238" s="1239" t="str">
        <f>IF(ISNUMBER(N38),MAX(N38+MIN(MAX(AVERAGE($D38:$I38)*'IRRBB parameters'!$C$33,'IRRBB parameters'!$E$33),'IRRBB parameters'!$D$33)*(1-('IRRBB parameters'!M$38/'IRRBB parameters'!$U$38)),0),"")</f>
        <v/>
      </c>
      <c r="O238" s="1239" t="str">
        <f>IF(ISNUMBER(O38),MAX(O38+MIN(MAX(AVERAGE($D38:$I38)*'IRRBB parameters'!$C$33,'IRRBB parameters'!$E$33),'IRRBB parameters'!$D$33)*(1-('IRRBB parameters'!N$38/'IRRBB parameters'!$U$38)),0),"")</f>
        <v/>
      </c>
      <c r="P238" s="1239" t="str">
        <f>IF(ISNUMBER(P38),MAX(P38+MIN(MAX(AVERAGE($D38:$I38)*'IRRBB parameters'!$C$33,'IRRBB parameters'!$E$33),'IRRBB parameters'!$D$33)*(1-('IRRBB parameters'!O$38/'IRRBB parameters'!$U$38)),0),"")</f>
        <v/>
      </c>
      <c r="Q238" s="1239" t="str">
        <f>IF(ISNUMBER(Q38),MAX(Q38+MIN(MAX(AVERAGE($D38:$I38)*'IRRBB parameters'!$C$33,'IRRBB parameters'!$E$33),'IRRBB parameters'!$D$33)*(1-('IRRBB parameters'!P$38/'IRRBB parameters'!$U$38)),0),"")</f>
        <v/>
      </c>
      <c r="R238" s="1239" t="str">
        <f>IF(ISNUMBER(R38),MAX(R38+MIN(MAX(AVERAGE($D38:$I38)*'IRRBB parameters'!$C$33,'IRRBB parameters'!$E$33),'IRRBB parameters'!$D$33)*(1-('IRRBB parameters'!Q$38/'IRRBB parameters'!$U$38)),0),"")</f>
        <v/>
      </c>
      <c r="S238" s="1239" t="str">
        <f>IF(ISNUMBER(S38),MAX(S38+MIN(MAX(AVERAGE($D38:$I38)*'IRRBB parameters'!$C$33,'IRRBB parameters'!$E$33),'IRRBB parameters'!$D$33)*(1-('IRRBB parameters'!R$38/'IRRBB parameters'!$U$38)),0),"")</f>
        <v/>
      </c>
      <c r="T238" s="1239" t="str">
        <f>IF(ISNUMBER(T38),MAX(T38+MIN(MAX(AVERAGE($D38:$I38)*'IRRBB parameters'!$C$33,'IRRBB parameters'!$E$33),'IRRBB parameters'!$D$33)*(1-('IRRBB parameters'!S$38/'IRRBB parameters'!$U$38)),0),"")</f>
        <v/>
      </c>
      <c r="U238" s="1239" t="str">
        <f>IF(ISNUMBER(U38),MAX(U38+MIN(MAX(AVERAGE($D38:$I38)*'IRRBB parameters'!$C$33,'IRRBB parameters'!$E$33),'IRRBB parameters'!$D$33)*(1-('IRRBB parameters'!T$38/'IRRBB parameters'!$U$38)),0),"")</f>
        <v/>
      </c>
      <c r="V238" s="1240" t="str">
        <f>IF(ISNUMBER(V38),MAX(V38+MIN(MAX(AVERAGE($D38:$I38)*'IRRBB parameters'!$C$33,'IRRBB parameters'!$E$33),'IRRBB parameters'!$D$33)*(1-('IRRBB parameters'!U$38/'IRRBB parameters'!$U$38)),0),"")</f>
        <v/>
      </c>
      <c r="W238" s="1150"/>
      <c r="X238" s="1210"/>
    </row>
    <row r="239" spans="1:24" ht="15" customHeight="1" x14ac:dyDescent="0.25">
      <c r="A239" s="1209"/>
      <c r="B239" s="1230">
        <f t="shared" si="8"/>
        <v>34</v>
      </c>
      <c r="C239" s="1231" t="str">
        <f t="shared" si="9"/>
        <v/>
      </c>
      <c r="D239" s="1239" t="str">
        <f>IF(ISNUMBER(D39),MAX(D39+MIN(MAX(AVERAGE($D39:$I39)*'IRRBB parameters'!$C$33,'IRRBB parameters'!$E$33),'IRRBB parameters'!$D$33)*(1-('IRRBB parameters'!C$38/'IRRBB parameters'!$U$38)),0),"")</f>
        <v/>
      </c>
      <c r="E239" s="1239" t="str">
        <f>IF(ISNUMBER(E39),MAX(E39+MIN(MAX(AVERAGE($D39:$I39)*'IRRBB parameters'!$C$33,'IRRBB parameters'!$E$33),'IRRBB parameters'!$D$33)*(1-('IRRBB parameters'!D$38/'IRRBB parameters'!$U$38)),0),"")</f>
        <v/>
      </c>
      <c r="F239" s="1239" t="str">
        <f>IF(ISNUMBER(F39),MAX(F39+MIN(MAX(AVERAGE($D39:$I39)*'IRRBB parameters'!$C$33,'IRRBB parameters'!$E$33),'IRRBB parameters'!$D$33)*(1-('IRRBB parameters'!E$38/'IRRBB parameters'!$U$38)),0),"")</f>
        <v/>
      </c>
      <c r="G239" s="1239" t="str">
        <f>IF(ISNUMBER(G39),MAX(G39+MIN(MAX(AVERAGE($D39:$I39)*'IRRBB parameters'!$C$33,'IRRBB parameters'!$E$33),'IRRBB parameters'!$D$33)*(1-('IRRBB parameters'!F$38/'IRRBB parameters'!$U$38)),0),"")</f>
        <v/>
      </c>
      <c r="H239" s="1239" t="str">
        <f>IF(ISNUMBER(H39),MAX(H39+MIN(MAX(AVERAGE($D39:$I39)*'IRRBB parameters'!$C$33,'IRRBB parameters'!$E$33),'IRRBB parameters'!$D$33)*(1-('IRRBB parameters'!G$38/'IRRBB parameters'!$U$38)),0),"")</f>
        <v/>
      </c>
      <c r="I239" s="1239" t="str">
        <f>IF(ISNUMBER(I39),MAX(I39+MIN(MAX(AVERAGE($D39:$I39)*'IRRBB parameters'!$C$33,'IRRBB parameters'!$E$33),'IRRBB parameters'!$D$33)*(1-('IRRBB parameters'!H$38/'IRRBB parameters'!$U$38)),0),"")</f>
        <v/>
      </c>
      <c r="J239" s="1239" t="str">
        <f>IF(ISNUMBER(J39),MAX(J39+MIN(MAX(AVERAGE($D39:$I39)*'IRRBB parameters'!$C$33,'IRRBB parameters'!$E$33),'IRRBB parameters'!$D$33)*(1-('IRRBB parameters'!I$38/'IRRBB parameters'!$U$38)),0),"")</f>
        <v/>
      </c>
      <c r="K239" s="1239" t="str">
        <f>IF(ISNUMBER(K39),MAX(K39+MIN(MAX(AVERAGE($D39:$I39)*'IRRBB parameters'!$C$33,'IRRBB parameters'!$E$33),'IRRBB parameters'!$D$33)*(1-('IRRBB parameters'!J$38/'IRRBB parameters'!$U$38)),0),"")</f>
        <v/>
      </c>
      <c r="L239" s="1239" t="str">
        <f>IF(ISNUMBER(L39),MAX(L39+MIN(MAX(AVERAGE($D39:$I39)*'IRRBB parameters'!$C$33,'IRRBB parameters'!$E$33),'IRRBB parameters'!$D$33)*(1-('IRRBB parameters'!K$38/'IRRBB parameters'!$U$38)),0),"")</f>
        <v/>
      </c>
      <c r="M239" s="1239" t="str">
        <f>IF(ISNUMBER(M39),MAX(M39+MIN(MAX(AVERAGE($D39:$I39)*'IRRBB parameters'!$C$33,'IRRBB parameters'!$E$33),'IRRBB parameters'!$D$33)*(1-('IRRBB parameters'!L$38/'IRRBB parameters'!$U$38)),0),"")</f>
        <v/>
      </c>
      <c r="N239" s="1239" t="str">
        <f>IF(ISNUMBER(N39),MAX(N39+MIN(MAX(AVERAGE($D39:$I39)*'IRRBB parameters'!$C$33,'IRRBB parameters'!$E$33),'IRRBB parameters'!$D$33)*(1-('IRRBB parameters'!M$38/'IRRBB parameters'!$U$38)),0),"")</f>
        <v/>
      </c>
      <c r="O239" s="1239" t="str">
        <f>IF(ISNUMBER(O39),MAX(O39+MIN(MAX(AVERAGE($D39:$I39)*'IRRBB parameters'!$C$33,'IRRBB parameters'!$E$33),'IRRBB parameters'!$D$33)*(1-('IRRBB parameters'!N$38/'IRRBB parameters'!$U$38)),0),"")</f>
        <v/>
      </c>
      <c r="P239" s="1239" t="str">
        <f>IF(ISNUMBER(P39),MAX(P39+MIN(MAX(AVERAGE($D39:$I39)*'IRRBB parameters'!$C$33,'IRRBB parameters'!$E$33),'IRRBB parameters'!$D$33)*(1-('IRRBB parameters'!O$38/'IRRBB parameters'!$U$38)),0),"")</f>
        <v/>
      </c>
      <c r="Q239" s="1239" t="str">
        <f>IF(ISNUMBER(Q39),MAX(Q39+MIN(MAX(AVERAGE($D39:$I39)*'IRRBB parameters'!$C$33,'IRRBB parameters'!$E$33),'IRRBB parameters'!$D$33)*(1-('IRRBB parameters'!P$38/'IRRBB parameters'!$U$38)),0),"")</f>
        <v/>
      </c>
      <c r="R239" s="1239" t="str">
        <f>IF(ISNUMBER(R39),MAX(R39+MIN(MAX(AVERAGE($D39:$I39)*'IRRBB parameters'!$C$33,'IRRBB parameters'!$E$33),'IRRBB parameters'!$D$33)*(1-('IRRBB parameters'!Q$38/'IRRBB parameters'!$U$38)),0),"")</f>
        <v/>
      </c>
      <c r="S239" s="1239" t="str">
        <f>IF(ISNUMBER(S39),MAX(S39+MIN(MAX(AVERAGE($D39:$I39)*'IRRBB parameters'!$C$33,'IRRBB parameters'!$E$33),'IRRBB parameters'!$D$33)*(1-('IRRBB parameters'!R$38/'IRRBB parameters'!$U$38)),0),"")</f>
        <v/>
      </c>
      <c r="T239" s="1239" t="str">
        <f>IF(ISNUMBER(T39),MAX(T39+MIN(MAX(AVERAGE($D39:$I39)*'IRRBB parameters'!$C$33,'IRRBB parameters'!$E$33),'IRRBB parameters'!$D$33)*(1-('IRRBB parameters'!S$38/'IRRBB parameters'!$U$38)),0),"")</f>
        <v/>
      </c>
      <c r="U239" s="1239" t="str">
        <f>IF(ISNUMBER(U39),MAX(U39+MIN(MAX(AVERAGE($D39:$I39)*'IRRBB parameters'!$C$33,'IRRBB parameters'!$E$33),'IRRBB parameters'!$D$33)*(1-('IRRBB parameters'!T$38/'IRRBB parameters'!$U$38)),0),"")</f>
        <v/>
      </c>
      <c r="V239" s="1240" t="str">
        <f>IF(ISNUMBER(V39),MAX(V39+MIN(MAX(AVERAGE($D39:$I39)*'IRRBB parameters'!$C$33,'IRRBB parameters'!$E$33),'IRRBB parameters'!$D$33)*(1-('IRRBB parameters'!U$38/'IRRBB parameters'!$U$38)),0),"")</f>
        <v/>
      </c>
      <c r="W239" s="1150"/>
      <c r="X239" s="1210"/>
    </row>
    <row r="240" spans="1:24" ht="15" customHeight="1" x14ac:dyDescent="0.25">
      <c r="A240" s="1209"/>
      <c r="B240" s="1230">
        <f t="shared" si="8"/>
        <v>35</v>
      </c>
      <c r="C240" s="1231" t="str">
        <f t="shared" si="9"/>
        <v/>
      </c>
      <c r="D240" s="1239" t="str">
        <f>IF(ISNUMBER(D40),MAX(D40+MIN(MAX(AVERAGE($D40:$I40)*'IRRBB parameters'!$C$33,'IRRBB parameters'!$E$33),'IRRBB parameters'!$D$33)*(1-('IRRBB parameters'!C$38/'IRRBB parameters'!$U$38)),0),"")</f>
        <v/>
      </c>
      <c r="E240" s="1239" t="str">
        <f>IF(ISNUMBER(E40),MAX(E40+MIN(MAX(AVERAGE($D40:$I40)*'IRRBB parameters'!$C$33,'IRRBB parameters'!$E$33),'IRRBB parameters'!$D$33)*(1-('IRRBB parameters'!D$38/'IRRBB parameters'!$U$38)),0),"")</f>
        <v/>
      </c>
      <c r="F240" s="1239" t="str">
        <f>IF(ISNUMBER(F40),MAX(F40+MIN(MAX(AVERAGE($D40:$I40)*'IRRBB parameters'!$C$33,'IRRBB parameters'!$E$33),'IRRBB parameters'!$D$33)*(1-('IRRBB parameters'!E$38/'IRRBB parameters'!$U$38)),0),"")</f>
        <v/>
      </c>
      <c r="G240" s="1239" t="str">
        <f>IF(ISNUMBER(G40),MAX(G40+MIN(MAX(AVERAGE($D40:$I40)*'IRRBB parameters'!$C$33,'IRRBB parameters'!$E$33),'IRRBB parameters'!$D$33)*(1-('IRRBB parameters'!F$38/'IRRBB parameters'!$U$38)),0),"")</f>
        <v/>
      </c>
      <c r="H240" s="1239" t="str">
        <f>IF(ISNUMBER(H40),MAX(H40+MIN(MAX(AVERAGE($D40:$I40)*'IRRBB parameters'!$C$33,'IRRBB parameters'!$E$33),'IRRBB parameters'!$D$33)*(1-('IRRBB parameters'!G$38/'IRRBB parameters'!$U$38)),0),"")</f>
        <v/>
      </c>
      <c r="I240" s="1239" t="str">
        <f>IF(ISNUMBER(I40),MAX(I40+MIN(MAX(AVERAGE($D40:$I40)*'IRRBB parameters'!$C$33,'IRRBB parameters'!$E$33),'IRRBB parameters'!$D$33)*(1-('IRRBB parameters'!H$38/'IRRBB parameters'!$U$38)),0),"")</f>
        <v/>
      </c>
      <c r="J240" s="1239" t="str">
        <f>IF(ISNUMBER(J40),MAX(J40+MIN(MAX(AVERAGE($D40:$I40)*'IRRBB parameters'!$C$33,'IRRBB parameters'!$E$33),'IRRBB parameters'!$D$33)*(1-('IRRBB parameters'!I$38/'IRRBB parameters'!$U$38)),0),"")</f>
        <v/>
      </c>
      <c r="K240" s="1239" t="str">
        <f>IF(ISNUMBER(K40),MAX(K40+MIN(MAX(AVERAGE($D40:$I40)*'IRRBB parameters'!$C$33,'IRRBB parameters'!$E$33),'IRRBB parameters'!$D$33)*(1-('IRRBB parameters'!J$38/'IRRBB parameters'!$U$38)),0),"")</f>
        <v/>
      </c>
      <c r="L240" s="1239" t="str">
        <f>IF(ISNUMBER(L40),MAX(L40+MIN(MAX(AVERAGE($D40:$I40)*'IRRBB parameters'!$C$33,'IRRBB parameters'!$E$33),'IRRBB parameters'!$D$33)*(1-('IRRBB parameters'!K$38/'IRRBB parameters'!$U$38)),0),"")</f>
        <v/>
      </c>
      <c r="M240" s="1239" t="str">
        <f>IF(ISNUMBER(M40),MAX(M40+MIN(MAX(AVERAGE($D40:$I40)*'IRRBB parameters'!$C$33,'IRRBB parameters'!$E$33),'IRRBB parameters'!$D$33)*(1-('IRRBB parameters'!L$38/'IRRBB parameters'!$U$38)),0),"")</f>
        <v/>
      </c>
      <c r="N240" s="1239" t="str">
        <f>IF(ISNUMBER(N40),MAX(N40+MIN(MAX(AVERAGE($D40:$I40)*'IRRBB parameters'!$C$33,'IRRBB parameters'!$E$33),'IRRBB parameters'!$D$33)*(1-('IRRBB parameters'!M$38/'IRRBB parameters'!$U$38)),0),"")</f>
        <v/>
      </c>
      <c r="O240" s="1239" t="str">
        <f>IF(ISNUMBER(O40),MAX(O40+MIN(MAX(AVERAGE($D40:$I40)*'IRRBB parameters'!$C$33,'IRRBB parameters'!$E$33),'IRRBB parameters'!$D$33)*(1-('IRRBB parameters'!N$38/'IRRBB parameters'!$U$38)),0),"")</f>
        <v/>
      </c>
      <c r="P240" s="1239" t="str">
        <f>IF(ISNUMBER(P40),MAX(P40+MIN(MAX(AVERAGE($D40:$I40)*'IRRBB parameters'!$C$33,'IRRBB parameters'!$E$33),'IRRBB parameters'!$D$33)*(1-('IRRBB parameters'!O$38/'IRRBB parameters'!$U$38)),0),"")</f>
        <v/>
      </c>
      <c r="Q240" s="1239" t="str">
        <f>IF(ISNUMBER(Q40),MAX(Q40+MIN(MAX(AVERAGE($D40:$I40)*'IRRBB parameters'!$C$33,'IRRBB parameters'!$E$33),'IRRBB parameters'!$D$33)*(1-('IRRBB parameters'!P$38/'IRRBB parameters'!$U$38)),0),"")</f>
        <v/>
      </c>
      <c r="R240" s="1239" t="str">
        <f>IF(ISNUMBER(R40),MAX(R40+MIN(MAX(AVERAGE($D40:$I40)*'IRRBB parameters'!$C$33,'IRRBB parameters'!$E$33),'IRRBB parameters'!$D$33)*(1-('IRRBB parameters'!Q$38/'IRRBB parameters'!$U$38)),0),"")</f>
        <v/>
      </c>
      <c r="S240" s="1239" t="str">
        <f>IF(ISNUMBER(S40),MAX(S40+MIN(MAX(AVERAGE($D40:$I40)*'IRRBB parameters'!$C$33,'IRRBB parameters'!$E$33),'IRRBB parameters'!$D$33)*(1-('IRRBB parameters'!R$38/'IRRBB parameters'!$U$38)),0),"")</f>
        <v/>
      </c>
      <c r="T240" s="1239" t="str">
        <f>IF(ISNUMBER(T40),MAX(T40+MIN(MAX(AVERAGE($D40:$I40)*'IRRBB parameters'!$C$33,'IRRBB parameters'!$E$33),'IRRBB parameters'!$D$33)*(1-('IRRBB parameters'!S$38/'IRRBB parameters'!$U$38)),0),"")</f>
        <v/>
      </c>
      <c r="U240" s="1239" t="str">
        <f>IF(ISNUMBER(U40),MAX(U40+MIN(MAX(AVERAGE($D40:$I40)*'IRRBB parameters'!$C$33,'IRRBB parameters'!$E$33),'IRRBB parameters'!$D$33)*(1-('IRRBB parameters'!T$38/'IRRBB parameters'!$U$38)),0),"")</f>
        <v/>
      </c>
      <c r="V240" s="1240" t="str">
        <f>IF(ISNUMBER(V40),MAX(V40+MIN(MAX(AVERAGE($D40:$I40)*'IRRBB parameters'!$C$33,'IRRBB parameters'!$E$33),'IRRBB parameters'!$D$33)*(1-('IRRBB parameters'!U$38/'IRRBB parameters'!$U$38)),0),"")</f>
        <v/>
      </c>
      <c r="W240" s="1150"/>
      <c r="X240" s="1210"/>
    </row>
    <row r="241" spans="1:24" ht="15" customHeight="1" x14ac:dyDescent="0.25">
      <c r="A241" s="1209"/>
      <c r="B241" s="1230">
        <f t="shared" si="8"/>
        <v>36</v>
      </c>
      <c r="C241" s="1231" t="str">
        <f t="shared" si="9"/>
        <v/>
      </c>
      <c r="D241" s="1239" t="str">
        <f>IF(ISNUMBER(D41),MAX(D41+MIN(MAX(AVERAGE($D41:$I41)*'IRRBB parameters'!$C$33,'IRRBB parameters'!$E$33),'IRRBB parameters'!$D$33)*(1-('IRRBB parameters'!C$38/'IRRBB parameters'!$U$38)),0),"")</f>
        <v/>
      </c>
      <c r="E241" s="1239" t="str">
        <f>IF(ISNUMBER(E41),MAX(E41+MIN(MAX(AVERAGE($D41:$I41)*'IRRBB parameters'!$C$33,'IRRBB parameters'!$E$33),'IRRBB parameters'!$D$33)*(1-('IRRBB parameters'!D$38/'IRRBB parameters'!$U$38)),0),"")</f>
        <v/>
      </c>
      <c r="F241" s="1239" t="str">
        <f>IF(ISNUMBER(F41),MAX(F41+MIN(MAX(AVERAGE($D41:$I41)*'IRRBB parameters'!$C$33,'IRRBB parameters'!$E$33),'IRRBB parameters'!$D$33)*(1-('IRRBB parameters'!E$38/'IRRBB parameters'!$U$38)),0),"")</f>
        <v/>
      </c>
      <c r="G241" s="1239" t="str">
        <f>IF(ISNUMBER(G41),MAX(G41+MIN(MAX(AVERAGE($D41:$I41)*'IRRBB parameters'!$C$33,'IRRBB parameters'!$E$33),'IRRBB parameters'!$D$33)*(1-('IRRBB parameters'!F$38/'IRRBB parameters'!$U$38)),0),"")</f>
        <v/>
      </c>
      <c r="H241" s="1239" t="str">
        <f>IF(ISNUMBER(H41),MAX(H41+MIN(MAX(AVERAGE($D41:$I41)*'IRRBB parameters'!$C$33,'IRRBB parameters'!$E$33),'IRRBB parameters'!$D$33)*(1-('IRRBB parameters'!G$38/'IRRBB parameters'!$U$38)),0),"")</f>
        <v/>
      </c>
      <c r="I241" s="1239" t="str">
        <f>IF(ISNUMBER(I41),MAX(I41+MIN(MAX(AVERAGE($D41:$I41)*'IRRBB parameters'!$C$33,'IRRBB parameters'!$E$33),'IRRBB parameters'!$D$33)*(1-('IRRBB parameters'!H$38/'IRRBB parameters'!$U$38)),0),"")</f>
        <v/>
      </c>
      <c r="J241" s="1239" t="str">
        <f>IF(ISNUMBER(J41),MAX(J41+MIN(MAX(AVERAGE($D41:$I41)*'IRRBB parameters'!$C$33,'IRRBB parameters'!$E$33),'IRRBB parameters'!$D$33)*(1-('IRRBB parameters'!I$38/'IRRBB parameters'!$U$38)),0),"")</f>
        <v/>
      </c>
      <c r="K241" s="1239" t="str">
        <f>IF(ISNUMBER(K41),MAX(K41+MIN(MAX(AVERAGE($D41:$I41)*'IRRBB parameters'!$C$33,'IRRBB parameters'!$E$33),'IRRBB parameters'!$D$33)*(1-('IRRBB parameters'!J$38/'IRRBB parameters'!$U$38)),0),"")</f>
        <v/>
      </c>
      <c r="L241" s="1239" t="str">
        <f>IF(ISNUMBER(L41),MAX(L41+MIN(MAX(AVERAGE($D41:$I41)*'IRRBB parameters'!$C$33,'IRRBB parameters'!$E$33),'IRRBB parameters'!$D$33)*(1-('IRRBB parameters'!K$38/'IRRBB parameters'!$U$38)),0),"")</f>
        <v/>
      </c>
      <c r="M241" s="1239" t="str">
        <f>IF(ISNUMBER(M41),MAX(M41+MIN(MAX(AVERAGE($D41:$I41)*'IRRBB parameters'!$C$33,'IRRBB parameters'!$E$33),'IRRBB parameters'!$D$33)*(1-('IRRBB parameters'!L$38/'IRRBB parameters'!$U$38)),0),"")</f>
        <v/>
      </c>
      <c r="N241" s="1239" t="str">
        <f>IF(ISNUMBER(N41),MAX(N41+MIN(MAX(AVERAGE($D41:$I41)*'IRRBB parameters'!$C$33,'IRRBB parameters'!$E$33),'IRRBB parameters'!$D$33)*(1-('IRRBB parameters'!M$38/'IRRBB parameters'!$U$38)),0),"")</f>
        <v/>
      </c>
      <c r="O241" s="1239" t="str">
        <f>IF(ISNUMBER(O41),MAX(O41+MIN(MAX(AVERAGE($D41:$I41)*'IRRBB parameters'!$C$33,'IRRBB parameters'!$E$33),'IRRBB parameters'!$D$33)*(1-('IRRBB parameters'!N$38/'IRRBB parameters'!$U$38)),0),"")</f>
        <v/>
      </c>
      <c r="P241" s="1239" t="str">
        <f>IF(ISNUMBER(P41),MAX(P41+MIN(MAX(AVERAGE($D41:$I41)*'IRRBB parameters'!$C$33,'IRRBB parameters'!$E$33),'IRRBB parameters'!$D$33)*(1-('IRRBB parameters'!O$38/'IRRBB parameters'!$U$38)),0),"")</f>
        <v/>
      </c>
      <c r="Q241" s="1239" t="str">
        <f>IF(ISNUMBER(Q41),MAX(Q41+MIN(MAX(AVERAGE($D41:$I41)*'IRRBB parameters'!$C$33,'IRRBB parameters'!$E$33),'IRRBB parameters'!$D$33)*(1-('IRRBB parameters'!P$38/'IRRBB parameters'!$U$38)),0),"")</f>
        <v/>
      </c>
      <c r="R241" s="1239" t="str">
        <f>IF(ISNUMBER(R41),MAX(R41+MIN(MAX(AVERAGE($D41:$I41)*'IRRBB parameters'!$C$33,'IRRBB parameters'!$E$33),'IRRBB parameters'!$D$33)*(1-('IRRBB parameters'!Q$38/'IRRBB parameters'!$U$38)),0),"")</f>
        <v/>
      </c>
      <c r="S241" s="1239" t="str">
        <f>IF(ISNUMBER(S41),MAX(S41+MIN(MAX(AVERAGE($D41:$I41)*'IRRBB parameters'!$C$33,'IRRBB parameters'!$E$33),'IRRBB parameters'!$D$33)*(1-('IRRBB parameters'!R$38/'IRRBB parameters'!$U$38)),0),"")</f>
        <v/>
      </c>
      <c r="T241" s="1239" t="str">
        <f>IF(ISNUMBER(T41),MAX(T41+MIN(MAX(AVERAGE($D41:$I41)*'IRRBB parameters'!$C$33,'IRRBB parameters'!$E$33),'IRRBB parameters'!$D$33)*(1-('IRRBB parameters'!S$38/'IRRBB parameters'!$U$38)),0),"")</f>
        <v/>
      </c>
      <c r="U241" s="1239" t="str">
        <f>IF(ISNUMBER(U41),MAX(U41+MIN(MAX(AVERAGE($D41:$I41)*'IRRBB parameters'!$C$33,'IRRBB parameters'!$E$33),'IRRBB parameters'!$D$33)*(1-('IRRBB parameters'!T$38/'IRRBB parameters'!$U$38)),0),"")</f>
        <v/>
      </c>
      <c r="V241" s="1240" t="str">
        <f>IF(ISNUMBER(V41),MAX(V41+MIN(MAX(AVERAGE($D41:$I41)*'IRRBB parameters'!$C$33,'IRRBB parameters'!$E$33),'IRRBB parameters'!$D$33)*(1-('IRRBB parameters'!U$38/'IRRBB parameters'!$U$38)),0),"")</f>
        <v/>
      </c>
      <c r="W241" s="1150"/>
      <c r="X241" s="1210"/>
    </row>
    <row r="242" spans="1:24" ht="15" customHeight="1" x14ac:dyDescent="0.25">
      <c r="A242" s="1209"/>
      <c r="B242" s="1234">
        <f t="shared" si="8"/>
        <v>37</v>
      </c>
      <c r="C242" s="1235" t="str">
        <f t="shared" si="9"/>
        <v/>
      </c>
      <c r="D242" s="1143" t="str">
        <f>IF(ISNUMBER(D42),MAX(D42+MIN(MAX(AVERAGE($D42:$I42)*'IRRBB parameters'!$C$33,'IRRBB parameters'!$E$33),'IRRBB parameters'!$D$33)*(1-('IRRBB parameters'!C$38/'IRRBB parameters'!$U$38)),0),"")</f>
        <v/>
      </c>
      <c r="E242" s="1143" t="str">
        <f>IF(ISNUMBER(E42),MAX(E42+MIN(MAX(AVERAGE($D42:$I42)*'IRRBB parameters'!$C$33,'IRRBB parameters'!$E$33),'IRRBB parameters'!$D$33)*(1-('IRRBB parameters'!D$38/'IRRBB parameters'!$U$38)),0),"")</f>
        <v/>
      </c>
      <c r="F242" s="1143" t="str">
        <f>IF(ISNUMBER(F42),MAX(F42+MIN(MAX(AVERAGE($D42:$I42)*'IRRBB parameters'!$C$33,'IRRBB parameters'!$E$33),'IRRBB parameters'!$D$33)*(1-('IRRBB parameters'!E$38/'IRRBB parameters'!$U$38)),0),"")</f>
        <v/>
      </c>
      <c r="G242" s="1143" t="str">
        <f>IF(ISNUMBER(G42),MAX(G42+MIN(MAX(AVERAGE($D42:$I42)*'IRRBB parameters'!$C$33,'IRRBB parameters'!$E$33),'IRRBB parameters'!$D$33)*(1-('IRRBB parameters'!F$38/'IRRBB parameters'!$U$38)),0),"")</f>
        <v/>
      </c>
      <c r="H242" s="1143" t="str">
        <f>IF(ISNUMBER(H42),MAX(H42+MIN(MAX(AVERAGE($D42:$I42)*'IRRBB parameters'!$C$33,'IRRBB parameters'!$E$33),'IRRBB parameters'!$D$33)*(1-('IRRBB parameters'!G$38/'IRRBB parameters'!$U$38)),0),"")</f>
        <v/>
      </c>
      <c r="I242" s="1143" t="str">
        <f>IF(ISNUMBER(I42),MAX(I42+MIN(MAX(AVERAGE($D42:$I42)*'IRRBB parameters'!$C$33,'IRRBB parameters'!$E$33),'IRRBB parameters'!$D$33)*(1-('IRRBB parameters'!H$38/'IRRBB parameters'!$U$38)),0),"")</f>
        <v/>
      </c>
      <c r="J242" s="1143" t="str">
        <f>IF(ISNUMBER(J42),MAX(J42+MIN(MAX(AVERAGE($D42:$I42)*'IRRBB parameters'!$C$33,'IRRBB parameters'!$E$33),'IRRBB parameters'!$D$33)*(1-('IRRBB parameters'!I$38/'IRRBB parameters'!$U$38)),0),"")</f>
        <v/>
      </c>
      <c r="K242" s="1143" t="str">
        <f>IF(ISNUMBER(K42),MAX(K42+MIN(MAX(AVERAGE($D42:$I42)*'IRRBB parameters'!$C$33,'IRRBB parameters'!$E$33),'IRRBB parameters'!$D$33)*(1-('IRRBB parameters'!J$38/'IRRBB parameters'!$U$38)),0),"")</f>
        <v/>
      </c>
      <c r="L242" s="1143" t="str">
        <f>IF(ISNUMBER(L42),MAX(L42+MIN(MAX(AVERAGE($D42:$I42)*'IRRBB parameters'!$C$33,'IRRBB parameters'!$E$33),'IRRBB parameters'!$D$33)*(1-('IRRBB parameters'!K$38/'IRRBB parameters'!$U$38)),0),"")</f>
        <v/>
      </c>
      <c r="M242" s="1143" t="str">
        <f>IF(ISNUMBER(M42),MAX(M42+MIN(MAX(AVERAGE($D42:$I42)*'IRRBB parameters'!$C$33,'IRRBB parameters'!$E$33),'IRRBB parameters'!$D$33)*(1-('IRRBB parameters'!L$38/'IRRBB parameters'!$U$38)),0),"")</f>
        <v/>
      </c>
      <c r="N242" s="1143" t="str">
        <f>IF(ISNUMBER(N42),MAX(N42+MIN(MAX(AVERAGE($D42:$I42)*'IRRBB parameters'!$C$33,'IRRBB parameters'!$E$33),'IRRBB parameters'!$D$33)*(1-('IRRBB parameters'!M$38/'IRRBB parameters'!$U$38)),0),"")</f>
        <v/>
      </c>
      <c r="O242" s="1143" t="str">
        <f>IF(ISNUMBER(O42),MAX(O42+MIN(MAX(AVERAGE($D42:$I42)*'IRRBB parameters'!$C$33,'IRRBB parameters'!$E$33),'IRRBB parameters'!$D$33)*(1-('IRRBB parameters'!N$38/'IRRBB parameters'!$U$38)),0),"")</f>
        <v/>
      </c>
      <c r="P242" s="1143" t="str">
        <f>IF(ISNUMBER(P42),MAX(P42+MIN(MAX(AVERAGE($D42:$I42)*'IRRBB parameters'!$C$33,'IRRBB parameters'!$E$33),'IRRBB parameters'!$D$33)*(1-('IRRBB parameters'!O$38/'IRRBB parameters'!$U$38)),0),"")</f>
        <v/>
      </c>
      <c r="Q242" s="1143" t="str">
        <f>IF(ISNUMBER(Q42),MAX(Q42+MIN(MAX(AVERAGE($D42:$I42)*'IRRBB parameters'!$C$33,'IRRBB parameters'!$E$33),'IRRBB parameters'!$D$33)*(1-('IRRBB parameters'!P$38/'IRRBB parameters'!$U$38)),0),"")</f>
        <v/>
      </c>
      <c r="R242" s="1143" t="str">
        <f>IF(ISNUMBER(R42),MAX(R42+MIN(MAX(AVERAGE($D42:$I42)*'IRRBB parameters'!$C$33,'IRRBB parameters'!$E$33),'IRRBB parameters'!$D$33)*(1-('IRRBB parameters'!Q$38/'IRRBB parameters'!$U$38)),0),"")</f>
        <v/>
      </c>
      <c r="S242" s="1143" t="str">
        <f>IF(ISNUMBER(S42),MAX(S42+MIN(MAX(AVERAGE($D42:$I42)*'IRRBB parameters'!$C$33,'IRRBB parameters'!$E$33),'IRRBB parameters'!$D$33)*(1-('IRRBB parameters'!R$38/'IRRBB parameters'!$U$38)),0),"")</f>
        <v/>
      </c>
      <c r="T242" s="1143" t="str">
        <f>IF(ISNUMBER(T42),MAX(T42+MIN(MAX(AVERAGE($D42:$I42)*'IRRBB parameters'!$C$33,'IRRBB parameters'!$E$33),'IRRBB parameters'!$D$33)*(1-('IRRBB parameters'!S$38/'IRRBB parameters'!$U$38)),0),"")</f>
        <v/>
      </c>
      <c r="U242" s="1143" t="str">
        <f>IF(ISNUMBER(U42),MAX(U42+MIN(MAX(AVERAGE($D42:$I42)*'IRRBB parameters'!$C$33,'IRRBB parameters'!$E$33),'IRRBB parameters'!$D$33)*(1-('IRRBB parameters'!T$38/'IRRBB parameters'!$U$38)),0),"")</f>
        <v/>
      </c>
      <c r="V242" s="1236" t="str">
        <f>IF(ISNUMBER(V42),MAX(V42+MIN(MAX(AVERAGE($D42:$I42)*'IRRBB parameters'!$C$33,'IRRBB parameters'!$E$33),'IRRBB parameters'!$D$33)*(1-('IRRBB parameters'!U$38/'IRRBB parameters'!$U$38)),0),"")</f>
        <v/>
      </c>
      <c r="W242" s="1150"/>
      <c r="X242" s="1210"/>
    </row>
    <row r="243" spans="1:24" ht="60" customHeight="1" x14ac:dyDescent="0.25">
      <c r="A243" s="1576" t="s">
        <v>1600</v>
      </c>
      <c r="B243" s="1150"/>
      <c r="C243" s="1572"/>
      <c r="D243" s="1150"/>
      <c r="E243" s="1150"/>
      <c r="F243" s="1150"/>
      <c r="G243" s="1150"/>
      <c r="H243" s="1150"/>
      <c r="I243" s="1150"/>
      <c r="J243" s="1150"/>
      <c r="K243" s="1150"/>
      <c r="L243" s="1150"/>
      <c r="M243" s="1150"/>
      <c r="N243" s="1150"/>
      <c r="O243" s="1150"/>
      <c r="P243" s="1150"/>
      <c r="Q243" s="1150"/>
      <c r="R243" s="1150"/>
      <c r="S243" s="1150"/>
      <c r="T243" s="1150"/>
      <c r="U243" s="1150"/>
      <c r="V243" s="1150"/>
      <c r="W243" s="1150"/>
      <c r="X243" s="1210"/>
    </row>
    <row r="244" spans="1:24" ht="15" customHeight="1" x14ac:dyDescent="0.25">
      <c r="A244" s="1209"/>
      <c r="B244" s="2222" t="s">
        <v>1030</v>
      </c>
      <c r="C244" s="2204"/>
      <c r="D244" s="2204" t="s">
        <v>1606</v>
      </c>
      <c r="E244" s="2204"/>
      <c r="F244" s="2204"/>
      <c r="G244" s="2204"/>
      <c r="H244" s="2204"/>
      <c r="I244" s="2204"/>
      <c r="J244" s="2204"/>
      <c r="K244" s="2204"/>
      <c r="L244" s="2204"/>
      <c r="M244" s="2204"/>
      <c r="N244" s="2204"/>
      <c r="O244" s="2204"/>
      <c r="P244" s="2204"/>
      <c r="Q244" s="2204"/>
      <c r="R244" s="2204"/>
      <c r="S244" s="2204"/>
      <c r="T244" s="2204"/>
      <c r="U244" s="2204"/>
      <c r="V244" s="2223"/>
      <c r="W244" s="1150"/>
      <c r="X244" s="1210"/>
    </row>
    <row r="245" spans="1:24" ht="15" customHeight="1" x14ac:dyDescent="0.25">
      <c r="A245" s="1209"/>
      <c r="B245" s="2222"/>
      <c r="C245" s="2204"/>
      <c r="D245" s="1570" t="s">
        <v>1031</v>
      </c>
      <c r="E245" s="1570" t="s">
        <v>1118</v>
      </c>
      <c r="F245" s="1570" t="s">
        <v>1119</v>
      </c>
      <c r="G245" s="1570" t="s">
        <v>1120</v>
      </c>
      <c r="H245" s="1570" t="s">
        <v>1121</v>
      </c>
      <c r="I245" s="1570" t="s">
        <v>1122</v>
      </c>
      <c r="J245" s="1570" t="s">
        <v>1123</v>
      </c>
      <c r="K245" s="1570" t="s">
        <v>1124</v>
      </c>
      <c r="L245" s="1570" t="s">
        <v>1125</v>
      </c>
      <c r="M245" s="1570" t="s">
        <v>1126</v>
      </c>
      <c r="N245" s="1570" t="s">
        <v>1127</v>
      </c>
      <c r="O245" s="1570" t="s">
        <v>1128</v>
      </c>
      <c r="P245" s="1570" t="s">
        <v>1129</v>
      </c>
      <c r="Q245" s="1570" t="s">
        <v>1130</v>
      </c>
      <c r="R245" s="1570" t="s">
        <v>1131</v>
      </c>
      <c r="S245" s="1570" t="s">
        <v>1132</v>
      </c>
      <c r="T245" s="1570" t="s">
        <v>1133</v>
      </c>
      <c r="U245" s="1570" t="s">
        <v>1134</v>
      </c>
      <c r="V245" s="1571" t="s">
        <v>1135</v>
      </c>
      <c r="W245" s="1150"/>
      <c r="X245" s="1210"/>
    </row>
    <row r="246" spans="1:24" ht="15" customHeight="1" x14ac:dyDescent="0.25">
      <c r="A246" s="1209"/>
      <c r="B246" s="1237">
        <v>1</v>
      </c>
      <c r="C246" s="1238" t="str">
        <f>IF('IRRBB exposures'!$C$6="","",'IRRBB exposures'!$C$6)</f>
        <v/>
      </c>
      <c r="D246" s="1239" t="str">
        <f>IF(ISNUMBER(D6),MAX(D6-MIN(MAX(AVERAGE($D6:$I6)*'IRRBB parameters'!$C$33,'IRRBB parameters'!$E$33),'IRRBB parameters'!$D$33)*(1-('IRRBB parameters'!C$38/'IRRBB parameters'!$U$38)),0),"")</f>
        <v/>
      </c>
      <c r="E246" s="1239" t="str">
        <f>IF(ISNUMBER(E6),MAX(E6-MIN(MAX(AVERAGE($D6:$I6)*'IRRBB parameters'!$C$33,'IRRBB parameters'!$E$33),'IRRBB parameters'!$D$33)*(1-('IRRBB parameters'!D$38/'IRRBB parameters'!$U$38)),0),"")</f>
        <v/>
      </c>
      <c r="F246" s="1239" t="str">
        <f>IF(ISNUMBER(F6),MAX(F6-MIN(MAX(AVERAGE($D6:$I6)*'IRRBB parameters'!$C$33,'IRRBB parameters'!$E$33),'IRRBB parameters'!$D$33)*(1-('IRRBB parameters'!E$38/'IRRBB parameters'!$U$38)),0),"")</f>
        <v/>
      </c>
      <c r="G246" s="1239" t="str">
        <f>IF(ISNUMBER(G6),MAX(G6-MIN(MAX(AVERAGE($D6:$I6)*'IRRBB parameters'!$C$33,'IRRBB parameters'!$E$33),'IRRBB parameters'!$D$33)*(1-('IRRBB parameters'!F$38/'IRRBB parameters'!$U$38)),0),"")</f>
        <v/>
      </c>
      <c r="H246" s="1239" t="str">
        <f>IF(ISNUMBER(H6),MAX(H6-MIN(MAX(AVERAGE($D6:$I6)*'IRRBB parameters'!$C$33,'IRRBB parameters'!$E$33),'IRRBB parameters'!$D$33)*(1-('IRRBB parameters'!G$38/'IRRBB parameters'!$U$38)),0),"")</f>
        <v/>
      </c>
      <c r="I246" s="1239" t="str">
        <f>IF(ISNUMBER(I6),MAX(I6-MIN(MAX(AVERAGE($D6:$I6)*'IRRBB parameters'!$C$33,'IRRBB parameters'!$E$33),'IRRBB parameters'!$D$33)*(1-('IRRBB parameters'!H$38/'IRRBB parameters'!$U$38)),0),"")</f>
        <v/>
      </c>
      <c r="J246" s="1239" t="str">
        <f>IF(ISNUMBER(J6),MAX(J6-MIN(MAX(AVERAGE($D6:$I6)*'IRRBB parameters'!$C$33,'IRRBB parameters'!$E$33),'IRRBB parameters'!$D$33)*(1-('IRRBB parameters'!I$38/'IRRBB parameters'!$U$38)),0),"")</f>
        <v/>
      </c>
      <c r="K246" s="1239" t="str">
        <f>IF(ISNUMBER(K6),MAX(K6-MIN(MAX(AVERAGE($D6:$I6)*'IRRBB parameters'!$C$33,'IRRBB parameters'!$E$33),'IRRBB parameters'!$D$33)*(1-('IRRBB parameters'!J$38/'IRRBB parameters'!$U$38)),0),"")</f>
        <v/>
      </c>
      <c r="L246" s="1239" t="str">
        <f>IF(ISNUMBER(L6),MAX(L6-MIN(MAX(AVERAGE($D6:$I6)*'IRRBB parameters'!$C$33,'IRRBB parameters'!$E$33),'IRRBB parameters'!$D$33)*(1-('IRRBB parameters'!K$38/'IRRBB parameters'!$U$38)),0),"")</f>
        <v/>
      </c>
      <c r="M246" s="1239" t="str">
        <f>IF(ISNUMBER(M6),MAX(M6-MIN(MAX(AVERAGE($D6:$I6)*'IRRBB parameters'!$C$33,'IRRBB parameters'!$E$33),'IRRBB parameters'!$D$33)*(1-('IRRBB parameters'!L$38/'IRRBB parameters'!$U$38)),0),"")</f>
        <v/>
      </c>
      <c r="N246" s="1239" t="str">
        <f>IF(ISNUMBER(N6),MAX(N6-MIN(MAX(AVERAGE($D6:$I6)*'IRRBB parameters'!$C$33,'IRRBB parameters'!$E$33),'IRRBB parameters'!$D$33)*(1-('IRRBB parameters'!M$38/'IRRBB parameters'!$U$38)),0),"")</f>
        <v/>
      </c>
      <c r="O246" s="1239" t="str">
        <f>IF(ISNUMBER(O6),MAX(O6-MIN(MAX(AVERAGE($D6:$I6)*'IRRBB parameters'!$C$33,'IRRBB parameters'!$E$33),'IRRBB parameters'!$D$33)*(1-('IRRBB parameters'!N$38/'IRRBB parameters'!$U$38)),0),"")</f>
        <v/>
      </c>
      <c r="P246" s="1239" t="str">
        <f>IF(ISNUMBER(P6),MAX(P6-MIN(MAX(AVERAGE($D6:$I6)*'IRRBB parameters'!$C$33,'IRRBB parameters'!$E$33),'IRRBB parameters'!$D$33)*(1-('IRRBB parameters'!O$38/'IRRBB parameters'!$U$38)),0),"")</f>
        <v/>
      </c>
      <c r="Q246" s="1239" t="str">
        <f>IF(ISNUMBER(Q6),MAX(Q6-MIN(MAX(AVERAGE($D6:$I6)*'IRRBB parameters'!$C$33,'IRRBB parameters'!$E$33),'IRRBB parameters'!$D$33)*(1-('IRRBB parameters'!P$38/'IRRBB parameters'!$U$38)),0),"")</f>
        <v/>
      </c>
      <c r="R246" s="1239" t="str">
        <f>IF(ISNUMBER(R6),MAX(R6-MIN(MAX(AVERAGE($D6:$I6)*'IRRBB parameters'!$C$33,'IRRBB parameters'!$E$33),'IRRBB parameters'!$D$33)*(1-('IRRBB parameters'!Q$38/'IRRBB parameters'!$U$38)),0),"")</f>
        <v/>
      </c>
      <c r="S246" s="1239" t="str">
        <f>IF(ISNUMBER(S6),MAX(S6-MIN(MAX(AVERAGE($D6:$I6)*'IRRBB parameters'!$C$33,'IRRBB parameters'!$E$33),'IRRBB parameters'!$D$33)*(1-('IRRBB parameters'!R$38/'IRRBB parameters'!$U$38)),0),"")</f>
        <v/>
      </c>
      <c r="T246" s="1239" t="str">
        <f>IF(ISNUMBER(T6),MAX(T6-MIN(MAX(AVERAGE($D6:$I6)*'IRRBB parameters'!$C$33,'IRRBB parameters'!$E$33),'IRRBB parameters'!$D$33)*(1-('IRRBB parameters'!S$38/'IRRBB parameters'!$U$38)),0),"")</f>
        <v/>
      </c>
      <c r="U246" s="1239" t="str">
        <f>IF(ISNUMBER(U6),MAX(U6-MIN(MAX(AVERAGE($D6:$I6)*'IRRBB parameters'!$C$33,'IRRBB parameters'!$E$33),'IRRBB parameters'!$D$33)*(1-('IRRBB parameters'!T$38/'IRRBB parameters'!$U$38)),0),"")</f>
        <v/>
      </c>
      <c r="V246" s="1240" t="str">
        <f>IF(ISNUMBER(V6),MAX(V6-MIN(MAX(AVERAGE($D6:$I6)*'IRRBB parameters'!$C$33,'IRRBB parameters'!$E$33),'IRRBB parameters'!$D$33)*(1-('IRRBB parameters'!U$38/'IRRBB parameters'!$U$38)),0),"")</f>
        <v/>
      </c>
      <c r="W246" s="1150"/>
      <c r="X246" s="1210"/>
    </row>
    <row r="247" spans="1:24" ht="15" customHeight="1" x14ac:dyDescent="0.25">
      <c r="A247" s="1209"/>
      <c r="B247" s="1230">
        <f>B246+1</f>
        <v>2</v>
      </c>
      <c r="C247" s="1231" t="str">
        <f>IF('IRRBB exposures'!$C$6="","",'IRRBB exposures'!$C$7)</f>
        <v/>
      </c>
      <c r="D247" s="1239" t="str">
        <f>IF(ISNUMBER(D7),MAX(D7-MIN(MAX(AVERAGE($D7:$I7)*'IRRBB parameters'!$C$33,'IRRBB parameters'!$E$33),'IRRBB parameters'!$D$33)*(1-('IRRBB parameters'!C$38/'IRRBB parameters'!$U$38)),0),"")</f>
        <v/>
      </c>
      <c r="E247" s="1239" t="str">
        <f>IF(ISNUMBER(E7),MAX(E7-MIN(MAX(AVERAGE($D7:$I7)*'IRRBB parameters'!$C$33,'IRRBB parameters'!$E$33),'IRRBB parameters'!$D$33)*(1-('IRRBB parameters'!D$38/'IRRBB parameters'!$U$38)),0),"")</f>
        <v/>
      </c>
      <c r="F247" s="1239" t="str">
        <f>IF(ISNUMBER(F7),MAX(F7-MIN(MAX(AVERAGE($D7:$I7)*'IRRBB parameters'!$C$33,'IRRBB parameters'!$E$33),'IRRBB parameters'!$D$33)*(1-('IRRBB parameters'!E$38/'IRRBB parameters'!$U$38)),0),"")</f>
        <v/>
      </c>
      <c r="G247" s="1239" t="str">
        <f>IF(ISNUMBER(G7),MAX(G7-MIN(MAX(AVERAGE($D7:$I7)*'IRRBB parameters'!$C$33,'IRRBB parameters'!$E$33),'IRRBB parameters'!$D$33)*(1-('IRRBB parameters'!F$38/'IRRBB parameters'!$U$38)),0),"")</f>
        <v/>
      </c>
      <c r="H247" s="1239" t="str">
        <f>IF(ISNUMBER(H7),MAX(H7-MIN(MAX(AVERAGE($D7:$I7)*'IRRBB parameters'!$C$33,'IRRBB parameters'!$E$33),'IRRBB parameters'!$D$33)*(1-('IRRBB parameters'!G$38/'IRRBB parameters'!$U$38)),0),"")</f>
        <v/>
      </c>
      <c r="I247" s="1239" t="str">
        <f>IF(ISNUMBER(I7),MAX(I7-MIN(MAX(AVERAGE($D7:$I7)*'IRRBB parameters'!$C$33,'IRRBB parameters'!$E$33),'IRRBB parameters'!$D$33)*(1-('IRRBB parameters'!H$38/'IRRBB parameters'!$U$38)),0),"")</f>
        <v/>
      </c>
      <c r="J247" s="1239" t="str">
        <f>IF(ISNUMBER(J7),MAX(J7-MIN(MAX(AVERAGE($D7:$I7)*'IRRBB parameters'!$C$33,'IRRBB parameters'!$E$33),'IRRBB parameters'!$D$33)*(1-('IRRBB parameters'!I$38/'IRRBB parameters'!$U$38)),0),"")</f>
        <v/>
      </c>
      <c r="K247" s="1239" t="str">
        <f>IF(ISNUMBER(K7),MAX(K7-MIN(MAX(AVERAGE($D7:$I7)*'IRRBB parameters'!$C$33,'IRRBB parameters'!$E$33),'IRRBB parameters'!$D$33)*(1-('IRRBB parameters'!J$38/'IRRBB parameters'!$U$38)),0),"")</f>
        <v/>
      </c>
      <c r="L247" s="1239" t="str">
        <f>IF(ISNUMBER(L7),MAX(L7-MIN(MAX(AVERAGE($D7:$I7)*'IRRBB parameters'!$C$33,'IRRBB parameters'!$E$33),'IRRBB parameters'!$D$33)*(1-('IRRBB parameters'!K$38/'IRRBB parameters'!$U$38)),0),"")</f>
        <v/>
      </c>
      <c r="M247" s="1239" t="str">
        <f>IF(ISNUMBER(M7),MAX(M7-MIN(MAX(AVERAGE($D7:$I7)*'IRRBB parameters'!$C$33,'IRRBB parameters'!$E$33),'IRRBB parameters'!$D$33)*(1-('IRRBB parameters'!L$38/'IRRBB parameters'!$U$38)),0),"")</f>
        <v/>
      </c>
      <c r="N247" s="1239" t="str">
        <f>IF(ISNUMBER(N7),MAX(N7-MIN(MAX(AVERAGE($D7:$I7)*'IRRBB parameters'!$C$33,'IRRBB parameters'!$E$33),'IRRBB parameters'!$D$33)*(1-('IRRBB parameters'!M$38/'IRRBB parameters'!$U$38)),0),"")</f>
        <v/>
      </c>
      <c r="O247" s="1239" t="str">
        <f>IF(ISNUMBER(O7),MAX(O7-MIN(MAX(AVERAGE($D7:$I7)*'IRRBB parameters'!$C$33,'IRRBB parameters'!$E$33),'IRRBB parameters'!$D$33)*(1-('IRRBB parameters'!N$38/'IRRBB parameters'!$U$38)),0),"")</f>
        <v/>
      </c>
      <c r="P247" s="1239" t="str">
        <f>IF(ISNUMBER(P7),MAX(P7-MIN(MAX(AVERAGE($D7:$I7)*'IRRBB parameters'!$C$33,'IRRBB parameters'!$E$33),'IRRBB parameters'!$D$33)*(1-('IRRBB parameters'!O$38/'IRRBB parameters'!$U$38)),0),"")</f>
        <v/>
      </c>
      <c r="Q247" s="1239" t="str">
        <f>IF(ISNUMBER(Q7),MAX(Q7-MIN(MAX(AVERAGE($D7:$I7)*'IRRBB parameters'!$C$33,'IRRBB parameters'!$E$33),'IRRBB parameters'!$D$33)*(1-('IRRBB parameters'!P$38/'IRRBB parameters'!$U$38)),0),"")</f>
        <v/>
      </c>
      <c r="R247" s="1239" t="str">
        <f>IF(ISNUMBER(R7),MAX(R7-MIN(MAX(AVERAGE($D7:$I7)*'IRRBB parameters'!$C$33,'IRRBB parameters'!$E$33),'IRRBB parameters'!$D$33)*(1-('IRRBB parameters'!Q$38/'IRRBB parameters'!$U$38)),0),"")</f>
        <v/>
      </c>
      <c r="S247" s="1239" t="str">
        <f>IF(ISNUMBER(S7),MAX(S7-MIN(MAX(AVERAGE($D7:$I7)*'IRRBB parameters'!$C$33,'IRRBB parameters'!$E$33),'IRRBB parameters'!$D$33)*(1-('IRRBB parameters'!R$38/'IRRBB parameters'!$U$38)),0),"")</f>
        <v/>
      </c>
      <c r="T247" s="1239" t="str">
        <f>IF(ISNUMBER(T7),MAX(T7-MIN(MAX(AVERAGE($D7:$I7)*'IRRBB parameters'!$C$33,'IRRBB parameters'!$E$33),'IRRBB parameters'!$D$33)*(1-('IRRBB parameters'!S$38/'IRRBB parameters'!$U$38)),0),"")</f>
        <v/>
      </c>
      <c r="U247" s="1239" t="str">
        <f>IF(ISNUMBER(U7),MAX(U7-MIN(MAX(AVERAGE($D7:$I7)*'IRRBB parameters'!$C$33,'IRRBB parameters'!$E$33),'IRRBB parameters'!$D$33)*(1-('IRRBB parameters'!T$38/'IRRBB parameters'!$U$38)),0),"")</f>
        <v/>
      </c>
      <c r="V247" s="1240" t="str">
        <f>IF(ISNUMBER(V7),MAX(V7-MIN(MAX(AVERAGE($D7:$I7)*'IRRBB parameters'!$C$33,'IRRBB parameters'!$E$33),'IRRBB parameters'!$D$33)*(1-('IRRBB parameters'!U$38/'IRRBB parameters'!$U$38)),0),"")</f>
        <v/>
      </c>
      <c r="W247" s="1150"/>
      <c r="X247" s="1210"/>
    </row>
    <row r="248" spans="1:24" ht="15" customHeight="1" x14ac:dyDescent="0.25">
      <c r="A248" s="1209"/>
      <c r="B248" s="1230">
        <f t="shared" ref="B248:B282" si="10">B247+1</f>
        <v>3</v>
      </c>
      <c r="C248" s="1231" t="str">
        <f>IF('IRRBB exposures'!$C$8="","",'IRRBB exposures'!$C$8)</f>
        <v/>
      </c>
      <c r="D248" s="1239" t="str">
        <f>IF(ISNUMBER(D8),MAX(D8-MIN(MAX(AVERAGE($D8:$I8)*'IRRBB parameters'!$C$33,'IRRBB parameters'!$E$33),'IRRBB parameters'!$D$33)*(1-('IRRBB parameters'!C$38/'IRRBB parameters'!$U$38)),0),"")</f>
        <v/>
      </c>
      <c r="E248" s="1239" t="str">
        <f>IF(ISNUMBER(E8),MAX(E8-MIN(MAX(AVERAGE($D8:$I8)*'IRRBB parameters'!$C$33,'IRRBB parameters'!$E$33),'IRRBB parameters'!$D$33)*(1-('IRRBB parameters'!D$38/'IRRBB parameters'!$U$38)),0),"")</f>
        <v/>
      </c>
      <c r="F248" s="1239" t="str">
        <f>IF(ISNUMBER(F8),MAX(F8-MIN(MAX(AVERAGE($D8:$I8)*'IRRBB parameters'!$C$33,'IRRBB parameters'!$E$33),'IRRBB parameters'!$D$33)*(1-('IRRBB parameters'!E$38/'IRRBB parameters'!$U$38)),0),"")</f>
        <v/>
      </c>
      <c r="G248" s="1239" t="str">
        <f>IF(ISNUMBER(G8),MAX(G8-MIN(MAX(AVERAGE($D8:$I8)*'IRRBB parameters'!$C$33,'IRRBB parameters'!$E$33),'IRRBB parameters'!$D$33)*(1-('IRRBB parameters'!F$38/'IRRBB parameters'!$U$38)),0),"")</f>
        <v/>
      </c>
      <c r="H248" s="1239" t="str">
        <f>IF(ISNUMBER(H8),MAX(H8-MIN(MAX(AVERAGE($D8:$I8)*'IRRBB parameters'!$C$33,'IRRBB parameters'!$E$33),'IRRBB parameters'!$D$33)*(1-('IRRBB parameters'!G$38/'IRRBB parameters'!$U$38)),0),"")</f>
        <v/>
      </c>
      <c r="I248" s="1239" t="str">
        <f>IF(ISNUMBER(I8),MAX(I8-MIN(MAX(AVERAGE($D8:$I8)*'IRRBB parameters'!$C$33,'IRRBB parameters'!$E$33),'IRRBB parameters'!$D$33)*(1-('IRRBB parameters'!H$38/'IRRBB parameters'!$U$38)),0),"")</f>
        <v/>
      </c>
      <c r="J248" s="1239" t="str">
        <f>IF(ISNUMBER(J8),MAX(J8-MIN(MAX(AVERAGE($D8:$I8)*'IRRBB parameters'!$C$33,'IRRBB parameters'!$E$33),'IRRBB parameters'!$D$33)*(1-('IRRBB parameters'!I$38/'IRRBB parameters'!$U$38)),0),"")</f>
        <v/>
      </c>
      <c r="K248" s="1239" t="str">
        <f>IF(ISNUMBER(K8),MAX(K8-MIN(MAX(AVERAGE($D8:$I8)*'IRRBB parameters'!$C$33,'IRRBB parameters'!$E$33),'IRRBB parameters'!$D$33)*(1-('IRRBB parameters'!J$38/'IRRBB parameters'!$U$38)),0),"")</f>
        <v/>
      </c>
      <c r="L248" s="1239" t="str">
        <f>IF(ISNUMBER(L8),MAX(L8-MIN(MAX(AVERAGE($D8:$I8)*'IRRBB parameters'!$C$33,'IRRBB parameters'!$E$33),'IRRBB parameters'!$D$33)*(1-('IRRBB parameters'!K$38/'IRRBB parameters'!$U$38)),0),"")</f>
        <v/>
      </c>
      <c r="M248" s="1239" t="str">
        <f>IF(ISNUMBER(M8),MAX(M8-MIN(MAX(AVERAGE($D8:$I8)*'IRRBB parameters'!$C$33,'IRRBB parameters'!$E$33),'IRRBB parameters'!$D$33)*(1-('IRRBB parameters'!L$38/'IRRBB parameters'!$U$38)),0),"")</f>
        <v/>
      </c>
      <c r="N248" s="1239" t="str">
        <f>IF(ISNUMBER(N8),MAX(N8-MIN(MAX(AVERAGE($D8:$I8)*'IRRBB parameters'!$C$33,'IRRBB parameters'!$E$33),'IRRBB parameters'!$D$33)*(1-('IRRBB parameters'!M$38/'IRRBB parameters'!$U$38)),0),"")</f>
        <v/>
      </c>
      <c r="O248" s="1239" t="str">
        <f>IF(ISNUMBER(O8),MAX(O8-MIN(MAX(AVERAGE($D8:$I8)*'IRRBB parameters'!$C$33,'IRRBB parameters'!$E$33),'IRRBB parameters'!$D$33)*(1-('IRRBB parameters'!N$38/'IRRBB parameters'!$U$38)),0),"")</f>
        <v/>
      </c>
      <c r="P248" s="1239" t="str">
        <f>IF(ISNUMBER(P8),MAX(P8-MIN(MAX(AVERAGE($D8:$I8)*'IRRBB parameters'!$C$33,'IRRBB parameters'!$E$33),'IRRBB parameters'!$D$33)*(1-('IRRBB parameters'!O$38/'IRRBB parameters'!$U$38)),0),"")</f>
        <v/>
      </c>
      <c r="Q248" s="1239" t="str">
        <f>IF(ISNUMBER(Q8),MAX(Q8-MIN(MAX(AVERAGE($D8:$I8)*'IRRBB parameters'!$C$33,'IRRBB parameters'!$E$33),'IRRBB parameters'!$D$33)*(1-('IRRBB parameters'!P$38/'IRRBB parameters'!$U$38)),0),"")</f>
        <v/>
      </c>
      <c r="R248" s="1239" t="str">
        <f>IF(ISNUMBER(R8),MAX(R8-MIN(MAX(AVERAGE($D8:$I8)*'IRRBB parameters'!$C$33,'IRRBB parameters'!$E$33),'IRRBB parameters'!$D$33)*(1-('IRRBB parameters'!Q$38/'IRRBB parameters'!$U$38)),0),"")</f>
        <v/>
      </c>
      <c r="S248" s="1239" t="str">
        <f>IF(ISNUMBER(S8),MAX(S8-MIN(MAX(AVERAGE($D8:$I8)*'IRRBB parameters'!$C$33,'IRRBB parameters'!$E$33),'IRRBB parameters'!$D$33)*(1-('IRRBB parameters'!R$38/'IRRBB parameters'!$U$38)),0),"")</f>
        <v/>
      </c>
      <c r="T248" s="1239" t="str">
        <f>IF(ISNUMBER(T8),MAX(T8-MIN(MAX(AVERAGE($D8:$I8)*'IRRBB parameters'!$C$33,'IRRBB parameters'!$E$33),'IRRBB parameters'!$D$33)*(1-('IRRBB parameters'!S$38/'IRRBB parameters'!$U$38)),0),"")</f>
        <v/>
      </c>
      <c r="U248" s="1239" t="str">
        <f>IF(ISNUMBER(U8),MAX(U8-MIN(MAX(AVERAGE($D8:$I8)*'IRRBB parameters'!$C$33,'IRRBB parameters'!$E$33),'IRRBB parameters'!$D$33)*(1-('IRRBB parameters'!T$38/'IRRBB parameters'!$U$38)),0),"")</f>
        <v/>
      </c>
      <c r="V248" s="1240" t="str">
        <f>IF(ISNUMBER(V8),MAX(V8-MIN(MAX(AVERAGE($D8:$I8)*'IRRBB parameters'!$C$33,'IRRBB parameters'!$E$33),'IRRBB parameters'!$D$33)*(1-('IRRBB parameters'!U$38/'IRRBB parameters'!$U$38)),0),"")</f>
        <v/>
      </c>
      <c r="W248" s="1150"/>
      <c r="X248" s="1210"/>
    </row>
    <row r="249" spans="1:24" ht="15" customHeight="1" x14ac:dyDescent="0.25">
      <c r="A249" s="1209"/>
      <c r="B249" s="1230">
        <f t="shared" si="10"/>
        <v>4</v>
      </c>
      <c r="C249" s="1231" t="str">
        <f>IF('IRRBB exposures'!$C$9="","",'IRRBB exposures'!$C$9)</f>
        <v/>
      </c>
      <c r="D249" s="1239" t="str">
        <f>IF(ISNUMBER(D9),MAX(D9-MIN(MAX(AVERAGE($D9:$I9)*'IRRBB parameters'!$C$33,'IRRBB parameters'!$E$33),'IRRBB parameters'!$D$33)*(1-('IRRBB parameters'!C$38/'IRRBB parameters'!$U$38)),0),"")</f>
        <v/>
      </c>
      <c r="E249" s="1239" t="str">
        <f>IF(ISNUMBER(E9),MAX(E9-MIN(MAX(AVERAGE($D9:$I9)*'IRRBB parameters'!$C$33,'IRRBB parameters'!$E$33),'IRRBB parameters'!$D$33)*(1-('IRRBB parameters'!D$38/'IRRBB parameters'!$U$38)),0),"")</f>
        <v/>
      </c>
      <c r="F249" s="1239" t="str">
        <f>IF(ISNUMBER(F9),MAX(F9-MIN(MAX(AVERAGE($D9:$I9)*'IRRBB parameters'!$C$33,'IRRBB parameters'!$E$33),'IRRBB parameters'!$D$33)*(1-('IRRBB parameters'!E$38/'IRRBB parameters'!$U$38)),0),"")</f>
        <v/>
      </c>
      <c r="G249" s="1239" t="str">
        <f>IF(ISNUMBER(G9),MAX(G9-MIN(MAX(AVERAGE($D9:$I9)*'IRRBB parameters'!$C$33,'IRRBB parameters'!$E$33),'IRRBB parameters'!$D$33)*(1-('IRRBB parameters'!F$38/'IRRBB parameters'!$U$38)),0),"")</f>
        <v/>
      </c>
      <c r="H249" s="1239" t="str">
        <f>IF(ISNUMBER(H9),MAX(H9-MIN(MAX(AVERAGE($D9:$I9)*'IRRBB parameters'!$C$33,'IRRBB parameters'!$E$33),'IRRBB parameters'!$D$33)*(1-('IRRBB parameters'!G$38/'IRRBB parameters'!$U$38)),0),"")</f>
        <v/>
      </c>
      <c r="I249" s="1239" t="str">
        <f>IF(ISNUMBER(I9),MAX(I9-MIN(MAX(AVERAGE($D9:$I9)*'IRRBB parameters'!$C$33,'IRRBB parameters'!$E$33),'IRRBB parameters'!$D$33)*(1-('IRRBB parameters'!H$38/'IRRBB parameters'!$U$38)),0),"")</f>
        <v/>
      </c>
      <c r="J249" s="1239" t="str">
        <f>IF(ISNUMBER(J9),MAX(J9-MIN(MAX(AVERAGE($D9:$I9)*'IRRBB parameters'!$C$33,'IRRBB parameters'!$E$33),'IRRBB parameters'!$D$33)*(1-('IRRBB parameters'!I$38/'IRRBB parameters'!$U$38)),0),"")</f>
        <v/>
      </c>
      <c r="K249" s="1239" t="str">
        <f>IF(ISNUMBER(K9),MAX(K9-MIN(MAX(AVERAGE($D9:$I9)*'IRRBB parameters'!$C$33,'IRRBB parameters'!$E$33),'IRRBB parameters'!$D$33)*(1-('IRRBB parameters'!J$38/'IRRBB parameters'!$U$38)),0),"")</f>
        <v/>
      </c>
      <c r="L249" s="1239" t="str">
        <f>IF(ISNUMBER(L9),MAX(L9-MIN(MAX(AVERAGE($D9:$I9)*'IRRBB parameters'!$C$33,'IRRBB parameters'!$E$33),'IRRBB parameters'!$D$33)*(1-('IRRBB parameters'!K$38/'IRRBB parameters'!$U$38)),0),"")</f>
        <v/>
      </c>
      <c r="M249" s="1239" t="str">
        <f>IF(ISNUMBER(M9),MAX(M9-MIN(MAX(AVERAGE($D9:$I9)*'IRRBB parameters'!$C$33,'IRRBB parameters'!$E$33),'IRRBB parameters'!$D$33)*(1-('IRRBB parameters'!L$38/'IRRBB parameters'!$U$38)),0),"")</f>
        <v/>
      </c>
      <c r="N249" s="1239" t="str">
        <f>IF(ISNUMBER(N9),MAX(N9-MIN(MAX(AVERAGE($D9:$I9)*'IRRBB parameters'!$C$33,'IRRBB parameters'!$E$33),'IRRBB parameters'!$D$33)*(1-('IRRBB parameters'!M$38/'IRRBB parameters'!$U$38)),0),"")</f>
        <v/>
      </c>
      <c r="O249" s="1239" t="str">
        <f>IF(ISNUMBER(O9),MAX(O9-MIN(MAX(AVERAGE($D9:$I9)*'IRRBB parameters'!$C$33,'IRRBB parameters'!$E$33),'IRRBB parameters'!$D$33)*(1-('IRRBB parameters'!N$38/'IRRBB parameters'!$U$38)),0),"")</f>
        <v/>
      </c>
      <c r="P249" s="1239" t="str">
        <f>IF(ISNUMBER(P9),MAX(P9-MIN(MAX(AVERAGE($D9:$I9)*'IRRBB parameters'!$C$33,'IRRBB parameters'!$E$33),'IRRBB parameters'!$D$33)*(1-('IRRBB parameters'!O$38/'IRRBB parameters'!$U$38)),0),"")</f>
        <v/>
      </c>
      <c r="Q249" s="1239" t="str">
        <f>IF(ISNUMBER(Q9),MAX(Q9-MIN(MAX(AVERAGE($D9:$I9)*'IRRBB parameters'!$C$33,'IRRBB parameters'!$E$33),'IRRBB parameters'!$D$33)*(1-('IRRBB parameters'!P$38/'IRRBB parameters'!$U$38)),0),"")</f>
        <v/>
      </c>
      <c r="R249" s="1239" t="str">
        <f>IF(ISNUMBER(R9),MAX(R9-MIN(MAX(AVERAGE($D9:$I9)*'IRRBB parameters'!$C$33,'IRRBB parameters'!$E$33),'IRRBB parameters'!$D$33)*(1-('IRRBB parameters'!Q$38/'IRRBB parameters'!$U$38)),0),"")</f>
        <v/>
      </c>
      <c r="S249" s="1239" t="str">
        <f>IF(ISNUMBER(S9),MAX(S9-MIN(MAX(AVERAGE($D9:$I9)*'IRRBB parameters'!$C$33,'IRRBB parameters'!$E$33),'IRRBB parameters'!$D$33)*(1-('IRRBB parameters'!R$38/'IRRBB parameters'!$U$38)),0),"")</f>
        <v/>
      </c>
      <c r="T249" s="1239" t="str">
        <f>IF(ISNUMBER(T9),MAX(T9-MIN(MAX(AVERAGE($D9:$I9)*'IRRBB parameters'!$C$33,'IRRBB parameters'!$E$33),'IRRBB parameters'!$D$33)*(1-('IRRBB parameters'!S$38/'IRRBB parameters'!$U$38)),0),"")</f>
        <v/>
      </c>
      <c r="U249" s="1239" t="str">
        <f>IF(ISNUMBER(U9),MAX(U9-MIN(MAX(AVERAGE($D9:$I9)*'IRRBB parameters'!$C$33,'IRRBB parameters'!$E$33),'IRRBB parameters'!$D$33)*(1-('IRRBB parameters'!T$38/'IRRBB parameters'!$U$38)),0),"")</f>
        <v/>
      </c>
      <c r="V249" s="1240" t="str">
        <f>IF(ISNUMBER(V9),MAX(V9-MIN(MAX(AVERAGE($D9:$I9)*'IRRBB parameters'!$C$33,'IRRBB parameters'!$E$33),'IRRBB parameters'!$D$33)*(1-('IRRBB parameters'!U$38/'IRRBB parameters'!$U$38)),0),"")</f>
        <v/>
      </c>
      <c r="W249" s="1150"/>
      <c r="X249" s="1210"/>
    </row>
    <row r="250" spans="1:24" ht="15" customHeight="1" x14ac:dyDescent="0.25">
      <c r="A250" s="1209"/>
      <c r="B250" s="1230">
        <f t="shared" si="10"/>
        <v>5</v>
      </c>
      <c r="C250" s="1231" t="str">
        <f>IF('IRRBB exposures'!$C$10="","",'IRRBB exposures'!$C$10)</f>
        <v/>
      </c>
      <c r="D250" s="1239" t="str">
        <f>IF(ISNUMBER(D10),MAX(D10-MIN(MAX(AVERAGE($D10:$I10)*'IRRBB parameters'!$C$33,'IRRBB parameters'!$E$33),'IRRBB parameters'!$D$33)*(1-('IRRBB parameters'!C$38/'IRRBB parameters'!$U$38)),0),"")</f>
        <v/>
      </c>
      <c r="E250" s="1239" t="str">
        <f>IF(ISNUMBER(E10),MAX(E10-MIN(MAX(AVERAGE($D10:$I10)*'IRRBB parameters'!$C$33,'IRRBB parameters'!$E$33),'IRRBB parameters'!$D$33)*(1-('IRRBB parameters'!D$38/'IRRBB parameters'!$U$38)),0),"")</f>
        <v/>
      </c>
      <c r="F250" s="1239" t="str">
        <f>IF(ISNUMBER(F10),MAX(F10-MIN(MAX(AVERAGE($D10:$I10)*'IRRBB parameters'!$C$33,'IRRBB parameters'!$E$33),'IRRBB parameters'!$D$33)*(1-('IRRBB parameters'!E$38/'IRRBB parameters'!$U$38)),0),"")</f>
        <v/>
      </c>
      <c r="G250" s="1239" t="str">
        <f>IF(ISNUMBER(G10),MAX(G10-MIN(MAX(AVERAGE($D10:$I10)*'IRRBB parameters'!$C$33,'IRRBB parameters'!$E$33),'IRRBB parameters'!$D$33)*(1-('IRRBB parameters'!F$38/'IRRBB parameters'!$U$38)),0),"")</f>
        <v/>
      </c>
      <c r="H250" s="1239" t="str">
        <f>IF(ISNUMBER(H10),MAX(H10-MIN(MAX(AVERAGE($D10:$I10)*'IRRBB parameters'!$C$33,'IRRBB parameters'!$E$33),'IRRBB parameters'!$D$33)*(1-('IRRBB parameters'!G$38/'IRRBB parameters'!$U$38)),0),"")</f>
        <v/>
      </c>
      <c r="I250" s="1239" t="str">
        <f>IF(ISNUMBER(I10),MAX(I10-MIN(MAX(AVERAGE($D10:$I10)*'IRRBB parameters'!$C$33,'IRRBB parameters'!$E$33),'IRRBB parameters'!$D$33)*(1-('IRRBB parameters'!H$38/'IRRBB parameters'!$U$38)),0),"")</f>
        <v/>
      </c>
      <c r="J250" s="1239" t="str">
        <f>IF(ISNUMBER(J10),MAX(J10-MIN(MAX(AVERAGE($D10:$I10)*'IRRBB parameters'!$C$33,'IRRBB parameters'!$E$33),'IRRBB parameters'!$D$33)*(1-('IRRBB parameters'!I$38/'IRRBB parameters'!$U$38)),0),"")</f>
        <v/>
      </c>
      <c r="K250" s="1239" t="str">
        <f>IF(ISNUMBER(K10),MAX(K10-MIN(MAX(AVERAGE($D10:$I10)*'IRRBB parameters'!$C$33,'IRRBB parameters'!$E$33),'IRRBB parameters'!$D$33)*(1-('IRRBB parameters'!J$38/'IRRBB parameters'!$U$38)),0),"")</f>
        <v/>
      </c>
      <c r="L250" s="1239" t="str">
        <f>IF(ISNUMBER(L10),MAX(L10-MIN(MAX(AVERAGE($D10:$I10)*'IRRBB parameters'!$C$33,'IRRBB parameters'!$E$33),'IRRBB parameters'!$D$33)*(1-('IRRBB parameters'!K$38/'IRRBB parameters'!$U$38)),0),"")</f>
        <v/>
      </c>
      <c r="M250" s="1239" t="str">
        <f>IF(ISNUMBER(M10),MAX(M10-MIN(MAX(AVERAGE($D10:$I10)*'IRRBB parameters'!$C$33,'IRRBB parameters'!$E$33),'IRRBB parameters'!$D$33)*(1-('IRRBB parameters'!L$38/'IRRBB parameters'!$U$38)),0),"")</f>
        <v/>
      </c>
      <c r="N250" s="1239" t="str">
        <f>IF(ISNUMBER(N10),MAX(N10-MIN(MAX(AVERAGE($D10:$I10)*'IRRBB parameters'!$C$33,'IRRBB parameters'!$E$33),'IRRBB parameters'!$D$33)*(1-('IRRBB parameters'!M$38/'IRRBB parameters'!$U$38)),0),"")</f>
        <v/>
      </c>
      <c r="O250" s="1239" t="str">
        <f>IF(ISNUMBER(O10),MAX(O10-MIN(MAX(AVERAGE($D10:$I10)*'IRRBB parameters'!$C$33,'IRRBB parameters'!$E$33),'IRRBB parameters'!$D$33)*(1-('IRRBB parameters'!N$38/'IRRBB parameters'!$U$38)),0),"")</f>
        <v/>
      </c>
      <c r="P250" s="1239" t="str">
        <f>IF(ISNUMBER(P10),MAX(P10-MIN(MAX(AVERAGE($D10:$I10)*'IRRBB parameters'!$C$33,'IRRBB parameters'!$E$33),'IRRBB parameters'!$D$33)*(1-('IRRBB parameters'!O$38/'IRRBB parameters'!$U$38)),0),"")</f>
        <v/>
      </c>
      <c r="Q250" s="1239" t="str">
        <f>IF(ISNUMBER(Q10),MAX(Q10-MIN(MAX(AVERAGE($D10:$I10)*'IRRBB parameters'!$C$33,'IRRBB parameters'!$E$33),'IRRBB parameters'!$D$33)*(1-('IRRBB parameters'!P$38/'IRRBB parameters'!$U$38)),0),"")</f>
        <v/>
      </c>
      <c r="R250" s="1239" t="str">
        <f>IF(ISNUMBER(R10),MAX(R10-MIN(MAX(AVERAGE($D10:$I10)*'IRRBB parameters'!$C$33,'IRRBB parameters'!$E$33),'IRRBB parameters'!$D$33)*(1-('IRRBB parameters'!Q$38/'IRRBB parameters'!$U$38)),0),"")</f>
        <v/>
      </c>
      <c r="S250" s="1239" t="str">
        <f>IF(ISNUMBER(S10),MAX(S10-MIN(MAX(AVERAGE($D10:$I10)*'IRRBB parameters'!$C$33,'IRRBB parameters'!$E$33),'IRRBB parameters'!$D$33)*(1-('IRRBB parameters'!R$38/'IRRBB parameters'!$U$38)),0),"")</f>
        <v/>
      </c>
      <c r="T250" s="1239" t="str">
        <f>IF(ISNUMBER(T10),MAX(T10-MIN(MAX(AVERAGE($D10:$I10)*'IRRBB parameters'!$C$33,'IRRBB parameters'!$E$33),'IRRBB parameters'!$D$33)*(1-('IRRBB parameters'!S$38/'IRRBB parameters'!$U$38)),0),"")</f>
        <v/>
      </c>
      <c r="U250" s="1239" t="str">
        <f>IF(ISNUMBER(U10),MAX(U10-MIN(MAX(AVERAGE($D10:$I10)*'IRRBB parameters'!$C$33,'IRRBB parameters'!$E$33),'IRRBB parameters'!$D$33)*(1-('IRRBB parameters'!T$38/'IRRBB parameters'!$U$38)),0),"")</f>
        <v/>
      </c>
      <c r="V250" s="1240" t="str">
        <f>IF(ISNUMBER(V10),MAX(V10-MIN(MAX(AVERAGE($D10:$I10)*'IRRBB parameters'!$C$33,'IRRBB parameters'!$E$33),'IRRBB parameters'!$D$33)*(1-('IRRBB parameters'!U$38/'IRRBB parameters'!$U$38)),0),"")</f>
        <v/>
      </c>
      <c r="W250" s="1150"/>
      <c r="X250" s="1210"/>
    </row>
    <row r="251" spans="1:24" ht="15" customHeight="1" x14ac:dyDescent="0.25">
      <c r="A251" s="1209"/>
      <c r="B251" s="1230">
        <f t="shared" si="10"/>
        <v>6</v>
      </c>
      <c r="C251" s="1231" t="str">
        <f>IF('IRRBB exposures'!$C$11="","",'IRRBB exposures'!$C$11)</f>
        <v/>
      </c>
      <c r="D251" s="1239" t="str">
        <f>IF(ISNUMBER(D11),MAX(D11-MIN(MAX(AVERAGE($D11:$I11)*'IRRBB parameters'!$C$33,'IRRBB parameters'!$E$33),'IRRBB parameters'!$D$33)*(1-('IRRBB parameters'!C$38/'IRRBB parameters'!$U$38)),0),"")</f>
        <v/>
      </c>
      <c r="E251" s="1239" t="str">
        <f>IF(ISNUMBER(E11),MAX(E11-MIN(MAX(AVERAGE($D11:$I11)*'IRRBB parameters'!$C$33,'IRRBB parameters'!$E$33),'IRRBB parameters'!$D$33)*(1-('IRRBB parameters'!D$38/'IRRBB parameters'!$U$38)),0),"")</f>
        <v/>
      </c>
      <c r="F251" s="1239" t="str">
        <f>IF(ISNUMBER(F11),MAX(F11-MIN(MAX(AVERAGE($D11:$I11)*'IRRBB parameters'!$C$33,'IRRBB parameters'!$E$33),'IRRBB parameters'!$D$33)*(1-('IRRBB parameters'!E$38/'IRRBB parameters'!$U$38)),0),"")</f>
        <v/>
      </c>
      <c r="G251" s="1239" t="str">
        <f>IF(ISNUMBER(G11),MAX(G11-MIN(MAX(AVERAGE($D11:$I11)*'IRRBB parameters'!$C$33,'IRRBB parameters'!$E$33),'IRRBB parameters'!$D$33)*(1-('IRRBB parameters'!F$38/'IRRBB parameters'!$U$38)),0),"")</f>
        <v/>
      </c>
      <c r="H251" s="1239" t="str">
        <f>IF(ISNUMBER(H11),MAX(H11-MIN(MAX(AVERAGE($D11:$I11)*'IRRBB parameters'!$C$33,'IRRBB parameters'!$E$33),'IRRBB parameters'!$D$33)*(1-('IRRBB parameters'!G$38/'IRRBB parameters'!$U$38)),0),"")</f>
        <v/>
      </c>
      <c r="I251" s="1239" t="str">
        <f>IF(ISNUMBER(I11),MAX(I11-MIN(MAX(AVERAGE($D11:$I11)*'IRRBB parameters'!$C$33,'IRRBB parameters'!$E$33),'IRRBB parameters'!$D$33)*(1-('IRRBB parameters'!H$38/'IRRBB parameters'!$U$38)),0),"")</f>
        <v/>
      </c>
      <c r="J251" s="1239" t="str">
        <f>IF(ISNUMBER(J11),MAX(J11-MIN(MAX(AVERAGE($D11:$I11)*'IRRBB parameters'!$C$33,'IRRBB parameters'!$E$33),'IRRBB parameters'!$D$33)*(1-('IRRBB parameters'!I$38/'IRRBB parameters'!$U$38)),0),"")</f>
        <v/>
      </c>
      <c r="K251" s="1239" t="str">
        <f>IF(ISNUMBER(K11),MAX(K11-MIN(MAX(AVERAGE($D11:$I11)*'IRRBB parameters'!$C$33,'IRRBB parameters'!$E$33),'IRRBB parameters'!$D$33)*(1-('IRRBB parameters'!J$38/'IRRBB parameters'!$U$38)),0),"")</f>
        <v/>
      </c>
      <c r="L251" s="1239" t="str">
        <f>IF(ISNUMBER(L11),MAX(L11-MIN(MAX(AVERAGE($D11:$I11)*'IRRBB parameters'!$C$33,'IRRBB parameters'!$E$33),'IRRBB parameters'!$D$33)*(1-('IRRBB parameters'!K$38/'IRRBB parameters'!$U$38)),0),"")</f>
        <v/>
      </c>
      <c r="M251" s="1239" t="str">
        <f>IF(ISNUMBER(M11),MAX(M11-MIN(MAX(AVERAGE($D11:$I11)*'IRRBB parameters'!$C$33,'IRRBB parameters'!$E$33),'IRRBB parameters'!$D$33)*(1-('IRRBB parameters'!L$38/'IRRBB parameters'!$U$38)),0),"")</f>
        <v/>
      </c>
      <c r="N251" s="1239" t="str">
        <f>IF(ISNUMBER(N11),MAX(N11-MIN(MAX(AVERAGE($D11:$I11)*'IRRBB parameters'!$C$33,'IRRBB parameters'!$E$33),'IRRBB parameters'!$D$33)*(1-('IRRBB parameters'!M$38/'IRRBB parameters'!$U$38)),0),"")</f>
        <v/>
      </c>
      <c r="O251" s="1239" t="str">
        <f>IF(ISNUMBER(O11),MAX(O11-MIN(MAX(AVERAGE($D11:$I11)*'IRRBB parameters'!$C$33,'IRRBB parameters'!$E$33),'IRRBB parameters'!$D$33)*(1-('IRRBB parameters'!N$38/'IRRBB parameters'!$U$38)),0),"")</f>
        <v/>
      </c>
      <c r="P251" s="1239" t="str">
        <f>IF(ISNUMBER(P11),MAX(P11-MIN(MAX(AVERAGE($D11:$I11)*'IRRBB parameters'!$C$33,'IRRBB parameters'!$E$33),'IRRBB parameters'!$D$33)*(1-('IRRBB parameters'!O$38/'IRRBB parameters'!$U$38)),0),"")</f>
        <v/>
      </c>
      <c r="Q251" s="1239" t="str">
        <f>IF(ISNUMBER(Q11),MAX(Q11-MIN(MAX(AVERAGE($D11:$I11)*'IRRBB parameters'!$C$33,'IRRBB parameters'!$E$33),'IRRBB parameters'!$D$33)*(1-('IRRBB parameters'!P$38/'IRRBB parameters'!$U$38)),0),"")</f>
        <v/>
      </c>
      <c r="R251" s="1239" t="str">
        <f>IF(ISNUMBER(R11),MAX(R11-MIN(MAX(AVERAGE($D11:$I11)*'IRRBB parameters'!$C$33,'IRRBB parameters'!$E$33),'IRRBB parameters'!$D$33)*(1-('IRRBB parameters'!Q$38/'IRRBB parameters'!$U$38)),0),"")</f>
        <v/>
      </c>
      <c r="S251" s="1239" t="str">
        <f>IF(ISNUMBER(S11),MAX(S11-MIN(MAX(AVERAGE($D11:$I11)*'IRRBB parameters'!$C$33,'IRRBB parameters'!$E$33),'IRRBB parameters'!$D$33)*(1-('IRRBB parameters'!R$38/'IRRBB parameters'!$U$38)),0),"")</f>
        <v/>
      </c>
      <c r="T251" s="1239" t="str">
        <f>IF(ISNUMBER(T11),MAX(T11-MIN(MAX(AVERAGE($D11:$I11)*'IRRBB parameters'!$C$33,'IRRBB parameters'!$E$33),'IRRBB parameters'!$D$33)*(1-('IRRBB parameters'!S$38/'IRRBB parameters'!$U$38)),0),"")</f>
        <v/>
      </c>
      <c r="U251" s="1239" t="str">
        <f>IF(ISNUMBER(U11),MAX(U11-MIN(MAX(AVERAGE($D11:$I11)*'IRRBB parameters'!$C$33,'IRRBB parameters'!$E$33),'IRRBB parameters'!$D$33)*(1-('IRRBB parameters'!T$38/'IRRBB parameters'!$U$38)),0),"")</f>
        <v/>
      </c>
      <c r="V251" s="1240" t="str">
        <f>IF(ISNUMBER(V11),MAX(V11-MIN(MAX(AVERAGE($D11:$I11)*'IRRBB parameters'!$C$33,'IRRBB parameters'!$E$33),'IRRBB parameters'!$D$33)*(1-('IRRBB parameters'!U$38/'IRRBB parameters'!$U$38)),0),"")</f>
        <v/>
      </c>
      <c r="W251" s="1150"/>
      <c r="X251" s="1210"/>
    </row>
    <row r="252" spans="1:24" ht="15" customHeight="1" x14ac:dyDescent="0.25">
      <c r="A252" s="1209"/>
      <c r="B252" s="1230">
        <f t="shared" si="10"/>
        <v>7</v>
      </c>
      <c r="C252" s="1231" t="str">
        <f t="shared" ref="C252:C282" si="11">IF(C212="","",C212)</f>
        <v/>
      </c>
      <c r="D252" s="1239" t="str">
        <f>IF(ISNUMBER(D12),MAX(D12-MIN(MAX(AVERAGE($D12:$I12)*'IRRBB parameters'!$C$33,'IRRBB parameters'!$E$33),'IRRBB parameters'!$D$33)*(1-('IRRBB parameters'!C$38/'IRRBB parameters'!$U$38)),0),"")</f>
        <v/>
      </c>
      <c r="E252" s="1239" t="str">
        <f>IF(ISNUMBER(E12),MAX(E12-MIN(MAX(AVERAGE($D12:$I12)*'IRRBB parameters'!$C$33,'IRRBB parameters'!$E$33),'IRRBB parameters'!$D$33)*(1-('IRRBB parameters'!D$38/'IRRBB parameters'!$U$38)),0),"")</f>
        <v/>
      </c>
      <c r="F252" s="1239" t="str">
        <f>IF(ISNUMBER(F12),MAX(F12-MIN(MAX(AVERAGE($D12:$I12)*'IRRBB parameters'!$C$33,'IRRBB parameters'!$E$33),'IRRBB parameters'!$D$33)*(1-('IRRBB parameters'!E$38/'IRRBB parameters'!$U$38)),0),"")</f>
        <v/>
      </c>
      <c r="G252" s="1239" t="str">
        <f>IF(ISNUMBER(G12),MAX(G12-MIN(MAX(AVERAGE($D12:$I12)*'IRRBB parameters'!$C$33,'IRRBB parameters'!$E$33),'IRRBB parameters'!$D$33)*(1-('IRRBB parameters'!F$38/'IRRBB parameters'!$U$38)),0),"")</f>
        <v/>
      </c>
      <c r="H252" s="1239" t="str">
        <f>IF(ISNUMBER(H12),MAX(H12-MIN(MAX(AVERAGE($D12:$I12)*'IRRBB parameters'!$C$33,'IRRBB parameters'!$E$33),'IRRBB parameters'!$D$33)*(1-('IRRBB parameters'!G$38/'IRRBB parameters'!$U$38)),0),"")</f>
        <v/>
      </c>
      <c r="I252" s="1239" t="str">
        <f>IF(ISNUMBER(I12),MAX(I12-MIN(MAX(AVERAGE($D12:$I12)*'IRRBB parameters'!$C$33,'IRRBB parameters'!$E$33),'IRRBB parameters'!$D$33)*(1-('IRRBB parameters'!H$38/'IRRBB parameters'!$U$38)),0),"")</f>
        <v/>
      </c>
      <c r="J252" s="1239" t="str">
        <f>IF(ISNUMBER(J12),MAX(J12-MIN(MAX(AVERAGE($D12:$I12)*'IRRBB parameters'!$C$33,'IRRBB parameters'!$E$33),'IRRBB parameters'!$D$33)*(1-('IRRBB parameters'!I$38/'IRRBB parameters'!$U$38)),0),"")</f>
        <v/>
      </c>
      <c r="K252" s="1239" t="str">
        <f>IF(ISNUMBER(K12),MAX(K12-MIN(MAX(AVERAGE($D12:$I12)*'IRRBB parameters'!$C$33,'IRRBB parameters'!$E$33),'IRRBB parameters'!$D$33)*(1-('IRRBB parameters'!J$38/'IRRBB parameters'!$U$38)),0),"")</f>
        <v/>
      </c>
      <c r="L252" s="1239" t="str">
        <f>IF(ISNUMBER(L12),MAX(L12-MIN(MAX(AVERAGE($D12:$I12)*'IRRBB parameters'!$C$33,'IRRBB parameters'!$E$33),'IRRBB parameters'!$D$33)*(1-('IRRBB parameters'!K$38/'IRRBB parameters'!$U$38)),0),"")</f>
        <v/>
      </c>
      <c r="M252" s="1239" t="str">
        <f>IF(ISNUMBER(M12),MAX(M12-MIN(MAX(AVERAGE($D12:$I12)*'IRRBB parameters'!$C$33,'IRRBB parameters'!$E$33),'IRRBB parameters'!$D$33)*(1-('IRRBB parameters'!L$38/'IRRBB parameters'!$U$38)),0),"")</f>
        <v/>
      </c>
      <c r="N252" s="1239" t="str">
        <f>IF(ISNUMBER(N12),MAX(N12-MIN(MAX(AVERAGE($D12:$I12)*'IRRBB parameters'!$C$33,'IRRBB parameters'!$E$33),'IRRBB parameters'!$D$33)*(1-('IRRBB parameters'!M$38/'IRRBB parameters'!$U$38)),0),"")</f>
        <v/>
      </c>
      <c r="O252" s="1239" t="str">
        <f>IF(ISNUMBER(O12),MAX(O12-MIN(MAX(AVERAGE($D12:$I12)*'IRRBB parameters'!$C$33,'IRRBB parameters'!$E$33),'IRRBB parameters'!$D$33)*(1-('IRRBB parameters'!N$38/'IRRBB parameters'!$U$38)),0),"")</f>
        <v/>
      </c>
      <c r="P252" s="1239" t="str">
        <f>IF(ISNUMBER(P12),MAX(P12-MIN(MAX(AVERAGE($D12:$I12)*'IRRBB parameters'!$C$33,'IRRBB parameters'!$E$33),'IRRBB parameters'!$D$33)*(1-('IRRBB parameters'!O$38/'IRRBB parameters'!$U$38)),0),"")</f>
        <v/>
      </c>
      <c r="Q252" s="1239" t="str">
        <f>IF(ISNUMBER(Q12),MAX(Q12-MIN(MAX(AVERAGE($D12:$I12)*'IRRBB parameters'!$C$33,'IRRBB parameters'!$E$33),'IRRBB parameters'!$D$33)*(1-('IRRBB parameters'!P$38/'IRRBB parameters'!$U$38)),0),"")</f>
        <v/>
      </c>
      <c r="R252" s="1239" t="str">
        <f>IF(ISNUMBER(R12),MAX(R12-MIN(MAX(AVERAGE($D12:$I12)*'IRRBB parameters'!$C$33,'IRRBB parameters'!$E$33),'IRRBB parameters'!$D$33)*(1-('IRRBB parameters'!Q$38/'IRRBB parameters'!$U$38)),0),"")</f>
        <v/>
      </c>
      <c r="S252" s="1239" t="str">
        <f>IF(ISNUMBER(S12),MAX(S12-MIN(MAX(AVERAGE($D12:$I12)*'IRRBB parameters'!$C$33,'IRRBB parameters'!$E$33),'IRRBB parameters'!$D$33)*(1-('IRRBB parameters'!R$38/'IRRBB parameters'!$U$38)),0),"")</f>
        <v/>
      </c>
      <c r="T252" s="1239" t="str">
        <f>IF(ISNUMBER(T12),MAX(T12-MIN(MAX(AVERAGE($D12:$I12)*'IRRBB parameters'!$C$33,'IRRBB parameters'!$E$33),'IRRBB parameters'!$D$33)*(1-('IRRBB parameters'!S$38/'IRRBB parameters'!$U$38)),0),"")</f>
        <v/>
      </c>
      <c r="U252" s="1239" t="str">
        <f>IF(ISNUMBER(U12),MAX(U12-MIN(MAX(AVERAGE($D12:$I12)*'IRRBB parameters'!$C$33,'IRRBB parameters'!$E$33),'IRRBB parameters'!$D$33)*(1-('IRRBB parameters'!T$38/'IRRBB parameters'!$U$38)),0),"")</f>
        <v/>
      </c>
      <c r="V252" s="1240" t="str">
        <f>IF(ISNUMBER(V12),MAX(V12-MIN(MAX(AVERAGE($D12:$I12)*'IRRBB parameters'!$C$33,'IRRBB parameters'!$E$33),'IRRBB parameters'!$D$33)*(1-('IRRBB parameters'!U$38/'IRRBB parameters'!$U$38)),0),"")</f>
        <v/>
      </c>
      <c r="W252" s="1150"/>
      <c r="X252" s="1210"/>
    </row>
    <row r="253" spans="1:24" ht="15" customHeight="1" x14ac:dyDescent="0.25">
      <c r="A253" s="1209"/>
      <c r="B253" s="1230">
        <f t="shared" si="10"/>
        <v>8</v>
      </c>
      <c r="C253" s="1231" t="str">
        <f t="shared" si="11"/>
        <v/>
      </c>
      <c r="D253" s="1239" t="str">
        <f>IF(ISNUMBER(D13),MAX(D13-MIN(MAX(AVERAGE($D13:$I13)*'IRRBB parameters'!$C$33,'IRRBB parameters'!$E$33),'IRRBB parameters'!$D$33)*(1-('IRRBB parameters'!C$38/'IRRBB parameters'!$U$38)),0),"")</f>
        <v/>
      </c>
      <c r="E253" s="1239" t="str">
        <f>IF(ISNUMBER(E13),MAX(E13-MIN(MAX(AVERAGE($D13:$I13)*'IRRBB parameters'!$C$33,'IRRBB parameters'!$E$33),'IRRBB parameters'!$D$33)*(1-('IRRBB parameters'!D$38/'IRRBB parameters'!$U$38)),0),"")</f>
        <v/>
      </c>
      <c r="F253" s="1239" t="str">
        <f>IF(ISNUMBER(F13),MAX(F13-MIN(MAX(AVERAGE($D13:$I13)*'IRRBB parameters'!$C$33,'IRRBB parameters'!$E$33),'IRRBB parameters'!$D$33)*(1-('IRRBB parameters'!E$38/'IRRBB parameters'!$U$38)),0),"")</f>
        <v/>
      </c>
      <c r="G253" s="1239" t="str">
        <f>IF(ISNUMBER(G13),MAX(G13-MIN(MAX(AVERAGE($D13:$I13)*'IRRBB parameters'!$C$33,'IRRBB parameters'!$E$33),'IRRBB parameters'!$D$33)*(1-('IRRBB parameters'!F$38/'IRRBB parameters'!$U$38)),0),"")</f>
        <v/>
      </c>
      <c r="H253" s="1239" t="str">
        <f>IF(ISNUMBER(H13),MAX(H13-MIN(MAX(AVERAGE($D13:$I13)*'IRRBB parameters'!$C$33,'IRRBB parameters'!$E$33),'IRRBB parameters'!$D$33)*(1-('IRRBB parameters'!G$38/'IRRBB parameters'!$U$38)),0),"")</f>
        <v/>
      </c>
      <c r="I253" s="1239" t="str">
        <f>IF(ISNUMBER(I13),MAX(I13-MIN(MAX(AVERAGE($D13:$I13)*'IRRBB parameters'!$C$33,'IRRBB parameters'!$E$33),'IRRBB parameters'!$D$33)*(1-('IRRBB parameters'!H$38/'IRRBB parameters'!$U$38)),0),"")</f>
        <v/>
      </c>
      <c r="J253" s="1239" t="str">
        <f>IF(ISNUMBER(J13),MAX(J13-MIN(MAX(AVERAGE($D13:$I13)*'IRRBB parameters'!$C$33,'IRRBB parameters'!$E$33),'IRRBB parameters'!$D$33)*(1-('IRRBB parameters'!I$38/'IRRBB parameters'!$U$38)),0),"")</f>
        <v/>
      </c>
      <c r="K253" s="1239" t="str">
        <f>IF(ISNUMBER(K13),MAX(K13-MIN(MAX(AVERAGE($D13:$I13)*'IRRBB parameters'!$C$33,'IRRBB parameters'!$E$33),'IRRBB parameters'!$D$33)*(1-('IRRBB parameters'!J$38/'IRRBB parameters'!$U$38)),0),"")</f>
        <v/>
      </c>
      <c r="L253" s="1239" t="str">
        <f>IF(ISNUMBER(L13),MAX(L13-MIN(MAX(AVERAGE($D13:$I13)*'IRRBB parameters'!$C$33,'IRRBB parameters'!$E$33),'IRRBB parameters'!$D$33)*(1-('IRRBB parameters'!K$38/'IRRBB parameters'!$U$38)),0),"")</f>
        <v/>
      </c>
      <c r="M253" s="1239" t="str">
        <f>IF(ISNUMBER(M13),MAX(M13-MIN(MAX(AVERAGE($D13:$I13)*'IRRBB parameters'!$C$33,'IRRBB parameters'!$E$33),'IRRBB parameters'!$D$33)*(1-('IRRBB parameters'!L$38/'IRRBB parameters'!$U$38)),0),"")</f>
        <v/>
      </c>
      <c r="N253" s="1239" t="str">
        <f>IF(ISNUMBER(N13),MAX(N13-MIN(MAX(AVERAGE($D13:$I13)*'IRRBB parameters'!$C$33,'IRRBB parameters'!$E$33),'IRRBB parameters'!$D$33)*(1-('IRRBB parameters'!M$38/'IRRBB parameters'!$U$38)),0),"")</f>
        <v/>
      </c>
      <c r="O253" s="1239" t="str">
        <f>IF(ISNUMBER(O13),MAX(O13-MIN(MAX(AVERAGE($D13:$I13)*'IRRBB parameters'!$C$33,'IRRBB parameters'!$E$33),'IRRBB parameters'!$D$33)*(1-('IRRBB parameters'!N$38/'IRRBB parameters'!$U$38)),0),"")</f>
        <v/>
      </c>
      <c r="P253" s="1239" t="str">
        <f>IF(ISNUMBER(P13),MAX(P13-MIN(MAX(AVERAGE($D13:$I13)*'IRRBB parameters'!$C$33,'IRRBB parameters'!$E$33),'IRRBB parameters'!$D$33)*(1-('IRRBB parameters'!O$38/'IRRBB parameters'!$U$38)),0),"")</f>
        <v/>
      </c>
      <c r="Q253" s="1239" t="str">
        <f>IF(ISNUMBER(Q13),MAX(Q13-MIN(MAX(AVERAGE($D13:$I13)*'IRRBB parameters'!$C$33,'IRRBB parameters'!$E$33),'IRRBB parameters'!$D$33)*(1-('IRRBB parameters'!P$38/'IRRBB parameters'!$U$38)),0),"")</f>
        <v/>
      </c>
      <c r="R253" s="1239" t="str">
        <f>IF(ISNUMBER(R13),MAX(R13-MIN(MAX(AVERAGE($D13:$I13)*'IRRBB parameters'!$C$33,'IRRBB parameters'!$E$33),'IRRBB parameters'!$D$33)*(1-('IRRBB parameters'!Q$38/'IRRBB parameters'!$U$38)),0),"")</f>
        <v/>
      </c>
      <c r="S253" s="1239" t="str">
        <f>IF(ISNUMBER(S13),MAX(S13-MIN(MAX(AVERAGE($D13:$I13)*'IRRBB parameters'!$C$33,'IRRBB parameters'!$E$33),'IRRBB parameters'!$D$33)*(1-('IRRBB parameters'!R$38/'IRRBB parameters'!$U$38)),0),"")</f>
        <v/>
      </c>
      <c r="T253" s="1239" t="str">
        <f>IF(ISNUMBER(T13),MAX(T13-MIN(MAX(AVERAGE($D13:$I13)*'IRRBB parameters'!$C$33,'IRRBB parameters'!$E$33),'IRRBB parameters'!$D$33)*(1-('IRRBB parameters'!S$38/'IRRBB parameters'!$U$38)),0),"")</f>
        <v/>
      </c>
      <c r="U253" s="1239" t="str">
        <f>IF(ISNUMBER(U13),MAX(U13-MIN(MAX(AVERAGE($D13:$I13)*'IRRBB parameters'!$C$33,'IRRBB parameters'!$E$33),'IRRBB parameters'!$D$33)*(1-('IRRBB parameters'!T$38/'IRRBB parameters'!$U$38)),0),"")</f>
        <v/>
      </c>
      <c r="V253" s="1240" t="str">
        <f>IF(ISNUMBER(V13),MAX(V13-MIN(MAX(AVERAGE($D13:$I13)*'IRRBB parameters'!$C$33,'IRRBB parameters'!$E$33),'IRRBB parameters'!$D$33)*(1-('IRRBB parameters'!U$38/'IRRBB parameters'!$U$38)),0),"")</f>
        <v/>
      </c>
      <c r="W253" s="1150"/>
      <c r="X253" s="1210"/>
    </row>
    <row r="254" spans="1:24" ht="15" customHeight="1" x14ac:dyDescent="0.25">
      <c r="A254" s="1209"/>
      <c r="B254" s="1230">
        <f t="shared" si="10"/>
        <v>9</v>
      </c>
      <c r="C254" s="1231" t="str">
        <f t="shared" si="11"/>
        <v/>
      </c>
      <c r="D254" s="1239" t="str">
        <f>IF(ISNUMBER(D14),MAX(D14-MIN(MAX(AVERAGE($D14:$I14)*'IRRBB parameters'!$C$33,'IRRBB parameters'!$E$33),'IRRBB parameters'!$D$33)*(1-('IRRBB parameters'!C$38/'IRRBB parameters'!$U$38)),0),"")</f>
        <v/>
      </c>
      <c r="E254" s="1239" t="str">
        <f>IF(ISNUMBER(E14),MAX(E14-MIN(MAX(AVERAGE($D14:$I14)*'IRRBB parameters'!$C$33,'IRRBB parameters'!$E$33),'IRRBB parameters'!$D$33)*(1-('IRRBB parameters'!D$38/'IRRBB parameters'!$U$38)),0),"")</f>
        <v/>
      </c>
      <c r="F254" s="1239" t="str">
        <f>IF(ISNUMBER(F14),MAX(F14-MIN(MAX(AVERAGE($D14:$I14)*'IRRBB parameters'!$C$33,'IRRBB parameters'!$E$33),'IRRBB parameters'!$D$33)*(1-('IRRBB parameters'!E$38/'IRRBB parameters'!$U$38)),0),"")</f>
        <v/>
      </c>
      <c r="G254" s="1239" t="str">
        <f>IF(ISNUMBER(G14),MAX(G14-MIN(MAX(AVERAGE($D14:$I14)*'IRRBB parameters'!$C$33,'IRRBB parameters'!$E$33),'IRRBB parameters'!$D$33)*(1-('IRRBB parameters'!F$38/'IRRBB parameters'!$U$38)),0),"")</f>
        <v/>
      </c>
      <c r="H254" s="1239" t="str">
        <f>IF(ISNUMBER(H14),MAX(H14-MIN(MAX(AVERAGE($D14:$I14)*'IRRBB parameters'!$C$33,'IRRBB parameters'!$E$33),'IRRBB parameters'!$D$33)*(1-('IRRBB parameters'!G$38/'IRRBB parameters'!$U$38)),0),"")</f>
        <v/>
      </c>
      <c r="I254" s="1239" t="str">
        <f>IF(ISNUMBER(I14),MAX(I14-MIN(MAX(AVERAGE($D14:$I14)*'IRRBB parameters'!$C$33,'IRRBB parameters'!$E$33),'IRRBB parameters'!$D$33)*(1-('IRRBB parameters'!H$38/'IRRBB parameters'!$U$38)),0),"")</f>
        <v/>
      </c>
      <c r="J254" s="1239" t="str">
        <f>IF(ISNUMBER(J14),MAX(J14-MIN(MAX(AVERAGE($D14:$I14)*'IRRBB parameters'!$C$33,'IRRBB parameters'!$E$33),'IRRBB parameters'!$D$33)*(1-('IRRBB parameters'!I$38/'IRRBB parameters'!$U$38)),0),"")</f>
        <v/>
      </c>
      <c r="K254" s="1239" t="str">
        <f>IF(ISNUMBER(K14),MAX(K14-MIN(MAX(AVERAGE($D14:$I14)*'IRRBB parameters'!$C$33,'IRRBB parameters'!$E$33),'IRRBB parameters'!$D$33)*(1-('IRRBB parameters'!J$38/'IRRBB parameters'!$U$38)),0),"")</f>
        <v/>
      </c>
      <c r="L254" s="1239" t="str">
        <f>IF(ISNUMBER(L14),MAX(L14-MIN(MAX(AVERAGE($D14:$I14)*'IRRBB parameters'!$C$33,'IRRBB parameters'!$E$33),'IRRBB parameters'!$D$33)*(1-('IRRBB parameters'!K$38/'IRRBB parameters'!$U$38)),0),"")</f>
        <v/>
      </c>
      <c r="M254" s="1239" t="str">
        <f>IF(ISNUMBER(M14),MAX(M14-MIN(MAX(AVERAGE($D14:$I14)*'IRRBB parameters'!$C$33,'IRRBB parameters'!$E$33),'IRRBB parameters'!$D$33)*(1-('IRRBB parameters'!L$38/'IRRBB parameters'!$U$38)),0),"")</f>
        <v/>
      </c>
      <c r="N254" s="1239" t="str">
        <f>IF(ISNUMBER(N14),MAX(N14-MIN(MAX(AVERAGE($D14:$I14)*'IRRBB parameters'!$C$33,'IRRBB parameters'!$E$33),'IRRBB parameters'!$D$33)*(1-('IRRBB parameters'!M$38/'IRRBB parameters'!$U$38)),0),"")</f>
        <v/>
      </c>
      <c r="O254" s="1239" t="str">
        <f>IF(ISNUMBER(O14),MAX(O14-MIN(MAX(AVERAGE($D14:$I14)*'IRRBB parameters'!$C$33,'IRRBB parameters'!$E$33),'IRRBB parameters'!$D$33)*(1-('IRRBB parameters'!N$38/'IRRBB parameters'!$U$38)),0),"")</f>
        <v/>
      </c>
      <c r="P254" s="1239" t="str">
        <f>IF(ISNUMBER(P14),MAX(P14-MIN(MAX(AVERAGE($D14:$I14)*'IRRBB parameters'!$C$33,'IRRBB parameters'!$E$33),'IRRBB parameters'!$D$33)*(1-('IRRBB parameters'!O$38/'IRRBB parameters'!$U$38)),0),"")</f>
        <v/>
      </c>
      <c r="Q254" s="1239" t="str">
        <f>IF(ISNUMBER(Q14),MAX(Q14-MIN(MAX(AVERAGE($D14:$I14)*'IRRBB parameters'!$C$33,'IRRBB parameters'!$E$33),'IRRBB parameters'!$D$33)*(1-('IRRBB parameters'!P$38/'IRRBB parameters'!$U$38)),0),"")</f>
        <v/>
      </c>
      <c r="R254" s="1239" t="str">
        <f>IF(ISNUMBER(R14),MAX(R14-MIN(MAX(AVERAGE($D14:$I14)*'IRRBB parameters'!$C$33,'IRRBB parameters'!$E$33),'IRRBB parameters'!$D$33)*(1-('IRRBB parameters'!Q$38/'IRRBB parameters'!$U$38)),0),"")</f>
        <v/>
      </c>
      <c r="S254" s="1239" t="str">
        <f>IF(ISNUMBER(S14),MAX(S14-MIN(MAX(AVERAGE($D14:$I14)*'IRRBB parameters'!$C$33,'IRRBB parameters'!$E$33),'IRRBB parameters'!$D$33)*(1-('IRRBB parameters'!R$38/'IRRBB parameters'!$U$38)),0),"")</f>
        <v/>
      </c>
      <c r="T254" s="1239" t="str">
        <f>IF(ISNUMBER(T14),MAX(T14-MIN(MAX(AVERAGE($D14:$I14)*'IRRBB parameters'!$C$33,'IRRBB parameters'!$E$33),'IRRBB parameters'!$D$33)*(1-('IRRBB parameters'!S$38/'IRRBB parameters'!$U$38)),0),"")</f>
        <v/>
      </c>
      <c r="U254" s="1239" t="str">
        <f>IF(ISNUMBER(U14),MAX(U14-MIN(MAX(AVERAGE($D14:$I14)*'IRRBB parameters'!$C$33,'IRRBB parameters'!$E$33),'IRRBB parameters'!$D$33)*(1-('IRRBB parameters'!T$38/'IRRBB parameters'!$U$38)),0),"")</f>
        <v/>
      </c>
      <c r="V254" s="1240" t="str">
        <f>IF(ISNUMBER(V14),MAX(V14-MIN(MAX(AVERAGE($D14:$I14)*'IRRBB parameters'!$C$33,'IRRBB parameters'!$E$33),'IRRBB parameters'!$D$33)*(1-('IRRBB parameters'!U$38/'IRRBB parameters'!$U$38)),0),"")</f>
        <v/>
      </c>
      <c r="W254" s="1150"/>
      <c r="X254" s="1210"/>
    </row>
    <row r="255" spans="1:24" ht="15" customHeight="1" x14ac:dyDescent="0.25">
      <c r="A255" s="1209"/>
      <c r="B255" s="1230">
        <f t="shared" si="10"/>
        <v>10</v>
      </c>
      <c r="C255" s="1231" t="str">
        <f t="shared" si="11"/>
        <v/>
      </c>
      <c r="D255" s="1239" t="str">
        <f>IF(ISNUMBER(D15),MAX(D15-MIN(MAX(AVERAGE($D15:$I15)*'IRRBB parameters'!$C$33,'IRRBB parameters'!$E$33),'IRRBB parameters'!$D$33)*(1-('IRRBB parameters'!C$38/'IRRBB parameters'!$U$38)),0),"")</f>
        <v/>
      </c>
      <c r="E255" s="1239" t="str">
        <f>IF(ISNUMBER(E15),MAX(E15-MIN(MAX(AVERAGE($D15:$I15)*'IRRBB parameters'!$C$33,'IRRBB parameters'!$E$33),'IRRBB parameters'!$D$33)*(1-('IRRBB parameters'!D$38/'IRRBB parameters'!$U$38)),0),"")</f>
        <v/>
      </c>
      <c r="F255" s="1239" t="str">
        <f>IF(ISNUMBER(F15),MAX(F15-MIN(MAX(AVERAGE($D15:$I15)*'IRRBB parameters'!$C$33,'IRRBB parameters'!$E$33),'IRRBB parameters'!$D$33)*(1-('IRRBB parameters'!E$38/'IRRBB parameters'!$U$38)),0),"")</f>
        <v/>
      </c>
      <c r="G255" s="1239" t="str">
        <f>IF(ISNUMBER(G15),MAX(G15-MIN(MAX(AVERAGE($D15:$I15)*'IRRBB parameters'!$C$33,'IRRBB parameters'!$E$33),'IRRBB parameters'!$D$33)*(1-('IRRBB parameters'!F$38/'IRRBB parameters'!$U$38)),0),"")</f>
        <v/>
      </c>
      <c r="H255" s="1239" t="str">
        <f>IF(ISNUMBER(H15),MAX(H15-MIN(MAX(AVERAGE($D15:$I15)*'IRRBB parameters'!$C$33,'IRRBB parameters'!$E$33),'IRRBB parameters'!$D$33)*(1-('IRRBB parameters'!G$38/'IRRBB parameters'!$U$38)),0),"")</f>
        <v/>
      </c>
      <c r="I255" s="1239" t="str">
        <f>IF(ISNUMBER(I15),MAX(I15-MIN(MAX(AVERAGE($D15:$I15)*'IRRBB parameters'!$C$33,'IRRBB parameters'!$E$33),'IRRBB parameters'!$D$33)*(1-('IRRBB parameters'!H$38/'IRRBB parameters'!$U$38)),0),"")</f>
        <v/>
      </c>
      <c r="J255" s="1239" t="str">
        <f>IF(ISNUMBER(J15),MAX(J15-MIN(MAX(AVERAGE($D15:$I15)*'IRRBB parameters'!$C$33,'IRRBB parameters'!$E$33),'IRRBB parameters'!$D$33)*(1-('IRRBB parameters'!I$38/'IRRBB parameters'!$U$38)),0),"")</f>
        <v/>
      </c>
      <c r="K255" s="1239" t="str">
        <f>IF(ISNUMBER(K15),MAX(K15-MIN(MAX(AVERAGE($D15:$I15)*'IRRBB parameters'!$C$33,'IRRBB parameters'!$E$33),'IRRBB parameters'!$D$33)*(1-('IRRBB parameters'!J$38/'IRRBB parameters'!$U$38)),0),"")</f>
        <v/>
      </c>
      <c r="L255" s="1239" t="str">
        <f>IF(ISNUMBER(L15),MAX(L15-MIN(MAX(AVERAGE($D15:$I15)*'IRRBB parameters'!$C$33,'IRRBB parameters'!$E$33),'IRRBB parameters'!$D$33)*(1-('IRRBB parameters'!K$38/'IRRBB parameters'!$U$38)),0),"")</f>
        <v/>
      </c>
      <c r="M255" s="1239" t="str">
        <f>IF(ISNUMBER(M15),MAX(M15-MIN(MAX(AVERAGE($D15:$I15)*'IRRBB parameters'!$C$33,'IRRBB parameters'!$E$33),'IRRBB parameters'!$D$33)*(1-('IRRBB parameters'!L$38/'IRRBB parameters'!$U$38)),0),"")</f>
        <v/>
      </c>
      <c r="N255" s="1239" t="str">
        <f>IF(ISNUMBER(N15),MAX(N15-MIN(MAX(AVERAGE($D15:$I15)*'IRRBB parameters'!$C$33,'IRRBB parameters'!$E$33),'IRRBB parameters'!$D$33)*(1-('IRRBB parameters'!M$38/'IRRBB parameters'!$U$38)),0),"")</f>
        <v/>
      </c>
      <c r="O255" s="1239" t="str">
        <f>IF(ISNUMBER(O15),MAX(O15-MIN(MAX(AVERAGE($D15:$I15)*'IRRBB parameters'!$C$33,'IRRBB parameters'!$E$33),'IRRBB parameters'!$D$33)*(1-('IRRBB parameters'!N$38/'IRRBB parameters'!$U$38)),0),"")</f>
        <v/>
      </c>
      <c r="P255" s="1239" t="str">
        <f>IF(ISNUMBER(P15),MAX(P15-MIN(MAX(AVERAGE($D15:$I15)*'IRRBB parameters'!$C$33,'IRRBB parameters'!$E$33),'IRRBB parameters'!$D$33)*(1-('IRRBB parameters'!O$38/'IRRBB parameters'!$U$38)),0),"")</f>
        <v/>
      </c>
      <c r="Q255" s="1239" t="str">
        <f>IF(ISNUMBER(Q15),MAX(Q15-MIN(MAX(AVERAGE($D15:$I15)*'IRRBB parameters'!$C$33,'IRRBB parameters'!$E$33),'IRRBB parameters'!$D$33)*(1-('IRRBB parameters'!P$38/'IRRBB parameters'!$U$38)),0),"")</f>
        <v/>
      </c>
      <c r="R255" s="1239" t="str">
        <f>IF(ISNUMBER(R15),MAX(R15-MIN(MAX(AVERAGE($D15:$I15)*'IRRBB parameters'!$C$33,'IRRBB parameters'!$E$33),'IRRBB parameters'!$D$33)*(1-('IRRBB parameters'!Q$38/'IRRBB parameters'!$U$38)),0),"")</f>
        <v/>
      </c>
      <c r="S255" s="1239" t="str">
        <f>IF(ISNUMBER(S15),MAX(S15-MIN(MAX(AVERAGE($D15:$I15)*'IRRBB parameters'!$C$33,'IRRBB parameters'!$E$33),'IRRBB parameters'!$D$33)*(1-('IRRBB parameters'!R$38/'IRRBB parameters'!$U$38)),0),"")</f>
        <v/>
      </c>
      <c r="T255" s="1239" t="str">
        <f>IF(ISNUMBER(T15),MAX(T15-MIN(MAX(AVERAGE($D15:$I15)*'IRRBB parameters'!$C$33,'IRRBB parameters'!$E$33),'IRRBB parameters'!$D$33)*(1-('IRRBB parameters'!S$38/'IRRBB parameters'!$U$38)),0),"")</f>
        <v/>
      </c>
      <c r="U255" s="1239" t="str">
        <f>IF(ISNUMBER(U15),MAX(U15-MIN(MAX(AVERAGE($D15:$I15)*'IRRBB parameters'!$C$33,'IRRBB parameters'!$E$33),'IRRBB parameters'!$D$33)*(1-('IRRBB parameters'!T$38/'IRRBB parameters'!$U$38)),0),"")</f>
        <v/>
      </c>
      <c r="V255" s="1240" t="str">
        <f>IF(ISNUMBER(V15),MAX(V15-MIN(MAX(AVERAGE($D15:$I15)*'IRRBB parameters'!$C$33,'IRRBB parameters'!$E$33),'IRRBB parameters'!$D$33)*(1-('IRRBB parameters'!U$38/'IRRBB parameters'!$U$38)),0),"")</f>
        <v/>
      </c>
      <c r="W255" s="1150"/>
      <c r="X255" s="1210"/>
    </row>
    <row r="256" spans="1:24" ht="15" customHeight="1" x14ac:dyDescent="0.25">
      <c r="A256" s="1209"/>
      <c r="B256" s="1230">
        <f t="shared" si="10"/>
        <v>11</v>
      </c>
      <c r="C256" s="1231" t="str">
        <f t="shared" si="11"/>
        <v/>
      </c>
      <c r="D256" s="1239" t="str">
        <f>IF(ISNUMBER(D16),MAX(D16-MIN(MAX(AVERAGE($D16:$I16)*'IRRBB parameters'!$C$33,'IRRBB parameters'!$E$33),'IRRBB parameters'!$D$33)*(1-('IRRBB parameters'!C$38/'IRRBB parameters'!$U$38)),0),"")</f>
        <v/>
      </c>
      <c r="E256" s="1239" t="str">
        <f>IF(ISNUMBER(E16),MAX(E16-MIN(MAX(AVERAGE($D16:$I16)*'IRRBB parameters'!$C$33,'IRRBB parameters'!$E$33),'IRRBB parameters'!$D$33)*(1-('IRRBB parameters'!D$38/'IRRBB parameters'!$U$38)),0),"")</f>
        <v/>
      </c>
      <c r="F256" s="1239" t="str">
        <f>IF(ISNUMBER(F16),MAX(F16-MIN(MAX(AVERAGE($D16:$I16)*'IRRBB parameters'!$C$33,'IRRBB parameters'!$E$33),'IRRBB parameters'!$D$33)*(1-('IRRBB parameters'!E$38/'IRRBB parameters'!$U$38)),0),"")</f>
        <v/>
      </c>
      <c r="G256" s="1239" t="str">
        <f>IF(ISNUMBER(G16),MAX(G16-MIN(MAX(AVERAGE($D16:$I16)*'IRRBB parameters'!$C$33,'IRRBB parameters'!$E$33),'IRRBB parameters'!$D$33)*(1-('IRRBB parameters'!F$38/'IRRBB parameters'!$U$38)),0),"")</f>
        <v/>
      </c>
      <c r="H256" s="1239" t="str">
        <f>IF(ISNUMBER(H16),MAX(H16-MIN(MAX(AVERAGE($D16:$I16)*'IRRBB parameters'!$C$33,'IRRBB parameters'!$E$33),'IRRBB parameters'!$D$33)*(1-('IRRBB parameters'!G$38/'IRRBB parameters'!$U$38)),0),"")</f>
        <v/>
      </c>
      <c r="I256" s="1239" t="str">
        <f>IF(ISNUMBER(I16),MAX(I16-MIN(MAX(AVERAGE($D16:$I16)*'IRRBB parameters'!$C$33,'IRRBB parameters'!$E$33),'IRRBB parameters'!$D$33)*(1-('IRRBB parameters'!H$38/'IRRBB parameters'!$U$38)),0),"")</f>
        <v/>
      </c>
      <c r="J256" s="1239" t="str">
        <f>IF(ISNUMBER(J16),MAX(J16-MIN(MAX(AVERAGE($D16:$I16)*'IRRBB parameters'!$C$33,'IRRBB parameters'!$E$33),'IRRBB parameters'!$D$33)*(1-('IRRBB parameters'!I$38/'IRRBB parameters'!$U$38)),0),"")</f>
        <v/>
      </c>
      <c r="K256" s="1239" t="str">
        <f>IF(ISNUMBER(K16),MAX(K16-MIN(MAX(AVERAGE($D16:$I16)*'IRRBB parameters'!$C$33,'IRRBB parameters'!$E$33),'IRRBB parameters'!$D$33)*(1-('IRRBB parameters'!J$38/'IRRBB parameters'!$U$38)),0),"")</f>
        <v/>
      </c>
      <c r="L256" s="1239" t="str">
        <f>IF(ISNUMBER(L16),MAX(L16-MIN(MAX(AVERAGE($D16:$I16)*'IRRBB parameters'!$C$33,'IRRBB parameters'!$E$33),'IRRBB parameters'!$D$33)*(1-('IRRBB parameters'!K$38/'IRRBB parameters'!$U$38)),0),"")</f>
        <v/>
      </c>
      <c r="M256" s="1239" t="str">
        <f>IF(ISNUMBER(M16),MAX(M16-MIN(MAX(AVERAGE($D16:$I16)*'IRRBB parameters'!$C$33,'IRRBB parameters'!$E$33),'IRRBB parameters'!$D$33)*(1-('IRRBB parameters'!L$38/'IRRBB parameters'!$U$38)),0),"")</f>
        <v/>
      </c>
      <c r="N256" s="1239" t="str">
        <f>IF(ISNUMBER(N16),MAX(N16-MIN(MAX(AVERAGE($D16:$I16)*'IRRBB parameters'!$C$33,'IRRBB parameters'!$E$33),'IRRBB parameters'!$D$33)*(1-('IRRBB parameters'!M$38/'IRRBB parameters'!$U$38)),0),"")</f>
        <v/>
      </c>
      <c r="O256" s="1239" t="str">
        <f>IF(ISNUMBER(O16),MAX(O16-MIN(MAX(AVERAGE($D16:$I16)*'IRRBB parameters'!$C$33,'IRRBB parameters'!$E$33),'IRRBB parameters'!$D$33)*(1-('IRRBB parameters'!N$38/'IRRBB parameters'!$U$38)),0),"")</f>
        <v/>
      </c>
      <c r="P256" s="1239" t="str">
        <f>IF(ISNUMBER(P16),MAX(P16-MIN(MAX(AVERAGE($D16:$I16)*'IRRBB parameters'!$C$33,'IRRBB parameters'!$E$33),'IRRBB parameters'!$D$33)*(1-('IRRBB parameters'!O$38/'IRRBB parameters'!$U$38)),0),"")</f>
        <v/>
      </c>
      <c r="Q256" s="1239" t="str">
        <f>IF(ISNUMBER(Q16),MAX(Q16-MIN(MAX(AVERAGE($D16:$I16)*'IRRBB parameters'!$C$33,'IRRBB parameters'!$E$33),'IRRBB parameters'!$D$33)*(1-('IRRBB parameters'!P$38/'IRRBB parameters'!$U$38)),0),"")</f>
        <v/>
      </c>
      <c r="R256" s="1239" t="str">
        <f>IF(ISNUMBER(R16),MAX(R16-MIN(MAX(AVERAGE($D16:$I16)*'IRRBB parameters'!$C$33,'IRRBB parameters'!$E$33),'IRRBB parameters'!$D$33)*(1-('IRRBB parameters'!Q$38/'IRRBB parameters'!$U$38)),0),"")</f>
        <v/>
      </c>
      <c r="S256" s="1239" t="str">
        <f>IF(ISNUMBER(S16),MAX(S16-MIN(MAX(AVERAGE($D16:$I16)*'IRRBB parameters'!$C$33,'IRRBB parameters'!$E$33),'IRRBB parameters'!$D$33)*(1-('IRRBB parameters'!R$38/'IRRBB parameters'!$U$38)),0),"")</f>
        <v/>
      </c>
      <c r="T256" s="1239" t="str">
        <f>IF(ISNUMBER(T16),MAX(T16-MIN(MAX(AVERAGE($D16:$I16)*'IRRBB parameters'!$C$33,'IRRBB parameters'!$E$33),'IRRBB parameters'!$D$33)*(1-('IRRBB parameters'!S$38/'IRRBB parameters'!$U$38)),0),"")</f>
        <v/>
      </c>
      <c r="U256" s="1239" t="str">
        <f>IF(ISNUMBER(U16),MAX(U16-MIN(MAX(AVERAGE($D16:$I16)*'IRRBB parameters'!$C$33,'IRRBB parameters'!$E$33),'IRRBB parameters'!$D$33)*(1-('IRRBB parameters'!T$38/'IRRBB parameters'!$U$38)),0),"")</f>
        <v/>
      </c>
      <c r="V256" s="1240" t="str">
        <f>IF(ISNUMBER(V16),MAX(V16-MIN(MAX(AVERAGE($D16:$I16)*'IRRBB parameters'!$C$33,'IRRBB parameters'!$E$33),'IRRBB parameters'!$D$33)*(1-('IRRBB parameters'!U$38/'IRRBB parameters'!$U$38)),0),"")</f>
        <v/>
      </c>
      <c r="W256" s="1150"/>
      <c r="X256" s="1210"/>
    </row>
    <row r="257" spans="1:24" ht="15" customHeight="1" x14ac:dyDescent="0.25">
      <c r="A257" s="1209"/>
      <c r="B257" s="1230">
        <f t="shared" si="10"/>
        <v>12</v>
      </c>
      <c r="C257" s="1231" t="str">
        <f t="shared" si="11"/>
        <v/>
      </c>
      <c r="D257" s="1239" t="str">
        <f>IF(ISNUMBER(D17),MAX(D17-MIN(MAX(AVERAGE($D17:$I17)*'IRRBB parameters'!$C$33,'IRRBB parameters'!$E$33),'IRRBB parameters'!$D$33)*(1-('IRRBB parameters'!C$38/'IRRBB parameters'!$U$38)),0),"")</f>
        <v/>
      </c>
      <c r="E257" s="1239" t="str">
        <f>IF(ISNUMBER(E17),MAX(E17-MIN(MAX(AVERAGE($D17:$I17)*'IRRBB parameters'!$C$33,'IRRBB parameters'!$E$33),'IRRBB parameters'!$D$33)*(1-('IRRBB parameters'!D$38/'IRRBB parameters'!$U$38)),0),"")</f>
        <v/>
      </c>
      <c r="F257" s="1239" t="str">
        <f>IF(ISNUMBER(F17),MAX(F17-MIN(MAX(AVERAGE($D17:$I17)*'IRRBB parameters'!$C$33,'IRRBB parameters'!$E$33),'IRRBB parameters'!$D$33)*(1-('IRRBB parameters'!E$38/'IRRBB parameters'!$U$38)),0),"")</f>
        <v/>
      </c>
      <c r="G257" s="1239" t="str">
        <f>IF(ISNUMBER(G17),MAX(G17-MIN(MAX(AVERAGE($D17:$I17)*'IRRBB parameters'!$C$33,'IRRBB parameters'!$E$33),'IRRBB parameters'!$D$33)*(1-('IRRBB parameters'!F$38/'IRRBB parameters'!$U$38)),0),"")</f>
        <v/>
      </c>
      <c r="H257" s="1239" t="str">
        <f>IF(ISNUMBER(H17),MAX(H17-MIN(MAX(AVERAGE($D17:$I17)*'IRRBB parameters'!$C$33,'IRRBB parameters'!$E$33),'IRRBB parameters'!$D$33)*(1-('IRRBB parameters'!G$38/'IRRBB parameters'!$U$38)),0),"")</f>
        <v/>
      </c>
      <c r="I257" s="1239" t="str">
        <f>IF(ISNUMBER(I17),MAX(I17-MIN(MAX(AVERAGE($D17:$I17)*'IRRBB parameters'!$C$33,'IRRBB parameters'!$E$33),'IRRBB parameters'!$D$33)*(1-('IRRBB parameters'!H$38/'IRRBB parameters'!$U$38)),0),"")</f>
        <v/>
      </c>
      <c r="J257" s="1239" t="str">
        <f>IF(ISNUMBER(J17),MAX(J17-MIN(MAX(AVERAGE($D17:$I17)*'IRRBB parameters'!$C$33,'IRRBB parameters'!$E$33),'IRRBB parameters'!$D$33)*(1-('IRRBB parameters'!I$38/'IRRBB parameters'!$U$38)),0),"")</f>
        <v/>
      </c>
      <c r="K257" s="1239" t="str">
        <f>IF(ISNUMBER(K17),MAX(K17-MIN(MAX(AVERAGE($D17:$I17)*'IRRBB parameters'!$C$33,'IRRBB parameters'!$E$33),'IRRBB parameters'!$D$33)*(1-('IRRBB parameters'!J$38/'IRRBB parameters'!$U$38)),0),"")</f>
        <v/>
      </c>
      <c r="L257" s="1239" t="str">
        <f>IF(ISNUMBER(L17),MAX(L17-MIN(MAX(AVERAGE($D17:$I17)*'IRRBB parameters'!$C$33,'IRRBB parameters'!$E$33),'IRRBB parameters'!$D$33)*(1-('IRRBB parameters'!K$38/'IRRBB parameters'!$U$38)),0),"")</f>
        <v/>
      </c>
      <c r="M257" s="1239" t="str">
        <f>IF(ISNUMBER(M17),MAX(M17-MIN(MAX(AVERAGE($D17:$I17)*'IRRBB parameters'!$C$33,'IRRBB parameters'!$E$33),'IRRBB parameters'!$D$33)*(1-('IRRBB parameters'!L$38/'IRRBB parameters'!$U$38)),0),"")</f>
        <v/>
      </c>
      <c r="N257" s="1239" t="str">
        <f>IF(ISNUMBER(N17),MAX(N17-MIN(MAX(AVERAGE($D17:$I17)*'IRRBB parameters'!$C$33,'IRRBB parameters'!$E$33),'IRRBB parameters'!$D$33)*(1-('IRRBB parameters'!M$38/'IRRBB parameters'!$U$38)),0),"")</f>
        <v/>
      </c>
      <c r="O257" s="1239" t="str">
        <f>IF(ISNUMBER(O17),MAX(O17-MIN(MAX(AVERAGE($D17:$I17)*'IRRBB parameters'!$C$33,'IRRBB parameters'!$E$33),'IRRBB parameters'!$D$33)*(1-('IRRBB parameters'!N$38/'IRRBB parameters'!$U$38)),0),"")</f>
        <v/>
      </c>
      <c r="P257" s="1239" t="str">
        <f>IF(ISNUMBER(P17),MAX(P17-MIN(MAX(AVERAGE($D17:$I17)*'IRRBB parameters'!$C$33,'IRRBB parameters'!$E$33),'IRRBB parameters'!$D$33)*(1-('IRRBB parameters'!O$38/'IRRBB parameters'!$U$38)),0),"")</f>
        <v/>
      </c>
      <c r="Q257" s="1239" t="str">
        <f>IF(ISNUMBER(Q17),MAX(Q17-MIN(MAX(AVERAGE($D17:$I17)*'IRRBB parameters'!$C$33,'IRRBB parameters'!$E$33),'IRRBB parameters'!$D$33)*(1-('IRRBB parameters'!P$38/'IRRBB parameters'!$U$38)),0),"")</f>
        <v/>
      </c>
      <c r="R257" s="1239" t="str">
        <f>IF(ISNUMBER(R17),MAX(R17-MIN(MAX(AVERAGE($D17:$I17)*'IRRBB parameters'!$C$33,'IRRBB parameters'!$E$33),'IRRBB parameters'!$D$33)*(1-('IRRBB parameters'!Q$38/'IRRBB parameters'!$U$38)),0),"")</f>
        <v/>
      </c>
      <c r="S257" s="1239" t="str">
        <f>IF(ISNUMBER(S17),MAX(S17-MIN(MAX(AVERAGE($D17:$I17)*'IRRBB parameters'!$C$33,'IRRBB parameters'!$E$33),'IRRBB parameters'!$D$33)*(1-('IRRBB parameters'!R$38/'IRRBB parameters'!$U$38)),0),"")</f>
        <v/>
      </c>
      <c r="T257" s="1239" t="str">
        <f>IF(ISNUMBER(T17),MAX(T17-MIN(MAX(AVERAGE($D17:$I17)*'IRRBB parameters'!$C$33,'IRRBB parameters'!$E$33),'IRRBB parameters'!$D$33)*(1-('IRRBB parameters'!S$38/'IRRBB parameters'!$U$38)),0),"")</f>
        <v/>
      </c>
      <c r="U257" s="1239" t="str">
        <f>IF(ISNUMBER(U17),MAX(U17-MIN(MAX(AVERAGE($D17:$I17)*'IRRBB parameters'!$C$33,'IRRBB parameters'!$E$33),'IRRBB parameters'!$D$33)*(1-('IRRBB parameters'!T$38/'IRRBB parameters'!$U$38)),0),"")</f>
        <v/>
      </c>
      <c r="V257" s="1240" t="str">
        <f>IF(ISNUMBER(V17),MAX(V17-MIN(MAX(AVERAGE($D17:$I17)*'IRRBB parameters'!$C$33,'IRRBB parameters'!$E$33),'IRRBB parameters'!$D$33)*(1-('IRRBB parameters'!U$38/'IRRBB parameters'!$U$38)),0),"")</f>
        <v/>
      </c>
      <c r="W257" s="1150"/>
      <c r="X257" s="1210"/>
    </row>
    <row r="258" spans="1:24" ht="15" customHeight="1" x14ac:dyDescent="0.25">
      <c r="A258" s="1209"/>
      <c r="B258" s="1230">
        <f t="shared" si="10"/>
        <v>13</v>
      </c>
      <c r="C258" s="1231" t="str">
        <f t="shared" si="11"/>
        <v/>
      </c>
      <c r="D258" s="1239" t="str">
        <f>IF(ISNUMBER(D18),MAX(D18-MIN(MAX(AVERAGE($D18:$I18)*'IRRBB parameters'!$C$33,'IRRBB parameters'!$E$33),'IRRBB parameters'!$D$33)*(1-('IRRBB parameters'!C$38/'IRRBB parameters'!$U$38)),0),"")</f>
        <v/>
      </c>
      <c r="E258" s="1239" t="str">
        <f>IF(ISNUMBER(E18),MAX(E18-MIN(MAX(AVERAGE($D18:$I18)*'IRRBB parameters'!$C$33,'IRRBB parameters'!$E$33),'IRRBB parameters'!$D$33)*(1-('IRRBB parameters'!D$38/'IRRBB parameters'!$U$38)),0),"")</f>
        <v/>
      </c>
      <c r="F258" s="1239" t="str">
        <f>IF(ISNUMBER(F18),MAX(F18-MIN(MAX(AVERAGE($D18:$I18)*'IRRBB parameters'!$C$33,'IRRBB parameters'!$E$33),'IRRBB parameters'!$D$33)*(1-('IRRBB parameters'!E$38/'IRRBB parameters'!$U$38)),0),"")</f>
        <v/>
      </c>
      <c r="G258" s="1239" t="str">
        <f>IF(ISNUMBER(G18),MAX(G18-MIN(MAX(AVERAGE($D18:$I18)*'IRRBB parameters'!$C$33,'IRRBB parameters'!$E$33),'IRRBB parameters'!$D$33)*(1-('IRRBB parameters'!F$38/'IRRBB parameters'!$U$38)),0),"")</f>
        <v/>
      </c>
      <c r="H258" s="1239" t="str">
        <f>IF(ISNUMBER(H18),MAX(H18-MIN(MAX(AVERAGE($D18:$I18)*'IRRBB parameters'!$C$33,'IRRBB parameters'!$E$33),'IRRBB parameters'!$D$33)*(1-('IRRBB parameters'!G$38/'IRRBB parameters'!$U$38)),0),"")</f>
        <v/>
      </c>
      <c r="I258" s="1239" t="str">
        <f>IF(ISNUMBER(I18),MAX(I18-MIN(MAX(AVERAGE($D18:$I18)*'IRRBB parameters'!$C$33,'IRRBB parameters'!$E$33),'IRRBB parameters'!$D$33)*(1-('IRRBB parameters'!H$38/'IRRBB parameters'!$U$38)),0),"")</f>
        <v/>
      </c>
      <c r="J258" s="1239" t="str">
        <f>IF(ISNUMBER(J18),MAX(J18-MIN(MAX(AVERAGE($D18:$I18)*'IRRBB parameters'!$C$33,'IRRBB parameters'!$E$33),'IRRBB parameters'!$D$33)*(1-('IRRBB parameters'!I$38/'IRRBB parameters'!$U$38)),0),"")</f>
        <v/>
      </c>
      <c r="K258" s="1239" t="str">
        <f>IF(ISNUMBER(K18),MAX(K18-MIN(MAX(AVERAGE($D18:$I18)*'IRRBB parameters'!$C$33,'IRRBB parameters'!$E$33),'IRRBB parameters'!$D$33)*(1-('IRRBB parameters'!J$38/'IRRBB parameters'!$U$38)),0),"")</f>
        <v/>
      </c>
      <c r="L258" s="1239" t="str">
        <f>IF(ISNUMBER(L18),MAX(L18-MIN(MAX(AVERAGE($D18:$I18)*'IRRBB parameters'!$C$33,'IRRBB parameters'!$E$33),'IRRBB parameters'!$D$33)*(1-('IRRBB parameters'!K$38/'IRRBB parameters'!$U$38)),0),"")</f>
        <v/>
      </c>
      <c r="M258" s="1239" t="str">
        <f>IF(ISNUMBER(M18),MAX(M18-MIN(MAX(AVERAGE($D18:$I18)*'IRRBB parameters'!$C$33,'IRRBB parameters'!$E$33),'IRRBB parameters'!$D$33)*(1-('IRRBB parameters'!L$38/'IRRBB parameters'!$U$38)),0),"")</f>
        <v/>
      </c>
      <c r="N258" s="1239" t="str">
        <f>IF(ISNUMBER(N18),MAX(N18-MIN(MAX(AVERAGE($D18:$I18)*'IRRBB parameters'!$C$33,'IRRBB parameters'!$E$33),'IRRBB parameters'!$D$33)*(1-('IRRBB parameters'!M$38/'IRRBB parameters'!$U$38)),0),"")</f>
        <v/>
      </c>
      <c r="O258" s="1239" t="str">
        <f>IF(ISNUMBER(O18),MAX(O18-MIN(MAX(AVERAGE($D18:$I18)*'IRRBB parameters'!$C$33,'IRRBB parameters'!$E$33),'IRRBB parameters'!$D$33)*(1-('IRRBB parameters'!N$38/'IRRBB parameters'!$U$38)),0),"")</f>
        <v/>
      </c>
      <c r="P258" s="1239" t="str">
        <f>IF(ISNUMBER(P18),MAX(P18-MIN(MAX(AVERAGE($D18:$I18)*'IRRBB parameters'!$C$33,'IRRBB parameters'!$E$33),'IRRBB parameters'!$D$33)*(1-('IRRBB parameters'!O$38/'IRRBB parameters'!$U$38)),0),"")</f>
        <v/>
      </c>
      <c r="Q258" s="1239" t="str">
        <f>IF(ISNUMBER(Q18),MAX(Q18-MIN(MAX(AVERAGE($D18:$I18)*'IRRBB parameters'!$C$33,'IRRBB parameters'!$E$33),'IRRBB parameters'!$D$33)*(1-('IRRBB parameters'!P$38/'IRRBB parameters'!$U$38)),0),"")</f>
        <v/>
      </c>
      <c r="R258" s="1239" t="str">
        <f>IF(ISNUMBER(R18),MAX(R18-MIN(MAX(AVERAGE($D18:$I18)*'IRRBB parameters'!$C$33,'IRRBB parameters'!$E$33),'IRRBB parameters'!$D$33)*(1-('IRRBB parameters'!Q$38/'IRRBB parameters'!$U$38)),0),"")</f>
        <v/>
      </c>
      <c r="S258" s="1239" t="str">
        <f>IF(ISNUMBER(S18),MAX(S18-MIN(MAX(AVERAGE($D18:$I18)*'IRRBB parameters'!$C$33,'IRRBB parameters'!$E$33),'IRRBB parameters'!$D$33)*(1-('IRRBB parameters'!R$38/'IRRBB parameters'!$U$38)),0),"")</f>
        <v/>
      </c>
      <c r="T258" s="1239" t="str">
        <f>IF(ISNUMBER(T18),MAX(T18-MIN(MAX(AVERAGE($D18:$I18)*'IRRBB parameters'!$C$33,'IRRBB parameters'!$E$33),'IRRBB parameters'!$D$33)*(1-('IRRBB parameters'!S$38/'IRRBB parameters'!$U$38)),0),"")</f>
        <v/>
      </c>
      <c r="U258" s="1239" t="str">
        <f>IF(ISNUMBER(U18),MAX(U18-MIN(MAX(AVERAGE($D18:$I18)*'IRRBB parameters'!$C$33,'IRRBB parameters'!$E$33),'IRRBB parameters'!$D$33)*(1-('IRRBB parameters'!T$38/'IRRBB parameters'!$U$38)),0),"")</f>
        <v/>
      </c>
      <c r="V258" s="1240" t="str">
        <f>IF(ISNUMBER(V18),MAX(V18-MIN(MAX(AVERAGE($D18:$I18)*'IRRBB parameters'!$C$33,'IRRBB parameters'!$E$33),'IRRBB parameters'!$D$33)*(1-('IRRBB parameters'!U$38/'IRRBB parameters'!$U$38)),0),"")</f>
        <v/>
      </c>
      <c r="W258" s="1150"/>
      <c r="X258" s="1210"/>
    </row>
    <row r="259" spans="1:24" ht="15" customHeight="1" x14ac:dyDescent="0.25">
      <c r="A259" s="1209"/>
      <c r="B259" s="1230">
        <f t="shared" si="10"/>
        <v>14</v>
      </c>
      <c r="C259" s="1231" t="str">
        <f t="shared" si="11"/>
        <v/>
      </c>
      <c r="D259" s="1239" t="str">
        <f>IF(ISNUMBER(D19),MAX(D19-MIN(MAX(AVERAGE($D19:$I19)*'IRRBB parameters'!$C$33,'IRRBB parameters'!$E$33),'IRRBB parameters'!$D$33)*(1-('IRRBB parameters'!C$38/'IRRBB parameters'!$U$38)),0),"")</f>
        <v/>
      </c>
      <c r="E259" s="1239" t="str">
        <f>IF(ISNUMBER(E19),MAX(E19-MIN(MAX(AVERAGE($D19:$I19)*'IRRBB parameters'!$C$33,'IRRBB parameters'!$E$33),'IRRBB parameters'!$D$33)*(1-('IRRBB parameters'!D$38/'IRRBB parameters'!$U$38)),0),"")</f>
        <v/>
      </c>
      <c r="F259" s="1239" t="str">
        <f>IF(ISNUMBER(F19),MAX(F19-MIN(MAX(AVERAGE($D19:$I19)*'IRRBB parameters'!$C$33,'IRRBB parameters'!$E$33),'IRRBB parameters'!$D$33)*(1-('IRRBB parameters'!E$38/'IRRBB parameters'!$U$38)),0),"")</f>
        <v/>
      </c>
      <c r="G259" s="1239" t="str">
        <f>IF(ISNUMBER(G19),MAX(G19-MIN(MAX(AVERAGE($D19:$I19)*'IRRBB parameters'!$C$33,'IRRBB parameters'!$E$33),'IRRBB parameters'!$D$33)*(1-('IRRBB parameters'!F$38/'IRRBB parameters'!$U$38)),0),"")</f>
        <v/>
      </c>
      <c r="H259" s="1239" t="str">
        <f>IF(ISNUMBER(H19),MAX(H19-MIN(MAX(AVERAGE($D19:$I19)*'IRRBB parameters'!$C$33,'IRRBB parameters'!$E$33),'IRRBB parameters'!$D$33)*(1-('IRRBB parameters'!G$38/'IRRBB parameters'!$U$38)),0),"")</f>
        <v/>
      </c>
      <c r="I259" s="1239" t="str">
        <f>IF(ISNUMBER(I19),MAX(I19-MIN(MAX(AVERAGE($D19:$I19)*'IRRBB parameters'!$C$33,'IRRBB parameters'!$E$33),'IRRBB parameters'!$D$33)*(1-('IRRBB parameters'!H$38/'IRRBB parameters'!$U$38)),0),"")</f>
        <v/>
      </c>
      <c r="J259" s="1239" t="str">
        <f>IF(ISNUMBER(J19),MAX(J19-MIN(MAX(AVERAGE($D19:$I19)*'IRRBB parameters'!$C$33,'IRRBB parameters'!$E$33),'IRRBB parameters'!$D$33)*(1-('IRRBB parameters'!I$38/'IRRBB parameters'!$U$38)),0),"")</f>
        <v/>
      </c>
      <c r="K259" s="1239" t="str">
        <f>IF(ISNUMBER(K19),MAX(K19-MIN(MAX(AVERAGE($D19:$I19)*'IRRBB parameters'!$C$33,'IRRBB parameters'!$E$33),'IRRBB parameters'!$D$33)*(1-('IRRBB parameters'!J$38/'IRRBB parameters'!$U$38)),0),"")</f>
        <v/>
      </c>
      <c r="L259" s="1239" t="str">
        <f>IF(ISNUMBER(L19),MAX(L19-MIN(MAX(AVERAGE($D19:$I19)*'IRRBB parameters'!$C$33,'IRRBB parameters'!$E$33),'IRRBB parameters'!$D$33)*(1-('IRRBB parameters'!K$38/'IRRBB parameters'!$U$38)),0),"")</f>
        <v/>
      </c>
      <c r="M259" s="1239" t="str">
        <f>IF(ISNUMBER(M19),MAX(M19-MIN(MAX(AVERAGE($D19:$I19)*'IRRBB parameters'!$C$33,'IRRBB parameters'!$E$33),'IRRBB parameters'!$D$33)*(1-('IRRBB parameters'!L$38/'IRRBB parameters'!$U$38)),0),"")</f>
        <v/>
      </c>
      <c r="N259" s="1239" t="str">
        <f>IF(ISNUMBER(N19),MAX(N19-MIN(MAX(AVERAGE($D19:$I19)*'IRRBB parameters'!$C$33,'IRRBB parameters'!$E$33),'IRRBB parameters'!$D$33)*(1-('IRRBB parameters'!M$38/'IRRBB parameters'!$U$38)),0),"")</f>
        <v/>
      </c>
      <c r="O259" s="1239" t="str">
        <f>IF(ISNUMBER(O19),MAX(O19-MIN(MAX(AVERAGE($D19:$I19)*'IRRBB parameters'!$C$33,'IRRBB parameters'!$E$33),'IRRBB parameters'!$D$33)*(1-('IRRBB parameters'!N$38/'IRRBB parameters'!$U$38)),0),"")</f>
        <v/>
      </c>
      <c r="P259" s="1239" t="str">
        <f>IF(ISNUMBER(P19),MAX(P19-MIN(MAX(AVERAGE($D19:$I19)*'IRRBB parameters'!$C$33,'IRRBB parameters'!$E$33),'IRRBB parameters'!$D$33)*(1-('IRRBB parameters'!O$38/'IRRBB parameters'!$U$38)),0),"")</f>
        <v/>
      </c>
      <c r="Q259" s="1239" t="str">
        <f>IF(ISNUMBER(Q19),MAX(Q19-MIN(MAX(AVERAGE($D19:$I19)*'IRRBB parameters'!$C$33,'IRRBB parameters'!$E$33),'IRRBB parameters'!$D$33)*(1-('IRRBB parameters'!P$38/'IRRBB parameters'!$U$38)),0),"")</f>
        <v/>
      </c>
      <c r="R259" s="1239" t="str">
        <f>IF(ISNUMBER(R19),MAX(R19-MIN(MAX(AVERAGE($D19:$I19)*'IRRBB parameters'!$C$33,'IRRBB parameters'!$E$33),'IRRBB parameters'!$D$33)*(1-('IRRBB parameters'!Q$38/'IRRBB parameters'!$U$38)),0),"")</f>
        <v/>
      </c>
      <c r="S259" s="1239" t="str">
        <f>IF(ISNUMBER(S19),MAX(S19-MIN(MAX(AVERAGE($D19:$I19)*'IRRBB parameters'!$C$33,'IRRBB parameters'!$E$33),'IRRBB parameters'!$D$33)*(1-('IRRBB parameters'!R$38/'IRRBB parameters'!$U$38)),0),"")</f>
        <v/>
      </c>
      <c r="T259" s="1239" t="str">
        <f>IF(ISNUMBER(T19),MAX(T19-MIN(MAX(AVERAGE($D19:$I19)*'IRRBB parameters'!$C$33,'IRRBB parameters'!$E$33),'IRRBB parameters'!$D$33)*(1-('IRRBB parameters'!S$38/'IRRBB parameters'!$U$38)),0),"")</f>
        <v/>
      </c>
      <c r="U259" s="1239" t="str">
        <f>IF(ISNUMBER(U19),MAX(U19-MIN(MAX(AVERAGE($D19:$I19)*'IRRBB parameters'!$C$33,'IRRBB parameters'!$E$33),'IRRBB parameters'!$D$33)*(1-('IRRBB parameters'!T$38/'IRRBB parameters'!$U$38)),0),"")</f>
        <v/>
      </c>
      <c r="V259" s="1240" t="str">
        <f>IF(ISNUMBER(V19),MAX(V19-MIN(MAX(AVERAGE($D19:$I19)*'IRRBB parameters'!$C$33,'IRRBB parameters'!$E$33),'IRRBB parameters'!$D$33)*(1-('IRRBB parameters'!U$38/'IRRBB parameters'!$U$38)),0),"")</f>
        <v/>
      </c>
      <c r="W259" s="1150"/>
      <c r="X259" s="1210"/>
    </row>
    <row r="260" spans="1:24" ht="15" customHeight="1" x14ac:dyDescent="0.25">
      <c r="A260" s="1209"/>
      <c r="B260" s="1230">
        <f t="shared" si="10"/>
        <v>15</v>
      </c>
      <c r="C260" s="1231" t="str">
        <f t="shared" si="11"/>
        <v/>
      </c>
      <c r="D260" s="1239" t="str">
        <f>IF(ISNUMBER(D20),MAX(D20-MIN(MAX(AVERAGE($D20:$I20)*'IRRBB parameters'!$C$33,'IRRBB parameters'!$E$33),'IRRBB parameters'!$D$33)*(1-('IRRBB parameters'!C$38/'IRRBB parameters'!$U$38)),0),"")</f>
        <v/>
      </c>
      <c r="E260" s="1239" t="str">
        <f>IF(ISNUMBER(E20),MAX(E20-MIN(MAX(AVERAGE($D20:$I20)*'IRRBB parameters'!$C$33,'IRRBB parameters'!$E$33),'IRRBB parameters'!$D$33)*(1-('IRRBB parameters'!D$38/'IRRBB parameters'!$U$38)),0),"")</f>
        <v/>
      </c>
      <c r="F260" s="1239" t="str">
        <f>IF(ISNUMBER(F20),MAX(F20-MIN(MAX(AVERAGE($D20:$I20)*'IRRBB parameters'!$C$33,'IRRBB parameters'!$E$33),'IRRBB parameters'!$D$33)*(1-('IRRBB parameters'!E$38/'IRRBB parameters'!$U$38)),0),"")</f>
        <v/>
      </c>
      <c r="G260" s="1239" t="str">
        <f>IF(ISNUMBER(G20),MAX(G20-MIN(MAX(AVERAGE($D20:$I20)*'IRRBB parameters'!$C$33,'IRRBB parameters'!$E$33),'IRRBB parameters'!$D$33)*(1-('IRRBB parameters'!F$38/'IRRBB parameters'!$U$38)),0),"")</f>
        <v/>
      </c>
      <c r="H260" s="1239" t="str">
        <f>IF(ISNUMBER(H20),MAX(H20-MIN(MAX(AVERAGE($D20:$I20)*'IRRBB parameters'!$C$33,'IRRBB parameters'!$E$33),'IRRBB parameters'!$D$33)*(1-('IRRBB parameters'!G$38/'IRRBB parameters'!$U$38)),0),"")</f>
        <v/>
      </c>
      <c r="I260" s="1239" t="str">
        <f>IF(ISNUMBER(I20),MAX(I20-MIN(MAX(AVERAGE($D20:$I20)*'IRRBB parameters'!$C$33,'IRRBB parameters'!$E$33),'IRRBB parameters'!$D$33)*(1-('IRRBB parameters'!H$38/'IRRBB parameters'!$U$38)),0),"")</f>
        <v/>
      </c>
      <c r="J260" s="1239" t="str">
        <f>IF(ISNUMBER(J20),MAX(J20-MIN(MAX(AVERAGE($D20:$I20)*'IRRBB parameters'!$C$33,'IRRBB parameters'!$E$33),'IRRBB parameters'!$D$33)*(1-('IRRBB parameters'!I$38/'IRRBB parameters'!$U$38)),0),"")</f>
        <v/>
      </c>
      <c r="K260" s="1239" t="str">
        <f>IF(ISNUMBER(K20),MAX(K20-MIN(MAX(AVERAGE($D20:$I20)*'IRRBB parameters'!$C$33,'IRRBB parameters'!$E$33),'IRRBB parameters'!$D$33)*(1-('IRRBB parameters'!J$38/'IRRBB parameters'!$U$38)),0),"")</f>
        <v/>
      </c>
      <c r="L260" s="1239" t="str">
        <f>IF(ISNUMBER(L20),MAX(L20-MIN(MAX(AVERAGE($D20:$I20)*'IRRBB parameters'!$C$33,'IRRBB parameters'!$E$33),'IRRBB parameters'!$D$33)*(1-('IRRBB parameters'!K$38/'IRRBB parameters'!$U$38)),0),"")</f>
        <v/>
      </c>
      <c r="M260" s="1239" t="str">
        <f>IF(ISNUMBER(M20),MAX(M20-MIN(MAX(AVERAGE($D20:$I20)*'IRRBB parameters'!$C$33,'IRRBB parameters'!$E$33),'IRRBB parameters'!$D$33)*(1-('IRRBB parameters'!L$38/'IRRBB parameters'!$U$38)),0),"")</f>
        <v/>
      </c>
      <c r="N260" s="1239" t="str">
        <f>IF(ISNUMBER(N20),MAX(N20-MIN(MAX(AVERAGE($D20:$I20)*'IRRBB parameters'!$C$33,'IRRBB parameters'!$E$33),'IRRBB parameters'!$D$33)*(1-('IRRBB parameters'!M$38/'IRRBB parameters'!$U$38)),0),"")</f>
        <v/>
      </c>
      <c r="O260" s="1239" t="str">
        <f>IF(ISNUMBER(O20),MAX(O20-MIN(MAX(AVERAGE($D20:$I20)*'IRRBB parameters'!$C$33,'IRRBB parameters'!$E$33),'IRRBB parameters'!$D$33)*(1-('IRRBB parameters'!N$38/'IRRBB parameters'!$U$38)),0),"")</f>
        <v/>
      </c>
      <c r="P260" s="1239" t="str">
        <f>IF(ISNUMBER(P20),MAX(P20-MIN(MAX(AVERAGE($D20:$I20)*'IRRBB parameters'!$C$33,'IRRBB parameters'!$E$33),'IRRBB parameters'!$D$33)*(1-('IRRBB parameters'!O$38/'IRRBB parameters'!$U$38)),0),"")</f>
        <v/>
      </c>
      <c r="Q260" s="1239" t="str">
        <f>IF(ISNUMBER(Q20),MAX(Q20-MIN(MAX(AVERAGE($D20:$I20)*'IRRBB parameters'!$C$33,'IRRBB parameters'!$E$33),'IRRBB parameters'!$D$33)*(1-('IRRBB parameters'!P$38/'IRRBB parameters'!$U$38)),0),"")</f>
        <v/>
      </c>
      <c r="R260" s="1239" t="str">
        <f>IF(ISNUMBER(R20),MAX(R20-MIN(MAX(AVERAGE($D20:$I20)*'IRRBB parameters'!$C$33,'IRRBB parameters'!$E$33),'IRRBB parameters'!$D$33)*(1-('IRRBB parameters'!Q$38/'IRRBB parameters'!$U$38)),0),"")</f>
        <v/>
      </c>
      <c r="S260" s="1239" t="str">
        <f>IF(ISNUMBER(S20),MAX(S20-MIN(MAX(AVERAGE($D20:$I20)*'IRRBB parameters'!$C$33,'IRRBB parameters'!$E$33),'IRRBB parameters'!$D$33)*(1-('IRRBB parameters'!R$38/'IRRBB parameters'!$U$38)),0),"")</f>
        <v/>
      </c>
      <c r="T260" s="1239" t="str">
        <f>IF(ISNUMBER(T20),MAX(T20-MIN(MAX(AVERAGE($D20:$I20)*'IRRBB parameters'!$C$33,'IRRBB parameters'!$E$33),'IRRBB parameters'!$D$33)*(1-('IRRBB parameters'!S$38/'IRRBB parameters'!$U$38)),0),"")</f>
        <v/>
      </c>
      <c r="U260" s="1239" t="str">
        <f>IF(ISNUMBER(U20),MAX(U20-MIN(MAX(AVERAGE($D20:$I20)*'IRRBB parameters'!$C$33,'IRRBB parameters'!$E$33),'IRRBB parameters'!$D$33)*(1-('IRRBB parameters'!T$38/'IRRBB parameters'!$U$38)),0),"")</f>
        <v/>
      </c>
      <c r="V260" s="1240" t="str">
        <f>IF(ISNUMBER(V20),MAX(V20-MIN(MAX(AVERAGE($D20:$I20)*'IRRBB parameters'!$C$33,'IRRBB parameters'!$E$33),'IRRBB parameters'!$D$33)*(1-('IRRBB parameters'!U$38/'IRRBB parameters'!$U$38)),0),"")</f>
        <v/>
      </c>
      <c r="W260" s="1150"/>
      <c r="X260" s="1210"/>
    </row>
    <row r="261" spans="1:24" ht="15" customHeight="1" x14ac:dyDescent="0.25">
      <c r="A261" s="1209"/>
      <c r="B261" s="1230">
        <f t="shared" si="10"/>
        <v>16</v>
      </c>
      <c r="C261" s="1231" t="str">
        <f t="shared" si="11"/>
        <v/>
      </c>
      <c r="D261" s="1239" t="str">
        <f>IF(ISNUMBER(D21),MAX(D21-MIN(MAX(AVERAGE($D21:$I21)*'IRRBB parameters'!$C$33,'IRRBB parameters'!$E$33),'IRRBB parameters'!$D$33)*(1-('IRRBB parameters'!C$38/'IRRBB parameters'!$U$38)),0),"")</f>
        <v/>
      </c>
      <c r="E261" s="1239" t="str">
        <f>IF(ISNUMBER(E21),MAX(E21-MIN(MAX(AVERAGE($D21:$I21)*'IRRBB parameters'!$C$33,'IRRBB parameters'!$E$33),'IRRBB parameters'!$D$33)*(1-('IRRBB parameters'!D$38/'IRRBB parameters'!$U$38)),0),"")</f>
        <v/>
      </c>
      <c r="F261" s="1239" t="str">
        <f>IF(ISNUMBER(F21),MAX(F21-MIN(MAX(AVERAGE($D21:$I21)*'IRRBB parameters'!$C$33,'IRRBB parameters'!$E$33),'IRRBB parameters'!$D$33)*(1-('IRRBB parameters'!E$38/'IRRBB parameters'!$U$38)),0),"")</f>
        <v/>
      </c>
      <c r="G261" s="1239" t="str">
        <f>IF(ISNUMBER(G21),MAX(G21-MIN(MAX(AVERAGE($D21:$I21)*'IRRBB parameters'!$C$33,'IRRBB parameters'!$E$33),'IRRBB parameters'!$D$33)*(1-('IRRBB parameters'!F$38/'IRRBB parameters'!$U$38)),0),"")</f>
        <v/>
      </c>
      <c r="H261" s="1239" t="str">
        <f>IF(ISNUMBER(H21),MAX(H21-MIN(MAX(AVERAGE($D21:$I21)*'IRRBB parameters'!$C$33,'IRRBB parameters'!$E$33),'IRRBB parameters'!$D$33)*(1-('IRRBB parameters'!G$38/'IRRBB parameters'!$U$38)),0),"")</f>
        <v/>
      </c>
      <c r="I261" s="1239" t="str">
        <f>IF(ISNUMBER(I21),MAX(I21-MIN(MAX(AVERAGE($D21:$I21)*'IRRBB parameters'!$C$33,'IRRBB parameters'!$E$33),'IRRBB parameters'!$D$33)*(1-('IRRBB parameters'!H$38/'IRRBB parameters'!$U$38)),0),"")</f>
        <v/>
      </c>
      <c r="J261" s="1239" t="str">
        <f>IF(ISNUMBER(J21),MAX(J21-MIN(MAX(AVERAGE($D21:$I21)*'IRRBB parameters'!$C$33,'IRRBB parameters'!$E$33),'IRRBB parameters'!$D$33)*(1-('IRRBB parameters'!I$38/'IRRBB parameters'!$U$38)),0),"")</f>
        <v/>
      </c>
      <c r="K261" s="1239" t="str">
        <f>IF(ISNUMBER(K21),MAX(K21-MIN(MAX(AVERAGE($D21:$I21)*'IRRBB parameters'!$C$33,'IRRBB parameters'!$E$33),'IRRBB parameters'!$D$33)*(1-('IRRBB parameters'!J$38/'IRRBB parameters'!$U$38)),0),"")</f>
        <v/>
      </c>
      <c r="L261" s="1239" t="str">
        <f>IF(ISNUMBER(L21),MAX(L21-MIN(MAX(AVERAGE($D21:$I21)*'IRRBB parameters'!$C$33,'IRRBB parameters'!$E$33),'IRRBB parameters'!$D$33)*(1-('IRRBB parameters'!K$38/'IRRBB parameters'!$U$38)),0),"")</f>
        <v/>
      </c>
      <c r="M261" s="1239" t="str">
        <f>IF(ISNUMBER(M21),MAX(M21-MIN(MAX(AVERAGE($D21:$I21)*'IRRBB parameters'!$C$33,'IRRBB parameters'!$E$33),'IRRBB parameters'!$D$33)*(1-('IRRBB parameters'!L$38/'IRRBB parameters'!$U$38)),0),"")</f>
        <v/>
      </c>
      <c r="N261" s="1239" t="str">
        <f>IF(ISNUMBER(N21),MAX(N21-MIN(MAX(AVERAGE($D21:$I21)*'IRRBB parameters'!$C$33,'IRRBB parameters'!$E$33),'IRRBB parameters'!$D$33)*(1-('IRRBB parameters'!M$38/'IRRBB parameters'!$U$38)),0),"")</f>
        <v/>
      </c>
      <c r="O261" s="1239" t="str">
        <f>IF(ISNUMBER(O21),MAX(O21-MIN(MAX(AVERAGE($D21:$I21)*'IRRBB parameters'!$C$33,'IRRBB parameters'!$E$33),'IRRBB parameters'!$D$33)*(1-('IRRBB parameters'!N$38/'IRRBB parameters'!$U$38)),0),"")</f>
        <v/>
      </c>
      <c r="P261" s="1239" t="str">
        <f>IF(ISNUMBER(P21),MAX(P21-MIN(MAX(AVERAGE($D21:$I21)*'IRRBB parameters'!$C$33,'IRRBB parameters'!$E$33),'IRRBB parameters'!$D$33)*(1-('IRRBB parameters'!O$38/'IRRBB parameters'!$U$38)),0),"")</f>
        <v/>
      </c>
      <c r="Q261" s="1239" t="str">
        <f>IF(ISNUMBER(Q21),MAX(Q21-MIN(MAX(AVERAGE($D21:$I21)*'IRRBB parameters'!$C$33,'IRRBB parameters'!$E$33),'IRRBB parameters'!$D$33)*(1-('IRRBB parameters'!P$38/'IRRBB parameters'!$U$38)),0),"")</f>
        <v/>
      </c>
      <c r="R261" s="1239" t="str">
        <f>IF(ISNUMBER(R21),MAX(R21-MIN(MAX(AVERAGE($D21:$I21)*'IRRBB parameters'!$C$33,'IRRBB parameters'!$E$33),'IRRBB parameters'!$D$33)*(1-('IRRBB parameters'!Q$38/'IRRBB parameters'!$U$38)),0),"")</f>
        <v/>
      </c>
      <c r="S261" s="1239" t="str">
        <f>IF(ISNUMBER(S21),MAX(S21-MIN(MAX(AVERAGE($D21:$I21)*'IRRBB parameters'!$C$33,'IRRBB parameters'!$E$33),'IRRBB parameters'!$D$33)*(1-('IRRBB parameters'!R$38/'IRRBB parameters'!$U$38)),0),"")</f>
        <v/>
      </c>
      <c r="T261" s="1239" t="str">
        <f>IF(ISNUMBER(T21),MAX(T21-MIN(MAX(AVERAGE($D21:$I21)*'IRRBB parameters'!$C$33,'IRRBB parameters'!$E$33),'IRRBB parameters'!$D$33)*(1-('IRRBB parameters'!S$38/'IRRBB parameters'!$U$38)),0),"")</f>
        <v/>
      </c>
      <c r="U261" s="1239" t="str">
        <f>IF(ISNUMBER(U21),MAX(U21-MIN(MAX(AVERAGE($D21:$I21)*'IRRBB parameters'!$C$33,'IRRBB parameters'!$E$33),'IRRBB parameters'!$D$33)*(1-('IRRBB parameters'!T$38/'IRRBB parameters'!$U$38)),0),"")</f>
        <v/>
      </c>
      <c r="V261" s="1240" t="str">
        <f>IF(ISNUMBER(V21),MAX(V21-MIN(MAX(AVERAGE($D21:$I21)*'IRRBB parameters'!$C$33,'IRRBB parameters'!$E$33),'IRRBB parameters'!$D$33)*(1-('IRRBB parameters'!U$38/'IRRBB parameters'!$U$38)),0),"")</f>
        <v/>
      </c>
      <c r="W261" s="1150"/>
      <c r="X261" s="1210"/>
    </row>
    <row r="262" spans="1:24" ht="15" customHeight="1" x14ac:dyDescent="0.25">
      <c r="A262" s="1209"/>
      <c r="B262" s="1230">
        <f t="shared" si="10"/>
        <v>17</v>
      </c>
      <c r="C262" s="1231" t="str">
        <f t="shared" si="11"/>
        <v/>
      </c>
      <c r="D262" s="1239" t="str">
        <f>IF(ISNUMBER(D22),MAX(D22-MIN(MAX(AVERAGE($D22:$I22)*'IRRBB parameters'!$C$33,'IRRBB parameters'!$E$33),'IRRBB parameters'!$D$33)*(1-('IRRBB parameters'!C$38/'IRRBB parameters'!$U$38)),0),"")</f>
        <v/>
      </c>
      <c r="E262" s="1239" t="str">
        <f>IF(ISNUMBER(E22),MAX(E22-MIN(MAX(AVERAGE($D22:$I22)*'IRRBB parameters'!$C$33,'IRRBB parameters'!$E$33),'IRRBB parameters'!$D$33)*(1-('IRRBB parameters'!D$38/'IRRBB parameters'!$U$38)),0),"")</f>
        <v/>
      </c>
      <c r="F262" s="1239" t="str">
        <f>IF(ISNUMBER(F22),MAX(F22-MIN(MAX(AVERAGE($D22:$I22)*'IRRBB parameters'!$C$33,'IRRBB parameters'!$E$33),'IRRBB parameters'!$D$33)*(1-('IRRBB parameters'!E$38/'IRRBB parameters'!$U$38)),0),"")</f>
        <v/>
      </c>
      <c r="G262" s="1239" t="str">
        <f>IF(ISNUMBER(G22),MAX(G22-MIN(MAX(AVERAGE($D22:$I22)*'IRRBB parameters'!$C$33,'IRRBB parameters'!$E$33),'IRRBB parameters'!$D$33)*(1-('IRRBB parameters'!F$38/'IRRBB parameters'!$U$38)),0),"")</f>
        <v/>
      </c>
      <c r="H262" s="1239" t="str">
        <f>IF(ISNUMBER(H22),MAX(H22-MIN(MAX(AVERAGE($D22:$I22)*'IRRBB parameters'!$C$33,'IRRBB parameters'!$E$33),'IRRBB parameters'!$D$33)*(1-('IRRBB parameters'!G$38/'IRRBB parameters'!$U$38)),0),"")</f>
        <v/>
      </c>
      <c r="I262" s="1239" t="str">
        <f>IF(ISNUMBER(I22),MAX(I22-MIN(MAX(AVERAGE($D22:$I22)*'IRRBB parameters'!$C$33,'IRRBB parameters'!$E$33),'IRRBB parameters'!$D$33)*(1-('IRRBB parameters'!H$38/'IRRBB parameters'!$U$38)),0),"")</f>
        <v/>
      </c>
      <c r="J262" s="1239" t="str">
        <f>IF(ISNUMBER(J22),MAX(J22-MIN(MAX(AVERAGE($D22:$I22)*'IRRBB parameters'!$C$33,'IRRBB parameters'!$E$33),'IRRBB parameters'!$D$33)*(1-('IRRBB parameters'!I$38/'IRRBB parameters'!$U$38)),0),"")</f>
        <v/>
      </c>
      <c r="K262" s="1239" t="str">
        <f>IF(ISNUMBER(K22),MAX(K22-MIN(MAX(AVERAGE($D22:$I22)*'IRRBB parameters'!$C$33,'IRRBB parameters'!$E$33),'IRRBB parameters'!$D$33)*(1-('IRRBB parameters'!J$38/'IRRBB parameters'!$U$38)),0),"")</f>
        <v/>
      </c>
      <c r="L262" s="1239" t="str">
        <f>IF(ISNUMBER(L22),MAX(L22-MIN(MAX(AVERAGE($D22:$I22)*'IRRBB parameters'!$C$33,'IRRBB parameters'!$E$33),'IRRBB parameters'!$D$33)*(1-('IRRBB parameters'!K$38/'IRRBB parameters'!$U$38)),0),"")</f>
        <v/>
      </c>
      <c r="M262" s="1239" t="str">
        <f>IF(ISNUMBER(M22),MAX(M22-MIN(MAX(AVERAGE($D22:$I22)*'IRRBB parameters'!$C$33,'IRRBB parameters'!$E$33),'IRRBB parameters'!$D$33)*(1-('IRRBB parameters'!L$38/'IRRBB parameters'!$U$38)),0),"")</f>
        <v/>
      </c>
      <c r="N262" s="1239" t="str">
        <f>IF(ISNUMBER(N22),MAX(N22-MIN(MAX(AVERAGE($D22:$I22)*'IRRBB parameters'!$C$33,'IRRBB parameters'!$E$33),'IRRBB parameters'!$D$33)*(1-('IRRBB parameters'!M$38/'IRRBB parameters'!$U$38)),0),"")</f>
        <v/>
      </c>
      <c r="O262" s="1239" t="str">
        <f>IF(ISNUMBER(O22),MAX(O22-MIN(MAX(AVERAGE($D22:$I22)*'IRRBB parameters'!$C$33,'IRRBB parameters'!$E$33),'IRRBB parameters'!$D$33)*(1-('IRRBB parameters'!N$38/'IRRBB parameters'!$U$38)),0),"")</f>
        <v/>
      </c>
      <c r="P262" s="1239" t="str">
        <f>IF(ISNUMBER(P22),MAX(P22-MIN(MAX(AVERAGE($D22:$I22)*'IRRBB parameters'!$C$33,'IRRBB parameters'!$E$33),'IRRBB parameters'!$D$33)*(1-('IRRBB parameters'!O$38/'IRRBB parameters'!$U$38)),0),"")</f>
        <v/>
      </c>
      <c r="Q262" s="1239" t="str">
        <f>IF(ISNUMBER(Q22),MAX(Q22-MIN(MAX(AVERAGE($D22:$I22)*'IRRBB parameters'!$C$33,'IRRBB parameters'!$E$33),'IRRBB parameters'!$D$33)*(1-('IRRBB parameters'!P$38/'IRRBB parameters'!$U$38)),0),"")</f>
        <v/>
      </c>
      <c r="R262" s="1239" t="str">
        <f>IF(ISNUMBER(R22),MAX(R22-MIN(MAX(AVERAGE($D22:$I22)*'IRRBB parameters'!$C$33,'IRRBB parameters'!$E$33),'IRRBB parameters'!$D$33)*(1-('IRRBB parameters'!Q$38/'IRRBB parameters'!$U$38)),0),"")</f>
        <v/>
      </c>
      <c r="S262" s="1239" t="str">
        <f>IF(ISNUMBER(S22),MAX(S22-MIN(MAX(AVERAGE($D22:$I22)*'IRRBB parameters'!$C$33,'IRRBB parameters'!$E$33),'IRRBB parameters'!$D$33)*(1-('IRRBB parameters'!R$38/'IRRBB parameters'!$U$38)),0),"")</f>
        <v/>
      </c>
      <c r="T262" s="1239" t="str">
        <f>IF(ISNUMBER(T22),MAX(T22-MIN(MAX(AVERAGE($D22:$I22)*'IRRBB parameters'!$C$33,'IRRBB parameters'!$E$33),'IRRBB parameters'!$D$33)*(1-('IRRBB parameters'!S$38/'IRRBB parameters'!$U$38)),0),"")</f>
        <v/>
      </c>
      <c r="U262" s="1239" t="str">
        <f>IF(ISNUMBER(U22),MAX(U22-MIN(MAX(AVERAGE($D22:$I22)*'IRRBB parameters'!$C$33,'IRRBB parameters'!$E$33),'IRRBB parameters'!$D$33)*(1-('IRRBB parameters'!T$38/'IRRBB parameters'!$U$38)),0),"")</f>
        <v/>
      </c>
      <c r="V262" s="1240" t="str">
        <f>IF(ISNUMBER(V22),MAX(V22-MIN(MAX(AVERAGE($D22:$I22)*'IRRBB parameters'!$C$33,'IRRBB parameters'!$E$33),'IRRBB parameters'!$D$33)*(1-('IRRBB parameters'!U$38/'IRRBB parameters'!$U$38)),0),"")</f>
        <v/>
      </c>
      <c r="W262" s="1150"/>
      <c r="X262" s="1210"/>
    </row>
    <row r="263" spans="1:24" ht="15" customHeight="1" x14ac:dyDescent="0.25">
      <c r="A263" s="1209"/>
      <c r="B263" s="1230">
        <f t="shared" si="10"/>
        <v>18</v>
      </c>
      <c r="C263" s="1231" t="str">
        <f t="shared" si="11"/>
        <v/>
      </c>
      <c r="D263" s="1239" t="str">
        <f>IF(ISNUMBER(D23),MAX(D23-MIN(MAX(AVERAGE($D23:$I23)*'IRRBB parameters'!$C$33,'IRRBB parameters'!$E$33),'IRRBB parameters'!$D$33)*(1-('IRRBB parameters'!C$38/'IRRBB parameters'!$U$38)),0),"")</f>
        <v/>
      </c>
      <c r="E263" s="1239" t="str">
        <f>IF(ISNUMBER(E23),MAX(E23-MIN(MAX(AVERAGE($D23:$I23)*'IRRBB parameters'!$C$33,'IRRBB parameters'!$E$33),'IRRBB parameters'!$D$33)*(1-('IRRBB parameters'!D$38/'IRRBB parameters'!$U$38)),0),"")</f>
        <v/>
      </c>
      <c r="F263" s="1239" t="str">
        <f>IF(ISNUMBER(F23),MAX(F23-MIN(MAX(AVERAGE($D23:$I23)*'IRRBB parameters'!$C$33,'IRRBB parameters'!$E$33),'IRRBB parameters'!$D$33)*(1-('IRRBB parameters'!E$38/'IRRBB parameters'!$U$38)),0),"")</f>
        <v/>
      </c>
      <c r="G263" s="1239" t="str">
        <f>IF(ISNUMBER(G23),MAX(G23-MIN(MAX(AVERAGE($D23:$I23)*'IRRBB parameters'!$C$33,'IRRBB parameters'!$E$33),'IRRBB parameters'!$D$33)*(1-('IRRBB parameters'!F$38/'IRRBB parameters'!$U$38)),0),"")</f>
        <v/>
      </c>
      <c r="H263" s="1239" t="str">
        <f>IF(ISNUMBER(H23),MAX(H23-MIN(MAX(AVERAGE($D23:$I23)*'IRRBB parameters'!$C$33,'IRRBB parameters'!$E$33),'IRRBB parameters'!$D$33)*(1-('IRRBB parameters'!G$38/'IRRBB parameters'!$U$38)),0),"")</f>
        <v/>
      </c>
      <c r="I263" s="1239" t="str">
        <f>IF(ISNUMBER(I23),MAX(I23-MIN(MAX(AVERAGE($D23:$I23)*'IRRBB parameters'!$C$33,'IRRBB parameters'!$E$33),'IRRBB parameters'!$D$33)*(1-('IRRBB parameters'!H$38/'IRRBB parameters'!$U$38)),0),"")</f>
        <v/>
      </c>
      <c r="J263" s="1239" t="str">
        <f>IF(ISNUMBER(J23),MAX(J23-MIN(MAX(AVERAGE($D23:$I23)*'IRRBB parameters'!$C$33,'IRRBB parameters'!$E$33),'IRRBB parameters'!$D$33)*(1-('IRRBB parameters'!I$38/'IRRBB parameters'!$U$38)),0),"")</f>
        <v/>
      </c>
      <c r="K263" s="1239" t="str">
        <f>IF(ISNUMBER(K23),MAX(K23-MIN(MAX(AVERAGE($D23:$I23)*'IRRBB parameters'!$C$33,'IRRBB parameters'!$E$33),'IRRBB parameters'!$D$33)*(1-('IRRBB parameters'!J$38/'IRRBB parameters'!$U$38)),0),"")</f>
        <v/>
      </c>
      <c r="L263" s="1239" t="str">
        <f>IF(ISNUMBER(L23),MAX(L23-MIN(MAX(AVERAGE($D23:$I23)*'IRRBB parameters'!$C$33,'IRRBB parameters'!$E$33),'IRRBB parameters'!$D$33)*(1-('IRRBB parameters'!K$38/'IRRBB parameters'!$U$38)),0),"")</f>
        <v/>
      </c>
      <c r="M263" s="1239" t="str">
        <f>IF(ISNUMBER(M23),MAX(M23-MIN(MAX(AVERAGE($D23:$I23)*'IRRBB parameters'!$C$33,'IRRBB parameters'!$E$33),'IRRBB parameters'!$D$33)*(1-('IRRBB parameters'!L$38/'IRRBB parameters'!$U$38)),0),"")</f>
        <v/>
      </c>
      <c r="N263" s="1239" t="str">
        <f>IF(ISNUMBER(N23),MAX(N23-MIN(MAX(AVERAGE($D23:$I23)*'IRRBB parameters'!$C$33,'IRRBB parameters'!$E$33),'IRRBB parameters'!$D$33)*(1-('IRRBB parameters'!M$38/'IRRBB parameters'!$U$38)),0),"")</f>
        <v/>
      </c>
      <c r="O263" s="1239" t="str">
        <f>IF(ISNUMBER(O23),MAX(O23-MIN(MAX(AVERAGE($D23:$I23)*'IRRBB parameters'!$C$33,'IRRBB parameters'!$E$33),'IRRBB parameters'!$D$33)*(1-('IRRBB parameters'!N$38/'IRRBB parameters'!$U$38)),0),"")</f>
        <v/>
      </c>
      <c r="P263" s="1239" t="str">
        <f>IF(ISNUMBER(P23),MAX(P23-MIN(MAX(AVERAGE($D23:$I23)*'IRRBB parameters'!$C$33,'IRRBB parameters'!$E$33),'IRRBB parameters'!$D$33)*(1-('IRRBB parameters'!O$38/'IRRBB parameters'!$U$38)),0),"")</f>
        <v/>
      </c>
      <c r="Q263" s="1239" t="str">
        <f>IF(ISNUMBER(Q23),MAX(Q23-MIN(MAX(AVERAGE($D23:$I23)*'IRRBB parameters'!$C$33,'IRRBB parameters'!$E$33),'IRRBB parameters'!$D$33)*(1-('IRRBB parameters'!P$38/'IRRBB parameters'!$U$38)),0),"")</f>
        <v/>
      </c>
      <c r="R263" s="1239" t="str">
        <f>IF(ISNUMBER(R23),MAX(R23-MIN(MAX(AVERAGE($D23:$I23)*'IRRBB parameters'!$C$33,'IRRBB parameters'!$E$33),'IRRBB parameters'!$D$33)*(1-('IRRBB parameters'!Q$38/'IRRBB parameters'!$U$38)),0),"")</f>
        <v/>
      </c>
      <c r="S263" s="1239" t="str">
        <f>IF(ISNUMBER(S23),MAX(S23-MIN(MAX(AVERAGE($D23:$I23)*'IRRBB parameters'!$C$33,'IRRBB parameters'!$E$33),'IRRBB parameters'!$D$33)*(1-('IRRBB parameters'!R$38/'IRRBB parameters'!$U$38)),0),"")</f>
        <v/>
      </c>
      <c r="T263" s="1239" t="str">
        <f>IF(ISNUMBER(T23),MAX(T23-MIN(MAX(AVERAGE($D23:$I23)*'IRRBB parameters'!$C$33,'IRRBB parameters'!$E$33),'IRRBB parameters'!$D$33)*(1-('IRRBB parameters'!S$38/'IRRBB parameters'!$U$38)),0),"")</f>
        <v/>
      </c>
      <c r="U263" s="1239" t="str">
        <f>IF(ISNUMBER(U23),MAX(U23-MIN(MAX(AVERAGE($D23:$I23)*'IRRBB parameters'!$C$33,'IRRBB parameters'!$E$33),'IRRBB parameters'!$D$33)*(1-('IRRBB parameters'!T$38/'IRRBB parameters'!$U$38)),0),"")</f>
        <v/>
      </c>
      <c r="V263" s="1240" t="str">
        <f>IF(ISNUMBER(V23),MAX(V23-MIN(MAX(AVERAGE($D23:$I23)*'IRRBB parameters'!$C$33,'IRRBB parameters'!$E$33),'IRRBB parameters'!$D$33)*(1-('IRRBB parameters'!U$38/'IRRBB parameters'!$U$38)),0),"")</f>
        <v/>
      </c>
      <c r="W263" s="1150"/>
      <c r="X263" s="1210"/>
    </row>
    <row r="264" spans="1:24" ht="15" customHeight="1" x14ac:dyDescent="0.25">
      <c r="A264" s="1209"/>
      <c r="B264" s="1230">
        <f t="shared" si="10"/>
        <v>19</v>
      </c>
      <c r="C264" s="1231" t="str">
        <f t="shared" si="11"/>
        <v/>
      </c>
      <c r="D264" s="1239" t="str">
        <f>IF(ISNUMBER(D24),MAX(D24-MIN(MAX(AVERAGE($D24:$I24)*'IRRBB parameters'!$C$33,'IRRBB parameters'!$E$33),'IRRBB parameters'!$D$33)*(1-('IRRBB parameters'!C$38/'IRRBB parameters'!$U$38)),0),"")</f>
        <v/>
      </c>
      <c r="E264" s="1239" t="str">
        <f>IF(ISNUMBER(E24),MAX(E24-MIN(MAX(AVERAGE($D24:$I24)*'IRRBB parameters'!$C$33,'IRRBB parameters'!$E$33),'IRRBB parameters'!$D$33)*(1-('IRRBB parameters'!D$38/'IRRBB parameters'!$U$38)),0),"")</f>
        <v/>
      </c>
      <c r="F264" s="1239" t="str">
        <f>IF(ISNUMBER(F24),MAX(F24-MIN(MAX(AVERAGE($D24:$I24)*'IRRBB parameters'!$C$33,'IRRBB parameters'!$E$33),'IRRBB parameters'!$D$33)*(1-('IRRBB parameters'!E$38/'IRRBB parameters'!$U$38)),0),"")</f>
        <v/>
      </c>
      <c r="G264" s="1239" t="str">
        <f>IF(ISNUMBER(G24),MAX(G24-MIN(MAX(AVERAGE($D24:$I24)*'IRRBB parameters'!$C$33,'IRRBB parameters'!$E$33),'IRRBB parameters'!$D$33)*(1-('IRRBB parameters'!F$38/'IRRBB parameters'!$U$38)),0),"")</f>
        <v/>
      </c>
      <c r="H264" s="1239" t="str">
        <f>IF(ISNUMBER(H24),MAX(H24-MIN(MAX(AVERAGE($D24:$I24)*'IRRBB parameters'!$C$33,'IRRBB parameters'!$E$33),'IRRBB parameters'!$D$33)*(1-('IRRBB parameters'!G$38/'IRRBB parameters'!$U$38)),0),"")</f>
        <v/>
      </c>
      <c r="I264" s="1239" t="str">
        <f>IF(ISNUMBER(I24),MAX(I24-MIN(MAX(AVERAGE($D24:$I24)*'IRRBB parameters'!$C$33,'IRRBB parameters'!$E$33),'IRRBB parameters'!$D$33)*(1-('IRRBB parameters'!H$38/'IRRBB parameters'!$U$38)),0),"")</f>
        <v/>
      </c>
      <c r="J264" s="1239" t="str">
        <f>IF(ISNUMBER(J24),MAX(J24-MIN(MAX(AVERAGE($D24:$I24)*'IRRBB parameters'!$C$33,'IRRBB parameters'!$E$33),'IRRBB parameters'!$D$33)*(1-('IRRBB parameters'!I$38/'IRRBB parameters'!$U$38)),0),"")</f>
        <v/>
      </c>
      <c r="K264" s="1239" t="str">
        <f>IF(ISNUMBER(K24),MAX(K24-MIN(MAX(AVERAGE($D24:$I24)*'IRRBB parameters'!$C$33,'IRRBB parameters'!$E$33),'IRRBB parameters'!$D$33)*(1-('IRRBB parameters'!J$38/'IRRBB parameters'!$U$38)),0),"")</f>
        <v/>
      </c>
      <c r="L264" s="1239" t="str">
        <f>IF(ISNUMBER(L24),MAX(L24-MIN(MAX(AVERAGE($D24:$I24)*'IRRBB parameters'!$C$33,'IRRBB parameters'!$E$33),'IRRBB parameters'!$D$33)*(1-('IRRBB parameters'!K$38/'IRRBB parameters'!$U$38)),0),"")</f>
        <v/>
      </c>
      <c r="M264" s="1239" t="str">
        <f>IF(ISNUMBER(M24),MAX(M24-MIN(MAX(AVERAGE($D24:$I24)*'IRRBB parameters'!$C$33,'IRRBB parameters'!$E$33),'IRRBB parameters'!$D$33)*(1-('IRRBB parameters'!L$38/'IRRBB parameters'!$U$38)),0),"")</f>
        <v/>
      </c>
      <c r="N264" s="1239" t="str">
        <f>IF(ISNUMBER(N24),MAX(N24-MIN(MAX(AVERAGE($D24:$I24)*'IRRBB parameters'!$C$33,'IRRBB parameters'!$E$33),'IRRBB parameters'!$D$33)*(1-('IRRBB parameters'!M$38/'IRRBB parameters'!$U$38)),0),"")</f>
        <v/>
      </c>
      <c r="O264" s="1239" t="str">
        <f>IF(ISNUMBER(O24),MAX(O24-MIN(MAX(AVERAGE($D24:$I24)*'IRRBB parameters'!$C$33,'IRRBB parameters'!$E$33),'IRRBB parameters'!$D$33)*(1-('IRRBB parameters'!N$38/'IRRBB parameters'!$U$38)),0),"")</f>
        <v/>
      </c>
      <c r="P264" s="1239" t="str">
        <f>IF(ISNUMBER(P24),MAX(P24-MIN(MAX(AVERAGE($D24:$I24)*'IRRBB parameters'!$C$33,'IRRBB parameters'!$E$33),'IRRBB parameters'!$D$33)*(1-('IRRBB parameters'!O$38/'IRRBB parameters'!$U$38)),0),"")</f>
        <v/>
      </c>
      <c r="Q264" s="1239" t="str">
        <f>IF(ISNUMBER(Q24),MAX(Q24-MIN(MAX(AVERAGE($D24:$I24)*'IRRBB parameters'!$C$33,'IRRBB parameters'!$E$33),'IRRBB parameters'!$D$33)*(1-('IRRBB parameters'!P$38/'IRRBB parameters'!$U$38)),0),"")</f>
        <v/>
      </c>
      <c r="R264" s="1239" t="str">
        <f>IF(ISNUMBER(R24),MAX(R24-MIN(MAX(AVERAGE($D24:$I24)*'IRRBB parameters'!$C$33,'IRRBB parameters'!$E$33),'IRRBB parameters'!$D$33)*(1-('IRRBB parameters'!Q$38/'IRRBB parameters'!$U$38)),0),"")</f>
        <v/>
      </c>
      <c r="S264" s="1239" t="str">
        <f>IF(ISNUMBER(S24),MAX(S24-MIN(MAX(AVERAGE($D24:$I24)*'IRRBB parameters'!$C$33,'IRRBB parameters'!$E$33),'IRRBB parameters'!$D$33)*(1-('IRRBB parameters'!R$38/'IRRBB parameters'!$U$38)),0),"")</f>
        <v/>
      </c>
      <c r="T264" s="1239" t="str">
        <f>IF(ISNUMBER(T24),MAX(T24-MIN(MAX(AVERAGE($D24:$I24)*'IRRBB parameters'!$C$33,'IRRBB parameters'!$E$33),'IRRBB parameters'!$D$33)*(1-('IRRBB parameters'!S$38/'IRRBB parameters'!$U$38)),0),"")</f>
        <v/>
      </c>
      <c r="U264" s="1239" t="str">
        <f>IF(ISNUMBER(U24),MAX(U24-MIN(MAX(AVERAGE($D24:$I24)*'IRRBB parameters'!$C$33,'IRRBB parameters'!$E$33),'IRRBB parameters'!$D$33)*(1-('IRRBB parameters'!T$38/'IRRBB parameters'!$U$38)),0),"")</f>
        <v/>
      </c>
      <c r="V264" s="1240" t="str">
        <f>IF(ISNUMBER(V24),MAX(V24-MIN(MAX(AVERAGE($D24:$I24)*'IRRBB parameters'!$C$33,'IRRBB parameters'!$E$33),'IRRBB parameters'!$D$33)*(1-('IRRBB parameters'!U$38/'IRRBB parameters'!$U$38)),0),"")</f>
        <v/>
      </c>
      <c r="W264" s="1150"/>
      <c r="X264" s="1210"/>
    </row>
    <row r="265" spans="1:24" ht="15" customHeight="1" x14ac:dyDescent="0.25">
      <c r="A265" s="1209"/>
      <c r="B265" s="1230">
        <f t="shared" si="10"/>
        <v>20</v>
      </c>
      <c r="C265" s="1231" t="str">
        <f t="shared" si="11"/>
        <v/>
      </c>
      <c r="D265" s="1239" t="str">
        <f>IF(ISNUMBER(D25),MAX(D25-MIN(MAX(AVERAGE($D25:$I25)*'IRRBB parameters'!$C$33,'IRRBB parameters'!$E$33),'IRRBB parameters'!$D$33)*(1-('IRRBB parameters'!C$38/'IRRBB parameters'!$U$38)),0),"")</f>
        <v/>
      </c>
      <c r="E265" s="1239" t="str">
        <f>IF(ISNUMBER(E25),MAX(E25-MIN(MAX(AVERAGE($D25:$I25)*'IRRBB parameters'!$C$33,'IRRBB parameters'!$E$33),'IRRBB parameters'!$D$33)*(1-('IRRBB parameters'!D$38/'IRRBB parameters'!$U$38)),0),"")</f>
        <v/>
      </c>
      <c r="F265" s="1239" t="str">
        <f>IF(ISNUMBER(F25),MAX(F25-MIN(MAX(AVERAGE($D25:$I25)*'IRRBB parameters'!$C$33,'IRRBB parameters'!$E$33),'IRRBB parameters'!$D$33)*(1-('IRRBB parameters'!E$38/'IRRBB parameters'!$U$38)),0),"")</f>
        <v/>
      </c>
      <c r="G265" s="1239" t="str">
        <f>IF(ISNUMBER(G25),MAX(G25-MIN(MAX(AVERAGE($D25:$I25)*'IRRBB parameters'!$C$33,'IRRBB parameters'!$E$33),'IRRBB parameters'!$D$33)*(1-('IRRBB parameters'!F$38/'IRRBB parameters'!$U$38)),0),"")</f>
        <v/>
      </c>
      <c r="H265" s="1239" t="str">
        <f>IF(ISNUMBER(H25),MAX(H25-MIN(MAX(AVERAGE($D25:$I25)*'IRRBB parameters'!$C$33,'IRRBB parameters'!$E$33),'IRRBB parameters'!$D$33)*(1-('IRRBB parameters'!G$38/'IRRBB parameters'!$U$38)),0),"")</f>
        <v/>
      </c>
      <c r="I265" s="1239" t="str">
        <f>IF(ISNUMBER(I25),MAX(I25-MIN(MAX(AVERAGE($D25:$I25)*'IRRBB parameters'!$C$33,'IRRBB parameters'!$E$33),'IRRBB parameters'!$D$33)*(1-('IRRBB parameters'!H$38/'IRRBB parameters'!$U$38)),0),"")</f>
        <v/>
      </c>
      <c r="J265" s="1239" t="str">
        <f>IF(ISNUMBER(J25),MAX(J25-MIN(MAX(AVERAGE($D25:$I25)*'IRRBB parameters'!$C$33,'IRRBB parameters'!$E$33),'IRRBB parameters'!$D$33)*(1-('IRRBB parameters'!I$38/'IRRBB parameters'!$U$38)),0),"")</f>
        <v/>
      </c>
      <c r="K265" s="1239" t="str">
        <f>IF(ISNUMBER(K25),MAX(K25-MIN(MAX(AVERAGE($D25:$I25)*'IRRBB parameters'!$C$33,'IRRBB parameters'!$E$33),'IRRBB parameters'!$D$33)*(1-('IRRBB parameters'!J$38/'IRRBB parameters'!$U$38)),0),"")</f>
        <v/>
      </c>
      <c r="L265" s="1239" t="str">
        <f>IF(ISNUMBER(L25),MAX(L25-MIN(MAX(AVERAGE($D25:$I25)*'IRRBB parameters'!$C$33,'IRRBB parameters'!$E$33),'IRRBB parameters'!$D$33)*(1-('IRRBB parameters'!K$38/'IRRBB parameters'!$U$38)),0),"")</f>
        <v/>
      </c>
      <c r="M265" s="1239" t="str">
        <f>IF(ISNUMBER(M25),MAX(M25-MIN(MAX(AVERAGE($D25:$I25)*'IRRBB parameters'!$C$33,'IRRBB parameters'!$E$33),'IRRBB parameters'!$D$33)*(1-('IRRBB parameters'!L$38/'IRRBB parameters'!$U$38)),0),"")</f>
        <v/>
      </c>
      <c r="N265" s="1239" t="str">
        <f>IF(ISNUMBER(N25),MAX(N25-MIN(MAX(AVERAGE($D25:$I25)*'IRRBB parameters'!$C$33,'IRRBB parameters'!$E$33),'IRRBB parameters'!$D$33)*(1-('IRRBB parameters'!M$38/'IRRBB parameters'!$U$38)),0),"")</f>
        <v/>
      </c>
      <c r="O265" s="1239" t="str">
        <f>IF(ISNUMBER(O25),MAX(O25-MIN(MAX(AVERAGE($D25:$I25)*'IRRBB parameters'!$C$33,'IRRBB parameters'!$E$33),'IRRBB parameters'!$D$33)*(1-('IRRBB parameters'!N$38/'IRRBB parameters'!$U$38)),0),"")</f>
        <v/>
      </c>
      <c r="P265" s="1239" t="str">
        <f>IF(ISNUMBER(P25),MAX(P25-MIN(MAX(AVERAGE($D25:$I25)*'IRRBB parameters'!$C$33,'IRRBB parameters'!$E$33),'IRRBB parameters'!$D$33)*(1-('IRRBB parameters'!O$38/'IRRBB parameters'!$U$38)),0),"")</f>
        <v/>
      </c>
      <c r="Q265" s="1239" t="str">
        <f>IF(ISNUMBER(Q25),MAX(Q25-MIN(MAX(AVERAGE($D25:$I25)*'IRRBB parameters'!$C$33,'IRRBB parameters'!$E$33),'IRRBB parameters'!$D$33)*(1-('IRRBB parameters'!P$38/'IRRBB parameters'!$U$38)),0),"")</f>
        <v/>
      </c>
      <c r="R265" s="1239" t="str">
        <f>IF(ISNUMBER(R25),MAX(R25-MIN(MAX(AVERAGE($D25:$I25)*'IRRBB parameters'!$C$33,'IRRBB parameters'!$E$33),'IRRBB parameters'!$D$33)*(1-('IRRBB parameters'!Q$38/'IRRBB parameters'!$U$38)),0),"")</f>
        <v/>
      </c>
      <c r="S265" s="1239" t="str">
        <f>IF(ISNUMBER(S25),MAX(S25-MIN(MAX(AVERAGE($D25:$I25)*'IRRBB parameters'!$C$33,'IRRBB parameters'!$E$33),'IRRBB parameters'!$D$33)*(1-('IRRBB parameters'!R$38/'IRRBB parameters'!$U$38)),0),"")</f>
        <v/>
      </c>
      <c r="T265" s="1239" t="str">
        <f>IF(ISNUMBER(T25),MAX(T25-MIN(MAX(AVERAGE($D25:$I25)*'IRRBB parameters'!$C$33,'IRRBB parameters'!$E$33),'IRRBB parameters'!$D$33)*(1-('IRRBB parameters'!S$38/'IRRBB parameters'!$U$38)),0),"")</f>
        <v/>
      </c>
      <c r="U265" s="1239" t="str">
        <f>IF(ISNUMBER(U25),MAX(U25-MIN(MAX(AVERAGE($D25:$I25)*'IRRBB parameters'!$C$33,'IRRBB parameters'!$E$33),'IRRBB parameters'!$D$33)*(1-('IRRBB parameters'!T$38/'IRRBB parameters'!$U$38)),0),"")</f>
        <v/>
      </c>
      <c r="V265" s="1240" t="str">
        <f>IF(ISNUMBER(V25),MAX(V25-MIN(MAX(AVERAGE($D25:$I25)*'IRRBB parameters'!$C$33,'IRRBB parameters'!$E$33),'IRRBB parameters'!$D$33)*(1-('IRRBB parameters'!U$38/'IRRBB parameters'!$U$38)),0),"")</f>
        <v/>
      </c>
      <c r="W265" s="1150"/>
      <c r="X265" s="1210"/>
    </row>
    <row r="266" spans="1:24" ht="15" customHeight="1" x14ac:dyDescent="0.25">
      <c r="A266" s="1209"/>
      <c r="B266" s="1230">
        <f t="shared" si="10"/>
        <v>21</v>
      </c>
      <c r="C266" s="1231" t="str">
        <f t="shared" si="11"/>
        <v/>
      </c>
      <c r="D266" s="1239" t="str">
        <f>IF(ISNUMBER(D26),MAX(D26-MIN(MAX(AVERAGE($D26:$I26)*'IRRBB parameters'!$C$33,'IRRBB parameters'!$E$33),'IRRBB parameters'!$D$33)*(1-('IRRBB parameters'!C$38/'IRRBB parameters'!$U$38)),0),"")</f>
        <v/>
      </c>
      <c r="E266" s="1239" t="str">
        <f>IF(ISNUMBER(E26),MAX(E26-MIN(MAX(AVERAGE($D26:$I26)*'IRRBB parameters'!$C$33,'IRRBB parameters'!$E$33),'IRRBB parameters'!$D$33)*(1-('IRRBB parameters'!D$38/'IRRBB parameters'!$U$38)),0),"")</f>
        <v/>
      </c>
      <c r="F266" s="1239" t="str">
        <f>IF(ISNUMBER(F26),MAX(F26-MIN(MAX(AVERAGE($D26:$I26)*'IRRBB parameters'!$C$33,'IRRBB parameters'!$E$33),'IRRBB parameters'!$D$33)*(1-('IRRBB parameters'!E$38/'IRRBB parameters'!$U$38)),0),"")</f>
        <v/>
      </c>
      <c r="G266" s="1239" t="str">
        <f>IF(ISNUMBER(G26),MAX(G26-MIN(MAX(AVERAGE($D26:$I26)*'IRRBB parameters'!$C$33,'IRRBB parameters'!$E$33),'IRRBB parameters'!$D$33)*(1-('IRRBB parameters'!F$38/'IRRBB parameters'!$U$38)),0),"")</f>
        <v/>
      </c>
      <c r="H266" s="1239" t="str">
        <f>IF(ISNUMBER(H26),MAX(H26-MIN(MAX(AVERAGE($D26:$I26)*'IRRBB parameters'!$C$33,'IRRBB parameters'!$E$33),'IRRBB parameters'!$D$33)*(1-('IRRBB parameters'!G$38/'IRRBB parameters'!$U$38)),0),"")</f>
        <v/>
      </c>
      <c r="I266" s="1239" t="str">
        <f>IF(ISNUMBER(I26),MAX(I26-MIN(MAX(AVERAGE($D26:$I26)*'IRRBB parameters'!$C$33,'IRRBB parameters'!$E$33),'IRRBB parameters'!$D$33)*(1-('IRRBB parameters'!H$38/'IRRBB parameters'!$U$38)),0),"")</f>
        <v/>
      </c>
      <c r="J266" s="1239" t="str">
        <f>IF(ISNUMBER(J26),MAX(J26-MIN(MAX(AVERAGE($D26:$I26)*'IRRBB parameters'!$C$33,'IRRBB parameters'!$E$33),'IRRBB parameters'!$D$33)*(1-('IRRBB parameters'!I$38/'IRRBB parameters'!$U$38)),0),"")</f>
        <v/>
      </c>
      <c r="K266" s="1239" t="str">
        <f>IF(ISNUMBER(K26),MAX(K26-MIN(MAX(AVERAGE($D26:$I26)*'IRRBB parameters'!$C$33,'IRRBB parameters'!$E$33),'IRRBB parameters'!$D$33)*(1-('IRRBB parameters'!J$38/'IRRBB parameters'!$U$38)),0),"")</f>
        <v/>
      </c>
      <c r="L266" s="1239" t="str">
        <f>IF(ISNUMBER(L26),MAX(L26-MIN(MAX(AVERAGE($D26:$I26)*'IRRBB parameters'!$C$33,'IRRBB parameters'!$E$33),'IRRBB parameters'!$D$33)*(1-('IRRBB parameters'!K$38/'IRRBB parameters'!$U$38)),0),"")</f>
        <v/>
      </c>
      <c r="M266" s="1239" t="str">
        <f>IF(ISNUMBER(M26),MAX(M26-MIN(MAX(AVERAGE($D26:$I26)*'IRRBB parameters'!$C$33,'IRRBB parameters'!$E$33),'IRRBB parameters'!$D$33)*(1-('IRRBB parameters'!L$38/'IRRBB parameters'!$U$38)),0),"")</f>
        <v/>
      </c>
      <c r="N266" s="1239" t="str">
        <f>IF(ISNUMBER(N26),MAX(N26-MIN(MAX(AVERAGE($D26:$I26)*'IRRBB parameters'!$C$33,'IRRBB parameters'!$E$33),'IRRBB parameters'!$D$33)*(1-('IRRBB parameters'!M$38/'IRRBB parameters'!$U$38)),0),"")</f>
        <v/>
      </c>
      <c r="O266" s="1239" t="str">
        <f>IF(ISNUMBER(O26),MAX(O26-MIN(MAX(AVERAGE($D26:$I26)*'IRRBB parameters'!$C$33,'IRRBB parameters'!$E$33),'IRRBB parameters'!$D$33)*(1-('IRRBB parameters'!N$38/'IRRBB parameters'!$U$38)),0),"")</f>
        <v/>
      </c>
      <c r="P266" s="1239" t="str">
        <f>IF(ISNUMBER(P26),MAX(P26-MIN(MAX(AVERAGE($D26:$I26)*'IRRBB parameters'!$C$33,'IRRBB parameters'!$E$33),'IRRBB parameters'!$D$33)*(1-('IRRBB parameters'!O$38/'IRRBB parameters'!$U$38)),0),"")</f>
        <v/>
      </c>
      <c r="Q266" s="1239" t="str">
        <f>IF(ISNUMBER(Q26),MAX(Q26-MIN(MAX(AVERAGE($D26:$I26)*'IRRBB parameters'!$C$33,'IRRBB parameters'!$E$33),'IRRBB parameters'!$D$33)*(1-('IRRBB parameters'!P$38/'IRRBB parameters'!$U$38)),0),"")</f>
        <v/>
      </c>
      <c r="R266" s="1239" t="str">
        <f>IF(ISNUMBER(R26),MAX(R26-MIN(MAX(AVERAGE($D26:$I26)*'IRRBB parameters'!$C$33,'IRRBB parameters'!$E$33),'IRRBB parameters'!$D$33)*(1-('IRRBB parameters'!Q$38/'IRRBB parameters'!$U$38)),0),"")</f>
        <v/>
      </c>
      <c r="S266" s="1239" t="str">
        <f>IF(ISNUMBER(S26),MAX(S26-MIN(MAX(AVERAGE($D26:$I26)*'IRRBB parameters'!$C$33,'IRRBB parameters'!$E$33),'IRRBB parameters'!$D$33)*(1-('IRRBB parameters'!R$38/'IRRBB parameters'!$U$38)),0),"")</f>
        <v/>
      </c>
      <c r="T266" s="1239" t="str">
        <f>IF(ISNUMBER(T26),MAX(T26-MIN(MAX(AVERAGE($D26:$I26)*'IRRBB parameters'!$C$33,'IRRBB parameters'!$E$33),'IRRBB parameters'!$D$33)*(1-('IRRBB parameters'!S$38/'IRRBB parameters'!$U$38)),0),"")</f>
        <v/>
      </c>
      <c r="U266" s="1239" t="str">
        <f>IF(ISNUMBER(U26),MAX(U26-MIN(MAX(AVERAGE($D26:$I26)*'IRRBB parameters'!$C$33,'IRRBB parameters'!$E$33),'IRRBB parameters'!$D$33)*(1-('IRRBB parameters'!T$38/'IRRBB parameters'!$U$38)),0),"")</f>
        <v/>
      </c>
      <c r="V266" s="1240" t="str">
        <f>IF(ISNUMBER(V26),MAX(V26-MIN(MAX(AVERAGE($D26:$I26)*'IRRBB parameters'!$C$33,'IRRBB parameters'!$E$33),'IRRBB parameters'!$D$33)*(1-('IRRBB parameters'!U$38/'IRRBB parameters'!$U$38)),0),"")</f>
        <v/>
      </c>
      <c r="W266" s="1150"/>
      <c r="X266" s="1210"/>
    </row>
    <row r="267" spans="1:24" ht="15" customHeight="1" x14ac:dyDescent="0.25">
      <c r="A267" s="1209"/>
      <c r="B267" s="1230">
        <f t="shared" si="10"/>
        <v>22</v>
      </c>
      <c r="C267" s="1231" t="str">
        <f t="shared" si="11"/>
        <v/>
      </c>
      <c r="D267" s="1239" t="str">
        <f>IF(ISNUMBER(D27),MAX(D27-MIN(MAX(AVERAGE($D27:$I27)*'IRRBB parameters'!$C$33,'IRRBB parameters'!$E$33),'IRRBB parameters'!$D$33)*(1-('IRRBB parameters'!C$38/'IRRBB parameters'!$U$38)),0),"")</f>
        <v/>
      </c>
      <c r="E267" s="1239" t="str">
        <f>IF(ISNUMBER(E27),MAX(E27-MIN(MAX(AVERAGE($D27:$I27)*'IRRBB parameters'!$C$33,'IRRBB parameters'!$E$33),'IRRBB parameters'!$D$33)*(1-('IRRBB parameters'!D$38/'IRRBB parameters'!$U$38)),0),"")</f>
        <v/>
      </c>
      <c r="F267" s="1239" t="str">
        <f>IF(ISNUMBER(F27),MAX(F27-MIN(MAX(AVERAGE($D27:$I27)*'IRRBB parameters'!$C$33,'IRRBB parameters'!$E$33),'IRRBB parameters'!$D$33)*(1-('IRRBB parameters'!E$38/'IRRBB parameters'!$U$38)),0),"")</f>
        <v/>
      </c>
      <c r="G267" s="1239" t="str">
        <f>IF(ISNUMBER(G27),MAX(G27-MIN(MAX(AVERAGE($D27:$I27)*'IRRBB parameters'!$C$33,'IRRBB parameters'!$E$33),'IRRBB parameters'!$D$33)*(1-('IRRBB parameters'!F$38/'IRRBB parameters'!$U$38)),0),"")</f>
        <v/>
      </c>
      <c r="H267" s="1239" t="str">
        <f>IF(ISNUMBER(H27),MAX(H27-MIN(MAX(AVERAGE($D27:$I27)*'IRRBB parameters'!$C$33,'IRRBB parameters'!$E$33),'IRRBB parameters'!$D$33)*(1-('IRRBB parameters'!G$38/'IRRBB parameters'!$U$38)),0),"")</f>
        <v/>
      </c>
      <c r="I267" s="1239" t="str">
        <f>IF(ISNUMBER(I27),MAX(I27-MIN(MAX(AVERAGE($D27:$I27)*'IRRBB parameters'!$C$33,'IRRBB parameters'!$E$33),'IRRBB parameters'!$D$33)*(1-('IRRBB parameters'!H$38/'IRRBB parameters'!$U$38)),0),"")</f>
        <v/>
      </c>
      <c r="J267" s="1239" t="str">
        <f>IF(ISNUMBER(J27),MAX(J27-MIN(MAX(AVERAGE($D27:$I27)*'IRRBB parameters'!$C$33,'IRRBB parameters'!$E$33),'IRRBB parameters'!$D$33)*(1-('IRRBB parameters'!I$38/'IRRBB parameters'!$U$38)),0),"")</f>
        <v/>
      </c>
      <c r="K267" s="1239" t="str">
        <f>IF(ISNUMBER(K27),MAX(K27-MIN(MAX(AVERAGE($D27:$I27)*'IRRBB parameters'!$C$33,'IRRBB parameters'!$E$33),'IRRBB parameters'!$D$33)*(1-('IRRBB parameters'!J$38/'IRRBB parameters'!$U$38)),0),"")</f>
        <v/>
      </c>
      <c r="L267" s="1239" t="str">
        <f>IF(ISNUMBER(L27),MAX(L27-MIN(MAX(AVERAGE($D27:$I27)*'IRRBB parameters'!$C$33,'IRRBB parameters'!$E$33),'IRRBB parameters'!$D$33)*(1-('IRRBB parameters'!K$38/'IRRBB parameters'!$U$38)),0),"")</f>
        <v/>
      </c>
      <c r="M267" s="1239" t="str">
        <f>IF(ISNUMBER(M27),MAX(M27-MIN(MAX(AVERAGE($D27:$I27)*'IRRBB parameters'!$C$33,'IRRBB parameters'!$E$33),'IRRBB parameters'!$D$33)*(1-('IRRBB parameters'!L$38/'IRRBB parameters'!$U$38)),0),"")</f>
        <v/>
      </c>
      <c r="N267" s="1239" t="str">
        <f>IF(ISNUMBER(N27),MAX(N27-MIN(MAX(AVERAGE($D27:$I27)*'IRRBB parameters'!$C$33,'IRRBB parameters'!$E$33),'IRRBB parameters'!$D$33)*(1-('IRRBB parameters'!M$38/'IRRBB parameters'!$U$38)),0),"")</f>
        <v/>
      </c>
      <c r="O267" s="1239" t="str">
        <f>IF(ISNUMBER(O27),MAX(O27-MIN(MAX(AVERAGE($D27:$I27)*'IRRBB parameters'!$C$33,'IRRBB parameters'!$E$33),'IRRBB parameters'!$D$33)*(1-('IRRBB parameters'!N$38/'IRRBB parameters'!$U$38)),0),"")</f>
        <v/>
      </c>
      <c r="P267" s="1239" t="str">
        <f>IF(ISNUMBER(P27),MAX(P27-MIN(MAX(AVERAGE($D27:$I27)*'IRRBB parameters'!$C$33,'IRRBB parameters'!$E$33),'IRRBB parameters'!$D$33)*(1-('IRRBB parameters'!O$38/'IRRBB parameters'!$U$38)),0),"")</f>
        <v/>
      </c>
      <c r="Q267" s="1239" t="str">
        <f>IF(ISNUMBER(Q27),MAX(Q27-MIN(MAX(AVERAGE($D27:$I27)*'IRRBB parameters'!$C$33,'IRRBB parameters'!$E$33),'IRRBB parameters'!$D$33)*(1-('IRRBB parameters'!P$38/'IRRBB parameters'!$U$38)),0),"")</f>
        <v/>
      </c>
      <c r="R267" s="1239" t="str">
        <f>IF(ISNUMBER(R27),MAX(R27-MIN(MAX(AVERAGE($D27:$I27)*'IRRBB parameters'!$C$33,'IRRBB parameters'!$E$33),'IRRBB parameters'!$D$33)*(1-('IRRBB parameters'!Q$38/'IRRBB parameters'!$U$38)),0),"")</f>
        <v/>
      </c>
      <c r="S267" s="1239" t="str">
        <f>IF(ISNUMBER(S27),MAX(S27-MIN(MAX(AVERAGE($D27:$I27)*'IRRBB parameters'!$C$33,'IRRBB parameters'!$E$33),'IRRBB parameters'!$D$33)*(1-('IRRBB parameters'!R$38/'IRRBB parameters'!$U$38)),0),"")</f>
        <v/>
      </c>
      <c r="T267" s="1239" t="str">
        <f>IF(ISNUMBER(T27),MAX(T27-MIN(MAX(AVERAGE($D27:$I27)*'IRRBB parameters'!$C$33,'IRRBB parameters'!$E$33),'IRRBB parameters'!$D$33)*(1-('IRRBB parameters'!S$38/'IRRBB parameters'!$U$38)),0),"")</f>
        <v/>
      </c>
      <c r="U267" s="1239" t="str">
        <f>IF(ISNUMBER(U27),MAX(U27-MIN(MAX(AVERAGE($D27:$I27)*'IRRBB parameters'!$C$33,'IRRBB parameters'!$E$33),'IRRBB parameters'!$D$33)*(1-('IRRBB parameters'!T$38/'IRRBB parameters'!$U$38)),0),"")</f>
        <v/>
      </c>
      <c r="V267" s="1240" t="str">
        <f>IF(ISNUMBER(V27),MAX(V27-MIN(MAX(AVERAGE($D27:$I27)*'IRRBB parameters'!$C$33,'IRRBB parameters'!$E$33),'IRRBB parameters'!$D$33)*(1-('IRRBB parameters'!U$38/'IRRBB parameters'!$U$38)),0),"")</f>
        <v/>
      </c>
      <c r="W267" s="1150"/>
      <c r="X267" s="1210"/>
    </row>
    <row r="268" spans="1:24" ht="15" customHeight="1" x14ac:dyDescent="0.25">
      <c r="A268" s="1209"/>
      <c r="B268" s="1230">
        <f t="shared" si="10"/>
        <v>23</v>
      </c>
      <c r="C268" s="1231" t="str">
        <f t="shared" si="11"/>
        <v/>
      </c>
      <c r="D268" s="1239" t="str">
        <f>IF(ISNUMBER(D28),MAX(D28-MIN(MAX(AVERAGE($D28:$I28)*'IRRBB parameters'!$C$33,'IRRBB parameters'!$E$33),'IRRBB parameters'!$D$33)*(1-('IRRBB parameters'!C$38/'IRRBB parameters'!$U$38)),0),"")</f>
        <v/>
      </c>
      <c r="E268" s="1239" t="str">
        <f>IF(ISNUMBER(E28),MAX(E28-MIN(MAX(AVERAGE($D28:$I28)*'IRRBB parameters'!$C$33,'IRRBB parameters'!$E$33),'IRRBB parameters'!$D$33)*(1-('IRRBB parameters'!D$38/'IRRBB parameters'!$U$38)),0),"")</f>
        <v/>
      </c>
      <c r="F268" s="1239" t="str">
        <f>IF(ISNUMBER(F28),MAX(F28-MIN(MAX(AVERAGE($D28:$I28)*'IRRBB parameters'!$C$33,'IRRBB parameters'!$E$33),'IRRBB parameters'!$D$33)*(1-('IRRBB parameters'!E$38/'IRRBB parameters'!$U$38)),0),"")</f>
        <v/>
      </c>
      <c r="G268" s="1239" t="str">
        <f>IF(ISNUMBER(G28),MAX(G28-MIN(MAX(AVERAGE($D28:$I28)*'IRRBB parameters'!$C$33,'IRRBB parameters'!$E$33),'IRRBB parameters'!$D$33)*(1-('IRRBB parameters'!F$38/'IRRBB parameters'!$U$38)),0),"")</f>
        <v/>
      </c>
      <c r="H268" s="1239" t="str">
        <f>IF(ISNUMBER(H28),MAX(H28-MIN(MAX(AVERAGE($D28:$I28)*'IRRBB parameters'!$C$33,'IRRBB parameters'!$E$33),'IRRBB parameters'!$D$33)*(1-('IRRBB parameters'!G$38/'IRRBB parameters'!$U$38)),0),"")</f>
        <v/>
      </c>
      <c r="I268" s="1239" t="str">
        <f>IF(ISNUMBER(I28),MAX(I28-MIN(MAX(AVERAGE($D28:$I28)*'IRRBB parameters'!$C$33,'IRRBB parameters'!$E$33),'IRRBB parameters'!$D$33)*(1-('IRRBB parameters'!H$38/'IRRBB parameters'!$U$38)),0),"")</f>
        <v/>
      </c>
      <c r="J268" s="1239" t="str">
        <f>IF(ISNUMBER(J28),MAX(J28-MIN(MAX(AVERAGE($D28:$I28)*'IRRBB parameters'!$C$33,'IRRBB parameters'!$E$33),'IRRBB parameters'!$D$33)*(1-('IRRBB parameters'!I$38/'IRRBB parameters'!$U$38)),0),"")</f>
        <v/>
      </c>
      <c r="K268" s="1239" t="str">
        <f>IF(ISNUMBER(K28),MAX(K28-MIN(MAX(AVERAGE($D28:$I28)*'IRRBB parameters'!$C$33,'IRRBB parameters'!$E$33),'IRRBB parameters'!$D$33)*(1-('IRRBB parameters'!J$38/'IRRBB parameters'!$U$38)),0),"")</f>
        <v/>
      </c>
      <c r="L268" s="1239" t="str">
        <f>IF(ISNUMBER(L28),MAX(L28-MIN(MAX(AVERAGE($D28:$I28)*'IRRBB parameters'!$C$33,'IRRBB parameters'!$E$33),'IRRBB parameters'!$D$33)*(1-('IRRBB parameters'!K$38/'IRRBB parameters'!$U$38)),0),"")</f>
        <v/>
      </c>
      <c r="M268" s="1239" t="str">
        <f>IF(ISNUMBER(M28),MAX(M28-MIN(MAX(AVERAGE($D28:$I28)*'IRRBB parameters'!$C$33,'IRRBB parameters'!$E$33),'IRRBB parameters'!$D$33)*(1-('IRRBB parameters'!L$38/'IRRBB parameters'!$U$38)),0),"")</f>
        <v/>
      </c>
      <c r="N268" s="1239" t="str">
        <f>IF(ISNUMBER(N28),MAX(N28-MIN(MAX(AVERAGE($D28:$I28)*'IRRBB parameters'!$C$33,'IRRBB parameters'!$E$33),'IRRBB parameters'!$D$33)*(1-('IRRBB parameters'!M$38/'IRRBB parameters'!$U$38)),0),"")</f>
        <v/>
      </c>
      <c r="O268" s="1239" t="str">
        <f>IF(ISNUMBER(O28),MAX(O28-MIN(MAX(AVERAGE($D28:$I28)*'IRRBB parameters'!$C$33,'IRRBB parameters'!$E$33),'IRRBB parameters'!$D$33)*(1-('IRRBB parameters'!N$38/'IRRBB parameters'!$U$38)),0),"")</f>
        <v/>
      </c>
      <c r="P268" s="1239" t="str">
        <f>IF(ISNUMBER(P28),MAX(P28-MIN(MAX(AVERAGE($D28:$I28)*'IRRBB parameters'!$C$33,'IRRBB parameters'!$E$33),'IRRBB parameters'!$D$33)*(1-('IRRBB parameters'!O$38/'IRRBB parameters'!$U$38)),0),"")</f>
        <v/>
      </c>
      <c r="Q268" s="1239" t="str">
        <f>IF(ISNUMBER(Q28),MAX(Q28-MIN(MAX(AVERAGE($D28:$I28)*'IRRBB parameters'!$C$33,'IRRBB parameters'!$E$33),'IRRBB parameters'!$D$33)*(1-('IRRBB parameters'!P$38/'IRRBB parameters'!$U$38)),0),"")</f>
        <v/>
      </c>
      <c r="R268" s="1239" t="str">
        <f>IF(ISNUMBER(R28),MAX(R28-MIN(MAX(AVERAGE($D28:$I28)*'IRRBB parameters'!$C$33,'IRRBB parameters'!$E$33),'IRRBB parameters'!$D$33)*(1-('IRRBB parameters'!Q$38/'IRRBB parameters'!$U$38)),0),"")</f>
        <v/>
      </c>
      <c r="S268" s="1239" t="str">
        <f>IF(ISNUMBER(S28),MAX(S28-MIN(MAX(AVERAGE($D28:$I28)*'IRRBB parameters'!$C$33,'IRRBB parameters'!$E$33),'IRRBB parameters'!$D$33)*(1-('IRRBB parameters'!R$38/'IRRBB parameters'!$U$38)),0),"")</f>
        <v/>
      </c>
      <c r="T268" s="1239" t="str">
        <f>IF(ISNUMBER(T28),MAX(T28-MIN(MAX(AVERAGE($D28:$I28)*'IRRBB parameters'!$C$33,'IRRBB parameters'!$E$33),'IRRBB parameters'!$D$33)*(1-('IRRBB parameters'!S$38/'IRRBB parameters'!$U$38)),0),"")</f>
        <v/>
      </c>
      <c r="U268" s="1239" t="str">
        <f>IF(ISNUMBER(U28),MAX(U28-MIN(MAX(AVERAGE($D28:$I28)*'IRRBB parameters'!$C$33,'IRRBB parameters'!$E$33),'IRRBB parameters'!$D$33)*(1-('IRRBB parameters'!T$38/'IRRBB parameters'!$U$38)),0),"")</f>
        <v/>
      </c>
      <c r="V268" s="1240" t="str">
        <f>IF(ISNUMBER(V28),MAX(V28-MIN(MAX(AVERAGE($D28:$I28)*'IRRBB parameters'!$C$33,'IRRBB parameters'!$E$33),'IRRBB parameters'!$D$33)*(1-('IRRBB parameters'!U$38/'IRRBB parameters'!$U$38)),0),"")</f>
        <v/>
      </c>
      <c r="W268" s="1150"/>
      <c r="X268" s="1210"/>
    </row>
    <row r="269" spans="1:24" ht="15" customHeight="1" x14ac:dyDescent="0.25">
      <c r="A269" s="1209"/>
      <c r="B269" s="1230">
        <f t="shared" si="10"/>
        <v>24</v>
      </c>
      <c r="C269" s="1231" t="str">
        <f t="shared" si="11"/>
        <v/>
      </c>
      <c r="D269" s="1239" t="str">
        <f>IF(ISNUMBER(D29),MAX(D29-MIN(MAX(AVERAGE($D29:$I29)*'IRRBB parameters'!$C$33,'IRRBB parameters'!$E$33),'IRRBB parameters'!$D$33)*(1-('IRRBB parameters'!C$38/'IRRBB parameters'!$U$38)),0),"")</f>
        <v/>
      </c>
      <c r="E269" s="1239" t="str">
        <f>IF(ISNUMBER(E29),MAX(E29-MIN(MAX(AVERAGE($D29:$I29)*'IRRBB parameters'!$C$33,'IRRBB parameters'!$E$33),'IRRBB parameters'!$D$33)*(1-('IRRBB parameters'!D$38/'IRRBB parameters'!$U$38)),0),"")</f>
        <v/>
      </c>
      <c r="F269" s="1239" t="str">
        <f>IF(ISNUMBER(F29),MAX(F29-MIN(MAX(AVERAGE($D29:$I29)*'IRRBB parameters'!$C$33,'IRRBB parameters'!$E$33),'IRRBB parameters'!$D$33)*(1-('IRRBB parameters'!E$38/'IRRBB parameters'!$U$38)),0),"")</f>
        <v/>
      </c>
      <c r="G269" s="1239" t="str">
        <f>IF(ISNUMBER(G29),MAX(G29-MIN(MAX(AVERAGE($D29:$I29)*'IRRBB parameters'!$C$33,'IRRBB parameters'!$E$33),'IRRBB parameters'!$D$33)*(1-('IRRBB parameters'!F$38/'IRRBB parameters'!$U$38)),0),"")</f>
        <v/>
      </c>
      <c r="H269" s="1239" t="str">
        <f>IF(ISNUMBER(H29),MAX(H29-MIN(MAX(AVERAGE($D29:$I29)*'IRRBB parameters'!$C$33,'IRRBB parameters'!$E$33),'IRRBB parameters'!$D$33)*(1-('IRRBB parameters'!G$38/'IRRBB parameters'!$U$38)),0),"")</f>
        <v/>
      </c>
      <c r="I269" s="1239" t="str">
        <f>IF(ISNUMBER(I29),MAX(I29-MIN(MAX(AVERAGE($D29:$I29)*'IRRBB parameters'!$C$33,'IRRBB parameters'!$E$33),'IRRBB parameters'!$D$33)*(1-('IRRBB parameters'!H$38/'IRRBB parameters'!$U$38)),0),"")</f>
        <v/>
      </c>
      <c r="J269" s="1239" t="str">
        <f>IF(ISNUMBER(J29),MAX(J29-MIN(MAX(AVERAGE($D29:$I29)*'IRRBB parameters'!$C$33,'IRRBB parameters'!$E$33),'IRRBB parameters'!$D$33)*(1-('IRRBB parameters'!I$38/'IRRBB parameters'!$U$38)),0),"")</f>
        <v/>
      </c>
      <c r="K269" s="1239" t="str">
        <f>IF(ISNUMBER(K29),MAX(K29-MIN(MAX(AVERAGE($D29:$I29)*'IRRBB parameters'!$C$33,'IRRBB parameters'!$E$33),'IRRBB parameters'!$D$33)*(1-('IRRBB parameters'!J$38/'IRRBB parameters'!$U$38)),0),"")</f>
        <v/>
      </c>
      <c r="L269" s="1239" t="str">
        <f>IF(ISNUMBER(L29),MAX(L29-MIN(MAX(AVERAGE($D29:$I29)*'IRRBB parameters'!$C$33,'IRRBB parameters'!$E$33),'IRRBB parameters'!$D$33)*(1-('IRRBB parameters'!K$38/'IRRBB parameters'!$U$38)),0),"")</f>
        <v/>
      </c>
      <c r="M269" s="1239" t="str">
        <f>IF(ISNUMBER(M29),MAX(M29-MIN(MAX(AVERAGE($D29:$I29)*'IRRBB parameters'!$C$33,'IRRBB parameters'!$E$33),'IRRBB parameters'!$D$33)*(1-('IRRBB parameters'!L$38/'IRRBB parameters'!$U$38)),0),"")</f>
        <v/>
      </c>
      <c r="N269" s="1239" t="str">
        <f>IF(ISNUMBER(N29),MAX(N29-MIN(MAX(AVERAGE($D29:$I29)*'IRRBB parameters'!$C$33,'IRRBB parameters'!$E$33),'IRRBB parameters'!$D$33)*(1-('IRRBB parameters'!M$38/'IRRBB parameters'!$U$38)),0),"")</f>
        <v/>
      </c>
      <c r="O269" s="1239" t="str">
        <f>IF(ISNUMBER(O29),MAX(O29-MIN(MAX(AVERAGE($D29:$I29)*'IRRBB parameters'!$C$33,'IRRBB parameters'!$E$33),'IRRBB parameters'!$D$33)*(1-('IRRBB parameters'!N$38/'IRRBB parameters'!$U$38)),0),"")</f>
        <v/>
      </c>
      <c r="P269" s="1239" t="str">
        <f>IF(ISNUMBER(P29),MAX(P29-MIN(MAX(AVERAGE($D29:$I29)*'IRRBB parameters'!$C$33,'IRRBB parameters'!$E$33),'IRRBB parameters'!$D$33)*(1-('IRRBB parameters'!O$38/'IRRBB parameters'!$U$38)),0),"")</f>
        <v/>
      </c>
      <c r="Q269" s="1239" t="str">
        <f>IF(ISNUMBER(Q29),MAX(Q29-MIN(MAX(AVERAGE($D29:$I29)*'IRRBB parameters'!$C$33,'IRRBB parameters'!$E$33),'IRRBB parameters'!$D$33)*(1-('IRRBB parameters'!P$38/'IRRBB parameters'!$U$38)),0),"")</f>
        <v/>
      </c>
      <c r="R269" s="1239" t="str">
        <f>IF(ISNUMBER(R29),MAX(R29-MIN(MAX(AVERAGE($D29:$I29)*'IRRBB parameters'!$C$33,'IRRBB parameters'!$E$33),'IRRBB parameters'!$D$33)*(1-('IRRBB parameters'!Q$38/'IRRBB parameters'!$U$38)),0),"")</f>
        <v/>
      </c>
      <c r="S269" s="1239" t="str">
        <f>IF(ISNUMBER(S29),MAX(S29-MIN(MAX(AVERAGE($D29:$I29)*'IRRBB parameters'!$C$33,'IRRBB parameters'!$E$33),'IRRBB parameters'!$D$33)*(1-('IRRBB parameters'!R$38/'IRRBB parameters'!$U$38)),0),"")</f>
        <v/>
      </c>
      <c r="T269" s="1239" t="str">
        <f>IF(ISNUMBER(T29),MAX(T29-MIN(MAX(AVERAGE($D29:$I29)*'IRRBB parameters'!$C$33,'IRRBB parameters'!$E$33),'IRRBB parameters'!$D$33)*(1-('IRRBB parameters'!S$38/'IRRBB parameters'!$U$38)),0),"")</f>
        <v/>
      </c>
      <c r="U269" s="1239" t="str">
        <f>IF(ISNUMBER(U29),MAX(U29-MIN(MAX(AVERAGE($D29:$I29)*'IRRBB parameters'!$C$33,'IRRBB parameters'!$E$33),'IRRBB parameters'!$D$33)*(1-('IRRBB parameters'!T$38/'IRRBB parameters'!$U$38)),0),"")</f>
        <v/>
      </c>
      <c r="V269" s="1240" t="str">
        <f>IF(ISNUMBER(V29),MAX(V29-MIN(MAX(AVERAGE($D29:$I29)*'IRRBB parameters'!$C$33,'IRRBB parameters'!$E$33),'IRRBB parameters'!$D$33)*(1-('IRRBB parameters'!U$38/'IRRBB parameters'!$U$38)),0),"")</f>
        <v/>
      </c>
      <c r="W269" s="1150"/>
      <c r="X269" s="1210"/>
    </row>
    <row r="270" spans="1:24" ht="15" customHeight="1" x14ac:dyDescent="0.25">
      <c r="A270" s="1209"/>
      <c r="B270" s="1230">
        <f t="shared" si="10"/>
        <v>25</v>
      </c>
      <c r="C270" s="1231" t="str">
        <f t="shared" si="11"/>
        <v/>
      </c>
      <c r="D270" s="1239" t="str">
        <f>IF(ISNUMBER(D30),MAX(D30-MIN(MAX(AVERAGE($D30:$I30)*'IRRBB parameters'!$C$33,'IRRBB parameters'!$E$33),'IRRBB parameters'!$D$33)*(1-('IRRBB parameters'!C$38/'IRRBB parameters'!$U$38)),0),"")</f>
        <v/>
      </c>
      <c r="E270" s="1239" t="str">
        <f>IF(ISNUMBER(E30),MAX(E30-MIN(MAX(AVERAGE($D30:$I30)*'IRRBB parameters'!$C$33,'IRRBB parameters'!$E$33),'IRRBB parameters'!$D$33)*(1-('IRRBB parameters'!D$38/'IRRBB parameters'!$U$38)),0),"")</f>
        <v/>
      </c>
      <c r="F270" s="1239" t="str">
        <f>IF(ISNUMBER(F30),MAX(F30-MIN(MAX(AVERAGE($D30:$I30)*'IRRBB parameters'!$C$33,'IRRBB parameters'!$E$33),'IRRBB parameters'!$D$33)*(1-('IRRBB parameters'!E$38/'IRRBB parameters'!$U$38)),0),"")</f>
        <v/>
      </c>
      <c r="G270" s="1239" t="str">
        <f>IF(ISNUMBER(G30),MAX(G30-MIN(MAX(AVERAGE($D30:$I30)*'IRRBB parameters'!$C$33,'IRRBB parameters'!$E$33),'IRRBB parameters'!$D$33)*(1-('IRRBB parameters'!F$38/'IRRBB parameters'!$U$38)),0),"")</f>
        <v/>
      </c>
      <c r="H270" s="1239" t="str">
        <f>IF(ISNUMBER(H30),MAX(H30-MIN(MAX(AVERAGE($D30:$I30)*'IRRBB parameters'!$C$33,'IRRBB parameters'!$E$33),'IRRBB parameters'!$D$33)*(1-('IRRBB parameters'!G$38/'IRRBB parameters'!$U$38)),0),"")</f>
        <v/>
      </c>
      <c r="I270" s="1239" t="str">
        <f>IF(ISNUMBER(I30),MAX(I30-MIN(MAX(AVERAGE($D30:$I30)*'IRRBB parameters'!$C$33,'IRRBB parameters'!$E$33),'IRRBB parameters'!$D$33)*(1-('IRRBB parameters'!H$38/'IRRBB parameters'!$U$38)),0),"")</f>
        <v/>
      </c>
      <c r="J270" s="1239" t="str">
        <f>IF(ISNUMBER(J30),MAX(J30-MIN(MAX(AVERAGE($D30:$I30)*'IRRBB parameters'!$C$33,'IRRBB parameters'!$E$33),'IRRBB parameters'!$D$33)*(1-('IRRBB parameters'!I$38/'IRRBB parameters'!$U$38)),0),"")</f>
        <v/>
      </c>
      <c r="K270" s="1239" t="str">
        <f>IF(ISNUMBER(K30),MAX(K30-MIN(MAX(AVERAGE($D30:$I30)*'IRRBB parameters'!$C$33,'IRRBB parameters'!$E$33),'IRRBB parameters'!$D$33)*(1-('IRRBB parameters'!J$38/'IRRBB parameters'!$U$38)),0),"")</f>
        <v/>
      </c>
      <c r="L270" s="1239" t="str">
        <f>IF(ISNUMBER(L30),MAX(L30-MIN(MAX(AVERAGE($D30:$I30)*'IRRBB parameters'!$C$33,'IRRBB parameters'!$E$33),'IRRBB parameters'!$D$33)*(1-('IRRBB parameters'!K$38/'IRRBB parameters'!$U$38)),0),"")</f>
        <v/>
      </c>
      <c r="M270" s="1239" t="str">
        <f>IF(ISNUMBER(M30),MAX(M30-MIN(MAX(AVERAGE($D30:$I30)*'IRRBB parameters'!$C$33,'IRRBB parameters'!$E$33),'IRRBB parameters'!$D$33)*(1-('IRRBB parameters'!L$38/'IRRBB parameters'!$U$38)),0),"")</f>
        <v/>
      </c>
      <c r="N270" s="1239" t="str">
        <f>IF(ISNUMBER(N30),MAX(N30-MIN(MAX(AVERAGE($D30:$I30)*'IRRBB parameters'!$C$33,'IRRBB parameters'!$E$33),'IRRBB parameters'!$D$33)*(1-('IRRBB parameters'!M$38/'IRRBB parameters'!$U$38)),0),"")</f>
        <v/>
      </c>
      <c r="O270" s="1239" t="str">
        <f>IF(ISNUMBER(O30),MAX(O30-MIN(MAX(AVERAGE($D30:$I30)*'IRRBB parameters'!$C$33,'IRRBB parameters'!$E$33),'IRRBB parameters'!$D$33)*(1-('IRRBB parameters'!N$38/'IRRBB parameters'!$U$38)),0),"")</f>
        <v/>
      </c>
      <c r="P270" s="1239" t="str">
        <f>IF(ISNUMBER(P30),MAX(P30-MIN(MAX(AVERAGE($D30:$I30)*'IRRBB parameters'!$C$33,'IRRBB parameters'!$E$33),'IRRBB parameters'!$D$33)*(1-('IRRBB parameters'!O$38/'IRRBB parameters'!$U$38)),0),"")</f>
        <v/>
      </c>
      <c r="Q270" s="1239" t="str">
        <f>IF(ISNUMBER(Q30),MAX(Q30-MIN(MAX(AVERAGE($D30:$I30)*'IRRBB parameters'!$C$33,'IRRBB parameters'!$E$33),'IRRBB parameters'!$D$33)*(1-('IRRBB parameters'!P$38/'IRRBB parameters'!$U$38)),0),"")</f>
        <v/>
      </c>
      <c r="R270" s="1239" t="str">
        <f>IF(ISNUMBER(R30),MAX(R30-MIN(MAX(AVERAGE($D30:$I30)*'IRRBB parameters'!$C$33,'IRRBB parameters'!$E$33),'IRRBB parameters'!$D$33)*(1-('IRRBB parameters'!Q$38/'IRRBB parameters'!$U$38)),0),"")</f>
        <v/>
      </c>
      <c r="S270" s="1239" t="str">
        <f>IF(ISNUMBER(S30),MAX(S30-MIN(MAX(AVERAGE($D30:$I30)*'IRRBB parameters'!$C$33,'IRRBB parameters'!$E$33),'IRRBB parameters'!$D$33)*(1-('IRRBB parameters'!R$38/'IRRBB parameters'!$U$38)),0),"")</f>
        <v/>
      </c>
      <c r="T270" s="1239" t="str">
        <f>IF(ISNUMBER(T30),MAX(T30-MIN(MAX(AVERAGE($D30:$I30)*'IRRBB parameters'!$C$33,'IRRBB parameters'!$E$33),'IRRBB parameters'!$D$33)*(1-('IRRBB parameters'!S$38/'IRRBB parameters'!$U$38)),0),"")</f>
        <v/>
      </c>
      <c r="U270" s="1239" t="str">
        <f>IF(ISNUMBER(U30),MAX(U30-MIN(MAX(AVERAGE($D30:$I30)*'IRRBB parameters'!$C$33,'IRRBB parameters'!$E$33),'IRRBB parameters'!$D$33)*(1-('IRRBB parameters'!T$38/'IRRBB parameters'!$U$38)),0),"")</f>
        <v/>
      </c>
      <c r="V270" s="1240" t="str">
        <f>IF(ISNUMBER(V30),MAX(V30-MIN(MAX(AVERAGE($D30:$I30)*'IRRBB parameters'!$C$33,'IRRBB parameters'!$E$33),'IRRBB parameters'!$D$33)*(1-('IRRBB parameters'!U$38/'IRRBB parameters'!$U$38)),0),"")</f>
        <v/>
      </c>
      <c r="W270" s="1150"/>
      <c r="X270" s="1210"/>
    </row>
    <row r="271" spans="1:24" ht="15" customHeight="1" x14ac:dyDescent="0.25">
      <c r="A271" s="1209"/>
      <c r="B271" s="1230">
        <f t="shared" si="10"/>
        <v>26</v>
      </c>
      <c r="C271" s="1231" t="str">
        <f t="shared" si="11"/>
        <v/>
      </c>
      <c r="D271" s="1239" t="str">
        <f>IF(ISNUMBER(D31),MAX(D31-MIN(MAX(AVERAGE($D31:$I31)*'IRRBB parameters'!$C$33,'IRRBB parameters'!$E$33),'IRRBB parameters'!$D$33)*(1-('IRRBB parameters'!C$38/'IRRBB parameters'!$U$38)),0),"")</f>
        <v/>
      </c>
      <c r="E271" s="1239" t="str">
        <f>IF(ISNUMBER(E31),MAX(E31-MIN(MAX(AVERAGE($D31:$I31)*'IRRBB parameters'!$C$33,'IRRBB parameters'!$E$33),'IRRBB parameters'!$D$33)*(1-('IRRBB parameters'!D$38/'IRRBB parameters'!$U$38)),0),"")</f>
        <v/>
      </c>
      <c r="F271" s="1239" t="str">
        <f>IF(ISNUMBER(F31),MAX(F31-MIN(MAX(AVERAGE($D31:$I31)*'IRRBB parameters'!$C$33,'IRRBB parameters'!$E$33),'IRRBB parameters'!$D$33)*(1-('IRRBB parameters'!E$38/'IRRBB parameters'!$U$38)),0),"")</f>
        <v/>
      </c>
      <c r="G271" s="1239" t="str">
        <f>IF(ISNUMBER(G31),MAX(G31-MIN(MAX(AVERAGE($D31:$I31)*'IRRBB parameters'!$C$33,'IRRBB parameters'!$E$33),'IRRBB parameters'!$D$33)*(1-('IRRBB parameters'!F$38/'IRRBB parameters'!$U$38)),0),"")</f>
        <v/>
      </c>
      <c r="H271" s="1239" t="str">
        <f>IF(ISNUMBER(H31),MAX(H31-MIN(MAX(AVERAGE($D31:$I31)*'IRRBB parameters'!$C$33,'IRRBB parameters'!$E$33),'IRRBB parameters'!$D$33)*(1-('IRRBB parameters'!G$38/'IRRBB parameters'!$U$38)),0),"")</f>
        <v/>
      </c>
      <c r="I271" s="1239" t="str">
        <f>IF(ISNUMBER(I31),MAX(I31-MIN(MAX(AVERAGE($D31:$I31)*'IRRBB parameters'!$C$33,'IRRBB parameters'!$E$33),'IRRBB parameters'!$D$33)*(1-('IRRBB parameters'!H$38/'IRRBB parameters'!$U$38)),0),"")</f>
        <v/>
      </c>
      <c r="J271" s="1239" t="str">
        <f>IF(ISNUMBER(J31),MAX(J31-MIN(MAX(AVERAGE($D31:$I31)*'IRRBB parameters'!$C$33,'IRRBB parameters'!$E$33),'IRRBB parameters'!$D$33)*(1-('IRRBB parameters'!I$38/'IRRBB parameters'!$U$38)),0),"")</f>
        <v/>
      </c>
      <c r="K271" s="1239" t="str">
        <f>IF(ISNUMBER(K31),MAX(K31-MIN(MAX(AVERAGE($D31:$I31)*'IRRBB parameters'!$C$33,'IRRBB parameters'!$E$33),'IRRBB parameters'!$D$33)*(1-('IRRBB parameters'!J$38/'IRRBB parameters'!$U$38)),0),"")</f>
        <v/>
      </c>
      <c r="L271" s="1239" t="str">
        <f>IF(ISNUMBER(L31),MAX(L31-MIN(MAX(AVERAGE($D31:$I31)*'IRRBB parameters'!$C$33,'IRRBB parameters'!$E$33),'IRRBB parameters'!$D$33)*(1-('IRRBB parameters'!K$38/'IRRBB parameters'!$U$38)),0),"")</f>
        <v/>
      </c>
      <c r="M271" s="1239" t="str">
        <f>IF(ISNUMBER(M31),MAX(M31-MIN(MAX(AVERAGE($D31:$I31)*'IRRBB parameters'!$C$33,'IRRBB parameters'!$E$33),'IRRBB parameters'!$D$33)*(1-('IRRBB parameters'!L$38/'IRRBB parameters'!$U$38)),0),"")</f>
        <v/>
      </c>
      <c r="N271" s="1239" t="str">
        <f>IF(ISNUMBER(N31),MAX(N31-MIN(MAX(AVERAGE($D31:$I31)*'IRRBB parameters'!$C$33,'IRRBB parameters'!$E$33),'IRRBB parameters'!$D$33)*(1-('IRRBB parameters'!M$38/'IRRBB parameters'!$U$38)),0),"")</f>
        <v/>
      </c>
      <c r="O271" s="1239" t="str">
        <f>IF(ISNUMBER(O31),MAX(O31-MIN(MAX(AVERAGE($D31:$I31)*'IRRBB parameters'!$C$33,'IRRBB parameters'!$E$33),'IRRBB parameters'!$D$33)*(1-('IRRBB parameters'!N$38/'IRRBB parameters'!$U$38)),0),"")</f>
        <v/>
      </c>
      <c r="P271" s="1239" t="str">
        <f>IF(ISNUMBER(P31),MAX(P31-MIN(MAX(AVERAGE($D31:$I31)*'IRRBB parameters'!$C$33,'IRRBB parameters'!$E$33),'IRRBB parameters'!$D$33)*(1-('IRRBB parameters'!O$38/'IRRBB parameters'!$U$38)),0),"")</f>
        <v/>
      </c>
      <c r="Q271" s="1239" t="str">
        <f>IF(ISNUMBER(Q31),MAX(Q31-MIN(MAX(AVERAGE($D31:$I31)*'IRRBB parameters'!$C$33,'IRRBB parameters'!$E$33),'IRRBB parameters'!$D$33)*(1-('IRRBB parameters'!P$38/'IRRBB parameters'!$U$38)),0),"")</f>
        <v/>
      </c>
      <c r="R271" s="1239" t="str">
        <f>IF(ISNUMBER(R31),MAX(R31-MIN(MAX(AVERAGE($D31:$I31)*'IRRBB parameters'!$C$33,'IRRBB parameters'!$E$33),'IRRBB parameters'!$D$33)*(1-('IRRBB parameters'!Q$38/'IRRBB parameters'!$U$38)),0),"")</f>
        <v/>
      </c>
      <c r="S271" s="1239" t="str">
        <f>IF(ISNUMBER(S31),MAX(S31-MIN(MAX(AVERAGE($D31:$I31)*'IRRBB parameters'!$C$33,'IRRBB parameters'!$E$33),'IRRBB parameters'!$D$33)*(1-('IRRBB parameters'!R$38/'IRRBB parameters'!$U$38)),0),"")</f>
        <v/>
      </c>
      <c r="T271" s="1239" t="str">
        <f>IF(ISNUMBER(T31),MAX(T31-MIN(MAX(AVERAGE($D31:$I31)*'IRRBB parameters'!$C$33,'IRRBB parameters'!$E$33),'IRRBB parameters'!$D$33)*(1-('IRRBB parameters'!S$38/'IRRBB parameters'!$U$38)),0),"")</f>
        <v/>
      </c>
      <c r="U271" s="1239" t="str">
        <f>IF(ISNUMBER(U31),MAX(U31-MIN(MAX(AVERAGE($D31:$I31)*'IRRBB parameters'!$C$33,'IRRBB parameters'!$E$33),'IRRBB parameters'!$D$33)*(1-('IRRBB parameters'!T$38/'IRRBB parameters'!$U$38)),0),"")</f>
        <v/>
      </c>
      <c r="V271" s="1240" t="str">
        <f>IF(ISNUMBER(V31),MAX(V31-MIN(MAX(AVERAGE($D31:$I31)*'IRRBB parameters'!$C$33,'IRRBB parameters'!$E$33),'IRRBB parameters'!$D$33)*(1-('IRRBB parameters'!U$38/'IRRBB parameters'!$U$38)),0),"")</f>
        <v/>
      </c>
      <c r="W271" s="1150"/>
      <c r="X271" s="1210"/>
    </row>
    <row r="272" spans="1:24" ht="15" customHeight="1" x14ac:dyDescent="0.25">
      <c r="A272" s="1209"/>
      <c r="B272" s="1230">
        <f t="shared" si="10"/>
        <v>27</v>
      </c>
      <c r="C272" s="1231" t="str">
        <f t="shared" si="11"/>
        <v/>
      </c>
      <c r="D272" s="1239" t="str">
        <f>IF(ISNUMBER(D32),MAX(D32-MIN(MAX(AVERAGE($D32:$I32)*'IRRBB parameters'!$C$33,'IRRBB parameters'!$E$33),'IRRBB parameters'!$D$33)*(1-('IRRBB parameters'!C$38/'IRRBB parameters'!$U$38)),0),"")</f>
        <v/>
      </c>
      <c r="E272" s="1239" t="str">
        <f>IF(ISNUMBER(E32),MAX(E32-MIN(MAX(AVERAGE($D32:$I32)*'IRRBB parameters'!$C$33,'IRRBB parameters'!$E$33),'IRRBB parameters'!$D$33)*(1-('IRRBB parameters'!D$38/'IRRBB parameters'!$U$38)),0),"")</f>
        <v/>
      </c>
      <c r="F272" s="1239" t="str">
        <f>IF(ISNUMBER(F32),MAX(F32-MIN(MAX(AVERAGE($D32:$I32)*'IRRBB parameters'!$C$33,'IRRBB parameters'!$E$33),'IRRBB parameters'!$D$33)*(1-('IRRBB parameters'!E$38/'IRRBB parameters'!$U$38)),0),"")</f>
        <v/>
      </c>
      <c r="G272" s="1239" t="str">
        <f>IF(ISNUMBER(G32),MAX(G32-MIN(MAX(AVERAGE($D32:$I32)*'IRRBB parameters'!$C$33,'IRRBB parameters'!$E$33),'IRRBB parameters'!$D$33)*(1-('IRRBB parameters'!F$38/'IRRBB parameters'!$U$38)),0),"")</f>
        <v/>
      </c>
      <c r="H272" s="1239" t="str">
        <f>IF(ISNUMBER(H32),MAX(H32-MIN(MAX(AVERAGE($D32:$I32)*'IRRBB parameters'!$C$33,'IRRBB parameters'!$E$33),'IRRBB parameters'!$D$33)*(1-('IRRBB parameters'!G$38/'IRRBB parameters'!$U$38)),0),"")</f>
        <v/>
      </c>
      <c r="I272" s="1239" t="str">
        <f>IF(ISNUMBER(I32),MAX(I32-MIN(MAX(AVERAGE($D32:$I32)*'IRRBB parameters'!$C$33,'IRRBB parameters'!$E$33),'IRRBB parameters'!$D$33)*(1-('IRRBB parameters'!H$38/'IRRBB parameters'!$U$38)),0),"")</f>
        <v/>
      </c>
      <c r="J272" s="1239" t="str">
        <f>IF(ISNUMBER(J32),MAX(J32-MIN(MAX(AVERAGE($D32:$I32)*'IRRBB parameters'!$C$33,'IRRBB parameters'!$E$33),'IRRBB parameters'!$D$33)*(1-('IRRBB parameters'!I$38/'IRRBB parameters'!$U$38)),0),"")</f>
        <v/>
      </c>
      <c r="K272" s="1239" t="str">
        <f>IF(ISNUMBER(K32),MAX(K32-MIN(MAX(AVERAGE($D32:$I32)*'IRRBB parameters'!$C$33,'IRRBB parameters'!$E$33),'IRRBB parameters'!$D$33)*(1-('IRRBB parameters'!J$38/'IRRBB parameters'!$U$38)),0),"")</f>
        <v/>
      </c>
      <c r="L272" s="1239" t="str">
        <f>IF(ISNUMBER(L32),MAX(L32-MIN(MAX(AVERAGE($D32:$I32)*'IRRBB parameters'!$C$33,'IRRBB parameters'!$E$33),'IRRBB parameters'!$D$33)*(1-('IRRBB parameters'!K$38/'IRRBB parameters'!$U$38)),0),"")</f>
        <v/>
      </c>
      <c r="M272" s="1239" t="str">
        <f>IF(ISNUMBER(M32),MAX(M32-MIN(MAX(AVERAGE($D32:$I32)*'IRRBB parameters'!$C$33,'IRRBB parameters'!$E$33),'IRRBB parameters'!$D$33)*(1-('IRRBB parameters'!L$38/'IRRBB parameters'!$U$38)),0),"")</f>
        <v/>
      </c>
      <c r="N272" s="1239" t="str">
        <f>IF(ISNUMBER(N32),MAX(N32-MIN(MAX(AVERAGE($D32:$I32)*'IRRBB parameters'!$C$33,'IRRBB parameters'!$E$33),'IRRBB parameters'!$D$33)*(1-('IRRBB parameters'!M$38/'IRRBB parameters'!$U$38)),0),"")</f>
        <v/>
      </c>
      <c r="O272" s="1239" t="str">
        <f>IF(ISNUMBER(O32),MAX(O32-MIN(MAX(AVERAGE($D32:$I32)*'IRRBB parameters'!$C$33,'IRRBB parameters'!$E$33),'IRRBB parameters'!$D$33)*(1-('IRRBB parameters'!N$38/'IRRBB parameters'!$U$38)),0),"")</f>
        <v/>
      </c>
      <c r="P272" s="1239" t="str">
        <f>IF(ISNUMBER(P32),MAX(P32-MIN(MAX(AVERAGE($D32:$I32)*'IRRBB parameters'!$C$33,'IRRBB parameters'!$E$33),'IRRBB parameters'!$D$33)*(1-('IRRBB parameters'!O$38/'IRRBB parameters'!$U$38)),0),"")</f>
        <v/>
      </c>
      <c r="Q272" s="1239" t="str">
        <f>IF(ISNUMBER(Q32),MAX(Q32-MIN(MAX(AVERAGE($D32:$I32)*'IRRBB parameters'!$C$33,'IRRBB parameters'!$E$33),'IRRBB parameters'!$D$33)*(1-('IRRBB parameters'!P$38/'IRRBB parameters'!$U$38)),0),"")</f>
        <v/>
      </c>
      <c r="R272" s="1239" t="str">
        <f>IF(ISNUMBER(R32),MAX(R32-MIN(MAX(AVERAGE($D32:$I32)*'IRRBB parameters'!$C$33,'IRRBB parameters'!$E$33),'IRRBB parameters'!$D$33)*(1-('IRRBB parameters'!Q$38/'IRRBB parameters'!$U$38)),0),"")</f>
        <v/>
      </c>
      <c r="S272" s="1239" t="str">
        <f>IF(ISNUMBER(S32),MAX(S32-MIN(MAX(AVERAGE($D32:$I32)*'IRRBB parameters'!$C$33,'IRRBB parameters'!$E$33),'IRRBB parameters'!$D$33)*(1-('IRRBB parameters'!R$38/'IRRBB parameters'!$U$38)),0),"")</f>
        <v/>
      </c>
      <c r="T272" s="1239" t="str">
        <f>IF(ISNUMBER(T32),MAX(T32-MIN(MAX(AVERAGE($D32:$I32)*'IRRBB parameters'!$C$33,'IRRBB parameters'!$E$33),'IRRBB parameters'!$D$33)*(1-('IRRBB parameters'!S$38/'IRRBB parameters'!$U$38)),0),"")</f>
        <v/>
      </c>
      <c r="U272" s="1239" t="str">
        <f>IF(ISNUMBER(U32),MAX(U32-MIN(MAX(AVERAGE($D32:$I32)*'IRRBB parameters'!$C$33,'IRRBB parameters'!$E$33),'IRRBB parameters'!$D$33)*(1-('IRRBB parameters'!T$38/'IRRBB parameters'!$U$38)),0),"")</f>
        <v/>
      </c>
      <c r="V272" s="1240" t="str">
        <f>IF(ISNUMBER(V32),MAX(V32-MIN(MAX(AVERAGE($D32:$I32)*'IRRBB parameters'!$C$33,'IRRBB parameters'!$E$33),'IRRBB parameters'!$D$33)*(1-('IRRBB parameters'!U$38/'IRRBB parameters'!$U$38)),0),"")</f>
        <v/>
      </c>
      <c r="W272" s="1150"/>
      <c r="X272" s="1210"/>
    </row>
    <row r="273" spans="1:24" ht="15" customHeight="1" x14ac:dyDescent="0.25">
      <c r="A273" s="1209"/>
      <c r="B273" s="1230">
        <f t="shared" si="10"/>
        <v>28</v>
      </c>
      <c r="C273" s="1231" t="str">
        <f t="shared" si="11"/>
        <v/>
      </c>
      <c r="D273" s="1239" t="str">
        <f>IF(ISNUMBER(D33),MAX(D33-MIN(MAX(AVERAGE($D33:$I33)*'IRRBB parameters'!$C$33,'IRRBB parameters'!$E$33),'IRRBB parameters'!$D$33)*(1-('IRRBB parameters'!C$38/'IRRBB parameters'!$U$38)),0),"")</f>
        <v/>
      </c>
      <c r="E273" s="1239" t="str">
        <f>IF(ISNUMBER(E33),MAX(E33-MIN(MAX(AVERAGE($D33:$I33)*'IRRBB parameters'!$C$33,'IRRBB parameters'!$E$33),'IRRBB parameters'!$D$33)*(1-('IRRBB parameters'!D$38/'IRRBB parameters'!$U$38)),0),"")</f>
        <v/>
      </c>
      <c r="F273" s="1239" t="str">
        <f>IF(ISNUMBER(F33),MAX(F33-MIN(MAX(AVERAGE($D33:$I33)*'IRRBB parameters'!$C$33,'IRRBB parameters'!$E$33),'IRRBB parameters'!$D$33)*(1-('IRRBB parameters'!E$38/'IRRBB parameters'!$U$38)),0),"")</f>
        <v/>
      </c>
      <c r="G273" s="1239" t="str">
        <f>IF(ISNUMBER(G33),MAX(G33-MIN(MAX(AVERAGE($D33:$I33)*'IRRBB parameters'!$C$33,'IRRBB parameters'!$E$33),'IRRBB parameters'!$D$33)*(1-('IRRBB parameters'!F$38/'IRRBB parameters'!$U$38)),0),"")</f>
        <v/>
      </c>
      <c r="H273" s="1239" t="str">
        <f>IF(ISNUMBER(H33),MAX(H33-MIN(MAX(AVERAGE($D33:$I33)*'IRRBB parameters'!$C$33,'IRRBB parameters'!$E$33),'IRRBB parameters'!$D$33)*(1-('IRRBB parameters'!G$38/'IRRBB parameters'!$U$38)),0),"")</f>
        <v/>
      </c>
      <c r="I273" s="1239" t="str">
        <f>IF(ISNUMBER(I33),MAX(I33-MIN(MAX(AVERAGE($D33:$I33)*'IRRBB parameters'!$C$33,'IRRBB parameters'!$E$33),'IRRBB parameters'!$D$33)*(1-('IRRBB parameters'!H$38/'IRRBB parameters'!$U$38)),0),"")</f>
        <v/>
      </c>
      <c r="J273" s="1239" t="str">
        <f>IF(ISNUMBER(J33),MAX(J33-MIN(MAX(AVERAGE($D33:$I33)*'IRRBB parameters'!$C$33,'IRRBB parameters'!$E$33),'IRRBB parameters'!$D$33)*(1-('IRRBB parameters'!I$38/'IRRBB parameters'!$U$38)),0),"")</f>
        <v/>
      </c>
      <c r="K273" s="1239" t="str">
        <f>IF(ISNUMBER(K33),MAX(K33-MIN(MAX(AVERAGE($D33:$I33)*'IRRBB parameters'!$C$33,'IRRBB parameters'!$E$33),'IRRBB parameters'!$D$33)*(1-('IRRBB parameters'!J$38/'IRRBB parameters'!$U$38)),0),"")</f>
        <v/>
      </c>
      <c r="L273" s="1239" t="str">
        <f>IF(ISNUMBER(L33),MAX(L33-MIN(MAX(AVERAGE($D33:$I33)*'IRRBB parameters'!$C$33,'IRRBB parameters'!$E$33),'IRRBB parameters'!$D$33)*(1-('IRRBB parameters'!K$38/'IRRBB parameters'!$U$38)),0),"")</f>
        <v/>
      </c>
      <c r="M273" s="1239" t="str">
        <f>IF(ISNUMBER(M33),MAX(M33-MIN(MAX(AVERAGE($D33:$I33)*'IRRBB parameters'!$C$33,'IRRBB parameters'!$E$33),'IRRBB parameters'!$D$33)*(1-('IRRBB parameters'!L$38/'IRRBB parameters'!$U$38)),0),"")</f>
        <v/>
      </c>
      <c r="N273" s="1239" t="str">
        <f>IF(ISNUMBER(N33),MAX(N33-MIN(MAX(AVERAGE($D33:$I33)*'IRRBB parameters'!$C$33,'IRRBB parameters'!$E$33),'IRRBB parameters'!$D$33)*(1-('IRRBB parameters'!M$38/'IRRBB parameters'!$U$38)),0),"")</f>
        <v/>
      </c>
      <c r="O273" s="1239" t="str">
        <f>IF(ISNUMBER(O33),MAX(O33-MIN(MAX(AVERAGE($D33:$I33)*'IRRBB parameters'!$C$33,'IRRBB parameters'!$E$33),'IRRBB parameters'!$D$33)*(1-('IRRBB parameters'!N$38/'IRRBB parameters'!$U$38)),0),"")</f>
        <v/>
      </c>
      <c r="P273" s="1239" t="str">
        <f>IF(ISNUMBER(P33),MAX(P33-MIN(MAX(AVERAGE($D33:$I33)*'IRRBB parameters'!$C$33,'IRRBB parameters'!$E$33),'IRRBB parameters'!$D$33)*(1-('IRRBB parameters'!O$38/'IRRBB parameters'!$U$38)),0),"")</f>
        <v/>
      </c>
      <c r="Q273" s="1239" t="str">
        <f>IF(ISNUMBER(Q33),MAX(Q33-MIN(MAX(AVERAGE($D33:$I33)*'IRRBB parameters'!$C$33,'IRRBB parameters'!$E$33),'IRRBB parameters'!$D$33)*(1-('IRRBB parameters'!P$38/'IRRBB parameters'!$U$38)),0),"")</f>
        <v/>
      </c>
      <c r="R273" s="1239" t="str">
        <f>IF(ISNUMBER(R33),MAX(R33-MIN(MAX(AVERAGE($D33:$I33)*'IRRBB parameters'!$C$33,'IRRBB parameters'!$E$33),'IRRBB parameters'!$D$33)*(1-('IRRBB parameters'!Q$38/'IRRBB parameters'!$U$38)),0),"")</f>
        <v/>
      </c>
      <c r="S273" s="1239" t="str">
        <f>IF(ISNUMBER(S33),MAX(S33-MIN(MAX(AVERAGE($D33:$I33)*'IRRBB parameters'!$C$33,'IRRBB parameters'!$E$33),'IRRBB parameters'!$D$33)*(1-('IRRBB parameters'!R$38/'IRRBB parameters'!$U$38)),0),"")</f>
        <v/>
      </c>
      <c r="T273" s="1239" t="str">
        <f>IF(ISNUMBER(T33),MAX(T33-MIN(MAX(AVERAGE($D33:$I33)*'IRRBB parameters'!$C$33,'IRRBB parameters'!$E$33),'IRRBB parameters'!$D$33)*(1-('IRRBB parameters'!S$38/'IRRBB parameters'!$U$38)),0),"")</f>
        <v/>
      </c>
      <c r="U273" s="1239" t="str">
        <f>IF(ISNUMBER(U33),MAX(U33-MIN(MAX(AVERAGE($D33:$I33)*'IRRBB parameters'!$C$33,'IRRBB parameters'!$E$33),'IRRBB parameters'!$D$33)*(1-('IRRBB parameters'!T$38/'IRRBB parameters'!$U$38)),0),"")</f>
        <v/>
      </c>
      <c r="V273" s="1240" t="str">
        <f>IF(ISNUMBER(V33),MAX(V33-MIN(MAX(AVERAGE($D33:$I33)*'IRRBB parameters'!$C$33,'IRRBB parameters'!$E$33),'IRRBB parameters'!$D$33)*(1-('IRRBB parameters'!U$38/'IRRBB parameters'!$U$38)),0),"")</f>
        <v/>
      </c>
      <c r="W273" s="1150"/>
      <c r="X273" s="1210"/>
    </row>
    <row r="274" spans="1:24" ht="15" customHeight="1" x14ac:dyDescent="0.25">
      <c r="A274" s="1209"/>
      <c r="B274" s="1230">
        <f t="shared" si="10"/>
        <v>29</v>
      </c>
      <c r="C274" s="1231" t="str">
        <f t="shared" si="11"/>
        <v/>
      </c>
      <c r="D274" s="1239" t="str">
        <f>IF(ISNUMBER(D34),MAX(D34-MIN(MAX(AVERAGE($D34:$I34)*'IRRBB parameters'!$C$33,'IRRBB parameters'!$E$33),'IRRBB parameters'!$D$33)*(1-('IRRBB parameters'!C$38/'IRRBB parameters'!$U$38)),0),"")</f>
        <v/>
      </c>
      <c r="E274" s="1239" t="str">
        <f>IF(ISNUMBER(E34),MAX(E34-MIN(MAX(AVERAGE($D34:$I34)*'IRRBB parameters'!$C$33,'IRRBB parameters'!$E$33),'IRRBB parameters'!$D$33)*(1-('IRRBB parameters'!D$38/'IRRBB parameters'!$U$38)),0),"")</f>
        <v/>
      </c>
      <c r="F274" s="1239" t="str">
        <f>IF(ISNUMBER(F34),MAX(F34-MIN(MAX(AVERAGE($D34:$I34)*'IRRBB parameters'!$C$33,'IRRBB parameters'!$E$33),'IRRBB parameters'!$D$33)*(1-('IRRBB parameters'!E$38/'IRRBB parameters'!$U$38)),0),"")</f>
        <v/>
      </c>
      <c r="G274" s="1239" t="str">
        <f>IF(ISNUMBER(G34),MAX(G34-MIN(MAX(AVERAGE($D34:$I34)*'IRRBB parameters'!$C$33,'IRRBB parameters'!$E$33),'IRRBB parameters'!$D$33)*(1-('IRRBB parameters'!F$38/'IRRBB parameters'!$U$38)),0),"")</f>
        <v/>
      </c>
      <c r="H274" s="1239" t="str">
        <f>IF(ISNUMBER(H34),MAX(H34-MIN(MAX(AVERAGE($D34:$I34)*'IRRBB parameters'!$C$33,'IRRBB parameters'!$E$33),'IRRBB parameters'!$D$33)*(1-('IRRBB parameters'!G$38/'IRRBB parameters'!$U$38)),0),"")</f>
        <v/>
      </c>
      <c r="I274" s="1239" t="str">
        <f>IF(ISNUMBER(I34),MAX(I34-MIN(MAX(AVERAGE($D34:$I34)*'IRRBB parameters'!$C$33,'IRRBB parameters'!$E$33),'IRRBB parameters'!$D$33)*(1-('IRRBB parameters'!H$38/'IRRBB parameters'!$U$38)),0),"")</f>
        <v/>
      </c>
      <c r="J274" s="1239" t="str">
        <f>IF(ISNUMBER(J34),MAX(J34-MIN(MAX(AVERAGE($D34:$I34)*'IRRBB parameters'!$C$33,'IRRBB parameters'!$E$33),'IRRBB parameters'!$D$33)*(1-('IRRBB parameters'!I$38/'IRRBB parameters'!$U$38)),0),"")</f>
        <v/>
      </c>
      <c r="K274" s="1239" t="str">
        <f>IF(ISNUMBER(K34),MAX(K34-MIN(MAX(AVERAGE($D34:$I34)*'IRRBB parameters'!$C$33,'IRRBB parameters'!$E$33),'IRRBB parameters'!$D$33)*(1-('IRRBB parameters'!J$38/'IRRBB parameters'!$U$38)),0),"")</f>
        <v/>
      </c>
      <c r="L274" s="1239" t="str">
        <f>IF(ISNUMBER(L34),MAX(L34-MIN(MAX(AVERAGE($D34:$I34)*'IRRBB parameters'!$C$33,'IRRBB parameters'!$E$33),'IRRBB parameters'!$D$33)*(1-('IRRBB parameters'!K$38/'IRRBB parameters'!$U$38)),0),"")</f>
        <v/>
      </c>
      <c r="M274" s="1239" t="str">
        <f>IF(ISNUMBER(M34),MAX(M34-MIN(MAX(AVERAGE($D34:$I34)*'IRRBB parameters'!$C$33,'IRRBB parameters'!$E$33),'IRRBB parameters'!$D$33)*(1-('IRRBB parameters'!L$38/'IRRBB parameters'!$U$38)),0),"")</f>
        <v/>
      </c>
      <c r="N274" s="1239" t="str">
        <f>IF(ISNUMBER(N34),MAX(N34-MIN(MAX(AVERAGE($D34:$I34)*'IRRBB parameters'!$C$33,'IRRBB parameters'!$E$33),'IRRBB parameters'!$D$33)*(1-('IRRBB parameters'!M$38/'IRRBB parameters'!$U$38)),0),"")</f>
        <v/>
      </c>
      <c r="O274" s="1239" t="str">
        <f>IF(ISNUMBER(O34),MAX(O34-MIN(MAX(AVERAGE($D34:$I34)*'IRRBB parameters'!$C$33,'IRRBB parameters'!$E$33),'IRRBB parameters'!$D$33)*(1-('IRRBB parameters'!N$38/'IRRBB parameters'!$U$38)),0),"")</f>
        <v/>
      </c>
      <c r="P274" s="1239" t="str">
        <f>IF(ISNUMBER(P34),MAX(P34-MIN(MAX(AVERAGE($D34:$I34)*'IRRBB parameters'!$C$33,'IRRBB parameters'!$E$33),'IRRBB parameters'!$D$33)*(1-('IRRBB parameters'!O$38/'IRRBB parameters'!$U$38)),0),"")</f>
        <v/>
      </c>
      <c r="Q274" s="1239" t="str">
        <f>IF(ISNUMBER(Q34),MAX(Q34-MIN(MAX(AVERAGE($D34:$I34)*'IRRBB parameters'!$C$33,'IRRBB parameters'!$E$33),'IRRBB parameters'!$D$33)*(1-('IRRBB parameters'!P$38/'IRRBB parameters'!$U$38)),0),"")</f>
        <v/>
      </c>
      <c r="R274" s="1239" t="str">
        <f>IF(ISNUMBER(R34),MAX(R34-MIN(MAX(AVERAGE($D34:$I34)*'IRRBB parameters'!$C$33,'IRRBB parameters'!$E$33),'IRRBB parameters'!$D$33)*(1-('IRRBB parameters'!Q$38/'IRRBB parameters'!$U$38)),0),"")</f>
        <v/>
      </c>
      <c r="S274" s="1239" t="str">
        <f>IF(ISNUMBER(S34),MAX(S34-MIN(MAX(AVERAGE($D34:$I34)*'IRRBB parameters'!$C$33,'IRRBB parameters'!$E$33),'IRRBB parameters'!$D$33)*(1-('IRRBB parameters'!R$38/'IRRBB parameters'!$U$38)),0),"")</f>
        <v/>
      </c>
      <c r="T274" s="1239" t="str">
        <f>IF(ISNUMBER(T34),MAX(T34-MIN(MAX(AVERAGE($D34:$I34)*'IRRBB parameters'!$C$33,'IRRBB parameters'!$E$33),'IRRBB parameters'!$D$33)*(1-('IRRBB parameters'!S$38/'IRRBB parameters'!$U$38)),0),"")</f>
        <v/>
      </c>
      <c r="U274" s="1239" t="str">
        <f>IF(ISNUMBER(U34),MAX(U34-MIN(MAX(AVERAGE($D34:$I34)*'IRRBB parameters'!$C$33,'IRRBB parameters'!$E$33),'IRRBB parameters'!$D$33)*(1-('IRRBB parameters'!T$38/'IRRBB parameters'!$U$38)),0),"")</f>
        <v/>
      </c>
      <c r="V274" s="1240" t="str">
        <f>IF(ISNUMBER(V34),MAX(V34-MIN(MAX(AVERAGE($D34:$I34)*'IRRBB parameters'!$C$33,'IRRBB parameters'!$E$33),'IRRBB parameters'!$D$33)*(1-('IRRBB parameters'!U$38/'IRRBB parameters'!$U$38)),0),"")</f>
        <v/>
      </c>
      <c r="W274" s="1150"/>
      <c r="X274" s="1210"/>
    </row>
    <row r="275" spans="1:24" ht="15" customHeight="1" x14ac:dyDescent="0.25">
      <c r="A275" s="1209"/>
      <c r="B275" s="1230">
        <f t="shared" si="10"/>
        <v>30</v>
      </c>
      <c r="C275" s="1231" t="str">
        <f t="shared" si="11"/>
        <v/>
      </c>
      <c r="D275" s="1239" t="str">
        <f>IF(ISNUMBER(D35),MAX(D35-MIN(MAX(AVERAGE($D35:$I35)*'IRRBB parameters'!$C$33,'IRRBB parameters'!$E$33),'IRRBB parameters'!$D$33)*(1-('IRRBB parameters'!C$38/'IRRBB parameters'!$U$38)),0),"")</f>
        <v/>
      </c>
      <c r="E275" s="1239" t="str">
        <f>IF(ISNUMBER(E35),MAX(E35-MIN(MAX(AVERAGE($D35:$I35)*'IRRBB parameters'!$C$33,'IRRBB parameters'!$E$33),'IRRBB parameters'!$D$33)*(1-('IRRBB parameters'!D$38/'IRRBB parameters'!$U$38)),0),"")</f>
        <v/>
      </c>
      <c r="F275" s="1239" t="str">
        <f>IF(ISNUMBER(F35),MAX(F35-MIN(MAX(AVERAGE($D35:$I35)*'IRRBB parameters'!$C$33,'IRRBB parameters'!$E$33),'IRRBB parameters'!$D$33)*(1-('IRRBB parameters'!E$38/'IRRBB parameters'!$U$38)),0),"")</f>
        <v/>
      </c>
      <c r="G275" s="1239" t="str">
        <f>IF(ISNUMBER(G35),MAX(G35-MIN(MAX(AVERAGE($D35:$I35)*'IRRBB parameters'!$C$33,'IRRBB parameters'!$E$33),'IRRBB parameters'!$D$33)*(1-('IRRBB parameters'!F$38/'IRRBB parameters'!$U$38)),0),"")</f>
        <v/>
      </c>
      <c r="H275" s="1239" t="str">
        <f>IF(ISNUMBER(H35),MAX(H35-MIN(MAX(AVERAGE($D35:$I35)*'IRRBB parameters'!$C$33,'IRRBB parameters'!$E$33),'IRRBB parameters'!$D$33)*(1-('IRRBB parameters'!G$38/'IRRBB parameters'!$U$38)),0),"")</f>
        <v/>
      </c>
      <c r="I275" s="1239" t="str">
        <f>IF(ISNUMBER(I35),MAX(I35-MIN(MAX(AVERAGE($D35:$I35)*'IRRBB parameters'!$C$33,'IRRBB parameters'!$E$33),'IRRBB parameters'!$D$33)*(1-('IRRBB parameters'!H$38/'IRRBB parameters'!$U$38)),0),"")</f>
        <v/>
      </c>
      <c r="J275" s="1239" t="str">
        <f>IF(ISNUMBER(J35),MAX(J35-MIN(MAX(AVERAGE($D35:$I35)*'IRRBB parameters'!$C$33,'IRRBB parameters'!$E$33),'IRRBB parameters'!$D$33)*(1-('IRRBB parameters'!I$38/'IRRBB parameters'!$U$38)),0),"")</f>
        <v/>
      </c>
      <c r="K275" s="1239" t="str">
        <f>IF(ISNUMBER(K35),MAX(K35-MIN(MAX(AVERAGE($D35:$I35)*'IRRBB parameters'!$C$33,'IRRBB parameters'!$E$33),'IRRBB parameters'!$D$33)*(1-('IRRBB parameters'!J$38/'IRRBB parameters'!$U$38)),0),"")</f>
        <v/>
      </c>
      <c r="L275" s="1239" t="str">
        <f>IF(ISNUMBER(L35),MAX(L35-MIN(MAX(AVERAGE($D35:$I35)*'IRRBB parameters'!$C$33,'IRRBB parameters'!$E$33),'IRRBB parameters'!$D$33)*(1-('IRRBB parameters'!K$38/'IRRBB parameters'!$U$38)),0),"")</f>
        <v/>
      </c>
      <c r="M275" s="1239" t="str">
        <f>IF(ISNUMBER(M35),MAX(M35-MIN(MAX(AVERAGE($D35:$I35)*'IRRBB parameters'!$C$33,'IRRBB parameters'!$E$33),'IRRBB parameters'!$D$33)*(1-('IRRBB parameters'!L$38/'IRRBB parameters'!$U$38)),0),"")</f>
        <v/>
      </c>
      <c r="N275" s="1239" t="str">
        <f>IF(ISNUMBER(N35),MAX(N35-MIN(MAX(AVERAGE($D35:$I35)*'IRRBB parameters'!$C$33,'IRRBB parameters'!$E$33),'IRRBB parameters'!$D$33)*(1-('IRRBB parameters'!M$38/'IRRBB parameters'!$U$38)),0),"")</f>
        <v/>
      </c>
      <c r="O275" s="1239" t="str">
        <f>IF(ISNUMBER(O35),MAX(O35-MIN(MAX(AVERAGE($D35:$I35)*'IRRBB parameters'!$C$33,'IRRBB parameters'!$E$33),'IRRBB parameters'!$D$33)*(1-('IRRBB parameters'!N$38/'IRRBB parameters'!$U$38)),0),"")</f>
        <v/>
      </c>
      <c r="P275" s="1239" t="str">
        <f>IF(ISNUMBER(P35),MAX(P35-MIN(MAX(AVERAGE($D35:$I35)*'IRRBB parameters'!$C$33,'IRRBB parameters'!$E$33),'IRRBB parameters'!$D$33)*(1-('IRRBB parameters'!O$38/'IRRBB parameters'!$U$38)),0),"")</f>
        <v/>
      </c>
      <c r="Q275" s="1239" t="str">
        <f>IF(ISNUMBER(Q35),MAX(Q35-MIN(MAX(AVERAGE($D35:$I35)*'IRRBB parameters'!$C$33,'IRRBB parameters'!$E$33),'IRRBB parameters'!$D$33)*(1-('IRRBB parameters'!P$38/'IRRBB parameters'!$U$38)),0),"")</f>
        <v/>
      </c>
      <c r="R275" s="1239" t="str">
        <f>IF(ISNUMBER(R35),MAX(R35-MIN(MAX(AVERAGE($D35:$I35)*'IRRBB parameters'!$C$33,'IRRBB parameters'!$E$33),'IRRBB parameters'!$D$33)*(1-('IRRBB parameters'!Q$38/'IRRBB parameters'!$U$38)),0),"")</f>
        <v/>
      </c>
      <c r="S275" s="1239" t="str">
        <f>IF(ISNUMBER(S35),MAX(S35-MIN(MAX(AVERAGE($D35:$I35)*'IRRBB parameters'!$C$33,'IRRBB parameters'!$E$33),'IRRBB parameters'!$D$33)*(1-('IRRBB parameters'!R$38/'IRRBB parameters'!$U$38)),0),"")</f>
        <v/>
      </c>
      <c r="T275" s="1239" t="str">
        <f>IF(ISNUMBER(T35),MAX(T35-MIN(MAX(AVERAGE($D35:$I35)*'IRRBB parameters'!$C$33,'IRRBB parameters'!$E$33),'IRRBB parameters'!$D$33)*(1-('IRRBB parameters'!S$38/'IRRBB parameters'!$U$38)),0),"")</f>
        <v/>
      </c>
      <c r="U275" s="1239" t="str">
        <f>IF(ISNUMBER(U35),MAX(U35-MIN(MAX(AVERAGE($D35:$I35)*'IRRBB parameters'!$C$33,'IRRBB parameters'!$E$33),'IRRBB parameters'!$D$33)*(1-('IRRBB parameters'!T$38/'IRRBB parameters'!$U$38)),0),"")</f>
        <v/>
      </c>
      <c r="V275" s="1240" t="str">
        <f>IF(ISNUMBER(V35),MAX(V35-MIN(MAX(AVERAGE($D35:$I35)*'IRRBB parameters'!$C$33,'IRRBB parameters'!$E$33),'IRRBB parameters'!$D$33)*(1-('IRRBB parameters'!U$38/'IRRBB parameters'!$U$38)),0),"")</f>
        <v/>
      </c>
      <c r="W275" s="1150"/>
      <c r="X275" s="1210"/>
    </row>
    <row r="276" spans="1:24" ht="15" customHeight="1" x14ac:dyDescent="0.25">
      <c r="A276" s="1209"/>
      <c r="B276" s="1230">
        <f t="shared" si="10"/>
        <v>31</v>
      </c>
      <c r="C276" s="1231" t="str">
        <f t="shared" si="11"/>
        <v/>
      </c>
      <c r="D276" s="1239" t="str">
        <f>IF(ISNUMBER(D36),MAX(D36-MIN(MAX(AVERAGE($D36:$I36)*'IRRBB parameters'!$C$33,'IRRBB parameters'!$E$33),'IRRBB parameters'!$D$33)*(1-('IRRBB parameters'!C$38/'IRRBB parameters'!$U$38)),0),"")</f>
        <v/>
      </c>
      <c r="E276" s="1239" t="str">
        <f>IF(ISNUMBER(E36),MAX(E36-MIN(MAX(AVERAGE($D36:$I36)*'IRRBB parameters'!$C$33,'IRRBB parameters'!$E$33),'IRRBB parameters'!$D$33)*(1-('IRRBB parameters'!D$38/'IRRBB parameters'!$U$38)),0),"")</f>
        <v/>
      </c>
      <c r="F276" s="1239" t="str">
        <f>IF(ISNUMBER(F36),MAX(F36-MIN(MAX(AVERAGE($D36:$I36)*'IRRBB parameters'!$C$33,'IRRBB parameters'!$E$33),'IRRBB parameters'!$D$33)*(1-('IRRBB parameters'!E$38/'IRRBB parameters'!$U$38)),0),"")</f>
        <v/>
      </c>
      <c r="G276" s="1239" t="str">
        <f>IF(ISNUMBER(G36),MAX(G36-MIN(MAX(AVERAGE($D36:$I36)*'IRRBB parameters'!$C$33,'IRRBB parameters'!$E$33),'IRRBB parameters'!$D$33)*(1-('IRRBB parameters'!F$38/'IRRBB parameters'!$U$38)),0),"")</f>
        <v/>
      </c>
      <c r="H276" s="1239" t="str">
        <f>IF(ISNUMBER(H36),MAX(H36-MIN(MAX(AVERAGE($D36:$I36)*'IRRBB parameters'!$C$33,'IRRBB parameters'!$E$33),'IRRBB parameters'!$D$33)*(1-('IRRBB parameters'!G$38/'IRRBB parameters'!$U$38)),0),"")</f>
        <v/>
      </c>
      <c r="I276" s="1239" t="str">
        <f>IF(ISNUMBER(I36),MAX(I36-MIN(MAX(AVERAGE($D36:$I36)*'IRRBB parameters'!$C$33,'IRRBB parameters'!$E$33),'IRRBB parameters'!$D$33)*(1-('IRRBB parameters'!H$38/'IRRBB parameters'!$U$38)),0),"")</f>
        <v/>
      </c>
      <c r="J276" s="1239" t="str">
        <f>IF(ISNUMBER(J36),MAX(J36-MIN(MAX(AVERAGE($D36:$I36)*'IRRBB parameters'!$C$33,'IRRBB parameters'!$E$33),'IRRBB parameters'!$D$33)*(1-('IRRBB parameters'!I$38/'IRRBB parameters'!$U$38)),0),"")</f>
        <v/>
      </c>
      <c r="K276" s="1239" t="str">
        <f>IF(ISNUMBER(K36),MAX(K36-MIN(MAX(AVERAGE($D36:$I36)*'IRRBB parameters'!$C$33,'IRRBB parameters'!$E$33),'IRRBB parameters'!$D$33)*(1-('IRRBB parameters'!J$38/'IRRBB parameters'!$U$38)),0),"")</f>
        <v/>
      </c>
      <c r="L276" s="1239" t="str">
        <f>IF(ISNUMBER(L36),MAX(L36-MIN(MAX(AVERAGE($D36:$I36)*'IRRBB parameters'!$C$33,'IRRBB parameters'!$E$33),'IRRBB parameters'!$D$33)*(1-('IRRBB parameters'!K$38/'IRRBB parameters'!$U$38)),0),"")</f>
        <v/>
      </c>
      <c r="M276" s="1239" t="str">
        <f>IF(ISNUMBER(M36),MAX(M36-MIN(MAX(AVERAGE($D36:$I36)*'IRRBB parameters'!$C$33,'IRRBB parameters'!$E$33),'IRRBB parameters'!$D$33)*(1-('IRRBB parameters'!L$38/'IRRBB parameters'!$U$38)),0),"")</f>
        <v/>
      </c>
      <c r="N276" s="1239" t="str">
        <f>IF(ISNUMBER(N36),MAX(N36-MIN(MAX(AVERAGE($D36:$I36)*'IRRBB parameters'!$C$33,'IRRBB parameters'!$E$33),'IRRBB parameters'!$D$33)*(1-('IRRBB parameters'!M$38/'IRRBB parameters'!$U$38)),0),"")</f>
        <v/>
      </c>
      <c r="O276" s="1239" t="str">
        <f>IF(ISNUMBER(O36),MAX(O36-MIN(MAX(AVERAGE($D36:$I36)*'IRRBB parameters'!$C$33,'IRRBB parameters'!$E$33),'IRRBB parameters'!$D$33)*(1-('IRRBB parameters'!N$38/'IRRBB parameters'!$U$38)),0),"")</f>
        <v/>
      </c>
      <c r="P276" s="1239" t="str">
        <f>IF(ISNUMBER(P36),MAX(P36-MIN(MAX(AVERAGE($D36:$I36)*'IRRBB parameters'!$C$33,'IRRBB parameters'!$E$33),'IRRBB parameters'!$D$33)*(1-('IRRBB parameters'!O$38/'IRRBB parameters'!$U$38)),0),"")</f>
        <v/>
      </c>
      <c r="Q276" s="1239" t="str">
        <f>IF(ISNUMBER(Q36),MAX(Q36-MIN(MAX(AVERAGE($D36:$I36)*'IRRBB parameters'!$C$33,'IRRBB parameters'!$E$33),'IRRBB parameters'!$D$33)*(1-('IRRBB parameters'!P$38/'IRRBB parameters'!$U$38)),0),"")</f>
        <v/>
      </c>
      <c r="R276" s="1239" t="str">
        <f>IF(ISNUMBER(R36),MAX(R36-MIN(MAX(AVERAGE($D36:$I36)*'IRRBB parameters'!$C$33,'IRRBB parameters'!$E$33),'IRRBB parameters'!$D$33)*(1-('IRRBB parameters'!Q$38/'IRRBB parameters'!$U$38)),0),"")</f>
        <v/>
      </c>
      <c r="S276" s="1239" t="str">
        <f>IF(ISNUMBER(S36),MAX(S36-MIN(MAX(AVERAGE($D36:$I36)*'IRRBB parameters'!$C$33,'IRRBB parameters'!$E$33),'IRRBB parameters'!$D$33)*(1-('IRRBB parameters'!R$38/'IRRBB parameters'!$U$38)),0),"")</f>
        <v/>
      </c>
      <c r="T276" s="1239" t="str">
        <f>IF(ISNUMBER(T36),MAX(T36-MIN(MAX(AVERAGE($D36:$I36)*'IRRBB parameters'!$C$33,'IRRBB parameters'!$E$33),'IRRBB parameters'!$D$33)*(1-('IRRBB parameters'!S$38/'IRRBB parameters'!$U$38)),0),"")</f>
        <v/>
      </c>
      <c r="U276" s="1239" t="str">
        <f>IF(ISNUMBER(U36),MAX(U36-MIN(MAX(AVERAGE($D36:$I36)*'IRRBB parameters'!$C$33,'IRRBB parameters'!$E$33),'IRRBB parameters'!$D$33)*(1-('IRRBB parameters'!T$38/'IRRBB parameters'!$U$38)),0),"")</f>
        <v/>
      </c>
      <c r="V276" s="1240" t="str">
        <f>IF(ISNUMBER(V36),MAX(V36-MIN(MAX(AVERAGE($D36:$I36)*'IRRBB parameters'!$C$33,'IRRBB parameters'!$E$33),'IRRBB parameters'!$D$33)*(1-('IRRBB parameters'!U$38/'IRRBB parameters'!$U$38)),0),"")</f>
        <v/>
      </c>
      <c r="W276" s="1150"/>
      <c r="X276" s="1210"/>
    </row>
    <row r="277" spans="1:24" ht="15" customHeight="1" x14ac:dyDescent="0.25">
      <c r="A277" s="1209"/>
      <c r="B277" s="1230">
        <f t="shared" si="10"/>
        <v>32</v>
      </c>
      <c r="C277" s="1231" t="str">
        <f t="shared" si="11"/>
        <v/>
      </c>
      <c r="D277" s="1239" t="str">
        <f>IF(ISNUMBER(D37),MAX(D37-MIN(MAX(AVERAGE($D37:$I37)*'IRRBB parameters'!$C$33,'IRRBB parameters'!$E$33),'IRRBB parameters'!$D$33)*(1-('IRRBB parameters'!C$38/'IRRBB parameters'!$U$38)),0),"")</f>
        <v/>
      </c>
      <c r="E277" s="1239" t="str">
        <f>IF(ISNUMBER(E37),MAX(E37-MIN(MAX(AVERAGE($D37:$I37)*'IRRBB parameters'!$C$33,'IRRBB parameters'!$E$33),'IRRBB parameters'!$D$33)*(1-('IRRBB parameters'!D$38/'IRRBB parameters'!$U$38)),0),"")</f>
        <v/>
      </c>
      <c r="F277" s="1239" t="str">
        <f>IF(ISNUMBER(F37),MAX(F37-MIN(MAX(AVERAGE($D37:$I37)*'IRRBB parameters'!$C$33,'IRRBB parameters'!$E$33),'IRRBB parameters'!$D$33)*(1-('IRRBB parameters'!E$38/'IRRBB parameters'!$U$38)),0),"")</f>
        <v/>
      </c>
      <c r="G277" s="1239" t="str">
        <f>IF(ISNUMBER(G37),MAX(G37-MIN(MAX(AVERAGE($D37:$I37)*'IRRBB parameters'!$C$33,'IRRBB parameters'!$E$33),'IRRBB parameters'!$D$33)*(1-('IRRBB parameters'!F$38/'IRRBB parameters'!$U$38)),0),"")</f>
        <v/>
      </c>
      <c r="H277" s="1239" t="str">
        <f>IF(ISNUMBER(H37),MAX(H37-MIN(MAX(AVERAGE($D37:$I37)*'IRRBB parameters'!$C$33,'IRRBB parameters'!$E$33),'IRRBB parameters'!$D$33)*(1-('IRRBB parameters'!G$38/'IRRBB parameters'!$U$38)),0),"")</f>
        <v/>
      </c>
      <c r="I277" s="1239" t="str">
        <f>IF(ISNUMBER(I37),MAX(I37-MIN(MAX(AVERAGE($D37:$I37)*'IRRBB parameters'!$C$33,'IRRBB parameters'!$E$33),'IRRBB parameters'!$D$33)*(1-('IRRBB parameters'!H$38/'IRRBB parameters'!$U$38)),0),"")</f>
        <v/>
      </c>
      <c r="J277" s="1239" t="str">
        <f>IF(ISNUMBER(J37),MAX(J37-MIN(MAX(AVERAGE($D37:$I37)*'IRRBB parameters'!$C$33,'IRRBB parameters'!$E$33),'IRRBB parameters'!$D$33)*(1-('IRRBB parameters'!I$38/'IRRBB parameters'!$U$38)),0),"")</f>
        <v/>
      </c>
      <c r="K277" s="1239" t="str">
        <f>IF(ISNUMBER(K37),MAX(K37-MIN(MAX(AVERAGE($D37:$I37)*'IRRBB parameters'!$C$33,'IRRBB parameters'!$E$33),'IRRBB parameters'!$D$33)*(1-('IRRBB parameters'!J$38/'IRRBB parameters'!$U$38)),0),"")</f>
        <v/>
      </c>
      <c r="L277" s="1239" t="str">
        <f>IF(ISNUMBER(L37),MAX(L37-MIN(MAX(AVERAGE($D37:$I37)*'IRRBB parameters'!$C$33,'IRRBB parameters'!$E$33),'IRRBB parameters'!$D$33)*(1-('IRRBB parameters'!K$38/'IRRBB parameters'!$U$38)),0),"")</f>
        <v/>
      </c>
      <c r="M277" s="1239" t="str">
        <f>IF(ISNUMBER(M37),MAX(M37-MIN(MAX(AVERAGE($D37:$I37)*'IRRBB parameters'!$C$33,'IRRBB parameters'!$E$33),'IRRBB parameters'!$D$33)*(1-('IRRBB parameters'!L$38/'IRRBB parameters'!$U$38)),0),"")</f>
        <v/>
      </c>
      <c r="N277" s="1239" t="str">
        <f>IF(ISNUMBER(N37),MAX(N37-MIN(MAX(AVERAGE($D37:$I37)*'IRRBB parameters'!$C$33,'IRRBB parameters'!$E$33),'IRRBB parameters'!$D$33)*(1-('IRRBB parameters'!M$38/'IRRBB parameters'!$U$38)),0),"")</f>
        <v/>
      </c>
      <c r="O277" s="1239" t="str">
        <f>IF(ISNUMBER(O37),MAX(O37-MIN(MAX(AVERAGE($D37:$I37)*'IRRBB parameters'!$C$33,'IRRBB parameters'!$E$33),'IRRBB parameters'!$D$33)*(1-('IRRBB parameters'!N$38/'IRRBB parameters'!$U$38)),0),"")</f>
        <v/>
      </c>
      <c r="P277" s="1239" t="str">
        <f>IF(ISNUMBER(P37),MAX(P37-MIN(MAX(AVERAGE($D37:$I37)*'IRRBB parameters'!$C$33,'IRRBB parameters'!$E$33),'IRRBB parameters'!$D$33)*(1-('IRRBB parameters'!O$38/'IRRBB parameters'!$U$38)),0),"")</f>
        <v/>
      </c>
      <c r="Q277" s="1239" t="str">
        <f>IF(ISNUMBER(Q37),MAX(Q37-MIN(MAX(AVERAGE($D37:$I37)*'IRRBB parameters'!$C$33,'IRRBB parameters'!$E$33),'IRRBB parameters'!$D$33)*(1-('IRRBB parameters'!P$38/'IRRBB parameters'!$U$38)),0),"")</f>
        <v/>
      </c>
      <c r="R277" s="1239" t="str">
        <f>IF(ISNUMBER(R37),MAX(R37-MIN(MAX(AVERAGE($D37:$I37)*'IRRBB parameters'!$C$33,'IRRBB parameters'!$E$33),'IRRBB parameters'!$D$33)*(1-('IRRBB parameters'!Q$38/'IRRBB parameters'!$U$38)),0),"")</f>
        <v/>
      </c>
      <c r="S277" s="1239" t="str">
        <f>IF(ISNUMBER(S37),MAX(S37-MIN(MAX(AVERAGE($D37:$I37)*'IRRBB parameters'!$C$33,'IRRBB parameters'!$E$33),'IRRBB parameters'!$D$33)*(1-('IRRBB parameters'!R$38/'IRRBB parameters'!$U$38)),0),"")</f>
        <v/>
      </c>
      <c r="T277" s="1239" t="str">
        <f>IF(ISNUMBER(T37),MAX(T37-MIN(MAX(AVERAGE($D37:$I37)*'IRRBB parameters'!$C$33,'IRRBB parameters'!$E$33),'IRRBB parameters'!$D$33)*(1-('IRRBB parameters'!S$38/'IRRBB parameters'!$U$38)),0),"")</f>
        <v/>
      </c>
      <c r="U277" s="1239" t="str">
        <f>IF(ISNUMBER(U37),MAX(U37-MIN(MAX(AVERAGE($D37:$I37)*'IRRBB parameters'!$C$33,'IRRBB parameters'!$E$33),'IRRBB parameters'!$D$33)*(1-('IRRBB parameters'!T$38/'IRRBB parameters'!$U$38)),0),"")</f>
        <v/>
      </c>
      <c r="V277" s="1240" t="str">
        <f>IF(ISNUMBER(V37),MAX(V37-MIN(MAX(AVERAGE($D37:$I37)*'IRRBB parameters'!$C$33,'IRRBB parameters'!$E$33),'IRRBB parameters'!$D$33)*(1-('IRRBB parameters'!U$38/'IRRBB parameters'!$U$38)),0),"")</f>
        <v/>
      </c>
      <c r="W277" s="1150"/>
      <c r="X277" s="1210"/>
    </row>
    <row r="278" spans="1:24" ht="15" customHeight="1" x14ac:dyDescent="0.25">
      <c r="A278" s="1209"/>
      <c r="B278" s="1230">
        <f t="shared" si="10"/>
        <v>33</v>
      </c>
      <c r="C278" s="1231" t="str">
        <f t="shared" si="11"/>
        <v/>
      </c>
      <c r="D278" s="1239" t="str">
        <f>IF(ISNUMBER(D38),MAX(D38-MIN(MAX(AVERAGE($D38:$I38)*'IRRBB parameters'!$C$33,'IRRBB parameters'!$E$33),'IRRBB parameters'!$D$33)*(1-('IRRBB parameters'!C$38/'IRRBB parameters'!$U$38)),0),"")</f>
        <v/>
      </c>
      <c r="E278" s="1239" t="str">
        <f>IF(ISNUMBER(E38),MAX(E38-MIN(MAX(AVERAGE($D38:$I38)*'IRRBB parameters'!$C$33,'IRRBB parameters'!$E$33),'IRRBB parameters'!$D$33)*(1-('IRRBB parameters'!D$38/'IRRBB parameters'!$U$38)),0),"")</f>
        <v/>
      </c>
      <c r="F278" s="1239" t="str">
        <f>IF(ISNUMBER(F38),MAX(F38-MIN(MAX(AVERAGE($D38:$I38)*'IRRBB parameters'!$C$33,'IRRBB parameters'!$E$33),'IRRBB parameters'!$D$33)*(1-('IRRBB parameters'!E$38/'IRRBB parameters'!$U$38)),0),"")</f>
        <v/>
      </c>
      <c r="G278" s="1239" t="str">
        <f>IF(ISNUMBER(G38),MAX(G38-MIN(MAX(AVERAGE($D38:$I38)*'IRRBB parameters'!$C$33,'IRRBB parameters'!$E$33),'IRRBB parameters'!$D$33)*(1-('IRRBB parameters'!F$38/'IRRBB parameters'!$U$38)),0),"")</f>
        <v/>
      </c>
      <c r="H278" s="1239" t="str">
        <f>IF(ISNUMBER(H38),MAX(H38-MIN(MAX(AVERAGE($D38:$I38)*'IRRBB parameters'!$C$33,'IRRBB parameters'!$E$33),'IRRBB parameters'!$D$33)*(1-('IRRBB parameters'!G$38/'IRRBB parameters'!$U$38)),0),"")</f>
        <v/>
      </c>
      <c r="I278" s="1239" t="str">
        <f>IF(ISNUMBER(I38),MAX(I38-MIN(MAX(AVERAGE($D38:$I38)*'IRRBB parameters'!$C$33,'IRRBB parameters'!$E$33),'IRRBB parameters'!$D$33)*(1-('IRRBB parameters'!H$38/'IRRBB parameters'!$U$38)),0),"")</f>
        <v/>
      </c>
      <c r="J278" s="1239" t="str">
        <f>IF(ISNUMBER(J38),MAX(J38-MIN(MAX(AVERAGE($D38:$I38)*'IRRBB parameters'!$C$33,'IRRBB parameters'!$E$33),'IRRBB parameters'!$D$33)*(1-('IRRBB parameters'!I$38/'IRRBB parameters'!$U$38)),0),"")</f>
        <v/>
      </c>
      <c r="K278" s="1239" t="str">
        <f>IF(ISNUMBER(K38),MAX(K38-MIN(MAX(AVERAGE($D38:$I38)*'IRRBB parameters'!$C$33,'IRRBB parameters'!$E$33),'IRRBB parameters'!$D$33)*(1-('IRRBB parameters'!J$38/'IRRBB parameters'!$U$38)),0),"")</f>
        <v/>
      </c>
      <c r="L278" s="1239" t="str">
        <f>IF(ISNUMBER(L38),MAX(L38-MIN(MAX(AVERAGE($D38:$I38)*'IRRBB parameters'!$C$33,'IRRBB parameters'!$E$33),'IRRBB parameters'!$D$33)*(1-('IRRBB parameters'!K$38/'IRRBB parameters'!$U$38)),0),"")</f>
        <v/>
      </c>
      <c r="M278" s="1239" t="str">
        <f>IF(ISNUMBER(M38),MAX(M38-MIN(MAX(AVERAGE($D38:$I38)*'IRRBB parameters'!$C$33,'IRRBB parameters'!$E$33),'IRRBB parameters'!$D$33)*(1-('IRRBB parameters'!L$38/'IRRBB parameters'!$U$38)),0),"")</f>
        <v/>
      </c>
      <c r="N278" s="1239" t="str">
        <f>IF(ISNUMBER(N38),MAX(N38-MIN(MAX(AVERAGE($D38:$I38)*'IRRBB parameters'!$C$33,'IRRBB parameters'!$E$33),'IRRBB parameters'!$D$33)*(1-('IRRBB parameters'!M$38/'IRRBB parameters'!$U$38)),0),"")</f>
        <v/>
      </c>
      <c r="O278" s="1239" t="str">
        <f>IF(ISNUMBER(O38),MAX(O38-MIN(MAX(AVERAGE($D38:$I38)*'IRRBB parameters'!$C$33,'IRRBB parameters'!$E$33),'IRRBB parameters'!$D$33)*(1-('IRRBB parameters'!N$38/'IRRBB parameters'!$U$38)),0),"")</f>
        <v/>
      </c>
      <c r="P278" s="1239" t="str">
        <f>IF(ISNUMBER(P38),MAX(P38-MIN(MAX(AVERAGE($D38:$I38)*'IRRBB parameters'!$C$33,'IRRBB parameters'!$E$33),'IRRBB parameters'!$D$33)*(1-('IRRBB parameters'!O$38/'IRRBB parameters'!$U$38)),0),"")</f>
        <v/>
      </c>
      <c r="Q278" s="1239" t="str">
        <f>IF(ISNUMBER(Q38),MAX(Q38-MIN(MAX(AVERAGE($D38:$I38)*'IRRBB parameters'!$C$33,'IRRBB parameters'!$E$33),'IRRBB parameters'!$D$33)*(1-('IRRBB parameters'!P$38/'IRRBB parameters'!$U$38)),0),"")</f>
        <v/>
      </c>
      <c r="R278" s="1239" t="str">
        <f>IF(ISNUMBER(R38),MAX(R38-MIN(MAX(AVERAGE($D38:$I38)*'IRRBB parameters'!$C$33,'IRRBB parameters'!$E$33),'IRRBB parameters'!$D$33)*(1-('IRRBB parameters'!Q$38/'IRRBB parameters'!$U$38)),0),"")</f>
        <v/>
      </c>
      <c r="S278" s="1239" t="str">
        <f>IF(ISNUMBER(S38),MAX(S38-MIN(MAX(AVERAGE($D38:$I38)*'IRRBB parameters'!$C$33,'IRRBB parameters'!$E$33),'IRRBB parameters'!$D$33)*(1-('IRRBB parameters'!R$38/'IRRBB parameters'!$U$38)),0),"")</f>
        <v/>
      </c>
      <c r="T278" s="1239" t="str">
        <f>IF(ISNUMBER(T38),MAX(T38-MIN(MAX(AVERAGE($D38:$I38)*'IRRBB parameters'!$C$33,'IRRBB parameters'!$E$33),'IRRBB parameters'!$D$33)*(1-('IRRBB parameters'!S$38/'IRRBB parameters'!$U$38)),0),"")</f>
        <v/>
      </c>
      <c r="U278" s="1239" t="str">
        <f>IF(ISNUMBER(U38),MAX(U38-MIN(MAX(AVERAGE($D38:$I38)*'IRRBB parameters'!$C$33,'IRRBB parameters'!$E$33),'IRRBB parameters'!$D$33)*(1-('IRRBB parameters'!T$38/'IRRBB parameters'!$U$38)),0),"")</f>
        <v/>
      </c>
      <c r="V278" s="1240" t="str">
        <f>IF(ISNUMBER(V38),MAX(V38-MIN(MAX(AVERAGE($D38:$I38)*'IRRBB parameters'!$C$33,'IRRBB parameters'!$E$33),'IRRBB parameters'!$D$33)*(1-('IRRBB parameters'!U$38/'IRRBB parameters'!$U$38)),0),"")</f>
        <v/>
      </c>
      <c r="W278" s="1150"/>
      <c r="X278" s="1210"/>
    </row>
    <row r="279" spans="1:24" ht="15" customHeight="1" x14ac:dyDescent="0.25">
      <c r="A279" s="1209"/>
      <c r="B279" s="1230">
        <f t="shared" si="10"/>
        <v>34</v>
      </c>
      <c r="C279" s="1231" t="str">
        <f t="shared" si="11"/>
        <v/>
      </c>
      <c r="D279" s="1239" t="str">
        <f>IF(ISNUMBER(D39),MAX(D39-MIN(MAX(AVERAGE($D39:$I39)*'IRRBB parameters'!$C$33,'IRRBB parameters'!$E$33),'IRRBB parameters'!$D$33)*(1-('IRRBB parameters'!C$38/'IRRBB parameters'!$U$38)),0),"")</f>
        <v/>
      </c>
      <c r="E279" s="1239" t="str">
        <f>IF(ISNUMBER(E39),MAX(E39-MIN(MAX(AVERAGE($D39:$I39)*'IRRBB parameters'!$C$33,'IRRBB parameters'!$E$33),'IRRBB parameters'!$D$33)*(1-('IRRBB parameters'!D$38/'IRRBB parameters'!$U$38)),0),"")</f>
        <v/>
      </c>
      <c r="F279" s="1239" t="str">
        <f>IF(ISNUMBER(F39),MAX(F39-MIN(MAX(AVERAGE($D39:$I39)*'IRRBB parameters'!$C$33,'IRRBB parameters'!$E$33),'IRRBB parameters'!$D$33)*(1-('IRRBB parameters'!E$38/'IRRBB parameters'!$U$38)),0),"")</f>
        <v/>
      </c>
      <c r="G279" s="1239" t="str">
        <f>IF(ISNUMBER(G39),MAX(G39-MIN(MAX(AVERAGE($D39:$I39)*'IRRBB parameters'!$C$33,'IRRBB parameters'!$E$33),'IRRBB parameters'!$D$33)*(1-('IRRBB parameters'!F$38/'IRRBB parameters'!$U$38)),0),"")</f>
        <v/>
      </c>
      <c r="H279" s="1239" t="str">
        <f>IF(ISNUMBER(H39),MAX(H39-MIN(MAX(AVERAGE($D39:$I39)*'IRRBB parameters'!$C$33,'IRRBB parameters'!$E$33),'IRRBB parameters'!$D$33)*(1-('IRRBB parameters'!G$38/'IRRBB parameters'!$U$38)),0),"")</f>
        <v/>
      </c>
      <c r="I279" s="1239" t="str">
        <f>IF(ISNUMBER(I39),MAX(I39-MIN(MAX(AVERAGE($D39:$I39)*'IRRBB parameters'!$C$33,'IRRBB parameters'!$E$33),'IRRBB parameters'!$D$33)*(1-('IRRBB parameters'!H$38/'IRRBB parameters'!$U$38)),0),"")</f>
        <v/>
      </c>
      <c r="J279" s="1239" t="str">
        <f>IF(ISNUMBER(J39),MAX(J39-MIN(MAX(AVERAGE($D39:$I39)*'IRRBB parameters'!$C$33,'IRRBB parameters'!$E$33),'IRRBB parameters'!$D$33)*(1-('IRRBB parameters'!I$38/'IRRBB parameters'!$U$38)),0),"")</f>
        <v/>
      </c>
      <c r="K279" s="1239" t="str">
        <f>IF(ISNUMBER(K39),MAX(K39-MIN(MAX(AVERAGE($D39:$I39)*'IRRBB parameters'!$C$33,'IRRBB parameters'!$E$33),'IRRBB parameters'!$D$33)*(1-('IRRBB parameters'!J$38/'IRRBB parameters'!$U$38)),0),"")</f>
        <v/>
      </c>
      <c r="L279" s="1239" t="str">
        <f>IF(ISNUMBER(L39),MAX(L39-MIN(MAX(AVERAGE($D39:$I39)*'IRRBB parameters'!$C$33,'IRRBB parameters'!$E$33),'IRRBB parameters'!$D$33)*(1-('IRRBB parameters'!K$38/'IRRBB parameters'!$U$38)),0),"")</f>
        <v/>
      </c>
      <c r="M279" s="1239" t="str">
        <f>IF(ISNUMBER(M39),MAX(M39-MIN(MAX(AVERAGE($D39:$I39)*'IRRBB parameters'!$C$33,'IRRBB parameters'!$E$33),'IRRBB parameters'!$D$33)*(1-('IRRBB parameters'!L$38/'IRRBB parameters'!$U$38)),0),"")</f>
        <v/>
      </c>
      <c r="N279" s="1239" t="str">
        <f>IF(ISNUMBER(N39),MAX(N39-MIN(MAX(AVERAGE($D39:$I39)*'IRRBB parameters'!$C$33,'IRRBB parameters'!$E$33),'IRRBB parameters'!$D$33)*(1-('IRRBB parameters'!M$38/'IRRBB parameters'!$U$38)),0),"")</f>
        <v/>
      </c>
      <c r="O279" s="1239" t="str">
        <f>IF(ISNUMBER(O39),MAX(O39-MIN(MAX(AVERAGE($D39:$I39)*'IRRBB parameters'!$C$33,'IRRBB parameters'!$E$33),'IRRBB parameters'!$D$33)*(1-('IRRBB parameters'!N$38/'IRRBB parameters'!$U$38)),0),"")</f>
        <v/>
      </c>
      <c r="P279" s="1239" t="str">
        <f>IF(ISNUMBER(P39),MAX(P39-MIN(MAX(AVERAGE($D39:$I39)*'IRRBB parameters'!$C$33,'IRRBB parameters'!$E$33),'IRRBB parameters'!$D$33)*(1-('IRRBB parameters'!O$38/'IRRBB parameters'!$U$38)),0),"")</f>
        <v/>
      </c>
      <c r="Q279" s="1239" t="str">
        <f>IF(ISNUMBER(Q39),MAX(Q39-MIN(MAX(AVERAGE($D39:$I39)*'IRRBB parameters'!$C$33,'IRRBB parameters'!$E$33),'IRRBB parameters'!$D$33)*(1-('IRRBB parameters'!P$38/'IRRBB parameters'!$U$38)),0),"")</f>
        <v/>
      </c>
      <c r="R279" s="1239" t="str">
        <f>IF(ISNUMBER(R39),MAX(R39-MIN(MAX(AVERAGE($D39:$I39)*'IRRBB parameters'!$C$33,'IRRBB parameters'!$E$33),'IRRBB parameters'!$D$33)*(1-('IRRBB parameters'!Q$38/'IRRBB parameters'!$U$38)),0),"")</f>
        <v/>
      </c>
      <c r="S279" s="1239" t="str">
        <f>IF(ISNUMBER(S39),MAX(S39-MIN(MAX(AVERAGE($D39:$I39)*'IRRBB parameters'!$C$33,'IRRBB parameters'!$E$33),'IRRBB parameters'!$D$33)*(1-('IRRBB parameters'!R$38/'IRRBB parameters'!$U$38)),0),"")</f>
        <v/>
      </c>
      <c r="T279" s="1239" t="str">
        <f>IF(ISNUMBER(T39),MAX(T39-MIN(MAX(AVERAGE($D39:$I39)*'IRRBB parameters'!$C$33,'IRRBB parameters'!$E$33),'IRRBB parameters'!$D$33)*(1-('IRRBB parameters'!S$38/'IRRBB parameters'!$U$38)),0),"")</f>
        <v/>
      </c>
      <c r="U279" s="1239" t="str">
        <f>IF(ISNUMBER(U39),MAX(U39-MIN(MAX(AVERAGE($D39:$I39)*'IRRBB parameters'!$C$33,'IRRBB parameters'!$E$33),'IRRBB parameters'!$D$33)*(1-('IRRBB parameters'!T$38/'IRRBB parameters'!$U$38)),0),"")</f>
        <v/>
      </c>
      <c r="V279" s="1240" t="str">
        <f>IF(ISNUMBER(V39),MAX(V39-MIN(MAX(AVERAGE($D39:$I39)*'IRRBB parameters'!$C$33,'IRRBB parameters'!$E$33),'IRRBB parameters'!$D$33)*(1-('IRRBB parameters'!U$38/'IRRBB parameters'!$U$38)),0),"")</f>
        <v/>
      </c>
      <c r="W279" s="1150"/>
      <c r="X279" s="1210"/>
    </row>
    <row r="280" spans="1:24" ht="15" customHeight="1" x14ac:dyDescent="0.25">
      <c r="A280" s="1209"/>
      <c r="B280" s="1230">
        <f t="shared" si="10"/>
        <v>35</v>
      </c>
      <c r="C280" s="1231" t="str">
        <f t="shared" si="11"/>
        <v/>
      </c>
      <c r="D280" s="1239" t="str">
        <f>IF(ISNUMBER(D40),MAX(D40-MIN(MAX(AVERAGE($D40:$I40)*'IRRBB parameters'!$C$33,'IRRBB parameters'!$E$33),'IRRBB parameters'!$D$33)*(1-('IRRBB parameters'!C$38/'IRRBB parameters'!$U$38)),0),"")</f>
        <v/>
      </c>
      <c r="E280" s="1239" t="str">
        <f>IF(ISNUMBER(E40),MAX(E40-MIN(MAX(AVERAGE($D40:$I40)*'IRRBB parameters'!$C$33,'IRRBB parameters'!$E$33),'IRRBB parameters'!$D$33)*(1-('IRRBB parameters'!D$38/'IRRBB parameters'!$U$38)),0),"")</f>
        <v/>
      </c>
      <c r="F280" s="1239" t="str">
        <f>IF(ISNUMBER(F40),MAX(F40-MIN(MAX(AVERAGE($D40:$I40)*'IRRBB parameters'!$C$33,'IRRBB parameters'!$E$33),'IRRBB parameters'!$D$33)*(1-('IRRBB parameters'!E$38/'IRRBB parameters'!$U$38)),0),"")</f>
        <v/>
      </c>
      <c r="G280" s="1239" t="str">
        <f>IF(ISNUMBER(G40),MAX(G40-MIN(MAX(AVERAGE($D40:$I40)*'IRRBB parameters'!$C$33,'IRRBB parameters'!$E$33),'IRRBB parameters'!$D$33)*(1-('IRRBB parameters'!F$38/'IRRBB parameters'!$U$38)),0),"")</f>
        <v/>
      </c>
      <c r="H280" s="1239" t="str">
        <f>IF(ISNUMBER(H40),MAX(H40-MIN(MAX(AVERAGE($D40:$I40)*'IRRBB parameters'!$C$33,'IRRBB parameters'!$E$33),'IRRBB parameters'!$D$33)*(1-('IRRBB parameters'!G$38/'IRRBB parameters'!$U$38)),0),"")</f>
        <v/>
      </c>
      <c r="I280" s="1239" t="str">
        <f>IF(ISNUMBER(I40),MAX(I40-MIN(MAX(AVERAGE($D40:$I40)*'IRRBB parameters'!$C$33,'IRRBB parameters'!$E$33),'IRRBB parameters'!$D$33)*(1-('IRRBB parameters'!H$38/'IRRBB parameters'!$U$38)),0),"")</f>
        <v/>
      </c>
      <c r="J280" s="1239" t="str">
        <f>IF(ISNUMBER(J40),MAX(J40-MIN(MAX(AVERAGE($D40:$I40)*'IRRBB parameters'!$C$33,'IRRBB parameters'!$E$33),'IRRBB parameters'!$D$33)*(1-('IRRBB parameters'!I$38/'IRRBB parameters'!$U$38)),0),"")</f>
        <v/>
      </c>
      <c r="K280" s="1239" t="str">
        <f>IF(ISNUMBER(K40),MAX(K40-MIN(MAX(AVERAGE($D40:$I40)*'IRRBB parameters'!$C$33,'IRRBB parameters'!$E$33),'IRRBB parameters'!$D$33)*(1-('IRRBB parameters'!J$38/'IRRBB parameters'!$U$38)),0),"")</f>
        <v/>
      </c>
      <c r="L280" s="1239" t="str">
        <f>IF(ISNUMBER(L40),MAX(L40-MIN(MAX(AVERAGE($D40:$I40)*'IRRBB parameters'!$C$33,'IRRBB parameters'!$E$33),'IRRBB parameters'!$D$33)*(1-('IRRBB parameters'!K$38/'IRRBB parameters'!$U$38)),0),"")</f>
        <v/>
      </c>
      <c r="M280" s="1239" t="str">
        <f>IF(ISNUMBER(M40),MAX(M40-MIN(MAX(AVERAGE($D40:$I40)*'IRRBB parameters'!$C$33,'IRRBB parameters'!$E$33),'IRRBB parameters'!$D$33)*(1-('IRRBB parameters'!L$38/'IRRBB parameters'!$U$38)),0),"")</f>
        <v/>
      </c>
      <c r="N280" s="1239" t="str">
        <f>IF(ISNUMBER(N40),MAX(N40-MIN(MAX(AVERAGE($D40:$I40)*'IRRBB parameters'!$C$33,'IRRBB parameters'!$E$33),'IRRBB parameters'!$D$33)*(1-('IRRBB parameters'!M$38/'IRRBB parameters'!$U$38)),0),"")</f>
        <v/>
      </c>
      <c r="O280" s="1239" t="str">
        <f>IF(ISNUMBER(O40),MAX(O40-MIN(MAX(AVERAGE($D40:$I40)*'IRRBB parameters'!$C$33,'IRRBB parameters'!$E$33),'IRRBB parameters'!$D$33)*(1-('IRRBB parameters'!N$38/'IRRBB parameters'!$U$38)),0),"")</f>
        <v/>
      </c>
      <c r="P280" s="1239" t="str">
        <f>IF(ISNUMBER(P40),MAX(P40-MIN(MAX(AVERAGE($D40:$I40)*'IRRBB parameters'!$C$33,'IRRBB parameters'!$E$33),'IRRBB parameters'!$D$33)*(1-('IRRBB parameters'!O$38/'IRRBB parameters'!$U$38)),0),"")</f>
        <v/>
      </c>
      <c r="Q280" s="1239" t="str">
        <f>IF(ISNUMBER(Q40),MAX(Q40-MIN(MAX(AVERAGE($D40:$I40)*'IRRBB parameters'!$C$33,'IRRBB parameters'!$E$33),'IRRBB parameters'!$D$33)*(1-('IRRBB parameters'!P$38/'IRRBB parameters'!$U$38)),0),"")</f>
        <v/>
      </c>
      <c r="R280" s="1239" t="str">
        <f>IF(ISNUMBER(R40),MAX(R40-MIN(MAX(AVERAGE($D40:$I40)*'IRRBB parameters'!$C$33,'IRRBB parameters'!$E$33),'IRRBB parameters'!$D$33)*(1-('IRRBB parameters'!Q$38/'IRRBB parameters'!$U$38)),0),"")</f>
        <v/>
      </c>
      <c r="S280" s="1239" t="str">
        <f>IF(ISNUMBER(S40),MAX(S40-MIN(MAX(AVERAGE($D40:$I40)*'IRRBB parameters'!$C$33,'IRRBB parameters'!$E$33),'IRRBB parameters'!$D$33)*(1-('IRRBB parameters'!R$38/'IRRBB parameters'!$U$38)),0),"")</f>
        <v/>
      </c>
      <c r="T280" s="1239" t="str">
        <f>IF(ISNUMBER(T40),MAX(T40-MIN(MAX(AVERAGE($D40:$I40)*'IRRBB parameters'!$C$33,'IRRBB parameters'!$E$33),'IRRBB parameters'!$D$33)*(1-('IRRBB parameters'!S$38/'IRRBB parameters'!$U$38)),0),"")</f>
        <v/>
      </c>
      <c r="U280" s="1239" t="str">
        <f>IF(ISNUMBER(U40),MAX(U40-MIN(MAX(AVERAGE($D40:$I40)*'IRRBB parameters'!$C$33,'IRRBB parameters'!$E$33),'IRRBB parameters'!$D$33)*(1-('IRRBB parameters'!T$38/'IRRBB parameters'!$U$38)),0),"")</f>
        <v/>
      </c>
      <c r="V280" s="1240" t="str">
        <f>IF(ISNUMBER(V40),MAX(V40-MIN(MAX(AVERAGE($D40:$I40)*'IRRBB parameters'!$C$33,'IRRBB parameters'!$E$33),'IRRBB parameters'!$D$33)*(1-('IRRBB parameters'!U$38/'IRRBB parameters'!$U$38)),0),"")</f>
        <v/>
      </c>
      <c r="W280" s="1150"/>
      <c r="X280" s="1210"/>
    </row>
    <row r="281" spans="1:24" ht="15" customHeight="1" x14ac:dyDescent="0.25">
      <c r="A281" s="1209"/>
      <c r="B281" s="1230">
        <f t="shared" si="10"/>
        <v>36</v>
      </c>
      <c r="C281" s="1231" t="str">
        <f t="shared" si="11"/>
        <v/>
      </c>
      <c r="D281" s="1239" t="str">
        <f>IF(ISNUMBER(D41),MAX(D41-MIN(MAX(AVERAGE($D41:$I41)*'IRRBB parameters'!$C$33,'IRRBB parameters'!$E$33),'IRRBB parameters'!$D$33)*(1-('IRRBB parameters'!C$38/'IRRBB parameters'!$U$38)),0),"")</f>
        <v/>
      </c>
      <c r="E281" s="1239" t="str">
        <f>IF(ISNUMBER(E41),MAX(E41-MIN(MAX(AVERAGE($D41:$I41)*'IRRBB parameters'!$C$33,'IRRBB parameters'!$E$33),'IRRBB parameters'!$D$33)*(1-('IRRBB parameters'!D$38/'IRRBB parameters'!$U$38)),0),"")</f>
        <v/>
      </c>
      <c r="F281" s="1239" t="str">
        <f>IF(ISNUMBER(F41),MAX(F41-MIN(MAX(AVERAGE($D41:$I41)*'IRRBB parameters'!$C$33,'IRRBB parameters'!$E$33),'IRRBB parameters'!$D$33)*(1-('IRRBB parameters'!E$38/'IRRBB parameters'!$U$38)),0),"")</f>
        <v/>
      </c>
      <c r="G281" s="1239" t="str">
        <f>IF(ISNUMBER(G41),MAX(G41-MIN(MAX(AVERAGE($D41:$I41)*'IRRBB parameters'!$C$33,'IRRBB parameters'!$E$33),'IRRBB parameters'!$D$33)*(1-('IRRBB parameters'!F$38/'IRRBB parameters'!$U$38)),0),"")</f>
        <v/>
      </c>
      <c r="H281" s="1239" t="str">
        <f>IF(ISNUMBER(H41),MAX(H41-MIN(MAX(AVERAGE($D41:$I41)*'IRRBB parameters'!$C$33,'IRRBB parameters'!$E$33),'IRRBB parameters'!$D$33)*(1-('IRRBB parameters'!G$38/'IRRBB parameters'!$U$38)),0),"")</f>
        <v/>
      </c>
      <c r="I281" s="1239" t="str">
        <f>IF(ISNUMBER(I41),MAX(I41-MIN(MAX(AVERAGE($D41:$I41)*'IRRBB parameters'!$C$33,'IRRBB parameters'!$E$33),'IRRBB parameters'!$D$33)*(1-('IRRBB parameters'!H$38/'IRRBB parameters'!$U$38)),0),"")</f>
        <v/>
      </c>
      <c r="J281" s="1239" t="str">
        <f>IF(ISNUMBER(J41),MAX(J41-MIN(MAX(AVERAGE($D41:$I41)*'IRRBB parameters'!$C$33,'IRRBB parameters'!$E$33),'IRRBB parameters'!$D$33)*(1-('IRRBB parameters'!I$38/'IRRBB parameters'!$U$38)),0),"")</f>
        <v/>
      </c>
      <c r="K281" s="1239" t="str">
        <f>IF(ISNUMBER(K41),MAX(K41-MIN(MAX(AVERAGE($D41:$I41)*'IRRBB parameters'!$C$33,'IRRBB parameters'!$E$33),'IRRBB parameters'!$D$33)*(1-('IRRBB parameters'!J$38/'IRRBB parameters'!$U$38)),0),"")</f>
        <v/>
      </c>
      <c r="L281" s="1239" t="str">
        <f>IF(ISNUMBER(L41),MAX(L41-MIN(MAX(AVERAGE($D41:$I41)*'IRRBB parameters'!$C$33,'IRRBB parameters'!$E$33),'IRRBB parameters'!$D$33)*(1-('IRRBB parameters'!K$38/'IRRBB parameters'!$U$38)),0),"")</f>
        <v/>
      </c>
      <c r="M281" s="1239" t="str">
        <f>IF(ISNUMBER(M41),MAX(M41-MIN(MAX(AVERAGE($D41:$I41)*'IRRBB parameters'!$C$33,'IRRBB parameters'!$E$33),'IRRBB parameters'!$D$33)*(1-('IRRBB parameters'!L$38/'IRRBB parameters'!$U$38)),0),"")</f>
        <v/>
      </c>
      <c r="N281" s="1239" t="str">
        <f>IF(ISNUMBER(N41),MAX(N41-MIN(MAX(AVERAGE($D41:$I41)*'IRRBB parameters'!$C$33,'IRRBB parameters'!$E$33),'IRRBB parameters'!$D$33)*(1-('IRRBB parameters'!M$38/'IRRBB parameters'!$U$38)),0),"")</f>
        <v/>
      </c>
      <c r="O281" s="1239" t="str">
        <f>IF(ISNUMBER(O41),MAX(O41-MIN(MAX(AVERAGE($D41:$I41)*'IRRBB parameters'!$C$33,'IRRBB parameters'!$E$33),'IRRBB parameters'!$D$33)*(1-('IRRBB parameters'!N$38/'IRRBB parameters'!$U$38)),0),"")</f>
        <v/>
      </c>
      <c r="P281" s="1239" t="str">
        <f>IF(ISNUMBER(P41),MAX(P41-MIN(MAX(AVERAGE($D41:$I41)*'IRRBB parameters'!$C$33,'IRRBB parameters'!$E$33),'IRRBB parameters'!$D$33)*(1-('IRRBB parameters'!O$38/'IRRBB parameters'!$U$38)),0),"")</f>
        <v/>
      </c>
      <c r="Q281" s="1239" t="str">
        <f>IF(ISNUMBER(Q41),MAX(Q41-MIN(MAX(AVERAGE($D41:$I41)*'IRRBB parameters'!$C$33,'IRRBB parameters'!$E$33),'IRRBB parameters'!$D$33)*(1-('IRRBB parameters'!P$38/'IRRBB parameters'!$U$38)),0),"")</f>
        <v/>
      </c>
      <c r="R281" s="1239" t="str">
        <f>IF(ISNUMBER(R41),MAX(R41-MIN(MAX(AVERAGE($D41:$I41)*'IRRBB parameters'!$C$33,'IRRBB parameters'!$E$33),'IRRBB parameters'!$D$33)*(1-('IRRBB parameters'!Q$38/'IRRBB parameters'!$U$38)),0),"")</f>
        <v/>
      </c>
      <c r="S281" s="1239" t="str">
        <f>IF(ISNUMBER(S41),MAX(S41-MIN(MAX(AVERAGE($D41:$I41)*'IRRBB parameters'!$C$33,'IRRBB parameters'!$E$33),'IRRBB parameters'!$D$33)*(1-('IRRBB parameters'!R$38/'IRRBB parameters'!$U$38)),0),"")</f>
        <v/>
      </c>
      <c r="T281" s="1239" t="str">
        <f>IF(ISNUMBER(T41),MAX(T41-MIN(MAX(AVERAGE($D41:$I41)*'IRRBB parameters'!$C$33,'IRRBB parameters'!$E$33),'IRRBB parameters'!$D$33)*(1-('IRRBB parameters'!S$38/'IRRBB parameters'!$U$38)),0),"")</f>
        <v/>
      </c>
      <c r="U281" s="1239" t="str">
        <f>IF(ISNUMBER(U41),MAX(U41-MIN(MAX(AVERAGE($D41:$I41)*'IRRBB parameters'!$C$33,'IRRBB parameters'!$E$33),'IRRBB parameters'!$D$33)*(1-('IRRBB parameters'!T$38/'IRRBB parameters'!$U$38)),0),"")</f>
        <v/>
      </c>
      <c r="V281" s="1240" t="str">
        <f>IF(ISNUMBER(V41),MAX(V41-MIN(MAX(AVERAGE($D41:$I41)*'IRRBB parameters'!$C$33,'IRRBB parameters'!$E$33),'IRRBB parameters'!$D$33)*(1-('IRRBB parameters'!U$38/'IRRBB parameters'!$U$38)),0),"")</f>
        <v/>
      </c>
      <c r="W281" s="1150"/>
      <c r="X281" s="1210"/>
    </row>
    <row r="282" spans="1:24" ht="15" customHeight="1" x14ac:dyDescent="0.25">
      <c r="A282" s="1209"/>
      <c r="B282" s="1234">
        <f t="shared" si="10"/>
        <v>37</v>
      </c>
      <c r="C282" s="1235" t="str">
        <f t="shared" si="11"/>
        <v/>
      </c>
      <c r="D282" s="1143" t="str">
        <f>IF(ISNUMBER(D42),MAX(D42-MIN(MAX(AVERAGE($D42:$I42)*'IRRBB parameters'!$C$33,'IRRBB parameters'!$E$33),'IRRBB parameters'!$D$33)*(1-('IRRBB parameters'!C$38/'IRRBB parameters'!$U$38)),0),"")</f>
        <v/>
      </c>
      <c r="E282" s="1143" t="str">
        <f>IF(ISNUMBER(E42),MAX(E42-MIN(MAX(AVERAGE($D42:$I42)*'IRRBB parameters'!$C$33,'IRRBB parameters'!$E$33),'IRRBB parameters'!$D$33)*(1-('IRRBB parameters'!D$38/'IRRBB parameters'!$U$38)),0),"")</f>
        <v/>
      </c>
      <c r="F282" s="1143" t="str">
        <f>IF(ISNUMBER(F42),MAX(F42-MIN(MAX(AVERAGE($D42:$I42)*'IRRBB parameters'!$C$33,'IRRBB parameters'!$E$33),'IRRBB parameters'!$D$33)*(1-('IRRBB parameters'!E$38/'IRRBB parameters'!$U$38)),0),"")</f>
        <v/>
      </c>
      <c r="G282" s="1143" t="str">
        <f>IF(ISNUMBER(G42),MAX(G42-MIN(MAX(AVERAGE($D42:$I42)*'IRRBB parameters'!$C$33,'IRRBB parameters'!$E$33),'IRRBB parameters'!$D$33)*(1-('IRRBB parameters'!F$38/'IRRBB parameters'!$U$38)),0),"")</f>
        <v/>
      </c>
      <c r="H282" s="1143" t="str">
        <f>IF(ISNUMBER(H42),MAX(H42-MIN(MAX(AVERAGE($D42:$I42)*'IRRBB parameters'!$C$33,'IRRBB parameters'!$E$33),'IRRBB parameters'!$D$33)*(1-('IRRBB parameters'!G$38/'IRRBB parameters'!$U$38)),0),"")</f>
        <v/>
      </c>
      <c r="I282" s="1143" t="str">
        <f>IF(ISNUMBER(I42),MAX(I42-MIN(MAX(AVERAGE($D42:$I42)*'IRRBB parameters'!$C$33,'IRRBB parameters'!$E$33),'IRRBB parameters'!$D$33)*(1-('IRRBB parameters'!H$38/'IRRBB parameters'!$U$38)),0),"")</f>
        <v/>
      </c>
      <c r="J282" s="1143" t="str">
        <f>IF(ISNUMBER(J42),MAX(J42-MIN(MAX(AVERAGE($D42:$I42)*'IRRBB parameters'!$C$33,'IRRBB parameters'!$E$33),'IRRBB parameters'!$D$33)*(1-('IRRBB parameters'!I$38/'IRRBB parameters'!$U$38)),0),"")</f>
        <v/>
      </c>
      <c r="K282" s="1143" t="str">
        <f>IF(ISNUMBER(K42),MAX(K42-MIN(MAX(AVERAGE($D42:$I42)*'IRRBB parameters'!$C$33,'IRRBB parameters'!$E$33),'IRRBB parameters'!$D$33)*(1-('IRRBB parameters'!J$38/'IRRBB parameters'!$U$38)),0),"")</f>
        <v/>
      </c>
      <c r="L282" s="1143" t="str">
        <f>IF(ISNUMBER(L42),MAX(L42-MIN(MAX(AVERAGE($D42:$I42)*'IRRBB parameters'!$C$33,'IRRBB parameters'!$E$33),'IRRBB parameters'!$D$33)*(1-('IRRBB parameters'!K$38/'IRRBB parameters'!$U$38)),0),"")</f>
        <v/>
      </c>
      <c r="M282" s="1143" t="str">
        <f>IF(ISNUMBER(M42),MAX(M42-MIN(MAX(AVERAGE($D42:$I42)*'IRRBB parameters'!$C$33,'IRRBB parameters'!$E$33),'IRRBB parameters'!$D$33)*(1-('IRRBB parameters'!L$38/'IRRBB parameters'!$U$38)),0),"")</f>
        <v/>
      </c>
      <c r="N282" s="1143" t="str">
        <f>IF(ISNUMBER(N42),MAX(N42-MIN(MAX(AVERAGE($D42:$I42)*'IRRBB parameters'!$C$33,'IRRBB parameters'!$E$33),'IRRBB parameters'!$D$33)*(1-('IRRBB parameters'!M$38/'IRRBB parameters'!$U$38)),0),"")</f>
        <v/>
      </c>
      <c r="O282" s="1143" t="str">
        <f>IF(ISNUMBER(O42),MAX(O42-MIN(MAX(AVERAGE($D42:$I42)*'IRRBB parameters'!$C$33,'IRRBB parameters'!$E$33),'IRRBB parameters'!$D$33)*(1-('IRRBB parameters'!N$38/'IRRBB parameters'!$U$38)),0),"")</f>
        <v/>
      </c>
      <c r="P282" s="1143" t="str">
        <f>IF(ISNUMBER(P42),MAX(P42-MIN(MAX(AVERAGE($D42:$I42)*'IRRBB parameters'!$C$33,'IRRBB parameters'!$E$33),'IRRBB parameters'!$D$33)*(1-('IRRBB parameters'!O$38/'IRRBB parameters'!$U$38)),0),"")</f>
        <v/>
      </c>
      <c r="Q282" s="1143" t="str">
        <f>IF(ISNUMBER(Q42),MAX(Q42-MIN(MAX(AVERAGE($D42:$I42)*'IRRBB parameters'!$C$33,'IRRBB parameters'!$E$33),'IRRBB parameters'!$D$33)*(1-('IRRBB parameters'!P$38/'IRRBB parameters'!$U$38)),0),"")</f>
        <v/>
      </c>
      <c r="R282" s="1143" t="str">
        <f>IF(ISNUMBER(R42),MAX(R42-MIN(MAX(AVERAGE($D42:$I42)*'IRRBB parameters'!$C$33,'IRRBB parameters'!$E$33),'IRRBB parameters'!$D$33)*(1-('IRRBB parameters'!Q$38/'IRRBB parameters'!$U$38)),0),"")</f>
        <v/>
      </c>
      <c r="S282" s="1143" t="str">
        <f>IF(ISNUMBER(S42),MAX(S42-MIN(MAX(AVERAGE($D42:$I42)*'IRRBB parameters'!$C$33,'IRRBB parameters'!$E$33),'IRRBB parameters'!$D$33)*(1-('IRRBB parameters'!R$38/'IRRBB parameters'!$U$38)),0),"")</f>
        <v/>
      </c>
      <c r="T282" s="1143" t="str">
        <f>IF(ISNUMBER(T42),MAX(T42-MIN(MAX(AVERAGE($D42:$I42)*'IRRBB parameters'!$C$33,'IRRBB parameters'!$E$33),'IRRBB parameters'!$D$33)*(1-('IRRBB parameters'!S$38/'IRRBB parameters'!$U$38)),0),"")</f>
        <v/>
      </c>
      <c r="U282" s="1143" t="str">
        <f>IF(ISNUMBER(U42),MAX(U42-MIN(MAX(AVERAGE($D42:$I42)*'IRRBB parameters'!$C$33,'IRRBB parameters'!$E$33),'IRRBB parameters'!$D$33)*(1-('IRRBB parameters'!T$38/'IRRBB parameters'!$U$38)),0),"")</f>
        <v/>
      </c>
      <c r="V282" s="1236" t="str">
        <f>IF(ISNUMBER(V42),MAX(V42-MIN(MAX(AVERAGE($D42:$I42)*'IRRBB parameters'!$C$33,'IRRBB parameters'!$E$33),'IRRBB parameters'!$D$33)*(1-('IRRBB parameters'!U$38/'IRRBB parameters'!$U$38)),0),"")</f>
        <v/>
      </c>
      <c r="W282" s="1150"/>
      <c r="X282" s="1210"/>
    </row>
    <row r="283" spans="1:24" s="1139" customFormat="1" ht="15" customHeight="1" x14ac:dyDescent="0.25">
      <c r="C283" s="1562"/>
    </row>
    <row r="284" spans="1:24" ht="15" hidden="1" customHeight="1" x14ac:dyDescent="0.25"/>
    <row r="285" spans="1:24" ht="15" hidden="1" customHeight="1" x14ac:dyDescent="0.25"/>
    <row r="286" spans="1:24" ht="15" hidden="1" customHeight="1" x14ac:dyDescent="0.25"/>
    <row r="287" spans="1:24" ht="15" hidden="1" customHeight="1" x14ac:dyDescent="0.25"/>
    <row r="288" spans="1:24" ht="15" hidden="1" customHeight="1" x14ac:dyDescent="0.25"/>
    <row r="289" ht="15" hidden="1" customHeight="1" x14ac:dyDescent="0.25"/>
    <row r="290" ht="15" hidden="1" customHeight="1" x14ac:dyDescent="0.25"/>
    <row r="291" ht="15" hidden="1" customHeight="1" x14ac:dyDescent="0.25"/>
    <row r="292" ht="15" hidden="1" customHeight="1" x14ac:dyDescent="0.25"/>
    <row r="293" ht="15" hidden="1" customHeight="1" x14ac:dyDescent="0.25"/>
    <row r="294" ht="15" hidden="1" customHeight="1" x14ac:dyDescent="0.25"/>
    <row r="295" ht="15" hidden="1" customHeight="1" x14ac:dyDescent="0.25"/>
    <row r="296" ht="15" hidden="1" customHeight="1" x14ac:dyDescent="0.25"/>
    <row r="297" ht="15" hidden="1" customHeight="1" x14ac:dyDescent="0.25"/>
    <row r="298" ht="15" hidden="1" customHeight="1" x14ac:dyDescent="0.25"/>
    <row r="299" ht="15" hidden="1" customHeight="1" x14ac:dyDescent="0.25"/>
    <row r="300" ht="15" hidden="1" customHeight="1" x14ac:dyDescent="0.25"/>
    <row r="301" ht="15" hidden="1" customHeight="1" x14ac:dyDescent="0.25"/>
    <row r="302" ht="15" hidden="1" customHeight="1" x14ac:dyDescent="0.25"/>
    <row r="303" ht="15" hidden="1" customHeight="1" x14ac:dyDescent="0.25"/>
    <row r="304" ht="15" hidden="1" customHeight="1" x14ac:dyDescent="0.25"/>
    <row r="305" ht="15" hidden="1" customHeight="1" x14ac:dyDescent="0.25"/>
    <row r="306" ht="15" hidden="1" customHeight="1" x14ac:dyDescent="0.25"/>
    <row r="307" ht="15" hidden="1" customHeight="1" x14ac:dyDescent="0.25"/>
    <row r="308" ht="15" hidden="1" customHeight="1" x14ac:dyDescent="0.25"/>
    <row r="309" ht="15" hidden="1" customHeight="1" x14ac:dyDescent="0.25"/>
    <row r="310" ht="15" hidden="1" customHeight="1" x14ac:dyDescent="0.25"/>
    <row r="311" ht="15" hidden="1" customHeight="1" x14ac:dyDescent="0.25"/>
    <row r="312" ht="15" hidden="1" customHeight="1" x14ac:dyDescent="0.25"/>
    <row r="313" ht="15" hidden="1" customHeight="1" x14ac:dyDescent="0.25"/>
    <row r="314" ht="15" hidden="1" customHeight="1" x14ac:dyDescent="0.25"/>
    <row r="315" ht="15" hidden="1" customHeight="1" x14ac:dyDescent="0.25"/>
    <row r="316" ht="15" hidden="1" customHeight="1" x14ac:dyDescent="0.25"/>
    <row r="317" ht="15" hidden="1" customHeight="1" x14ac:dyDescent="0.25"/>
    <row r="318" ht="15" hidden="1" customHeight="1" x14ac:dyDescent="0.25"/>
    <row r="319" ht="15" hidden="1" customHeight="1" x14ac:dyDescent="0.25"/>
    <row r="320" ht="15" hidden="1" customHeight="1" x14ac:dyDescent="0.25"/>
    <row r="321" ht="15" hidden="1" customHeight="1" x14ac:dyDescent="0.25"/>
    <row r="322" ht="15" hidden="1" customHeight="1" x14ac:dyDescent="0.25"/>
    <row r="323" ht="15" hidden="1" customHeight="1" x14ac:dyDescent="0.25"/>
    <row r="324" ht="15" hidden="1" customHeight="1" x14ac:dyDescent="0.25"/>
    <row r="325" ht="15" hidden="1" customHeight="1" x14ac:dyDescent="0.25"/>
    <row r="326" ht="15" hidden="1" customHeight="1" x14ac:dyDescent="0.25"/>
    <row r="327" ht="15" hidden="1" customHeight="1" x14ac:dyDescent="0.25"/>
    <row r="328" ht="15" hidden="1" customHeight="1" x14ac:dyDescent="0.25"/>
    <row r="329" ht="15" hidden="1" customHeight="1" x14ac:dyDescent="0.25"/>
    <row r="330" ht="15" hidden="1" customHeight="1" x14ac:dyDescent="0.25"/>
    <row r="331" ht="15" hidden="1" customHeight="1" x14ac:dyDescent="0.25"/>
    <row r="332" ht="15" hidden="1" customHeight="1" x14ac:dyDescent="0.25"/>
    <row r="333" ht="15" hidden="1" customHeight="1" x14ac:dyDescent="0.25"/>
    <row r="334" ht="15" hidden="1" customHeight="1" x14ac:dyDescent="0.25"/>
    <row r="335" ht="15" hidden="1" customHeight="1" x14ac:dyDescent="0.25"/>
    <row r="336" ht="15" hidden="1" customHeight="1" x14ac:dyDescent="0.25"/>
    <row r="337" ht="15" hidden="1" customHeight="1" x14ac:dyDescent="0.25"/>
    <row r="338" ht="15" hidden="1" customHeight="1" x14ac:dyDescent="0.25"/>
    <row r="339" ht="15" hidden="1" customHeight="1" x14ac:dyDescent="0.25"/>
    <row r="340" ht="15" hidden="1" customHeight="1" x14ac:dyDescent="0.25"/>
    <row r="341" ht="15" hidden="1" customHeight="1" x14ac:dyDescent="0.25"/>
    <row r="342" ht="15" hidden="1" customHeight="1" x14ac:dyDescent="0.25"/>
    <row r="343" ht="15" hidden="1" customHeight="1" x14ac:dyDescent="0.25"/>
    <row r="344" ht="15" hidden="1" customHeight="1" x14ac:dyDescent="0.25"/>
    <row r="345" ht="15" hidden="1" customHeight="1" x14ac:dyDescent="0.25"/>
    <row r="346" ht="15" hidden="1" customHeight="1" x14ac:dyDescent="0.25"/>
    <row r="347" ht="15" hidden="1" customHeight="1" x14ac:dyDescent="0.25"/>
    <row r="348" ht="15" hidden="1" customHeight="1" x14ac:dyDescent="0.25"/>
    <row r="349" ht="15" hidden="1" customHeight="1" x14ac:dyDescent="0.25"/>
    <row r="350" ht="15" hidden="1" customHeight="1" x14ac:dyDescent="0.25"/>
    <row r="351" ht="15" hidden="1" customHeight="1" x14ac:dyDescent="0.25"/>
    <row r="352" ht="15" hidden="1" customHeight="1" x14ac:dyDescent="0.25"/>
    <row r="353" ht="15" hidden="1" customHeight="1" x14ac:dyDescent="0.25"/>
    <row r="354" ht="15" hidden="1" customHeight="1" x14ac:dyDescent="0.25"/>
    <row r="355" ht="15" hidden="1" customHeight="1" x14ac:dyDescent="0.25"/>
    <row r="356" ht="15" hidden="1" customHeight="1" x14ac:dyDescent="0.25"/>
    <row r="357" ht="15" hidden="1" customHeight="1" x14ac:dyDescent="0.25"/>
    <row r="358" ht="15" hidden="1" customHeight="1" x14ac:dyDescent="0.25"/>
    <row r="359" ht="15" hidden="1" customHeight="1" x14ac:dyDescent="0.25"/>
    <row r="360" ht="15" hidden="1" customHeight="1" x14ac:dyDescent="0.25"/>
    <row r="361" ht="15" hidden="1" customHeight="1" x14ac:dyDescent="0.25"/>
    <row r="362" ht="15" hidden="1" customHeight="1" x14ac:dyDescent="0.25"/>
    <row r="363" ht="15" hidden="1" customHeight="1" x14ac:dyDescent="0.25"/>
    <row r="364" ht="15" hidden="1" customHeight="1" x14ac:dyDescent="0.25"/>
    <row r="365" ht="15" hidden="1" customHeight="1" x14ac:dyDescent="0.25"/>
    <row r="366" ht="15" hidden="1" customHeight="1" x14ac:dyDescent="0.25"/>
    <row r="367" ht="15" hidden="1" customHeight="1" x14ac:dyDescent="0.25"/>
    <row r="368" ht="15" hidden="1" customHeight="1" x14ac:dyDescent="0.25"/>
    <row r="369" ht="15" hidden="1" customHeight="1" x14ac:dyDescent="0.25"/>
    <row r="370" ht="15" hidden="1" customHeight="1" x14ac:dyDescent="0.25"/>
    <row r="371" ht="15" hidden="1" customHeight="1" x14ac:dyDescent="0.25"/>
  </sheetData>
  <mergeCells count="15">
    <mergeCell ref="B244:C245"/>
    <mergeCell ref="D244:V244"/>
    <mergeCell ref="B124:C125"/>
    <mergeCell ref="D124:V124"/>
    <mergeCell ref="B164:C165"/>
    <mergeCell ref="D164:V164"/>
    <mergeCell ref="B204:C205"/>
    <mergeCell ref="D204:V204"/>
    <mergeCell ref="B84:C85"/>
    <mergeCell ref="D84:V84"/>
    <mergeCell ref="B4:C5"/>
    <mergeCell ref="D4:V4"/>
    <mergeCell ref="W4:W5"/>
    <mergeCell ref="B44:C45"/>
    <mergeCell ref="D44:V44"/>
  </mergeCells>
  <conditionalFormatting sqref="W6:W42">
    <cfRule type="cellIs" dxfId="241" priority="1" stopIfTrue="1" operator="lessThan">
      <formula>0</formula>
    </cfRule>
  </conditionalFormatting>
  <pageMargins left="0.70866141732283472" right="0.70866141732283472" top="0.74803149606299213" bottom="0.74803149606299213" header="0.31496062992125984" footer="0.31496062992125984"/>
  <pageSetup paperSize="8" scale="50" fitToHeight="0" pageOrder="overThenDown" orientation="landscape" r:id="rId1"/>
  <headerFooter>
    <oddHeader>&amp;L&amp;"Segoe UI,Bold"&amp;14Basel Committee on Banking Supervision
Basel III monitoring template&amp;C&amp;14&amp;F
&amp;A&amp;R&amp;"Segoe UI,Bold"&amp;14Confidential when completed</oddHeader>
    <oddFooter>&amp;L&amp;14&amp;D  &amp;T&amp;R&amp;14Page &amp;P of &amp;N</oddFooter>
  </headerFooter>
  <rowBreaks count="6" manualBreakCount="6">
    <brk id="42" max="22" man="1"/>
    <brk id="82" max="22" man="1"/>
    <brk id="122" max="22" man="1"/>
    <brk id="162" max="22" man="1"/>
    <brk id="202" max="22" man="1"/>
    <brk id="242" max="22" man="1"/>
  </rowBreaks>
  <colBreaks count="1" manualBreakCount="1">
    <brk id="23" max="362"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B82"/>
  <sheetViews>
    <sheetView zoomScale="75" zoomScaleNormal="75" workbookViewId="0">
      <pane ySplit="1" topLeftCell="A2" activePane="bottomLeft" state="frozen"/>
      <selection pane="bottomLeft"/>
    </sheetView>
  </sheetViews>
  <sheetFormatPr defaultColWidth="0" defaultRowHeight="15" customHeight="1" zeroHeight="1" x14ac:dyDescent="0.25"/>
  <cols>
    <col min="1" max="1" width="1.7109375" customWidth="1"/>
    <col min="2" max="8" width="16.7109375" customWidth="1"/>
    <col min="9" max="9" width="1.7109375" customWidth="1"/>
    <col min="10" max="27" width="16.7109375" hidden="1" customWidth="1"/>
    <col min="28" max="28" width="1.5703125" hidden="1" customWidth="1"/>
    <col min="29" max="16384" width="9.140625" hidden="1"/>
  </cols>
  <sheetData>
    <row r="1" spans="1:22" s="1190" customFormat="1" ht="30" customHeight="1" x14ac:dyDescent="0.55000000000000004">
      <c r="A1" s="710" t="s">
        <v>1281</v>
      </c>
      <c r="B1" s="711"/>
      <c r="C1" s="1136"/>
      <c r="D1" s="1188"/>
      <c r="E1" s="1188"/>
      <c r="F1" s="1085"/>
      <c r="G1" s="1188"/>
      <c r="H1" s="1188"/>
      <c r="I1" s="1208"/>
      <c r="J1" s="1188"/>
      <c r="K1" s="1188"/>
      <c r="L1" s="1188"/>
      <c r="M1" s="1189"/>
      <c r="N1" s="1188"/>
      <c r="O1" s="1188"/>
      <c r="P1" s="1188"/>
      <c r="Q1" s="1188"/>
      <c r="R1" s="1188"/>
      <c r="S1" s="1188"/>
      <c r="T1" s="1188"/>
      <c r="U1" s="1188"/>
      <c r="V1" s="1188"/>
    </row>
    <row r="2" spans="1:22" ht="15" customHeight="1" x14ac:dyDescent="0.25">
      <c r="A2" s="1209"/>
      <c r="B2" s="1150"/>
      <c r="C2" s="1150"/>
      <c r="D2" s="1150"/>
      <c r="E2" s="1150"/>
      <c r="F2" s="1150"/>
      <c r="G2" s="1150"/>
      <c r="H2" s="1150"/>
      <c r="I2" s="1210"/>
    </row>
    <row r="3" spans="1:22" ht="15" customHeight="1" x14ac:dyDescent="0.25">
      <c r="A3" s="1209"/>
      <c r="B3" s="978" t="s">
        <v>1174</v>
      </c>
      <c r="C3" s="979" t="s">
        <v>1175</v>
      </c>
      <c r="D3" s="2204" t="s">
        <v>1176</v>
      </c>
      <c r="E3" s="2204"/>
      <c r="F3" s="2204"/>
      <c r="G3" s="2204"/>
      <c r="H3" s="2223"/>
      <c r="I3" s="1210"/>
    </row>
    <row r="4" spans="1:22" ht="15" customHeight="1" x14ac:dyDescent="0.25">
      <c r="A4" s="1209"/>
      <c r="B4" s="1206" t="str">
        <f>"Q-"&amp;ROW(B1)</f>
        <v>Q-1</v>
      </c>
      <c r="C4" s="1207"/>
      <c r="D4" s="2228"/>
      <c r="E4" s="2228"/>
      <c r="F4" s="2228"/>
      <c r="G4" s="2228"/>
      <c r="H4" s="2229"/>
      <c r="I4" s="1210"/>
    </row>
    <row r="5" spans="1:22" ht="15" customHeight="1" x14ac:dyDescent="0.25">
      <c r="A5" s="1209"/>
      <c r="B5" s="1205" t="str">
        <f t="shared" ref="B5:B53" si="0">"Q-"&amp;ROW(B2)</f>
        <v>Q-2</v>
      </c>
      <c r="C5" s="1191"/>
      <c r="D5" s="2224"/>
      <c r="E5" s="2224"/>
      <c r="F5" s="2224"/>
      <c r="G5" s="2224"/>
      <c r="H5" s="2225"/>
      <c r="I5" s="1210"/>
    </row>
    <row r="6" spans="1:22" ht="15" customHeight="1" x14ac:dyDescent="0.25">
      <c r="A6" s="1209"/>
      <c r="B6" s="1205" t="str">
        <f t="shared" si="0"/>
        <v>Q-3</v>
      </c>
      <c r="C6" s="1191"/>
      <c r="D6" s="2224"/>
      <c r="E6" s="2224"/>
      <c r="F6" s="2224"/>
      <c r="G6" s="2224"/>
      <c r="H6" s="2225"/>
      <c r="I6" s="1210"/>
    </row>
    <row r="7" spans="1:22" ht="15" customHeight="1" x14ac:dyDescent="0.25">
      <c r="A7" s="1209"/>
      <c r="B7" s="1205" t="str">
        <f t="shared" si="0"/>
        <v>Q-4</v>
      </c>
      <c r="C7" s="1191"/>
      <c r="D7" s="2224"/>
      <c r="E7" s="2224"/>
      <c r="F7" s="2224"/>
      <c r="G7" s="2224"/>
      <c r="H7" s="2225"/>
      <c r="I7" s="1210"/>
    </row>
    <row r="8" spans="1:22" ht="15" customHeight="1" x14ac:dyDescent="0.25">
      <c r="A8" s="1209"/>
      <c r="B8" s="1205" t="str">
        <f t="shared" si="0"/>
        <v>Q-5</v>
      </c>
      <c r="C8" s="1191"/>
      <c r="D8" s="2224"/>
      <c r="E8" s="2224"/>
      <c r="F8" s="2224"/>
      <c r="G8" s="2224"/>
      <c r="H8" s="2225"/>
      <c r="I8" s="1210"/>
    </row>
    <row r="9" spans="1:22" ht="15" customHeight="1" x14ac:dyDescent="0.25">
      <c r="A9" s="1209"/>
      <c r="B9" s="1205" t="str">
        <f t="shared" si="0"/>
        <v>Q-6</v>
      </c>
      <c r="C9" s="1191"/>
      <c r="D9" s="2224"/>
      <c r="E9" s="2224"/>
      <c r="F9" s="2224"/>
      <c r="G9" s="2224"/>
      <c r="H9" s="2225"/>
      <c r="I9" s="1210"/>
    </row>
    <row r="10" spans="1:22" ht="15" customHeight="1" x14ac:dyDescent="0.25">
      <c r="A10" s="1209"/>
      <c r="B10" s="1205" t="str">
        <f t="shared" si="0"/>
        <v>Q-7</v>
      </c>
      <c r="C10" s="1191"/>
      <c r="D10" s="2224"/>
      <c r="E10" s="2224"/>
      <c r="F10" s="2224"/>
      <c r="G10" s="2224"/>
      <c r="H10" s="2225"/>
      <c r="I10" s="1210"/>
    </row>
    <row r="11" spans="1:22" ht="15" customHeight="1" x14ac:dyDescent="0.25">
      <c r="A11" s="1209"/>
      <c r="B11" s="1205" t="str">
        <f t="shared" si="0"/>
        <v>Q-8</v>
      </c>
      <c r="C11" s="1191"/>
      <c r="D11" s="2224"/>
      <c r="E11" s="2224"/>
      <c r="F11" s="2224"/>
      <c r="G11" s="2224"/>
      <c r="H11" s="2225"/>
      <c r="I11" s="1210"/>
    </row>
    <row r="12" spans="1:22" ht="15" customHeight="1" x14ac:dyDescent="0.25">
      <c r="A12" s="1209"/>
      <c r="B12" s="1205" t="str">
        <f t="shared" si="0"/>
        <v>Q-9</v>
      </c>
      <c r="C12" s="1191"/>
      <c r="D12" s="2224"/>
      <c r="E12" s="2224"/>
      <c r="F12" s="2224"/>
      <c r="G12" s="2224"/>
      <c r="H12" s="2225"/>
      <c r="I12" s="1210"/>
    </row>
    <row r="13" spans="1:22" ht="15" customHeight="1" x14ac:dyDescent="0.25">
      <c r="A13" s="1209"/>
      <c r="B13" s="1205" t="str">
        <f t="shared" si="0"/>
        <v>Q-10</v>
      </c>
      <c r="C13" s="1191"/>
      <c r="D13" s="2224"/>
      <c r="E13" s="2224"/>
      <c r="F13" s="2224"/>
      <c r="G13" s="2224"/>
      <c r="H13" s="2225"/>
      <c r="I13" s="1210"/>
    </row>
    <row r="14" spans="1:22" ht="15" customHeight="1" x14ac:dyDescent="0.25">
      <c r="A14" s="1209"/>
      <c r="B14" s="1205" t="str">
        <f t="shared" si="0"/>
        <v>Q-11</v>
      </c>
      <c r="C14" s="1191"/>
      <c r="D14" s="2224"/>
      <c r="E14" s="2224"/>
      <c r="F14" s="2224"/>
      <c r="G14" s="2224"/>
      <c r="H14" s="2225"/>
      <c r="I14" s="1210"/>
    </row>
    <row r="15" spans="1:22" ht="15" customHeight="1" x14ac:dyDescent="0.25">
      <c r="A15" s="1209"/>
      <c r="B15" s="1205" t="str">
        <f t="shared" si="0"/>
        <v>Q-12</v>
      </c>
      <c r="C15" s="1191"/>
      <c r="D15" s="2224"/>
      <c r="E15" s="2224"/>
      <c r="F15" s="2224"/>
      <c r="G15" s="2224"/>
      <c r="H15" s="2225"/>
      <c r="I15" s="1210"/>
    </row>
    <row r="16" spans="1:22" ht="15" customHeight="1" x14ac:dyDescent="0.25">
      <c r="A16" s="1209"/>
      <c r="B16" s="1205" t="str">
        <f t="shared" si="0"/>
        <v>Q-13</v>
      </c>
      <c r="C16" s="1191"/>
      <c r="D16" s="2224"/>
      <c r="E16" s="2224"/>
      <c r="F16" s="2224"/>
      <c r="G16" s="2224"/>
      <c r="H16" s="2225"/>
      <c r="I16" s="1210"/>
    </row>
    <row r="17" spans="1:9" ht="15" customHeight="1" x14ac:dyDescent="0.25">
      <c r="A17" s="1209"/>
      <c r="B17" s="1205" t="str">
        <f t="shared" si="0"/>
        <v>Q-14</v>
      </c>
      <c r="C17" s="1191"/>
      <c r="D17" s="2224"/>
      <c r="E17" s="2224"/>
      <c r="F17" s="2224"/>
      <c r="G17" s="2224"/>
      <c r="H17" s="2225"/>
      <c r="I17" s="1210"/>
    </row>
    <row r="18" spans="1:9" ht="15" customHeight="1" x14ac:dyDescent="0.25">
      <c r="A18" s="1209"/>
      <c r="B18" s="1205" t="str">
        <f t="shared" si="0"/>
        <v>Q-15</v>
      </c>
      <c r="C18" s="1191"/>
      <c r="D18" s="2224"/>
      <c r="E18" s="2224"/>
      <c r="F18" s="2224"/>
      <c r="G18" s="2224"/>
      <c r="H18" s="2225"/>
      <c r="I18" s="1210"/>
    </row>
    <row r="19" spans="1:9" ht="15" customHeight="1" x14ac:dyDescent="0.25">
      <c r="A19" s="1209"/>
      <c r="B19" s="1205" t="str">
        <f t="shared" si="0"/>
        <v>Q-16</v>
      </c>
      <c r="C19" s="1191"/>
      <c r="D19" s="2224"/>
      <c r="E19" s="2224"/>
      <c r="F19" s="2224"/>
      <c r="G19" s="2224"/>
      <c r="H19" s="2225"/>
      <c r="I19" s="1210"/>
    </row>
    <row r="20" spans="1:9" ht="15" customHeight="1" x14ac:dyDescent="0.25">
      <c r="A20" s="1209"/>
      <c r="B20" s="1205" t="str">
        <f t="shared" si="0"/>
        <v>Q-17</v>
      </c>
      <c r="C20" s="1191"/>
      <c r="D20" s="2224"/>
      <c r="E20" s="2224"/>
      <c r="F20" s="2224"/>
      <c r="G20" s="2224"/>
      <c r="H20" s="2225"/>
      <c r="I20" s="1210"/>
    </row>
    <row r="21" spans="1:9" ht="15" customHeight="1" x14ac:dyDescent="0.25">
      <c r="A21" s="1209"/>
      <c r="B21" s="1205" t="str">
        <f t="shared" si="0"/>
        <v>Q-18</v>
      </c>
      <c r="C21" s="1191"/>
      <c r="D21" s="2224"/>
      <c r="E21" s="2224"/>
      <c r="F21" s="2224"/>
      <c r="G21" s="2224"/>
      <c r="H21" s="2225"/>
      <c r="I21" s="1210"/>
    </row>
    <row r="22" spans="1:9" ht="15" customHeight="1" x14ac:dyDescent="0.25">
      <c r="A22" s="1209"/>
      <c r="B22" s="1205" t="str">
        <f t="shared" si="0"/>
        <v>Q-19</v>
      </c>
      <c r="C22" s="1191"/>
      <c r="D22" s="2224"/>
      <c r="E22" s="2224"/>
      <c r="F22" s="2224"/>
      <c r="G22" s="2224"/>
      <c r="H22" s="2225"/>
      <c r="I22" s="1210"/>
    </row>
    <row r="23" spans="1:9" ht="15" customHeight="1" x14ac:dyDescent="0.25">
      <c r="A23" s="1209"/>
      <c r="B23" s="1205" t="str">
        <f t="shared" si="0"/>
        <v>Q-20</v>
      </c>
      <c r="C23" s="1191"/>
      <c r="D23" s="2224"/>
      <c r="E23" s="2224"/>
      <c r="F23" s="2224"/>
      <c r="G23" s="2224"/>
      <c r="H23" s="2225"/>
      <c r="I23" s="1210"/>
    </row>
    <row r="24" spans="1:9" ht="15" customHeight="1" x14ac:dyDescent="0.25">
      <c r="A24" s="1209"/>
      <c r="B24" s="1205" t="str">
        <f t="shared" si="0"/>
        <v>Q-21</v>
      </c>
      <c r="C24" s="1191"/>
      <c r="D24" s="2224"/>
      <c r="E24" s="2224"/>
      <c r="F24" s="2224"/>
      <c r="G24" s="2224"/>
      <c r="H24" s="2225"/>
      <c r="I24" s="1210"/>
    </row>
    <row r="25" spans="1:9" ht="15" customHeight="1" x14ac:dyDescent="0.25">
      <c r="A25" s="1209"/>
      <c r="B25" s="1205" t="str">
        <f t="shared" si="0"/>
        <v>Q-22</v>
      </c>
      <c r="C25" s="1191"/>
      <c r="D25" s="2224"/>
      <c r="E25" s="2224"/>
      <c r="F25" s="2224"/>
      <c r="G25" s="2224"/>
      <c r="H25" s="2225"/>
      <c r="I25" s="1210"/>
    </row>
    <row r="26" spans="1:9" ht="15" customHeight="1" x14ac:dyDescent="0.25">
      <c r="A26" s="1209"/>
      <c r="B26" s="1205" t="str">
        <f t="shared" si="0"/>
        <v>Q-23</v>
      </c>
      <c r="C26" s="1191"/>
      <c r="D26" s="2224"/>
      <c r="E26" s="2224"/>
      <c r="F26" s="2224"/>
      <c r="G26" s="2224"/>
      <c r="H26" s="2225"/>
      <c r="I26" s="1210"/>
    </row>
    <row r="27" spans="1:9" ht="15" customHeight="1" x14ac:dyDescent="0.25">
      <c r="A27" s="1209"/>
      <c r="B27" s="1205" t="str">
        <f t="shared" si="0"/>
        <v>Q-24</v>
      </c>
      <c r="C27" s="1191"/>
      <c r="D27" s="2224"/>
      <c r="E27" s="2224"/>
      <c r="F27" s="2224"/>
      <c r="G27" s="2224"/>
      <c r="H27" s="2225"/>
      <c r="I27" s="1210"/>
    </row>
    <row r="28" spans="1:9" ht="15" customHeight="1" x14ac:dyDescent="0.25">
      <c r="A28" s="1209"/>
      <c r="B28" s="1205" t="str">
        <f t="shared" si="0"/>
        <v>Q-25</v>
      </c>
      <c r="C28" s="1191"/>
      <c r="D28" s="2224"/>
      <c r="E28" s="2224"/>
      <c r="F28" s="2224"/>
      <c r="G28" s="2224"/>
      <c r="H28" s="2225"/>
      <c r="I28" s="1210"/>
    </row>
    <row r="29" spans="1:9" ht="15" customHeight="1" x14ac:dyDescent="0.25">
      <c r="A29" s="1209"/>
      <c r="B29" s="1205" t="str">
        <f t="shared" si="0"/>
        <v>Q-26</v>
      </c>
      <c r="C29" s="1191"/>
      <c r="D29" s="2224"/>
      <c r="E29" s="2224"/>
      <c r="F29" s="2224"/>
      <c r="G29" s="2224"/>
      <c r="H29" s="2225"/>
      <c r="I29" s="1210"/>
    </row>
    <row r="30" spans="1:9" ht="15" customHeight="1" x14ac:dyDescent="0.25">
      <c r="A30" s="1209"/>
      <c r="B30" s="1205" t="str">
        <f t="shared" si="0"/>
        <v>Q-27</v>
      </c>
      <c r="C30" s="1191"/>
      <c r="D30" s="2224"/>
      <c r="E30" s="2224"/>
      <c r="F30" s="2224"/>
      <c r="G30" s="2224"/>
      <c r="H30" s="2225"/>
      <c r="I30" s="1210"/>
    </row>
    <row r="31" spans="1:9" ht="15" customHeight="1" x14ac:dyDescent="0.25">
      <c r="A31" s="1209"/>
      <c r="B31" s="1205" t="str">
        <f t="shared" si="0"/>
        <v>Q-28</v>
      </c>
      <c r="C31" s="1191"/>
      <c r="D31" s="2224"/>
      <c r="E31" s="2224"/>
      <c r="F31" s="2224"/>
      <c r="G31" s="2224"/>
      <c r="H31" s="2225"/>
      <c r="I31" s="1210"/>
    </row>
    <row r="32" spans="1:9" ht="15" customHeight="1" x14ac:dyDescent="0.25">
      <c r="A32" s="1209"/>
      <c r="B32" s="1205" t="str">
        <f t="shared" si="0"/>
        <v>Q-29</v>
      </c>
      <c r="C32" s="1191"/>
      <c r="D32" s="2224"/>
      <c r="E32" s="2224"/>
      <c r="F32" s="2224"/>
      <c r="G32" s="2224"/>
      <c r="H32" s="2225"/>
      <c r="I32" s="1210"/>
    </row>
    <row r="33" spans="1:9" ht="15" customHeight="1" x14ac:dyDescent="0.25">
      <c r="A33" s="1209"/>
      <c r="B33" s="1205" t="str">
        <f t="shared" si="0"/>
        <v>Q-30</v>
      </c>
      <c r="C33" s="1191"/>
      <c r="D33" s="2224"/>
      <c r="E33" s="2224"/>
      <c r="F33" s="2224"/>
      <c r="G33" s="2224"/>
      <c r="H33" s="2225"/>
      <c r="I33" s="1210"/>
    </row>
    <row r="34" spans="1:9" ht="15" customHeight="1" x14ac:dyDescent="0.25">
      <c r="A34" s="1209"/>
      <c r="B34" s="1205" t="str">
        <f t="shared" si="0"/>
        <v>Q-31</v>
      </c>
      <c r="C34" s="1191"/>
      <c r="D34" s="2224"/>
      <c r="E34" s="2224"/>
      <c r="F34" s="2224"/>
      <c r="G34" s="2224"/>
      <c r="H34" s="2225"/>
      <c r="I34" s="1210"/>
    </row>
    <row r="35" spans="1:9" ht="15" customHeight="1" x14ac:dyDescent="0.25">
      <c r="A35" s="1209"/>
      <c r="B35" s="1205" t="str">
        <f t="shared" si="0"/>
        <v>Q-32</v>
      </c>
      <c r="C35" s="1191"/>
      <c r="D35" s="2224"/>
      <c r="E35" s="2224"/>
      <c r="F35" s="2224"/>
      <c r="G35" s="2224"/>
      <c r="H35" s="2225"/>
      <c r="I35" s="1210"/>
    </row>
    <row r="36" spans="1:9" ht="15" customHeight="1" x14ac:dyDescent="0.25">
      <c r="A36" s="1209"/>
      <c r="B36" s="1205" t="str">
        <f t="shared" si="0"/>
        <v>Q-33</v>
      </c>
      <c r="C36" s="1191"/>
      <c r="D36" s="2224"/>
      <c r="E36" s="2224"/>
      <c r="F36" s="2224"/>
      <c r="G36" s="2224"/>
      <c r="H36" s="2225"/>
      <c r="I36" s="1210"/>
    </row>
    <row r="37" spans="1:9" ht="15" customHeight="1" x14ac:dyDescent="0.25">
      <c r="A37" s="1209"/>
      <c r="B37" s="1205" t="str">
        <f t="shared" si="0"/>
        <v>Q-34</v>
      </c>
      <c r="C37" s="1191"/>
      <c r="D37" s="2224"/>
      <c r="E37" s="2224"/>
      <c r="F37" s="2224"/>
      <c r="G37" s="2224"/>
      <c r="H37" s="2225"/>
      <c r="I37" s="1210"/>
    </row>
    <row r="38" spans="1:9" ht="15" customHeight="1" x14ac:dyDescent="0.25">
      <c r="A38" s="1209"/>
      <c r="B38" s="1205" t="str">
        <f t="shared" si="0"/>
        <v>Q-35</v>
      </c>
      <c r="C38" s="1191"/>
      <c r="D38" s="2224"/>
      <c r="E38" s="2224"/>
      <c r="F38" s="2224"/>
      <c r="G38" s="2224"/>
      <c r="H38" s="2225"/>
      <c r="I38" s="1210"/>
    </row>
    <row r="39" spans="1:9" ht="15" customHeight="1" x14ac:dyDescent="0.25">
      <c r="A39" s="1209"/>
      <c r="B39" s="1205" t="str">
        <f t="shared" si="0"/>
        <v>Q-36</v>
      </c>
      <c r="C39" s="1191"/>
      <c r="D39" s="2224"/>
      <c r="E39" s="2224"/>
      <c r="F39" s="2224"/>
      <c r="G39" s="2224"/>
      <c r="H39" s="2225"/>
      <c r="I39" s="1210"/>
    </row>
    <row r="40" spans="1:9" ht="15" customHeight="1" x14ac:dyDescent="0.25">
      <c r="A40" s="1209"/>
      <c r="B40" s="1205" t="str">
        <f t="shared" si="0"/>
        <v>Q-37</v>
      </c>
      <c r="C40" s="1191"/>
      <c r="D40" s="2224"/>
      <c r="E40" s="2224"/>
      <c r="F40" s="2224"/>
      <c r="G40" s="2224"/>
      <c r="H40" s="2225"/>
      <c r="I40" s="1210"/>
    </row>
    <row r="41" spans="1:9" ht="15" customHeight="1" x14ac:dyDescent="0.25">
      <c r="A41" s="1209"/>
      <c r="B41" s="1205" t="str">
        <f t="shared" si="0"/>
        <v>Q-38</v>
      </c>
      <c r="C41" s="1191"/>
      <c r="D41" s="2224"/>
      <c r="E41" s="2224"/>
      <c r="F41" s="2224"/>
      <c r="G41" s="2224"/>
      <c r="H41" s="2225"/>
      <c r="I41" s="1210"/>
    </row>
    <row r="42" spans="1:9" ht="15" customHeight="1" x14ac:dyDescent="0.25">
      <c r="A42" s="1209"/>
      <c r="B42" s="1205" t="str">
        <f t="shared" si="0"/>
        <v>Q-39</v>
      </c>
      <c r="C42" s="1191"/>
      <c r="D42" s="2224"/>
      <c r="E42" s="2224"/>
      <c r="F42" s="2224"/>
      <c r="G42" s="2224"/>
      <c r="H42" s="2225"/>
      <c r="I42" s="1210"/>
    </row>
    <row r="43" spans="1:9" ht="15" customHeight="1" x14ac:dyDescent="0.25">
      <c r="A43" s="1209"/>
      <c r="B43" s="1205" t="str">
        <f t="shared" si="0"/>
        <v>Q-40</v>
      </c>
      <c r="C43" s="1191"/>
      <c r="D43" s="2224"/>
      <c r="E43" s="2224"/>
      <c r="F43" s="2224"/>
      <c r="G43" s="2224"/>
      <c r="H43" s="2225"/>
      <c r="I43" s="1210"/>
    </row>
    <row r="44" spans="1:9" ht="15" customHeight="1" x14ac:dyDescent="0.25">
      <c r="A44" s="1209"/>
      <c r="B44" s="1205" t="str">
        <f t="shared" si="0"/>
        <v>Q-41</v>
      </c>
      <c r="C44" s="1191"/>
      <c r="D44" s="2224"/>
      <c r="E44" s="2224"/>
      <c r="F44" s="2224"/>
      <c r="G44" s="2224"/>
      <c r="H44" s="2225"/>
      <c r="I44" s="1210"/>
    </row>
    <row r="45" spans="1:9" ht="15" customHeight="1" x14ac:dyDescent="0.25">
      <c r="A45" s="1209"/>
      <c r="B45" s="1205" t="str">
        <f t="shared" si="0"/>
        <v>Q-42</v>
      </c>
      <c r="C45" s="1191"/>
      <c r="D45" s="2224"/>
      <c r="E45" s="2224"/>
      <c r="F45" s="2224"/>
      <c r="G45" s="2224"/>
      <c r="H45" s="2225"/>
      <c r="I45" s="1210"/>
    </row>
    <row r="46" spans="1:9" ht="15" customHeight="1" x14ac:dyDescent="0.25">
      <c r="A46" s="1209"/>
      <c r="B46" s="1205" t="str">
        <f t="shared" si="0"/>
        <v>Q-43</v>
      </c>
      <c r="C46" s="1191"/>
      <c r="D46" s="2224"/>
      <c r="E46" s="2224"/>
      <c r="F46" s="2224"/>
      <c r="G46" s="2224"/>
      <c r="H46" s="2225"/>
      <c r="I46" s="1210"/>
    </row>
    <row r="47" spans="1:9" ht="15" customHeight="1" x14ac:dyDescent="0.25">
      <c r="A47" s="1209"/>
      <c r="B47" s="1205" t="str">
        <f t="shared" si="0"/>
        <v>Q-44</v>
      </c>
      <c r="C47" s="1191"/>
      <c r="D47" s="2224"/>
      <c r="E47" s="2224"/>
      <c r="F47" s="2224"/>
      <c r="G47" s="2224"/>
      <c r="H47" s="2225"/>
      <c r="I47" s="1210"/>
    </row>
    <row r="48" spans="1:9" ht="15" customHeight="1" x14ac:dyDescent="0.25">
      <c r="A48" s="1209"/>
      <c r="B48" s="1205" t="str">
        <f t="shared" si="0"/>
        <v>Q-45</v>
      </c>
      <c r="C48" s="1191"/>
      <c r="D48" s="2224"/>
      <c r="E48" s="2224"/>
      <c r="F48" s="2224"/>
      <c r="G48" s="2224"/>
      <c r="H48" s="2225"/>
      <c r="I48" s="1210"/>
    </row>
    <row r="49" spans="1:9" ht="15" customHeight="1" x14ac:dyDescent="0.25">
      <c r="A49" s="1209"/>
      <c r="B49" s="1205" t="str">
        <f t="shared" si="0"/>
        <v>Q-46</v>
      </c>
      <c r="C49" s="1191"/>
      <c r="D49" s="2224"/>
      <c r="E49" s="2224"/>
      <c r="F49" s="2224"/>
      <c r="G49" s="2224"/>
      <c r="H49" s="2225"/>
      <c r="I49" s="1210"/>
    </row>
    <row r="50" spans="1:9" ht="15" customHeight="1" x14ac:dyDescent="0.25">
      <c r="A50" s="1209"/>
      <c r="B50" s="1205" t="str">
        <f t="shared" si="0"/>
        <v>Q-47</v>
      </c>
      <c r="C50" s="1191"/>
      <c r="D50" s="2224"/>
      <c r="E50" s="2224"/>
      <c r="F50" s="2224"/>
      <c r="G50" s="2224"/>
      <c r="H50" s="2225"/>
      <c r="I50" s="1210"/>
    </row>
    <row r="51" spans="1:9" ht="15" customHeight="1" x14ac:dyDescent="0.25">
      <c r="A51" s="1209"/>
      <c r="B51" s="1205" t="str">
        <f t="shared" si="0"/>
        <v>Q-48</v>
      </c>
      <c r="C51" s="1191"/>
      <c r="D51" s="2224"/>
      <c r="E51" s="2224"/>
      <c r="F51" s="2224"/>
      <c r="G51" s="2224"/>
      <c r="H51" s="2225"/>
      <c r="I51" s="1210"/>
    </row>
    <row r="52" spans="1:9" ht="15" customHeight="1" x14ac:dyDescent="0.25">
      <c r="A52" s="1209"/>
      <c r="B52" s="1205" t="str">
        <f t="shared" si="0"/>
        <v>Q-49</v>
      </c>
      <c r="C52" s="1191"/>
      <c r="D52" s="2224"/>
      <c r="E52" s="2224"/>
      <c r="F52" s="2224"/>
      <c r="G52" s="2224"/>
      <c r="H52" s="2225"/>
      <c r="I52" s="1210"/>
    </row>
    <row r="53" spans="1:9" ht="15" customHeight="1" x14ac:dyDescent="0.25">
      <c r="A53" s="1209"/>
      <c r="B53" s="1205" t="str">
        <f t="shared" si="0"/>
        <v>Q-50</v>
      </c>
      <c r="C53" s="1192"/>
      <c r="D53" s="2226"/>
      <c r="E53" s="2226"/>
      <c r="F53" s="2226"/>
      <c r="G53" s="2226"/>
      <c r="H53" s="2227"/>
      <c r="I53" s="1210"/>
    </row>
    <row r="54" spans="1:9" s="1139" customFormat="1" ht="15" customHeight="1" x14ac:dyDescent="0.25">
      <c r="A54" s="1211"/>
      <c r="I54" s="1212"/>
    </row>
    <row r="55" spans="1:9" ht="15" hidden="1" customHeight="1" x14ac:dyDescent="0.25"/>
    <row r="56" spans="1:9" ht="15" hidden="1" customHeight="1" x14ac:dyDescent="0.25"/>
    <row r="57" spans="1:9" ht="15" hidden="1" customHeight="1" x14ac:dyDescent="0.25"/>
    <row r="58" spans="1:9" ht="15" hidden="1" customHeight="1" x14ac:dyDescent="0.25"/>
    <row r="59" spans="1:9" ht="15" hidden="1" customHeight="1" x14ac:dyDescent="0.25"/>
    <row r="60" spans="1:9" ht="15" hidden="1" customHeight="1" x14ac:dyDescent="0.25"/>
    <row r="61" spans="1:9" ht="15" hidden="1" customHeight="1" x14ac:dyDescent="0.25"/>
    <row r="62" spans="1:9" ht="15" hidden="1" customHeight="1" x14ac:dyDescent="0.25"/>
    <row r="63" spans="1:9" ht="15" hidden="1" customHeight="1" x14ac:dyDescent="0.25"/>
    <row r="64" spans="1:9" ht="15" hidden="1" customHeight="1" x14ac:dyDescent="0.25"/>
    <row r="65" ht="15" hidden="1" customHeight="1" x14ac:dyDescent="0.25"/>
    <row r="66" ht="15" hidden="1" customHeight="1" x14ac:dyDescent="0.25"/>
    <row r="67" ht="15" hidden="1" customHeight="1" x14ac:dyDescent="0.25"/>
    <row r="68" ht="15" hidden="1" customHeight="1" x14ac:dyDescent="0.25"/>
    <row r="69" ht="15" hidden="1" customHeight="1" x14ac:dyDescent="0.25"/>
    <row r="70" ht="15" hidden="1" customHeight="1" x14ac:dyDescent="0.25"/>
    <row r="71" ht="15" hidden="1" customHeight="1" x14ac:dyDescent="0.25"/>
    <row r="72" ht="15" hidden="1" customHeight="1" x14ac:dyDescent="0.25"/>
    <row r="73" ht="15" hidden="1" customHeight="1" x14ac:dyDescent="0.25"/>
    <row r="74" ht="15" hidden="1" customHeight="1" x14ac:dyDescent="0.25"/>
    <row r="75" ht="15" hidden="1" customHeight="1" x14ac:dyDescent="0.25"/>
    <row r="76" ht="15" hidden="1" customHeight="1" x14ac:dyDescent="0.25"/>
    <row r="77" ht="15" hidden="1" customHeight="1" x14ac:dyDescent="0.25"/>
    <row r="78" ht="15" hidden="1" customHeight="1" x14ac:dyDescent="0.25"/>
    <row r="79" ht="15" hidden="1" customHeight="1" x14ac:dyDescent="0.25"/>
    <row r="80" ht="15" hidden="1" customHeight="1" x14ac:dyDescent="0.25"/>
    <row r="81" ht="15" hidden="1" customHeight="1" x14ac:dyDescent="0.25"/>
    <row r="82" ht="15" hidden="1" customHeight="1" x14ac:dyDescent="0.25"/>
  </sheetData>
  <mergeCells count="51">
    <mergeCell ref="D28:H28"/>
    <mergeCell ref="D34:H34"/>
    <mergeCell ref="D35:H35"/>
    <mergeCell ref="D14:H14"/>
    <mergeCell ref="D29:H29"/>
    <mergeCell ref="D30:H30"/>
    <mergeCell ref="D31:H31"/>
    <mergeCell ref="D32:H32"/>
    <mergeCell ref="D33:H33"/>
    <mergeCell ref="D3:H3"/>
    <mergeCell ref="D4:H4"/>
    <mergeCell ref="D5:H5"/>
    <mergeCell ref="D6:H6"/>
    <mergeCell ref="D7:H7"/>
    <mergeCell ref="D8:H8"/>
    <mergeCell ref="D9:H9"/>
    <mergeCell ref="D10:H10"/>
    <mergeCell ref="D11:H11"/>
    <mergeCell ref="D12:H12"/>
    <mergeCell ref="D43:H43"/>
    <mergeCell ref="D44:H44"/>
    <mergeCell ref="D13:H13"/>
    <mergeCell ref="D26:H26"/>
    <mergeCell ref="D15:H15"/>
    <mergeCell ref="D16:H16"/>
    <mergeCell ref="D17:H17"/>
    <mergeCell ref="D18:H18"/>
    <mergeCell ref="D19:H19"/>
    <mergeCell ref="D20:H20"/>
    <mergeCell ref="D21:H21"/>
    <mergeCell ref="D22:H22"/>
    <mergeCell ref="D23:H23"/>
    <mergeCell ref="D24:H24"/>
    <mergeCell ref="D25:H25"/>
    <mergeCell ref="D27:H27"/>
    <mergeCell ref="D45:H45"/>
    <mergeCell ref="D46:H46"/>
    <mergeCell ref="D53:H53"/>
    <mergeCell ref="D36:H36"/>
    <mergeCell ref="D37:H37"/>
    <mergeCell ref="D38:H38"/>
    <mergeCell ref="D39:H39"/>
    <mergeCell ref="D40:H40"/>
    <mergeCell ref="D47:H47"/>
    <mergeCell ref="D48:H48"/>
    <mergeCell ref="D49:H49"/>
    <mergeCell ref="D50:H50"/>
    <mergeCell ref="D51:H51"/>
    <mergeCell ref="D52:H52"/>
    <mergeCell ref="D41:H41"/>
    <mergeCell ref="D42:H42"/>
  </mergeCells>
  <dataValidations count="1">
    <dataValidation type="list" allowBlank="1" showInputMessage="1" showErrorMessage="1" sqref="C4:C53">
      <formula1>QNumericZ10</formula1>
    </dataValidation>
  </dataValidations>
  <pageMargins left="0.70866141732283472" right="0.70866141732283472" top="0.74803149606299213" bottom="0.74803149606299213" header="0.31496062992125984" footer="0.31496062992125984"/>
  <pageSetup paperSize="9" scale="50" fitToWidth="0" fitToHeight="0" pageOrder="overThenDown" orientation="portrait" r:id="rId1"/>
  <headerFooter>
    <oddHeader>&amp;L&amp;"Segoe UI,Bold"&amp;14Basel Committee on Banking Supervision
Basel III monitoring template&amp;C&amp;14&amp;F
&amp;A&amp;R&amp;"Segoe UI,Bold"&amp;14Confidential when completed</oddHeader>
    <oddFooter>&amp;L&amp;14&amp;D  &amp;T&amp;R&amp;14Page &amp;P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fitToPage="1"/>
  </sheetPr>
  <dimension ref="A1:Y747"/>
  <sheetViews>
    <sheetView zoomScale="75" zoomScaleNormal="75" workbookViewId="0">
      <pane ySplit="1" topLeftCell="A2" activePane="bottomLeft" state="frozen"/>
      <selection pane="bottomLeft"/>
    </sheetView>
  </sheetViews>
  <sheetFormatPr defaultColWidth="0" defaultRowHeight="15" customHeight="1" zeroHeight="1" x14ac:dyDescent="0.25"/>
  <cols>
    <col min="1" max="1" width="1.42578125" style="1209" customWidth="1"/>
    <col min="2" max="2" width="16.7109375" style="1150" customWidth="1"/>
    <col min="3" max="3" width="35" style="1150" bestFit="1" customWidth="1"/>
    <col min="4" max="22" width="16.7109375" style="1150" customWidth="1"/>
    <col min="23" max="23" width="16.7109375" style="1723" customWidth="1"/>
    <col min="24" max="24" width="1.140625" style="1150" customWidth="1"/>
    <col min="25" max="16384" width="16.7109375" style="1150" hidden="1"/>
  </cols>
  <sheetData>
    <row r="1" spans="1:23" s="1650" customFormat="1" ht="30.75" x14ac:dyDescent="0.25">
      <c r="A1" s="1749" t="s">
        <v>1294</v>
      </c>
      <c r="B1" s="1750"/>
      <c r="W1" s="1525"/>
    </row>
    <row r="2" spans="1:23" ht="60" customHeight="1" x14ac:dyDescent="0.25">
      <c r="A2" s="1751" t="s">
        <v>1295</v>
      </c>
      <c r="B2" s="1345"/>
    </row>
    <row r="3" spans="1:23" ht="18.75" x14ac:dyDescent="0.25">
      <c r="A3" s="1576" t="str">
        <f>"Currency 1 - " &amp;'IRRBB exposures'!C6</f>
        <v xml:space="preserve">Currency 1 - </v>
      </c>
      <c r="B3" s="1345"/>
    </row>
    <row r="4" spans="1:23" ht="15" customHeight="1" x14ac:dyDescent="0.25">
      <c r="A4" s="1576"/>
      <c r="B4" s="1725"/>
      <c r="C4" s="1525"/>
      <c r="D4" s="2204" t="s">
        <v>1606</v>
      </c>
      <c r="E4" s="2204"/>
      <c r="F4" s="2204"/>
      <c r="G4" s="2204"/>
      <c r="H4" s="2204"/>
      <c r="I4" s="2204"/>
      <c r="J4" s="2204"/>
      <c r="K4" s="2204"/>
      <c r="L4" s="2204"/>
      <c r="M4" s="2204"/>
      <c r="N4" s="2204"/>
      <c r="O4" s="2204"/>
      <c r="P4" s="2204"/>
      <c r="Q4" s="2204"/>
      <c r="R4" s="2204"/>
      <c r="S4" s="2204"/>
      <c r="T4" s="2204"/>
      <c r="U4" s="2204"/>
      <c r="V4" s="2223"/>
      <c r="W4" s="1599"/>
    </row>
    <row r="5" spans="1:23" ht="15" customHeight="1" x14ac:dyDescent="0.25">
      <c r="B5" s="1720" t="s">
        <v>1064</v>
      </c>
      <c r="C5" s="1720"/>
      <c r="D5" s="1719" t="s">
        <v>1031</v>
      </c>
      <c r="E5" s="1719" t="s">
        <v>1118</v>
      </c>
      <c r="F5" s="1719" t="s">
        <v>1119</v>
      </c>
      <c r="G5" s="1719" t="s">
        <v>1120</v>
      </c>
      <c r="H5" s="1719" t="s">
        <v>1121</v>
      </c>
      <c r="I5" s="1719" t="s">
        <v>1122</v>
      </c>
      <c r="J5" s="1719" t="s">
        <v>1123</v>
      </c>
      <c r="K5" s="1719" t="s">
        <v>1124</v>
      </c>
      <c r="L5" s="1719" t="s">
        <v>1125</v>
      </c>
      <c r="M5" s="1719" t="s">
        <v>1126</v>
      </c>
      <c r="N5" s="1719" t="s">
        <v>1127</v>
      </c>
      <c r="O5" s="1719" t="s">
        <v>1128</v>
      </c>
      <c r="P5" s="1719" t="s">
        <v>1129</v>
      </c>
      <c r="Q5" s="1719" t="s">
        <v>1130</v>
      </c>
      <c r="R5" s="1719" t="s">
        <v>1131</v>
      </c>
      <c r="S5" s="1719" t="s">
        <v>1132</v>
      </c>
      <c r="T5" s="1719" t="s">
        <v>1133</v>
      </c>
      <c r="U5" s="1719" t="s">
        <v>1134</v>
      </c>
      <c r="V5" s="1261" t="s">
        <v>1135</v>
      </c>
      <c r="W5" s="1601" t="s">
        <v>1296</v>
      </c>
    </row>
    <row r="6" spans="1:23" ht="15" customHeight="1" x14ac:dyDescent="0.25">
      <c r="B6" s="2244">
        <v>0</v>
      </c>
      <c r="C6" s="1150" t="s">
        <v>1297</v>
      </c>
      <c r="D6" s="1335" t="str">
        <f>IF(AND(ISNUMBER('IRRBB exposures'!D6),ISNUMBER('IRRBB exposures'!D15)),'IRRBB exposures'!D6-'IRRBB exposures'!D15,"")</f>
        <v/>
      </c>
      <c r="E6" s="1335" t="str">
        <f>IF(AND(ISNUMBER('IRRBB exposures'!E6),ISNUMBER('IRRBB exposures'!E15)),'IRRBB exposures'!E6-'IRRBB exposures'!E15,"")</f>
        <v/>
      </c>
      <c r="F6" s="1335" t="str">
        <f>IF(AND(ISNUMBER('IRRBB exposures'!F6),ISNUMBER('IRRBB exposures'!F15)),'IRRBB exposures'!F6-'IRRBB exposures'!F15,"")</f>
        <v/>
      </c>
      <c r="G6" s="1335" t="str">
        <f>IF(AND(ISNUMBER('IRRBB exposures'!G6),ISNUMBER('IRRBB exposures'!G15)),'IRRBB exposures'!G6-'IRRBB exposures'!G15,"")</f>
        <v/>
      </c>
      <c r="H6" s="1335" t="str">
        <f>IF(AND(ISNUMBER('IRRBB exposures'!H6),ISNUMBER('IRRBB exposures'!H15)),'IRRBB exposures'!H6-'IRRBB exposures'!H15,"")</f>
        <v/>
      </c>
      <c r="I6" s="1335" t="str">
        <f>IF(AND(ISNUMBER('IRRBB exposures'!I6),ISNUMBER('IRRBB exposures'!I15)),'IRRBB exposures'!I6-'IRRBB exposures'!I15,"")</f>
        <v/>
      </c>
      <c r="J6" s="1335" t="str">
        <f>IF(AND(ISNUMBER('IRRBB exposures'!J6),ISNUMBER('IRRBB exposures'!J15)),'IRRBB exposures'!J6-'IRRBB exposures'!J15,"")</f>
        <v/>
      </c>
      <c r="K6" s="1335" t="str">
        <f>IF(AND(ISNUMBER('IRRBB exposures'!K6),ISNUMBER('IRRBB exposures'!K15)),'IRRBB exposures'!K6-'IRRBB exposures'!K15,"")</f>
        <v/>
      </c>
      <c r="L6" s="1335" t="str">
        <f>IF(AND(ISNUMBER('IRRBB exposures'!L6),ISNUMBER('IRRBB exposures'!L15)),'IRRBB exposures'!L6-'IRRBB exposures'!L15,"")</f>
        <v/>
      </c>
      <c r="M6" s="1335" t="str">
        <f>IF(AND(ISNUMBER('IRRBB exposures'!M6),ISNUMBER('IRRBB exposures'!M15)),'IRRBB exposures'!M6-'IRRBB exposures'!M15,"")</f>
        <v/>
      </c>
      <c r="N6" s="1335" t="str">
        <f>IF(AND(ISNUMBER('IRRBB exposures'!N6),ISNUMBER('IRRBB exposures'!N15)),'IRRBB exposures'!N6-'IRRBB exposures'!N15,"")</f>
        <v/>
      </c>
      <c r="O6" s="1335" t="str">
        <f>IF(AND(ISNUMBER('IRRBB exposures'!O6),ISNUMBER('IRRBB exposures'!O15)),'IRRBB exposures'!O6-'IRRBB exposures'!O15,"")</f>
        <v/>
      </c>
      <c r="P6" s="1335" t="str">
        <f>IF(AND(ISNUMBER('IRRBB exposures'!P6),ISNUMBER('IRRBB exposures'!P15)),'IRRBB exposures'!P6-'IRRBB exposures'!P15,"")</f>
        <v/>
      </c>
      <c r="Q6" s="1335" t="str">
        <f>IF(AND(ISNUMBER('IRRBB exposures'!Q6),ISNUMBER('IRRBB exposures'!Q15)),'IRRBB exposures'!Q6-'IRRBB exposures'!Q15,"")</f>
        <v/>
      </c>
      <c r="R6" s="1335" t="str">
        <f>IF(AND(ISNUMBER('IRRBB exposures'!R6),ISNUMBER('IRRBB exposures'!R15)),'IRRBB exposures'!R6-'IRRBB exposures'!R15,"")</f>
        <v/>
      </c>
      <c r="S6" s="1335" t="str">
        <f>IF(AND(ISNUMBER('IRRBB exposures'!S6),ISNUMBER('IRRBB exposures'!S15)),'IRRBB exposures'!S6-'IRRBB exposures'!S15,"")</f>
        <v/>
      </c>
      <c r="T6" s="1335" t="str">
        <f>IF(AND(ISNUMBER('IRRBB exposures'!T6),ISNUMBER('IRRBB exposures'!T15)),'IRRBB exposures'!T6-'IRRBB exposures'!T15,"")</f>
        <v/>
      </c>
      <c r="U6" s="1335" t="str">
        <f>IF(AND(ISNUMBER('IRRBB exposures'!U6),ISNUMBER('IRRBB exposures'!U15)),'IRRBB exposures'!U6-'IRRBB exposures'!U15,"")</f>
        <v/>
      </c>
      <c r="V6" s="1335" t="str">
        <f>IF(AND(ISNUMBER('IRRBB exposures'!V6),ISNUMBER('IRRBB exposures'!V15)),'IRRBB exposures'!V6-'IRRBB exposures'!V15,"")</f>
        <v/>
      </c>
      <c r="W6" s="1595">
        <v>1</v>
      </c>
    </row>
    <row r="7" spans="1:23" ht="15" customHeight="1" x14ac:dyDescent="0.25">
      <c r="B7" s="2245"/>
      <c r="C7" s="1150" t="s">
        <v>1344</v>
      </c>
      <c r="D7" s="1346" t="str">
        <f>IF(AND(ISNUMBER('IRRBB exposures'!F35),ISNUMBER('IRRBB exposures'!F61),ISNUMBER('IRRBB exposures'!F85)),'IRRBB exposures'!F35+'IRRBB exposures'!F61+'IRRBB exposures'!F85,"")</f>
        <v/>
      </c>
      <c r="E7" s="1346" t="str">
        <f>IF(AND(ISNUMBER('IRRBB exposures'!H35),ISNUMBER('IRRBB exposures'!H61),ISNUMBER('IRRBB exposures'!H85)),'IRRBB exposures'!H35+'IRRBB exposures'!H61+'IRRBB exposures'!H85,"")</f>
        <v/>
      </c>
      <c r="F7" s="1346" t="str">
        <f>IF(AND(ISNUMBER('IRRBB exposures'!I35),ISNUMBER('IRRBB exposures'!I61),ISNUMBER('IRRBB exposures'!I85)),'IRRBB exposures'!I35+'IRRBB exposures'!I61+'IRRBB exposures'!I85,"")</f>
        <v/>
      </c>
      <c r="G7" s="1346" t="str">
        <f>IF(AND(ISNUMBER('IRRBB exposures'!J35),ISNUMBER('IRRBB exposures'!J61),ISNUMBER('IRRBB exposures'!J85)),'IRRBB exposures'!J35+'IRRBB exposures'!J61+'IRRBB exposures'!J85,"")</f>
        <v/>
      </c>
      <c r="H7" s="1346" t="str">
        <f>IF(AND(ISNUMBER('IRRBB exposures'!K35),ISNUMBER('IRRBB exposures'!K61),ISNUMBER('IRRBB exposures'!K85)),'IRRBB exposures'!K35+'IRRBB exposures'!K61+'IRRBB exposures'!K85,"")</f>
        <v/>
      </c>
      <c r="I7" s="1346" t="str">
        <f>IF(AND(ISNUMBER('IRRBB exposures'!L35),ISNUMBER('IRRBB exposures'!L61),ISNUMBER('IRRBB exposures'!L85)),'IRRBB exposures'!L35+'IRRBB exposures'!L61+'IRRBB exposures'!L85,"")</f>
        <v/>
      </c>
      <c r="J7" s="1346" t="str">
        <f>IF(AND(ISNUMBER('IRRBB exposures'!M35),ISNUMBER('IRRBB exposures'!M61),ISNUMBER('IRRBB exposures'!M85)),'IRRBB exposures'!M35+'IRRBB exposures'!M61+'IRRBB exposures'!M85,"")</f>
        <v/>
      </c>
      <c r="K7" s="1346" t="str">
        <f>IF(AND(ISNUMBER('IRRBB exposures'!N35),ISNUMBER('IRRBB exposures'!N61),ISNUMBER('IRRBB exposures'!N85)),'IRRBB exposures'!N35+'IRRBB exposures'!N61+'IRRBB exposures'!N85,"")</f>
        <v/>
      </c>
      <c r="L7" s="1346" t="str">
        <f>IF(AND(ISNUMBER('IRRBB exposures'!O35),ISNUMBER('IRRBB exposures'!O61),ISNUMBER('IRRBB exposures'!O85)),'IRRBB exposures'!O35+'IRRBB exposures'!O61+'IRRBB exposures'!O85,"")</f>
        <v/>
      </c>
      <c r="M7" s="1346" t="str">
        <f>IF(AND(ISNUMBER('IRRBB exposures'!P35),ISNUMBER('IRRBB exposures'!P61),ISNUMBER('IRRBB exposures'!P85)),'IRRBB exposures'!P35+'IRRBB exposures'!P61+'IRRBB exposures'!P85,"")</f>
        <v/>
      </c>
      <c r="N7" s="1346" t="str">
        <f>IF(AND(ISNUMBER('IRRBB exposures'!Q35),ISNUMBER('IRRBB exposures'!Q61),ISNUMBER('IRRBB exposures'!Q85)),'IRRBB exposures'!Q35+'IRRBB exposures'!Q61+'IRRBB exposures'!Q85,"")</f>
        <v/>
      </c>
      <c r="O7" s="1346" t="str">
        <f>IF(AND(ISNUMBER('IRRBB exposures'!R35),ISNUMBER('IRRBB exposures'!R61),ISNUMBER('IRRBB exposures'!R85)),'IRRBB exposures'!R35+'IRRBB exposures'!R61+'IRRBB exposures'!R85,"")</f>
        <v/>
      </c>
      <c r="P7" s="1346">
        <v>0</v>
      </c>
      <c r="Q7" s="1346">
        <v>0</v>
      </c>
      <c r="R7" s="1346">
        <v>0</v>
      </c>
      <c r="S7" s="1346">
        <v>0</v>
      </c>
      <c r="T7" s="1346">
        <v>0</v>
      </c>
      <c r="U7" s="1346">
        <v>0</v>
      </c>
      <c r="V7" s="1346">
        <v>0</v>
      </c>
      <c r="W7" s="1596" t="str">
        <f>IF(OR(ISBLANK('IRRBB exposures'!$E$25),'IRRBB exposures'!$F$25="No"),"",IF('IRRBB exposures'!$E$25 = Parameters!$D205,-1,0))</f>
        <v/>
      </c>
    </row>
    <row r="8" spans="1:23" ht="15" customHeight="1" x14ac:dyDescent="0.25">
      <c r="B8" s="2245"/>
      <c r="C8" s="1150" t="s">
        <v>1345</v>
      </c>
      <c r="D8" s="1346" t="str">
        <f>IF(AND(ISNUMBER('IRRBB exposures'!$AD35),ISNUMBER('IRRBB exposures'!$AD61),ISNUMBER('IRRBB exposures'!$AD85)),(('IRRBB exposures'!$AD35+'IRRBB exposures'!$AD61)*'IRRBB parameters'!$C$47+'IRRBB exposures'!$AD85*'IRRBB parameters'!$C$48)*'IRRBB parameters'!C$44+('IRRBB exposures'!$AD35+'IRRBB exposures'!$AD61)*(1-'IRRBB parameters'!$C$47)+'IRRBB exposures'!$AD85*(1-'IRRBB parameters'!$C$48),"")</f>
        <v/>
      </c>
      <c r="E8" s="1346" t="str">
        <f>IF(AND(ISNUMBER('IRRBB exposures'!$AD35),ISNUMBER('IRRBB exposures'!$AD61),ISNUMBER('IRRBB exposures'!$AD85)),(('IRRBB exposures'!$AD35+'IRRBB exposures'!$AD61)*'IRRBB parameters'!$C$47+'IRRBB exposures'!$AD85*'IRRBB parameters'!$C$48)*'IRRBB parameters'!D$44,"")</f>
        <v/>
      </c>
      <c r="F8" s="1346" t="str">
        <f>IF(AND(ISNUMBER('IRRBB exposures'!$AD35),ISNUMBER('IRRBB exposures'!$AD61),ISNUMBER('IRRBB exposures'!$AD85)),(('IRRBB exposures'!$AD35+'IRRBB exposures'!$AD61)*'IRRBB parameters'!$C$47+'IRRBB exposures'!$AD85*'IRRBB parameters'!$C$48)*'IRRBB parameters'!E$44,"")</f>
        <v/>
      </c>
      <c r="G8" s="1346" t="str">
        <f>IF(AND(ISNUMBER('IRRBB exposures'!$AD35),ISNUMBER('IRRBB exposures'!$AD61),ISNUMBER('IRRBB exposures'!$AD85)),(('IRRBB exposures'!$AD35+'IRRBB exposures'!$AD61)*'IRRBB parameters'!$C$47+'IRRBB exposures'!$AD85*'IRRBB parameters'!$C$48)*'IRRBB parameters'!F$44,"")</f>
        <v/>
      </c>
      <c r="H8" s="1346" t="str">
        <f>IF(AND(ISNUMBER('IRRBB exposures'!$AD35),ISNUMBER('IRRBB exposures'!$AD61),ISNUMBER('IRRBB exposures'!$AD85)),(('IRRBB exposures'!$AD35+'IRRBB exposures'!$AD61)*'IRRBB parameters'!$C$47+'IRRBB exposures'!$AD85*'IRRBB parameters'!$C$48)*'IRRBB parameters'!G$44,"")</f>
        <v/>
      </c>
      <c r="I8" s="1346" t="str">
        <f>IF(AND(ISNUMBER('IRRBB exposures'!$AD35),ISNUMBER('IRRBB exposures'!$AD61),ISNUMBER('IRRBB exposures'!$AD85)),(('IRRBB exposures'!$AD35+'IRRBB exposures'!$AD61)*'IRRBB parameters'!$C$47+'IRRBB exposures'!$AD85*'IRRBB parameters'!$C$48)*'IRRBB parameters'!H$44,"")</f>
        <v/>
      </c>
      <c r="J8" s="1346" t="str">
        <f>IF(AND(ISNUMBER('IRRBB exposures'!$AD35),ISNUMBER('IRRBB exposures'!$AD61),ISNUMBER('IRRBB exposures'!$AD85)),(('IRRBB exposures'!$AD35+'IRRBB exposures'!$AD61)*'IRRBB parameters'!$C$47+'IRRBB exposures'!$AD85*'IRRBB parameters'!$C$48)*'IRRBB parameters'!I$44,"")</f>
        <v/>
      </c>
      <c r="K8" s="1346" t="str">
        <f>IF(AND(ISNUMBER('IRRBB exposures'!$AD35),ISNUMBER('IRRBB exposures'!$AD61),ISNUMBER('IRRBB exposures'!$AD85)),(('IRRBB exposures'!$AD35+'IRRBB exposures'!$AD61)*'IRRBB parameters'!$C$47+'IRRBB exposures'!$AD85*'IRRBB parameters'!$C$48)*'IRRBB parameters'!J$44,"")</f>
        <v/>
      </c>
      <c r="L8" s="1346" t="str">
        <f>IF(AND(ISNUMBER('IRRBB exposures'!$AD35),ISNUMBER('IRRBB exposures'!$AD61),ISNUMBER('IRRBB exposures'!$AD85)),(('IRRBB exposures'!$AD35+'IRRBB exposures'!$AD61)*'IRRBB parameters'!$C$47+'IRRBB exposures'!$AD85*'IRRBB parameters'!$C$48)*'IRRBB parameters'!K$44,"")</f>
        <v/>
      </c>
      <c r="M8" s="1346" t="str">
        <f>IF(AND(ISNUMBER('IRRBB exposures'!$AD35),ISNUMBER('IRRBB exposures'!$AD61),ISNUMBER('IRRBB exposures'!$AD85)),(('IRRBB exposures'!$AD35+'IRRBB exposures'!$AD61)*'IRRBB parameters'!$C$47+'IRRBB exposures'!$AD85*'IRRBB parameters'!$C$48)*'IRRBB parameters'!L$44,"")</f>
        <v/>
      </c>
      <c r="N8" s="1346" t="str">
        <f>IF(AND(ISNUMBER('IRRBB exposures'!$AD35),ISNUMBER('IRRBB exposures'!$AD61),ISNUMBER('IRRBB exposures'!$AD85)),(('IRRBB exposures'!$AD35+'IRRBB exposures'!$AD61)*'IRRBB parameters'!$C$47+'IRRBB exposures'!$AD85*'IRRBB parameters'!$C$48)*'IRRBB parameters'!M$44,"")</f>
        <v/>
      </c>
      <c r="O8" s="1346" t="str">
        <f>IF(AND(ISNUMBER('IRRBB exposures'!$AD35),ISNUMBER('IRRBB exposures'!$AD61),ISNUMBER('IRRBB exposures'!$AD85)),(('IRRBB exposures'!$AD35+'IRRBB exposures'!$AD61)*'IRRBB parameters'!$C$47+'IRRBB exposures'!$AD85*'IRRBB parameters'!$C$48)*'IRRBB parameters'!N$44,"")</f>
        <v/>
      </c>
      <c r="P8" s="1346">
        <v>0</v>
      </c>
      <c r="Q8" s="1346">
        <v>0</v>
      </c>
      <c r="R8" s="1346">
        <v>0</v>
      </c>
      <c r="S8" s="1346">
        <v>0</v>
      </c>
      <c r="T8" s="1346">
        <v>0</v>
      </c>
      <c r="U8" s="1346">
        <v>0</v>
      </c>
      <c r="V8" s="1346">
        <v>0</v>
      </c>
      <c r="W8" s="1596" t="str">
        <f>IF(OR(ISBLANK('IRRBB exposures'!$E$25),'IRRBB exposures'!$F$25="No"),"",IF('IRRBB exposures'!$E$25 = Parameters!$D206,-1,0))</f>
        <v/>
      </c>
    </row>
    <row r="9" spans="1:23" ht="15" customHeight="1" x14ac:dyDescent="0.25">
      <c r="B9" s="2245"/>
      <c r="C9" s="1150" t="s">
        <v>1346</v>
      </c>
      <c r="D9" s="1346" t="str">
        <f>IF(AND(ISNUMBER('IRRBB exposures'!$D110),ISNUMBER('IRRBB exposures'!$E110),ISNUMBER('IRRBB exposures'!$F110),ISNUMBER('IRRBB exposures'!$G110),ISNUMBER('IRRBB exposures'!$H110),ISNUMBER('IRRBB exposures'!$I110)),SUMPRODUCT('IRRBB exposures'!$D110:$I110,'IRRBB parameters'!$C$52:$H$52)*'IRRBB parameters'!C$44+SUMPRODUCT('IRRBB exposures'!$D110:$I110,'IRRBB parameters'!$C$53:$H$53),"")</f>
        <v/>
      </c>
      <c r="E9" s="1346" t="str">
        <f>IF(AND(ISNUMBER('IRRBB exposures'!$D110),ISNUMBER('IRRBB exposures'!$E110),ISNUMBER('IRRBB exposures'!$F110),ISNUMBER('IRRBB exposures'!$G110),ISNUMBER('IRRBB exposures'!$H110),ISNUMBER('IRRBB exposures'!$I110)),SUMPRODUCT('IRRBB exposures'!$D110:$I110,'IRRBB parameters'!$C$52:$H$52)*'IRRBB parameters'!D$44,"")</f>
        <v/>
      </c>
      <c r="F9" s="1346" t="str">
        <f>IF(AND(ISNUMBER('IRRBB exposures'!$D110),ISNUMBER('IRRBB exposures'!$E110),ISNUMBER('IRRBB exposures'!$F110),ISNUMBER('IRRBB exposures'!$G110),ISNUMBER('IRRBB exposures'!$H110),ISNUMBER('IRRBB exposures'!$I110)),SUMPRODUCT('IRRBB exposures'!$D110:$I110,'IRRBB parameters'!$C$52:$H$52)*'IRRBB parameters'!E$44,"")</f>
        <v/>
      </c>
      <c r="G9" s="1346" t="str">
        <f>IF(AND(ISNUMBER('IRRBB exposures'!$D110),ISNUMBER('IRRBB exposures'!$E110),ISNUMBER('IRRBB exposures'!$F110),ISNUMBER('IRRBB exposures'!$G110),ISNUMBER('IRRBB exposures'!$H110),ISNUMBER('IRRBB exposures'!$I110)),SUMPRODUCT('IRRBB exposures'!$D110:$I110,'IRRBB parameters'!$C$52:$H$52)*'IRRBB parameters'!F$44,"")</f>
        <v/>
      </c>
      <c r="H9" s="1346" t="str">
        <f>IF(AND(ISNUMBER('IRRBB exposures'!$D110),ISNUMBER('IRRBB exposures'!$E110),ISNUMBER('IRRBB exposures'!$F110),ISNUMBER('IRRBB exposures'!$G110),ISNUMBER('IRRBB exposures'!$H110),ISNUMBER('IRRBB exposures'!$I110)),SUMPRODUCT('IRRBB exposures'!$D110:$I110,'IRRBB parameters'!$C$52:$H$52)*'IRRBB parameters'!G$44,"")</f>
        <v/>
      </c>
      <c r="I9" s="1346" t="str">
        <f>IF(AND(ISNUMBER('IRRBB exposures'!$D110),ISNUMBER('IRRBB exposures'!$E110),ISNUMBER('IRRBB exposures'!$F110),ISNUMBER('IRRBB exposures'!$G110),ISNUMBER('IRRBB exposures'!$H110),ISNUMBER('IRRBB exposures'!$I110)),SUMPRODUCT('IRRBB exposures'!$D110:$I110,'IRRBB parameters'!$C$52:$H$52)*'IRRBB parameters'!H$44,"")</f>
        <v/>
      </c>
      <c r="J9" s="1346" t="str">
        <f>IF(AND(ISNUMBER('IRRBB exposures'!$D110),ISNUMBER('IRRBB exposures'!$E110),ISNUMBER('IRRBB exposures'!$F110),ISNUMBER('IRRBB exposures'!$G110),ISNUMBER('IRRBB exposures'!$H110),ISNUMBER('IRRBB exposures'!$I110)),SUMPRODUCT('IRRBB exposures'!$D110:$I110,'IRRBB parameters'!$C$52:$H$52)*'IRRBB parameters'!I$44,"")</f>
        <v/>
      </c>
      <c r="K9" s="1346" t="str">
        <f>IF(AND(ISNUMBER('IRRBB exposures'!$D110),ISNUMBER('IRRBB exposures'!$E110),ISNUMBER('IRRBB exposures'!$F110),ISNUMBER('IRRBB exposures'!$G110),ISNUMBER('IRRBB exposures'!$H110),ISNUMBER('IRRBB exposures'!$I110)),SUMPRODUCT('IRRBB exposures'!$D110:$I110,'IRRBB parameters'!$C$52:$H$52)*'IRRBB parameters'!J$44,"")</f>
        <v/>
      </c>
      <c r="L9" s="1346" t="str">
        <f>IF(AND(ISNUMBER('IRRBB exposures'!$D110),ISNUMBER('IRRBB exposures'!$E110),ISNUMBER('IRRBB exposures'!$F110),ISNUMBER('IRRBB exposures'!$G110),ISNUMBER('IRRBB exposures'!$H110),ISNUMBER('IRRBB exposures'!$I110)),SUMPRODUCT('IRRBB exposures'!$D110:$I110,'IRRBB parameters'!$C$52:$H$52)*'IRRBB parameters'!K$44,"")</f>
        <v/>
      </c>
      <c r="M9" s="1346" t="str">
        <f>IF(AND(ISNUMBER('IRRBB exposures'!$D110),ISNUMBER('IRRBB exposures'!$E110),ISNUMBER('IRRBB exposures'!$F110),ISNUMBER('IRRBB exposures'!$G110),ISNUMBER('IRRBB exposures'!$H110),ISNUMBER('IRRBB exposures'!$I110)),SUMPRODUCT('IRRBB exposures'!$D110:$I110,'IRRBB parameters'!$C$52:$H$52)*'IRRBB parameters'!L$44,"")</f>
        <v/>
      </c>
      <c r="N9" s="1346" t="str">
        <f>IF(AND(ISNUMBER('IRRBB exposures'!$D110),ISNUMBER('IRRBB exposures'!$E110),ISNUMBER('IRRBB exposures'!$F110),ISNUMBER('IRRBB exposures'!$G110),ISNUMBER('IRRBB exposures'!$H110),ISNUMBER('IRRBB exposures'!$I110)),SUMPRODUCT('IRRBB exposures'!$D110:$I110,'IRRBB parameters'!$C$52:$H$52)*'IRRBB parameters'!M$44,"")</f>
        <v/>
      </c>
      <c r="O9" s="1346" t="str">
        <f>IF(AND(ISNUMBER('IRRBB exposures'!$D110),ISNUMBER('IRRBB exposures'!$E110),ISNUMBER('IRRBB exposures'!$F110),ISNUMBER('IRRBB exposures'!$G110),ISNUMBER('IRRBB exposures'!$H110),ISNUMBER('IRRBB exposures'!$I110)),SUMPRODUCT('IRRBB exposures'!$D110:$I110,'IRRBB parameters'!$C$52:$H$52)*'IRRBB parameters'!N$44,"")</f>
        <v/>
      </c>
      <c r="P9" s="1346">
        <v>0</v>
      </c>
      <c r="Q9" s="1346">
        <v>0</v>
      </c>
      <c r="R9" s="1346">
        <v>0</v>
      </c>
      <c r="S9" s="1346">
        <v>0</v>
      </c>
      <c r="T9" s="1346">
        <v>0</v>
      </c>
      <c r="U9" s="1346">
        <v>0</v>
      </c>
      <c r="V9" s="1346">
        <v>0</v>
      </c>
      <c r="W9" s="1596" t="str">
        <f>IF(OR(ISBLANK('IRRBB exposures'!$E$25),'IRRBB exposures'!$F$25="No"),"",IF('IRRBB exposures'!$E$25 = Parameters!$D207,-1,0))</f>
        <v/>
      </c>
    </row>
    <row r="10" spans="1:23" ht="15" customHeight="1" x14ac:dyDescent="0.25">
      <c r="B10" s="2245"/>
      <c r="C10" s="1150" t="s">
        <v>1298</v>
      </c>
      <c r="D10" s="1346" t="str">
        <f>IF(ISNUMBER('IRRBB exposures'!E130),'IRRBB exposures'!E130,"")</f>
        <v/>
      </c>
      <c r="E10" s="1346" t="str">
        <f>IF(ISNUMBER('IRRBB exposures'!F130),'IRRBB exposures'!F130,"")</f>
        <v/>
      </c>
      <c r="F10" s="1346" t="str">
        <f>IF(ISNUMBER('IRRBB exposures'!G130),'IRRBB exposures'!G130,"")</f>
        <v/>
      </c>
      <c r="G10" s="1346" t="str">
        <f>IF(ISNUMBER('IRRBB exposures'!H130),'IRRBB exposures'!H130,"")</f>
        <v/>
      </c>
      <c r="H10" s="1346" t="str">
        <f>IF(ISNUMBER('IRRBB exposures'!I130),'IRRBB exposures'!I130,"")</f>
        <v/>
      </c>
      <c r="I10" s="1346" t="str">
        <f>IF(ISNUMBER('IRRBB exposures'!J130),'IRRBB exposures'!J130,"")</f>
        <v/>
      </c>
      <c r="J10" s="1346" t="str">
        <f>IF(ISNUMBER('IRRBB exposures'!K130),'IRRBB exposures'!K130,"")</f>
        <v/>
      </c>
      <c r="K10" s="1346" t="str">
        <f>IF(ISNUMBER('IRRBB exposures'!L130),'IRRBB exposures'!L130,"")</f>
        <v/>
      </c>
      <c r="L10" s="1346" t="str">
        <f>IF(ISNUMBER('IRRBB exposures'!M130),'IRRBB exposures'!M130,"")</f>
        <v/>
      </c>
      <c r="M10" s="1346" t="str">
        <f>IF(ISNUMBER('IRRBB exposures'!N130),'IRRBB exposures'!N130,"")</f>
        <v/>
      </c>
      <c r="N10" s="1346" t="str">
        <f>IF(ISNUMBER('IRRBB exposures'!O130),'IRRBB exposures'!O130,"")</f>
        <v/>
      </c>
      <c r="O10" s="1346" t="str">
        <f>IF(ISNUMBER('IRRBB exposures'!P130),'IRRBB exposures'!P130,"")</f>
        <v/>
      </c>
      <c r="P10" s="1346" t="str">
        <f>IF(ISNUMBER('IRRBB exposures'!Q130),'IRRBB exposures'!Q130,"")</f>
        <v/>
      </c>
      <c r="Q10" s="1346" t="str">
        <f>IF(ISNUMBER('IRRBB exposures'!R130),'IRRBB exposures'!R130,"")</f>
        <v/>
      </c>
      <c r="R10" s="1346" t="str">
        <f>IF(ISNUMBER('IRRBB exposures'!S130),'IRRBB exposures'!S130,"")</f>
        <v/>
      </c>
      <c r="S10" s="1346" t="str">
        <f>IF(ISNUMBER('IRRBB exposures'!T130),'IRRBB exposures'!T130,"")</f>
        <v/>
      </c>
      <c r="T10" s="1346" t="str">
        <f>IF(ISNUMBER('IRRBB exposures'!U130),'IRRBB exposures'!U130,"")</f>
        <v/>
      </c>
      <c r="U10" s="1346" t="str">
        <f>IF(ISNUMBER('IRRBB exposures'!V130),'IRRBB exposures'!V130,"")</f>
        <v/>
      </c>
      <c r="V10" s="1346" t="str">
        <f>IF(ISNUMBER('IRRBB exposures'!W130),'IRRBB exposures'!W130,"")</f>
        <v/>
      </c>
      <c r="W10" s="1597">
        <v>-1</v>
      </c>
    </row>
    <row r="11" spans="1:23" ht="15" customHeight="1" x14ac:dyDescent="0.25">
      <c r="B11" s="2245"/>
      <c r="C11" s="1150" t="s">
        <v>1299</v>
      </c>
      <c r="D11" s="1346" t="str">
        <f>IF(ISNUMBER('IRRBB exposures'!E231),'IRRBB exposures'!E231,"")</f>
        <v/>
      </c>
      <c r="E11" s="1346" t="str">
        <f>IF(ISNUMBER('IRRBB exposures'!F231),'IRRBB exposures'!F231,"")</f>
        <v/>
      </c>
      <c r="F11" s="1346" t="str">
        <f>IF(ISNUMBER('IRRBB exposures'!G231),'IRRBB exposures'!G231,"")</f>
        <v/>
      </c>
      <c r="G11" s="1346" t="str">
        <f>IF(ISNUMBER('IRRBB exposures'!H231),'IRRBB exposures'!H231,"")</f>
        <v/>
      </c>
      <c r="H11" s="1346" t="str">
        <f>IF(ISNUMBER('IRRBB exposures'!I231),'IRRBB exposures'!I231,"")</f>
        <v/>
      </c>
      <c r="I11" s="1346" t="str">
        <f>IF(ISNUMBER('IRRBB exposures'!J231),'IRRBB exposures'!J231,"")</f>
        <v/>
      </c>
      <c r="J11" s="1346" t="str">
        <f>IF(ISNUMBER('IRRBB exposures'!K231),'IRRBB exposures'!K231,"")</f>
        <v/>
      </c>
      <c r="K11" s="1346" t="str">
        <f>IF(ISNUMBER('IRRBB exposures'!L231),'IRRBB exposures'!L231,"")</f>
        <v/>
      </c>
      <c r="L11" s="1346" t="str">
        <f>IF(ISNUMBER('IRRBB exposures'!M231),'IRRBB exposures'!M231,"")</f>
        <v/>
      </c>
      <c r="M11" s="1346" t="str">
        <f>IF(ISNUMBER('IRRBB exposures'!N231),'IRRBB exposures'!N231,"")</f>
        <v/>
      </c>
      <c r="N11" s="1346" t="str">
        <f>IF(ISNUMBER('IRRBB exposures'!O231),'IRRBB exposures'!O231,"")</f>
        <v/>
      </c>
      <c r="O11" s="1346" t="str">
        <f>IF(ISNUMBER('IRRBB exposures'!P231),'IRRBB exposures'!P231,"")</f>
        <v/>
      </c>
      <c r="P11" s="1346" t="str">
        <f>IF(ISNUMBER('IRRBB exposures'!Q231),'IRRBB exposures'!Q231,"")</f>
        <v/>
      </c>
      <c r="Q11" s="1346" t="str">
        <f>IF(ISNUMBER('IRRBB exposures'!R231),'IRRBB exposures'!R231,"")</f>
        <v/>
      </c>
      <c r="R11" s="1346" t="str">
        <f>IF(ISNUMBER('IRRBB exposures'!S231),'IRRBB exposures'!S231,"")</f>
        <v/>
      </c>
      <c r="S11" s="1346" t="str">
        <f>IF(ISNUMBER('IRRBB exposures'!T231),'IRRBB exposures'!T231,"")</f>
        <v/>
      </c>
      <c r="T11" s="1346" t="str">
        <f>IF(ISNUMBER('IRRBB exposures'!U231),'IRRBB exposures'!U231,"")</f>
        <v/>
      </c>
      <c r="U11" s="1346" t="str">
        <f>IF(ISNUMBER('IRRBB exposures'!V231),'IRRBB exposures'!V231,"")</f>
        <v/>
      </c>
      <c r="V11" s="1346" t="str">
        <f>IF(ISNUMBER('IRRBB exposures'!W231),'IRRBB exposures'!W231,"")</f>
        <v/>
      </c>
      <c r="W11" s="1597">
        <v>1</v>
      </c>
    </row>
    <row r="12" spans="1:23" ht="15" customHeight="1" x14ac:dyDescent="0.25">
      <c r="B12" s="2245"/>
      <c r="C12" s="1150" t="s">
        <v>1300</v>
      </c>
      <c r="D12" s="1346" t="str">
        <f>IF(AND(ISNUMBER('IRRBB exposures'!E324),ISNUMBER('IRRBB exposures'!E369)),'IRRBB exposures'!E324-'IRRBB exposures'!E369,"")</f>
        <v/>
      </c>
      <c r="E12" s="1346" t="str">
        <f>IF(AND(ISNUMBER('IRRBB exposures'!F324),ISNUMBER('IRRBB exposures'!F369)),'IRRBB exposures'!F324-'IRRBB exposures'!F369,"")</f>
        <v/>
      </c>
      <c r="F12" s="1346" t="str">
        <f>IF(AND(ISNUMBER('IRRBB exposures'!G324),ISNUMBER('IRRBB exposures'!G369)),'IRRBB exposures'!G324-'IRRBB exposures'!G369,"")</f>
        <v/>
      </c>
      <c r="G12" s="1346" t="str">
        <f>IF(AND(ISNUMBER('IRRBB exposures'!H324),ISNUMBER('IRRBB exposures'!H369)),'IRRBB exposures'!H324-'IRRBB exposures'!H369,"")</f>
        <v/>
      </c>
      <c r="H12" s="1346" t="str">
        <f>IF(AND(ISNUMBER('IRRBB exposures'!I324),ISNUMBER('IRRBB exposures'!I369)),'IRRBB exposures'!I324-'IRRBB exposures'!I369,"")</f>
        <v/>
      </c>
      <c r="I12" s="1346" t="str">
        <f>IF(AND(ISNUMBER('IRRBB exposures'!J324),ISNUMBER('IRRBB exposures'!J369)),'IRRBB exposures'!J324-'IRRBB exposures'!J369,"")</f>
        <v/>
      </c>
      <c r="J12" s="1346" t="str">
        <f>IF(AND(ISNUMBER('IRRBB exposures'!K324),ISNUMBER('IRRBB exposures'!K369)),'IRRBB exposures'!K324-'IRRBB exposures'!K369,"")</f>
        <v/>
      </c>
      <c r="K12" s="1346" t="str">
        <f>IF(AND(ISNUMBER('IRRBB exposures'!L324),ISNUMBER('IRRBB exposures'!L369)),'IRRBB exposures'!L324-'IRRBB exposures'!L369,"")</f>
        <v/>
      </c>
      <c r="L12" s="1346" t="str">
        <f>IF(AND(ISNUMBER('IRRBB exposures'!M324),ISNUMBER('IRRBB exposures'!M369)),'IRRBB exposures'!M324-'IRRBB exposures'!M369,"")</f>
        <v/>
      </c>
      <c r="M12" s="1346" t="str">
        <f>IF(AND(ISNUMBER('IRRBB exposures'!N324),ISNUMBER('IRRBB exposures'!N369)),'IRRBB exposures'!N324-'IRRBB exposures'!N369,"")</f>
        <v/>
      </c>
      <c r="N12" s="1346" t="str">
        <f>IF(AND(ISNUMBER('IRRBB exposures'!O324),ISNUMBER('IRRBB exposures'!O369)),'IRRBB exposures'!O324-'IRRBB exposures'!O369,"")</f>
        <v/>
      </c>
      <c r="O12" s="1346" t="str">
        <f>IF(AND(ISNUMBER('IRRBB exposures'!P324),ISNUMBER('IRRBB exposures'!P369)),'IRRBB exposures'!P324-'IRRBB exposures'!P369,"")</f>
        <v/>
      </c>
      <c r="P12" s="1346" t="str">
        <f>IF(AND(ISNUMBER('IRRBB exposures'!Q324),ISNUMBER('IRRBB exposures'!Q369)),'IRRBB exposures'!Q324-'IRRBB exposures'!Q369,"")</f>
        <v/>
      </c>
      <c r="Q12" s="1346" t="str">
        <f>IF(AND(ISNUMBER('IRRBB exposures'!R324),ISNUMBER('IRRBB exposures'!R369)),'IRRBB exposures'!R324-'IRRBB exposures'!R369,"")</f>
        <v/>
      </c>
      <c r="R12" s="1346" t="str">
        <f>IF(AND(ISNUMBER('IRRBB exposures'!S324),ISNUMBER('IRRBB exposures'!S369)),'IRRBB exposures'!S324-'IRRBB exposures'!S369,"")</f>
        <v/>
      </c>
      <c r="S12" s="1346" t="str">
        <f>IF(AND(ISNUMBER('IRRBB exposures'!T324),ISNUMBER('IRRBB exposures'!T369)),'IRRBB exposures'!T324-'IRRBB exposures'!T369,"")</f>
        <v/>
      </c>
      <c r="T12" s="1346" t="str">
        <f>IF(AND(ISNUMBER('IRRBB exposures'!U324),ISNUMBER('IRRBB exposures'!U369)),'IRRBB exposures'!U324-'IRRBB exposures'!U369,"")</f>
        <v/>
      </c>
      <c r="U12" s="1346" t="str">
        <f>IF(AND(ISNUMBER('IRRBB exposures'!V324),ISNUMBER('IRRBB exposures'!V369)),'IRRBB exposures'!V324-'IRRBB exposures'!V369,"")</f>
        <v/>
      </c>
      <c r="V12" s="1346" t="str">
        <f>IF(AND(ISNUMBER('IRRBB exposures'!W324),ISNUMBER('IRRBB exposures'!W369)),'IRRBB exposures'!W324-'IRRBB exposures'!W369,"")</f>
        <v/>
      </c>
      <c r="W12" s="1597">
        <v>-1</v>
      </c>
    </row>
    <row r="13" spans="1:23" ht="15" customHeight="1" x14ac:dyDescent="0.25">
      <c r="B13" s="2245"/>
      <c r="C13" s="1150" t="s">
        <v>1301</v>
      </c>
      <c r="D13" s="1346" t="str">
        <f>IF(AND(ISNUMBER('IRRBB exposures'!E507),ISNUMBER('IRRBB exposures'!E553)),'IRRBB exposures'!E507-'IRRBB exposures'!E553,"")</f>
        <v/>
      </c>
      <c r="E13" s="1346" t="str">
        <f>IF(AND(ISNUMBER('IRRBB exposures'!F507),ISNUMBER('IRRBB exposures'!F553)),'IRRBB exposures'!F507-'IRRBB exposures'!F553,"")</f>
        <v/>
      </c>
      <c r="F13" s="1346" t="str">
        <f>IF(AND(ISNUMBER('IRRBB exposures'!G507),ISNUMBER('IRRBB exposures'!G553)),'IRRBB exposures'!G507-'IRRBB exposures'!G553,"")</f>
        <v/>
      </c>
      <c r="G13" s="1346" t="str">
        <f>IF(AND(ISNUMBER('IRRBB exposures'!H507),ISNUMBER('IRRBB exposures'!H553)),'IRRBB exposures'!H507-'IRRBB exposures'!H553,"")</f>
        <v/>
      </c>
      <c r="H13" s="1346" t="str">
        <f>IF(AND(ISNUMBER('IRRBB exposures'!I507),ISNUMBER('IRRBB exposures'!I553)),'IRRBB exposures'!I507-'IRRBB exposures'!I553,"")</f>
        <v/>
      </c>
      <c r="I13" s="1346" t="str">
        <f>IF(AND(ISNUMBER('IRRBB exposures'!J507),ISNUMBER('IRRBB exposures'!J553)),'IRRBB exposures'!J507-'IRRBB exposures'!J553,"")</f>
        <v/>
      </c>
      <c r="J13" s="1346" t="str">
        <f>IF(AND(ISNUMBER('IRRBB exposures'!K507),ISNUMBER('IRRBB exposures'!K553)),'IRRBB exposures'!K507-'IRRBB exposures'!K553,"")</f>
        <v/>
      </c>
      <c r="K13" s="1346" t="str">
        <f>IF(AND(ISNUMBER('IRRBB exposures'!L507),ISNUMBER('IRRBB exposures'!L553)),'IRRBB exposures'!L507-'IRRBB exposures'!L553,"")</f>
        <v/>
      </c>
      <c r="L13" s="1346" t="str">
        <f>IF(AND(ISNUMBER('IRRBB exposures'!M507),ISNUMBER('IRRBB exposures'!M553)),'IRRBB exposures'!M507-'IRRBB exposures'!M553,"")</f>
        <v/>
      </c>
      <c r="M13" s="1346" t="str">
        <f>IF(AND(ISNUMBER('IRRBB exposures'!N507),ISNUMBER('IRRBB exposures'!N553)),'IRRBB exposures'!N507-'IRRBB exposures'!N553,"")</f>
        <v/>
      </c>
      <c r="N13" s="1346" t="str">
        <f>IF(AND(ISNUMBER('IRRBB exposures'!O507),ISNUMBER('IRRBB exposures'!O553)),'IRRBB exposures'!O507-'IRRBB exposures'!O553,"")</f>
        <v/>
      </c>
      <c r="O13" s="1346" t="str">
        <f>IF(AND(ISNUMBER('IRRBB exposures'!P507),ISNUMBER('IRRBB exposures'!P553)),'IRRBB exposures'!P507-'IRRBB exposures'!P553,"")</f>
        <v/>
      </c>
      <c r="P13" s="1346" t="str">
        <f>IF(AND(ISNUMBER('IRRBB exposures'!Q507),ISNUMBER('IRRBB exposures'!Q553)),'IRRBB exposures'!Q507-'IRRBB exposures'!Q553,"")</f>
        <v/>
      </c>
      <c r="Q13" s="1346" t="str">
        <f>IF(AND(ISNUMBER('IRRBB exposures'!R507),ISNUMBER('IRRBB exposures'!R553)),'IRRBB exposures'!R507-'IRRBB exposures'!R553,"")</f>
        <v/>
      </c>
      <c r="R13" s="1346" t="str">
        <f>IF(AND(ISNUMBER('IRRBB exposures'!S507),ISNUMBER('IRRBB exposures'!S553)),'IRRBB exposures'!S507-'IRRBB exposures'!S553,"")</f>
        <v/>
      </c>
      <c r="S13" s="1346" t="str">
        <f>IF(AND(ISNUMBER('IRRBB exposures'!T507),ISNUMBER('IRRBB exposures'!T553)),'IRRBB exposures'!T507-'IRRBB exposures'!T553,"")</f>
        <v/>
      </c>
      <c r="T13" s="1346" t="str">
        <f>IF(AND(ISNUMBER('IRRBB exposures'!U507),ISNUMBER('IRRBB exposures'!U553)),'IRRBB exposures'!U507-'IRRBB exposures'!U553,"")</f>
        <v/>
      </c>
      <c r="U13" s="1346" t="str">
        <f>IF(AND(ISNUMBER('IRRBB exposures'!V507),ISNUMBER('IRRBB exposures'!V553)),'IRRBB exposures'!V507-'IRRBB exposures'!V553,"")</f>
        <v/>
      </c>
      <c r="V13" s="1346" t="str">
        <f>IF(AND(ISNUMBER('IRRBB exposures'!W507),ISNUMBER('IRRBB exposures'!W553)),'IRRBB exposures'!W507-'IRRBB exposures'!W553,"")</f>
        <v/>
      </c>
      <c r="W13" s="1597">
        <v>1</v>
      </c>
    </row>
    <row r="14" spans="1:23" ht="15" customHeight="1" x14ac:dyDescent="0.25">
      <c r="B14" s="2246"/>
      <c r="C14" s="1139" t="s">
        <v>1302</v>
      </c>
      <c r="D14" s="1347" t="str">
        <f>IF(AND(ISNUMBER(D6),'IRRBB exposures'!$F$25="Yes",ISNUMBER(D10),ISNUMBER(D11),ISNUMBER(D12),ISNUMBER(D13),ISNUMBER($W7),ISNUMBER($W8),ISNUMBER($W9)),SUMPRODUCT(D6:D13,$W6:$W13),"")</f>
        <v/>
      </c>
      <c r="E14" s="1347" t="str">
        <f>IF(AND(ISNUMBER(E6),'IRRBB exposures'!$F$25="Yes",ISNUMBER(E10),ISNUMBER(E11),ISNUMBER(E12),ISNUMBER(E13),ISNUMBER($W7),ISNUMBER($W8),ISNUMBER($W9)),SUMPRODUCT(E6:E13,$W6:$W13),"")</f>
        <v/>
      </c>
      <c r="F14" s="1347" t="str">
        <f>IF(AND(ISNUMBER(F6),'IRRBB exposures'!$F$25="Yes",ISNUMBER(F10),ISNUMBER(F11),ISNUMBER(F12),ISNUMBER(F13),ISNUMBER($W7),ISNUMBER($W8),ISNUMBER($W9)),SUMPRODUCT(F6:F13,$W6:$W13),"")</f>
        <v/>
      </c>
      <c r="G14" s="1347" t="str">
        <f>IF(AND(ISNUMBER(G6),'IRRBB exposures'!$F$25="Yes",ISNUMBER(G10),ISNUMBER(G11),ISNUMBER(G12),ISNUMBER(G13),ISNUMBER($W7),ISNUMBER($W8),ISNUMBER($W9)),SUMPRODUCT(G6:G13,$W6:$W13),"")</f>
        <v/>
      </c>
      <c r="H14" s="1347" t="str">
        <f>IF(AND(ISNUMBER(H6),'IRRBB exposures'!$F$25="Yes",ISNUMBER(H10),ISNUMBER(H11),ISNUMBER(H12),ISNUMBER(H13),ISNUMBER($W7),ISNUMBER($W8),ISNUMBER($W9)),SUMPRODUCT(H6:H13,$W6:$W13),"")</f>
        <v/>
      </c>
      <c r="I14" s="1347" t="str">
        <f>IF(AND(ISNUMBER(I6),'IRRBB exposures'!$F$25="Yes",ISNUMBER(I10),ISNUMBER(I11),ISNUMBER(I12),ISNUMBER(I13),ISNUMBER($W7),ISNUMBER($W8),ISNUMBER($W9)),SUMPRODUCT(I6:I13,$W6:$W13),"")</f>
        <v/>
      </c>
      <c r="J14" s="1347" t="str">
        <f>IF(AND(ISNUMBER(J6),'IRRBB exposures'!$F$25="Yes",ISNUMBER(J10),ISNUMBER(J11),ISNUMBER(J12),ISNUMBER(J13),ISNUMBER($W7),ISNUMBER($W8),ISNUMBER($W9)),SUMPRODUCT(J6:J13,$W6:$W13),"")</f>
        <v/>
      </c>
      <c r="K14" s="1347" t="str">
        <f>IF(AND(ISNUMBER(K6),'IRRBB exposures'!$F$25="Yes",ISNUMBER(K10),ISNUMBER(K11),ISNUMBER(K12),ISNUMBER(K13),ISNUMBER($W7),ISNUMBER($W8),ISNUMBER($W9)),SUMPRODUCT(K6:K13,$W6:$W13),"")</f>
        <v/>
      </c>
      <c r="L14" s="1347" t="str">
        <f>IF(AND(ISNUMBER(L6),'IRRBB exposures'!$F$25="Yes",ISNUMBER(L10),ISNUMBER(L11),ISNUMBER(L12),ISNUMBER(L13),ISNUMBER($W7),ISNUMBER($W8),ISNUMBER($W9)),SUMPRODUCT(L6:L13,$W6:$W13),"")</f>
        <v/>
      </c>
      <c r="M14" s="1347" t="str">
        <f>IF(AND(ISNUMBER(M6),'IRRBB exposures'!$F$25="Yes",ISNUMBER(M10),ISNUMBER(M11),ISNUMBER(M12),ISNUMBER(M13),ISNUMBER($W7),ISNUMBER($W8),ISNUMBER($W9)),SUMPRODUCT(M6:M13,$W6:$W13),"")</f>
        <v/>
      </c>
      <c r="N14" s="1347" t="str">
        <f>IF(AND(ISNUMBER(N6),'IRRBB exposures'!$F$25="Yes",ISNUMBER(N10),ISNUMBER(N11),ISNUMBER(N12),ISNUMBER(N13),ISNUMBER($W7),ISNUMBER($W8),ISNUMBER($W9)),SUMPRODUCT(N6:N13,$W6:$W13),"")</f>
        <v/>
      </c>
      <c r="O14" s="1347" t="str">
        <f>IF(AND(ISNUMBER(O6),'IRRBB exposures'!$F$25="Yes",ISNUMBER(O10),ISNUMBER(O11),ISNUMBER(O12),ISNUMBER(O13),ISNUMBER($W7),ISNUMBER($W8),ISNUMBER($W9)),SUMPRODUCT(O6:O13,$W6:$W13),"")</f>
        <v/>
      </c>
      <c r="P14" s="1347" t="str">
        <f>IF(AND(ISNUMBER(P6),'IRRBB exposures'!$F$25="Yes",ISNUMBER(P10),ISNUMBER(P11),ISNUMBER(P12),ISNUMBER(P13),ISNUMBER($W7),ISNUMBER($W8),ISNUMBER($W9)),SUMPRODUCT(P6:P13,$W6:$W13),"")</f>
        <v/>
      </c>
      <c r="Q14" s="1347" t="str">
        <f>IF(AND(ISNUMBER(Q6),'IRRBB exposures'!$F$25="Yes",ISNUMBER(Q10),ISNUMBER(Q11),ISNUMBER(Q12),ISNUMBER(Q13),ISNUMBER($W7),ISNUMBER($W8),ISNUMBER($W9)),SUMPRODUCT(Q6:Q13,$W6:$W13),"")</f>
        <v/>
      </c>
      <c r="R14" s="1347" t="str">
        <f>IF(AND(ISNUMBER(R6),'IRRBB exposures'!$F$25="Yes",ISNUMBER(R10),ISNUMBER(R11),ISNUMBER(R12),ISNUMBER(R13),ISNUMBER($W7),ISNUMBER($W8),ISNUMBER($W9)),SUMPRODUCT(R6:R13,$W6:$W13),"")</f>
        <v/>
      </c>
      <c r="S14" s="1347" t="str">
        <f>IF(AND(ISNUMBER(S6),'IRRBB exposures'!$F$25="Yes",ISNUMBER(S10),ISNUMBER(S11),ISNUMBER(S12),ISNUMBER(S13),ISNUMBER($W7),ISNUMBER($W8),ISNUMBER($W9)),SUMPRODUCT(S6:S13,$W6:$W13),"")</f>
        <v/>
      </c>
      <c r="T14" s="1347" t="str">
        <f>IF(AND(ISNUMBER(T6),'IRRBB exposures'!$F$25="Yes",ISNUMBER(T10),ISNUMBER(T11),ISNUMBER(T12),ISNUMBER(T13),ISNUMBER($W7),ISNUMBER($W8),ISNUMBER($W9)),SUMPRODUCT(T6:T13,$W6:$W13),"")</f>
        <v/>
      </c>
      <c r="U14" s="1347" t="str">
        <f>IF(AND(ISNUMBER(U6),'IRRBB exposures'!$F$25="Yes",ISNUMBER(U10),ISNUMBER(U11),ISNUMBER(U12),ISNUMBER(U13),ISNUMBER($W7),ISNUMBER($W8),ISNUMBER($W9)),SUMPRODUCT(U6:U13,$W6:$W13),"")</f>
        <v/>
      </c>
      <c r="V14" s="1347" t="str">
        <f>IF(AND(ISNUMBER(V6),'IRRBB exposures'!$F$25="Yes",ISNUMBER(V10),ISNUMBER(V11),ISNUMBER(V12),ISNUMBER(V13),ISNUMBER($W7),ISNUMBER($W8),ISNUMBER($W9)),SUMPRODUCT(V6:V13,$W6:$W13),"")</f>
        <v/>
      </c>
      <c r="W14" s="1598"/>
    </row>
    <row r="15" spans="1:23" ht="15" customHeight="1" x14ac:dyDescent="0.25">
      <c r="B15" s="2244">
        <v>1</v>
      </c>
      <c r="C15" s="1150" t="s">
        <v>1303</v>
      </c>
      <c r="D15" s="1346" t="str">
        <f>IF(ISNUMBER('IRRBB exposures'!E131),'IRRBB exposures'!E131,"")</f>
        <v/>
      </c>
      <c r="E15" s="1346" t="str">
        <f>IF(ISNUMBER('IRRBB exposures'!F131),'IRRBB exposures'!F131,"")</f>
        <v/>
      </c>
      <c r="F15" s="1346" t="str">
        <f>IF(ISNUMBER('IRRBB exposures'!G131),'IRRBB exposures'!G131,"")</f>
        <v/>
      </c>
      <c r="G15" s="1346" t="str">
        <f>IF(ISNUMBER('IRRBB exposures'!H131),'IRRBB exposures'!H131,"")</f>
        <v/>
      </c>
      <c r="H15" s="1346" t="str">
        <f>IF(ISNUMBER('IRRBB exposures'!I131),'IRRBB exposures'!I131,"")</f>
        <v/>
      </c>
      <c r="I15" s="1346" t="str">
        <f>IF(ISNUMBER('IRRBB exposures'!J131),'IRRBB exposures'!J131,"")</f>
        <v/>
      </c>
      <c r="J15" s="1346" t="str">
        <f>IF(ISNUMBER('IRRBB exposures'!K131),'IRRBB exposures'!K131,"")</f>
        <v/>
      </c>
      <c r="K15" s="1346" t="str">
        <f>IF(ISNUMBER('IRRBB exposures'!L131),'IRRBB exposures'!L131,"")</f>
        <v/>
      </c>
      <c r="L15" s="1346" t="str">
        <f>IF(ISNUMBER('IRRBB exposures'!M131),'IRRBB exposures'!M131,"")</f>
        <v/>
      </c>
      <c r="M15" s="1346" t="str">
        <f>IF(ISNUMBER('IRRBB exposures'!N131),'IRRBB exposures'!N131,"")</f>
        <v/>
      </c>
      <c r="N15" s="1346" t="str">
        <f>IF(ISNUMBER('IRRBB exposures'!O131),'IRRBB exposures'!O131,"")</f>
        <v/>
      </c>
      <c r="O15" s="1346" t="str">
        <f>IF(ISNUMBER('IRRBB exposures'!P131),'IRRBB exposures'!P131,"")</f>
        <v/>
      </c>
      <c r="P15" s="1346" t="str">
        <f>IF(ISNUMBER('IRRBB exposures'!Q131),'IRRBB exposures'!Q131,"")</f>
        <v/>
      </c>
      <c r="Q15" s="1346" t="str">
        <f>IF(ISNUMBER('IRRBB exposures'!R131),'IRRBB exposures'!R131,"")</f>
        <v/>
      </c>
      <c r="R15" s="1346" t="str">
        <f>IF(ISNUMBER('IRRBB exposures'!S131),'IRRBB exposures'!S131,"")</f>
        <v/>
      </c>
      <c r="S15" s="1346" t="str">
        <f>IF(ISNUMBER('IRRBB exposures'!T131),'IRRBB exposures'!T131,"")</f>
        <v/>
      </c>
      <c r="T15" s="1346" t="str">
        <f>IF(ISNUMBER('IRRBB exposures'!U131),'IRRBB exposures'!U131,"")</f>
        <v/>
      </c>
      <c r="U15" s="1346" t="str">
        <f>IF(ISNUMBER('IRRBB exposures'!V131),'IRRBB exposures'!V131,"")</f>
        <v/>
      </c>
      <c r="V15" s="1346" t="str">
        <f>IF(ISNUMBER('IRRBB exposures'!W131),'IRRBB exposures'!W131,"")</f>
        <v/>
      </c>
      <c r="W15" s="1595" t="str">
        <f>IF(OR(ISBLANK('IRRBB exposures'!Y130),'IRRBB exposures'!Z131="No"),"",IF('IRRBB exposures'!Y130 = "Yes",-1,0))</f>
        <v/>
      </c>
    </row>
    <row r="16" spans="1:23" ht="15" customHeight="1" x14ac:dyDescent="0.25">
      <c r="B16" s="2245"/>
      <c r="C16" s="1348" t="s">
        <v>1304</v>
      </c>
      <c r="D16" s="1346" t="str">
        <f>IF(ISNUMBER('IRRBB exposures'!E176),'IRRBB exposures'!E176,"")</f>
        <v/>
      </c>
      <c r="E16" s="1346" t="str">
        <f>IF(ISNUMBER('IRRBB exposures'!F176),'IRRBB exposures'!F176,"")</f>
        <v/>
      </c>
      <c r="F16" s="1346" t="str">
        <f>IF(ISNUMBER('IRRBB exposures'!G176),'IRRBB exposures'!G176,"")</f>
        <v/>
      </c>
      <c r="G16" s="1346" t="str">
        <f>IF(ISNUMBER('IRRBB exposures'!H176),'IRRBB exposures'!H176,"")</f>
        <v/>
      </c>
      <c r="H16" s="1346" t="str">
        <f>IF(ISNUMBER('IRRBB exposures'!I176),'IRRBB exposures'!I176,"")</f>
        <v/>
      </c>
      <c r="I16" s="1346" t="str">
        <f>IF(ISNUMBER('IRRBB exposures'!J176),'IRRBB exposures'!J176,"")</f>
        <v/>
      </c>
      <c r="J16" s="1346" t="str">
        <f>IF(ISNUMBER('IRRBB exposures'!K176),'IRRBB exposures'!K176,"")</f>
        <v/>
      </c>
      <c r="K16" s="1346" t="str">
        <f>IF(ISNUMBER('IRRBB exposures'!L176),'IRRBB exposures'!L176,"")</f>
        <v/>
      </c>
      <c r="L16" s="1346" t="str">
        <f>IF(ISNUMBER('IRRBB exposures'!M176),'IRRBB exposures'!M176,"")</f>
        <v/>
      </c>
      <c r="M16" s="1346" t="str">
        <f>IF(ISNUMBER('IRRBB exposures'!N176),'IRRBB exposures'!N176,"")</f>
        <v/>
      </c>
      <c r="N16" s="1346" t="str">
        <f>IF(ISNUMBER('IRRBB exposures'!O176),'IRRBB exposures'!O176,"")</f>
        <v/>
      </c>
      <c r="O16" s="1346" t="str">
        <f>IF(ISNUMBER('IRRBB exposures'!P176),'IRRBB exposures'!P176,"")</f>
        <v/>
      </c>
      <c r="P16" s="1346" t="str">
        <f>IF(ISNUMBER('IRRBB exposures'!Q176),'IRRBB exposures'!Q176,"")</f>
        <v/>
      </c>
      <c r="Q16" s="1346" t="str">
        <f>IF(ISNUMBER('IRRBB exposures'!R176),'IRRBB exposures'!R176,"")</f>
        <v/>
      </c>
      <c r="R16" s="1346" t="str">
        <f>IF(ISNUMBER('IRRBB exposures'!S176),'IRRBB exposures'!S176,"")</f>
        <v/>
      </c>
      <c r="S16" s="1346" t="str">
        <f>IF(ISNUMBER('IRRBB exposures'!T176),'IRRBB exposures'!T176,"")</f>
        <v/>
      </c>
      <c r="T16" s="1346" t="str">
        <f>IF(ISNUMBER('IRRBB exposures'!U176),'IRRBB exposures'!U176,"")</f>
        <v/>
      </c>
      <c r="U16" s="1346" t="str">
        <f>IF(ISNUMBER('IRRBB exposures'!V176),'IRRBB exposures'!V176,"")</f>
        <v/>
      </c>
      <c r="V16" s="1346" t="str">
        <f>IF(ISNUMBER('IRRBB exposures'!W176),'IRRBB exposures'!W176,"")</f>
        <v/>
      </c>
      <c r="W16" s="1596" t="str">
        <f>IF(OR(ISBLANK('IRRBB exposures'!Y130),'IRRBB exposures'!Z131="No"),"",IF('IRRBB exposures'!Y130 = "No",-1,0))</f>
        <v/>
      </c>
    </row>
    <row r="17" spans="2:23" s="1150" customFormat="1" ht="15" customHeight="1" x14ac:dyDescent="0.25">
      <c r="B17" s="2245"/>
      <c r="C17" s="1348" t="s">
        <v>1305</v>
      </c>
      <c r="D17" s="1346" t="str">
        <f>IF(ISNUMBER('IRRBB exposures'!E232),'IRRBB exposures'!E232,"")</f>
        <v/>
      </c>
      <c r="E17" s="1346" t="str">
        <f>IF(ISNUMBER('IRRBB exposures'!F232),'IRRBB exposures'!F232,"")</f>
        <v/>
      </c>
      <c r="F17" s="1346" t="str">
        <f>IF(ISNUMBER('IRRBB exposures'!G232),'IRRBB exposures'!G232,"")</f>
        <v/>
      </c>
      <c r="G17" s="1346" t="str">
        <f>IF(ISNUMBER('IRRBB exposures'!H232),'IRRBB exposures'!H232,"")</f>
        <v/>
      </c>
      <c r="H17" s="1346" t="str">
        <f>IF(ISNUMBER('IRRBB exposures'!I232),'IRRBB exposures'!I232,"")</f>
        <v/>
      </c>
      <c r="I17" s="1346" t="str">
        <f>IF(ISNUMBER('IRRBB exposures'!J232),'IRRBB exposures'!J232,"")</f>
        <v/>
      </c>
      <c r="J17" s="1346" t="str">
        <f>IF(ISNUMBER('IRRBB exposures'!K232),'IRRBB exposures'!K232,"")</f>
        <v/>
      </c>
      <c r="K17" s="1346" t="str">
        <f>IF(ISNUMBER('IRRBB exposures'!L232),'IRRBB exposures'!L232,"")</f>
        <v/>
      </c>
      <c r="L17" s="1346" t="str">
        <f>IF(ISNUMBER('IRRBB exposures'!M232),'IRRBB exposures'!M232,"")</f>
        <v/>
      </c>
      <c r="M17" s="1346" t="str">
        <f>IF(ISNUMBER('IRRBB exposures'!N232),'IRRBB exposures'!N232,"")</f>
        <v/>
      </c>
      <c r="N17" s="1346" t="str">
        <f>IF(ISNUMBER('IRRBB exposures'!O232),'IRRBB exposures'!O232,"")</f>
        <v/>
      </c>
      <c r="O17" s="1346" t="str">
        <f>IF(ISNUMBER('IRRBB exposures'!P232),'IRRBB exposures'!P232,"")</f>
        <v/>
      </c>
      <c r="P17" s="1346" t="str">
        <f>IF(ISNUMBER('IRRBB exposures'!Q232),'IRRBB exposures'!Q232,"")</f>
        <v/>
      </c>
      <c r="Q17" s="1346" t="str">
        <f>IF(ISNUMBER('IRRBB exposures'!R232),'IRRBB exposures'!R232,"")</f>
        <v/>
      </c>
      <c r="R17" s="1346" t="str">
        <f>IF(ISNUMBER('IRRBB exposures'!S232),'IRRBB exposures'!S232,"")</f>
        <v/>
      </c>
      <c r="S17" s="1346" t="str">
        <f>IF(ISNUMBER('IRRBB exposures'!T232),'IRRBB exposures'!T232,"")</f>
        <v/>
      </c>
      <c r="T17" s="1346" t="str">
        <f>IF(ISNUMBER('IRRBB exposures'!U232),'IRRBB exposures'!U232,"")</f>
        <v/>
      </c>
      <c r="U17" s="1346" t="str">
        <f>IF(ISNUMBER('IRRBB exposures'!V232),'IRRBB exposures'!V232,"")</f>
        <v/>
      </c>
      <c r="V17" s="1346" t="str">
        <f>IF(ISNUMBER('IRRBB exposures'!W232),'IRRBB exposures'!W232,"")</f>
        <v/>
      </c>
      <c r="W17" s="1596" t="str">
        <f>IF(OR(ISBLANK('IRRBB exposures'!Y231),'IRRBB exposures'!Z232="No"),"",IF('IRRBB exposures'!Y231 = "Yes",1,0))</f>
        <v/>
      </c>
    </row>
    <row r="18" spans="2:23" s="1150" customFormat="1" ht="15" customHeight="1" x14ac:dyDescent="0.25">
      <c r="B18" s="2245"/>
      <c r="C18" s="1348" t="s">
        <v>1306</v>
      </c>
      <c r="D18" s="1346" t="str">
        <f>IF(ISNUMBER('IRRBB exposures'!E277),'IRRBB exposures'!E277,"")</f>
        <v/>
      </c>
      <c r="E18" s="1346" t="str">
        <f>IF(ISNUMBER('IRRBB exposures'!F277),'IRRBB exposures'!F277,"")</f>
        <v/>
      </c>
      <c r="F18" s="1346" t="str">
        <f>IF(ISNUMBER('IRRBB exposures'!G277),'IRRBB exposures'!G277,"")</f>
        <v/>
      </c>
      <c r="G18" s="1346" t="str">
        <f>IF(ISNUMBER('IRRBB exposures'!H277),'IRRBB exposures'!H277,"")</f>
        <v/>
      </c>
      <c r="H18" s="1346" t="str">
        <f>IF(ISNUMBER('IRRBB exposures'!I277),'IRRBB exposures'!I277,"")</f>
        <v/>
      </c>
      <c r="I18" s="1346" t="str">
        <f>IF(ISNUMBER('IRRBB exposures'!J277),'IRRBB exposures'!J277,"")</f>
        <v/>
      </c>
      <c r="J18" s="1346" t="str">
        <f>IF(ISNUMBER('IRRBB exposures'!K277),'IRRBB exposures'!K277,"")</f>
        <v/>
      </c>
      <c r="K18" s="1346" t="str">
        <f>IF(ISNUMBER('IRRBB exposures'!L277),'IRRBB exposures'!L277,"")</f>
        <v/>
      </c>
      <c r="L18" s="1346" t="str">
        <f>IF(ISNUMBER('IRRBB exposures'!M277),'IRRBB exposures'!M277,"")</f>
        <v/>
      </c>
      <c r="M18" s="1346" t="str">
        <f>IF(ISNUMBER('IRRBB exposures'!N277),'IRRBB exposures'!N277,"")</f>
        <v/>
      </c>
      <c r="N18" s="1346" t="str">
        <f>IF(ISNUMBER('IRRBB exposures'!O277),'IRRBB exposures'!O277,"")</f>
        <v/>
      </c>
      <c r="O18" s="1346" t="str">
        <f>IF(ISNUMBER('IRRBB exposures'!P277),'IRRBB exposures'!P277,"")</f>
        <v/>
      </c>
      <c r="P18" s="1346" t="str">
        <f>IF(ISNUMBER('IRRBB exposures'!Q277),'IRRBB exposures'!Q277,"")</f>
        <v/>
      </c>
      <c r="Q18" s="1346" t="str">
        <f>IF(ISNUMBER('IRRBB exposures'!R277),'IRRBB exposures'!R277,"")</f>
        <v/>
      </c>
      <c r="R18" s="1346" t="str">
        <f>IF(ISNUMBER('IRRBB exposures'!S277),'IRRBB exposures'!S277,"")</f>
        <v/>
      </c>
      <c r="S18" s="1346" t="str">
        <f>IF(ISNUMBER('IRRBB exposures'!T277),'IRRBB exposures'!T277,"")</f>
        <v/>
      </c>
      <c r="T18" s="1346" t="str">
        <f>IF(ISNUMBER('IRRBB exposures'!U277),'IRRBB exposures'!U277,"")</f>
        <v/>
      </c>
      <c r="U18" s="1346" t="str">
        <f>IF(ISNUMBER('IRRBB exposures'!V277),'IRRBB exposures'!V277,"")</f>
        <v/>
      </c>
      <c r="V18" s="1346" t="str">
        <f>IF(ISNUMBER('IRRBB exposures'!W277),'IRRBB exposures'!W277,"")</f>
        <v/>
      </c>
      <c r="W18" s="1596" t="str">
        <f>IF(OR(ISBLANK('IRRBB exposures'!Y231),'IRRBB exposures'!Z232="No"),"",IF('IRRBB exposures'!Y231 = "No",1,0))</f>
        <v/>
      </c>
    </row>
    <row r="19" spans="2:23" s="1150" customFormat="1" ht="15" customHeight="1" x14ac:dyDescent="0.25">
      <c r="B19" s="2245"/>
      <c r="C19" s="1348" t="s">
        <v>1307</v>
      </c>
      <c r="D19" s="1346" t="str">
        <f>IF(AND(ISNUMBER('IRRBB exposures'!E325),ISNUMBER('IRRBB exposures'!E370)),'IRRBB exposures'!E325-'IRRBB exposures'!E370,"")</f>
        <v/>
      </c>
      <c r="E19" s="1346" t="str">
        <f>IF(AND(ISNUMBER('IRRBB exposures'!F325),ISNUMBER('IRRBB exposures'!F370)),'IRRBB exposures'!F325-'IRRBB exposures'!F370,"")</f>
        <v/>
      </c>
      <c r="F19" s="1346" t="str">
        <f>IF(AND(ISNUMBER('IRRBB exposures'!G325),ISNUMBER('IRRBB exposures'!G370)),'IRRBB exposures'!G325-'IRRBB exposures'!G370,"")</f>
        <v/>
      </c>
      <c r="G19" s="1346" t="str">
        <f>IF(AND(ISNUMBER('IRRBB exposures'!H325),ISNUMBER('IRRBB exposures'!H370)),'IRRBB exposures'!H325-'IRRBB exposures'!H370,"")</f>
        <v/>
      </c>
      <c r="H19" s="1346" t="str">
        <f>IF(AND(ISNUMBER('IRRBB exposures'!I325),ISNUMBER('IRRBB exposures'!I370)),'IRRBB exposures'!I325-'IRRBB exposures'!I370,"")</f>
        <v/>
      </c>
      <c r="I19" s="1346" t="str">
        <f>IF(AND(ISNUMBER('IRRBB exposures'!J325),ISNUMBER('IRRBB exposures'!J370)),'IRRBB exposures'!J325-'IRRBB exposures'!J370,"")</f>
        <v/>
      </c>
      <c r="J19" s="1346" t="str">
        <f>IF(AND(ISNUMBER('IRRBB exposures'!K325),ISNUMBER('IRRBB exposures'!K370)),'IRRBB exposures'!K325-'IRRBB exposures'!K370,"")</f>
        <v/>
      </c>
      <c r="K19" s="1346" t="str">
        <f>IF(AND(ISNUMBER('IRRBB exposures'!L325),ISNUMBER('IRRBB exposures'!L370)),'IRRBB exposures'!L325-'IRRBB exposures'!L370,"")</f>
        <v/>
      </c>
      <c r="L19" s="1346" t="str">
        <f>IF(AND(ISNUMBER('IRRBB exposures'!M325),ISNUMBER('IRRBB exposures'!M370)),'IRRBB exposures'!M325-'IRRBB exposures'!M370,"")</f>
        <v/>
      </c>
      <c r="M19" s="1346" t="str">
        <f>IF(AND(ISNUMBER('IRRBB exposures'!N325),ISNUMBER('IRRBB exposures'!N370)),'IRRBB exposures'!N325-'IRRBB exposures'!N370,"")</f>
        <v/>
      </c>
      <c r="N19" s="1346" t="str">
        <f>IF(AND(ISNUMBER('IRRBB exposures'!O325),ISNUMBER('IRRBB exposures'!O370)),'IRRBB exposures'!O325-'IRRBB exposures'!O370,"")</f>
        <v/>
      </c>
      <c r="O19" s="1346" t="str">
        <f>IF(AND(ISNUMBER('IRRBB exposures'!P325),ISNUMBER('IRRBB exposures'!P370)),'IRRBB exposures'!P325-'IRRBB exposures'!P370,"")</f>
        <v/>
      </c>
      <c r="P19" s="1346" t="str">
        <f>IF(AND(ISNUMBER('IRRBB exposures'!Q325),ISNUMBER('IRRBB exposures'!Q370)),'IRRBB exposures'!Q325-'IRRBB exposures'!Q370,"")</f>
        <v/>
      </c>
      <c r="Q19" s="1346" t="str">
        <f>IF(AND(ISNUMBER('IRRBB exposures'!R325),ISNUMBER('IRRBB exposures'!R370)),'IRRBB exposures'!R325-'IRRBB exposures'!R370,"")</f>
        <v/>
      </c>
      <c r="R19" s="1346" t="str">
        <f>IF(AND(ISNUMBER('IRRBB exposures'!S325),ISNUMBER('IRRBB exposures'!S370)),'IRRBB exposures'!S325-'IRRBB exposures'!S370,"")</f>
        <v/>
      </c>
      <c r="S19" s="1346" t="str">
        <f>IF(AND(ISNUMBER('IRRBB exposures'!T325),ISNUMBER('IRRBB exposures'!T370)),'IRRBB exposures'!T325-'IRRBB exposures'!T370,"")</f>
        <v/>
      </c>
      <c r="T19" s="1346" t="str">
        <f>IF(AND(ISNUMBER('IRRBB exposures'!U325),ISNUMBER('IRRBB exposures'!U370)),'IRRBB exposures'!U325-'IRRBB exposures'!U370,"")</f>
        <v/>
      </c>
      <c r="U19" s="1346" t="str">
        <f>IF(AND(ISNUMBER('IRRBB exposures'!V325),ISNUMBER('IRRBB exposures'!V370)),'IRRBB exposures'!V325-'IRRBB exposures'!V370,"")</f>
        <v/>
      </c>
      <c r="V19" s="1346" t="str">
        <f>IF(AND(ISNUMBER('IRRBB exposures'!W325),ISNUMBER('IRRBB exposures'!W370)),'IRRBB exposures'!W325-'IRRBB exposures'!W370,"")</f>
        <v/>
      </c>
      <c r="W19" s="1596" t="str">
        <f>IF(OR(ISBLANK('IRRBB exposures'!Z324),'IRRBB exposures'!AB325="No"),"",IF('IRRBB exposures'!Z324 = "Yes",-1,0))</f>
        <v/>
      </c>
    </row>
    <row r="20" spans="2:23" s="1150" customFormat="1" ht="15" customHeight="1" x14ac:dyDescent="0.25">
      <c r="B20" s="2245"/>
      <c r="C20" s="1348" t="s">
        <v>1308</v>
      </c>
      <c r="D20" s="1346" t="str">
        <f>IF(AND(ISNUMBER('IRRBB exposures'!E416),ISNUMBER('IRRBB exposures'!E461)),'IRRBB exposures'!E416-'IRRBB exposures'!E461,"")</f>
        <v/>
      </c>
      <c r="E20" s="1346" t="str">
        <f>IF(AND(ISNUMBER('IRRBB exposures'!F416),ISNUMBER('IRRBB exposures'!F461)),'IRRBB exposures'!F416-'IRRBB exposures'!F461,"")</f>
        <v/>
      </c>
      <c r="F20" s="1346" t="str">
        <f>IF(AND(ISNUMBER('IRRBB exposures'!G416),ISNUMBER('IRRBB exposures'!G461)),'IRRBB exposures'!G416-'IRRBB exposures'!G461,"")</f>
        <v/>
      </c>
      <c r="G20" s="1346" t="str">
        <f>IF(AND(ISNUMBER('IRRBB exposures'!H416),ISNUMBER('IRRBB exposures'!H461)),'IRRBB exposures'!H416-'IRRBB exposures'!H461,"")</f>
        <v/>
      </c>
      <c r="H20" s="1346" t="str">
        <f>IF(AND(ISNUMBER('IRRBB exposures'!I416),ISNUMBER('IRRBB exposures'!I461)),'IRRBB exposures'!I416-'IRRBB exposures'!I461,"")</f>
        <v/>
      </c>
      <c r="I20" s="1346" t="str">
        <f>IF(AND(ISNUMBER('IRRBB exposures'!J416),ISNUMBER('IRRBB exposures'!J461)),'IRRBB exposures'!J416-'IRRBB exposures'!J461,"")</f>
        <v/>
      </c>
      <c r="J20" s="1346" t="str">
        <f>IF(AND(ISNUMBER('IRRBB exposures'!K416),ISNUMBER('IRRBB exposures'!K461)),'IRRBB exposures'!K416-'IRRBB exposures'!K461,"")</f>
        <v/>
      </c>
      <c r="K20" s="1346" t="str">
        <f>IF(AND(ISNUMBER('IRRBB exposures'!L416),ISNUMBER('IRRBB exposures'!L461)),'IRRBB exposures'!L416-'IRRBB exposures'!L461,"")</f>
        <v/>
      </c>
      <c r="L20" s="1346" t="str">
        <f>IF(AND(ISNUMBER('IRRBB exposures'!M416),ISNUMBER('IRRBB exposures'!M461)),'IRRBB exposures'!M416-'IRRBB exposures'!M461,"")</f>
        <v/>
      </c>
      <c r="M20" s="1346" t="str">
        <f>IF(AND(ISNUMBER('IRRBB exposures'!N416),ISNUMBER('IRRBB exposures'!N461)),'IRRBB exposures'!N416-'IRRBB exposures'!N461,"")</f>
        <v/>
      </c>
      <c r="N20" s="1346" t="str">
        <f>IF(AND(ISNUMBER('IRRBB exposures'!O416),ISNUMBER('IRRBB exposures'!O461)),'IRRBB exposures'!O416-'IRRBB exposures'!O461,"")</f>
        <v/>
      </c>
      <c r="O20" s="1346" t="str">
        <f>IF(AND(ISNUMBER('IRRBB exposures'!P416),ISNUMBER('IRRBB exposures'!P461)),'IRRBB exposures'!P416-'IRRBB exposures'!P461,"")</f>
        <v/>
      </c>
      <c r="P20" s="1346" t="str">
        <f>IF(AND(ISNUMBER('IRRBB exposures'!Q416),ISNUMBER('IRRBB exposures'!Q461)),'IRRBB exposures'!Q416-'IRRBB exposures'!Q461,"")</f>
        <v/>
      </c>
      <c r="Q20" s="1346" t="str">
        <f>IF(AND(ISNUMBER('IRRBB exposures'!R416),ISNUMBER('IRRBB exposures'!R461)),'IRRBB exposures'!R416-'IRRBB exposures'!R461,"")</f>
        <v/>
      </c>
      <c r="R20" s="1346" t="str">
        <f>IF(AND(ISNUMBER('IRRBB exposures'!S416),ISNUMBER('IRRBB exposures'!S461)),'IRRBB exposures'!S416-'IRRBB exposures'!S461,"")</f>
        <v/>
      </c>
      <c r="S20" s="1346" t="str">
        <f>IF(AND(ISNUMBER('IRRBB exposures'!T416),ISNUMBER('IRRBB exposures'!T461)),'IRRBB exposures'!T416-'IRRBB exposures'!T461,"")</f>
        <v/>
      </c>
      <c r="T20" s="1346" t="str">
        <f>IF(AND(ISNUMBER('IRRBB exposures'!U416),ISNUMBER('IRRBB exposures'!U461)),'IRRBB exposures'!U416-'IRRBB exposures'!U461,"")</f>
        <v/>
      </c>
      <c r="U20" s="1346" t="str">
        <f>IF(AND(ISNUMBER('IRRBB exposures'!V416),ISNUMBER('IRRBB exposures'!V461)),'IRRBB exposures'!V416-'IRRBB exposures'!V461,"")</f>
        <v/>
      </c>
      <c r="V20" s="1346" t="str">
        <f>IF(AND(ISNUMBER('IRRBB exposures'!W416),ISNUMBER('IRRBB exposures'!W461)),'IRRBB exposures'!W416-'IRRBB exposures'!W461,"")</f>
        <v/>
      </c>
      <c r="W20" s="1596" t="str">
        <f>IF(OR(ISBLANK('IRRBB exposures'!Z324),'IRRBB exposures'!AB325="No"),"",IF('IRRBB exposures'!Z324 = "No",-1,0))</f>
        <v/>
      </c>
    </row>
    <row r="21" spans="2:23" s="1150" customFormat="1" ht="15" customHeight="1" x14ac:dyDescent="0.25">
      <c r="B21" s="2245"/>
      <c r="C21" s="1150" t="s">
        <v>1301</v>
      </c>
      <c r="D21" s="1346" t="str">
        <f>IF(AND(ISNUMBER('IRRBB exposures'!E508),ISNUMBER('IRRBB exposures'!E554)),'IRRBB exposures'!E508-'IRRBB exposures'!E554,"")</f>
        <v/>
      </c>
      <c r="E21" s="1346" t="str">
        <f>IF(AND(ISNUMBER('IRRBB exposures'!F508),ISNUMBER('IRRBB exposures'!F554)),'IRRBB exposures'!F508-'IRRBB exposures'!F554,"")</f>
        <v/>
      </c>
      <c r="F21" s="1346" t="str">
        <f>IF(AND(ISNUMBER('IRRBB exposures'!G508),ISNUMBER('IRRBB exposures'!G554)),'IRRBB exposures'!G508-'IRRBB exposures'!G554,"")</f>
        <v/>
      </c>
      <c r="G21" s="1346" t="str">
        <f>IF(AND(ISNUMBER('IRRBB exposures'!H508),ISNUMBER('IRRBB exposures'!H554)),'IRRBB exposures'!H508-'IRRBB exposures'!H554,"")</f>
        <v/>
      </c>
      <c r="H21" s="1346" t="str">
        <f>IF(AND(ISNUMBER('IRRBB exposures'!I508),ISNUMBER('IRRBB exposures'!I554)),'IRRBB exposures'!I508-'IRRBB exposures'!I554,"")</f>
        <v/>
      </c>
      <c r="I21" s="1346" t="str">
        <f>IF(AND(ISNUMBER('IRRBB exposures'!J508),ISNUMBER('IRRBB exposures'!J554)),'IRRBB exposures'!J508-'IRRBB exposures'!J554,"")</f>
        <v/>
      </c>
      <c r="J21" s="1346" t="str">
        <f>IF(AND(ISNUMBER('IRRBB exposures'!K508),ISNUMBER('IRRBB exposures'!K554)),'IRRBB exposures'!K508-'IRRBB exposures'!K554,"")</f>
        <v/>
      </c>
      <c r="K21" s="1346" t="str">
        <f>IF(AND(ISNUMBER('IRRBB exposures'!L508),ISNUMBER('IRRBB exposures'!L554)),'IRRBB exposures'!L508-'IRRBB exposures'!L554,"")</f>
        <v/>
      </c>
      <c r="L21" s="1346" t="str">
        <f>IF(AND(ISNUMBER('IRRBB exposures'!M508),ISNUMBER('IRRBB exposures'!M554)),'IRRBB exposures'!M508-'IRRBB exposures'!M554,"")</f>
        <v/>
      </c>
      <c r="M21" s="1346" t="str">
        <f>IF(AND(ISNUMBER('IRRBB exposures'!N508),ISNUMBER('IRRBB exposures'!N554)),'IRRBB exposures'!N508-'IRRBB exposures'!N554,"")</f>
        <v/>
      </c>
      <c r="N21" s="1346" t="str">
        <f>IF(AND(ISNUMBER('IRRBB exposures'!O508),ISNUMBER('IRRBB exposures'!O554)),'IRRBB exposures'!O508-'IRRBB exposures'!O554,"")</f>
        <v/>
      </c>
      <c r="O21" s="1346" t="str">
        <f>IF(AND(ISNUMBER('IRRBB exposures'!P508),ISNUMBER('IRRBB exposures'!P554)),'IRRBB exposures'!P508-'IRRBB exposures'!P554,"")</f>
        <v/>
      </c>
      <c r="P21" s="1346" t="str">
        <f>IF(AND(ISNUMBER('IRRBB exposures'!Q508),ISNUMBER('IRRBB exposures'!Q554)),'IRRBB exposures'!Q508-'IRRBB exposures'!Q554,"")</f>
        <v/>
      </c>
      <c r="Q21" s="1346" t="str">
        <f>IF(AND(ISNUMBER('IRRBB exposures'!R508),ISNUMBER('IRRBB exposures'!R554)),'IRRBB exposures'!R508-'IRRBB exposures'!R554,"")</f>
        <v/>
      </c>
      <c r="R21" s="1346" t="str">
        <f>IF(AND(ISNUMBER('IRRBB exposures'!S508),ISNUMBER('IRRBB exposures'!S554)),'IRRBB exposures'!S508-'IRRBB exposures'!S554,"")</f>
        <v/>
      </c>
      <c r="S21" s="1346" t="str">
        <f>IF(AND(ISNUMBER('IRRBB exposures'!T508),ISNUMBER('IRRBB exposures'!T554)),'IRRBB exposures'!T508-'IRRBB exposures'!T554,"")</f>
        <v/>
      </c>
      <c r="T21" s="1346" t="str">
        <f>IF(AND(ISNUMBER('IRRBB exposures'!U508),ISNUMBER('IRRBB exposures'!U554)),'IRRBB exposures'!U508-'IRRBB exposures'!U554,"")</f>
        <v/>
      </c>
      <c r="U21" s="1346" t="str">
        <f>IF(AND(ISNUMBER('IRRBB exposures'!V508),ISNUMBER('IRRBB exposures'!V554)),'IRRBB exposures'!V508-'IRRBB exposures'!V554,"")</f>
        <v/>
      </c>
      <c r="V21" s="1346" t="str">
        <f>IF(AND(ISNUMBER('IRRBB exposures'!W508),ISNUMBER('IRRBB exposures'!W554)),'IRRBB exposures'!W508-'IRRBB exposures'!W554,"")</f>
        <v/>
      </c>
      <c r="W21" s="1597">
        <v>1</v>
      </c>
    </row>
    <row r="22" spans="2:23" s="1150" customFormat="1" ht="15" customHeight="1" x14ac:dyDescent="0.25">
      <c r="B22" s="2246"/>
      <c r="C22" s="1139" t="s">
        <v>1309</v>
      </c>
      <c r="D22" s="1347" t="str">
        <f>IF(AND(ISNUMBER(D$6),'IRRBB exposures'!$F$25="Yes",'IRRBB exposures'!$Z$131="Yes",'IRRBB exposures'!$Z$232="Yes",'IRRBB exposures'!$AB$325="Yes",ISNUMBER(D21),ISNUMBER($W$6),ISNUMBER($W$7),ISNUMBER($W$8),ISNUMBER($W$9),ISNUMBER($W15),ISNUMBER($W16),ISNUMBER($W17),ISNUMBER($W18),ISNUMBER($W19),ISNUMBER($W20),ISNUMBER($W21)),SUMPRODUCT(D$6:D$9,$W$6:$W$9)+SUMPRODUCT(D15:D21,$W15:$W21),"")</f>
        <v/>
      </c>
      <c r="E22" s="1347" t="str">
        <f>IF(AND(ISNUMBER(E$6),'IRRBB exposures'!$F$25="Yes",'IRRBB exposures'!$Z$131="Yes",'IRRBB exposures'!$Z$232="Yes",'IRRBB exposures'!$AB$325="Yes",ISNUMBER(E21),ISNUMBER($W$6),ISNUMBER($W$7),ISNUMBER($W$8),ISNUMBER($W$9),ISNUMBER($W15),ISNUMBER($W16),ISNUMBER($W17),ISNUMBER($W18),ISNUMBER($W19),ISNUMBER($W20),ISNUMBER($W21)),SUMPRODUCT(E$6:E$9,$W$6:$W$9)+SUMPRODUCT(E15:E21,$W15:$W21),"")</f>
        <v/>
      </c>
      <c r="F22" s="1347" t="str">
        <f>IF(AND(ISNUMBER(F$6),'IRRBB exposures'!$F$25="Yes",'IRRBB exposures'!$Z$131="Yes",'IRRBB exposures'!$Z$232="Yes",'IRRBB exposures'!$AB$325="Yes",ISNUMBER(F21),ISNUMBER($W$6),ISNUMBER($W$7),ISNUMBER($W$8),ISNUMBER($W$9),ISNUMBER($W15),ISNUMBER($W16),ISNUMBER($W17),ISNUMBER($W18),ISNUMBER($W19),ISNUMBER($W20),ISNUMBER($W21)),SUMPRODUCT(F$6:F$9,$W$6:$W$9)+SUMPRODUCT(F15:F21,$W15:$W21),"")</f>
        <v/>
      </c>
      <c r="G22" s="1347" t="str">
        <f>IF(AND(ISNUMBER(G$6),'IRRBB exposures'!$F$25="Yes",'IRRBB exposures'!$Z$131="Yes",'IRRBB exposures'!$Z$232="Yes",'IRRBB exposures'!$AB$325="Yes",ISNUMBER(G21),ISNUMBER($W$6),ISNUMBER($W$7),ISNUMBER($W$8),ISNUMBER($W$9),ISNUMBER($W15),ISNUMBER($W16),ISNUMBER($W17),ISNUMBER($W18),ISNUMBER($W19),ISNUMBER($W20),ISNUMBER($W21)),SUMPRODUCT(G$6:G$9,$W$6:$W$9)+SUMPRODUCT(G15:G21,$W15:$W21),"")</f>
        <v/>
      </c>
      <c r="H22" s="1347" t="str">
        <f>IF(AND(ISNUMBER(H$6),'IRRBB exposures'!$F$25="Yes",'IRRBB exposures'!$Z$131="Yes",'IRRBB exposures'!$Z$232="Yes",'IRRBB exposures'!$AB$325="Yes",ISNUMBER(H21),ISNUMBER($W$6),ISNUMBER($W$7),ISNUMBER($W$8),ISNUMBER($W$9),ISNUMBER($W15),ISNUMBER($W16),ISNUMBER($W17),ISNUMBER($W18),ISNUMBER($W19),ISNUMBER($W20),ISNUMBER($W21)),SUMPRODUCT(H$6:H$9,$W$6:$W$9)+SUMPRODUCT(H15:H21,$W15:$W21),"")</f>
        <v/>
      </c>
      <c r="I22" s="1347" t="str">
        <f>IF(AND(ISNUMBER(I$6),'IRRBB exposures'!$F$25="Yes",'IRRBB exposures'!$Z$131="Yes",'IRRBB exposures'!$Z$232="Yes",'IRRBB exposures'!$AB$325="Yes",ISNUMBER(I21),ISNUMBER($W$6),ISNUMBER($W$7),ISNUMBER($W$8),ISNUMBER($W$9),ISNUMBER($W15),ISNUMBER($W16),ISNUMBER($W17),ISNUMBER($W18),ISNUMBER($W19),ISNUMBER($W20),ISNUMBER($W21)),SUMPRODUCT(I$6:I$9,$W$6:$W$9)+SUMPRODUCT(I15:I21,$W15:$W21),"")</f>
        <v/>
      </c>
      <c r="J22" s="1347" t="str">
        <f>IF(AND(ISNUMBER(J$6),'IRRBB exposures'!$F$25="Yes",'IRRBB exposures'!$Z$131="Yes",'IRRBB exposures'!$Z$232="Yes",'IRRBB exposures'!$AB$325="Yes",ISNUMBER(J21),ISNUMBER($W$6),ISNUMBER($W$7),ISNUMBER($W$8),ISNUMBER($W$9),ISNUMBER($W15),ISNUMBER($W16),ISNUMBER($W17),ISNUMBER($W18),ISNUMBER($W19),ISNUMBER($W20),ISNUMBER($W21)),SUMPRODUCT(J$6:J$9,$W$6:$W$9)+SUMPRODUCT(J15:J21,$W15:$W21),"")</f>
        <v/>
      </c>
      <c r="K22" s="1347" t="str">
        <f>IF(AND(ISNUMBER(K$6),'IRRBB exposures'!$F$25="Yes",'IRRBB exposures'!$Z$131="Yes",'IRRBB exposures'!$Z$232="Yes",'IRRBB exposures'!$AB$325="Yes",ISNUMBER(K21),ISNUMBER($W$6),ISNUMBER($W$7),ISNUMBER($W$8),ISNUMBER($W$9),ISNUMBER($W15),ISNUMBER($W16),ISNUMBER($W17),ISNUMBER($W18),ISNUMBER($W19),ISNUMBER($W20),ISNUMBER($W21)),SUMPRODUCT(K$6:K$9,$W$6:$W$9)+SUMPRODUCT(K15:K21,$W15:$W21),"")</f>
        <v/>
      </c>
      <c r="L22" s="1347" t="str">
        <f>IF(AND(ISNUMBER(L$6),'IRRBB exposures'!$F$25="Yes",'IRRBB exposures'!$Z$131="Yes",'IRRBB exposures'!$Z$232="Yes",'IRRBB exposures'!$AB$325="Yes",ISNUMBER(L21),ISNUMBER($W$6),ISNUMBER($W$7),ISNUMBER($W$8),ISNUMBER($W$9),ISNUMBER($W15),ISNUMBER($W16),ISNUMBER($W17),ISNUMBER($W18),ISNUMBER($W19),ISNUMBER($W20),ISNUMBER($W21)),SUMPRODUCT(L$6:L$9,$W$6:$W$9)+SUMPRODUCT(L15:L21,$W15:$W21),"")</f>
        <v/>
      </c>
      <c r="M22" s="1347" t="str">
        <f>IF(AND(ISNUMBER(M$6),'IRRBB exposures'!$F$25="Yes",'IRRBB exposures'!$Z$131="Yes",'IRRBB exposures'!$Z$232="Yes",'IRRBB exposures'!$AB$325="Yes",ISNUMBER(M21),ISNUMBER($W$6),ISNUMBER($W$7),ISNUMBER($W$8),ISNUMBER($W$9),ISNUMBER($W15),ISNUMBER($W16),ISNUMBER($W17),ISNUMBER($W18),ISNUMBER($W19),ISNUMBER($W20),ISNUMBER($W21)),SUMPRODUCT(M$6:M$9,$W$6:$W$9)+SUMPRODUCT(M15:M21,$W15:$W21),"")</f>
        <v/>
      </c>
      <c r="N22" s="1347" t="str">
        <f>IF(AND(ISNUMBER(N$6),'IRRBB exposures'!$F$25="Yes",'IRRBB exposures'!$Z$131="Yes",'IRRBB exposures'!$Z$232="Yes",'IRRBB exposures'!$AB$325="Yes",ISNUMBER(N21),ISNUMBER($W$6),ISNUMBER($W$7),ISNUMBER($W$8),ISNUMBER($W$9),ISNUMBER($W15),ISNUMBER($W16),ISNUMBER($W17),ISNUMBER($W18),ISNUMBER($W19),ISNUMBER($W20),ISNUMBER($W21)),SUMPRODUCT(N$6:N$9,$W$6:$W$9)+SUMPRODUCT(N15:N21,$W15:$W21),"")</f>
        <v/>
      </c>
      <c r="O22" s="1347" t="str">
        <f>IF(AND(ISNUMBER(O$6),'IRRBB exposures'!$F$25="Yes",'IRRBB exposures'!$Z$131="Yes",'IRRBB exposures'!$Z$232="Yes",'IRRBB exposures'!$AB$325="Yes",ISNUMBER(O21),ISNUMBER($W$6),ISNUMBER($W$7),ISNUMBER($W$8),ISNUMBER($W$9),ISNUMBER($W15),ISNUMBER($W16),ISNUMBER($W17),ISNUMBER($W18),ISNUMBER($W19),ISNUMBER($W20),ISNUMBER($W21)),SUMPRODUCT(O$6:O$9,$W$6:$W$9)+SUMPRODUCT(O15:O21,$W15:$W21),"")</f>
        <v/>
      </c>
      <c r="P22" s="1347" t="str">
        <f>IF(AND(ISNUMBER(P$6),'IRRBB exposures'!$F$25="Yes",'IRRBB exposures'!$Z$131="Yes",'IRRBB exposures'!$Z$232="Yes",'IRRBB exposures'!$AB$325="Yes",ISNUMBER(P21),ISNUMBER($W$6),ISNUMBER($W$7),ISNUMBER($W$8),ISNUMBER($W$9),ISNUMBER($W15),ISNUMBER($W16),ISNUMBER($W17),ISNUMBER($W18),ISNUMBER($W19),ISNUMBER($W20),ISNUMBER($W21)),SUMPRODUCT(P$6:P$9,$W$6:$W$9)+SUMPRODUCT(P15:P21,$W15:$W21),"")</f>
        <v/>
      </c>
      <c r="Q22" s="1347" t="str">
        <f>IF(AND(ISNUMBER(Q$6),'IRRBB exposures'!$F$25="Yes",'IRRBB exposures'!$Z$131="Yes",'IRRBB exposures'!$Z$232="Yes",'IRRBB exposures'!$AB$325="Yes",ISNUMBER(Q21),ISNUMBER($W$6),ISNUMBER($W$7),ISNUMBER($W$8),ISNUMBER($W$9),ISNUMBER($W15),ISNUMBER($W16),ISNUMBER($W17),ISNUMBER($W18),ISNUMBER($W19),ISNUMBER($W20),ISNUMBER($W21)),SUMPRODUCT(Q$6:Q$9,$W$6:$W$9)+SUMPRODUCT(Q15:Q21,$W15:$W21),"")</f>
        <v/>
      </c>
      <c r="R22" s="1347" t="str">
        <f>IF(AND(ISNUMBER(R$6),'IRRBB exposures'!$F$25="Yes",'IRRBB exposures'!$Z$131="Yes",'IRRBB exposures'!$Z$232="Yes",'IRRBB exposures'!$AB$325="Yes",ISNUMBER(R21),ISNUMBER($W$6),ISNUMBER($W$7),ISNUMBER($W$8),ISNUMBER($W$9),ISNUMBER($W15),ISNUMBER($W16),ISNUMBER($W17),ISNUMBER($W18),ISNUMBER($W19),ISNUMBER($W20),ISNUMBER($W21)),SUMPRODUCT(R$6:R$9,$W$6:$W$9)+SUMPRODUCT(R15:R21,$W15:$W21),"")</f>
        <v/>
      </c>
      <c r="S22" s="1347" t="str">
        <f>IF(AND(ISNUMBER(S$6),'IRRBB exposures'!$F$25="Yes",'IRRBB exposures'!$Z$131="Yes",'IRRBB exposures'!$Z$232="Yes",'IRRBB exposures'!$AB$325="Yes",ISNUMBER(S21),ISNUMBER($W$6),ISNUMBER($W$7),ISNUMBER($W$8),ISNUMBER($W$9),ISNUMBER($W15),ISNUMBER($W16),ISNUMBER($W17),ISNUMBER($W18),ISNUMBER($W19),ISNUMBER($W20),ISNUMBER($W21)),SUMPRODUCT(S$6:S$9,$W$6:$W$9)+SUMPRODUCT(S15:S21,$W15:$W21),"")</f>
        <v/>
      </c>
      <c r="T22" s="1347" t="str">
        <f>IF(AND(ISNUMBER(T$6),'IRRBB exposures'!$F$25="Yes",'IRRBB exposures'!$Z$131="Yes",'IRRBB exposures'!$Z$232="Yes",'IRRBB exposures'!$AB$325="Yes",ISNUMBER(T21),ISNUMBER($W$6),ISNUMBER($W$7),ISNUMBER($W$8),ISNUMBER($W$9),ISNUMBER($W15),ISNUMBER($W16),ISNUMBER($W17),ISNUMBER($W18),ISNUMBER($W19),ISNUMBER($W20),ISNUMBER($W21)),SUMPRODUCT(T$6:T$9,$W$6:$W$9)+SUMPRODUCT(T15:T21,$W15:$W21),"")</f>
        <v/>
      </c>
      <c r="U22" s="1347" t="str">
        <f>IF(AND(ISNUMBER(U$6),'IRRBB exposures'!$F$25="Yes",'IRRBB exposures'!$Z$131="Yes",'IRRBB exposures'!$Z$232="Yes",'IRRBB exposures'!$AB$325="Yes",ISNUMBER(U21),ISNUMBER($W$6),ISNUMBER($W$7),ISNUMBER($W$8),ISNUMBER($W$9),ISNUMBER($W15),ISNUMBER($W16),ISNUMBER($W17),ISNUMBER($W18),ISNUMBER($W19),ISNUMBER($W20),ISNUMBER($W21)),SUMPRODUCT(U$6:U$9,$W$6:$W$9)+SUMPRODUCT(U15:U21,$W15:$W21),"")</f>
        <v/>
      </c>
      <c r="V22" s="1347" t="str">
        <f>IF(AND(ISNUMBER(V$6),'IRRBB exposures'!$F$25="Yes",'IRRBB exposures'!$Z$131="Yes",'IRRBB exposures'!$Z$232="Yes",'IRRBB exposures'!$AB$325="Yes",ISNUMBER(V21),ISNUMBER($W$6),ISNUMBER($W$7),ISNUMBER($W$8),ISNUMBER($W$9),ISNUMBER($W15),ISNUMBER($W16),ISNUMBER($W17),ISNUMBER($W18),ISNUMBER($W19),ISNUMBER($W20),ISNUMBER($W21)),SUMPRODUCT(V$6:V$9,$W$6:$W$9)+SUMPRODUCT(V15:V21,$W15:$W21),"")</f>
        <v/>
      </c>
      <c r="W22" s="1598"/>
    </row>
    <row r="23" spans="2:23" s="1150" customFormat="1" ht="15" customHeight="1" x14ac:dyDescent="0.25">
      <c r="B23" s="2244">
        <v>2</v>
      </c>
      <c r="C23" s="1150" t="s">
        <v>1303</v>
      </c>
      <c r="D23" s="1346" t="str">
        <f>IF(ISNUMBER('IRRBB exposures'!E132),'IRRBB exposures'!E132,"")</f>
        <v/>
      </c>
      <c r="E23" s="1346" t="str">
        <f>IF(ISNUMBER('IRRBB exposures'!F132),'IRRBB exposures'!F132,"")</f>
        <v/>
      </c>
      <c r="F23" s="1346" t="str">
        <f>IF(ISNUMBER('IRRBB exposures'!G132),'IRRBB exposures'!G132,"")</f>
        <v/>
      </c>
      <c r="G23" s="1346" t="str">
        <f>IF(ISNUMBER('IRRBB exposures'!H132),'IRRBB exposures'!H132,"")</f>
        <v/>
      </c>
      <c r="H23" s="1346" t="str">
        <f>IF(ISNUMBER('IRRBB exposures'!I132),'IRRBB exposures'!I132,"")</f>
        <v/>
      </c>
      <c r="I23" s="1346" t="str">
        <f>IF(ISNUMBER('IRRBB exposures'!J132),'IRRBB exposures'!J132,"")</f>
        <v/>
      </c>
      <c r="J23" s="1346" t="str">
        <f>IF(ISNUMBER('IRRBB exposures'!K132),'IRRBB exposures'!K132,"")</f>
        <v/>
      </c>
      <c r="K23" s="1346" t="str">
        <f>IF(ISNUMBER('IRRBB exposures'!L132),'IRRBB exposures'!L132,"")</f>
        <v/>
      </c>
      <c r="L23" s="1346" t="str">
        <f>IF(ISNUMBER('IRRBB exposures'!M132),'IRRBB exposures'!M132,"")</f>
        <v/>
      </c>
      <c r="M23" s="1346" t="str">
        <f>IF(ISNUMBER('IRRBB exposures'!N132),'IRRBB exposures'!N132,"")</f>
        <v/>
      </c>
      <c r="N23" s="1346" t="str">
        <f>IF(ISNUMBER('IRRBB exposures'!O132),'IRRBB exposures'!O132,"")</f>
        <v/>
      </c>
      <c r="O23" s="1346" t="str">
        <f>IF(ISNUMBER('IRRBB exposures'!P132),'IRRBB exposures'!P132,"")</f>
        <v/>
      </c>
      <c r="P23" s="1346" t="str">
        <f>IF(ISNUMBER('IRRBB exposures'!Q132),'IRRBB exposures'!Q132,"")</f>
        <v/>
      </c>
      <c r="Q23" s="1346" t="str">
        <f>IF(ISNUMBER('IRRBB exposures'!R132),'IRRBB exposures'!R132,"")</f>
        <v/>
      </c>
      <c r="R23" s="1346" t="str">
        <f>IF(ISNUMBER('IRRBB exposures'!S132),'IRRBB exposures'!S132,"")</f>
        <v/>
      </c>
      <c r="S23" s="1346" t="str">
        <f>IF(ISNUMBER('IRRBB exposures'!T132),'IRRBB exposures'!T132,"")</f>
        <v/>
      </c>
      <c r="T23" s="1346" t="str">
        <f>IF(ISNUMBER('IRRBB exposures'!U132),'IRRBB exposures'!U132,"")</f>
        <v/>
      </c>
      <c r="U23" s="1346" t="str">
        <f>IF(ISNUMBER('IRRBB exposures'!V132),'IRRBB exposures'!V132,"")</f>
        <v/>
      </c>
      <c r="V23" s="1346" t="str">
        <f>IF(ISNUMBER('IRRBB exposures'!W132),'IRRBB exposures'!W132,"")</f>
        <v/>
      </c>
      <c r="W23" s="1595" t="str">
        <f>IF(OR(ISBLANK('IRRBB exposures'!Y130),'IRRBB exposures'!Z132="No"),"",IF('IRRBB exposures'!Y130 = "Yes",-1,0))</f>
        <v/>
      </c>
    </row>
    <row r="24" spans="2:23" s="1150" customFormat="1" ht="15" customHeight="1" x14ac:dyDescent="0.25">
      <c r="B24" s="2245"/>
      <c r="C24" s="1348" t="s">
        <v>1304</v>
      </c>
      <c r="D24" s="1346" t="str">
        <f>IF(ISNUMBER('IRRBB exposures'!E177),'IRRBB exposures'!E177,"")</f>
        <v/>
      </c>
      <c r="E24" s="1346" t="str">
        <f>IF(ISNUMBER('IRRBB exposures'!F177),'IRRBB exposures'!F177,"")</f>
        <v/>
      </c>
      <c r="F24" s="1346" t="str">
        <f>IF(ISNUMBER('IRRBB exposures'!G177),'IRRBB exposures'!G177,"")</f>
        <v/>
      </c>
      <c r="G24" s="1346" t="str">
        <f>IF(ISNUMBER('IRRBB exposures'!H177),'IRRBB exposures'!H177,"")</f>
        <v/>
      </c>
      <c r="H24" s="1346" t="str">
        <f>IF(ISNUMBER('IRRBB exposures'!I177),'IRRBB exposures'!I177,"")</f>
        <v/>
      </c>
      <c r="I24" s="1346" t="str">
        <f>IF(ISNUMBER('IRRBB exposures'!J177),'IRRBB exposures'!J177,"")</f>
        <v/>
      </c>
      <c r="J24" s="1346" t="str">
        <f>IF(ISNUMBER('IRRBB exposures'!K177),'IRRBB exposures'!K177,"")</f>
        <v/>
      </c>
      <c r="K24" s="1346" t="str">
        <f>IF(ISNUMBER('IRRBB exposures'!L177),'IRRBB exposures'!L177,"")</f>
        <v/>
      </c>
      <c r="L24" s="1346" t="str">
        <f>IF(ISNUMBER('IRRBB exposures'!M177),'IRRBB exposures'!M177,"")</f>
        <v/>
      </c>
      <c r="M24" s="1346" t="str">
        <f>IF(ISNUMBER('IRRBB exposures'!N177),'IRRBB exposures'!N177,"")</f>
        <v/>
      </c>
      <c r="N24" s="1346" t="str">
        <f>IF(ISNUMBER('IRRBB exposures'!O177),'IRRBB exposures'!O177,"")</f>
        <v/>
      </c>
      <c r="O24" s="1346" t="str">
        <f>IF(ISNUMBER('IRRBB exposures'!P177),'IRRBB exposures'!P177,"")</f>
        <v/>
      </c>
      <c r="P24" s="1346" t="str">
        <f>IF(ISNUMBER('IRRBB exposures'!Q177),'IRRBB exposures'!Q177,"")</f>
        <v/>
      </c>
      <c r="Q24" s="1346" t="str">
        <f>IF(ISNUMBER('IRRBB exposures'!R177),'IRRBB exposures'!R177,"")</f>
        <v/>
      </c>
      <c r="R24" s="1346" t="str">
        <f>IF(ISNUMBER('IRRBB exposures'!S177),'IRRBB exposures'!S177,"")</f>
        <v/>
      </c>
      <c r="S24" s="1346" t="str">
        <f>IF(ISNUMBER('IRRBB exposures'!T177),'IRRBB exposures'!T177,"")</f>
        <v/>
      </c>
      <c r="T24" s="1346" t="str">
        <f>IF(ISNUMBER('IRRBB exposures'!U177),'IRRBB exposures'!U177,"")</f>
        <v/>
      </c>
      <c r="U24" s="1346" t="str">
        <f>IF(ISNUMBER('IRRBB exposures'!V177),'IRRBB exposures'!V177,"")</f>
        <v/>
      </c>
      <c r="V24" s="1346" t="str">
        <f>IF(ISNUMBER('IRRBB exposures'!W177),'IRRBB exposures'!W177,"")</f>
        <v/>
      </c>
      <c r="W24" s="1596" t="str">
        <f>IF(OR(ISBLANK('IRRBB exposures'!Y130),'IRRBB exposures'!Z132="No"),"",IF('IRRBB exposures'!Y130 = "No",-1,0))</f>
        <v/>
      </c>
    </row>
    <row r="25" spans="2:23" s="1150" customFormat="1" ht="15" customHeight="1" x14ac:dyDescent="0.25">
      <c r="B25" s="2245"/>
      <c r="C25" s="1348" t="s">
        <v>1305</v>
      </c>
      <c r="D25" s="1346" t="str">
        <f>IF(ISNUMBER('IRRBB exposures'!E233),'IRRBB exposures'!E233,"")</f>
        <v/>
      </c>
      <c r="E25" s="1346" t="str">
        <f>IF(ISNUMBER('IRRBB exposures'!F233),'IRRBB exposures'!F233,"")</f>
        <v/>
      </c>
      <c r="F25" s="1346" t="str">
        <f>IF(ISNUMBER('IRRBB exposures'!G233),'IRRBB exposures'!G233,"")</f>
        <v/>
      </c>
      <c r="G25" s="1346" t="str">
        <f>IF(ISNUMBER('IRRBB exposures'!H233),'IRRBB exposures'!H233,"")</f>
        <v/>
      </c>
      <c r="H25" s="1346" t="str">
        <f>IF(ISNUMBER('IRRBB exposures'!I233),'IRRBB exposures'!I233,"")</f>
        <v/>
      </c>
      <c r="I25" s="1346" t="str">
        <f>IF(ISNUMBER('IRRBB exposures'!J233),'IRRBB exposures'!J233,"")</f>
        <v/>
      </c>
      <c r="J25" s="1346" t="str">
        <f>IF(ISNUMBER('IRRBB exposures'!K233),'IRRBB exposures'!K233,"")</f>
        <v/>
      </c>
      <c r="K25" s="1346" t="str">
        <f>IF(ISNUMBER('IRRBB exposures'!L233),'IRRBB exposures'!L233,"")</f>
        <v/>
      </c>
      <c r="L25" s="1346" t="str">
        <f>IF(ISNUMBER('IRRBB exposures'!M233),'IRRBB exposures'!M233,"")</f>
        <v/>
      </c>
      <c r="M25" s="1346" t="str">
        <f>IF(ISNUMBER('IRRBB exposures'!N233),'IRRBB exposures'!N233,"")</f>
        <v/>
      </c>
      <c r="N25" s="1346" t="str">
        <f>IF(ISNUMBER('IRRBB exposures'!O233),'IRRBB exposures'!O233,"")</f>
        <v/>
      </c>
      <c r="O25" s="1346" t="str">
        <f>IF(ISNUMBER('IRRBB exposures'!P233),'IRRBB exposures'!P233,"")</f>
        <v/>
      </c>
      <c r="P25" s="1346" t="str">
        <f>IF(ISNUMBER('IRRBB exposures'!Q233),'IRRBB exposures'!Q233,"")</f>
        <v/>
      </c>
      <c r="Q25" s="1346" t="str">
        <f>IF(ISNUMBER('IRRBB exposures'!R233),'IRRBB exposures'!R233,"")</f>
        <v/>
      </c>
      <c r="R25" s="1346" t="str">
        <f>IF(ISNUMBER('IRRBB exposures'!S233),'IRRBB exposures'!S233,"")</f>
        <v/>
      </c>
      <c r="S25" s="1346" t="str">
        <f>IF(ISNUMBER('IRRBB exposures'!T233),'IRRBB exposures'!T233,"")</f>
        <v/>
      </c>
      <c r="T25" s="1346" t="str">
        <f>IF(ISNUMBER('IRRBB exposures'!U233),'IRRBB exposures'!U233,"")</f>
        <v/>
      </c>
      <c r="U25" s="1346" t="str">
        <f>IF(ISNUMBER('IRRBB exposures'!V233),'IRRBB exposures'!V233,"")</f>
        <v/>
      </c>
      <c r="V25" s="1346" t="str">
        <f>IF(ISNUMBER('IRRBB exposures'!W233),'IRRBB exposures'!W233,"")</f>
        <v/>
      </c>
      <c r="W25" s="1596" t="str">
        <f>IF(OR(ISBLANK('IRRBB exposures'!Y231),'IRRBB exposures'!Z233="No"),"",IF('IRRBB exposures'!Y231 = "Yes",1,0))</f>
        <v/>
      </c>
    </row>
    <row r="26" spans="2:23" s="1150" customFormat="1" ht="15" customHeight="1" x14ac:dyDescent="0.25">
      <c r="B26" s="2245"/>
      <c r="C26" s="1348" t="s">
        <v>1306</v>
      </c>
      <c r="D26" s="1346" t="str">
        <f>IF(ISNUMBER('IRRBB exposures'!E278),'IRRBB exposures'!E278,"")</f>
        <v/>
      </c>
      <c r="E26" s="1346" t="str">
        <f>IF(ISNUMBER('IRRBB exposures'!F278),'IRRBB exposures'!F278,"")</f>
        <v/>
      </c>
      <c r="F26" s="1346" t="str">
        <f>IF(ISNUMBER('IRRBB exposures'!G278),'IRRBB exposures'!G278,"")</f>
        <v/>
      </c>
      <c r="G26" s="1346" t="str">
        <f>IF(ISNUMBER('IRRBB exposures'!H278),'IRRBB exposures'!H278,"")</f>
        <v/>
      </c>
      <c r="H26" s="1346" t="str">
        <f>IF(ISNUMBER('IRRBB exposures'!I278),'IRRBB exposures'!I278,"")</f>
        <v/>
      </c>
      <c r="I26" s="1346" t="str">
        <f>IF(ISNUMBER('IRRBB exposures'!J278),'IRRBB exposures'!J278,"")</f>
        <v/>
      </c>
      <c r="J26" s="1346" t="str">
        <f>IF(ISNUMBER('IRRBB exposures'!K278),'IRRBB exposures'!K278,"")</f>
        <v/>
      </c>
      <c r="K26" s="1346" t="str">
        <f>IF(ISNUMBER('IRRBB exposures'!L278),'IRRBB exposures'!L278,"")</f>
        <v/>
      </c>
      <c r="L26" s="1346" t="str">
        <f>IF(ISNUMBER('IRRBB exposures'!M278),'IRRBB exposures'!M278,"")</f>
        <v/>
      </c>
      <c r="M26" s="1346" t="str">
        <f>IF(ISNUMBER('IRRBB exposures'!N278),'IRRBB exposures'!N278,"")</f>
        <v/>
      </c>
      <c r="N26" s="1346" t="str">
        <f>IF(ISNUMBER('IRRBB exposures'!O278),'IRRBB exposures'!O278,"")</f>
        <v/>
      </c>
      <c r="O26" s="1346" t="str">
        <f>IF(ISNUMBER('IRRBB exposures'!P278),'IRRBB exposures'!P278,"")</f>
        <v/>
      </c>
      <c r="P26" s="1346" t="str">
        <f>IF(ISNUMBER('IRRBB exposures'!Q278),'IRRBB exposures'!Q278,"")</f>
        <v/>
      </c>
      <c r="Q26" s="1346" t="str">
        <f>IF(ISNUMBER('IRRBB exposures'!R278),'IRRBB exposures'!R278,"")</f>
        <v/>
      </c>
      <c r="R26" s="1346" t="str">
        <f>IF(ISNUMBER('IRRBB exposures'!S278),'IRRBB exposures'!S278,"")</f>
        <v/>
      </c>
      <c r="S26" s="1346" t="str">
        <f>IF(ISNUMBER('IRRBB exposures'!T278),'IRRBB exposures'!T278,"")</f>
        <v/>
      </c>
      <c r="T26" s="1346" t="str">
        <f>IF(ISNUMBER('IRRBB exposures'!U278),'IRRBB exposures'!U278,"")</f>
        <v/>
      </c>
      <c r="U26" s="1346" t="str">
        <f>IF(ISNUMBER('IRRBB exposures'!V278),'IRRBB exposures'!V278,"")</f>
        <v/>
      </c>
      <c r="V26" s="1346" t="str">
        <f>IF(ISNUMBER('IRRBB exposures'!W278),'IRRBB exposures'!W278,"")</f>
        <v/>
      </c>
      <c r="W26" s="1596" t="str">
        <f>IF(OR(ISBLANK('IRRBB exposures'!Y231),'IRRBB exposures'!Z233="No"),"",IF('IRRBB exposures'!Y231 = "No",1,0))</f>
        <v/>
      </c>
    </row>
    <row r="27" spans="2:23" s="1150" customFormat="1" ht="15" customHeight="1" x14ac:dyDescent="0.25">
      <c r="B27" s="2245"/>
      <c r="C27" s="1348" t="s">
        <v>1307</v>
      </c>
      <c r="D27" s="1346" t="str">
        <f>IF(AND(ISNUMBER('IRRBB exposures'!E326),ISNUMBER('IRRBB exposures'!E371)),'IRRBB exposures'!E326-'IRRBB exposures'!E371,"")</f>
        <v/>
      </c>
      <c r="E27" s="1346" t="str">
        <f>IF(AND(ISNUMBER('IRRBB exposures'!F326),ISNUMBER('IRRBB exposures'!F371)),'IRRBB exposures'!F326-'IRRBB exposures'!F371,"")</f>
        <v/>
      </c>
      <c r="F27" s="1346" t="str">
        <f>IF(AND(ISNUMBER('IRRBB exposures'!G326),ISNUMBER('IRRBB exposures'!G371)),'IRRBB exposures'!G326-'IRRBB exposures'!G371,"")</f>
        <v/>
      </c>
      <c r="G27" s="1346" t="str">
        <f>IF(AND(ISNUMBER('IRRBB exposures'!H326),ISNUMBER('IRRBB exposures'!H371)),'IRRBB exposures'!H326-'IRRBB exposures'!H371,"")</f>
        <v/>
      </c>
      <c r="H27" s="1346" t="str">
        <f>IF(AND(ISNUMBER('IRRBB exposures'!I326),ISNUMBER('IRRBB exposures'!I371)),'IRRBB exposures'!I326-'IRRBB exposures'!I371,"")</f>
        <v/>
      </c>
      <c r="I27" s="1346" t="str">
        <f>IF(AND(ISNUMBER('IRRBB exposures'!J326),ISNUMBER('IRRBB exposures'!J371)),'IRRBB exposures'!J326-'IRRBB exposures'!J371,"")</f>
        <v/>
      </c>
      <c r="J27" s="1346" t="str">
        <f>IF(AND(ISNUMBER('IRRBB exposures'!K326),ISNUMBER('IRRBB exposures'!K371)),'IRRBB exposures'!K326-'IRRBB exposures'!K371,"")</f>
        <v/>
      </c>
      <c r="K27" s="1346" t="str">
        <f>IF(AND(ISNUMBER('IRRBB exposures'!L326),ISNUMBER('IRRBB exposures'!L371)),'IRRBB exposures'!L326-'IRRBB exposures'!L371,"")</f>
        <v/>
      </c>
      <c r="L27" s="1346" t="str">
        <f>IF(AND(ISNUMBER('IRRBB exposures'!M326),ISNUMBER('IRRBB exposures'!M371)),'IRRBB exposures'!M326-'IRRBB exposures'!M371,"")</f>
        <v/>
      </c>
      <c r="M27" s="1346" t="str">
        <f>IF(AND(ISNUMBER('IRRBB exposures'!N326),ISNUMBER('IRRBB exposures'!N371)),'IRRBB exposures'!N326-'IRRBB exposures'!N371,"")</f>
        <v/>
      </c>
      <c r="N27" s="1346" t="str">
        <f>IF(AND(ISNUMBER('IRRBB exposures'!O326),ISNUMBER('IRRBB exposures'!O371)),'IRRBB exposures'!O326-'IRRBB exposures'!O371,"")</f>
        <v/>
      </c>
      <c r="O27" s="1346" t="str">
        <f>IF(AND(ISNUMBER('IRRBB exposures'!P326),ISNUMBER('IRRBB exposures'!P371)),'IRRBB exposures'!P326-'IRRBB exposures'!P371,"")</f>
        <v/>
      </c>
      <c r="P27" s="1346" t="str">
        <f>IF(AND(ISNUMBER('IRRBB exposures'!Q326),ISNUMBER('IRRBB exposures'!Q371)),'IRRBB exposures'!Q326-'IRRBB exposures'!Q371,"")</f>
        <v/>
      </c>
      <c r="Q27" s="1346" t="str">
        <f>IF(AND(ISNUMBER('IRRBB exposures'!R326),ISNUMBER('IRRBB exposures'!R371)),'IRRBB exposures'!R326-'IRRBB exposures'!R371,"")</f>
        <v/>
      </c>
      <c r="R27" s="1346" t="str">
        <f>IF(AND(ISNUMBER('IRRBB exposures'!S326),ISNUMBER('IRRBB exposures'!S371)),'IRRBB exposures'!S326-'IRRBB exposures'!S371,"")</f>
        <v/>
      </c>
      <c r="S27" s="1346" t="str">
        <f>IF(AND(ISNUMBER('IRRBB exposures'!T326),ISNUMBER('IRRBB exposures'!T371)),'IRRBB exposures'!T326-'IRRBB exposures'!T371,"")</f>
        <v/>
      </c>
      <c r="T27" s="1346" t="str">
        <f>IF(AND(ISNUMBER('IRRBB exposures'!U326),ISNUMBER('IRRBB exposures'!U371)),'IRRBB exposures'!U326-'IRRBB exposures'!U371,"")</f>
        <v/>
      </c>
      <c r="U27" s="1346" t="str">
        <f>IF(AND(ISNUMBER('IRRBB exposures'!V326),ISNUMBER('IRRBB exposures'!V371)),'IRRBB exposures'!V326-'IRRBB exposures'!V371,"")</f>
        <v/>
      </c>
      <c r="V27" s="1346" t="str">
        <f>IF(AND(ISNUMBER('IRRBB exposures'!W326),ISNUMBER('IRRBB exposures'!W371)),'IRRBB exposures'!W326-'IRRBB exposures'!W371,"")</f>
        <v/>
      </c>
      <c r="W27" s="1596" t="str">
        <f>IF(OR(ISBLANK('IRRBB exposures'!Z324),'IRRBB exposures'!AB326="No"),"",IF('IRRBB exposures'!Z324 = "Yes",-1,0))</f>
        <v/>
      </c>
    </row>
    <row r="28" spans="2:23" s="1150" customFormat="1" ht="15" customHeight="1" x14ac:dyDescent="0.25">
      <c r="B28" s="2245"/>
      <c r="C28" s="1348" t="s">
        <v>1308</v>
      </c>
      <c r="D28" s="1346" t="str">
        <f>IF(AND(ISNUMBER('IRRBB exposures'!E417),ISNUMBER('IRRBB exposures'!E462)),'IRRBB exposures'!E417-'IRRBB exposures'!E462,"")</f>
        <v/>
      </c>
      <c r="E28" s="1346" t="str">
        <f>IF(AND(ISNUMBER('IRRBB exposures'!F417),ISNUMBER('IRRBB exposures'!F462)),'IRRBB exposures'!F417-'IRRBB exposures'!F462,"")</f>
        <v/>
      </c>
      <c r="F28" s="1346" t="str">
        <f>IF(AND(ISNUMBER('IRRBB exposures'!G417),ISNUMBER('IRRBB exposures'!G462)),'IRRBB exposures'!G417-'IRRBB exposures'!G462,"")</f>
        <v/>
      </c>
      <c r="G28" s="1346" t="str">
        <f>IF(AND(ISNUMBER('IRRBB exposures'!H417),ISNUMBER('IRRBB exposures'!H462)),'IRRBB exposures'!H417-'IRRBB exposures'!H462,"")</f>
        <v/>
      </c>
      <c r="H28" s="1346" t="str">
        <f>IF(AND(ISNUMBER('IRRBB exposures'!I417),ISNUMBER('IRRBB exposures'!I462)),'IRRBB exposures'!I417-'IRRBB exposures'!I462,"")</f>
        <v/>
      </c>
      <c r="I28" s="1346" t="str">
        <f>IF(AND(ISNUMBER('IRRBB exposures'!J417),ISNUMBER('IRRBB exposures'!J462)),'IRRBB exposures'!J417-'IRRBB exposures'!J462,"")</f>
        <v/>
      </c>
      <c r="J28" s="1346" t="str">
        <f>IF(AND(ISNUMBER('IRRBB exposures'!K417),ISNUMBER('IRRBB exposures'!K462)),'IRRBB exposures'!K417-'IRRBB exposures'!K462,"")</f>
        <v/>
      </c>
      <c r="K28" s="1346" t="str">
        <f>IF(AND(ISNUMBER('IRRBB exposures'!L417),ISNUMBER('IRRBB exposures'!L462)),'IRRBB exposures'!L417-'IRRBB exposures'!L462,"")</f>
        <v/>
      </c>
      <c r="L28" s="1346" t="str">
        <f>IF(AND(ISNUMBER('IRRBB exposures'!M417),ISNUMBER('IRRBB exposures'!M462)),'IRRBB exposures'!M417-'IRRBB exposures'!M462,"")</f>
        <v/>
      </c>
      <c r="M28" s="1346" t="str">
        <f>IF(AND(ISNUMBER('IRRBB exposures'!N417),ISNUMBER('IRRBB exposures'!N462)),'IRRBB exposures'!N417-'IRRBB exposures'!N462,"")</f>
        <v/>
      </c>
      <c r="N28" s="1346" t="str">
        <f>IF(AND(ISNUMBER('IRRBB exposures'!O417),ISNUMBER('IRRBB exposures'!O462)),'IRRBB exposures'!O417-'IRRBB exposures'!O462,"")</f>
        <v/>
      </c>
      <c r="O28" s="1346" t="str">
        <f>IF(AND(ISNUMBER('IRRBB exposures'!P417),ISNUMBER('IRRBB exposures'!P462)),'IRRBB exposures'!P417-'IRRBB exposures'!P462,"")</f>
        <v/>
      </c>
      <c r="P28" s="1346" t="str">
        <f>IF(AND(ISNUMBER('IRRBB exposures'!Q417),ISNUMBER('IRRBB exposures'!Q462)),'IRRBB exposures'!Q417-'IRRBB exposures'!Q462,"")</f>
        <v/>
      </c>
      <c r="Q28" s="1346" t="str">
        <f>IF(AND(ISNUMBER('IRRBB exposures'!R417),ISNUMBER('IRRBB exposures'!R462)),'IRRBB exposures'!R417-'IRRBB exposures'!R462,"")</f>
        <v/>
      </c>
      <c r="R28" s="1346" t="str">
        <f>IF(AND(ISNUMBER('IRRBB exposures'!S417),ISNUMBER('IRRBB exposures'!S462)),'IRRBB exposures'!S417-'IRRBB exposures'!S462,"")</f>
        <v/>
      </c>
      <c r="S28" s="1346" t="str">
        <f>IF(AND(ISNUMBER('IRRBB exposures'!T417),ISNUMBER('IRRBB exposures'!T462)),'IRRBB exposures'!T417-'IRRBB exposures'!T462,"")</f>
        <v/>
      </c>
      <c r="T28" s="1346" t="str">
        <f>IF(AND(ISNUMBER('IRRBB exposures'!U417),ISNUMBER('IRRBB exposures'!U462)),'IRRBB exposures'!U417-'IRRBB exposures'!U462,"")</f>
        <v/>
      </c>
      <c r="U28" s="1346" t="str">
        <f>IF(AND(ISNUMBER('IRRBB exposures'!V417),ISNUMBER('IRRBB exposures'!V462)),'IRRBB exposures'!V417-'IRRBB exposures'!V462,"")</f>
        <v/>
      </c>
      <c r="V28" s="1346" t="str">
        <f>IF(AND(ISNUMBER('IRRBB exposures'!W417),ISNUMBER('IRRBB exposures'!W462)),'IRRBB exposures'!W417-'IRRBB exposures'!W462,"")</f>
        <v/>
      </c>
      <c r="W28" s="1596" t="str">
        <f>IF(OR(ISBLANK('IRRBB exposures'!Z324),'IRRBB exposures'!AB326="No"),"",IF('IRRBB exposures'!Z324 = "No",-1,0))</f>
        <v/>
      </c>
    </row>
    <row r="29" spans="2:23" s="1150" customFormat="1" ht="15" customHeight="1" x14ac:dyDescent="0.25">
      <c r="B29" s="2245"/>
      <c r="C29" s="1150" t="s">
        <v>1301</v>
      </c>
      <c r="D29" s="1346" t="str">
        <f>IF(AND(ISNUMBER('IRRBB exposures'!E509),ISNUMBER('IRRBB exposures'!E555)),'IRRBB exposures'!E509-'IRRBB exposures'!E555,"")</f>
        <v/>
      </c>
      <c r="E29" s="1346" t="str">
        <f>IF(AND(ISNUMBER('IRRBB exposures'!F509),ISNUMBER('IRRBB exposures'!F555)),'IRRBB exposures'!F509-'IRRBB exposures'!F555,"")</f>
        <v/>
      </c>
      <c r="F29" s="1346" t="str">
        <f>IF(AND(ISNUMBER('IRRBB exposures'!G509),ISNUMBER('IRRBB exposures'!G555)),'IRRBB exposures'!G509-'IRRBB exposures'!G555,"")</f>
        <v/>
      </c>
      <c r="G29" s="1346" t="str">
        <f>IF(AND(ISNUMBER('IRRBB exposures'!H509),ISNUMBER('IRRBB exposures'!H555)),'IRRBB exposures'!H509-'IRRBB exposures'!H555,"")</f>
        <v/>
      </c>
      <c r="H29" s="1346" t="str">
        <f>IF(AND(ISNUMBER('IRRBB exposures'!I509),ISNUMBER('IRRBB exposures'!I555)),'IRRBB exposures'!I509-'IRRBB exposures'!I555,"")</f>
        <v/>
      </c>
      <c r="I29" s="1346" t="str">
        <f>IF(AND(ISNUMBER('IRRBB exposures'!J509),ISNUMBER('IRRBB exposures'!J555)),'IRRBB exposures'!J509-'IRRBB exposures'!J555,"")</f>
        <v/>
      </c>
      <c r="J29" s="1346" t="str">
        <f>IF(AND(ISNUMBER('IRRBB exposures'!K509),ISNUMBER('IRRBB exposures'!K555)),'IRRBB exposures'!K509-'IRRBB exposures'!K555,"")</f>
        <v/>
      </c>
      <c r="K29" s="1346" t="str">
        <f>IF(AND(ISNUMBER('IRRBB exposures'!L509),ISNUMBER('IRRBB exposures'!L555)),'IRRBB exposures'!L509-'IRRBB exposures'!L555,"")</f>
        <v/>
      </c>
      <c r="L29" s="1346" t="str">
        <f>IF(AND(ISNUMBER('IRRBB exposures'!M509),ISNUMBER('IRRBB exposures'!M555)),'IRRBB exposures'!M509-'IRRBB exposures'!M555,"")</f>
        <v/>
      </c>
      <c r="M29" s="1346" t="str">
        <f>IF(AND(ISNUMBER('IRRBB exposures'!N509),ISNUMBER('IRRBB exposures'!N555)),'IRRBB exposures'!N509-'IRRBB exposures'!N555,"")</f>
        <v/>
      </c>
      <c r="N29" s="1346" t="str">
        <f>IF(AND(ISNUMBER('IRRBB exposures'!O509),ISNUMBER('IRRBB exposures'!O555)),'IRRBB exposures'!O509-'IRRBB exposures'!O555,"")</f>
        <v/>
      </c>
      <c r="O29" s="1346" t="str">
        <f>IF(AND(ISNUMBER('IRRBB exposures'!P509),ISNUMBER('IRRBB exposures'!P555)),'IRRBB exposures'!P509-'IRRBB exposures'!P555,"")</f>
        <v/>
      </c>
      <c r="P29" s="1346" t="str">
        <f>IF(AND(ISNUMBER('IRRBB exposures'!Q509),ISNUMBER('IRRBB exposures'!Q555)),'IRRBB exposures'!Q509-'IRRBB exposures'!Q555,"")</f>
        <v/>
      </c>
      <c r="Q29" s="1346" t="str">
        <f>IF(AND(ISNUMBER('IRRBB exposures'!R509),ISNUMBER('IRRBB exposures'!R555)),'IRRBB exposures'!R509-'IRRBB exposures'!R555,"")</f>
        <v/>
      </c>
      <c r="R29" s="1346" t="str">
        <f>IF(AND(ISNUMBER('IRRBB exposures'!S509),ISNUMBER('IRRBB exposures'!S555)),'IRRBB exposures'!S509-'IRRBB exposures'!S555,"")</f>
        <v/>
      </c>
      <c r="S29" s="1346" t="str">
        <f>IF(AND(ISNUMBER('IRRBB exposures'!T509),ISNUMBER('IRRBB exposures'!T555)),'IRRBB exposures'!T509-'IRRBB exposures'!T555,"")</f>
        <v/>
      </c>
      <c r="T29" s="1346" t="str">
        <f>IF(AND(ISNUMBER('IRRBB exposures'!U509),ISNUMBER('IRRBB exposures'!U555)),'IRRBB exposures'!U509-'IRRBB exposures'!U555,"")</f>
        <v/>
      </c>
      <c r="U29" s="1346" t="str">
        <f>IF(AND(ISNUMBER('IRRBB exposures'!V509),ISNUMBER('IRRBB exposures'!V555)),'IRRBB exposures'!V509-'IRRBB exposures'!V555,"")</f>
        <v/>
      </c>
      <c r="V29" s="1346" t="str">
        <f>IF(AND(ISNUMBER('IRRBB exposures'!W509),ISNUMBER('IRRBB exposures'!W555)),'IRRBB exposures'!W509-'IRRBB exposures'!W555,"")</f>
        <v/>
      </c>
      <c r="W29" s="1597">
        <f t="shared" ref="W29" si="0">IF(ISNUMBER(W21),W21,"")</f>
        <v>1</v>
      </c>
    </row>
    <row r="30" spans="2:23" s="1150" customFormat="1" ht="15" customHeight="1" x14ac:dyDescent="0.25">
      <c r="B30" s="2246"/>
      <c r="C30" s="1139" t="s">
        <v>1309</v>
      </c>
      <c r="D30" s="1347" t="str">
        <f>IF(AND(ISNUMBER(D$6),'IRRBB exposures'!$F$25="Yes",'IRRBB exposures'!$Z$132="Yes",'IRRBB exposures'!$Z$233="Yes",'IRRBB exposures'!$AB$326="Yes",ISNUMBER(D29),ISNUMBER($W$6),ISNUMBER($W$7),ISNUMBER($W$8),ISNUMBER($W$9),ISNUMBER($W23),ISNUMBER($W24),ISNUMBER($W25),ISNUMBER($W26),ISNUMBER($W27),ISNUMBER($W28),ISNUMBER($W29)),SUMPRODUCT(D$6:D$9,$W$6:$W$9)+SUMPRODUCT(D23:D29,$W23:$W29),"")</f>
        <v/>
      </c>
      <c r="E30" s="1347" t="str">
        <f>IF(AND(ISNUMBER(E$6),'IRRBB exposures'!$F$25="Yes",'IRRBB exposures'!$Z$132="Yes",'IRRBB exposures'!$Z$233="Yes",'IRRBB exposures'!$AB$326="Yes",ISNUMBER(E29),ISNUMBER($W$6),ISNUMBER($W$7),ISNUMBER($W$8),ISNUMBER($W$9),ISNUMBER($W23),ISNUMBER($W24),ISNUMBER($W25),ISNUMBER($W26),ISNUMBER($W27),ISNUMBER($W28),ISNUMBER($W29)),SUMPRODUCT(E$6:E$9,$W$6:$W$9)+SUMPRODUCT(E23:E29,$W23:$W29),"")</f>
        <v/>
      </c>
      <c r="F30" s="1347" t="str">
        <f>IF(AND(ISNUMBER(F$6),'IRRBB exposures'!$F$25="Yes",'IRRBB exposures'!$Z$132="Yes",'IRRBB exposures'!$Z$233="Yes",'IRRBB exposures'!$AB$326="Yes",ISNUMBER(F29),ISNUMBER($W$6),ISNUMBER($W$7),ISNUMBER($W$8),ISNUMBER($W$9),ISNUMBER($W23),ISNUMBER($W24),ISNUMBER($W25),ISNUMBER($W26),ISNUMBER($W27),ISNUMBER($W28),ISNUMBER($W29)),SUMPRODUCT(F$6:F$9,$W$6:$W$9)+SUMPRODUCT(F23:F29,$W23:$W29),"")</f>
        <v/>
      </c>
      <c r="G30" s="1347" t="str">
        <f>IF(AND(ISNUMBER(G$6),'IRRBB exposures'!$F$25="Yes",'IRRBB exposures'!$Z$132="Yes",'IRRBB exposures'!$Z$233="Yes",'IRRBB exposures'!$AB$326="Yes",ISNUMBER(G29),ISNUMBER($W$6),ISNUMBER($W$7),ISNUMBER($W$8),ISNUMBER($W$9),ISNUMBER($W23),ISNUMBER($W24),ISNUMBER($W25),ISNUMBER($W26),ISNUMBER($W27),ISNUMBER($W28),ISNUMBER($W29)),SUMPRODUCT(G$6:G$9,$W$6:$W$9)+SUMPRODUCT(G23:G29,$W23:$W29),"")</f>
        <v/>
      </c>
      <c r="H30" s="1347" t="str">
        <f>IF(AND(ISNUMBER(H$6),'IRRBB exposures'!$F$25="Yes",'IRRBB exposures'!$Z$132="Yes",'IRRBB exposures'!$Z$233="Yes",'IRRBB exposures'!$AB$326="Yes",ISNUMBER(H29),ISNUMBER($W$6),ISNUMBER($W$7),ISNUMBER($W$8),ISNUMBER($W$9),ISNUMBER($W23),ISNUMBER($W24),ISNUMBER($W25),ISNUMBER($W26),ISNUMBER($W27),ISNUMBER($W28),ISNUMBER($W29)),SUMPRODUCT(H$6:H$9,$W$6:$W$9)+SUMPRODUCT(H23:H29,$W23:$W29),"")</f>
        <v/>
      </c>
      <c r="I30" s="1347" t="str">
        <f>IF(AND(ISNUMBER(I$6),'IRRBB exposures'!$F$25="Yes",'IRRBB exposures'!$Z$132="Yes",'IRRBB exposures'!$Z$233="Yes",'IRRBB exposures'!$AB$326="Yes",ISNUMBER(I29),ISNUMBER($W$6),ISNUMBER($W$7),ISNUMBER($W$8),ISNUMBER($W$9),ISNUMBER($W23),ISNUMBER($W24),ISNUMBER($W25),ISNUMBER($W26),ISNUMBER($W27),ISNUMBER($W28),ISNUMBER($W29)),SUMPRODUCT(I$6:I$9,$W$6:$W$9)+SUMPRODUCT(I23:I29,$W23:$W29),"")</f>
        <v/>
      </c>
      <c r="J30" s="1347" t="str">
        <f>IF(AND(ISNUMBER(J$6),'IRRBB exposures'!$F$25="Yes",'IRRBB exposures'!$Z$132="Yes",'IRRBB exposures'!$Z$233="Yes",'IRRBB exposures'!$AB$326="Yes",ISNUMBER(J29),ISNUMBER($W$6),ISNUMBER($W$7),ISNUMBER($W$8),ISNUMBER($W$9),ISNUMBER($W23),ISNUMBER($W24),ISNUMBER($W25),ISNUMBER($W26),ISNUMBER($W27),ISNUMBER($W28),ISNUMBER($W29)),SUMPRODUCT(J$6:J$9,$W$6:$W$9)+SUMPRODUCT(J23:J29,$W23:$W29),"")</f>
        <v/>
      </c>
      <c r="K30" s="1347" t="str">
        <f>IF(AND(ISNUMBER(K$6),'IRRBB exposures'!$F$25="Yes",'IRRBB exposures'!$Z$132="Yes",'IRRBB exposures'!$Z$233="Yes",'IRRBB exposures'!$AB$326="Yes",ISNUMBER(K29),ISNUMBER($W$6),ISNUMBER($W$7),ISNUMBER($W$8),ISNUMBER($W$9),ISNUMBER($W23),ISNUMBER($W24),ISNUMBER($W25),ISNUMBER($W26),ISNUMBER($W27),ISNUMBER($W28),ISNUMBER($W29)),SUMPRODUCT(K$6:K$9,$W$6:$W$9)+SUMPRODUCT(K23:K29,$W23:$W29),"")</f>
        <v/>
      </c>
      <c r="L30" s="1347" t="str">
        <f>IF(AND(ISNUMBER(L$6),'IRRBB exposures'!$F$25="Yes",'IRRBB exposures'!$Z$132="Yes",'IRRBB exposures'!$Z$233="Yes",'IRRBB exposures'!$AB$326="Yes",ISNUMBER(L29),ISNUMBER($W$6),ISNUMBER($W$7),ISNUMBER($W$8),ISNUMBER($W$9),ISNUMBER($W23),ISNUMBER($W24),ISNUMBER($W25),ISNUMBER($W26),ISNUMBER($W27),ISNUMBER($W28),ISNUMBER($W29)),SUMPRODUCT(L$6:L$9,$W$6:$W$9)+SUMPRODUCT(L23:L29,$W23:$W29),"")</f>
        <v/>
      </c>
      <c r="M30" s="1347" t="str">
        <f>IF(AND(ISNUMBER(M$6),'IRRBB exposures'!$F$25="Yes",'IRRBB exposures'!$Z$132="Yes",'IRRBB exposures'!$Z$233="Yes",'IRRBB exposures'!$AB$326="Yes",ISNUMBER(M29),ISNUMBER($W$6),ISNUMBER($W$7),ISNUMBER($W$8),ISNUMBER($W$9),ISNUMBER($W23),ISNUMBER($W24),ISNUMBER($W25),ISNUMBER($W26),ISNUMBER($W27),ISNUMBER($W28),ISNUMBER($W29)),SUMPRODUCT(M$6:M$9,$W$6:$W$9)+SUMPRODUCT(M23:M29,$W23:$W29),"")</f>
        <v/>
      </c>
      <c r="N30" s="1347" t="str">
        <f>IF(AND(ISNUMBER(N$6),'IRRBB exposures'!$F$25="Yes",'IRRBB exposures'!$Z$132="Yes",'IRRBB exposures'!$Z$233="Yes",'IRRBB exposures'!$AB$326="Yes",ISNUMBER(N29),ISNUMBER($W$6),ISNUMBER($W$7),ISNUMBER($W$8),ISNUMBER($W$9),ISNUMBER($W23),ISNUMBER($W24),ISNUMBER($W25),ISNUMBER($W26),ISNUMBER($W27),ISNUMBER($W28),ISNUMBER($W29)),SUMPRODUCT(N$6:N$9,$W$6:$W$9)+SUMPRODUCT(N23:N29,$W23:$W29),"")</f>
        <v/>
      </c>
      <c r="O30" s="1347" t="str">
        <f>IF(AND(ISNUMBER(O$6),'IRRBB exposures'!$F$25="Yes",'IRRBB exposures'!$Z$132="Yes",'IRRBB exposures'!$Z$233="Yes",'IRRBB exposures'!$AB$326="Yes",ISNUMBER(O29),ISNUMBER($W$6),ISNUMBER($W$7),ISNUMBER($W$8),ISNUMBER($W$9),ISNUMBER($W23),ISNUMBER($W24),ISNUMBER($W25),ISNUMBER($W26),ISNUMBER($W27),ISNUMBER($W28),ISNUMBER($W29)),SUMPRODUCT(O$6:O$9,$W$6:$W$9)+SUMPRODUCT(O23:O29,$W23:$W29),"")</f>
        <v/>
      </c>
      <c r="P30" s="1347" t="str">
        <f>IF(AND(ISNUMBER(P$6),'IRRBB exposures'!$F$25="Yes",'IRRBB exposures'!$Z$132="Yes",'IRRBB exposures'!$Z$233="Yes",'IRRBB exposures'!$AB$326="Yes",ISNUMBER(P29),ISNUMBER($W$6),ISNUMBER($W$7),ISNUMBER($W$8),ISNUMBER($W$9),ISNUMBER($W23),ISNUMBER($W24),ISNUMBER($W25),ISNUMBER($W26),ISNUMBER($W27),ISNUMBER($W28),ISNUMBER($W29)),SUMPRODUCT(P$6:P$9,$W$6:$W$9)+SUMPRODUCT(P23:P29,$W23:$W29),"")</f>
        <v/>
      </c>
      <c r="Q30" s="1347" t="str">
        <f>IF(AND(ISNUMBER(Q$6),'IRRBB exposures'!$F$25="Yes",'IRRBB exposures'!$Z$132="Yes",'IRRBB exposures'!$Z$233="Yes",'IRRBB exposures'!$AB$326="Yes",ISNUMBER(Q29),ISNUMBER($W$6),ISNUMBER($W$7),ISNUMBER($W$8),ISNUMBER($W$9),ISNUMBER($W23),ISNUMBER($W24),ISNUMBER($W25),ISNUMBER($W26),ISNUMBER($W27),ISNUMBER($W28),ISNUMBER($W29)),SUMPRODUCT(Q$6:Q$9,$W$6:$W$9)+SUMPRODUCT(Q23:Q29,$W23:$W29),"")</f>
        <v/>
      </c>
      <c r="R30" s="1347" t="str">
        <f>IF(AND(ISNUMBER(R$6),'IRRBB exposures'!$F$25="Yes",'IRRBB exposures'!$Z$132="Yes",'IRRBB exposures'!$Z$233="Yes",'IRRBB exposures'!$AB$326="Yes",ISNUMBER(R29),ISNUMBER($W$6),ISNUMBER($W$7),ISNUMBER($W$8),ISNUMBER($W$9),ISNUMBER($W23),ISNUMBER($W24),ISNUMBER($W25),ISNUMBER($W26),ISNUMBER($W27),ISNUMBER($W28),ISNUMBER($W29)),SUMPRODUCT(R$6:R$9,$W$6:$W$9)+SUMPRODUCT(R23:R29,$W23:$W29),"")</f>
        <v/>
      </c>
      <c r="S30" s="1347" t="str">
        <f>IF(AND(ISNUMBER(S$6),'IRRBB exposures'!$F$25="Yes",'IRRBB exposures'!$Z$132="Yes",'IRRBB exposures'!$Z$233="Yes",'IRRBB exposures'!$AB$326="Yes",ISNUMBER(S29),ISNUMBER($W$6),ISNUMBER($W$7),ISNUMBER($W$8),ISNUMBER($W$9),ISNUMBER($W23),ISNUMBER($W24),ISNUMBER($W25),ISNUMBER($W26),ISNUMBER($W27),ISNUMBER($W28),ISNUMBER($W29)),SUMPRODUCT(S$6:S$9,$W$6:$W$9)+SUMPRODUCT(S23:S29,$W23:$W29),"")</f>
        <v/>
      </c>
      <c r="T30" s="1347" t="str">
        <f>IF(AND(ISNUMBER(T$6),'IRRBB exposures'!$F$25="Yes",'IRRBB exposures'!$Z$132="Yes",'IRRBB exposures'!$Z$233="Yes",'IRRBB exposures'!$AB$326="Yes",ISNUMBER(T29),ISNUMBER($W$6),ISNUMBER($W$7),ISNUMBER($W$8),ISNUMBER($W$9),ISNUMBER($W23),ISNUMBER($W24),ISNUMBER($W25),ISNUMBER($W26),ISNUMBER($W27),ISNUMBER($W28),ISNUMBER($W29)),SUMPRODUCT(T$6:T$9,$W$6:$W$9)+SUMPRODUCT(T23:T29,$W23:$W29),"")</f>
        <v/>
      </c>
      <c r="U30" s="1347" t="str">
        <f>IF(AND(ISNUMBER(U$6),'IRRBB exposures'!$F$25="Yes",'IRRBB exposures'!$Z$132="Yes",'IRRBB exposures'!$Z$233="Yes",'IRRBB exposures'!$AB$326="Yes",ISNUMBER(U29),ISNUMBER($W$6),ISNUMBER($W$7),ISNUMBER($W$8),ISNUMBER($W$9),ISNUMBER($W23),ISNUMBER($W24),ISNUMBER($W25),ISNUMBER($W26),ISNUMBER($W27),ISNUMBER($W28),ISNUMBER($W29)),SUMPRODUCT(U$6:U$9,$W$6:$W$9)+SUMPRODUCT(U23:U29,$W23:$W29),"")</f>
        <v/>
      </c>
      <c r="V30" s="1347" t="str">
        <f>IF(AND(ISNUMBER(V$6),'IRRBB exposures'!$F$25="Yes",'IRRBB exposures'!$Z$132="Yes",'IRRBB exposures'!$Z$233="Yes",'IRRBB exposures'!$AB$326="Yes",ISNUMBER(V29),ISNUMBER($W$6),ISNUMBER($W$7),ISNUMBER($W$8),ISNUMBER($W$9),ISNUMBER($W23),ISNUMBER($W24),ISNUMBER($W25),ISNUMBER($W26),ISNUMBER($W27),ISNUMBER($W28),ISNUMBER($W29)),SUMPRODUCT(V$6:V$9,$W$6:$W$9)+SUMPRODUCT(V23:V29,$W23:$W29),"")</f>
        <v/>
      </c>
      <c r="W30" s="1598"/>
    </row>
    <row r="31" spans="2:23" s="1150" customFormat="1" ht="15" customHeight="1" x14ac:dyDescent="0.25">
      <c r="B31" s="2244">
        <v>3</v>
      </c>
      <c r="C31" s="1150" t="s">
        <v>1303</v>
      </c>
      <c r="D31" s="1346" t="str">
        <f>IF(ISNUMBER('IRRBB exposures'!E133),'IRRBB exposures'!E133,"")</f>
        <v/>
      </c>
      <c r="E31" s="1346" t="str">
        <f>IF(ISNUMBER('IRRBB exposures'!F133),'IRRBB exposures'!F133,"")</f>
        <v/>
      </c>
      <c r="F31" s="1346" t="str">
        <f>IF(ISNUMBER('IRRBB exposures'!G133),'IRRBB exposures'!G133,"")</f>
        <v/>
      </c>
      <c r="G31" s="1346" t="str">
        <f>IF(ISNUMBER('IRRBB exposures'!H133),'IRRBB exposures'!H133,"")</f>
        <v/>
      </c>
      <c r="H31" s="1346" t="str">
        <f>IF(ISNUMBER('IRRBB exposures'!I133),'IRRBB exposures'!I133,"")</f>
        <v/>
      </c>
      <c r="I31" s="1346" t="str">
        <f>IF(ISNUMBER('IRRBB exposures'!J133),'IRRBB exposures'!J133,"")</f>
        <v/>
      </c>
      <c r="J31" s="1346" t="str">
        <f>IF(ISNUMBER('IRRBB exposures'!K133),'IRRBB exposures'!K133,"")</f>
        <v/>
      </c>
      <c r="K31" s="1346" t="str">
        <f>IF(ISNUMBER('IRRBB exposures'!L133),'IRRBB exposures'!L133,"")</f>
        <v/>
      </c>
      <c r="L31" s="1346" t="str">
        <f>IF(ISNUMBER('IRRBB exposures'!M133),'IRRBB exposures'!M133,"")</f>
        <v/>
      </c>
      <c r="M31" s="1346" t="str">
        <f>IF(ISNUMBER('IRRBB exposures'!N133),'IRRBB exposures'!N133,"")</f>
        <v/>
      </c>
      <c r="N31" s="1346" t="str">
        <f>IF(ISNUMBER('IRRBB exposures'!O133),'IRRBB exposures'!O133,"")</f>
        <v/>
      </c>
      <c r="O31" s="1346" t="str">
        <f>IF(ISNUMBER('IRRBB exposures'!P133),'IRRBB exposures'!P133,"")</f>
        <v/>
      </c>
      <c r="P31" s="1346" t="str">
        <f>IF(ISNUMBER('IRRBB exposures'!Q133),'IRRBB exposures'!Q133,"")</f>
        <v/>
      </c>
      <c r="Q31" s="1346" t="str">
        <f>IF(ISNUMBER('IRRBB exposures'!R133),'IRRBB exposures'!R133,"")</f>
        <v/>
      </c>
      <c r="R31" s="1346" t="str">
        <f>IF(ISNUMBER('IRRBB exposures'!S133),'IRRBB exposures'!S133,"")</f>
        <v/>
      </c>
      <c r="S31" s="1346" t="str">
        <f>IF(ISNUMBER('IRRBB exposures'!T133),'IRRBB exposures'!T133,"")</f>
        <v/>
      </c>
      <c r="T31" s="1346" t="str">
        <f>IF(ISNUMBER('IRRBB exposures'!U133),'IRRBB exposures'!U133,"")</f>
        <v/>
      </c>
      <c r="U31" s="1346" t="str">
        <f>IF(ISNUMBER('IRRBB exposures'!V133),'IRRBB exposures'!V133,"")</f>
        <v/>
      </c>
      <c r="V31" s="1346" t="str">
        <f>IF(ISNUMBER('IRRBB exposures'!W133),'IRRBB exposures'!W133,"")</f>
        <v/>
      </c>
      <c r="W31" s="1595" t="str">
        <f>IF(OR(ISBLANK('IRRBB exposures'!Y130),'IRRBB exposures'!Z133="No"),"",IF('IRRBB exposures'!Y130 = "Yes",-1,0))</f>
        <v/>
      </c>
    </row>
    <row r="32" spans="2:23" s="1150" customFormat="1" ht="15" customHeight="1" x14ac:dyDescent="0.25">
      <c r="B32" s="2245"/>
      <c r="C32" s="1348" t="s">
        <v>1304</v>
      </c>
      <c r="D32" s="1346" t="str">
        <f>IF(ISNUMBER('IRRBB exposures'!E178),'IRRBB exposures'!E178,"")</f>
        <v/>
      </c>
      <c r="E32" s="1346" t="str">
        <f>IF(ISNUMBER('IRRBB exposures'!F178),'IRRBB exposures'!F178,"")</f>
        <v/>
      </c>
      <c r="F32" s="1346" t="str">
        <f>IF(ISNUMBER('IRRBB exposures'!G178),'IRRBB exposures'!G178,"")</f>
        <v/>
      </c>
      <c r="G32" s="1346" t="str">
        <f>IF(ISNUMBER('IRRBB exposures'!H178),'IRRBB exposures'!H178,"")</f>
        <v/>
      </c>
      <c r="H32" s="1346" t="str">
        <f>IF(ISNUMBER('IRRBB exposures'!I178),'IRRBB exposures'!I178,"")</f>
        <v/>
      </c>
      <c r="I32" s="1346" t="str">
        <f>IF(ISNUMBER('IRRBB exposures'!J178),'IRRBB exposures'!J178,"")</f>
        <v/>
      </c>
      <c r="J32" s="1346" t="str">
        <f>IF(ISNUMBER('IRRBB exposures'!K178),'IRRBB exposures'!K178,"")</f>
        <v/>
      </c>
      <c r="K32" s="1346" t="str">
        <f>IF(ISNUMBER('IRRBB exposures'!L178),'IRRBB exposures'!L178,"")</f>
        <v/>
      </c>
      <c r="L32" s="1346" t="str">
        <f>IF(ISNUMBER('IRRBB exposures'!M178),'IRRBB exposures'!M178,"")</f>
        <v/>
      </c>
      <c r="M32" s="1346" t="str">
        <f>IF(ISNUMBER('IRRBB exposures'!N178),'IRRBB exposures'!N178,"")</f>
        <v/>
      </c>
      <c r="N32" s="1346" t="str">
        <f>IF(ISNUMBER('IRRBB exposures'!O178),'IRRBB exposures'!O178,"")</f>
        <v/>
      </c>
      <c r="O32" s="1346" t="str">
        <f>IF(ISNUMBER('IRRBB exposures'!P178),'IRRBB exposures'!P178,"")</f>
        <v/>
      </c>
      <c r="P32" s="1346" t="str">
        <f>IF(ISNUMBER('IRRBB exposures'!Q178),'IRRBB exposures'!Q178,"")</f>
        <v/>
      </c>
      <c r="Q32" s="1346" t="str">
        <f>IF(ISNUMBER('IRRBB exposures'!R178),'IRRBB exposures'!R178,"")</f>
        <v/>
      </c>
      <c r="R32" s="1346" t="str">
        <f>IF(ISNUMBER('IRRBB exposures'!S178),'IRRBB exposures'!S178,"")</f>
        <v/>
      </c>
      <c r="S32" s="1346" t="str">
        <f>IF(ISNUMBER('IRRBB exposures'!T178),'IRRBB exposures'!T178,"")</f>
        <v/>
      </c>
      <c r="T32" s="1346" t="str">
        <f>IF(ISNUMBER('IRRBB exposures'!U178),'IRRBB exposures'!U178,"")</f>
        <v/>
      </c>
      <c r="U32" s="1346" t="str">
        <f>IF(ISNUMBER('IRRBB exposures'!V178),'IRRBB exposures'!V178,"")</f>
        <v/>
      </c>
      <c r="V32" s="1346" t="str">
        <f>IF(ISNUMBER('IRRBB exposures'!W178),'IRRBB exposures'!W178,"")</f>
        <v/>
      </c>
      <c r="W32" s="1596" t="str">
        <f>IF(OR(ISBLANK('IRRBB exposures'!Y130),'IRRBB exposures'!Z133="No"),"",IF('IRRBB exposures'!Y130 = "No",-1,0))</f>
        <v/>
      </c>
    </row>
    <row r="33" spans="2:23" s="1150" customFormat="1" ht="15" customHeight="1" x14ac:dyDescent="0.25">
      <c r="B33" s="2245"/>
      <c r="C33" s="1348" t="s">
        <v>1305</v>
      </c>
      <c r="D33" s="1346" t="str">
        <f>IF(ISNUMBER('IRRBB exposures'!E234),'IRRBB exposures'!E234,"")</f>
        <v/>
      </c>
      <c r="E33" s="1346" t="str">
        <f>IF(ISNUMBER('IRRBB exposures'!F234),'IRRBB exposures'!F234,"")</f>
        <v/>
      </c>
      <c r="F33" s="1346" t="str">
        <f>IF(ISNUMBER('IRRBB exposures'!G234),'IRRBB exposures'!G234,"")</f>
        <v/>
      </c>
      <c r="G33" s="1346" t="str">
        <f>IF(ISNUMBER('IRRBB exposures'!H234),'IRRBB exposures'!H234,"")</f>
        <v/>
      </c>
      <c r="H33" s="1346" t="str">
        <f>IF(ISNUMBER('IRRBB exposures'!I234),'IRRBB exposures'!I234,"")</f>
        <v/>
      </c>
      <c r="I33" s="1346" t="str">
        <f>IF(ISNUMBER('IRRBB exposures'!J234),'IRRBB exposures'!J234,"")</f>
        <v/>
      </c>
      <c r="J33" s="1346" t="str">
        <f>IF(ISNUMBER('IRRBB exposures'!K234),'IRRBB exposures'!K234,"")</f>
        <v/>
      </c>
      <c r="K33" s="1346" t="str">
        <f>IF(ISNUMBER('IRRBB exposures'!L234),'IRRBB exposures'!L234,"")</f>
        <v/>
      </c>
      <c r="L33" s="1346" t="str">
        <f>IF(ISNUMBER('IRRBB exposures'!M234),'IRRBB exposures'!M234,"")</f>
        <v/>
      </c>
      <c r="M33" s="1346" t="str">
        <f>IF(ISNUMBER('IRRBB exposures'!N234),'IRRBB exposures'!N234,"")</f>
        <v/>
      </c>
      <c r="N33" s="1346" t="str">
        <f>IF(ISNUMBER('IRRBB exposures'!O234),'IRRBB exposures'!O234,"")</f>
        <v/>
      </c>
      <c r="O33" s="1346" t="str">
        <f>IF(ISNUMBER('IRRBB exposures'!P234),'IRRBB exposures'!P234,"")</f>
        <v/>
      </c>
      <c r="P33" s="1346" t="str">
        <f>IF(ISNUMBER('IRRBB exposures'!Q234),'IRRBB exposures'!Q234,"")</f>
        <v/>
      </c>
      <c r="Q33" s="1346" t="str">
        <f>IF(ISNUMBER('IRRBB exposures'!R234),'IRRBB exposures'!R234,"")</f>
        <v/>
      </c>
      <c r="R33" s="1346" t="str">
        <f>IF(ISNUMBER('IRRBB exposures'!S234),'IRRBB exposures'!S234,"")</f>
        <v/>
      </c>
      <c r="S33" s="1346" t="str">
        <f>IF(ISNUMBER('IRRBB exposures'!T234),'IRRBB exposures'!T234,"")</f>
        <v/>
      </c>
      <c r="T33" s="1346" t="str">
        <f>IF(ISNUMBER('IRRBB exposures'!U234),'IRRBB exposures'!U234,"")</f>
        <v/>
      </c>
      <c r="U33" s="1346" t="str">
        <f>IF(ISNUMBER('IRRBB exposures'!V234),'IRRBB exposures'!V234,"")</f>
        <v/>
      </c>
      <c r="V33" s="1346" t="str">
        <f>IF(ISNUMBER('IRRBB exposures'!W234),'IRRBB exposures'!W234,"")</f>
        <v/>
      </c>
      <c r="W33" s="1596" t="str">
        <f>IF(OR(ISBLANK('IRRBB exposures'!Y231),'IRRBB exposures'!Z234="No"),"",IF('IRRBB exposures'!Y231 = "Yes",1,0))</f>
        <v/>
      </c>
    </row>
    <row r="34" spans="2:23" s="1150" customFormat="1" ht="15" customHeight="1" x14ac:dyDescent="0.25">
      <c r="B34" s="2245"/>
      <c r="C34" s="1348" t="s">
        <v>1306</v>
      </c>
      <c r="D34" s="1346" t="str">
        <f>IF(ISNUMBER('IRRBB exposures'!E279),'IRRBB exposures'!E279,"")</f>
        <v/>
      </c>
      <c r="E34" s="1346" t="str">
        <f>IF(ISNUMBER('IRRBB exposures'!F279),'IRRBB exposures'!F279,"")</f>
        <v/>
      </c>
      <c r="F34" s="1346" t="str">
        <f>IF(ISNUMBER('IRRBB exposures'!G279),'IRRBB exposures'!G279,"")</f>
        <v/>
      </c>
      <c r="G34" s="1346" t="str">
        <f>IF(ISNUMBER('IRRBB exposures'!H279),'IRRBB exposures'!H279,"")</f>
        <v/>
      </c>
      <c r="H34" s="1346" t="str">
        <f>IF(ISNUMBER('IRRBB exposures'!I279),'IRRBB exposures'!I279,"")</f>
        <v/>
      </c>
      <c r="I34" s="1346" t="str">
        <f>IF(ISNUMBER('IRRBB exposures'!J279),'IRRBB exposures'!J279,"")</f>
        <v/>
      </c>
      <c r="J34" s="1346" t="str">
        <f>IF(ISNUMBER('IRRBB exposures'!K279),'IRRBB exposures'!K279,"")</f>
        <v/>
      </c>
      <c r="K34" s="1346" t="str">
        <f>IF(ISNUMBER('IRRBB exposures'!L279),'IRRBB exposures'!L279,"")</f>
        <v/>
      </c>
      <c r="L34" s="1346" t="str">
        <f>IF(ISNUMBER('IRRBB exposures'!M279),'IRRBB exposures'!M279,"")</f>
        <v/>
      </c>
      <c r="M34" s="1346" t="str">
        <f>IF(ISNUMBER('IRRBB exposures'!N279),'IRRBB exposures'!N279,"")</f>
        <v/>
      </c>
      <c r="N34" s="1346" t="str">
        <f>IF(ISNUMBER('IRRBB exposures'!O279),'IRRBB exposures'!O279,"")</f>
        <v/>
      </c>
      <c r="O34" s="1346" t="str">
        <f>IF(ISNUMBER('IRRBB exposures'!P279),'IRRBB exposures'!P279,"")</f>
        <v/>
      </c>
      <c r="P34" s="1346" t="str">
        <f>IF(ISNUMBER('IRRBB exposures'!Q279),'IRRBB exposures'!Q279,"")</f>
        <v/>
      </c>
      <c r="Q34" s="1346" t="str">
        <f>IF(ISNUMBER('IRRBB exposures'!R279),'IRRBB exposures'!R279,"")</f>
        <v/>
      </c>
      <c r="R34" s="1346" t="str">
        <f>IF(ISNUMBER('IRRBB exposures'!S279),'IRRBB exposures'!S279,"")</f>
        <v/>
      </c>
      <c r="S34" s="1346" t="str">
        <f>IF(ISNUMBER('IRRBB exposures'!T279),'IRRBB exposures'!T279,"")</f>
        <v/>
      </c>
      <c r="T34" s="1346" t="str">
        <f>IF(ISNUMBER('IRRBB exposures'!U279),'IRRBB exposures'!U279,"")</f>
        <v/>
      </c>
      <c r="U34" s="1346" t="str">
        <f>IF(ISNUMBER('IRRBB exposures'!V279),'IRRBB exposures'!V279,"")</f>
        <v/>
      </c>
      <c r="V34" s="1346" t="str">
        <f>IF(ISNUMBER('IRRBB exposures'!W279),'IRRBB exposures'!W279,"")</f>
        <v/>
      </c>
      <c r="W34" s="1596" t="str">
        <f>IF(OR(ISBLANK('IRRBB exposures'!Y231),'IRRBB exposures'!Z234="No"),"",IF('IRRBB exposures'!Y231 = "No",1,0))</f>
        <v/>
      </c>
    </row>
    <row r="35" spans="2:23" s="1150" customFormat="1" ht="15" customHeight="1" x14ac:dyDescent="0.25">
      <c r="B35" s="2245"/>
      <c r="C35" s="1348" t="s">
        <v>1307</v>
      </c>
      <c r="D35" s="1346" t="str">
        <f>IF(AND(ISNUMBER('IRRBB exposures'!E327),ISNUMBER('IRRBB exposures'!E372)),'IRRBB exposures'!E327-'IRRBB exposures'!E372,"")</f>
        <v/>
      </c>
      <c r="E35" s="1346" t="str">
        <f>IF(AND(ISNUMBER('IRRBB exposures'!F327),ISNUMBER('IRRBB exposures'!F372)),'IRRBB exposures'!F327-'IRRBB exposures'!F372,"")</f>
        <v/>
      </c>
      <c r="F35" s="1346" t="str">
        <f>IF(AND(ISNUMBER('IRRBB exposures'!G327),ISNUMBER('IRRBB exposures'!G372)),'IRRBB exposures'!G327-'IRRBB exposures'!G372,"")</f>
        <v/>
      </c>
      <c r="G35" s="1346" t="str">
        <f>IF(AND(ISNUMBER('IRRBB exposures'!H327),ISNUMBER('IRRBB exposures'!H372)),'IRRBB exposures'!H327-'IRRBB exposures'!H372,"")</f>
        <v/>
      </c>
      <c r="H35" s="1346" t="str">
        <f>IF(AND(ISNUMBER('IRRBB exposures'!I327),ISNUMBER('IRRBB exposures'!I372)),'IRRBB exposures'!I327-'IRRBB exposures'!I372,"")</f>
        <v/>
      </c>
      <c r="I35" s="1346" t="str">
        <f>IF(AND(ISNUMBER('IRRBB exposures'!J327),ISNUMBER('IRRBB exposures'!J372)),'IRRBB exposures'!J327-'IRRBB exposures'!J372,"")</f>
        <v/>
      </c>
      <c r="J35" s="1346" t="str">
        <f>IF(AND(ISNUMBER('IRRBB exposures'!K327),ISNUMBER('IRRBB exposures'!K372)),'IRRBB exposures'!K327-'IRRBB exposures'!K372,"")</f>
        <v/>
      </c>
      <c r="K35" s="1346" t="str">
        <f>IF(AND(ISNUMBER('IRRBB exposures'!L327),ISNUMBER('IRRBB exposures'!L372)),'IRRBB exposures'!L327-'IRRBB exposures'!L372,"")</f>
        <v/>
      </c>
      <c r="L35" s="1346" t="str">
        <f>IF(AND(ISNUMBER('IRRBB exposures'!M327),ISNUMBER('IRRBB exposures'!M372)),'IRRBB exposures'!M327-'IRRBB exposures'!M372,"")</f>
        <v/>
      </c>
      <c r="M35" s="1346" t="str">
        <f>IF(AND(ISNUMBER('IRRBB exposures'!N327),ISNUMBER('IRRBB exposures'!N372)),'IRRBB exposures'!N327-'IRRBB exposures'!N372,"")</f>
        <v/>
      </c>
      <c r="N35" s="1346" t="str">
        <f>IF(AND(ISNUMBER('IRRBB exposures'!O327),ISNUMBER('IRRBB exposures'!O372)),'IRRBB exposures'!O327-'IRRBB exposures'!O372,"")</f>
        <v/>
      </c>
      <c r="O35" s="1346" t="str">
        <f>IF(AND(ISNUMBER('IRRBB exposures'!P327),ISNUMBER('IRRBB exposures'!P372)),'IRRBB exposures'!P327-'IRRBB exposures'!P372,"")</f>
        <v/>
      </c>
      <c r="P35" s="1346" t="str">
        <f>IF(AND(ISNUMBER('IRRBB exposures'!Q327),ISNUMBER('IRRBB exposures'!Q372)),'IRRBB exposures'!Q327-'IRRBB exposures'!Q372,"")</f>
        <v/>
      </c>
      <c r="Q35" s="1346" t="str">
        <f>IF(AND(ISNUMBER('IRRBB exposures'!R327),ISNUMBER('IRRBB exposures'!R372)),'IRRBB exposures'!R327-'IRRBB exposures'!R372,"")</f>
        <v/>
      </c>
      <c r="R35" s="1346" t="str">
        <f>IF(AND(ISNUMBER('IRRBB exposures'!S327),ISNUMBER('IRRBB exposures'!S372)),'IRRBB exposures'!S327-'IRRBB exposures'!S372,"")</f>
        <v/>
      </c>
      <c r="S35" s="1346" t="str">
        <f>IF(AND(ISNUMBER('IRRBB exposures'!T327),ISNUMBER('IRRBB exposures'!T372)),'IRRBB exposures'!T327-'IRRBB exposures'!T372,"")</f>
        <v/>
      </c>
      <c r="T35" s="1346" t="str">
        <f>IF(AND(ISNUMBER('IRRBB exposures'!U327),ISNUMBER('IRRBB exposures'!U372)),'IRRBB exposures'!U327-'IRRBB exposures'!U372,"")</f>
        <v/>
      </c>
      <c r="U35" s="1346" t="str">
        <f>IF(AND(ISNUMBER('IRRBB exposures'!V327),ISNUMBER('IRRBB exposures'!V372)),'IRRBB exposures'!V327-'IRRBB exposures'!V372,"")</f>
        <v/>
      </c>
      <c r="V35" s="1346" t="str">
        <f>IF(AND(ISNUMBER('IRRBB exposures'!W327),ISNUMBER('IRRBB exposures'!W372)),'IRRBB exposures'!W327-'IRRBB exposures'!W372,"")</f>
        <v/>
      </c>
      <c r="W35" s="1596" t="str">
        <f>IF(OR(ISBLANK('IRRBB exposures'!Z324),'IRRBB exposures'!AB327="No"),"",IF('IRRBB exposures'!Z324 = "Yes",-1,0))</f>
        <v/>
      </c>
    </row>
    <row r="36" spans="2:23" s="1150" customFormat="1" ht="15" customHeight="1" x14ac:dyDescent="0.25">
      <c r="B36" s="2245"/>
      <c r="C36" s="1348" t="s">
        <v>1308</v>
      </c>
      <c r="D36" s="1346" t="str">
        <f>IF(AND(ISNUMBER('IRRBB exposures'!E418),ISNUMBER('IRRBB exposures'!E463)),'IRRBB exposures'!E418-'IRRBB exposures'!E463,"")</f>
        <v/>
      </c>
      <c r="E36" s="1346" t="str">
        <f>IF(AND(ISNUMBER('IRRBB exposures'!F418),ISNUMBER('IRRBB exposures'!F463)),'IRRBB exposures'!F418-'IRRBB exposures'!F463,"")</f>
        <v/>
      </c>
      <c r="F36" s="1346" t="str">
        <f>IF(AND(ISNUMBER('IRRBB exposures'!G418),ISNUMBER('IRRBB exposures'!G463)),'IRRBB exposures'!G418-'IRRBB exposures'!G463,"")</f>
        <v/>
      </c>
      <c r="G36" s="1346" t="str">
        <f>IF(AND(ISNUMBER('IRRBB exposures'!H418),ISNUMBER('IRRBB exposures'!H463)),'IRRBB exposures'!H418-'IRRBB exposures'!H463,"")</f>
        <v/>
      </c>
      <c r="H36" s="1346" t="str">
        <f>IF(AND(ISNUMBER('IRRBB exposures'!I418),ISNUMBER('IRRBB exposures'!I463)),'IRRBB exposures'!I418-'IRRBB exposures'!I463,"")</f>
        <v/>
      </c>
      <c r="I36" s="1346" t="str">
        <f>IF(AND(ISNUMBER('IRRBB exposures'!J418),ISNUMBER('IRRBB exposures'!J463)),'IRRBB exposures'!J418-'IRRBB exposures'!J463,"")</f>
        <v/>
      </c>
      <c r="J36" s="1346" t="str">
        <f>IF(AND(ISNUMBER('IRRBB exposures'!K418),ISNUMBER('IRRBB exposures'!K463)),'IRRBB exposures'!K418-'IRRBB exposures'!K463,"")</f>
        <v/>
      </c>
      <c r="K36" s="1346" t="str">
        <f>IF(AND(ISNUMBER('IRRBB exposures'!L418),ISNUMBER('IRRBB exposures'!L463)),'IRRBB exposures'!L418-'IRRBB exposures'!L463,"")</f>
        <v/>
      </c>
      <c r="L36" s="1346" t="str">
        <f>IF(AND(ISNUMBER('IRRBB exposures'!M418),ISNUMBER('IRRBB exposures'!M463)),'IRRBB exposures'!M418-'IRRBB exposures'!M463,"")</f>
        <v/>
      </c>
      <c r="M36" s="1346" t="str">
        <f>IF(AND(ISNUMBER('IRRBB exposures'!N418),ISNUMBER('IRRBB exposures'!N463)),'IRRBB exposures'!N418-'IRRBB exposures'!N463,"")</f>
        <v/>
      </c>
      <c r="N36" s="1346" t="str">
        <f>IF(AND(ISNUMBER('IRRBB exposures'!O418),ISNUMBER('IRRBB exposures'!O463)),'IRRBB exposures'!O418-'IRRBB exposures'!O463,"")</f>
        <v/>
      </c>
      <c r="O36" s="1346" t="str">
        <f>IF(AND(ISNUMBER('IRRBB exposures'!P418),ISNUMBER('IRRBB exposures'!P463)),'IRRBB exposures'!P418-'IRRBB exposures'!P463,"")</f>
        <v/>
      </c>
      <c r="P36" s="1346" t="str">
        <f>IF(AND(ISNUMBER('IRRBB exposures'!Q418),ISNUMBER('IRRBB exposures'!Q463)),'IRRBB exposures'!Q418-'IRRBB exposures'!Q463,"")</f>
        <v/>
      </c>
      <c r="Q36" s="1346" t="str">
        <f>IF(AND(ISNUMBER('IRRBB exposures'!R418),ISNUMBER('IRRBB exposures'!R463)),'IRRBB exposures'!R418-'IRRBB exposures'!R463,"")</f>
        <v/>
      </c>
      <c r="R36" s="1346" t="str">
        <f>IF(AND(ISNUMBER('IRRBB exposures'!S418),ISNUMBER('IRRBB exposures'!S463)),'IRRBB exposures'!S418-'IRRBB exposures'!S463,"")</f>
        <v/>
      </c>
      <c r="S36" s="1346" t="str">
        <f>IF(AND(ISNUMBER('IRRBB exposures'!T418),ISNUMBER('IRRBB exposures'!T463)),'IRRBB exposures'!T418-'IRRBB exposures'!T463,"")</f>
        <v/>
      </c>
      <c r="T36" s="1346" t="str">
        <f>IF(AND(ISNUMBER('IRRBB exposures'!U418),ISNUMBER('IRRBB exposures'!U463)),'IRRBB exposures'!U418-'IRRBB exposures'!U463,"")</f>
        <v/>
      </c>
      <c r="U36" s="1346" t="str">
        <f>IF(AND(ISNUMBER('IRRBB exposures'!V418),ISNUMBER('IRRBB exposures'!V463)),'IRRBB exposures'!V418-'IRRBB exposures'!V463,"")</f>
        <v/>
      </c>
      <c r="V36" s="1346" t="str">
        <f>IF(AND(ISNUMBER('IRRBB exposures'!W418),ISNUMBER('IRRBB exposures'!W463)),'IRRBB exposures'!W418-'IRRBB exposures'!W463,"")</f>
        <v/>
      </c>
      <c r="W36" s="1596" t="str">
        <f>IF(OR(ISBLANK('IRRBB exposures'!Z324),'IRRBB exposures'!AB327="No"),"",IF('IRRBB exposures'!Z324 = "No",-1,0))</f>
        <v/>
      </c>
    </row>
    <row r="37" spans="2:23" s="1150" customFormat="1" ht="15" customHeight="1" x14ac:dyDescent="0.25">
      <c r="B37" s="2245"/>
      <c r="C37" s="1150" t="s">
        <v>1301</v>
      </c>
      <c r="D37" s="1346" t="str">
        <f>IF(AND(ISNUMBER('IRRBB exposures'!E510),ISNUMBER('IRRBB exposures'!E556)),'IRRBB exposures'!E510-'IRRBB exposures'!E556,"")</f>
        <v/>
      </c>
      <c r="E37" s="1346" t="str">
        <f>IF(AND(ISNUMBER('IRRBB exposures'!F510),ISNUMBER('IRRBB exposures'!F556)),'IRRBB exposures'!F510-'IRRBB exposures'!F556,"")</f>
        <v/>
      </c>
      <c r="F37" s="1346" t="str">
        <f>IF(AND(ISNUMBER('IRRBB exposures'!G510),ISNUMBER('IRRBB exposures'!G556)),'IRRBB exposures'!G510-'IRRBB exposures'!G556,"")</f>
        <v/>
      </c>
      <c r="G37" s="1346" t="str">
        <f>IF(AND(ISNUMBER('IRRBB exposures'!H510),ISNUMBER('IRRBB exposures'!H556)),'IRRBB exposures'!H510-'IRRBB exposures'!H556,"")</f>
        <v/>
      </c>
      <c r="H37" s="1346" t="str">
        <f>IF(AND(ISNUMBER('IRRBB exposures'!I510),ISNUMBER('IRRBB exposures'!I556)),'IRRBB exposures'!I510-'IRRBB exposures'!I556,"")</f>
        <v/>
      </c>
      <c r="I37" s="1346" t="str">
        <f>IF(AND(ISNUMBER('IRRBB exposures'!J510),ISNUMBER('IRRBB exposures'!J556)),'IRRBB exposures'!J510-'IRRBB exposures'!J556,"")</f>
        <v/>
      </c>
      <c r="J37" s="1346" t="str">
        <f>IF(AND(ISNUMBER('IRRBB exposures'!K510),ISNUMBER('IRRBB exposures'!K556)),'IRRBB exposures'!K510-'IRRBB exposures'!K556,"")</f>
        <v/>
      </c>
      <c r="K37" s="1346" t="str">
        <f>IF(AND(ISNUMBER('IRRBB exposures'!L510),ISNUMBER('IRRBB exposures'!L556)),'IRRBB exposures'!L510-'IRRBB exposures'!L556,"")</f>
        <v/>
      </c>
      <c r="L37" s="1346" t="str">
        <f>IF(AND(ISNUMBER('IRRBB exposures'!M510),ISNUMBER('IRRBB exposures'!M556)),'IRRBB exposures'!M510-'IRRBB exposures'!M556,"")</f>
        <v/>
      </c>
      <c r="M37" s="1346" t="str">
        <f>IF(AND(ISNUMBER('IRRBB exposures'!N510),ISNUMBER('IRRBB exposures'!N556)),'IRRBB exposures'!N510-'IRRBB exposures'!N556,"")</f>
        <v/>
      </c>
      <c r="N37" s="1346" t="str">
        <f>IF(AND(ISNUMBER('IRRBB exposures'!O510),ISNUMBER('IRRBB exposures'!O556)),'IRRBB exposures'!O510-'IRRBB exposures'!O556,"")</f>
        <v/>
      </c>
      <c r="O37" s="1346" t="str">
        <f>IF(AND(ISNUMBER('IRRBB exposures'!P510),ISNUMBER('IRRBB exposures'!P556)),'IRRBB exposures'!P510-'IRRBB exposures'!P556,"")</f>
        <v/>
      </c>
      <c r="P37" s="1346" t="str">
        <f>IF(AND(ISNUMBER('IRRBB exposures'!Q510),ISNUMBER('IRRBB exposures'!Q556)),'IRRBB exposures'!Q510-'IRRBB exposures'!Q556,"")</f>
        <v/>
      </c>
      <c r="Q37" s="1346" t="str">
        <f>IF(AND(ISNUMBER('IRRBB exposures'!R510),ISNUMBER('IRRBB exposures'!R556)),'IRRBB exposures'!R510-'IRRBB exposures'!R556,"")</f>
        <v/>
      </c>
      <c r="R37" s="1346" t="str">
        <f>IF(AND(ISNUMBER('IRRBB exposures'!S510),ISNUMBER('IRRBB exposures'!S556)),'IRRBB exposures'!S510-'IRRBB exposures'!S556,"")</f>
        <v/>
      </c>
      <c r="S37" s="1346" t="str">
        <f>IF(AND(ISNUMBER('IRRBB exposures'!T510),ISNUMBER('IRRBB exposures'!T556)),'IRRBB exposures'!T510-'IRRBB exposures'!T556,"")</f>
        <v/>
      </c>
      <c r="T37" s="1346" t="str">
        <f>IF(AND(ISNUMBER('IRRBB exposures'!U510),ISNUMBER('IRRBB exposures'!U556)),'IRRBB exposures'!U510-'IRRBB exposures'!U556,"")</f>
        <v/>
      </c>
      <c r="U37" s="1346" t="str">
        <f>IF(AND(ISNUMBER('IRRBB exposures'!V510),ISNUMBER('IRRBB exposures'!V556)),'IRRBB exposures'!V510-'IRRBB exposures'!V556,"")</f>
        <v/>
      </c>
      <c r="V37" s="1346" t="str">
        <f>IF(AND(ISNUMBER('IRRBB exposures'!W510),ISNUMBER('IRRBB exposures'!W556)),'IRRBB exposures'!W510-'IRRBB exposures'!W556,"")</f>
        <v/>
      </c>
      <c r="W37" s="1597">
        <f t="shared" ref="W37" si="1">IF(ISNUMBER(W29),W29,"")</f>
        <v>1</v>
      </c>
    </row>
    <row r="38" spans="2:23" s="1150" customFormat="1" ht="15" customHeight="1" x14ac:dyDescent="0.25">
      <c r="B38" s="2246"/>
      <c r="C38" s="1139" t="s">
        <v>1309</v>
      </c>
      <c r="D38" s="1347" t="str">
        <f>IF(AND(ISNUMBER(D$6),'IRRBB exposures'!$F$25="Yes",'IRRBB exposures'!$Z$133="Yes",'IRRBB exposures'!$Z$234="Yes",'IRRBB exposures'!$AB$327="Yes",ISNUMBER(D37),ISNUMBER($W$6),ISNUMBER($W$7),ISNUMBER($W$8),ISNUMBER($W$9),ISNUMBER($W31),ISNUMBER($W32),ISNUMBER($W33),ISNUMBER($W34),ISNUMBER($W35),ISNUMBER($W36),ISNUMBER($W37)),SUMPRODUCT(D$6:D$9,$W$6:$W$9)+SUMPRODUCT(D31:D37,$W31:$W37),"")</f>
        <v/>
      </c>
      <c r="E38" s="1347" t="str">
        <f>IF(AND(ISNUMBER(E$6),'IRRBB exposures'!$F$25="Yes",'IRRBB exposures'!$Z$133="Yes",'IRRBB exposures'!$Z$234="Yes",'IRRBB exposures'!$AB$327="Yes",ISNUMBER(E37),ISNUMBER($W$6),ISNUMBER($W$7),ISNUMBER($W$8),ISNUMBER($W$9),ISNUMBER($W31),ISNUMBER($W32),ISNUMBER($W33),ISNUMBER($W34),ISNUMBER($W35),ISNUMBER($W36),ISNUMBER($W37)),SUMPRODUCT(E$6:E$9,$W$6:$W$9)+SUMPRODUCT(E31:E37,$W31:$W37),"")</f>
        <v/>
      </c>
      <c r="F38" s="1347" t="str">
        <f>IF(AND(ISNUMBER(F$6),'IRRBB exposures'!$F$25="Yes",'IRRBB exposures'!$Z$133="Yes",'IRRBB exposures'!$Z$234="Yes",'IRRBB exposures'!$AB$327="Yes",ISNUMBER(F37),ISNUMBER($W$6),ISNUMBER($W$7),ISNUMBER($W$8),ISNUMBER($W$9),ISNUMBER($W31),ISNUMBER($W32),ISNUMBER($W33),ISNUMBER($W34),ISNUMBER($W35),ISNUMBER($W36),ISNUMBER($W37)),SUMPRODUCT(F$6:F$9,$W$6:$W$9)+SUMPRODUCT(F31:F37,$W31:$W37),"")</f>
        <v/>
      </c>
      <c r="G38" s="1347" t="str">
        <f>IF(AND(ISNUMBER(G$6),'IRRBB exposures'!$F$25="Yes",'IRRBB exposures'!$Z$133="Yes",'IRRBB exposures'!$Z$234="Yes",'IRRBB exposures'!$AB$327="Yes",ISNUMBER(G37),ISNUMBER($W$6),ISNUMBER($W$7),ISNUMBER($W$8),ISNUMBER($W$9),ISNUMBER($W31),ISNUMBER($W32),ISNUMBER($W33),ISNUMBER($W34),ISNUMBER($W35),ISNUMBER($W36),ISNUMBER($W37)),SUMPRODUCT(G$6:G$9,$W$6:$W$9)+SUMPRODUCT(G31:G37,$W31:$W37),"")</f>
        <v/>
      </c>
      <c r="H38" s="1347" t="str">
        <f>IF(AND(ISNUMBER(H$6),'IRRBB exposures'!$F$25="Yes",'IRRBB exposures'!$Z$133="Yes",'IRRBB exposures'!$Z$234="Yes",'IRRBB exposures'!$AB$327="Yes",ISNUMBER(H37),ISNUMBER($W$6),ISNUMBER($W$7),ISNUMBER($W$8),ISNUMBER($W$9),ISNUMBER($W31),ISNUMBER($W32),ISNUMBER($W33),ISNUMBER($W34),ISNUMBER($W35),ISNUMBER($W36),ISNUMBER($W37)),SUMPRODUCT(H$6:H$9,$W$6:$W$9)+SUMPRODUCT(H31:H37,$W31:$W37),"")</f>
        <v/>
      </c>
      <c r="I38" s="1347" t="str">
        <f>IF(AND(ISNUMBER(I$6),'IRRBB exposures'!$F$25="Yes",'IRRBB exposures'!$Z$133="Yes",'IRRBB exposures'!$Z$234="Yes",'IRRBB exposures'!$AB$327="Yes",ISNUMBER(I37),ISNUMBER($W$6),ISNUMBER($W$7),ISNUMBER($W$8),ISNUMBER($W$9),ISNUMBER($W31),ISNUMBER($W32),ISNUMBER($W33),ISNUMBER($W34),ISNUMBER($W35),ISNUMBER($W36),ISNUMBER($W37)),SUMPRODUCT(I$6:I$9,$W$6:$W$9)+SUMPRODUCT(I31:I37,$W31:$W37),"")</f>
        <v/>
      </c>
      <c r="J38" s="1347" t="str">
        <f>IF(AND(ISNUMBER(J$6),'IRRBB exposures'!$F$25="Yes",'IRRBB exposures'!$Z$133="Yes",'IRRBB exposures'!$Z$234="Yes",'IRRBB exposures'!$AB$327="Yes",ISNUMBER(J37),ISNUMBER($W$6),ISNUMBER($W$7),ISNUMBER($W$8),ISNUMBER($W$9),ISNUMBER($W31),ISNUMBER($W32),ISNUMBER($W33),ISNUMBER($W34),ISNUMBER($W35),ISNUMBER($W36),ISNUMBER($W37)),SUMPRODUCT(J$6:J$9,$W$6:$W$9)+SUMPRODUCT(J31:J37,$W31:$W37),"")</f>
        <v/>
      </c>
      <c r="K38" s="1347" t="str">
        <f>IF(AND(ISNUMBER(K$6),'IRRBB exposures'!$F$25="Yes",'IRRBB exposures'!$Z$133="Yes",'IRRBB exposures'!$Z$234="Yes",'IRRBB exposures'!$AB$327="Yes",ISNUMBER(K37),ISNUMBER($W$6),ISNUMBER($W$7),ISNUMBER($W$8),ISNUMBER($W$9),ISNUMBER($W31),ISNUMBER($W32),ISNUMBER($W33),ISNUMBER($W34),ISNUMBER($W35),ISNUMBER($W36),ISNUMBER($W37)),SUMPRODUCT(K$6:K$9,$W$6:$W$9)+SUMPRODUCT(K31:K37,$W31:$W37),"")</f>
        <v/>
      </c>
      <c r="L38" s="1347" t="str">
        <f>IF(AND(ISNUMBER(L$6),'IRRBB exposures'!$F$25="Yes",'IRRBB exposures'!$Z$133="Yes",'IRRBB exposures'!$Z$234="Yes",'IRRBB exposures'!$AB$327="Yes",ISNUMBER(L37),ISNUMBER($W$6),ISNUMBER($W$7),ISNUMBER($W$8),ISNUMBER($W$9),ISNUMBER($W31),ISNUMBER($W32),ISNUMBER($W33),ISNUMBER($W34),ISNUMBER($W35),ISNUMBER($W36),ISNUMBER($W37)),SUMPRODUCT(L$6:L$9,$W$6:$W$9)+SUMPRODUCT(L31:L37,$W31:$W37),"")</f>
        <v/>
      </c>
      <c r="M38" s="1347" t="str">
        <f>IF(AND(ISNUMBER(M$6),'IRRBB exposures'!$F$25="Yes",'IRRBB exposures'!$Z$133="Yes",'IRRBB exposures'!$Z$234="Yes",'IRRBB exposures'!$AB$327="Yes",ISNUMBER(M37),ISNUMBER($W$6),ISNUMBER($W$7),ISNUMBER($W$8),ISNUMBER($W$9),ISNUMBER($W31),ISNUMBER($W32),ISNUMBER($W33),ISNUMBER($W34),ISNUMBER($W35),ISNUMBER($W36),ISNUMBER($W37)),SUMPRODUCT(M$6:M$9,$W$6:$W$9)+SUMPRODUCT(M31:M37,$W31:$W37),"")</f>
        <v/>
      </c>
      <c r="N38" s="1347" t="str">
        <f>IF(AND(ISNUMBER(N$6),'IRRBB exposures'!$F$25="Yes",'IRRBB exposures'!$Z$133="Yes",'IRRBB exposures'!$Z$234="Yes",'IRRBB exposures'!$AB$327="Yes",ISNUMBER(N37),ISNUMBER($W$6),ISNUMBER($W$7),ISNUMBER($W$8),ISNUMBER($W$9),ISNUMBER($W31),ISNUMBER($W32),ISNUMBER($W33),ISNUMBER($W34),ISNUMBER($W35),ISNUMBER($W36),ISNUMBER($W37)),SUMPRODUCT(N$6:N$9,$W$6:$W$9)+SUMPRODUCT(N31:N37,$W31:$W37),"")</f>
        <v/>
      </c>
      <c r="O38" s="1347" t="str">
        <f>IF(AND(ISNUMBER(O$6),'IRRBB exposures'!$F$25="Yes",'IRRBB exposures'!$Z$133="Yes",'IRRBB exposures'!$Z$234="Yes",'IRRBB exposures'!$AB$327="Yes",ISNUMBER(O37),ISNUMBER($W$6),ISNUMBER($W$7),ISNUMBER($W$8),ISNUMBER($W$9),ISNUMBER($W31),ISNUMBER($W32),ISNUMBER($W33),ISNUMBER($W34),ISNUMBER($W35),ISNUMBER($W36),ISNUMBER($W37)),SUMPRODUCT(O$6:O$9,$W$6:$W$9)+SUMPRODUCT(O31:O37,$W31:$W37),"")</f>
        <v/>
      </c>
      <c r="P38" s="1347" t="str">
        <f>IF(AND(ISNUMBER(P$6),'IRRBB exposures'!$F$25="Yes",'IRRBB exposures'!$Z$133="Yes",'IRRBB exposures'!$Z$234="Yes",'IRRBB exposures'!$AB$327="Yes",ISNUMBER(P37),ISNUMBER($W$6),ISNUMBER($W$7),ISNUMBER($W$8),ISNUMBER($W$9),ISNUMBER($W31),ISNUMBER($W32),ISNUMBER($W33),ISNUMBER($W34),ISNUMBER($W35),ISNUMBER($W36),ISNUMBER($W37)),SUMPRODUCT(P$6:P$9,$W$6:$W$9)+SUMPRODUCT(P31:P37,$W31:$W37),"")</f>
        <v/>
      </c>
      <c r="Q38" s="1347" t="str">
        <f>IF(AND(ISNUMBER(Q$6),'IRRBB exposures'!$F$25="Yes",'IRRBB exposures'!$Z$133="Yes",'IRRBB exposures'!$Z$234="Yes",'IRRBB exposures'!$AB$327="Yes",ISNUMBER(Q37),ISNUMBER($W$6),ISNUMBER($W$7),ISNUMBER($W$8),ISNUMBER($W$9),ISNUMBER($W31),ISNUMBER($W32),ISNUMBER($W33),ISNUMBER($W34),ISNUMBER($W35),ISNUMBER($W36),ISNUMBER($W37)),SUMPRODUCT(Q$6:Q$9,$W$6:$W$9)+SUMPRODUCT(Q31:Q37,$W31:$W37),"")</f>
        <v/>
      </c>
      <c r="R38" s="1347" t="str">
        <f>IF(AND(ISNUMBER(R$6),'IRRBB exposures'!$F$25="Yes",'IRRBB exposures'!$Z$133="Yes",'IRRBB exposures'!$Z$234="Yes",'IRRBB exposures'!$AB$327="Yes",ISNUMBER(R37),ISNUMBER($W$6),ISNUMBER($W$7),ISNUMBER($W$8),ISNUMBER($W$9),ISNUMBER($W31),ISNUMBER($W32),ISNUMBER($W33),ISNUMBER($W34),ISNUMBER($W35),ISNUMBER($W36),ISNUMBER($W37)),SUMPRODUCT(R$6:R$9,$W$6:$W$9)+SUMPRODUCT(R31:R37,$W31:$W37),"")</f>
        <v/>
      </c>
      <c r="S38" s="1347" t="str">
        <f>IF(AND(ISNUMBER(S$6),'IRRBB exposures'!$F$25="Yes",'IRRBB exposures'!$Z$133="Yes",'IRRBB exposures'!$Z$234="Yes",'IRRBB exposures'!$AB$327="Yes",ISNUMBER(S37),ISNUMBER($W$6),ISNUMBER($W$7),ISNUMBER($W$8),ISNUMBER($W$9),ISNUMBER($W31),ISNUMBER($W32),ISNUMBER($W33),ISNUMBER($W34),ISNUMBER($W35),ISNUMBER($W36),ISNUMBER($W37)),SUMPRODUCT(S$6:S$9,$W$6:$W$9)+SUMPRODUCT(S31:S37,$W31:$W37),"")</f>
        <v/>
      </c>
      <c r="T38" s="1347" t="str">
        <f>IF(AND(ISNUMBER(T$6),'IRRBB exposures'!$F$25="Yes",'IRRBB exposures'!$Z$133="Yes",'IRRBB exposures'!$Z$234="Yes",'IRRBB exposures'!$AB$327="Yes",ISNUMBER(T37),ISNUMBER($W$6),ISNUMBER($W$7),ISNUMBER($W$8),ISNUMBER($W$9),ISNUMBER($W31),ISNUMBER($W32),ISNUMBER($W33),ISNUMBER($W34),ISNUMBER($W35),ISNUMBER($W36),ISNUMBER($W37)),SUMPRODUCT(T$6:T$9,$W$6:$W$9)+SUMPRODUCT(T31:T37,$W31:$W37),"")</f>
        <v/>
      </c>
      <c r="U38" s="1347" t="str">
        <f>IF(AND(ISNUMBER(U$6),'IRRBB exposures'!$F$25="Yes",'IRRBB exposures'!$Z$133="Yes",'IRRBB exposures'!$Z$234="Yes",'IRRBB exposures'!$AB$327="Yes",ISNUMBER(U37),ISNUMBER($W$6),ISNUMBER($W$7),ISNUMBER($W$8),ISNUMBER($W$9),ISNUMBER($W31),ISNUMBER($W32),ISNUMBER($W33),ISNUMBER($W34),ISNUMBER($W35),ISNUMBER($W36),ISNUMBER($W37)),SUMPRODUCT(U$6:U$9,$W$6:$W$9)+SUMPRODUCT(U31:U37,$W31:$W37),"")</f>
        <v/>
      </c>
      <c r="V38" s="1347" t="str">
        <f>IF(AND(ISNUMBER(V$6),'IRRBB exposures'!$F$25="Yes",'IRRBB exposures'!$Z$133="Yes",'IRRBB exposures'!$Z$234="Yes",'IRRBB exposures'!$AB$327="Yes",ISNUMBER(V37),ISNUMBER($W$6),ISNUMBER($W$7),ISNUMBER($W$8),ISNUMBER($W$9),ISNUMBER($W31),ISNUMBER($W32),ISNUMBER($W33),ISNUMBER($W34),ISNUMBER($W35),ISNUMBER($W36),ISNUMBER($W37)),SUMPRODUCT(V$6:V$9,$W$6:$W$9)+SUMPRODUCT(V31:V37,$W31:$W37),"")</f>
        <v/>
      </c>
      <c r="W38" s="1598"/>
    </row>
    <row r="39" spans="2:23" s="1150" customFormat="1" ht="15" customHeight="1" x14ac:dyDescent="0.25">
      <c r="B39" s="2244">
        <v>4</v>
      </c>
      <c r="C39" s="1150" t="s">
        <v>1303</v>
      </c>
      <c r="D39" s="1346" t="str">
        <f>IF(ISNUMBER('IRRBB exposures'!E134),'IRRBB exposures'!E134,"")</f>
        <v/>
      </c>
      <c r="E39" s="1346" t="str">
        <f>IF(ISNUMBER('IRRBB exposures'!F134),'IRRBB exposures'!F134,"")</f>
        <v/>
      </c>
      <c r="F39" s="1346" t="str">
        <f>IF(ISNUMBER('IRRBB exposures'!G134),'IRRBB exposures'!G134,"")</f>
        <v/>
      </c>
      <c r="G39" s="1346" t="str">
        <f>IF(ISNUMBER('IRRBB exposures'!H134),'IRRBB exposures'!H134,"")</f>
        <v/>
      </c>
      <c r="H39" s="1346" t="str">
        <f>IF(ISNUMBER('IRRBB exposures'!I134),'IRRBB exposures'!I134,"")</f>
        <v/>
      </c>
      <c r="I39" s="1346" t="str">
        <f>IF(ISNUMBER('IRRBB exposures'!J134),'IRRBB exposures'!J134,"")</f>
        <v/>
      </c>
      <c r="J39" s="1346" t="str">
        <f>IF(ISNUMBER('IRRBB exposures'!K134),'IRRBB exposures'!K134,"")</f>
        <v/>
      </c>
      <c r="K39" s="1346" t="str">
        <f>IF(ISNUMBER('IRRBB exposures'!L134),'IRRBB exposures'!L134,"")</f>
        <v/>
      </c>
      <c r="L39" s="1346" t="str">
        <f>IF(ISNUMBER('IRRBB exposures'!M134),'IRRBB exposures'!M134,"")</f>
        <v/>
      </c>
      <c r="M39" s="1346" t="str">
        <f>IF(ISNUMBER('IRRBB exposures'!N134),'IRRBB exposures'!N134,"")</f>
        <v/>
      </c>
      <c r="N39" s="1346" t="str">
        <f>IF(ISNUMBER('IRRBB exposures'!O134),'IRRBB exposures'!O134,"")</f>
        <v/>
      </c>
      <c r="O39" s="1346" t="str">
        <f>IF(ISNUMBER('IRRBB exposures'!P134),'IRRBB exposures'!P134,"")</f>
        <v/>
      </c>
      <c r="P39" s="1346" t="str">
        <f>IF(ISNUMBER('IRRBB exposures'!Q134),'IRRBB exposures'!Q134,"")</f>
        <v/>
      </c>
      <c r="Q39" s="1346" t="str">
        <f>IF(ISNUMBER('IRRBB exposures'!R134),'IRRBB exposures'!R134,"")</f>
        <v/>
      </c>
      <c r="R39" s="1346" t="str">
        <f>IF(ISNUMBER('IRRBB exposures'!S134),'IRRBB exposures'!S134,"")</f>
        <v/>
      </c>
      <c r="S39" s="1346" t="str">
        <f>IF(ISNUMBER('IRRBB exposures'!T134),'IRRBB exposures'!T134,"")</f>
        <v/>
      </c>
      <c r="T39" s="1346" t="str">
        <f>IF(ISNUMBER('IRRBB exposures'!U134),'IRRBB exposures'!U134,"")</f>
        <v/>
      </c>
      <c r="U39" s="1346" t="str">
        <f>IF(ISNUMBER('IRRBB exposures'!V134),'IRRBB exposures'!V134,"")</f>
        <v/>
      </c>
      <c r="V39" s="1346" t="str">
        <f>IF(ISNUMBER('IRRBB exposures'!W134),'IRRBB exposures'!W134,"")</f>
        <v/>
      </c>
      <c r="W39" s="1595" t="str">
        <f>IF(OR(ISBLANK('IRRBB exposures'!Y130),'IRRBB exposures'!Z134="No"),"",IF('IRRBB exposures'!Y130 = "Yes",-1,0))</f>
        <v/>
      </c>
    </row>
    <row r="40" spans="2:23" s="1150" customFormat="1" ht="15" customHeight="1" x14ac:dyDescent="0.25">
      <c r="B40" s="2245"/>
      <c r="C40" s="1348" t="s">
        <v>1304</v>
      </c>
      <c r="D40" s="1346" t="str">
        <f>IF(ISNUMBER('IRRBB exposures'!E179),'IRRBB exposures'!E179,"")</f>
        <v/>
      </c>
      <c r="E40" s="1346" t="str">
        <f>IF(ISNUMBER('IRRBB exposures'!F179),'IRRBB exposures'!F179,"")</f>
        <v/>
      </c>
      <c r="F40" s="1346" t="str">
        <f>IF(ISNUMBER('IRRBB exposures'!G179),'IRRBB exposures'!G179,"")</f>
        <v/>
      </c>
      <c r="G40" s="1346" t="str">
        <f>IF(ISNUMBER('IRRBB exposures'!H179),'IRRBB exposures'!H179,"")</f>
        <v/>
      </c>
      <c r="H40" s="1346" t="str">
        <f>IF(ISNUMBER('IRRBB exposures'!I179),'IRRBB exposures'!I179,"")</f>
        <v/>
      </c>
      <c r="I40" s="1346" t="str">
        <f>IF(ISNUMBER('IRRBB exposures'!J179),'IRRBB exposures'!J179,"")</f>
        <v/>
      </c>
      <c r="J40" s="1346" t="str">
        <f>IF(ISNUMBER('IRRBB exposures'!K179),'IRRBB exposures'!K179,"")</f>
        <v/>
      </c>
      <c r="K40" s="1346" t="str">
        <f>IF(ISNUMBER('IRRBB exposures'!L179),'IRRBB exposures'!L179,"")</f>
        <v/>
      </c>
      <c r="L40" s="1346" t="str">
        <f>IF(ISNUMBER('IRRBB exposures'!M179),'IRRBB exposures'!M179,"")</f>
        <v/>
      </c>
      <c r="M40" s="1346" t="str">
        <f>IF(ISNUMBER('IRRBB exposures'!N179),'IRRBB exposures'!N179,"")</f>
        <v/>
      </c>
      <c r="N40" s="1346" t="str">
        <f>IF(ISNUMBER('IRRBB exposures'!O179),'IRRBB exposures'!O179,"")</f>
        <v/>
      </c>
      <c r="O40" s="1346" t="str">
        <f>IF(ISNUMBER('IRRBB exposures'!P179),'IRRBB exposures'!P179,"")</f>
        <v/>
      </c>
      <c r="P40" s="1346" t="str">
        <f>IF(ISNUMBER('IRRBB exposures'!Q179),'IRRBB exposures'!Q179,"")</f>
        <v/>
      </c>
      <c r="Q40" s="1346" t="str">
        <f>IF(ISNUMBER('IRRBB exposures'!R179),'IRRBB exposures'!R179,"")</f>
        <v/>
      </c>
      <c r="R40" s="1346" t="str">
        <f>IF(ISNUMBER('IRRBB exposures'!S179),'IRRBB exposures'!S179,"")</f>
        <v/>
      </c>
      <c r="S40" s="1346" t="str">
        <f>IF(ISNUMBER('IRRBB exposures'!T179),'IRRBB exposures'!T179,"")</f>
        <v/>
      </c>
      <c r="T40" s="1346" t="str">
        <f>IF(ISNUMBER('IRRBB exposures'!U179),'IRRBB exposures'!U179,"")</f>
        <v/>
      </c>
      <c r="U40" s="1346" t="str">
        <f>IF(ISNUMBER('IRRBB exposures'!V179),'IRRBB exposures'!V179,"")</f>
        <v/>
      </c>
      <c r="V40" s="1346" t="str">
        <f>IF(ISNUMBER('IRRBB exposures'!W179),'IRRBB exposures'!W179,"")</f>
        <v/>
      </c>
      <c r="W40" s="1596" t="str">
        <f>IF(OR(ISBLANK('IRRBB exposures'!Y130),'IRRBB exposures'!Z134="No"),"",IF('IRRBB exposures'!Y130 = "No",-1,0))</f>
        <v/>
      </c>
    </row>
    <row r="41" spans="2:23" s="1150" customFormat="1" ht="15" customHeight="1" x14ac:dyDescent="0.25">
      <c r="B41" s="2245"/>
      <c r="C41" s="1348" t="s">
        <v>1305</v>
      </c>
      <c r="D41" s="1346" t="str">
        <f>IF(ISNUMBER('IRRBB exposures'!E235),'IRRBB exposures'!E235,"")</f>
        <v/>
      </c>
      <c r="E41" s="1346" t="str">
        <f>IF(ISNUMBER('IRRBB exposures'!F235),'IRRBB exposures'!F235,"")</f>
        <v/>
      </c>
      <c r="F41" s="1346" t="str">
        <f>IF(ISNUMBER('IRRBB exposures'!G235),'IRRBB exposures'!G235,"")</f>
        <v/>
      </c>
      <c r="G41" s="1346" t="str">
        <f>IF(ISNUMBER('IRRBB exposures'!H235),'IRRBB exposures'!H235,"")</f>
        <v/>
      </c>
      <c r="H41" s="1346" t="str">
        <f>IF(ISNUMBER('IRRBB exposures'!I235),'IRRBB exposures'!I235,"")</f>
        <v/>
      </c>
      <c r="I41" s="1346" t="str">
        <f>IF(ISNUMBER('IRRBB exposures'!J235),'IRRBB exposures'!J235,"")</f>
        <v/>
      </c>
      <c r="J41" s="1346" t="str">
        <f>IF(ISNUMBER('IRRBB exposures'!K235),'IRRBB exposures'!K235,"")</f>
        <v/>
      </c>
      <c r="K41" s="1346" t="str">
        <f>IF(ISNUMBER('IRRBB exposures'!L235),'IRRBB exposures'!L235,"")</f>
        <v/>
      </c>
      <c r="L41" s="1346" t="str">
        <f>IF(ISNUMBER('IRRBB exposures'!M235),'IRRBB exposures'!M235,"")</f>
        <v/>
      </c>
      <c r="M41" s="1346" t="str">
        <f>IF(ISNUMBER('IRRBB exposures'!N235),'IRRBB exposures'!N235,"")</f>
        <v/>
      </c>
      <c r="N41" s="1346" t="str">
        <f>IF(ISNUMBER('IRRBB exposures'!O235),'IRRBB exposures'!O235,"")</f>
        <v/>
      </c>
      <c r="O41" s="1346" t="str">
        <f>IF(ISNUMBER('IRRBB exposures'!P235),'IRRBB exposures'!P235,"")</f>
        <v/>
      </c>
      <c r="P41" s="1346" t="str">
        <f>IF(ISNUMBER('IRRBB exposures'!Q235),'IRRBB exposures'!Q235,"")</f>
        <v/>
      </c>
      <c r="Q41" s="1346" t="str">
        <f>IF(ISNUMBER('IRRBB exposures'!R235),'IRRBB exposures'!R235,"")</f>
        <v/>
      </c>
      <c r="R41" s="1346" t="str">
        <f>IF(ISNUMBER('IRRBB exposures'!S235),'IRRBB exposures'!S235,"")</f>
        <v/>
      </c>
      <c r="S41" s="1346" t="str">
        <f>IF(ISNUMBER('IRRBB exposures'!T235),'IRRBB exposures'!T235,"")</f>
        <v/>
      </c>
      <c r="T41" s="1346" t="str">
        <f>IF(ISNUMBER('IRRBB exposures'!U235),'IRRBB exposures'!U235,"")</f>
        <v/>
      </c>
      <c r="U41" s="1346" t="str">
        <f>IF(ISNUMBER('IRRBB exposures'!V235),'IRRBB exposures'!V235,"")</f>
        <v/>
      </c>
      <c r="V41" s="1346" t="str">
        <f>IF(ISNUMBER('IRRBB exposures'!W235),'IRRBB exposures'!W235,"")</f>
        <v/>
      </c>
      <c r="W41" s="1596" t="str">
        <f>IF(OR(ISBLANK('IRRBB exposures'!Y231),'IRRBB exposures'!Z235="No"),"",IF('IRRBB exposures'!Y231 = "Yes",1,0))</f>
        <v/>
      </c>
    </row>
    <row r="42" spans="2:23" s="1150" customFormat="1" ht="15" customHeight="1" x14ac:dyDescent="0.25">
      <c r="B42" s="2245"/>
      <c r="C42" s="1348" t="s">
        <v>1306</v>
      </c>
      <c r="D42" s="1346" t="str">
        <f>IF(ISNUMBER('IRRBB exposures'!E280),'IRRBB exposures'!E280,"")</f>
        <v/>
      </c>
      <c r="E42" s="1346" t="str">
        <f>IF(ISNUMBER('IRRBB exposures'!F280),'IRRBB exposures'!F280,"")</f>
        <v/>
      </c>
      <c r="F42" s="1346" t="str">
        <f>IF(ISNUMBER('IRRBB exposures'!G280),'IRRBB exposures'!G280,"")</f>
        <v/>
      </c>
      <c r="G42" s="1346" t="str">
        <f>IF(ISNUMBER('IRRBB exposures'!H280),'IRRBB exposures'!H280,"")</f>
        <v/>
      </c>
      <c r="H42" s="1346" t="str">
        <f>IF(ISNUMBER('IRRBB exposures'!I280),'IRRBB exposures'!I280,"")</f>
        <v/>
      </c>
      <c r="I42" s="1346" t="str">
        <f>IF(ISNUMBER('IRRBB exposures'!J280),'IRRBB exposures'!J280,"")</f>
        <v/>
      </c>
      <c r="J42" s="1346" t="str">
        <f>IF(ISNUMBER('IRRBB exposures'!K280),'IRRBB exposures'!K280,"")</f>
        <v/>
      </c>
      <c r="K42" s="1346" t="str">
        <f>IF(ISNUMBER('IRRBB exposures'!L280),'IRRBB exposures'!L280,"")</f>
        <v/>
      </c>
      <c r="L42" s="1346" t="str">
        <f>IF(ISNUMBER('IRRBB exposures'!M280),'IRRBB exposures'!M280,"")</f>
        <v/>
      </c>
      <c r="M42" s="1346" t="str">
        <f>IF(ISNUMBER('IRRBB exposures'!N280),'IRRBB exposures'!N280,"")</f>
        <v/>
      </c>
      <c r="N42" s="1346" t="str">
        <f>IF(ISNUMBER('IRRBB exposures'!O280),'IRRBB exposures'!O280,"")</f>
        <v/>
      </c>
      <c r="O42" s="1346" t="str">
        <f>IF(ISNUMBER('IRRBB exposures'!P280),'IRRBB exposures'!P280,"")</f>
        <v/>
      </c>
      <c r="P42" s="1346" t="str">
        <f>IF(ISNUMBER('IRRBB exposures'!Q280),'IRRBB exposures'!Q280,"")</f>
        <v/>
      </c>
      <c r="Q42" s="1346" t="str">
        <f>IF(ISNUMBER('IRRBB exposures'!R280),'IRRBB exposures'!R280,"")</f>
        <v/>
      </c>
      <c r="R42" s="1346" t="str">
        <f>IF(ISNUMBER('IRRBB exposures'!S280),'IRRBB exposures'!S280,"")</f>
        <v/>
      </c>
      <c r="S42" s="1346" t="str">
        <f>IF(ISNUMBER('IRRBB exposures'!T280),'IRRBB exposures'!T280,"")</f>
        <v/>
      </c>
      <c r="T42" s="1346" t="str">
        <f>IF(ISNUMBER('IRRBB exposures'!U280),'IRRBB exposures'!U280,"")</f>
        <v/>
      </c>
      <c r="U42" s="1346" t="str">
        <f>IF(ISNUMBER('IRRBB exposures'!V280),'IRRBB exposures'!V280,"")</f>
        <v/>
      </c>
      <c r="V42" s="1346" t="str">
        <f>IF(ISNUMBER('IRRBB exposures'!W280),'IRRBB exposures'!W280,"")</f>
        <v/>
      </c>
      <c r="W42" s="1596" t="str">
        <f>IF(OR(ISBLANK('IRRBB exposures'!Y231),'IRRBB exposures'!Z235="No"),"",IF('IRRBB exposures'!Y231 = "No",1,0))</f>
        <v/>
      </c>
    </row>
    <row r="43" spans="2:23" s="1150" customFormat="1" ht="15" customHeight="1" x14ac:dyDescent="0.25">
      <c r="B43" s="2245"/>
      <c r="C43" s="1348" t="s">
        <v>1307</v>
      </c>
      <c r="D43" s="1346" t="str">
        <f>IF(AND(ISNUMBER('IRRBB exposures'!E328),ISNUMBER('IRRBB exposures'!E373)),'IRRBB exposures'!E328-'IRRBB exposures'!E373,"")</f>
        <v/>
      </c>
      <c r="E43" s="1346" t="str">
        <f>IF(AND(ISNUMBER('IRRBB exposures'!F328),ISNUMBER('IRRBB exposures'!F373)),'IRRBB exposures'!F328-'IRRBB exposures'!F373,"")</f>
        <v/>
      </c>
      <c r="F43" s="1346" t="str">
        <f>IF(AND(ISNUMBER('IRRBB exposures'!G328),ISNUMBER('IRRBB exposures'!G373)),'IRRBB exposures'!G328-'IRRBB exposures'!G373,"")</f>
        <v/>
      </c>
      <c r="G43" s="1346" t="str">
        <f>IF(AND(ISNUMBER('IRRBB exposures'!H328),ISNUMBER('IRRBB exposures'!H373)),'IRRBB exposures'!H328-'IRRBB exposures'!H373,"")</f>
        <v/>
      </c>
      <c r="H43" s="1346" t="str">
        <f>IF(AND(ISNUMBER('IRRBB exposures'!I328),ISNUMBER('IRRBB exposures'!I373)),'IRRBB exposures'!I328-'IRRBB exposures'!I373,"")</f>
        <v/>
      </c>
      <c r="I43" s="1346" t="str">
        <f>IF(AND(ISNUMBER('IRRBB exposures'!J328),ISNUMBER('IRRBB exposures'!J373)),'IRRBB exposures'!J328-'IRRBB exposures'!J373,"")</f>
        <v/>
      </c>
      <c r="J43" s="1346" t="str">
        <f>IF(AND(ISNUMBER('IRRBB exposures'!K328),ISNUMBER('IRRBB exposures'!K373)),'IRRBB exposures'!K328-'IRRBB exposures'!K373,"")</f>
        <v/>
      </c>
      <c r="K43" s="1346" t="str">
        <f>IF(AND(ISNUMBER('IRRBB exposures'!L328),ISNUMBER('IRRBB exposures'!L373)),'IRRBB exposures'!L328-'IRRBB exposures'!L373,"")</f>
        <v/>
      </c>
      <c r="L43" s="1346" t="str">
        <f>IF(AND(ISNUMBER('IRRBB exposures'!M328),ISNUMBER('IRRBB exposures'!M373)),'IRRBB exposures'!M328-'IRRBB exposures'!M373,"")</f>
        <v/>
      </c>
      <c r="M43" s="1346" t="str">
        <f>IF(AND(ISNUMBER('IRRBB exposures'!N328),ISNUMBER('IRRBB exposures'!N373)),'IRRBB exposures'!N328-'IRRBB exposures'!N373,"")</f>
        <v/>
      </c>
      <c r="N43" s="1346" t="str">
        <f>IF(AND(ISNUMBER('IRRBB exposures'!O328),ISNUMBER('IRRBB exposures'!O373)),'IRRBB exposures'!O328-'IRRBB exposures'!O373,"")</f>
        <v/>
      </c>
      <c r="O43" s="1346" t="str">
        <f>IF(AND(ISNUMBER('IRRBB exposures'!P328),ISNUMBER('IRRBB exposures'!P373)),'IRRBB exposures'!P328-'IRRBB exposures'!P373,"")</f>
        <v/>
      </c>
      <c r="P43" s="1346" t="str">
        <f>IF(AND(ISNUMBER('IRRBB exposures'!Q328),ISNUMBER('IRRBB exposures'!Q373)),'IRRBB exposures'!Q328-'IRRBB exposures'!Q373,"")</f>
        <v/>
      </c>
      <c r="Q43" s="1346" t="str">
        <f>IF(AND(ISNUMBER('IRRBB exposures'!R328),ISNUMBER('IRRBB exposures'!R373)),'IRRBB exposures'!R328-'IRRBB exposures'!R373,"")</f>
        <v/>
      </c>
      <c r="R43" s="1346" t="str">
        <f>IF(AND(ISNUMBER('IRRBB exposures'!S328),ISNUMBER('IRRBB exposures'!S373)),'IRRBB exposures'!S328-'IRRBB exposures'!S373,"")</f>
        <v/>
      </c>
      <c r="S43" s="1346" t="str">
        <f>IF(AND(ISNUMBER('IRRBB exposures'!T328),ISNUMBER('IRRBB exposures'!T373)),'IRRBB exposures'!T328-'IRRBB exposures'!T373,"")</f>
        <v/>
      </c>
      <c r="T43" s="1346" t="str">
        <f>IF(AND(ISNUMBER('IRRBB exposures'!U328),ISNUMBER('IRRBB exposures'!U373)),'IRRBB exposures'!U328-'IRRBB exposures'!U373,"")</f>
        <v/>
      </c>
      <c r="U43" s="1346" t="str">
        <f>IF(AND(ISNUMBER('IRRBB exposures'!V328),ISNUMBER('IRRBB exposures'!V373)),'IRRBB exposures'!V328-'IRRBB exposures'!V373,"")</f>
        <v/>
      </c>
      <c r="V43" s="1346" t="str">
        <f>IF(AND(ISNUMBER('IRRBB exposures'!W328),ISNUMBER('IRRBB exposures'!W373)),'IRRBB exposures'!W328-'IRRBB exposures'!W373,"")</f>
        <v/>
      </c>
      <c r="W43" s="1596" t="str">
        <f>IF(OR(ISBLANK('IRRBB exposures'!Z324),'IRRBB exposures'!AB328="No"),"",IF('IRRBB exposures'!Z324 = "Yes",-1,0))</f>
        <v/>
      </c>
    </row>
    <row r="44" spans="2:23" s="1150" customFormat="1" ht="15" customHeight="1" x14ac:dyDescent="0.25">
      <c r="B44" s="2245"/>
      <c r="C44" s="1348" t="s">
        <v>1308</v>
      </c>
      <c r="D44" s="1346" t="str">
        <f>IF(AND(ISNUMBER('IRRBB exposures'!E419),ISNUMBER('IRRBB exposures'!E464)),'IRRBB exposures'!E419-'IRRBB exposures'!E464,"")</f>
        <v/>
      </c>
      <c r="E44" s="1346" t="str">
        <f>IF(AND(ISNUMBER('IRRBB exposures'!F419),ISNUMBER('IRRBB exposures'!F464)),'IRRBB exposures'!F419-'IRRBB exposures'!F464,"")</f>
        <v/>
      </c>
      <c r="F44" s="1346" t="str">
        <f>IF(AND(ISNUMBER('IRRBB exposures'!G419),ISNUMBER('IRRBB exposures'!G464)),'IRRBB exposures'!G419-'IRRBB exposures'!G464,"")</f>
        <v/>
      </c>
      <c r="G44" s="1346" t="str">
        <f>IF(AND(ISNUMBER('IRRBB exposures'!H419),ISNUMBER('IRRBB exposures'!H464)),'IRRBB exposures'!H419-'IRRBB exposures'!H464,"")</f>
        <v/>
      </c>
      <c r="H44" s="1346" t="str">
        <f>IF(AND(ISNUMBER('IRRBB exposures'!I419),ISNUMBER('IRRBB exposures'!I464)),'IRRBB exposures'!I419-'IRRBB exposures'!I464,"")</f>
        <v/>
      </c>
      <c r="I44" s="1346" t="str">
        <f>IF(AND(ISNUMBER('IRRBB exposures'!J419),ISNUMBER('IRRBB exposures'!J464)),'IRRBB exposures'!J419-'IRRBB exposures'!J464,"")</f>
        <v/>
      </c>
      <c r="J44" s="1346" t="str">
        <f>IF(AND(ISNUMBER('IRRBB exposures'!K419),ISNUMBER('IRRBB exposures'!K464)),'IRRBB exposures'!K419-'IRRBB exposures'!K464,"")</f>
        <v/>
      </c>
      <c r="K44" s="1346" t="str">
        <f>IF(AND(ISNUMBER('IRRBB exposures'!L419),ISNUMBER('IRRBB exposures'!L464)),'IRRBB exposures'!L419-'IRRBB exposures'!L464,"")</f>
        <v/>
      </c>
      <c r="L44" s="1346" t="str">
        <f>IF(AND(ISNUMBER('IRRBB exposures'!M419),ISNUMBER('IRRBB exposures'!M464)),'IRRBB exposures'!M419-'IRRBB exposures'!M464,"")</f>
        <v/>
      </c>
      <c r="M44" s="1346" t="str">
        <f>IF(AND(ISNUMBER('IRRBB exposures'!N419),ISNUMBER('IRRBB exposures'!N464)),'IRRBB exposures'!N419-'IRRBB exposures'!N464,"")</f>
        <v/>
      </c>
      <c r="N44" s="1346" t="str">
        <f>IF(AND(ISNUMBER('IRRBB exposures'!O419),ISNUMBER('IRRBB exposures'!O464)),'IRRBB exposures'!O419-'IRRBB exposures'!O464,"")</f>
        <v/>
      </c>
      <c r="O44" s="1346" t="str">
        <f>IF(AND(ISNUMBER('IRRBB exposures'!P419),ISNUMBER('IRRBB exposures'!P464)),'IRRBB exposures'!P419-'IRRBB exposures'!P464,"")</f>
        <v/>
      </c>
      <c r="P44" s="1346" t="str">
        <f>IF(AND(ISNUMBER('IRRBB exposures'!Q419),ISNUMBER('IRRBB exposures'!Q464)),'IRRBB exposures'!Q419-'IRRBB exposures'!Q464,"")</f>
        <v/>
      </c>
      <c r="Q44" s="1346" t="str">
        <f>IF(AND(ISNUMBER('IRRBB exposures'!R419),ISNUMBER('IRRBB exposures'!R464)),'IRRBB exposures'!R419-'IRRBB exposures'!R464,"")</f>
        <v/>
      </c>
      <c r="R44" s="1346" t="str">
        <f>IF(AND(ISNUMBER('IRRBB exposures'!S419),ISNUMBER('IRRBB exposures'!S464)),'IRRBB exposures'!S419-'IRRBB exposures'!S464,"")</f>
        <v/>
      </c>
      <c r="S44" s="1346" t="str">
        <f>IF(AND(ISNUMBER('IRRBB exposures'!T419),ISNUMBER('IRRBB exposures'!T464)),'IRRBB exposures'!T419-'IRRBB exposures'!T464,"")</f>
        <v/>
      </c>
      <c r="T44" s="1346" t="str">
        <f>IF(AND(ISNUMBER('IRRBB exposures'!U419),ISNUMBER('IRRBB exposures'!U464)),'IRRBB exposures'!U419-'IRRBB exposures'!U464,"")</f>
        <v/>
      </c>
      <c r="U44" s="1346" t="str">
        <f>IF(AND(ISNUMBER('IRRBB exposures'!V419),ISNUMBER('IRRBB exposures'!V464)),'IRRBB exposures'!V419-'IRRBB exposures'!V464,"")</f>
        <v/>
      </c>
      <c r="V44" s="1346" t="str">
        <f>IF(AND(ISNUMBER('IRRBB exposures'!W419),ISNUMBER('IRRBB exposures'!W464)),'IRRBB exposures'!W419-'IRRBB exposures'!W464,"")</f>
        <v/>
      </c>
      <c r="W44" s="1596" t="str">
        <f>IF(OR(ISBLANK('IRRBB exposures'!Z324),'IRRBB exposures'!AB328="No"),"",IF('IRRBB exposures'!Z324 = "No",-1,0))</f>
        <v/>
      </c>
    </row>
    <row r="45" spans="2:23" s="1150" customFormat="1" ht="15" customHeight="1" x14ac:dyDescent="0.25">
      <c r="B45" s="2245"/>
      <c r="C45" s="1150" t="s">
        <v>1301</v>
      </c>
      <c r="D45" s="1346" t="str">
        <f>IF(AND(ISNUMBER('IRRBB exposures'!E511),ISNUMBER('IRRBB exposures'!E557)),'IRRBB exposures'!E511-'IRRBB exposures'!E557,"")</f>
        <v/>
      </c>
      <c r="E45" s="1346" t="str">
        <f>IF(AND(ISNUMBER('IRRBB exposures'!F511),ISNUMBER('IRRBB exposures'!F557)),'IRRBB exposures'!F511-'IRRBB exposures'!F557,"")</f>
        <v/>
      </c>
      <c r="F45" s="1346" t="str">
        <f>IF(AND(ISNUMBER('IRRBB exposures'!G511),ISNUMBER('IRRBB exposures'!G557)),'IRRBB exposures'!G511-'IRRBB exposures'!G557,"")</f>
        <v/>
      </c>
      <c r="G45" s="1346" t="str">
        <f>IF(AND(ISNUMBER('IRRBB exposures'!H511),ISNUMBER('IRRBB exposures'!H557)),'IRRBB exposures'!H511-'IRRBB exposures'!H557,"")</f>
        <v/>
      </c>
      <c r="H45" s="1346" t="str">
        <f>IF(AND(ISNUMBER('IRRBB exposures'!I511),ISNUMBER('IRRBB exposures'!I557)),'IRRBB exposures'!I511-'IRRBB exposures'!I557,"")</f>
        <v/>
      </c>
      <c r="I45" s="1346" t="str">
        <f>IF(AND(ISNUMBER('IRRBB exposures'!J511),ISNUMBER('IRRBB exposures'!J557)),'IRRBB exposures'!J511-'IRRBB exposures'!J557,"")</f>
        <v/>
      </c>
      <c r="J45" s="1346" t="str">
        <f>IF(AND(ISNUMBER('IRRBB exposures'!K511),ISNUMBER('IRRBB exposures'!K557)),'IRRBB exposures'!K511-'IRRBB exposures'!K557,"")</f>
        <v/>
      </c>
      <c r="K45" s="1346" t="str">
        <f>IF(AND(ISNUMBER('IRRBB exposures'!L511),ISNUMBER('IRRBB exposures'!L557)),'IRRBB exposures'!L511-'IRRBB exposures'!L557,"")</f>
        <v/>
      </c>
      <c r="L45" s="1346" t="str">
        <f>IF(AND(ISNUMBER('IRRBB exposures'!M511),ISNUMBER('IRRBB exposures'!M557)),'IRRBB exposures'!M511-'IRRBB exposures'!M557,"")</f>
        <v/>
      </c>
      <c r="M45" s="1346" t="str">
        <f>IF(AND(ISNUMBER('IRRBB exposures'!N511),ISNUMBER('IRRBB exposures'!N557)),'IRRBB exposures'!N511-'IRRBB exposures'!N557,"")</f>
        <v/>
      </c>
      <c r="N45" s="1346" t="str">
        <f>IF(AND(ISNUMBER('IRRBB exposures'!O511),ISNUMBER('IRRBB exposures'!O557)),'IRRBB exposures'!O511-'IRRBB exposures'!O557,"")</f>
        <v/>
      </c>
      <c r="O45" s="1346" t="str">
        <f>IF(AND(ISNUMBER('IRRBB exposures'!P511),ISNUMBER('IRRBB exposures'!P557)),'IRRBB exposures'!P511-'IRRBB exposures'!P557,"")</f>
        <v/>
      </c>
      <c r="P45" s="1346" t="str">
        <f>IF(AND(ISNUMBER('IRRBB exposures'!Q511),ISNUMBER('IRRBB exposures'!Q557)),'IRRBB exposures'!Q511-'IRRBB exposures'!Q557,"")</f>
        <v/>
      </c>
      <c r="Q45" s="1346" t="str">
        <f>IF(AND(ISNUMBER('IRRBB exposures'!R511),ISNUMBER('IRRBB exposures'!R557)),'IRRBB exposures'!R511-'IRRBB exposures'!R557,"")</f>
        <v/>
      </c>
      <c r="R45" s="1346" t="str">
        <f>IF(AND(ISNUMBER('IRRBB exposures'!S511),ISNUMBER('IRRBB exposures'!S557)),'IRRBB exposures'!S511-'IRRBB exposures'!S557,"")</f>
        <v/>
      </c>
      <c r="S45" s="1346" t="str">
        <f>IF(AND(ISNUMBER('IRRBB exposures'!T511),ISNUMBER('IRRBB exposures'!T557)),'IRRBB exposures'!T511-'IRRBB exposures'!T557,"")</f>
        <v/>
      </c>
      <c r="T45" s="1346" t="str">
        <f>IF(AND(ISNUMBER('IRRBB exposures'!U511),ISNUMBER('IRRBB exposures'!U557)),'IRRBB exposures'!U511-'IRRBB exposures'!U557,"")</f>
        <v/>
      </c>
      <c r="U45" s="1346" t="str">
        <f>IF(AND(ISNUMBER('IRRBB exposures'!V511),ISNUMBER('IRRBB exposures'!V557)),'IRRBB exposures'!V511-'IRRBB exposures'!V557,"")</f>
        <v/>
      </c>
      <c r="V45" s="1346" t="str">
        <f>IF(AND(ISNUMBER('IRRBB exposures'!W511),ISNUMBER('IRRBB exposures'!W557)),'IRRBB exposures'!W511-'IRRBB exposures'!W557,"")</f>
        <v/>
      </c>
      <c r="W45" s="1597">
        <f t="shared" ref="W45" si="2">IF(ISNUMBER(W37),W37,"")</f>
        <v>1</v>
      </c>
    </row>
    <row r="46" spans="2:23" s="1150" customFormat="1" ht="15" customHeight="1" x14ac:dyDescent="0.25">
      <c r="B46" s="2246"/>
      <c r="C46" s="1139" t="s">
        <v>1309</v>
      </c>
      <c r="D46" s="1347" t="str">
        <f>IF(AND(ISNUMBER(D$6),'IRRBB exposures'!$F$25="Yes",'IRRBB exposures'!$Z$134="Yes",'IRRBB exposures'!$Z$235="Yes",'IRRBB exposures'!$AB$328="Yes",ISNUMBER(D45),ISNUMBER($W$6),ISNUMBER($W$7),ISNUMBER($W$8),ISNUMBER($W$9),ISNUMBER($W39),ISNUMBER($W40),ISNUMBER($W41),ISNUMBER($W42),ISNUMBER($W43),ISNUMBER($W44),ISNUMBER($W45)),SUMPRODUCT(D$6:D$9,$W$6:$W$9)+SUMPRODUCT(D39:D45,$W39:$W45),"")</f>
        <v/>
      </c>
      <c r="E46" s="1347" t="str">
        <f>IF(AND(ISNUMBER(E$6),'IRRBB exposures'!$F$25="Yes",'IRRBB exposures'!$Z$134="Yes",'IRRBB exposures'!$Z$235="Yes",'IRRBB exposures'!$AB$328="Yes",ISNUMBER(E45),ISNUMBER($W$6),ISNUMBER($W$7),ISNUMBER($W$8),ISNUMBER($W$9),ISNUMBER($W39),ISNUMBER($W40),ISNUMBER($W41),ISNUMBER($W42),ISNUMBER($W43),ISNUMBER($W44),ISNUMBER($W45)),SUMPRODUCT(E$6:E$9,$W$6:$W$9)+SUMPRODUCT(E39:E45,$W39:$W45),"")</f>
        <v/>
      </c>
      <c r="F46" s="1347" t="str">
        <f>IF(AND(ISNUMBER(F$6),'IRRBB exposures'!$F$25="Yes",'IRRBB exposures'!$Z$134="Yes",'IRRBB exposures'!$Z$235="Yes",'IRRBB exposures'!$AB$328="Yes",ISNUMBER(F45),ISNUMBER($W$6),ISNUMBER($W$7),ISNUMBER($W$8),ISNUMBER($W$9),ISNUMBER($W39),ISNUMBER($W40),ISNUMBER($W41),ISNUMBER($W42),ISNUMBER($W43),ISNUMBER($W44),ISNUMBER($W45)),SUMPRODUCT(F$6:F$9,$W$6:$W$9)+SUMPRODUCT(F39:F45,$W39:$W45),"")</f>
        <v/>
      </c>
      <c r="G46" s="1347" t="str">
        <f>IF(AND(ISNUMBER(G$6),'IRRBB exposures'!$F$25="Yes",'IRRBB exposures'!$Z$134="Yes",'IRRBB exposures'!$Z$235="Yes",'IRRBB exposures'!$AB$328="Yes",ISNUMBER(G45),ISNUMBER($W$6),ISNUMBER($W$7),ISNUMBER($W$8),ISNUMBER($W$9),ISNUMBER($W39),ISNUMBER($W40),ISNUMBER($W41),ISNUMBER($W42),ISNUMBER($W43),ISNUMBER($W44),ISNUMBER($W45)),SUMPRODUCT(G$6:G$9,$W$6:$W$9)+SUMPRODUCT(G39:G45,$W39:$W45),"")</f>
        <v/>
      </c>
      <c r="H46" s="1347" t="str">
        <f>IF(AND(ISNUMBER(H$6),'IRRBB exposures'!$F$25="Yes",'IRRBB exposures'!$Z$134="Yes",'IRRBB exposures'!$Z$235="Yes",'IRRBB exposures'!$AB$328="Yes",ISNUMBER(H45),ISNUMBER($W$6),ISNUMBER($W$7),ISNUMBER($W$8),ISNUMBER($W$9),ISNUMBER($W39),ISNUMBER($W40),ISNUMBER($W41),ISNUMBER($W42),ISNUMBER($W43),ISNUMBER($W44),ISNUMBER($W45)),SUMPRODUCT(H$6:H$9,$W$6:$W$9)+SUMPRODUCT(H39:H45,$W39:$W45),"")</f>
        <v/>
      </c>
      <c r="I46" s="1347" t="str">
        <f>IF(AND(ISNUMBER(I$6),'IRRBB exposures'!$F$25="Yes",'IRRBB exposures'!$Z$134="Yes",'IRRBB exposures'!$Z$235="Yes",'IRRBB exposures'!$AB$328="Yes",ISNUMBER(I45),ISNUMBER($W$6),ISNUMBER($W$7),ISNUMBER($W$8),ISNUMBER($W$9),ISNUMBER($W39),ISNUMBER($W40),ISNUMBER($W41),ISNUMBER($W42),ISNUMBER($W43),ISNUMBER($W44),ISNUMBER($W45)),SUMPRODUCT(I$6:I$9,$W$6:$W$9)+SUMPRODUCT(I39:I45,$W39:$W45),"")</f>
        <v/>
      </c>
      <c r="J46" s="1347" t="str">
        <f>IF(AND(ISNUMBER(J$6),'IRRBB exposures'!$F$25="Yes",'IRRBB exposures'!$Z$134="Yes",'IRRBB exposures'!$Z$235="Yes",'IRRBB exposures'!$AB$328="Yes",ISNUMBER(J45),ISNUMBER($W$6),ISNUMBER($W$7),ISNUMBER($W$8),ISNUMBER($W$9),ISNUMBER($W39),ISNUMBER($W40),ISNUMBER($W41),ISNUMBER($W42),ISNUMBER($W43),ISNUMBER($W44),ISNUMBER($W45)),SUMPRODUCT(J$6:J$9,$W$6:$W$9)+SUMPRODUCT(J39:J45,$W39:$W45),"")</f>
        <v/>
      </c>
      <c r="K46" s="1347" t="str">
        <f>IF(AND(ISNUMBER(K$6),'IRRBB exposures'!$F$25="Yes",'IRRBB exposures'!$Z$134="Yes",'IRRBB exposures'!$Z$235="Yes",'IRRBB exposures'!$AB$328="Yes",ISNUMBER(K45),ISNUMBER($W$6),ISNUMBER($W$7),ISNUMBER($W$8),ISNUMBER($W$9),ISNUMBER($W39),ISNUMBER($W40),ISNUMBER($W41),ISNUMBER($W42),ISNUMBER($W43),ISNUMBER($W44),ISNUMBER($W45)),SUMPRODUCT(K$6:K$9,$W$6:$W$9)+SUMPRODUCT(K39:K45,$W39:$W45),"")</f>
        <v/>
      </c>
      <c r="L46" s="1347" t="str">
        <f>IF(AND(ISNUMBER(L$6),'IRRBB exposures'!$F$25="Yes",'IRRBB exposures'!$Z$134="Yes",'IRRBB exposures'!$Z$235="Yes",'IRRBB exposures'!$AB$328="Yes",ISNUMBER(L45),ISNUMBER($W$6),ISNUMBER($W$7),ISNUMBER($W$8),ISNUMBER($W$9),ISNUMBER($W39),ISNUMBER($W40),ISNUMBER($W41),ISNUMBER($W42),ISNUMBER($W43),ISNUMBER($W44),ISNUMBER($W45)),SUMPRODUCT(L$6:L$9,$W$6:$W$9)+SUMPRODUCT(L39:L45,$W39:$W45),"")</f>
        <v/>
      </c>
      <c r="M46" s="1347" t="str">
        <f>IF(AND(ISNUMBER(M$6),'IRRBB exposures'!$F$25="Yes",'IRRBB exposures'!$Z$134="Yes",'IRRBB exposures'!$Z$235="Yes",'IRRBB exposures'!$AB$328="Yes",ISNUMBER(M45),ISNUMBER($W$6),ISNUMBER($W$7),ISNUMBER($W$8),ISNUMBER($W$9),ISNUMBER($W39),ISNUMBER($W40),ISNUMBER($W41),ISNUMBER($W42),ISNUMBER($W43),ISNUMBER($W44),ISNUMBER($W45)),SUMPRODUCT(M$6:M$9,$W$6:$W$9)+SUMPRODUCT(M39:M45,$W39:$W45),"")</f>
        <v/>
      </c>
      <c r="N46" s="1347" t="str">
        <f>IF(AND(ISNUMBER(N$6),'IRRBB exposures'!$F$25="Yes",'IRRBB exposures'!$Z$134="Yes",'IRRBB exposures'!$Z$235="Yes",'IRRBB exposures'!$AB$328="Yes",ISNUMBER(N45),ISNUMBER($W$6),ISNUMBER($W$7),ISNUMBER($W$8),ISNUMBER($W$9),ISNUMBER($W39),ISNUMBER($W40),ISNUMBER($W41),ISNUMBER($W42),ISNUMBER($W43),ISNUMBER($W44),ISNUMBER($W45)),SUMPRODUCT(N$6:N$9,$W$6:$W$9)+SUMPRODUCT(N39:N45,$W39:$W45),"")</f>
        <v/>
      </c>
      <c r="O46" s="1347" t="str">
        <f>IF(AND(ISNUMBER(O$6),'IRRBB exposures'!$F$25="Yes",'IRRBB exposures'!$Z$134="Yes",'IRRBB exposures'!$Z$235="Yes",'IRRBB exposures'!$AB$328="Yes",ISNUMBER(O45),ISNUMBER($W$6),ISNUMBER($W$7),ISNUMBER($W$8),ISNUMBER($W$9),ISNUMBER($W39),ISNUMBER($W40),ISNUMBER($W41),ISNUMBER($W42),ISNUMBER($W43),ISNUMBER($W44),ISNUMBER($W45)),SUMPRODUCT(O$6:O$9,$W$6:$W$9)+SUMPRODUCT(O39:O45,$W39:$W45),"")</f>
        <v/>
      </c>
      <c r="P46" s="1347" t="str">
        <f>IF(AND(ISNUMBER(P$6),'IRRBB exposures'!$F$25="Yes",'IRRBB exposures'!$Z$134="Yes",'IRRBB exposures'!$Z$235="Yes",'IRRBB exposures'!$AB$328="Yes",ISNUMBER(P45),ISNUMBER($W$6),ISNUMBER($W$7),ISNUMBER($W$8),ISNUMBER($W$9),ISNUMBER($W39),ISNUMBER($W40),ISNUMBER($W41),ISNUMBER($W42),ISNUMBER($W43),ISNUMBER($W44),ISNUMBER($W45)),SUMPRODUCT(P$6:P$9,$W$6:$W$9)+SUMPRODUCT(P39:P45,$W39:$W45),"")</f>
        <v/>
      </c>
      <c r="Q46" s="1347" t="str">
        <f>IF(AND(ISNUMBER(Q$6),'IRRBB exposures'!$F$25="Yes",'IRRBB exposures'!$Z$134="Yes",'IRRBB exposures'!$Z$235="Yes",'IRRBB exposures'!$AB$328="Yes",ISNUMBER(Q45),ISNUMBER($W$6),ISNUMBER($W$7),ISNUMBER($W$8),ISNUMBER($W$9),ISNUMBER($W39),ISNUMBER($W40),ISNUMBER($W41),ISNUMBER($W42),ISNUMBER($W43),ISNUMBER($W44),ISNUMBER($W45)),SUMPRODUCT(Q$6:Q$9,$W$6:$W$9)+SUMPRODUCT(Q39:Q45,$W39:$W45),"")</f>
        <v/>
      </c>
      <c r="R46" s="1347" t="str">
        <f>IF(AND(ISNUMBER(R$6),'IRRBB exposures'!$F$25="Yes",'IRRBB exposures'!$Z$134="Yes",'IRRBB exposures'!$Z$235="Yes",'IRRBB exposures'!$AB$328="Yes",ISNUMBER(R45),ISNUMBER($W$6),ISNUMBER($W$7),ISNUMBER($W$8),ISNUMBER($W$9),ISNUMBER($W39),ISNUMBER($W40),ISNUMBER($W41),ISNUMBER($W42),ISNUMBER($W43),ISNUMBER($W44),ISNUMBER($W45)),SUMPRODUCT(R$6:R$9,$W$6:$W$9)+SUMPRODUCT(R39:R45,$W39:$W45),"")</f>
        <v/>
      </c>
      <c r="S46" s="1347" t="str">
        <f>IF(AND(ISNUMBER(S$6),'IRRBB exposures'!$F$25="Yes",'IRRBB exposures'!$Z$134="Yes",'IRRBB exposures'!$Z$235="Yes",'IRRBB exposures'!$AB$328="Yes",ISNUMBER(S45),ISNUMBER($W$6),ISNUMBER($W$7),ISNUMBER($W$8),ISNUMBER($W$9),ISNUMBER($W39),ISNUMBER($W40),ISNUMBER($W41),ISNUMBER($W42),ISNUMBER($W43),ISNUMBER($W44),ISNUMBER($W45)),SUMPRODUCT(S$6:S$9,$W$6:$W$9)+SUMPRODUCT(S39:S45,$W39:$W45),"")</f>
        <v/>
      </c>
      <c r="T46" s="1347" t="str">
        <f>IF(AND(ISNUMBER(T$6),'IRRBB exposures'!$F$25="Yes",'IRRBB exposures'!$Z$134="Yes",'IRRBB exposures'!$Z$235="Yes",'IRRBB exposures'!$AB$328="Yes",ISNUMBER(T45),ISNUMBER($W$6),ISNUMBER($W$7),ISNUMBER($W$8),ISNUMBER($W$9),ISNUMBER($W39),ISNUMBER($W40),ISNUMBER($W41),ISNUMBER($W42),ISNUMBER($W43),ISNUMBER($W44),ISNUMBER($W45)),SUMPRODUCT(T$6:T$9,$W$6:$W$9)+SUMPRODUCT(T39:T45,$W39:$W45),"")</f>
        <v/>
      </c>
      <c r="U46" s="1347" t="str">
        <f>IF(AND(ISNUMBER(U$6),'IRRBB exposures'!$F$25="Yes",'IRRBB exposures'!$Z$134="Yes",'IRRBB exposures'!$Z$235="Yes",'IRRBB exposures'!$AB$328="Yes",ISNUMBER(U45),ISNUMBER($W$6),ISNUMBER($W$7),ISNUMBER($W$8),ISNUMBER($W$9),ISNUMBER($W39),ISNUMBER($W40),ISNUMBER($W41),ISNUMBER($W42),ISNUMBER($W43),ISNUMBER($W44),ISNUMBER($W45)),SUMPRODUCT(U$6:U$9,$W$6:$W$9)+SUMPRODUCT(U39:U45,$W39:$W45),"")</f>
        <v/>
      </c>
      <c r="V46" s="1347" t="str">
        <f>IF(AND(ISNUMBER(V$6),'IRRBB exposures'!$F$25="Yes",'IRRBB exposures'!$Z$134="Yes",'IRRBB exposures'!$Z$235="Yes",'IRRBB exposures'!$AB$328="Yes",ISNUMBER(V45),ISNUMBER($W$6),ISNUMBER($W$7),ISNUMBER($W$8),ISNUMBER($W$9),ISNUMBER($W39),ISNUMBER($W40),ISNUMBER($W41),ISNUMBER($W42),ISNUMBER($W43),ISNUMBER($W44),ISNUMBER($W45)),SUMPRODUCT(V$6:V$9,$W$6:$W$9)+SUMPRODUCT(V39:V45,$W39:$W45),"")</f>
        <v/>
      </c>
      <c r="W46" s="1598"/>
    </row>
    <row r="47" spans="2:23" s="1150" customFormat="1" ht="15" customHeight="1" x14ac:dyDescent="0.25">
      <c r="B47" s="2244">
        <v>5</v>
      </c>
      <c r="C47" s="1150" t="s">
        <v>1303</v>
      </c>
      <c r="D47" s="1346" t="str">
        <f>IF(ISNUMBER('IRRBB exposures'!E135),'IRRBB exposures'!E135,"")</f>
        <v/>
      </c>
      <c r="E47" s="1346" t="str">
        <f>IF(ISNUMBER('IRRBB exposures'!F135),'IRRBB exposures'!F135,"")</f>
        <v/>
      </c>
      <c r="F47" s="1346" t="str">
        <f>IF(ISNUMBER('IRRBB exposures'!G135),'IRRBB exposures'!G135,"")</f>
        <v/>
      </c>
      <c r="G47" s="1346" t="str">
        <f>IF(ISNUMBER('IRRBB exposures'!H135),'IRRBB exposures'!H135,"")</f>
        <v/>
      </c>
      <c r="H47" s="1346" t="str">
        <f>IF(ISNUMBER('IRRBB exposures'!I135),'IRRBB exposures'!I135,"")</f>
        <v/>
      </c>
      <c r="I47" s="1346" t="str">
        <f>IF(ISNUMBER('IRRBB exposures'!J135),'IRRBB exposures'!J135,"")</f>
        <v/>
      </c>
      <c r="J47" s="1346" t="str">
        <f>IF(ISNUMBER('IRRBB exposures'!K135),'IRRBB exposures'!K135,"")</f>
        <v/>
      </c>
      <c r="K47" s="1346" t="str">
        <f>IF(ISNUMBER('IRRBB exposures'!L135),'IRRBB exposures'!L135,"")</f>
        <v/>
      </c>
      <c r="L47" s="1346" t="str">
        <f>IF(ISNUMBER('IRRBB exposures'!M135),'IRRBB exposures'!M135,"")</f>
        <v/>
      </c>
      <c r="M47" s="1346" t="str">
        <f>IF(ISNUMBER('IRRBB exposures'!N135),'IRRBB exposures'!N135,"")</f>
        <v/>
      </c>
      <c r="N47" s="1346" t="str">
        <f>IF(ISNUMBER('IRRBB exposures'!O135),'IRRBB exposures'!O135,"")</f>
        <v/>
      </c>
      <c r="O47" s="1346" t="str">
        <f>IF(ISNUMBER('IRRBB exposures'!P135),'IRRBB exposures'!P135,"")</f>
        <v/>
      </c>
      <c r="P47" s="1346" t="str">
        <f>IF(ISNUMBER('IRRBB exposures'!Q135),'IRRBB exposures'!Q135,"")</f>
        <v/>
      </c>
      <c r="Q47" s="1346" t="str">
        <f>IF(ISNUMBER('IRRBB exposures'!R135),'IRRBB exposures'!R135,"")</f>
        <v/>
      </c>
      <c r="R47" s="1346" t="str">
        <f>IF(ISNUMBER('IRRBB exposures'!S135),'IRRBB exposures'!S135,"")</f>
        <v/>
      </c>
      <c r="S47" s="1346" t="str">
        <f>IF(ISNUMBER('IRRBB exposures'!T135),'IRRBB exposures'!T135,"")</f>
        <v/>
      </c>
      <c r="T47" s="1346" t="str">
        <f>IF(ISNUMBER('IRRBB exposures'!U135),'IRRBB exposures'!U135,"")</f>
        <v/>
      </c>
      <c r="U47" s="1346" t="str">
        <f>IF(ISNUMBER('IRRBB exposures'!V135),'IRRBB exposures'!V135,"")</f>
        <v/>
      </c>
      <c r="V47" s="1346" t="str">
        <f>IF(ISNUMBER('IRRBB exposures'!W135),'IRRBB exposures'!W135,"")</f>
        <v/>
      </c>
      <c r="W47" s="1595" t="str">
        <f>IF(OR(ISBLANK('IRRBB exposures'!Y130),'IRRBB exposures'!Z135="No"),"",IF('IRRBB exposures'!Y130 = "Yes",-1,0))</f>
        <v/>
      </c>
    </row>
    <row r="48" spans="2:23" s="1150" customFormat="1" ht="15" customHeight="1" x14ac:dyDescent="0.25">
      <c r="B48" s="2245"/>
      <c r="C48" s="1348" t="s">
        <v>1304</v>
      </c>
      <c r="D48" s="1346" t="str">
        <f>IF(ISNUMBER('IRRBB exposures'!E180),'IRRBB exposures'!E180,"")</f>
        <v/>
      </c>
      <c r="E48" s="1346" t="str">
        <f>IF(ISNUMBER('IRRBB exposures'!F180),'IRRBB exposures'!F180,"")</f>
        <v/>
      </c>
      <c r="F48" s="1346" t="str">
        <f>IF(ISNUMBER('IRRBB exposures'!G180),'IRRBB exposures'!G180,"")</f>
        <v/>
      </c>
      <c r="G48" s="1346" t="str">
        <f>IF(ISNUMBER('IRRBB exposures'!H180),'IRRBB exposures'!H180,"")</f>
        <v/>
      </c>
      <c r="H48" s="1346" t="str">
        <f>IF(ISNUMBER('IRRBB exposures'!I180),'IRRBB exposures'!I180,"")</f>
        <v/>
      </c>
      <c r="I48" s="1346" t="str">
        <f>IF(ISNUMBER('IRRBB exposures'!J180),'IRRBB exposures'!J180,"")</f>
        <v/>
      </c>
      <c r="J48" s="1346" t="str">
        <f>IF(ISNUMBER('IRRBB exposures'!K180),'IRRBB exposures'!K180,"")</f>
        <v/>
      </c>
      <c r="K48" s="1346" t="str">
        <f>IF(ISNUMBER('IRRBB exposures'!L180),'IRRBB exposures'!L180,"")</f>
        <v/>
      </c>
      <c r="L48" s="1346" t="str">
        <f>IF(ISNUMBER('IRRBB exposures'!M180),'IRRBB exposures'!M180,"")</f>
        <v/>
      </c>
      <c r="M48" s="1346" t="str">
        <f>IF(ISNUMBER('IRRBB exposures'!N180),'IRRBB exposures'!N180,"")</f>
        <v/>
      </c>
      <c r="N48" s="1346" t="str">
        <f>IF(ISNUMBER('IRRBB exposures'!O180),'IRRBB exposures'!O180,"")</f>
        <v/>
      </c>
      <c r="O48" s="1346" t="str">
        <f>IF(ISNUMBER('IRRBB exposures'!P180),'IRRBB exposures'!P180,"")</f>
        <v/>
      </c>
      <c r="P48" s="1346" t="str">
        <f>IF(ISNUMBER('IRRBB exposures'!Q180),'IRRBB exposures'!Q180,"")</f>
        <v/>
      </c>
      <c r="Q48" s="1346" t="str">
        <f>IF(ISNUMBER('IRRBB exposures'!R180),'IRRBB exposures'!R180,"")</f>
        <v/>
      </c>
      <c r="R48" s="1346" t="str">
        <f>IF(ISNUMBER('IRRBB exposures'!S180),'IRRBB exposures'!S180,"")</f>
        <v/>
      </c>
      <c r="S48" s="1346" t="str">
        <f>IF(ISNUMBER('IRRBB exposures'!T180),'IRRBB exposures'!T180,"")</f>
        <v/>
      </c>
      <c r="T48" s="1346" t="str">
        <f>IF(ISNUMBER('IRRBB exposures'!U180),'IRRBB exposures'!U180,"")</f>
        <v/>
      </c>
      <c r="U48" s="1346" t="str">
        <f>IF(ISNUMBER('IRRBB exposures'!V180),'IRRBB exposures'!V180,"")</f>
        <v/>
      </c>
      <c r="V48" s="1346" t="str">
        <f>IF(ISNUMBER('IRRBB exposures'!W180),'IRRBB exposures'!W180,"")</f>
        <v/>
      </c>
      <c r="W48" s="1596" t="str">
        <f>IF(OR(ISBLANK('IRRBB exposures'!Y130),'IRRBB exposures'!Z135="No"),"",IF('IRRBB exposures'!Y130 = "No",-1,0))</f>
        <v/>
      </c>
    </row>
    <row r="49" spans="1:23" ht="15" customHeight="1" x14ac:dyDescent="0.25">
      <c r="B49" s="2245"/>
      <c r="C49" s="1348" t="s">
        <v>1305</v>
      </c>
      <c r="D49" s="1346" t="str">
        <f>IF(ISNUMBER('IRRBB exposures'!E236),'IRRBB exposures'!E236,"")</f>
        <v/>
      </c>
      <c r="E49" s="1346" t="str">
        <f>IF(ISNUMBER('IRRBB exposures'!F236),'IRRBB exposures'!F236,"")</f>
        <v/>
      </c>
      <c r="F49" s="1346" t="str">
        <f>IF(ISNUMBER('IRRBB exposures'!G236),'IRRBB exposures'!G236,"")</f>
        <v/>
      </c>
      <c r="G49" s="1346" t="str">
        <f>IF(ISNUMBER('IRRBB exposures'!H236),'IRRBB exposures'!H236,"")</f>
        <v/>
      </c>
      <c r="H49" s="1346" t="str">
        <f>IF(ISNUMBER('IRRBB exposures'!I236),'IRRBB exposures'!I236,"")</f>
        <v/>
      </c>
      <c r="I49" s="1346" t="str">
        <f>IF(ISNUMBER('IRRBB exposures'!J236),'IRRBB exposures'!J236,"")</f>
        <v/>
      </c>
      <c r="J49" s="1346" t="str">
        <f>IF(ISNUMBER('IRRBB exposures'!K236),'IRRBB exposures'!K236,"")</f>
        <v/>
      </c>
      <c r="K49" s="1346" t="str">
        <f>IF(ISNUMBER('IRRBB exposures'!L236),'IRRBB exposures'!L236,"")</f>
        <v/>
      </c>
      <c r="L49" s="1346" t="str">
        <f>IF(ISNUMBER('IRRBB exposures'!M236),'IRRBB exposures'!M236,"")</f>
        <v/>
      </c>
      <c r="M49" s="1346" t="str">
        <f>IF(ISNUMBER('IRRBB exposures'!N236),'IRRBB exposures'!N236,"")</f>
        <v/>
      </c>
      <c r="N49" s="1346" t="str">
        <f>IF(ISNUMBER('IRRBB exposures'!O236),'IRRBB exposures'!O236,"")</f>
        <v/>
      </c>
      <c r="O49" s="1346" t="str">
        <f>IF(ISNUMBER('IRRBB exposures'!P236),'IRRBB exposures'!P236,"")</f>
        <v/>
      </c>
      <c r="P49" s="1346" t="str">
        <f>IF(ISNUMBER('IRRBB exposures'!Q236),'IRRBB exposures'!Q236,"")</f>
        <v/>
      </c>
      <c r="Q49" s="1346" t="str">
        <f>IF(ISNUMBER('IRRBB exposures'!R236),'IRRBB exposures'!R236,"")</f>
        <v/>
      </c>
      <c r="R49" s="1346" t="str">
        <f>IF(ISNUMBER('IRRBB exposures'!S236),'IRRBB exposures'!S236,"")</f>
        <v/>
      </c>
      <c r="S49" s="1346" t="str">
        <f>IF(ISNUMBER('IRRBB exposures'!T236),'IRRBB exposures'!T236,"")</f>
        <v/>
      </c>
      <c r="T49" s="1346" t="str">
        <f>IF(ISNUMBER('IRRBB exposures'!U236),'IRRBB exposures'!U236,"")</f>
        <v/>
      </c>
      <c r="U49" s="1346" t="str">
        <f>IF(ISNUMBER('IRRBB exposures'!V236),'IRRBB exposures'!V236,"")</f>
        <v/>
      </c>
      <c r="V49" s="1346" t="str">
        <f>IF(ISNUMBER('IRRBB exposures'!W236),'IRRBB exposures'!W236,"")</f>
        <v/>
      </c>
      <c r="W49" s="1596" t="str">
        <f>IF(OR(ISBLANK('IRRBB exposures'!Y231),'IRRBB exposures'!Z236="No"),"",IF('IRRBB exposures'!Y231 = "Yes",1,0))</f>
        <v/>
      </c>
    </row>
    <row r="50" spans="1:23" ht="15" customHeight="1" x14ac:dyDescent="0.25">
      <c r="B50" s="2245"/>
      <c r="C50" s="1348" t="s">
        <v>1306</v>
      </c>
      <c r="D50" s="1346" t="str">
        <f>IF(ISNUMBER('IRRBB exposures'!E281),'IRRBB exposures'!E281,"")</f>
        <v/>
      </c>
      <c r="E50" s="1346" t="str">
        <f>IF(ISNUMBER('IRRBB exposures'!F281),'IRRBB exposures'!F281,"")</f>
        <v/>
      </c>
      <c r="F50" s="1346" t="str">
        <f>IF(ISNUMBER('IRRBB exposures'!G281),'IRRBB exposures'!G281,"")</f>
        <v/>
      </c>
      <c r="G50" s="1346" t="str">
        <f>IF(ISNUMBER('IRRBB exposures'!H281),'IRRBB exposures'!H281,"")</f>
        <v/>
      </c>
      <c r="H50" s="1346" t="str">
        <f>IF(ISNUMBER('IRRBB exposures'!I281),'IRRBB exposures'!I281,"")</f>
        <v/>
      </c>
      <c r="I50" s="1346" t="str">
        <f>IF(ISNUMBER('IRRBB exposures'!J281),'IRRBB exposures'!J281,"")</f>
        <v/>
      </c>
      <c r="J50" s="1346" t="str">
        <f>IF(ISNUMBER('IRRBB exposures'!K281),'IRRBB exposures'!K281,"")</f>
        <v/>
      </c>
      <c r="K50" s="1346" t="str">
        <f>IF(ISNUMBER('IRRBB exposures'!L281),'IRRBB exposures'!L281,"")</f>
        <v/>
      </c>
      <c r="L50" s="1346" t="str">
        <f>IF(ISNUMBER('IRRBB exposures'!M281),'IRRBB exposures'!M281,"")</f>
        <v/>
      </c>
      <c r="M50" s="1346" t="str">
        <f>IF(ISNUMBER('IRRBB exposures'!N281),'IRRBB exposures'!N281,"")</f>
        <v/>
      </c>
      <c r="N50" s="1346" t="str">
        <f>IF(ISNUMBER('IRRBB exposures'!O281),'IRRBB exposures'!O281,"")</f>
        <v/>
      </c>
      <c r="O50" s="1346" t="str">
        <f>IF(ISNUMBER('IRRBB exposures'!P281),'IRRBB exposures'!P281,"")</f>
        <v/>
      </c>
      <c r="P50" s="1346" t="str">
        <f>IF(ISNUMBER('IRRBB exposures'!Q281),'IRRBB exposures'!Q281,"")</f>
        <v/>
      </c>
      <c r="Q50" s="1346" t="str">
        <f>IF(ISNUMBER('IRRBB exposures'!R281),'IRRBB exposures'!R281,"")</f>
        <v/>
      </c>
      <c r="R50" s="1346" t="str">
        <f>IF(ISNUMBER('IRRBB exposures'!S281),'IRRBB exposures'!S281,"")</f>
        <v/>
      </c>
      <c r="S50" s="1346" t="str">
        <f>IF(ISNUMBER('IRRBB exposures'!T281),'IRRBB exposures'!T281,"")</f>
        <v/>
      </c>
      <c r="T50" s="1346" t="str">
        <f>IF(ISNUMBER('IRRBB exposures'!U281),'IRRBB exposures'!U281,"")</f>
        <v/>
      </c>
      <c r="U50" s="1346" t="str">
        <f>IF(ISNUMBER('IRRBB exposures'!V281),'IRRBB exposures'!V281,"")</f>
        <v/>
      </c>
      <c r="V50" s="1346" t="str">
        <f>IF(ISNUMBER('IRRBB exposures'!W281),'IRRBB exposures'!W281,"")</f>
        <v/>
      </c>
      <c r="W50" s="1596" t="str">
        <f>IF(OR(ISBLANK('IRRBB exposures'!Y231),'IRRBB exposures'!Z236="No"),"",IF('IRRBB exposures'!Y231 = "No",1,0))</f>
        <v/>
      </c>
    </row>
    <row r="51" spans="1:23" ht="15" customHeight="1" x14ac:dyDescent="0.25">
      <c r="B51" s="2245"/>
      <c r="C51" s="1348" t="s">
        <v>1307</v>
      </c>
      <c r="D51" s="1346" t="str">
        <f>IF(AND(ISNUMBER('IRRBB exposures'!E329),ISNUMBER('IRRBB exposures'!E374)),'IRRBB exposures'!E329-'IRRBB exposures'!E374,"")</f>
        <v/>
      </c>
      <c r="E51" s="1346" t="str">
        <f>IF(AND(ISNUMBER('IRRBB exposures'!F329),ISNUMBER('IRRBB exposures'!F374)),'IRRBB exposures'!F329-'IRRBB exposures'!F374,"")</f>
        <v/>
      </c>
      <c r="F51" s="1346" t="str">
        <f>IF(AND(ISNUMBER('IRRBB exposures'!G329),ISNUMBER('IRRBB exposures'!G374)),'IRRBB exposures'!G329-'IRRBB exposures'!G374,"")</f>
        <v/>
      </c>
      <c r="G51" s="1346" t="str">
        <f>IF(AND(ISNUMBER('IRRBB exposures'!H329),ISNUMBER('IRRBB exposures'!H374)),'IRRBB exposures'!H329-'IRRBB exposures'!H374,"")</f>
        <v/>
      </c>
      <c r="H51" s="1346" t="str">
        <f>IF(AND(ISNUMBER('IRRBB exposures'!I329),ISNUMBER('IRRBB exposures'!I374)),'IRRBB exposures'!I329-'IRRBB exposures'!I374,"")</f>
        <v/>
      </c>
      <c r="I51" s="1346" t="str">
        <f>IF(AND(ISNUMBER('IRRBB exposures'!J329),ISNUMBER('IRRBB exposures'!J374)),'IRRBB exposures'!J329-'IRRBB exposures'!J374,"")</f>
        <v/>
      </c>
      <c r="J51" s="1346" t="str">
        <f>IF(AND(ISNUMBER('IRRBB exposures'!K329),ISNUMBER('IRRBB exposures'!K374)),'IRRBB exposures'!K329-'IRRBB exposures'!K374,"")</f>
        <v/>
      </c>
      <c r="K51" s="1346" t="str">
        <f>IF(AND(ISNUMBER('IRRBB exposures'!L329),ISNUMBER('IRRBB exposures'!L374)),'IRRBB exposures'!L329-'IRRBB exposures'!L374,"")</f>
        <v/>
      </c>
      <c r="L51" s="1346" t="str">
        <f>IF(AND(ISNUMBER('IRRBB exposures'!M329),ISNUMBER('IRRBB exposures'!M374)),'IRRBB exposures'!M329-'IRRBB exposures'!M374,"")</f>
        <v/>
      </c>
      <c r="M51" s="1346" t="str">
        <f>IF(AND(ISNUMBER('IRRBB exposures'!N329),ISNUMBER('IRRBB exposures'!N374)),'IRRBB exposures'!N329-'IRRBB exposures'!N374,"")</f>
        <v/>
      </c>
      <c r="N51" s="1346" t="str">
        <f>IF(AND(ISNUMBER('IRRBB exposures'!O329),ISNUMBER('IRRBB exposures'!O374)),'IRRBB exposures'!O329-'IRRBB exposures'!O374,"")</f>
        <v/>
      </c>
      <c r="O51" s="1346" t="str">
        <f>IF(AND(ISNUMBER('IRRBB exposures'!P329),ISNUMBER('IRRBB exposures'!P374)),'IRRBB exposures'!P329-'IRRBB exposures'!P374,"")</f>
        <v/>
      </c>
      <c r="P51" s="1346" t="str">
        <f>IF(AND(ISNUMBER('IRRBB exposures'!Q329),ISNUMBER('IRRBB exposures'!Q374)),'IRRBB exposures'!Q329-'IRRBB exposures'!Q374,"")</f>
        <v/>
      </c>
      <c r="Q51" s="1346" t="str">
        <f>IF(AND(ISNUMBER('IRRBB exposures'!R329),ISNUMBER('IRRBB exposures'!R374)),'IRRBB exposures'!R329-'IRRBB exposures'!R374,"")</f>
        <v/>
      </c>
      <c r="R51" s="1346" t="str">
        <f>IF(AND(ISNUMBER('IRRBB exposures'!S329),ISNUMBER('IRRBB exposures'!S374)),'IRRBB exposures'!S329-'IRRBB exposures'!S374,"")</f>
        <v/>
      </c>
      <c r="S51" s="1346" t="str">
        <f>IF(AND(ISNUMBER('IRRBB exposures'!T329),ISNUMBER('IRRBB exposures'!T374)),'IRRBB exposures'!T329-'IRRBB exposures'!T374,"")</f>
        <v/>
      </c>
      <c r="T51" s="1346" t="str">
        <f>IF(AND(ISNUMBER('IRRBB exposures'!U329),ISNUMBER('IRRBB exposures'!U374)),'IRRBB exposures'!U329-'IRRBB exposures'!U374,"")</f>
        <v/>
      </c>
      <c r="U51" s="1346" t="str">
        <f>IF(AND(ISNUMBER('IRRBB exposures'!V329),ISNUMBER('IRRBB exposures'!V374)),'IRRBB exposures'!V329-'IRRBB exposures'!V374,"")</f>
        <v/>
      </c>
      <c r="V51" s="1346" t="str">
        <f>IF(AND(ISNUMBER('IRRBB exposures'!W329),ISNUMBER('IRRBB exposures'!W374)),'IRRBB exposures'!W329-'IRRBB exposures'!W374,"")</f>
        <v/>
      </c>
      <c r="W51" s="1596" t="str">
        <f>IF(OR(ISBLANK('IRRBB exposures'!Z324),'IRRBB exposures'!AB329="No"),"",IF('IRRBB exposures'!Z324 = "Yes",-1,0))</f>
        <v/>
      </c>
    </row>
    <row r="52" spans="1:23" ht="15" customHeight="1" x14ac:dyDescent="0.25">
      <c r="B52" s="2245"/>
      <c r="C52" s="1348" t="s">
        <v>1308</v>
      </c>
      <c r="D52" s="1346" t="str">
        <f>IF(AND(ISNUMBER('IRRBB exposures'!E420),ISNUMBER('IRRBB exposures'!E465)),'IRRBB exposures'!E420-'IRRBB exposures'!E465,"")</f>
        <v/>
      </c>
      <c r="E52" s="1346" t="str">
        <f>IF(AND(ISNUMBER('IRRBB exposures'!F420),ISNUMBER('IRRBB exposures'!F465)),'IRRBB exposures'!F420-'IRRBB exposures'!F465,"")</f>
        <v/>
      </c>
      <c r="F52" s="1346" t="str">
        <f>IF(AND(ISNUMBER('IRRBB exposures'!G420),ISNUMBER('IRRBB exposures'!G465)),'IRRBB exposures'!G420-'IRRBB exposures'!G465,"")</f>
        <v/>
      </c>
      <c r="G52" s="1346" t="str">
        <f>IF(AND(ISNUMBER('IRRBB exposures'!H420),ISNUMBER('IRRBB exposures'!H465)),'IRRBB exposures'!H420-'IRRBB exposures'!H465,"")</f>
        <v/>
      </c>
      <c r="H52" s="1346" t="str">
        <f>IF(AND(ISNUMBER('IRRBB exposures'!I420),ISNUMBER('IRRBB exposures'!I465)),'IRRBB exposures'!I420-'IRRBB exposures'!I465,"")</f>
        <v/>
      </c>
      <c r="I52" s="1346" t="str">
        <f>IF(AND(ISNUMBER('IRRBB exposures'!J420),ISNUMBER('IRRBB exposures'!J465)),'IRRBB exposures'!J420-'IRRBB exposures'!J465,"")</f>
        <v/>
      </c>
      <c r="J52" s="1346" t="str">
        <f>IF(AND(ISNUMBER('IRRBB exposures'!K420),ISNUMBER('IRRBB exposures'!K465)),'IRRBB exposures'!K420-'IRRBB exposures'!K465,"")</f>
        <v/>
      </c>
      <c r="K52" s="1346" t="str">
        <f>IF(AND(ISNUMBER('IRRBB exposures'!L420),ISNUMBER('IRRBB exposures'!L465)),'IRRBB exposures'!L420-'IRRBB exposures'!L465,"")</f>
        <v/>
      </c>
      <c r="L52" s="1346" t="str">
        <f>IF(AND(ISNUMBER('IRRBB exposures'!M420),ISNUMBER('IRRBB exposures'!M465)),'IRRBB exposures'!M420-'IRRBB exposures'!M465,"")</f>
        <v/>
      </c>
      <c r="M52" s="1346" t="str">
        <f>IF(AND(ISNUMBER('IRRBB exposures'!N420),ISNUMBER('IRRBB exposures'!N465)),'IRRBB exposures'!N420-'IRRBB exposures'!N465,"")</f>
        <v/>
      </c>
      <c r="N52" s="1346" t="str">
        <f>IF(AND(ISNUMBER('IRRBB exposures'!O420),ISNUMBER('IRRBB exposures'!O465)),'IRRBB exposures'!O420-'IRRBB exposures'!O465,"")</f>
        <v/>
      </c>
      <c r="O52" s="1346" t="str">
        <f>IF(AND(ISNUMBER('IRRBB exposures'!P420),ISNUMBER('IRRBB exposures'!P465)),'IRRBB exposures'!P420-'IRRBB exposures'!P465,"")</f>
        <v/>
      </c>
      <c r="P52" s="1346" t="str">
        <f>IF(AND(ISNUMBER('IRRBB exposures'!Q420),ISNUMBER('IRRBB exposures'!Q465)),'IRRBB exposures'!Q420-'IRRBB exposures'!Q465,"")</f>
        <v/>
      </c>
      <c r="Q52" s="1346" t="str">
        <f>IF(AND(ISNUMBER('IRRBB exposures'!R420),ISNUMBER('IRRBB exposures'!R465)),'IRRBB exposures'!R420-'IRRBB exposures'!R465,"")</f>
        <v/>
      </c>
      <c r="R52" s="1346" t="str">
        <f>IF(AND(ISNUMBER('IRRBB exposures'!S420),ISNUMBER('IRRBB exposures'!S465)),'IRRBB exposures'!S420-'IRRBB exposures'!S465,"")</f>
        <v/>
      </c>
      <c r="S52" s="1346" t="str">
        <f>IF(AND(ISNUMBER('IRRBB exposures'!T420),ISNUMBER('IRRBB exposures'!T465)),'IRRBB exposures'!T420-'IRRBB exposures'!T465,"")</f>
        <v/>
      </c>
      <c r="T52" s="1346" t="str">
        <f>IF(AND(ISNUMBER('IRRBB exposures'!U420),ISNUMBER('IRRBB exposures'!U465)),'IRRBB exposures'!U420-'IRRBB exposures'!U465,"")</f>
        <v/>
      </c>
      <c r="U52" s="1346" t="str">
        <f>IF(AND(ISNUMBER('IRRBB exposures'!V420),ISNUMBER('IRRBB exposures'!V465)),'IRRBB exposures'!V420-'IRRBB exposures'!V465,"")</f>
        <v/>
      </c>
      <c r="V52" s="1346" t="str">
        <f>IF(AND(ISNUMBER('IRRBB exposures'!W420),ISNUMBER('IRRBB exposures'!W465)),'IRRBB exposures'!W420-'IRRBB exposures'!W465,"")</f>
        <v/>
      </c>
      <c r="W52" s="1596" t="str">
        <f>IF(OR(ISBLANK('IRRBB exposures'!Z324),'IRRBB exposures'!AB329="No"),"",IF('IRRBB exposures'!Z324 = "No",-1,0))</f>
        <v/>
      </c>
    </row>
    <row r="53" spans="1:23" ht="15" customHeight="1" x14ac:dyDescent="0.25">
      <c r="B53" s="2245"/>
      <c r="C53" s="1150" t="s">
        <v>1301</v>
      </c>
      <c r="D53" s="1346" t="str">
        <f>IF(AND(ISNUMBER('IRRBB exposures'!E512),ISNUMBER('IRRBB exposures'!E558)),'IRRBB exposures'!E512-'IRRBB exposures'!E558,"")</f>
        <v/>
      </c>
      <c r="E53" s="1346" t="str">
        <f>IF(AND(ISNUMBER('IRRBB exposures'!F512),ISNUMBER('IRRBB exposures'!F558)),'IRRBB exposures'!F512-'IRRBB exposures'!F558,"")</f>
        <v/>
      </c>
      <c r="F53" s="1346" t="str">
        <f>IF(AND(ISNUMBER('IRRBB exposures'!G512),ISNUMBER('IRRBB exposures'!G558)),'IRRBB exposures'!G512-'IRRBB exposures'!G558,"")</f>
        <v/>
      </c>
      <c r="G53" s="1346" t="str">
        <f>IF(AND(ISNUMBER('IRRBB exposures'!H512),ISNUMBER('IRRBB exposures'!H558)),'IRRBB exposures'!H512-'IRRBB exposures'!H558,"")</f>
        <v/>
      </c>
      <c r="H53" s="1346" t="str">
        <f>IF(AND(ISNUMBER('IRRBB exposures'!I512),ISNUMBER('IRRBB exposures'!I558)),'IRRBB exposures'!I512-'IRRBB exposures'!I558,"")</f>
        <v/>
      </c>
      <c r="I53" s="1346" t="str">
        <f>IF(AND(ISNUMBER('IRRBB exposures'!J512),ISNUMBER('IRRBB exposures'!J558)),'IRRBB exposures'!J512-'IRRBB exposures'!J558,"")</f>
        <v/>
      </c>
      <c r="J53" s="1346" t="str">
        <f>IF(AND(ISNUMBER('IRRBB exposures'!K512),ISNUMBER('IRRBB exposures'!K558)),'IRRBB exposures'!K512-'IRRBB exposures'!K558,"")</f>
        <v/>
      </c>
      <c r="K53" s="1346" t="str">
        <f>IF(AND(ISNUMBER('IRRBB exposures'!L512),ISNUMBER('IRRBB exposures'!L558)),'IRRBB exposures'!L512-'IRRBB exposures'!L558,"")</f>
        <v/>
      </c>
      <c r="L53" s="1346" t="str">
        <f>IF(AND(ISNUMBER('IRRBB exposures'!M512),ISNUMBER('IRRBB exposures'!M558)),'IRRBB exposures'!M512-'IRRBB exposures'!M558,"")</f>
        <v/>
      </c>
      <c r="M53" s="1346" t="str">
        <f>IF(AND(ISNUMBER('IRRBB exposures'!N512),ISNUMBER('IRRBB exposures'!N558)),'IRRBB exposures'!N512-'IRRBB exposures'!N558,"")</f>
        <v/>
      </c>
      <c r="N53" s="1346" t="str">
        <f>IF(AND(ISNUMBER('IRRBB exposures'!O512),ISNUMBER('IRRBB exposures'!O558)),'IRRBB exposures'!O512-'IRRBB exposures'!O558,"")</f>
        <v/>
      </c>
      <c r="O53" s="1346" t="str">
        <f>IF(AND(ISNUMBER('IRRBB exposures'!P512),ISNUMBER('IRRBB exposures'!P558)),'IRRBB exposures'!P512-'IRRBB exposures'!P558,"")</f>
        <v/>
      </c>
      <c r="P53" s="1346" t="str">
        <f>IF(AND(ISNUMBER('IRRBB exposures'!Q512),ISNUMBER('IRRBB exposures'!Q558)),'IRRBB exposures'!Q512-'IRRBB exposures'!Q558,"")</f>
        <v/>
      </c>
      <c r="Q53" s="1346" t="str">
        <f>IF(AND(ISNUMBER('IRRBB exposures'!R512),ISNUMBER('IRRBB exposures'!R558)),'IRRBB exposures'!R512-'IRRBB exposures'!R558,"")</f>
        <v/>
      </c>
      <c r="R53" s="1346" t="str">
        <f>IF(AND(ISNUMBER('IRRBB exposures'!S512),ISNUMBER('IRRBB exposures'!S558)),'IRRBB exposures'!S512-'IRRBB exposures'!S558,"")</f>
        <v/>
      </c>
      <c r="S53" s="1346" t="str">
        <f>IF(AND(ISNUMBER('IRRBB exposures'!T512),ISNUMBER('IRRBB exposures'!T558)),'IRRBB exposures'!T512-'IRRBB exposures'!T558,"")</f>
        <v/>
      </c>
      <c r="T53" s="1346" t="str">
        <f>IF(AND(ISNUMBER('IRRBB exposures'!U512),ISNUMBER('IRRBB exposures'!U558)),'IRRBB exposures'!U512-'IRRBB exposures'!U558,"")</f>
        <v/>
      </c>
      <c r="U53" s="1346" t="str">
        <f>IF(AND(ISNUMBER('IRRBB exposures'!V512),ISNUMBER('IRRBB exposures'!V558)),'IRRBB exposures'!V512-'IRRBB exposures'!V558,"")</f>
        <v/>
      </c>
      <c r="V53" s="1346" t="str">
        <f>IF(AND(ISNUMBER('IRRBB exposures'!W512),ISNUMBER('IRRBB exposures'!W558)),'IRRBB exposures'!W512-'IRRBB exposures'!W558,"")</f>
        <v/>
      </c>
      <c r="W53" s="1597">
        <f t="shared" ref="W53" si="3">IF(ISNUMBER(W45),W45,"")</f>
        <v>1</v>
      </c>
    </row>
    <row r="54" spans="1:23" ht="15" customHeight="1" x14ac:dyDescent="0.25">
      <c r="B54" s="2246"/>
      <c r="C54" s="1139" t="s">
        <v>1309</v>
      </c>
      <c r="D54" s="1347" t="str">
        <f>IF(AND(ISNUMBER(D$6),'IRRBB exposures'!$F$25="Yes",'IRRBB exposures'!$Z$135="Yes",'IRRBB exposures'!$Z$236="Yes",'IRRBB exposures'!$AB$329="Yes",ISNUMBER(D53),ISNUMBER($W$6),ISNUMBER($W$7),ISNUMBER($W$8),ISNUMBER($W$9),ISNUMBER($W47),ISNUMBER($W48),ISNUMBER($W49),ISNUMBER($W50),ISNUMBER($W51),ISNUMBER($W52),ISNUMBER($W53)),SUMPRODUCT(D$6:D$9,$W$6:$W$9)+SUMPRODUCT(D47:D53,$W47:$W53),"")</f>
        <v/>
      </c>
      <c r="E54" s="1347" t="str">
        <f>IF(AND(ISNUMBER(E$6),'IRRBB exposures'!$F$25="Yes",'IRRBB exposures'!$Z$135="Yes",'IRRBB exposures'!$Z$236="Yes",'IRRBB exposures'!$AB$329="Yes",ISNUMBER(E53),ISNUMBER($W$6),ISNUMBER($W$7),ISNUMBER($W$8),ISNUMBER($W$9),ISNUMBER($W47),ISNUMBER($W48),ISNUMBER($W49),ISNUMBER($W50),ISNUMBER($W51),ISNUMBER($W52),ISNUMBER($W53)),SUMPRODUCT(E$6:E$9,$W$6:$W$9)+SUMPRODUCT(E47:E53,$W47:$W53),"")</f>
        <v/>
      </c>
      <c r="F54" s="1347" t="str">
        <f>IF(AND(ISNUMBER(F$6),'IRRBB exposures'!$F$25="Yes",'IRRBB exposures'!$Z$135="Yes",'IRRBB exposures'!$Z$236="Yes",'IRRBB exposures'!$AB$329="Yes",ISNUMBER(F53),ISNUMBER($W$6),ISNUMBER($W$7),ISNUMBER($W$8),ISNUMBER($W$9),ISNUMBER($W47),ISNUMBER($W48),ISNUMBER($W49),ISNUMBER($W50),ISNUMBER($W51),ISNUMBER($W52),ISNUMBER($W53)),SUMPRODUCT(F$6:F$9,$W$6:$W$9)+SUMPRODUCT(F47:F53,$W47:$W53),"")</f>
        <v/>
      </c>
      <c r="G54" s="1347" t="str">
        <f>IF(AND(ISNUMBER(G$6),'IRRBB exposures'!$F$25="Yes",'IRRBB exposures'!$Z$135="Yes",'IRRBB exposures'!$Z$236="Yes",'IRRBB exposures'!$AB$329="Yes",ISNUMBER(G53),ISNUMBER($W$6),ISNUMBER($W$7),ISNUMBER($W$8),ISNUMBER($W$9),ISNUMBER($W47),ISNUMBER($W48),ISNUMBER($W49),ISNUMBER($W50),ISNUMBER($W51),ISNUMBER($W52),ISNUMBER($W53)),SUMPRODUCT(G$6:G$9,$W$6:$W$9)+SUMPRODUCT(G47:G53,$W47:$W53),"")</f>
        <v/>
      </c>
      <c r="H54" s="1347" t="str">
        <f>IF(AND(ISNUMBER(H$6),'IRRBB exposures'!$F$25="Yes",'IRRBB exposures'!$Z$135="Yes",'IRRBB exposures'!$Z$236="Yes",'IRRBB exposures'!$AB$329="Yes",ISNUMBER(H53),ISNUMBER($W$6),ISNUMBER($W$7),ISNUMBER($W$8),ISNUMBER($W$9),ISNUMBER($W47),ISNUMBER($W48),ISNUMBER($W49),ISNUMBER($W50),ISNUMBER($W51),ISNUMBER($W52),ISNUMBER($W53)),SUMPRODUCT(H$6:H$9,$W$6:$W$9)+SUMPRODUCT(H47:H53,$W47:$W53),"")</f>
        <v/>
      </c>
      <c r="I54" s="1347" t="str">
        <f>IF(AND(ISNUMBER(I$6),'IRRBB exposures'!$F$25="Yes",'IRRBB exposures'!$Z$135="Yes",'IRRBB exposures'!$Z$236="Yes",'IRRBB exposures'!$AB$329="Yes",ISNUMBER(I53),ISNUMBER($W$6),ISNUMBER($W$7),ISNUMBER($W$8),ISNUMBER($W$9),ISNUMBER($W47),ISNUMBER($W48),ISNUMBER($W49),ISNUMBER($W50),ISNUMBER($W51),ISNUMBER($W52),ISNUMBER($W53)),SUMPRODUCT(I$6:I$9,$W$6:$W$9)+SUMPRODUCT(I47:I53,$W47:$W53),"")</f>
        <v/>
      </c>
      <c r="J54" s="1347" t="str">
        <f>IF(AND(ISNUMBER(J$6),'IRRBB exposures'!$F$25="Yes",'IRRBB exposures'!$Z$135="Yes",'IRRBB exposures'!$Z$236="Yes",'IRRBB exposures'!$AB$329="Yes",ISNUMBER(J53),ISNUMBER($W$6),ISNUMBER($W$7),ISNUMBER($W$8),ISNUMBER($W$9),ISNUMBER($W47),ISNUMBER($W48),ISNUMBER($W49),ISNUMBER($W50),ISNUMBER($W51),ISNUMBER($W52),ISNUMBER($W53)),SUMPRODUCT(J$6:J$9,$W$6:$W$9)+SUMPRODUCT(J47:J53,$W47:$W53),"")</f>
        <v/>
      </c>
      <c r="K54" s="1347" t="str">
        <f>IF(AND(ISNUMBER(K$6),'IRRBB exposures'!$F$25="Yes",'IRRBB exposures'!$Z$135="Yes",'IRRBB exposures'!$Z$236="Yes",'IRRBB exposures'!$AB$329="Yes",ISNUMBER(K53),ISNUMBER($W$6),ISNUMBER($W$7),ISNUMBER($W$8),ISNUMBER($W$9),ISNUMBER($W47),ISNUMBER($W48),ISNUMBER($W49),ISNUMBER($W50),ISNUMBER($W51),ISNUMBER($W52),ISNUMBER($W53)),SUMPRODUCT(K$6:K$9,$W$6:$W$9)+SUMPRODUCT(K47:K53,$W47:$W53),"")</f>
        <v/>
      </c>
      <c r="L54" s="1347" t="str">
        <f>IF(AND(ISNUMBER(L$6),'IRRBB exposures'!$F$25="Yes",'IRRBB exposures'!$Z$135="Yes",'IRRBB exposures'!$Z$236="Yes",'IRRBB exposures'!$AB$329="Yes",ISNUMBER(L53),ISNUMBER($W$6),ISNUMBER($W$7),ISNUMBER($W$8),ISNUMBER($W$9),ISNUMBER($W47),ISNUMBER($W48),ISNUMBER($W49),ISNUMBER($W50),ISNUMBER($W51),ISNUMBER($W52),ISNUMBER($W53)),SUMPRODUCT(L$6:L$9,$W$6:$W$9)+SUMPRODUCT(L47:L53,$W47:$W53),"")</f>
        <v/>
      </c>
      <c r="M54" s="1347" t="str">
        <f>IF(AND(ISNUMBER(M$6),'IRRBB exposures'!$F$25="Yes",'IRRBB exposures'!$Z$135="Yes",'IRRBB exposures'!$Z$236="Yes",'IRRBB exposures'!$AB$329="Yes",ISNUMBER(M53),ISNUMBER($W$6),ISNUMBER($W$7),ISNUMBER($W$8),ISNUMBER($W$9),ISNUMBER($W47),ISNUMBER($W48),ISNUMBER($W49),ISNUMBER($W50),ISNUMBER($W51),ISNUMBER($W52),ISNUMBER($W53)),SUMPRODUCT(M$6:M$9,$W$6:$W$9)+SUMPRODUCT(M47:M53,$W47:$W53),"")</f>
        <v/>
      </c>
      <c r="N54" s="1347" t="str">
        <f>IF(AND(ISNUMBER(N$6),'IRRBB exposures'!$F$25="Yes",'IRRBB exposures'!$Z$135="Yes",'IRRBB exposures'!$Z$236="Yes",'IRRBB exposures'!$AB$329="Yes",ISNUMBER(N53),ISNUMBER($W$6),ISNUMBER($W$7),ISNUMBER($W$8),ISNUMBER($W$9),ISNUMBER($W47),ISNUMBER($W48),ISNUMBER($W49),ISNUMBER($W50),ISNUMBER($W51),ISNUMBER($W52),ISNUMBER($W53)),SUMPRODUCT(N$6:N$9,$W$6:$W$9)+SUMPRODUCT(N47:N53,$W47:$W53),"")</f>
        <v/>
      </c>
      <c r="O54" s="1347" t="str">
        <f>IF(AND(ISNUMBER(O$6),'IRRBB exposures'!$F$25="Yes",'IRRBB exposures'!$Z$135="Yes",'IRRBB exposures'!$Z$236="Yes",'IRRBB exposures'!$AB$329="Yes",ISNUMBER(O53),ISNUMBER($W$6),ISNUMBER($W$7),ISNUMBER($W$8),ISNUMBER($W$9),ISNUMBER($W47),ISNUMBER($W48),ISNUMBER($W49),ISNUMBER($W50),ISNUMBER($W51),ISNUMBER($W52),ISNUMBER($W53)),SUMPRODUCT(O$6:O$9,$W$6:$W$9)+SUMPRODUCT(O47:O53,$W47:$W53),"")</f>
        <v/>
      </c>
      <c r="P54" s="1347" t="str">
        <f>IF(AND(ISNUMBER(P$6),'IRRBB exposures'!$F$25="Yes",'IRRBB exposures'!$Z$135="Yes",'IRRBB exposures'!$Z$236="Yes",'IRRBB exposures'!$AB$329="Yes",ISNUMBER(P53),ISNUMBER($W$6),ISNUMBER($W$7),ISNUMBER($W$8),ISNUMBER($W$9),ISNUMBER($W47),ISNUMBER($W48),ISNUMBER($W49),ISNUMBER($W50),ISNUMBER($W51),ISNUMBER($W52),ISNUMBER($W53)),SUMPRODUCT(P$6:P$9,$W$6:$W$9)+SUMPRODUCT(P47:P53,$W47:$W53),"")</f>
        <v/>
      </c>
      <c r="Q54" s="1347" t="str">
        <f>IF(AND(ISNUMBER(Q$6),'IRRBB exposures'!$F$25="Yes",'IRRBB exposures'!$Z$135="Yes",'IRRBB exposures'!$Z$236="Yes",'IRRBB exposures'!$AB$329="Yes",ISNUMBER(Q53),ISNUMBER($W$6),ISNUMBER($W$7),ISNUMBER($W$8),ISNUMBER($W$9),ISNUMBER($W47),ISNUMBER($W48),ISNUMBER($W49),ISNUMBER($W50),ISNUMBER($W51),ISNUMBER($W52),ISNUMBER($W53)),SUMPRODUCT(Q$6:Q$9,$W$6:$W$9)+SUMPRODUCT(Q47:Q53,$W47:$W53),"")</f>
        <v/>
      </c>
      <c r="R54" s="1347" t="str">
        <f>IF(AND(ISNUMBER(R$6),'IRRBB exposures'!$F$25="Yes",'IRRBB exposures'!$Z$135="Yes",'IRRBB exposures'!$Z$236="Yes",'IRRBB exposures'!$AB$329="Yes",ISNUMBER(R53),ISNUMBER($W$6),ISNUMBER($W$7),ISNUMBER($W$8),ISNUMBER($W$9),ISNUMBER($W47),ISNUMBER($W48),ISNUMBER($W49),ISNUMBER($W50),ISNUMBER($W51),ISNUMBER($W52),ISNUMBER($W53)),SUMPRODUCT(R$6:R$9,$W$6:$W$9)+SUMPRODUCT(R47:R53,$W47:$W53),"")</f>
        <v/>
      </c>
      <c r="S54" s="1347" t="str">
        <f>IF(AND(ISNUMBER(S$6),'IRRBB exposures'!$F$25="Yes",'IRRBB exposures'!$Z$135="Yes",'IRRBB exposures'!$Z$236="Yes",'IRRBB exposures'!$AB$329="Yes",ISNUMBER(S53),ISNUMBER($W$6),ISNUMBER($W$7),ISNUMBER($W$8),ISNUMBER($W$9),ISNUMBER($W47),ISNUMBER($W48),ISNUMBER($W49),ISNUMBER($W50),ISNUMBER($W51),ISNUMBER($W52),ISNUMBER($W53)),SUMPRODUCT(S$6:S$9,$W$6:$W$9)+SUMPRODUCT(S47:S53,$W47:$W53),"")</f>
        <v/>
      </c>
      <c r="T54" s="1347" t="str">
        <f>IF(AND(ISNUMBER(T$6),'IRRBB exposures'!$F$25="Yes",'IRRBB exposures'!$Z$135="Yes",'IRRBB exposures'!$Z$236="Yes",'IRRBB exposures'!$AB$329="Yes",ISNUMBER(T53),ISNUMBER($W$6),ISNUMBER($W$7),ISNUMBER($W$8),ISNUMBER($W$9),ISNUMBER($W47),ISNUMBER($W48),ISNUMBER($W49),ISNUMBER($W50),ISNUMBER($W51),ISNUMBER($W52),ISNUMBER($W53)),SUMPRODUCT(T$6:T$9,$W$6:$W$9)+SUMPRODUCT(T47:T53,$W47:$W53),"")</f>
        <v/>
      </c>
      <c r="U54" s="1347" t="str">
        <f>IF(AND(ISNUMBER(U$6),'IRRBB exposures'!$F$25="Yes",'IRRBB exposures'!$Z$135="Yes",'IRRBB exposures'!$Z$236="Yes",'IRRBB exposures'!$AB$329="Yes",ISNUMBER(U53),ISNUMBER($W$6),ISNUMBER($W$7),ISNUMBER($W$8),ISNUMBER($W$9),ISNUMBER($W47),ISNUMBER($W48),ISNUMBER($W49),ISNUMBER($W50),ISNUMBER($W51),ISNUMBER($W52),ISNUMBER($W53)),SUMPRODUCT(U$6:U$9,$W$6:$W$9)+SUMPRODUCT(U47:U53,$W47:$W53),"")</f>
        <v/>
      </c>
      <c r="V54" s="1347" t="str">
        <f>IF(AND(ISNUMBER(V$6),'IRRBB exposures'!$F$25="Yes",'IRRBB exposures'!$Z$135="Yes",'IRRBB exposures'!$Z$236="Yes",'IRRBB exposures'!$AB$329="Yes",ISNUMBER(V53),ISNUMBER($W$6),ISNUMBER($W$7),ISNUMBER($W$8),ISNUMBER($W$9),ISNUMBER($W47),ISNUMBER($W48),ISNUMBER($W49),ISNUMBER($W50),ISNUMBER($W51),ISNUMBER($W52),ISNUMBER($W53)),SUMPRODUCT(V$6:V$9,$W$6:$W$9)+SUMPRODUCT(V47:V53,$W47:$W53),"")</f>
        <v/>
      </c>
      <c r="W54" s="1598"/>
    </row>
    <row r="55" spans="1:23" ht="15" customHeight="1" x14ac:dyDescent="0.25">
      <c r="B55" s="2244">
        <v>6</v>
      </c>
      <c r="C55" s="1150" t="s">
        <v>1303</v>
      </c>
      <c r="D55" s="1346" t="str">
        <f>IF(ISNUMBER('IRRBB exposures'!E136),'IRRBB exposures'!E136,"")</f>
        <v/>
      </c>
      <c r="E55" s="1346" t="str">
        <f>IF(ISNUMBER('IRRBB exposures'!F136),'IRRBB exposures'!F136,"")</f>
        <v/>
      </c>
      <c r="F55" s="1346" t="str">
        <f>IF(ISNUMBER('IRRBB exposures'!G136),'IRRBB exposures'!G136,"")</f>
        <v/>
      </c>
      <c r="G55" s="1346" t="str">
        <f>IF(ISNUMBER('IRRBB exposures'!H136),'IRRBB exposures'!H136,"")</f>
        <v/>
      </c>
      <c r="H55" s="1346" t="str">
        <f>IF(ISNUMBER('IRRBB exposures'!I136),'IRRBB exposures'!I136,"")</f>
        <v/>
      </c>
      <c r="I55" s="1346" t="str">
        <f>IF(ISNUMBER('IRRBB exposures'!J136),'IRRBB exposures'!J136,"")</f>
        <v/>
      </c>
      <c r="J55" s="1346" t="str">
        <f>IF(ISNUMBER('IRRBB exposures'!K136),'IRRBB exposures'!K136,"")</f>
        <v/>
      </c>
      <c r="K55" s="1346" t="str">
        <f>IF(ISNUMBER('IRRBB exposures'!L136),'IRRBB exposures'!L136,"")</f>
        <v/>
      </c>
      <c r="L55" s="1346" t="str">
        <f>IF(ISNUMBER('IRRBB exposures'!M136),'IRRBB exposures'!M136,"")</f>
        <v/>
      </c>
      <c r="M55" s="1346" t="str">
        <f>IF(ISNUMBER('IRRBB exposures'!N136),'IRRBB exposures'!N136,"")</f>
        <v/>
      </c>
      <c r="N55" s="1346" t="str">
        <f>IF(ISNUMBER('IRRBB exposures'!O136),'IRRBB exposures'!O136,"")</f>
        <v/>
      </c>
      <c r="O55" s="1346" t="str">
        <f>IF(ISNUMBER('IRRBB exposures'!P136),'IRRBB exposures'!P136,"")</f>
        <v/>
      </c>
      <c r="P55" s="1346" t="str">
        <f>IF(ISNUMBER('IRRBB exposures'!Q136),'IRRBB exposures'!Q136,"")</f>
        <v/>
      </c>
      <c r="Q55" s="1346" t="str">
        <f>IF(ISNUMBER('IRRBB exposures'!R136),'IRRBB exposures'!R136,"")</f>
        <v/>
      </c>
      <c r="R55" s="1346" t="str">
        <f>IF(ISNUMBER('IRRBB exposures'!S136),'IRRBB exposures'!S136,"")</f>
        <v/>
      </c>
      <c r="S55" s="1346" t="str">
        <f>IF(ISNUMBER('IRRBB exposures'!T136),'IRRBB exposures'!T136,"")</f>
        <v/>
      </c>
      <c r="T55" s="1346" t="str">
        <f>IF(ISNUMBER('IRRBB exposures'!U136),'IRRBB exposures'!U136,"")</f>
        <v/>
      </c>
      <c r="U55" s="1346" t="str">
        <f>IF(ISNUMBER('IRRBB exposures'!V136),'IRRBB exposures'!V136,"")</f>
        <v/>
      </c>
      <c r="V55" s="1346" t="str">
        <f>IF(ISNUMBER('IRRBB exposures'!W136),'IRRBB exposures'!W136,"")</f>
        <v/>
      </c>
      <c r="W55" s="1595" t="str">
        <f>IF(OR(ISBLANK('IRRBB exposures'!Y130),'IRRBB exposures'!Z136="No"),"",IF('IRRBB exposures'!Y130 = "Yes",-1,0))</f>
        <v/>
      </c>
    </row>
    <row r="56" spans="1:23" ht="15" customHeight="1" x14ac:dyDescent="0.25">
      <c r="B56" s="2245"/>
      <c r="C56" s="1348" t="s">
        <v>1304</v>
      </c>
      <c r="D56" s="1346" t="str">
        <f>IF(ISNUMBER('IRRBB exposures'!E181),'IRRBB exposures'!E181,"")</f>
        <v/>
      </c>
      <c r="E56" s="1346" t="str">
        <f>IF(ISNUMBER('IRRBB exposures'!F181),'IRRBB exposures'!F181,"")</f>
        <v/>
      </c>
      <c r="F56" s="1346" t="str">
        <f>IF(ISNUMBER('IRRBB exposures'!G181),'IRRBB exposures'!G181,"")</f>
        <v/>
      </c>
      <c r="G56" s="1346" t="str">
        <f>IF(ISNUMBER('IRRBB exposures'!H181),'IRRBB exposures'!H181,"")</f>
        <v/>
      </c>
      <c r="H56" s="1346" t="str">
        <f>IF(ISNUMBER('IRRBB exposures'!I181),'IRRBB exposures'!I181,"")</f>
        <v/>
      </c>
      <c r="I56" s="1346" t="str">
        <f>IF(ISNUMBER('IRRBB exposures'!J181),'IRRBB exposures'!J181,"")</f>
        <v/>
      </c>
      <c r="J56" s="1346" t="str">
        <f>IF(ISNUMBER('IRRBB exposures'!K181),'IRRBB exposures'!K181,"")</f>
        <v/>
      </c>
      <c r="K56" s="1346" t="str">
        <f>IF(ISNUMBER('IRRBB exposures'!L181),'IRRBB exposures'!L181,"")</f>
        <v/>
      </c>
      <c r="L56" s="1346" t="str">
        <f>IF(ISNUMBER('IRRBB exposures'!M181),'IRRBB exposures'!M181,"")</f>
        <v/>
      </c>
      <c r="M56" s="1346" t="str">
        <f>IF(ISNUMBER('IRRBB exposures'!N181),'IRRBB exposures'!N181,"")</f>
        <v/>
      </c>
      <c r="N56" s="1346" t="str">
        <f>IF(ISNUMBER('IRRBB exposures'!O181),'IRRBB exposures'!O181,"")</f>
        <v/>
      </c>
      <c r="O56" s="1346" t="str">
        <f>IF(ISNUMBER('IRRBB exposures'!P181),'IRRBB exposures'!P181,"")</f>
        <v/>
      </c>
      <c r="P56" s="1346" t="str">
        <f>IF(ISNUMBER('IRRBB exposures'!Q181),'IRRBB exposures'!Q181,"")</f>
        <v/>
      </c>
      <c r="Q56" s="1346" t="str">
        <f>IF(ISNUMBER('IRRBB exposures'!R181),'IRRBB exposures'!R181,"")</f>
        <v/>
      </c>
      <c r="R56" s="1346" t="str">
        <f>IF(ISNUMBER('IRRBB exposures'!S181),'IRRBB exposures'!S181,"")</f>
        <v/>
      </c>
      <c r="S56" s="1346" t="str">
        <f>IF(ISNUMBER('IRRBB exposures'!T181),'IRRBB exposures'!T181,"")</f>
        <v/>
      </c>
      <c r="T56" s="1346" t="str">
        <f>IF(ISNUMBER('IRRBB exposures'!U181),'IRRBB exposures'!U181,"")</f>
        <v/>
      </c>
      <c r="U56" s="1346" t="str">
        <f>IF(ISNUMBER('IRRBB exposures'!V181),'IRRBB exposures'!V181,"")</f>
        <v/>
      </c>
      <c r="V56" s="1346" t="str">
        <f>IF(ISNUMBER('IRRBB exposures'!W181),'IRRBB exposures'!W181,"")</f>
        <v/>
      </c>
      <c r="W56" s="1596" t="str">
        <f>IF(OR(ISBLANK('IRRBB exposures'!Y130),'IRRBB exposures'!Z136="No"),"",IF('IRRBB exposures'!Y130 = "No",-1,0))</f>
        <v/>
      </c>
    </row>
    <row r="57" spans="1:23" ht="15" customHeight="1" x14ac:dyDescent="0.25">
      <c r="B57" s="2245"/>
      <c r="C57" s="1348" t="s">
        <v>1305</v>
      </c>
      <c r="D57" s="1346" t="str">
        <f>IF(ISNUMBER('IRRBB exposures'!E237),'IRRBB exposures'!E237,"")</f>
        <v/>
      </c>
      <c r="E57" s="1346" t="str">
        <f>IF(ISNUMBER('IRRBB exposures'!F237),'IRRBB exposures'!F237,"")</f>
        <v/>
      </c>
      <c r="F57" s="1346" t="str">
        <f>IF(ISNUMBER('IRRBB exposures'!G237),'IRRBB exposures'!G237,"")</f>
        <v/>
      </c>
      <c r="G57" s="1346" t="str">
        <f>IF(ISNUMBER('IRRBB exposures'!H237),'IRRBB exposures'!H237,"")</f>
        <v/>
      </c>
      <c r="H57" s="1346" t="str">
        <f>IF(ISNUMBER('IRRBB exposures'!I237),'IRRBB exposures'!I237,"")</f>
        <v/>
      </c>
      <c r="I57" s="1346" t="str">
        <f>IF(ISNUMBER('IRRBB exposures'!J237),'IRRBB exposures'!J237,"")</f>
        <v/>
      </c>
      <c r="J57" s="1346" t="str">
        <f>IF(ISNUMBER('IRRBB exposures'!K237),'IRRBB exposures'!K237,"")</f>
        <v/>
      </c>
      <c r="K57" s="1346" t="str">
        <f>IF(ISNUMBER('IRRBB exposures'!L237),'IRRBB exposures'!L237,"")</f>
        <v/>
      </c>
      <c r="L57" s="1346" t="str">
        <f>IF(ISNUMBER('IRRBB exposures'!M237),'IRRBB exposures'!M237,"")</f>
        <v/>
      </c>
      <c r="M57" s="1346" t="str">
        <f>IF(ISNUMBER('IRRBB exposures'!N237),'IRRBB exposures'!N237,"")</f>
        <v/>
      </c>
      <c r="N57" s="1346" t="str">
        <f>IF(ISNUMBER('IRRBB exposures'!O237),'IRRBB exposures'!O237,"")</f>
        <v/>
      </c>
      <c r="O57" s="1346" t="str">
        <f>IF(ISNUMBER('IRRBB exposures'!P237),'IRRBB exposures'!P237,"")</f>
        <v/>
      </c>
      <c r="P57" s="1346" t="str">
        <f>IF(ISNUMBER('IRRBB exposures'!Q237),'IRRBB exposures'!Q237,"")</f>
        <v/>
      </c>
      <c r="Q57" s="1346" t="str">
        <f>IF(ISNUMBER('IRRBB exposures'!R237),'IRRBB exposures'!R237,"")</f>
        <v/>
      </c>
      <c r="R57" s="1346" t="str">
        <f>IF(ISNUMBER('IRRBB exposures'!S237),'IRRBB exposures'!S237,"")</f>
        <v/>
      </c>
      <c r="S57" s="1346" t="str">
        <f>IF(ISNUMBER('IRRBB exposures'!T237),'IRRBB exposures'!T237,"")</f>
        <v/>
      </c>
      <c r="T57" s="1346" t="str">
        <f>IF(ISNUMBER('IRRBB exposures'!U237),'IRRBB exposures'!U237,"")</f>
        <v/>
      </c>
      <c r="U57" s="1346" t="str">
        <f>IF(ISNUMBER('IRRBB exposures'!V237),'IRRBB exposures'!V237,"")</f>
        <v/>
      </c>
      <c r="V57" s="1346" t="str">
        <f>IF(ISNUMBER('IRRBB exposures'!W237),'IRRBB exposures'!W237,"")</f>
        <v/>
      </c>
      <c r="W57" s="1596" t="str">
        <f>IF(OR(ISBLANK('IRRBB exposures'!Y231),'IRRBB exposures'!Z237="No"),"",IF('IRRBB exposures'!Y231 = "Yes",1,0))</f>
        <v/>
      </c>
    </row>
    <row r="58" spans="1:23" ht="15" customHeight="1" x14ac:dyDescent="0.25">
      <c r="B58" s="2245"/>
      <c r="C58" s="1348" t="s">
        <v>1306</v>
      </c>
      <c r="D58" s="1346" t="str">
        <f>IF(ISNUMBER('IRRBB exposures'!E282),'IRRBB exposures'!E282,"")</f>
        <v/>
      </c>
      <c r="E58" s="1346" t="str">
        <f>IF(ISNUMBER('IRRBB exposures'!F282),'IRRBB exposures'!F282,"")</f>
        <v/>
      </c>
      <c r="F58" s="1346" t="str">
        <f>IF(ISNUMBER('IRRBB exposures'!G282),'IRRBB exposures'!G282,"")</f>
        <v/>
      </c>
      <c r="G58" s="1346" t="str">
        <f>IF(ISNUMBER('IRRBB exposures'!H282),'IRRBB exposures'!H282,"")</f>
        <v/>
      </c>
      <c r="H58" s="1346" t="str">
        <f>IF(ISNUMBER('IRRBB exposures'!I282),'IRRBB exposures'!I282,"")</f>
        <v/>
      </c>
      <c r="I58" s="1346" t="str">
        <f>IF(ISNUMBER('IRRBB exposures'!J282),'IRRBB exposures'!J282,"")</f>
        <v/>
      </c>
      <c r="J58" s="1346" t="str">
        <f>IF(ISNUMBER('IRRBB exposures'!K282),'IRRBB exposures'!K282,"")</f>
        <v/>
      </c>
      <c r="K58" s="1346" t="str">
        <f>IF(ISNUMBER('IRRBB exposures'!L282),'IRRBB exposures'!L282,"")</f>
        <v/>
      </c>
      <c r="L58" s="1346" t="str">
        <f>IF(ISNUMBER('IRRBB exposures'!M282),'IRRBB exposures'!M282,"")</f>
        <v/>
      </c>
      <c r="M58" s="1346" t="str">
        <f>IF(ISNUMBER('IRRBB exposures'!N282),'IRRBB exposures'!N282,"")</f>
        <v/>
      </c>
      <c r="N58" s="1346" t="str">
        <f>IF(ISNUMBER('IRRBB exposures'!O282),'IRRBB exposures'!O282,"")</f>
        <v/>
      </c>
      <c r="O58" s="1346" t="str">
        <f>IF(ISNUMBER('IRRBB exposures'!P282),'IRRBB exposures'!P282,"")</f>
        <v/>
      </c>
      <c r="P58" s="1346" t="str">
        <f>IF(ISNUMBER('IRRBB exposures'!Q282),'IRRBB exposures'!Q282,"")</f>
        <v/>
      </c>
      <c r="Q58" s="1346" t="str">
        <f>IF(ISNUMBER('IRRBB exposures'!R282),'IRRBB exposures'!R282,"")</f>
        <v/>
      </c>
      <c r="R58" s="1346" t="str">
        <f>IF(ISNUMBER('IRRBB exposures'!S282),'IRRBB exposures'!S282,"")</f>
        <v/>
      </c>
      <c r="S58" s="1346" t="str">
        <f>IF(ISNUMBER('IRRBB exposures'!T282),'IRRBB exposures'!T282,"")</f>
        <v/>
      </c>
      <c r="T58" s="1346" t="str">
        <f>IF(ISNUMBER('IRRBB exposures'!U282),'IRRBB exposures'!U282,"")</f>
        <v/>
      </c>
      <c r="U58" s="1346" t="str">
        <f>IF(ISNUMBER('IRRBB exposures'!V282),'IRRBB exposures'!V282,"")</f>
        <v/>
      </c>
      <c r="V58" s="1346" t="str">
        <f>IF(ISNUMBER('IRRBB exposures'!W282),'IRRBB exposures'!W282,"")</f>
        <v/>
      </c>
      <c r="W58" s="1596" t="str">
        <f>IF(OR(ISBLANK('IRRBB exposures'!Y231),'IRRBB exposures'!Z237="No"),"",IF('IRRBB exposures'!Y231 = "No",1,0))</f>
        <v/>
      </c>
    </row>
    <row r="59" spans="1:23" ht="15" customHeight="1" x14ac:dyDescent="0.25">
      <c r="B59" s="2245"/>
      <c r="C59" s="1348" t="s">
        <v>1307</v>
      </c>
      <c r="D59" s="1346" t="str">
        <f>IF(AND(ISNUMBER('IRRBB exposures'!E330),ISNUMBER('IRRBB exposures'!E375)),'IRRBB exposures'!E330-'IRRBB exposures'!E375,"")</f>
        <v/>
      </c>
      <c r="E59" s="1346" t="str">
        <f>IF(AND(ISNUMBER('IRRBB exposures'!F330),ISNUMBER('IRRBB exposures'!F375)),'IRRBB exposures'!F330-'IRRBB exposures'!F375,"")</f>
        <v/>
      </c>
      <c r="F59" s="1346" t="str">
        <f>IF(AND(ISNUMBER('IRRBB exposures'!G330),ISNUMBER('IRRBB exposures'!G375)),'IRRBB exposures'!G330-'IRRBB exposures'!G375,"")</f>
        <v/>
      </c>
      <c r="G59" s="1346" t="str">
        <f>IF(AND(ISNUMBER('IRRBB exposures'!H330),ISNUMBER('IRRBB exposures'!H375)),'IRRBB exposures'!H330-'IRRBB exposures'!H375,"")</f>
        <v/>
      </c>
      <c r="H59" s="1346" t="str">
        <f>IF(AND(ISNUMBER('IRRBB exposures'!I330),ISNUMBER('IRRBB exposures'!I375)),'IRRBB exposures'!I330-'IRRBB exposures'!I375,"")</f>
        <v/>
      </c>
      <c r="I59" s="1346" t="str">
        <f>IF(AND(ISNUMBER('IRRBB exposures'!J330),ISNUMBER('IRRBB exposures'!J375)),'IRRBB exposures'!J330-'IRRBB exposures'!J375,"")</f>
        <v/>
      </c>
      <c r="J59" s="1346" t="str">
        <f>IF(AND(ISNUMBER('IRRBB exposures'!K330),ISNUMBER('IRRBB exposures'!K375)),'IRRBB exposures'!K330-'IRRBB exposures'!K375,"")</f>
        <v/>
      </c>
      <c r="K59" s="1346" t="str">
        <f>IF(AND(ISNUMBER('IRRBB exposures'!L330),ISNUMBER('IRRBB exposures'!L375)),'IRRBB exposures'!L330-'IRRBB exposures'!L375,"")</f>
        <v/>
      </c>
      <c r="L59" s="1346" t="str">
        <f>IF(AND(ISNUMBER('IRRBB exposures'!M330),ISNUMBER('IRRBB exposures'!M375)),'IRRBB exposures'!M330-'IRRBB exposures'!M375,"")</f>
        <v/>
      </c>
      <c r="M59" s="1346" t="str">
        <f>IF(AND(ISNUMBER('IRRBB exposures'!N330),ISNUMBER('IRRBB exposures'!N375)),'IRRBB exposures'!N330-'IRRBB exposures'!N375,"")</f>
        <v/>
      </c>
      <c r="N59" s="1346" t="str">
        <f>IF(AND(ISNUMBER('IRRBB exposures'!O330),ISNUMBER('IRRBB exposures'!O375)),'IRRBB exposures'!O330-'IRRBB exposures'!O375,"")</f>
        <v/>
      </c>
      <c r="O59" s="1346" t="str">
        <f>IF(AND(ISNUMBER('IRRBB exposures'!P330),ISNUMBER('IRRBB exposures'!P375)),'IRRBB exposures'!P330-'IRRBB exposures'!P375,"")</f>
        <v/>
      </c>
      <c r="P59" s="1346" t="str">
        <f>IF(AND(ISNUMBER('IRRBB exposures'!Q330),ISNUMBER('IRRBB exposures'!Q375)),'IRRBB exposures'!Q330-'IRRBB exposures'!Q375,"")</f>
        <v/>
      </c>
      <c r="Q59" s="1346" t="str">
        <f>IF(AND(ISNUMBER('IRRBB exposures'!R330),ISNUMBER('IRRBB exposures'!R375)),'IRRBB exposures'!R330-'IRRBB exposures'!R375,"")</f>
        <v/>
      </c>
      <c r="R59" s="1346" t="str">
        <f>IF(AND(ISNUMBER('IRRBB exposures'!S330),ISNUMBER('IRRBB exposures'!S375)),'IRRBB exposures'!S330-'IRRBB exposures'!S375,"")</f>
        <v/>
      </c>
      <c r="S59" s="1346" t="str">
        <f>IF(AND(ISNUMBER('IRRBB exposures'!T330),ISNUMBER('IRRBB exposures'!T375)),'IRRBB exposures'!T330-'IRRBB exposures'!T375,"")</f>
        <v/>
      </c>
      <c r="T59" s="1346" t="str">
        <f>IF(AND(ISNUMBER('IRRBB exposures'!U330),ISNUMBER('IRRBB exposures'!U375)),'IRRBB exposures'!U330-'IRRBB exposures'!U375,"")</f>
        <v/>
      </c>
      <c r="U59" s="1346" t="str">
        <f>IF(AND(ISNUMBER('IRRBB exposures'!V330),ISNUMBER('IRRBB exposures'!V375)),'IRRBB exposures'!V330-'IRRBB exposures'!V375,"")</f>
        <v/>
      </c>
      <c r="V59" s="1346" t="str">
        <f>IF(AND(ISNUMBER('IRRBB exposures'!W330),ISNUMBER('IRRBB exposures'!W375)),'IRRBB exposures'!W330-'IRRBB exposures'!W375,"")</f>
        <v/>
      </c>
      <c r="W59" s="1596" t="str">
        <f>IF(OR(ISBLANK('IRRBB exposures'!Z324),'IRRBB exposures'!AB330="No"),"",IF('IRRBB exposures'!Z324 = "Yes",-1,0))</f>
        <v/>
      </c>
    </row>
    <row r="60" spans="1:23" ht="15" customHeight="1" x14ac:dyDescent="0.25">
      <c r="B60" s="2245"/>
      <c r="C60" s="1348" t="s">
        <v>1308</v>
      </c>
      <c r="D60" s="1346" t="str">
        <f>IF(AND(ISNUMBER('IRRBB exposures'!E421),ISNUMBER('IRRBB exposures'!E466)),'IRRBB exposures'!E421-'IRRBB exposures'!E466,"")</f>
        <v/>
      </c>
      <c r="E60" s="1346" t="str">
        <f>IF(AND(ISNUMBER('IRRBB exposures'!F421),ISNUMBER('IRRBB exposures'!F466)),'IRRBB exposures'!F421-'IRRBB exposures'!F466,"")</f>
        <v/>
      </c>
      <c r="F60" s="1346" t="str">
        <f>IF(AND(ISNUMBER('IRRBB exposures'!G421),ISNUMBER('IRRBB exposures'!G466)),'IRRBB exposures'!G421-'IRRBB exposures'!G466,"")</f>
        <v/>
      </c>
      <c r="G60" s="1346" t="str">
        <f>IF(AND(ISNUMBER('IRRBB exposures'!H421),ISNUMBER('IRRBB exposures'!H466)),'IRRBB exposures'!H421-'IRRBB exposures'!H466,"")</f>
        <v/>
      </c>
      <c r="H60" s="1346" t="str">
        <f>IF(AND(ISNUMBER('IRRBB exposures'!I421),ISNUMBER('IRRBB exposures'!I466)),'IRRBB exposures'!I421-'IRRBB exposures'!I466,"")</f>
        <v/>
      </c>
      <c r="I60" s="1346" t="str">
        <f>IF(AND(ISNUMBER('IRRBB exposures'!J421),ISNUMBER('IRRBB exposures'!J466)),'IRRBB exposures'!J421-'IRRBB exposures'!J466,"")</f>
        <v/>
      </c>
      <c r="J60" s="1346" t="str">
        <f>IF(AND(ISNUMBER('IRRBB exposures'!K421),ISNUMBER('IRRBB exposures'!K466)),'IRRBB exposures'!K421-'IRRBB exposures'!K466,"")</f>
        <v/>
      </c>
      <c r="K60" s="1346" t="str">
        <f>IF(AND(ISNUMBER('IRRBB exposures'!L421),ISNUMBER('IRRBB exposures'!L466)),'IRRBB exposures'!L421-'IRRBB exposures'!L466,"")</f>
        <v/>
      </c>
      <c r="L60" s="1346" t="str">
        <f>IF(AND(ISNUMBER('IRRBB exposures'!M421),ISNUMBER('IRRBB exposures'!M466)),'IRRBB exposures'!M421-'IRRBB exposures'!M466,"")</f>
        <v/>
      </c>
      <c r="M60" s="1346" t="str">
        <f>IF(AND(ISNUMBER('IRRBB exposures'!N421),ISNUMBER('IRRBB exposures'!N466)),'IRRBB exposures'!N421-'IRRBB exposures'!N466,"")</f>
        <v/>
      </c>
      <c r="N60" s="1346" t="str">
        <f>IF(AND(ISNUMBER('IRRBB exposures'!O421),ISNUMBER('IRRBB exposures'!O466)),'IRRBB exposures'!O421-'IRRBB exposures'!O466,"")</f>
        <v/>
      </c>
      <c r="O60" s="1346" t="str">
        <f>IF(AND(ISNUMBER('IRRBB exposures'!P421),ISNUMBER('IRRBB exposures'!P466)),'IRRBB exposures'!P421-'IRRBB exposures'!P466,"")</f>
        <v/>
      </c>
      <c r="P60" s="1346" t="str">
        <f>IF(AND(ISNUMBER('IRRBB exposures'!Q421),ISNUMBER('IRRBB exposures'!Q466)),'IRRBB exposures'!Q421-'IRRBB exposures'!Q466,"")</f>
        <v/>
      </c>
      <c r="Q60" s="1346" t="str">
        <f>IF(AND(ISNUMBER('IRRBB exposures'!R421),ISNUMBER('IRRBB exposures'!R466)),'IRRBB exposures'!R421-'IRRBB exposures'!R466,"")</f>
        <v/>
      </c>
      <c r="R60" s="1346" t="str">
        <f>IF(AND(ISNUMBER('IRRBB exposures'!S421),ISNUMBER('IRRBB exposures'!S466)),'IRRBB exposures'!S421-'IRRBB exposures'!S466,"")</f>
        <v/>
      </c>
      <c r="S60" s="1346" t="str">
        <f>IF(AND(ISNUMBER('IRRBB exposures'!T421),ISNUMBER('IRRBB exposures'!T466)),'IRRBB exposures'!T421-'IRRBB exposures'!T466,"")</f>
        <v/>
      </c>
      <c r="T60" s="1346" t="str">
        <f>IF(AND(ISNUMBER('IRRBB exposures'!U421),ISNUMBER('IRRBB exposures'!U466)),'IRRBB exposures'!U421-'IRRBB exposures'!U466,"")</f>
        <v/>
      </c>
      <c r="U60" s="1346" t="str">
        <f>IF(AND(ISNUMBER('IRRBB exposures'!V421),ISNUMBER('IRRBB exposures'!V466)),'IRRBB exposures'!V421-'IRRBB exposures'!V466,"")</f>
        <v/>
      </c>
      <c r="V60" s="1346" t="str">
        <f>IF(AND(ISNUMBER('IRRBB exposures'!W421),ISNUMBER('IRRBB exposures'!W466)),'IRRBB exposures'!W421-'IRRBB exposures'!W466,"")</f>
        <v/>
      </c>
      <c r="W60" s="1596" t="str">
        <f>IF(OR(ISBLANK('IRRBB exposures'!Z324),'IRRBB exposures'!AB330="No"),"",IF('IRRBB exposures'!Z324 = "No",-1,0))</f>
        <v/>
      </c>
    </row>
    <row r="61" spans="1:23" ht="15" customHeight="1" x14ac:dyDescent="0.25">
      <c r="B61" s="2245"/>
      <c r="C61" s="1150" t="s">
        <v>1301</v>
      </c>
      <c r="D61" s="1346" t="str">
        <f>IF(AND(ISNUMBER('IRRBB exposures'!E513),ISNUMBER('IRRBB exposures'!E559)),'IRRBB exposures'!E513-'IRRBB exposures'!E559,"")</f>
        <v/>
      </c>
      <c r="E61" s="1346" t="str">
        <f>IF(AND(ISNUMBER('IRRBB exposures'!F513),ISNUMBER('IRRBB exposures'!F559)),'IRRBB exposures'!F513-'IRRBB exposures'!F559,"")</f>
        <v/>
      </c>
      <c r="F61" s="1346" t="str">
        <f>IF(AND(ISNUMBER('IRRBB exposures'!G513),ISNUMBER('IRRBB exposures'!G559)),'IRRBB exposures'!G513-'IRRBB exposures'!G559,"")</f>
        <v/>
      </c>
      <c r="G61" s="1346" t="str">
        <f>IF(AND(ISNUMBER('IRRBB exposures'!H513),ISNUMBER('IRRBB exposures'!H559)),'IRRBB exposures'!H513-'IRRBB exposures'!H559,"")</f>
        <v/>
      </c>
      <c r="H61" s="1346" t="str">
        <f>IF(AND(ISNUMBER('IRRBB exposures'!I513),ISNUMBER('IRRBB exposures'!I559)),'IRRBB exposures'!I513-'IRRBB exposures'!I559,"")</f>
        <v/>
      </c>
      <c r="I61" s="1346" t="str">
        <f>IF(AND(ISNUMBER('IRRBB exposures'!J513),ISNUMBER('IRRBB exposures'!J559)),'IRRBB exposures'!J513-'IRRBB exposures'!J559,"")</f>
        <v/>
      </c>
      <c r="J61" s="1346" t="str">
        <f>IF(AND(ISNUMBER('IRRBB exposures'!K513),ISNUMBER('IRRBB exposures'!K559)),'IRRBB exposures'!K513-'IRRBB exposures'!K559,"")</f>
        <v/>
      </c>
      <c r="K61" s="1346" t="str">
        <f>IF(AND(ISNUMBER('IRRBB exposures'!L513),ISNUMBER('IRRBB exposures'!L559)),'IRRBB exposures'!L513-'IRRBB exposures'!L559,"")</f>
        <v/>
      </c>
      <c r="L61" s="1346" t="str">
        <f>IF(AND(ISNUMBER('IRRBB exposures'!M513),ISNUMBER('IRRBB exposures'!M559)),'IRRBB exposures'!M513-'IRRBB exposures'!M559,"")</f>
        <v/>
      </c>
      <c r="M61" s="1346" t="str">
        <f>IF(AND(ISNUMBER('IRRBB exposures'!N513),ISNUMBER('IRRBB exposures'!N559)),'IRRBB exposures'!N513-'IRRBB exposures'!N559,"")</f>
        <v/>
      </c>
      <c r="N61" s="1346" t="str">
        <f>IF(AND(ISNUMBER('IRRBB exposures'!O513),ISNUMBER('IRRBB exposures'!O559)),'IRRBB exposures'!O513-'IRRBB exposures'!O559,"")</f>
        <v/>
      </c>
      <c r="O61" s="1346" t="str">
        <f>IF(AND(ISNUMBER('IRRBB exposures'!P513),ISNUMBER('IRRBB exposures'!P559)),'IRRBB exposures'!P513-'IRRBB exposures'!P559,"")</f>
        <v/>
      </c>
      <c r="P61" s="1346" t="str">
        <f>IF(AND(ISNUMBER('IRRBB exposures'!Q513),ISNUMBER('IRRBB exposures'!Q559)),'IRRBB exposures'!Q513-'IRRBB exposures'!Q559,"")</f>
        <v/>
      </c>
      <c r="Q61" s="1346" t="str">
        <f>IF(AND(ISNUMBER('IRRBB exposures'!R513),ISNUMBER('IRRBB exposures'!R559)),'IRRBB exposures'!R513-'IRRBB exposures'!R559,"")</f>
        <v/>
      </c>
      <c r="R61" s="1346" t="str">
        <f>IF(AND(ISNUMBER('IRRBB exposures'!S513),ISNUMBER('IRRBB exposures'!S559)),'IRRBB exposures'!S513-'IRRBB exposures'!S559,"")</f>
        <v/>
      </c>
      <c r="S61" s="1346" t="str">
        <f>IF(AND(ISNUMBER('IRRBB exposures'!T513),ISNUMBER('IRRBB exposures'!T559)),'IRRBB exposures'!T513-'IRRBB exposures'!T559,"")</f>
        <v/>
      </c>
      <c r="T61" s="1346" t="str">
        <f>IF(AND(ISNUMBER('IRRBB exposures'!U513),ISNUMBER('IRRBB exposures'!U559)),'IRRBB exposures'!U513-'IRRBB exposures'!U559,"")</f>
        <v/>
      </c>
      <c r="U61" s="1346" t="str">
        <f>IF(AND(ISNUMBER('IRRBB exposures'!V513),ISNUMBER('IRRBB exposures'!V559)),'IRRBB exposures'!V513-'IRRBB exposures'!V559,"")</f>
        <v/>
      </c>
      <c r="V61" s="1346" t="str">
        <f>IF(AND(ISNUMBER('IRRBB exposures'!W513),ISNUMBER('IRRBB exposures'!W559)),'IRRBB exposures'!W513-'IRRBB exposures'!W559,"")</f>
        <v/>
      </c>
      <c r="W61" s="1597">
        <f t="shared" ref="W61" si="4">IF(ISNUMBER(W53),W53,"")</f>
        <v>1</v>
      </c>
    </row>
    <row r="62" spans="1:23" ht="15" customHeight="1" x14ac:dyDescent="0.25">
      <c r="B62" s="2246"/>
      <c r="C62" s="1139" t="s">
        <v>1309</v>
      </c>
      <c r="D62" s="1347" t="str">
        <f>IF(AND(ISNUMBER(D$6),'IRRBB exposures'!$F$25="Yes",'IRRBB exposures'!$Z$136="Yes",'IRRBB exposures'!$Z$237="Yes",'IRRBB exposures'!$AB$330="Yes",ISNUMBER(D61),ISNUMBER($W$6),ISNUMBER($W$7),ISNUMBER($W$8),ISNUMBER($W$9),ISNUMBER($W55),ISNUMBER($W56),ISNUMBER($W57),ISNUMBER($W58),ISNUMBER($W59),ISNUMBER($W60),ISNUMBER($W61)),SUMPRODUCT(D$6:D$9,$W$6:$W$9)+SUMPRODUCT(D55:D61,$W55:$W61),"")</f>
        <v/>
      </c>
      <c r="E62" s="1347" t="str">
        <f>IF(AND(ISNUMBER(E$6),'IRRBB exposures'!$F$25="Yes",'IRRBB exposures'!$Z$136="Yes",'IRRBB exposures'!$Z$237="Yes",'IRRBB exposures'!$AB$330="Yes",ISNUMBER(E61),ISNUMBER($W$6),ISNUMBER($W$7),ISNUMBER($W$8),ISNUMBER($W$9),ISNUMBER($W55),ISNUMBER($W56),ISNUMBER($W57),ISNUMBER($W58),ISNUMBER($W59),ISNUMBER($W60),ISNUMBER($W61)),SUMPRODUCT(E$6:E$9,$W$6:$W$9)+SUMPRODUCT(E55:E61,$W55:$W61),"")</f>
        <v/>
      </c>
      <c r="F62" s="1347" t="str">
        <f>IF(AND(ISNUMBER(F$6),'IRRBB exposures'!$F$25="Yes",'IRRBB exposures'!$Z$136="Yes",'IRRBB exposures'!$Z$237="Yes",'IRRBB exposures'!$AB$330="Yes",ISNUMBER(F61),ISNUMBER($W$6),ISNUMBER($W$7),ISNUMBER($W$8),ISNUMBER($W$9),ISNUMBER($W55),ISNUMBER($W56),ISNUMBER($W57),ISNUMBER($W58),ISNUMBER($W59),ISNUMBER($W60),ISNUMBER($W61)),SUMPRODUCT(F$6:F$9,$W$6:$W$9)+SUMPRODUCT(F55:F61,$W55:$W61),"")</f>
        <v/>
      </c>
      <c r="G62" s="1347" t="str">
        <f>IF(AND(ISNUMBER(G$6),'IRRBB exposures'!$F$25="Yes",'IRRBB exposures'!$Z$136="Yes",'IRRBB exposures'!$Z$237="Yes",'IRRBB exposures'!$AB$330="Yes",ISNUMBER(G61),ISNUMBER($W$6),ISNUMBER($W$7),ISNUMBER($W$8),ISNUMBER($W$9),ISNUMBER($W55),ISNUMBER($W56),ISNUMBER($W57),ISNUMBER($W58),ISNUMBER($W59),ISNUMBER($W60),ISNUMBER($W61)),SUMPRODUCT(G$6:G$9,$W$6:$W$9)+SUMPRODUCT(G55:G61,$W55:$W61),"")</f>
        <v/>
      </c>
      <c r="H62" s="1347" t="str">
        <f>IF(AND(ISNUMBER(H$6),'IRRBB exposures'!$F$25="Yes",'IRRBB exposures'!$Z$136="Yes",'IRRBB exposures'!$Z$237="Yes",'IRRBB exposures'!$AB$330="Yes",ISNUMBER(H61),ISNUMBER($W$6),ISNUMBER($W$7),ISNUMBER($W$8),ISNUMBER($W$9),ISNUMBER($W55),ISNUMBER($W56),ISNUMBER($W57),ISNUMBER($W58),ISNUMBER($W59),ISNUMBER($W60),ISNUMBER($W61)),SUMPRODUCT(H$6:H$9,$W$6:$W$9)+SUMPRODUCT(H55:H61,$W55:$W61),"")</f>
        <v/>
      </c>
      <c r="I62" s="1347" t="str">
        <f>IF(AND(ISNUMBER(I$6),'IRRBB exposures'!$F$25="Yes",'IRRBB exposures'!$Z$136="Yes",'IRRBB exposures'!$Z$237="Yes",'IRRBB exposures'!$AB$330="Yes",ISNUMBER(I61),ISNUMBER($W$6),ISNUMBER($W$7),ISNUMBER($W$8),ISNUMBER($W$9),ISNUMBER($W55),ISNUMBER($W56),ISNUMBER($W57),ISNUMBER($W58),ISNUMBER($W59),ISNUMBER($W60),ISNUMBER($W61)),SUMPRODUCT(I$6:I$9,$W$6:$W$9)+SUMPRODUCT(I55:I61,$W55:$W61),"")</f>
        <v/>
      </c>
      <c r="J62" s="1347" t="str">
        <f>IF(AND(ISNUMBER(J$6),'IRRBB exposures'!$F$25="Yes",'IRRBB exposures'!$Z$136="Yes",'IRRBB exposures'!$Z$237="Yes",'IRRBB exposures'!$AB$330="Yes",ISNUMBER(J61),ISNUMBER($W$6),ISNUMBER($W$7),ISNUMBER($W$8),ISNUMBER($W$9),ISNUMBER($W55),ISNUMBER($W56),ISNUMBER($W57),ISNUMBER($W58),ISNUMBER($W59),ISNUMBER($W60),ISNUMBER($W61)),SUMPRODUCT(J$6:J$9,$W$6:$W$9)+SUMPRODUCT(J55:J61,$W55:$W61),"")</f>
        <v/>
      </c>
      <c r="K62" s="1347" t="str">
        <f>IF(AND(ISNUMBER(K$6),'IRRBB exposures'!$F$25="Yes",'IRRBB exposures'!$Z$136="Yes",'IRRBB exposures'!$Z$237="Yes",'IRRBB exposures'!$AB$330="Yes",ISNUMBER(K61),ISNUMBER($W$6),ISNUMBER($W$7),ISNUMBER($W$8),ISNUMBER($W$9),ISNUMBER($W55),ISNUMBER($W56),ISNUMBER($W57),ISNUMBER($W58),ISNUMBER($W59),ISNUMBER($W60),ISNUMBER($W61)),SUMPRODUCT(K$6:K$9,$W$6:$W$9)+SUMPRODUCT(K55:K61,$W55:$W61),"")</f>
        <v/>
      </c>
      <c r="L62" s="1347" t="str">
        <f>IF(AND(ISNUMBER(L$6),'IRRBB exposures'!$F$25="Yes",'IRRBB exposures'!$Z$136="Yes",'IRRBB exposures'!$Z$237="Yes",'IRRBB exposures'!$AB$330="Yes",ISNUMBER(L61),ISNUMBER($W$6),ISNUMBER($W$7),ISNUMBER($W$8),ISNUMBER($W$9),ISNUMBER($W55),ISNUMBER($W56),ISNUMBER($W57),ISNUMBER($W58),ISNUMBER($W59),ISNUMBER($W60),ISNUMBER($W61)),SUMPRODUCT(L$6:L$9,$W$6:$W$9)+SUMPRODUCT(L55:L61,$W55:$W61),"")</f>
        <v/>
      </c>
      <c r="M62" s="1347" t="str">
        <f>IF(AND(ISNUMBER(M$6),'IRRBB exposures'!$F$25="Yes",'IRRBB exposures'!$Z$136="Yes",'IRRBB exposures'!$Z$237="Yes",'IRRBB exposures'!$AB$330="Yes",ISNUMBER(M61),ISNUMBER($W$6),ISNUMBER($W$7),ISNUMBER($W$8),ISNUMBER($W$9),ISNUMBER($W55),ISNUMBER($W56),ISNUMBER($W57),ISNUMBER($W58),ISNUMBER($W59),ISNUMBER($W60),ISNUMBER($W61)),SUMPRODUCT(M$6:M$9,$W$6:$W$9)+SUMPRODUCT(M55:M61,$W55:$W61),"")</f>
        <v/>
      </c>
      <c r="N62" s="1347" t="str">
        <f>IF(AND(ISNUMBER(N$6),'IRRBB exposures'!$F$25="Yes",'IRRBB exposures'!$Z$136="Yes",'IRRBB exposures'!$Z$237="Yes",'IRRBB exposures'!$AB$330="Yes",ISNUMBER(N61),ISNUMBER($W$6),ISNUMBER($W$7),ISNUMBER($W$8),ISNUMBER($W$9),ISNUMBER($W55),ISNUMBER($W56),ISNUMBER($W57),ISNUMBER($W58),ISNUMBER($W59),ISNUMBER($W60),ISNUMBER($W61)),SUMPRODUCT(N$6:N$9,$W$6:$W$9)+SUMPRODUCT(N55:N61,$W55:$W61),"")</f>
        <v/>
      </c>
      <c r="O62" s="1347" t="str">
        <f>IF(AND(ISNUMBER(O$6),'IRRBB exposures'!$F$25="Yes",'IRRBB exposures'!$Z$136="Yes",'IRRBB exposures'!$Z$237="Yes",'IRRBB exposures'!$AB$330="Yes",ISNUMBER(O61),ISNUMBER($W$6),ISNUMBER($W$7),ISNUMBER($W$8),ISNUMBER($W$9),ISNUMBER($W55),ISNUMBER($W56),ISNUMBER($W57),ISNUMBER($W58),ISNUMBER($W59),ISNUMBER($W60),ISNUMBER($W61)),SUMPRODUCT(O$6:O$9,$W$6:$W$9)+SUMPRODUCT(O55:O61,$W55:$W61),"")</f>
        <v/>
      </c>
      <c r="P62" s="1347" t="str">
        <f>IF(AND(ISNUMBER(P$6),'IRRBB exposures'!$F$25="Yes",'IRRBB exposures'!$Z$136="Yes",'IRRBB exposures'!$Z$237="Yes",'IRRBB exposures'!$AB$330="Yes",ISNUMBER(P61),ISNUMBER($W$6),ISNUMBER($W$7),ISNUMBER($W$8),ISNUMBER($W$9),ISNUMBER($W55),ISNUMBER($W56),ISNUMBER($W57),ISNUMBER($W58),ISNUMBER($W59),ISNUMBER($W60),ISNUMBER($W61)),SUMPRODUCT(P$6:P$9,$W$6:$W$9)+SUMPRODUCT(P55:P61,$W55:$W61),"")</f>
        <v/>
      </c>
      <c r="Q62" s="1347" t="str">
        <f>IF(AND(ISNUMBER(Q$6),'IRRBB exposures'!$F$25="Yes",'IRRBB exposures'!$Z$136="Yes",'IRRBB exposures'!$Z$237="Yes",'IRRBB exposures'!$AB$330="Yes",ISNUMBER(Q61),ISNUMBER($W$6),ISNUMBER($W$7),ISNUMBER($W$8),ISNUMBER($W$9),ISNUMBER($W55),ISNUMBER($W56),ISNUMBER($W57),ISNUMBER($W58),ISNUMBER($W59),ISNUMBER($W60),ISNUMBER($W61)),SUMPRODUCT(Q$6:Q$9,$W$6:$W$9)+SUMPRODUCT(Q55:Q61,$W55:$W61),"")</f>
        <v/>
      </c>
      <c r="R62" s="1347" t="str">
        <f>IF(AND(ISNUMBER(R$6),'IRRBB exposures'!$F$25="Yes",'IRRBB exposures'!$Z$136="Yes",'IRRBB exposures'!$Z$237="Yes",'IRRBB exposures'!$AB$330="Yes",ISNUMBER(R61),ISNUMBER($W$6),ISNUMBER($W$7),ISNUMBER($W$8),ISNUMBER($W$9),ISNUMBER($W55),ISNUMBER($W56),ISNUMBER($W57),ISNUMBER($W58),ISNUMBER($W59),ISNUMBER($W60),ISNUMBER($W61)),SUMPRODUCT(R$6:R$9,$W$6:$W$9)+SUMPRODUCT(R55:R61,$W55:$W61),"")</f>
        <v/>
      </c>
      <c r="S62" s="1347" t="str">
        <f>IF(AND(ISNUMBER(S$6),'IRRBB exposures'!$F$25="Yes",'IRRBB exposures'!$Z$136="Yes",'IRRBB exposures'!$Z$237="Yes",'IRRBB exposures'!$AB$330="Yes",ISNUMBER(S61),ISNUMBER($W$6),ISNUMBER($W$7),ISNUMBER($W$8),ISNUMBER($W$9),ISNUMBER($W55),ISNUMBER($W56),ISNUMBER($W57),ISNUMBER($W58),ISNUMBER($W59),ISNUMBER($W60),ISNUMBER($W61)),SUMPRODUCT(S$6:S$9,$W$6:$W$9)+SUMPRODUCT(S55:S61,$W55:$W61),"")</f>
        <v/>
      </c>
      <c r="T62" s="1347" t="str">
        <f>IF(AND(ISNUMBER(T$6),'IRRBB exposures'!$F$25="Yes",'IRRBB exposures'!$Z$136="Yes",'IRRBB exposures'!$Z$237="Yes",'IRRBB exposures'!$AB$330="Yes",ISNUMBER(T61),ISNUMBER($W$6),ISNUMBER($W$7),ISNUMBER($W$8),ISNUMBER($W$9),ISNUMBER($W55),ISNUMBER($W56),ISNUMBER($W57),ISNUMBER($W58),ISNUMBER($W59),ISNUMBER($W60),ISNUMBER($W61)),SUMPRODUCT(T$6:T$9,$W$6:$W$9)+SUMPRODUCT(T55:T61,$W55:$W61),"")</f>
        <v/>
      </c>
      <c r="U62" s="1347" t="str">
        <f>IF(AND(ISNUMBER(U$6),'IRRBB exposures'!$F$25="Yes",'IRRBB exposures'!$Z$136="Yes",'IRRBB exposures'!$Z$237="Yes",'IRRBB exposures'!$AB$330="Yes",ISNUMBER(U61),ISNUMBER($W$6),ISNUMBER($W$7),ISNUMBER($W$8),ISNUMBER($W$9),ISNUMBER($W55),ISNUMBER($W56),ISNUMBER($W57),ISNUMBER($W58),ISNUMBER($W59),ISNUMBER($W60),ISNUMBER($W61)),SUMPRODUCT(U$6:U$9,$W$6:$W$9)+SUMPRODUCT(U55:U61,$W55:$W61),"")</f>
        <v/>
      </c>
      <c r="V62" s="1347" t="str">
        <f>IF(AND(ISNUMBER(V$6),'IRRBB exposures'!$F$25="Yes",'IRRBB exposures'!$Z$136="Yes",'IRRBB exposures'!$Z$237="Yes",'IRRBB exposures'!$AB$330="Yes",ISNUMBER(V61),ISNUMBER($W$6),ISNUMBER($W$7),ISNUMBER($W$8),ISNUMBER($W$9),ISNUMBER($W55),ISNUMBER($W56),ISNUMBER($W57),ISNUMBER($W58),ISNUMBER($W59),ISNUMBER($W60),ISNUMBER($W61)),SUMPRODUCT(V$6:V$9,$W$6:$W$9)+SUMPRODUCT(V55:V61,$W55:$W61),"")</f>
        <v/>
      </c>
      <c r="W62" s="1598"/>
    </row>
    <row r="63" spans="1:23" ht="15" customHeight="1" x14ac:dyDescent="0.25"/>
    <row r="64" spans="1:23" ht="15" customHeight="1" x14ac:dyDescent="0.25">
      <c r="A64" s="1576" t="str">
        <f>"Currency 2 - " &amp;'IRRBB exposures'!C7</f>
        <v xml:space="preserve">Currency 2 - </v>
      </c>
      <c r="B64" s="1345"/>
    </row>
    <row r="65" spans="1:25" ht="15" customHeight="1" x14ac:dyDescent="0.25">
      <c r="A65" s="1576"/>
      <c r="B65" s="1725"/>
      <c r="C65" s="1525"/>
      <c r="D65" s="2204" t="s">
        <v>1606</v>
      </c>
      <c r="E65" s="2204"/>
      <c r="F65" s="2204"/>
      <c r="G65" s="2204"/>
      <c r="H65" s="2204"/>
      <c r="I65" s="2204"/>
      <c r="J65" s="2204"/>
      <c r="K65" s="2204"/>
      <c r="L65" s="2204"/>
      <c r="M65" s="2204"/>
      <c r="N65" s="2204"/>
      <c r="O65" s="2204"/>
      <c r="P65" s="2204"/>
      <c r="Q65" s="2204"/>
      <c r="R65" s="2204"/>
      <c r="S65" s="2204"/>
      <c r="T65" s="2204"/>
      <c r="U65" s="2204"/>
      <c r="V65" s="2204"/>
      <c r="W65" s="1599"/>
    </row>
    <row r="66" spans="1:25" ht="15" customHeight="1" x14ac:dyDescent="0.25">
      <c r="B66" s="1720" t="s">
        <v>1064</v>
      </c>
      <c r="C66" s="1720"/>
      <c r="D66" s="1719" t="s">
        <v>1031</v>
      </c>
      <c r="E66" s="1719" t="s">
        <v>1118</v>
      </c>
      <c r="F66" s="1719" t="s">
        <v>1119</v>
      </c>
      <c r="G66" s="1719" t="s">
        <v>1120</v>
      </c>
      <c r="H66" s="1719" t="s">
        <v>1121</v>
      </c>
      <c r="I66" s="1719" t="s">
        <v>1122</v>
      </c>
      <c r="J66" s="1719" t="s">
        <v>1123</v>
      </c>
      <c r="K66" s="1719" t="s">
        <v>1124</v>
      </c>
      <c r="L66" s="1719" t="s">
        <v>1125</v>
      </c>
      <c r="M66" s="1719" t="s">
        <v>1126</v>
      </c>
      <c r="N66" s="1719" t="s">
        <v>1127</v>
      </c>
      <c r="O66" s="1719" t="s">
        <v>1128</v>
      </c>
      <c r="P66" s="1719" t="s">
        <v>1129</v>
      </c>
      <c r="Q66" s="1719" t="s">
        <v>1130</v>
      </c>
      <c r="R66" s="1719" t="s">
        <v>1131</v>
      </c>
      <c r="S66" s="1719" t="s">
        <v>1132</v>
      </c>
      <c r="T66" s="1719" t="s">
        <v>1133</v>
      </c>
      <c r="U66" s="1719" t="s">
        <v>1134</v>
      </c>
      <c r="V66" s="1719" t="s">
        <v>1135</v>
      </c>
      <c r="W66" s="1601" t="s">
        <v>1296</v>
      </c>
    </row>
    <row r="67" spans="1:25" ht="15" customHeight="1" x14ac:dyDescent="0.25">
      <c r="B67" s="2244">
        <v>0</v>
      </c>
      <c r="C67" s="1150" t="s">
        <v>1297</v>
      </c>
      <c r="D67" s="1335" t="str">
        <f>IF(AND(ISNUMBER('IRRBB exposures'!D7),ISNUMBER('IRRBB exposures'!D16)),'IRRBB exposures'!D7-'IRRBB exposures'!D16,"")</f>
        <v/>
      </c>
      <c r="E67" s="1335" t="str">
        <f>IF(AND(ISNUMBER('IRRBB exposures'!E7),ISNUMBER('IRRBB exposures'!E16)),'IRRBB exposures'!E7-'IRRBB exposures'!E16,"")</f>
        <v/>
      </c>
      <c r="F67" s="1335" t="str">
        <f>IF(AND(ISNUMBER('IRRBB exposures'!F7),ISNUMBER('IRRBB exposures'!F16)),'IRRBB exposures'!F7-'IRRBB exposures'!F16,"")</f>
        <v/>
      </c>
      <c r="G67" s="1335" t="str">
        <f>IF(AND(ISNUMBER('IRRBB exposures'!G7),ISNUMBER('IRRBB exposures'!G16)),'IRRBB exposures'!G7-'IRRBB exposures'!G16,"")</f>
        <v/>
      </c>
      <c r="H67" s="1335" t="str">
        <f>IF(AND(ISNUMBER('IRRBB exposures'!H7),ISNUMBER('IRRBB exposures'!H16)),'IRRBB exposures'!H7-'IRRBB exposures'!H16,"")</f>
        <v/>
      </c>
      <c r="I67" s="1335" t="str">
        <f>IF(AND(ISNUMBER('IRRBB exposures'!I7),ISNUMBER('IRRBB exposures'!I16)),'IRRBB exposures'!I7-'IRRBB exposures'!I16,"")</f>
        <v/>
      </c>
      <c r="J67" s="1335" t="str">
        <f>IF(AND(ISNUMBER('IRRBB exposures'!J7),ISNUMBER('IRRBB exposures'!J16)),'IRRBB exposures'!J7-'IRRBB exposures'!J16,"")</f>
        <v/>
      </c>
      <c r="K67" s="1335" t="str">
        <f>IF(AND(ISNUMBER('IRRBB exposures'!K7),ISNUMBER('IRRBB exposures'!K16)),'IRRBB exposures'!K7-'IRRBB exposures'!K16,"")</f>
        <v/>
      </c>
      <c r="L67" s="1335" t="str">
        <f>IF(AND(ISNUMBER('IRRBB exposures'!L7),ISNUMBER('IRRBB exposures'!L16)),'IRRBB exposures'!L7-'IRRBB exposures'!L16,"")</f>
        <v/>
      </c>
      <c r="M67" s="1335" t="str">
        <f>IF(AND(ISNUMBER('IRRBB exposures'!M7),ISNUMBER('IRRBB exposures'!M16)),'IRRBB exposures'!M7-'IRRBB exposures'!M16,"")</f>
        <v/>
      </c>
      <c r="N67" s="1335" t="str">
        <f>IF(AND(ISNUMBER('IRRBB exposures'!N7),ISNUMBER('IRRBB exposures'!N16)),'IRRBB exposures'!N7-'IRRBB exposures'!N16,"")</f>
        <v/>
      </c>
      <c r="O67" s="1335" t="str">
        <f>IF(AND(ISNUMBER('IRRBB exposures'!O7),ISNUMBER('IRRBB exposures'!O16)),'IRRBB exposures'!O7-'IRRBB exposures'!O16,"")</f>
        <v/>
      </c>
      <c r="P67" s="1335" t="str">
        <f>IF(AND(ISNUMBER('IRRBB exposures'!P7),ISNUMBER('IRRBB exposures'!P16)),'IRRBB exposures'!P7-'IRRBB exposures'!P16,"")</f>
        <v/>
      </c>
      <c r="Q67" s="1335" t="str">
        <f>IF(AND(ISNUMBER('IRRBB exposures'!Q7),ISNUMBER('IRRBB exposures'!Q16)),'IRRBB exposures'!Q7-'IRRBB exposures'!Q16,"")</f>
        <v/>
      </c>
      <c r="R67" s="1335" t="str">
        <f>IF(AND(ISNUMBER('IRRBB exposures'!R7),ISNUMBER('IRRBB exposures'!R16)),'IRRBB exposures'!R7-'IRRBB exposures'!R16,"")</f>
        <v/>
      </c>
      <c r="S67" s="1335" t="str">
        <f>IF(AND(ISNUMBER('IRRBB exposures'!S7),ISNUMBER('IRRBB exposures'!S16)),'IRRBB exposures'!S7-'IRRBB exposures'!S16,"")</f>
        <v/>
      </c>
      <c r="T67" s="1335" t="str">
        <f>IF(AND(ISNUMBER('IRRBB exposures'!T7),ISNUMBER('IRRBB exposures'!T16)),'IRRBB exposures'!T7-'IRRBB exposures'!T16,"")</f>
        <v/>
      </c>
      <c r="U67" s="1335" t="str">
        <f>IF(AND(ISNUMBER('IRRBB exposures'!U7),ISNUMBER('IRRBB exposures'!U16)),'IRRBB exposures'!U7-'IRRBB exposures'!U16,"")</f>
        <v/>
      </c>
      <c r="V67" s="1335" t="str">
        <f>IF(AND(ISNUMBER('IRRBB exposures'!V7),ISNUMBER('IRRBB exposures'!V16)),'IRRBB exposures'!V7-'IRRBB exposures'!V16,"")</f>
        <v/>
      </c>
      <c r="W67" s="1595">
        <v>1</v>
      </c>
    </row>
    <row r="68" spans="1:25" ht="15" customHeight="1" x14ac:dyDescent="0.25">
      <c r="B68" s="2245"/>
      <c r="C68" s="1150" t="s">
        <v>1344</v>
      </c>
      <c r="D68" s="1346" t="str">
        <f>IF(AND(ISNUMBER('IRRBB exposures'!F36),ISNUMBER('IRRBB exposures'!F62),ISNUMBER('IRRBB exposures'!F86)),'IRRBB exposures'!F36+'IRRBB exposures'!F62+'IRRBB exposures'!F86,"")</f>
        <v/>
      </c>
      <c r="E68" s="1346" t="str">
        <f>IF(AND(ISNUMBER('IRRBB exposures'!H36),ISNUMBER('IRRBB exposures'!H62),ISNUMBER('IRRBB exposures'!H86)),'IRRBB exposures'!H36+'IRRBB exposures'!H62+'IRRBB exposures'!H86,"")</f>
        <v/>
      </c>
      <c r="F68" s="1346" t="str">
        <f>IF(AND(ISNUMBER('IRRBB exposures'!I36),ISNUMBER('IRRBB exposures'!I62),ISNUMBER('IRRBB exposures'!I86)),'IRRBB exposures'!I36+'IRRBB exposures'!I62+'IRRBB exposures'!I86,"")</f>
        <v/>
      </c>
      <c r="G68" s="1346" t="str">
        <f>IF(AND(ISNUMBER('IRRBB exposures'!J36),ISNUMBER('IRRBB exposures'!J62),ISNUMBER('IRRBB exposures'!J86)),'IRRBB exposures'!J36+'IRRBB exposures'!J62+'IRRBB exposures'!J86,"")</f>
        <v/>
      </c>
      <c r="H68" s="1346" t="str">
        <f>IF(AND(ISNUMBER('IRRBB exposures'!K36),ISNUMBER('IRRBB exposures'!K62),ISNUMBER('IRRBB exposures'!K86)),'IRRBB exposures'!K36+'IRRBB exposures'!K62+'IRRBB exposures'!K86,"")</f>
        <v/>
      </c>
      <c r="I68" s="1346" t="str">
        <f>IF(AND(ISNUMBER('IRRBB exposures'!L36),ISNUMBER('IRRBB exposures'!L62),ISNUMBER('IRRBB exposures'!L86)),'IRRBB exposures'!L36+'IRRBB exposures'!L62+'IRRBB exposures'!L86,"")</f>
        <v/>
      </c>
      <c r="J68" s="1346" t="str">
        <f>IF(AND(ISNUMBER('IRRBB exposures'!M36),ISNUMBER('IRRBB exposures'!M62),ISNUMBER('IRRBB exposures'!M86)),'IRRBB exposures'!M36+'IRRBB exposures'!M62+'IRRBB exposures'!M86,"")</f>
        <v/>
      </c>
      <c r="K68" s="1346" t="str">
        <f>IF(AND(ISNUMBER('IRRBB exposures'!N36),ISNUMBER('IRRBB exposures'!N62),ISNUMBER('IRRBB exposures'!N86)),'IRRBB exposures'!N36+'IRRBB exposures'!N62+'IRRBB exposures'!N86,"")</f>
        <v/>
      </c>
      <c r="L68" s="1346" t="str">
        <f>IF(AND(ISNUMBER('IRRBB exposures'!O36),ISNUMBER('IRRBB exposures'!O62),ISNUMBER('IRRBB exposures'!O86)),'IRRBB exposures'!O36+'IRRBB exposures'!O62+'IRRBB exposures'!O86,"")</f>
        <v/>
      </c>
      <c r="M68" s="1346" t="str">
        <f>IF(AND(ISNUMBER('IRRBB exposures'!P36),ISNUMBER('IRRBB exposures'!P62),ISNUMBER('IRRBB exposures'!P86)),'IRRBB exposures'!P36+'IRRBB exposures'!P62+'IRRBB exposures'!P86,"")</f>
        <v/>
      </c>
      <c r="N68" s="1346" t="str">
        <f>IF(AND(ISNUMBER('IRRBB exposures'!Q36),ISNUMBER('IRRBB exposures'!Q62),ISNUMBER('IRRBB exposures'!Q86)),'IRRBB exposures'!Q36+'IRRBB exposures'!Q62+'IRRBB exposures'!Q86,"")</f>
        <v/>
      </c>
      <c r="O68" s="1346" t="str">
        <f>IF(AND(ISNUMBER('IRRBB exposures'!R36),ISNUMBER('IRRBB exposures'!R62),ISNUMBER('IRRBB exposures'!R86)),'IRRBB exposures'!R36+'IRRBB exposures'!R62+'IRRBB exposures'!R86,"")</f>
        <v/>
      </c>
      <c r="P68" s="1346">
        <v>0</v>
      </c>
      <c r="Q68" s="1346">
        <v>0</v>
      </c>
      <c r="R68" s="1346">
        <v>0</v>
      </c>
      <c r="S68" s="1346">
        <v>0</v>
      </c>
      <c r="T68" s="1346">
        <v>0</v>
      </c>
      <c r="U68" s="1346">
        <v>0</v>
      </c>
      <c r="V68" s="1346">
        <v>0</v>
      </c>
      <c r="W68" s="1596" t="str">
        <f>IF(OR(ISBLANK('IRRBB exposures'!$E$26),'IRRBB exposures'!$F$26="No"),"",IF('IRRBB exposures'!$E$26 = Parameters!$D205,-1,0))</f>
        <v/>
      </c>
    </row>
    <row r="69" spans="1:25" ht="15" customHeight="1" x14ac:dyDescent="0.25">
      <c r="B69" s="2245"/>
      <c r="C69" s="1150" t="s">
        <v>1345</v>
      </c>
      <c r="D69" s="1346" t="str">
        <f>IF(AND(ISNUMBER('IRRBB exposures'!$AD36),ISNUMBER('IRRBB exposures'!$AD62),ISNUMBER('IRRBB exposures'!$AD86)),(('IRRBB exposures'!$AD36+'IRRBB exposures'!$AD62)*'IRRBB parameters'!$C$47+'IRRBB exposures'!$AD86*'IRRBB parameters'!$C$48)*'IRRBB parameters'!C$44+('IRRBB exposures'!$AD36+'IRRBB exposures'!$AD62)*(1-'IRRBB parameters'!$C$47)+'IRRBB exposures'!AD86*(1-'IRRBB parameters'!$C$48),"")</f>
        <v/>
      </c>
      <c r="E69" s="1346" t="str">
        <f>IF(AND(ISNUMBER('IRRBB exposures'!$AD36),ISNUMBER('IRRBB exposures'!$AD62),ISNUMBER('IRRBB exposures'!$AD86)),(('IRRBB exposures'!$AD36+'IRRBB exposures'!$AD62)*'IRRBB parameters'!$C$47+'IRRBB exposures'!$AD86*'IRRBB parameters'!$C$48)*'IRRBB parameters'!D$44,"")</f>
        <v/>
      </c>
      <c r="F69" s="1346" t="str">
        <f>IF(AND(ISNUMBER('IRRBB exposures'!$AD36),ISNUMBER('IRRBB exposures'!$AD62),ISNUMBER('IRRBB exposures'!$AD86)),(('IRRBB exposures'!$AD36+'IRRBB exposures'!$AD62)*'IRRBB parameters'!$C$47+'IRRBB exposures'!$AD86*'IRRBB parameters'!$C$48)*'IRRBB parameters'!E$44,"")</f>
        <v/>
      </c>
      <c r="G69" s="1346" t="str">
        <f>IF(AND(ISNUMBER('IRRBB exposures'!$AD36),ISNUMBER('IRRBB exposures'!$AD62),ISNUMBER('IRRBB exposures'!$AD86)),(('IRRBB exposures'!$AD36+'IRRBB exposures'!$AD62)*'IRRBB parameters'!$C$47+'IRRBB exposures'!$AD86*'IRRBB parameters'!$C$48)*'IRRBB parameters'!F$44,"")</f>
        <v/>
      </c>
      <c r="H69" s="1346" t="str">
        <f>IF(AND(ISNUMBER('IRRBB exposures'!$AD36),ISNUMBER('IRRBB exposures'!$AD62),ISNUMBER('IRRBB exposures'!$AD86)),(('IRRBB exposures'!$AD36+'IRRBB exposures'!$AD62)*'IRRBB parameters'!$C$47+'IRRBB exposures'!$AD86*'IRRBB parameters'!$C$48)*'IRRBB parameters'!G$44,"")</f>
        <v/>
      </c>
      <c r="I69" s="1346" t="str">
        <f>IF(AND(ISNUMBER('IRRBB exposures'!$AD36),ISNUMBER('IRRBB exposures'!$AD62),ISNUMBER('IRRBB exposures'!$AD86)),(('IRRBB exposures'!$AD36+'IRRBB exposures'!$AD62)*'IRRBB parameters'!$C$47+'IRRBB exposures'!$AD86*'IRRBB parameters'!$C$48)*'IRRBB parameters'!H$44,"")</f>
        <v/>
      </c>
      <c r="J69" s="1346" t="str">
        <f>IF(AND(ISNUMBER('IRRBB exposures'!$AD36),ISNUMBER('IRRBB exposures'!$AD62),ISNUMBER('IRRBB exposures'!$AD86)),(('IRRBB exposures'!$AD36+'IRRBB exposures'!$AD62)*'IRRBB parameters'!$C$47+'IRRBB exposures'!$AD86*'IRRBB parameters'!$C$48)*'IRRBB parameters'!I$44,"")</f>
        <v/>
      </c>
      <c r="K69" s="1346" t="str">
        <f>IF(AND(ISNUMBER('IRRBB exposures'!$AD36),ISNUMBER('IRRBB exposures'!$AD62),ISNUMBER('IRRBB exposures'!$AD86)),(('IRRBB exposures'!$AD36+'IRRBB exposures'!$AD62)*'IRRBB parameters'!$C$47+'IRRBB exposures'!$AD86*'IRRBB parameters'!$C$48)*'IRRBB parameters'!J$44,"")</f>
        <v/>
      </c>
      <c r="L69" s="1346" t="str">
        <f>IF(AND(ISNUMBER('IRRBB exposures'!$AD36),ISNUMBER('IRRBB exposures'!$AD62),ISNUMBER('IRRBB exposures'!$AD86)),(('IRRBB exposures'!$AD36+'IRRBB exposures'!$AD62)*'IRRBB parameters'!$C$47+'IRRBB exposures'!$AD86*'IRRBB parameters'!$C$48)*'IRRBB parameters'!K$44,"")</f>
        <v/>
      </c>
      <c r="M69" s="1346" t="str">
        <f>IF(AND(ISNUMBER('IRRBB exposures'!$AD36),ISNUMBER('IRRBB exposures'!$AD62),ISNUMBER('IRRBB exposures'!$AD86)),(('IRRBB exposures'!$AD36+'IRRBB exposures'!$AD62)*'IRRBB parameters'!$C$47+'IRRBB exposures'!$AD86*'IRRBB parameters'!$C$48)*'IRRBB parameters'!L$44,"")</f>
        <v/>
      </c>
      <c r="N69" s="1346" t="str">
        <f>IF(AND(ISNUMBER('IRRBB exposures'!$AD36),ISNUMBER('IRRBB exposures'!$AD62),ISNUMBER('IRRBB exposures'!$AD86)),(('IRRBB exposures'!$AD36+'IRRBB exposures'!$AD62)*'IRRBB parameters'!$C$47+'IRRBB exposures'!$AD86*'IRRBB parameters'!$C$48)*'IRRBB parameters'!M$44,"")</f>
        <v/>
      </c>
      <c r="O69" s="1346" t="str">
        <f>IF(AND(ISNUMBER('IRRBB exposures'!$AD36),ISNUMBER('IRRBB exposures'!$AD62),ISNUMBER('IRRBB exposures'!$AD86)),(('IRRBB exposures'!$AD36+'IRRBB exposures'!$AD62)*'IRRBB parameters'!$C$47+'IRRBB exposures'!$AD86*'IRRBB parameters'!$C$48)*'IRRBB parameters'!N$44,"")</f>
        <v/>
      </c>
      <c r="P69" s="1346">
        <v>0</v>
      </c>
      <c r="Q69" s="1346">
        <v>0</v>
      </c>
      <c r="R69" s="1346">
        <v>0</v>
      </c>
      <c r="S69" s="1346">
        <v>0</v>
      </c>
      <c r="T69" s="1346">
        <v>0</v>
      </c>
      <c r="U69" s="1346">
        <v>0</v>
      </c>
      <c r="V69" s="1346">
        <v>0</v>
      </c>
      <c r="W69" s="1596" t="str">
        <f>IF(OR(ISBLANK('IRRBB exposures'!$E$26),'IRRBB exposures'!$F$26="No"),"",IF('IRRBB exposures'!$E$26 = Parameters!$D206,-1,0))</f>
        <v/>
      </c>
    </row>
    <row r="70" spans="1:25" ht="15" customHeight="1" x14ac:dyDescent="0.25">
      <c r="B70" s="2245"/>
      <c r="C70" s="1150" t="s">
        <v>1346</v>
      </c>
      <c r="D70" s="1346" t="str">
        <f>IF(AND(ISNUMBER('IRRBB exposures'!$D111),ISNUMBER('IRRBB exposures'!$E111),ISNUMBER('IRRBB exposures'!$F111),ISNUMBER('IRRBB exposures'!$G111),ISNUMBER('IRRBB exposures'!$H111),ISNUMBER('IRRBB exposures'!$I111)),SUMPRODUCT('IRRBB exposures'!$D111:$I111,'IRRBB parameters'!$C$52:$H$52)*'IRRBB parameters'!C$44+SUMPRODUCT('IRRBB exposures'!$D111:$I111,'IRRBB parameters'!$C$53:$H$53),"")</f>
        <v/>
      </c>
      <c r="E70" s="1346" t="str">
        <f>IF(AND(ISNUMBER('IRRBB exposures'!$D111),ISNUMBER('IRRBB exposures'!$E111),ISNUMBER('IRRBB exposures'!$F111),ISNUMBER('IRRBB exposures'!$G111),ISNUMBER('IRRBB exposures'!$H111),ISNUMBER('IRRBB exposures'!$I111)),SUMPRODUCT('IRRBB exposures'!$D111:$I111,'IRRBB parameters'!$C$52:$H$52)*'IRRBB parameters'!D$44,"")</f>
        <v/>
      </c>
      <c r="F70" s="1346" t="str">
        <f>IF(AND(ISNUMBER('IRRBB exposures'!$D111),ISNUMBER('IRRBB exposures'!$E111),ISNUMBER('IRRBB exposures'!$F111),ISNUMBER('IRRBB exposures'!$G111),ISNUMBER('IRRBB exposures'!$H111),ISNUMBER('IRRBB exposures'!$I111)),SUMPRODUCT('IRRBB exposures'!$D111:$I111,'IRRBB parameters'!$C$52:$H$52)*'IRRBB parameters'!E$44,"")</f>
        <v/>
      </c>
      <c r="G70" s="1346" t="str">
        <f>IF(AND(ISNUMBER('IRRBB exposures'!$D111),ISNUMBER('IRRBB exposures'!$E111),ISNUMBER('IRRBB exposures'!$F111),ISNUMBER('IRRBB exposures'!$G111),ISNUMBER('IRRBB exposures'!$H111),ISNUMBER('IRRBB exposures'!$I111)),SUMPRODUCT('IRRBB exposures'!$D111:$I111,'IRRBB parameters'!$C$52:$H$52)*'IRRBB parameters'!F$44,"")</f>
        <v/>
      </c>
      <c r="H70" s="1346" t="str">
        <f>IF(AND(ISNUMBER('IRRBB exposures'!$D111),ISNUMBER('IRRBB exposures'!$E111),ISNUMBER('IRRBB exposures'!$F111),ISNUMBER('IRRBB exposures'!$G111),ISNUMBER('IRRBB exposures'!$H111),ISNUMBER('IRRBB exposures'!$I111)),SUMPRODUCT('IRRBB exposures'!$D111:$I111,'IRRBB parameters'!$C$52:$H$52)*'IRRBB parameters'!G$44,"")</f>
        <v/>
      </c>
      <c r="I70" s="1346" t="str">
        <f>IF(AND(ISNUMBER('IRRBB exposures'!$D111),ISNUMBER('IRRBB exposures'!$E111),ISNUMBER('IRRBB exposures'!$F111),ISNUMBER('IRRBB exposures'!$G111),ISNUMBER('IRRBB exposures'!$H111),ISNUMBER('IRRBB exposures'!$I111)),SUMPRODUCT('IRRBB exposures'!$D111:$I111,'IRRBB parameters'!$C$52:$H$52)*'IRRBB parameters'!H$44,"")</f>
        <v/>
      </c>
      <c r="J70" s="1346" t="str">
        <f>IF(AND(ISNUMBER('IRRBB exposures'!$D111),ISNUMBER('IRRBB exposures'!$E111),ISNUMBER('IRRBB exposures'!$F111),ISNUMBER('IRRBB exposures'!$G111),ISNUMBER('IRRBB exposures'!$H111),ISNUMBER('IRRBB exposures'!$I111)),SUMPRODUCT('IRRBB exposures'!$D111:$I111,'IRRBB parameters'!$C$52:$H$52)*'IRRBB parameters'!I$44,"")</f>
        <v/>
      </c>
      <c r="K70" s="1346" t="str">
        <f>IF(AND(ISNUMBER('IRRBB exposures'!$D111),ISNUMBER('IRRBB exposures'!$E111),ISNUMBER('IRRBB exposures'!$F111),ISNUMBER('IRRBB exposures'!$G111),ISNUMBER('IRRBB exposures'!$H111),ISNUMBER('IRRBB exposures'!$I111)),SUMPRODUCT('IRRBB exposures'!$D111:$I111,'IRRBB parameters'!$C$52:$H$52)*'IRRBB parameters'!J$44,"")</f>
        <v/>
      </c>
      <c r="L70" s="1346" t="str">
        <f>IF(AND(ISNUMBER('IRRBB exposures'!$D111),ISNUMBER('IRRBB exposures'!$E111),ISNUMBER('IRRBB exposures'!$F111),ISNUMBER('IRRBB exposures'!$G111),ISNUMBER('IRRBB exposures'!$H111),ISNUMBER('IRRBB exposures'!$I111)),SUMPRODUCT('IRRBB exposures'!$D111:$I111,'IRRBB parameters'!$C$52:$H$52)*'IRRBB parameters'!K$44,"")</f>
        <v/>
      </c>
      <c r="M70" s="1346" t="str">
        <f>IF(AND(ISNUMBER('IRRBB exposures'!$D111),ISNUMBER('IRRBB exposures'!$E111),ISNUMBER('IRRBB exposures'!$F111),ISNUMBER('IRRBB exposures'!$G111),ISNUMBER('IRRBB exposures'!$H111),ISNUMBER('IRRBB exposures'!$I111)),SUMPRODUCT('IRRBB exposures'!$D111:$I111,'IRRBB parameters'!$C$52:$H$52)*'IRRBB parameters'!L$44,"")</f>
        <v/>
      </c>
      <c r="N70" s="1346" t="str">
        <f>IF(AND(ISNUMBER('IRRBB exposures'!$D111),ISNUMBER('IRRBB exposures'!$E111),ISNUMBER('IRRBB exposures'!$F111),ISNUMBER('IRRBB exposures'!$G111),ISNUMBER('IRRBB exposures'!$H111),ISNUMBER('IRRBB exposures'!$I111)),SUMPRODUCT('IRRBB exposures'!$D111:$I111,'IRRBB parameters'!$C$52:$H$52)*'IRRBB parameters'!M$44,"")</f>
        <v/>
      </c>
      <c r="O70" s="1346" t="str">
        <f>IF(AND(ISNUMBER('IRRBB exposures'!$D111),ISNUMBER('IRRBB exposures'!$E111),ISNUMBER('IRRBB exposures'!$F111),ISNUMBER('IRRBB exposures'!$G111),ISNUMBER('IRRBB exposures'!$H111),ISNUMBER('IRRBB exposures'!$I111)),SUMPRODUCT('IRRBB exposures'!$D111:$I111,'IRRBB parameters'!$C$52:$H$52)*'IRRBB parameters'!N$44,"")</f>
        <v/>
      </c>
      <c r="P70" s="1346">
        <v>0</v>
      </c>
      <c r="Q70" s="1346">
        <v>0</v>
      </c>
      <c r="R70" s="1346">
        <v>0</v>
      </c>
      <c r="S70" s="1346">
        <v>0</v>
      </c>
      <c r="T70" s="1346">
        <v>0</v>
      </c>
      <c r="U70" s="1346">
        <v>0</v>
      </c>
      <c r="V70" s="1346">
        <v>0</v>
      </c>
      <c r="W70" s="1596" t="str">
        <f>IF(OR(ISBLANK('IRRBB exposures'!$E$26),'IRRBB exposures'!$F$26="No"),"",IF('IRRBB exposures'!$E$26 = Parameters!$D207,-1,0))</f>
        <v/>
      </c>
    </row>
    <row r="71" spans="1:25" ht="15" customHeight="1" x14ac:dyDescent="0.25">
      <c r="B71" s="2245"/>
      <c r="C71" s="1150" t="s">
        <v>1298</v>
      </c>
      <c r="D71" s="1346" t="str">
        <f>IF(ISNUMBER('IRRBB exposures'!E137),'IRRBB exposures'!E137,"")</f>
        <v/>
      </c>
      <c r="E71" s="1346" t="str">
        <f>IF(ISNUMBER('IRRBB exposures'!F137),'IRRBB exposures'!F137,"")</f>
        <v/>
      </c>
      <c r="F71" s="1346" t="str">
        <f>IF(ISNUMBER('IRRBB exposures'!G137),'IRRBB exposures'!G137,"")</f>
        <v/>
      </c>
      <c r="G71" s="1346" t="str">
        <f>IF(ISNUMBER('IRRBB exposures'!H137),'IRRBB exposures'!H137,"")</f>
        <v/>
      </c>
      <c r="H71" s="1346" t="str">
        <f>IF(ISNUMBER('IRRBB exposures'!I137),'IRRBB exposures'!I137,"")</f>
        <v/>
      </c>
      <c r="I71" s="1346" t="str">
        <f>IF(ISNUMBER('IRRBB exposures'!J137),'IRRBB exposures'!J137,"")</f>
        <v/>
      </c>
      <c r="J71" s="1346" t="str">
        <f>IF(ISNUMBER('IRRBB exposures'!K137),'IRRBB exposures'!K137,"")</f>
        <v/>
      </c>
      <c r="K71" s="1346" t="str">
        <f>IF(ISNUMBER('IRRBB exposures'!L137),'IRRBB exposures'!L137,"")</f>
        <v/>
      </c>
      <c r="L71" s="1346" t="str">
        <f>IF(ISNUMBER('IRRBB exposures'!M137),'IRRBB exposures'!M137,"")</f>
        <v/>
      </c>
      <c r="M71" s="1346" t="str">
        <f>IF(ISNUMBER('IRRBB exposures'!N137),'IRRBB exposures'!N137,"")</f>
        <v/>
      </c>
      <c r="N71" s="1346" t="str">
        <f>IF(ISNUMBER('IRRBB exposures'!O137),'IRRBB exposures'!O137,"")</f>
        <v/>
      </c>
      <c r="O71" s="1346" t="str">
        <f>IF(ISNUMBER('IRRBB exposures'!P137),'IRRBB exposures'!P137,"")</f>
        <v/>
      </c>
      <c r="P71" s="1346" t="str">
        <f>IF(ISNUMBER('IRRBB exposures'!Q137),'IRRBB exposures'!Q137,"")</f>
        <v/>
      </c>
      <c r="Q71" s="1346" t="str">
        <f>IF(ISNUMBER('IRRBB exposures'!R137),'IRRBB exposures'!R137,"")</f>
        <v/>
      </c>
      <c r="R71" s="1346" t="str">
        <f>IF(ISNUMBER('IRRBB exposures'!S137),'IRRBB exposures'!S137,"")</f>
        <v/>
      </c>
      <c r="S71" s="1346" t="str">
        <f>IF(ISNUMBER('IRRBB exposures'!T137),'IRRBB exposures'!T137,"")</f>
        <v/>
      </c>
      <c r="T71" s="1346" t="str">
        <f>IF(ISNUMBER('IRRBB exposures'!U137),'IRRBB exposures'!U137,"")</f>
        <v/>
      </c>
      <c r="U71" s="1346" t="str">
        <f>IF(ISNUMBER('IRRBB exposures'!V137),'IRRBB exposures'!V137,"")</f>
        <v/>
      </c>
      <c r="V71" s="1346" t="str">
        <f>IF(ISNUMBER('IRRBB exposures'!W137),'IRRBB exposures'!W137,"")</f>
        <v/>
      </c>
      <c r="W71" s="1597">
        <v>-1</v>
      </c>
    </row>
    <row r="72" spans="1:25" ht="15" customHeight="1" x14ac:dyDescent="0.25">
      <c r="B72" s="2245"/>
      <c r="C72" s="1150" t="s">
        <v>1299</v>
      </c>
      <c r="D72" s="1346" t="str">
        <f>IF(ISNUMBER('IRRBB exposures'!E238),'IRRBB exposures'!E238,"")</f>
        <v/>
      </c>
      <c r="E72" s="1346" t="str">
        <f>IF(ISNUMBER('IRRBB exposures'!F238),'IRRBB exposures'!F238,"")</f>
        <v/>
      </c>
      <c r="F72" s="1346" t="str">
        <f>IF(ISNUMBER('IRRBB exposures'!G238),'IRRBB exposures'!G238,"")</f>
        <v/>
      </c>
      <c r="G72" s="1346" t="str">
        <f>IF(ISNUMBER('IRRBB exposures'!H238),'IRRBB exposures'!H238,"")</f>
        <v/>
      </c>
      <c r="H72" s="1346" t="str">
        <f>IF(ISNUMBER('IRRBB exposures'!I238),'IRRBB exposures'!I238,"")</f>
        <v/>
      </c>
      <c r="I72" s="1346" t="str">
        <f>IF(ISNUMBER('IRRBB exposures'!J238),'IRRBB exposures'!J238,"")</f>
        <v/>
      </c>
      <c r="J72" s="1346" t="str">
        <f>IF(ISNUMBER('IRRBB exposures'!K238),'IRRBB exposures'!K238,"")</f>
        <v/>
      </c>
      <c r="K72" s="1346" t="str">
        <f>IF(ISNUMBER('IRRBB exposures'!L238),'IRRBB exposures'!L238,"")</f>
        <v/>
      </c>
      <c r="L72" s="1346" t="str">
        <f>IF(ISNUMBER('IRRBB exposures'!M238),'IRRBB exposures'!M238,"")</f>
        <v/>
      </c>
      <c r="M72" s="1346" t="str">
        <f>IF(ISNUMBER('IRRBB exposures'!N238),'IRRBB exposures'!N238,"")</f>
        <v/>
      </c>
      <c r="N72" s="1346" t="str">
        <f>IF(ISNUMBER('IRRBB exposures'!O238),'IRRBB exposures'!O238,"")</f>
        <v/>
      </c>
      <c r="O72" s="1346" t="str">
        <f>IF(ISNUMBER('IRRBB exposures'!P238),'IRRBB exposures'!P238,"")</f>
        <v/>
      </c>
      <c r="P72" s="1346" t="str">
        <f>IF(ISNUMBER('IRRBB exposures'!Q238),'IRRBB exposures'!Q238,"")</f>
        <v/>
      </c>
      <c r="Q72" s="1346" t="str">
        <f>IF(ISNUMBER('IRRBB exposures'!R238),'IRRBB exposures'!R238,"")</f>
        <v/>
      </c>
      <c r="R72" s="1346" t="str">
        <f>IF(ISNUMBER('IRRBB exposures'!S238),'IRRBB exposures'!S238,"")</f>
        <v/>
      </c>
      <c r="S72" s="1346" t="str">
        <f>IF(ISNUMBER('IRRBB exposures'!T238),'IRRBB exposures'!T238,"")</f>
        <v/>
      </c>
      <c r="T72" s="1346" t="str">
        <f>IF(ISNUMBER('IRRBB exposures'!U238),'IRRBB exposures'!U238,"")</f>
        <v/>
      </c>
      <c r="U72" s="1346" t="str">
        <f>IF(ISNUMBER('IRRBB exposures'!V238),'IRRBB exposures'!V238,"")</f>
        <v/>
      </c>
      <c r="V72" s="1346" t="str">
        <f>IF(ISNUMBER('IRRBB exposures'!W238),'IRRBB exposures'!W238,"")</f>
        <v/>
      </c>
      <c r="W72" s="1597">
        <v>1</v>
      </c>
    </row>
    <row r="73" spans="1:25" ht="15" customHeight="1" x14ac:dyDescent="0.25">
      <c r="B73" s="2245"/>
      <c r="C73" s="1150" t="s">
        <v>1300</v>
      </c>
      <c r="D73" s="1346" t="str">
        <f>IF(AND(ISNUMBER('IRRBB exposures'!E331),ISNUMBER('IRRBB exposures'!E376)),'IRRBB exposures'!E331-'IRRBB exposures'!E376,"")</f>
        <v/>
      </c>
      <c r="E73" s="1346" t="str">
        <f>IF(AND(ISNUMBER('IRRBB exposures'!F331),ISNUMBER('IRRBB exposures'!F376)),'IRRBB exposures'!F331-'IRRBB exposures'!F376,"")</f>
        <v/>
      </c>
      <c r="F73" s="1346" t="str">
        <f>IF(AND(ISNUMBER('IRRBB exposures'!G331),ISNUMBER('IRRBB exposures'!G376)),'IRRBB exposures'!G331-'IRRBB exposures'!G376,"")</f>
        <v/>
      </c>
      <c r="G73" s="1346" t="str">
        <f>IF(AND(ISNUMBER('IRRBB exposures'!H331),ISNUMBER('IRRBB exposures'!H376)),'IRRBB exposures'!H331-'IRRBB exposures'!H376,"")</f>
        <v/>
      </c>
      <c r="H73" s="1346" t="str">
        <f>IF(AND(ISNUMBER('IRRBB exposures'!I331),ISNUMBER('IRRBB exposures'!I376)),'IRRBB exposures'!I331-'IRRBB exposures'!I376,"")</f>
        <v/>
      </c>
      <c r="I73" s="1346" t="str">
        <f>IF(AND(ISNUMBER('IRRBB exposures'!J331),ISNUMBER('IRRBB exposures'!J376)),'IRRBB exposures'!J331-'IRRBB exposures'!J376,"")</f>
        <v/>
      </c>
      <c r="J73" s="1346" t="str">
        <f>IF(AND(ISNUMBER('IRRBB exposures'!K331),ISNUMBER('IRRBB exposures'!K376)),'IRRBB exposures'!K331-'IRRBB exposures'!K376,"")</f>
        <v/>
      </c>
      <c r="K73" s="1346" t="str">
        <f>IF(AND(ISNUMBER('IRRBB exposures'!L331),ISNUMBER('IRRBB exposures'!L376)),'IRRBB exposures'!L331-'IRRBB exposures'!L376,"")</f>
        <v/>
      </c>
      <c r="L73" s="1346" t="str">
        <f>IF(AND(ISNUMBER('IRRBB exposures'!M331),ISNUMBER('IRRBB exposures'!M376)),'IRRBB exposures'!M331-'IRRBB exposures'!M376,"")</f>
        <v/>
      </c>
      <c r="M73" s="1346" t="str">
        <f>IF(AND(ISNUMBER('IRRBB exposures'!N331),ISNUMBER('IRRBB exposures'!N376)),'IRRBB exposures'!N331-'IRRBB exposures'!N376,"")</f>
        <v/>
      </c>
      <c r="N73" s="1346" t="str">
        <f>IF(AND(ISNUMBER('IRRBB exposures'!O331),ISNUMBER('IRRBB exposures'!O376)),'IRRBB exposures'!O331-'IRRBB exposures'!O376,"")</f>
        <v/>
      </c>
      <c r="O73" s="1346" t="str">
        <f>IF(AND(ISNUMBER('IRRBB exposures'!P331),ISNUMBER('IRRBB exposures'!P376)),'IRRBB exposures'!P331-'IRRBB exposures'!P376,"")</f>
        <v/>
      </c>
      <c r="P73" s="1346" t="str">
        <f>IF(AND(ISNUMBER('IRRBB exposures'!Q331),ISNUMBER('IRRBB exposures'!Q376)),'IRRBB exposures'!Q331-'IRRBB exposures'!Q376,"")</f>
        <v/>
      </c>
      <c r="Q73" s="1346" t="str">
        <f>IF(AND(ISNUMBER('IRRBB exposures'!R331),ISNUMBER('IRRBB exposures'!R376)),'IRRBB exposures'!R331-'IRRBB exposures'!R376,"")</f>
        <v/>
      </c>
      <c r="R73" s="1346" t="str">
        <f>IF(AND(ISNUMBER('IRRBB exposures'!S331),ISNUMBER('IRRBB exposures'!S376)),'IRRBB exposures'!S331-'IRRBB exposures'!S376,"")</f>
        <v/>
      </c>
      <c r="S73" s="1346" t="str">
        <f>IF(AND(ISNUMBER('IRRBB exposures'!T331),ISNUMBER('IRRBB exposures'!T376)),'IRRBB exposures'!T331-'IRRBB exposures'!T376,"")</f>
        <v/>
      </c>
      <c r="T73" s="1346" t="str">
        <f>IF(AND(ISNUMBER('IRRBB exposures'!U331),ISNUMBER('IRRBB exposures'!U376)),'IRRBB exposures'!U331-'IRRBB exposures'!U376,"")</f>
        <v/>
      </c>
      <c r="U73" s="1346" t="str">
        <f>IF(AND(ISNUMBER('IRRBB exposures'!V331),ISNUMBER('IRRBB exposures'!V376)),'IRRBB exposures'!V331-'IRRBB exposures'!V376,"")</f>
        <v/>
      </c>
      <c r="V73" s="1346" t="str">
        <f>IF(AND(ISNUMBER('IRRBB exposures'!W331),ISNUMBER('IRRBB exposures'!W376)),'IRRBB exposures'!W331-'IRRBB exposures'!W376,"")</f>
        <v/>
      </c>
      <c r="W73" s="1597">
        <v>-1</v>
      </c>
    </row>
    <row r="74" spans="1:25" ht="15" customHeight="1" x14ac:dyDescent="0.25">
      <c r="B74" s="2245"/>
      <c r="C74" s="1150" t="s">
        <v>1301</v>
      </c>
      <c r="D74" s="1346" t="str">
        <f>IF(AND(ISNUMBER('IRRBB exposures'!E514),ISNUMBER('IRRBB exposures'!E560)),'IRRBB exposures'!E514-'IRRBB exposures'!E560,"")</f>
        <v/>
      </c>
      <c r="E74" s="1346" t="str">
        <f>IF(AND(ISNUMBER('IRRBB exposures'!F514),ISNUMBER('IRRBB exposures'!F560)),'IRRBB exposures'!F514-'IRRBB exposures'!F560,"")</f>
        <v/>
      </c>
      <c r="F74" s="1346" t="str">
        <f>IF(AND(ISNUMBER('IRRBB exposures'!G514),ISNUMBER('IRRBB exposures'!G560)),'IRRBB exposures'!G514-'IRRBB exposures'!G560,"")</f>
        <v/>
      </c>
      <c r="G74" s="1346" t="str">
        <f>IF(AND(ISNUMBER('IRRBB exposures'!H514),ISNUMBER('IRRBB exposures'!H560)),'IRRBB exposures'!H514-'IRRBB exposures'!H560,"")</f>
        <v/>
      </c>
      <c r="H74" s="1346" t="str">
        <f>IF(AND(ISNUMBER('IRRBB exposures'!I514),ISNUMBER('IRRBB exposures'!I560)),'IRRBB exposures'!I514-'IRRBB exposures'!I560,"")</f>
        <v/>
      </c>
      <c r="I74" s="1346" t="str">
        <f>IF(AND(ISNUMBER('IRRBB exposures'!J514),ISNUMBER('IRRBB exposures'!J560)),'IRRBB exposures'!J514-'IRRBB exposures'!J560,"")</f>
        <v/>
      </c>
      <c r="J74" s="1346" t="str">
        <f>IF(AND(ISNUMBER('IRRBB exposures'!K514),ISNUMBER('IRRBB exposures'!K560)),'IRRBB exposures'!K514-'IRRBB exposures'!K560,"")</f>
        <v/>
      </c>
      <c r="K74" s="1346" t="str">
        <f>IF(AND(ISNUMBER('IRRBB exposures'!L514),ISNUMBER('IRRBB exposures'!L560)),'IRRBB exposures'!L514-'IRRBB exposures'!L560,"")</f>
        <v/>
      </c>
      <c r="L74" s="1346" t="str">
        <f>IF(AND(ISNUMBER('IRRBB exposures'!M514),ISNUMBER('IRRBB exposures'!M560)),'IRRBB exposures'!M514-'IRRBB exposures'!M560,"")</f>
        <v/>
      </c>
      <c r="M74" s="1346" t="str">
        <f>IF(AND(ISNUMBER('IRRBB exposures'!N514),ISNUMBER('IRRBB exposures'!N560)),'IRRBB exposures'!N514-'IRRBB exposures'!N560,"")</f>
        <v/>
      </c>
      <c r="N74" s="1346" t="str">
        <f>IF(AND(ISNUMBER('IRRBB exposures'!O514),ISNUMBER('IRRBB exposures'!O560)),'IRRBB exposures'!O514-'IRRBB exposures'!O560,"")</f>
        <v/>
      </c>
      <c r="O74" s="1346" t="str">
        <f>IF(AND(ISNUMBER('IRRBB exposures'!P514),ISNUMBER('IRRBB exposures'!P560)),'IRRBB exposures'!P514-'IRRBB exposures'!P560,"")</f>
        <v/>
      </c>
      <c r="P74" s="1346" t="str">
        <f>IF(AND(ISNUMBER('IRRBB exposures'!Q514),ISNUMBER('IRRBB exposures'!Q560)),'IRRBB exposures'!Q514-'IRRBB exposures'!Q560,"")</f>
        <v/>
      </c>
      <c r="Q74" s="1346" t="str">
        <f>IF(AND(ISNUMBER('IRRBB exposures'!R514),ISNUMBER('IRRBB exposures'!R560)),'IRRBB exposures'!R514-'IRRBB exposures'!R560,"")</f>
        <v/>
      </c>
      <c r="R74" s="1346" t="str">
        <f>IF(AND(ISNUMBER('IRRBB exposures'!S514),ISNUMBER('IRRBB exposures'!S560)),'IRRBB exposures'!S514-'IRRBB exposures'!S560,"")</f>
        <v/>
      </c>
      <c r="S74" s="1346" t="str">
        <f>IF(AND(ISNUMBER('IRRBB exposures'!T514),ISNUMBER('IRRBB exposures'!T560)),'IRRBB exposures'!T514-'IRRBB exposures'!T560,"")</f>
        <v/>
      </c>
      <c r="T74" s="1346" t="str">
        <f>IF(AND(ISNUMBER('IRRBB exposures'!U514),ISNUMBER('IRRBB exposures'!U560)),'IRRBB exposures'!U514-'IRRBB exposures'!U560,"")</f>
        <v/>
      </c>
      <c r="U74" s="1346" t="str">
        <f>IF(AND(ISNUMBER('IRRBB exposures'!V514),ISNUMBER('IRRBB exposures'!V560)),'IRRBB exposures'!V514-'IRRBB exposures'!V560,"")</f>
        <v/>
      </c>
      <c r="V74" s="1346" t="str">
        <f>IF(AND(ISNUMBER('IRRBB exposures'!W514),ISNUMBER('IRRBB exposures'!W560)),'IRRBB exposures'!W514-'IRRBB exposures'!W560,"")</f>
        <v/>
      </c>
      <c r="W74" s="1597">
        <v>1</v>
      </c>
    </row>
    <row r="75" spans="1:25" ht="15" customHeight="1" x14ac:dyDescent="0.25">
      <c r="B75" s="2246"/>
      <c r="C75" s="1139" t="s">
        <v>1302</v>
      </c>
      <c r="D75" s="1347" t="str">
        <f>IF(AND(ISNUMBER(D67),'IRRBB exposures'!$F$26="Yes",ISNUMBER(D71),ISNUMBER(D72),ISNUMBER(D73),ISNUMBER(D74),ISNUMBER($W68),ISNUMBER($W69),ISNUMBER($W70)),SUMPRODUCT(D67:D74,$W67:$W74),"")</f>
        <v/>
      </c>
      <c r="E75" s="1347" t="str">
        <f>IF(AND(ISNUMBER(E67),'IRRBB exposures'!$F$26="Yes",ISNUMBER(E71),ISNUMBER(E72),ISNUMBER(E73),ISNUMBER(E74),ISNUMBER($W68),ISNUMBER($W69),ISNUMBER($W70)),SUMPRODUCT(E67:E74,$W67:$W74),"")</f>
        <v/>
      </c>
      <c r="F75" s="1347" t="str">
        <f>IF(AND(ISNUMBER(F67),'IRRBB exposures'!$F$26="Yes",ISNUMBER(F71),ISNUMBER(F72),ISNUMBER(F73),ISNUMBER(F74),ISNUMBER($W68),ISNUMBER($W69),ISNUMBER($W70)),SUMPRODUCT(F67:F74,$W67:$W74),"")</f>
        <v/>
      </c>
      <c r="G75" s="1347" t="str">
        <f>IF(AND(ISNUMBER(G67),'IRRBB exposures'!$F$26="Yes",ISNUMBER(G71),ISNUMBER(G72),ISNUMBER(G73),ISNUMBER(G74),ISNUMBER($W68),ISNUMBER($W69),ISNUMBER($W70)),SUMPRODUCT(G67:G74,$W67:$W74),"")</f>
        <v/>
      </c>
      <c r="H75" s="1347" t="str">
        <f>IF(AND(ISNUMBER(H67),'IRRBB exposures'!$F$26="Yes",ISNUMBER(H71),ISNUMBER(H72),ISNUMBER(H73),ISNUMBER(H74),ISNUMBER($W68),ISNUMBER($W69),ISNUMBER($W70)),SUMPRODUCT(H67:H74,$W67:$W74),"")</f>
        <v/>
      </c>
      <c r="I75" s="1347" t="str">
        <f>IF(AND(ISNUMBER(I67),'IRRBB exposures'!$F$26="Yes",ISNUMBER(I71),ISNUMBER(I72),ISNUMBER(I73),ISNUMBER(I74),ISNUMBER($W68),ISNUMBER($W69),ISNUMBER($W70)),SUMPRODUCT(I67:I74,$W67:$W74),"")</f>
        <v/>
      </c>
      <c r="J75" s="1347" t="str">
        <f>IF(AND(ISNUMBER(J67),'IRRBB exposures'!$F$26="Yes",ISNUMBER(J71),ISNUMBER(J72),ISNUMBER(J73),ISNUMBER(J74),ISNUMBER($W68),ISNUMBER($W69),ISNUMBER($W70)),SUMPRODUCT(J67:J74,$W67:$W74),"")</f>
        <v/>
      </c>
      <c r="K75" s="1347" t="str">
        <f>IF(AND(ISNUMBER(K67),'IRRBB exposures'!$F$26="Yes",ISNUMBER(K71),ISNUMBER(K72),ISNUMBER(K73),ISNUMBER(K74),ISNUMBER($W68),ISNUMBER($W69),ISNUMBER($W70)),SUMPRODUCT(K67:K74,$W67:$W74),"")</f>
        <v/>
      </c>
      <c r="L75" s="1347" t="str">
        <f>IF(AND(ISNUMBER(L67),'IRRBB exposures'!$F$26="Yes",ISNUMBER(L71),ISNUMBER(L72),ISNUMBER(L73),ISNUMBER(L74),ISNUMBER($W68),ISNUMBER($W69),ISNUMBER($W70)),SUMPRODUCT(L67:L74,$W67:$W74),"")</f>
        <v/>
      </c>
      <c r="M75" s="1347" t="str">
        <f>IF(AND(ISNUMBER(M67),'IRRBB exposures'!$F$26="Yes",ISNUMBER(M71),ISNUMBER(M72),ISNUMBER(M73),ISNUMBER(M74),ISNUMBER($W68),ISNUMBER($W69),ISNUMBER($W70)),SUMPRODUCT(M67:M74,$W67:$W74),"")</f>
        <v/>
      </c>
      <c r="N75" s="1347" t="str">
        <f>IF(AND(ISNUMBER(N67),'IRRBB exposures'!$F$26="Yes",ISNUMBER(N71),ISNUMBER(N72),ISNUMBER(N73),ISNUMBER(N74),ISNUMBER($W68),ISNUMBER($W69),ISNUMBER($W70)),SUMPRODUCT(N67:N74,$W67:$W74),"")</f>
        <v/>
      </c>
      <c r="O75" s="1347" t="str">
        <f>IF(AND(ISNUMBER(O67),'IRRBB exposures'!$F$26="Yes",ISNUMBER(O71),ISNUMBER(O72),ISNUMBER(O73),ISNUMBER(O74),ISNUMBER($W68),ISNUMBER($W69),ISNUMBER($W70)),SUMPRODUCT(O67:O74,$W67:$W74),"")</f>
        <v/>
      </c>
      <c r="P75" s="1347" t="str">
        <f>IF(AND(ISNUMBER(P67),'IRRBB exposures'!$F$26="Yes",ISNUMBER(P71),ISNUMBER(P72),ISNUMBER(P73),ISNUMBER(P74),ISNUMBER($W68),ISNUMBER($W69),ISNUMBER($W70)),SUMPRODUCT(P67:P74,$W67:$W74),"")</f>
        <v/>
      </c>
      <c r="Q75" s="1347" t="str">
        <f>IF(AND(ISNUMBER(Q67),'IRRBB exposures'!$F$26="Yes",ISNUMBER(Q71),ISNUMBER(Q72),ISNUMBER(Q73),ISNUMBER(Q74),ISNUMBER($W68),ISNUMBER($W69),ISNUMBER($W70)),SUMPRODUCT(Q67:Q74,$W67:$W74),"")</f>
        <v/>
      </c>
      <c r="R75" s="1347" t="str">
        <f>IF(AND(ISNUMBER(R67),'IRRBB exposures'!$F$26="Yes",ISNUMBER(R71),ISNUMBER(R72),ISNUMBER(R73),ISNUMBER(R74),ISNUMBER($W68),ISNUMBER($W69),ISNUMBER($W70)),SUMPRODUCT(R67:R74,$W67:$W74),"")</f>
        <v/>
      </c>
      <c r="S75" s="1347" t="str">
        <f>IF(AND(ISNUMBER(S67),'IRRBB exposures'!$F$26="Yes",ISNUMBER(S71),ISNUMBER(S72),ISNUMBER(S73),ISNUMBER(S74),ISNUMBER($W68),ISNUMBER($W69),ISNUMBER($W70)),SUMPRODUCT(S67:S74,$W67:$W74),"")</f>
        <v/>
      </c>
      <c r="T75" s="1347" t="str">
        <f>IF(AND(ISNUMBER(T67),'IRRBB exposures'!$F$26="Yes",ISNUMBER(T71),ISNUMBER(T72),ISNUMBER(T73),ISNUMBER(T74),ISNUMBER($W68),ISNUMBER($W69),ISNUMBER($W70)),SUMPRODUCT(T67:T74,$W67:$W74),"")</f>
        <v/>
      </c>
      <c r="U75" s="1347" t="str">
        <f>IF(AND(ISNUMBER(U67),'IRRBB exposures'!$F$26="Yes",ISNUMBER(U71),ISNUMBER(U72),ISNUMBER(U73),ISNUMBER(U74),ISNUMBER($W68),ISNUMBER($W69),ISNUMBER($W70)),SUMPRODUCT(U67:U74,$W67:$W74),"")</f>
        <v/>
      </c>
      <c r="V75" s="1347" t="str">
        <f>IF(AND(ISNUMBER(V67),'IRRBB exposures'!$F$26="Yes",ISNUMBER(V71),ISNUMBER(V72),ISNUMBER(V73),ISNUMBER(V74),ISNUMBER($W68),ISNUMBER($W69),ISNUMBER($W70)),SUMPRODUCT(V67:V74,$W67:$W74),"")</f>
        <v/>
      </c>
      <c r="W75" s="1598"/>
    </row>
    <row r="76" spans="1:25" ht="15" customHeight="1" x14ac:dyDescent="0.25">
      <c r="B76" s="2244">
        <v>1</v>
      </c>
      <c r="C76" s="1150" t="s">
        <v>1303</v>
      </c>
      <c r="D76" s="1346" t="str">
        <f>IF(ISNUMBER('IRRBB exposures'!E138),'IRRBB exposures'!E138,"")</f>
        <v/>
      </c>
      <c r="E76" s="1346" t="str">
        <f>IF(ISNUMBER('IRRBB exposures'!F138),'IRRBB exposures'!F138,"")</f>
        <v/>
      </c>
      <c r="F76" s="1346" t="str">
        <f>IF(ISNUMBER('IRRBB exposures'!G138),'IRRBB exposures'!G138,"")</f>
        <v/>
      </c>
      <c r="G76" s="1346" t="str">
        <f>IF(ISNUMBER('IRRBB exposures'!H138),'IRRBB exposures'!H138,"")</f>
        <v/>
      </c>
      <c r="H76" s="1346" t="str">
        <f>IF(ISNUMBER('IRRBB exposures'!I138),'IRRBB exposures'!I138,"")</f>
        <v/>
      </c>
      <c r="I76" s="1346" t="str">
        <f>IF(ISNUMBER('IRRBB exposures'!J138),'IRRBB exposures'!J138,"")</f>
        <v/>
      </c>
      <c r="J76" s="1346" t="str">
        <f>IF(ISNUMBER('IRRBB exposures'!K138),'IRRBB exposures'!K138,"")</f>
        <v/>
      </c>
      <c r="K76" s="1346" t="str">
        <f>IF(ISNUMBER('IRRBB exposures'!L138),'IRRBB exposures'!L138,"")</f>
        <v/>
      </c>
      <c r="L76" s="1346" t="str">
        <f>IF(ISNUMBER('IRRBB exposures'!M138),'IRRBB exposures'!M138,"")</f>
        <v/>
      </c>
      <c r="M76" s="1346" t="str">
        <f>IF(ISNUMBER('IRRBB exposures'!N138),'IRRBB exposures'!N138,"")</f>
        <v/>
      </c>
      <c r="N76" s="1346" t="str">
        <f>IF(ISNUMBER('IRRBB exposures'!O138),'IRRBB exposures'!O138,"")</f>
        <v/>
      </c>
      <c r="O76" s="1346" t="str">
        <f>IF(ISNUMBER('IRRBB exposures'!P138),'IRRBB exposures'!P138,"")</f>
        <v/>
      </c>
      <c r="P76" s="1346" t="str">
        <f>IF(ISNUMBER('IRRBB exposures'!Q138),'IRRBB exposures'!Q138,"")</f>
        <v/>
      </c>
      <c r="Q76" s="1346" t="str">
        <f>IF(ISNUMBER('IRRBB exposures'!R138),'IRRBB exposures'!R138,"")</f>
        <v/>
      </c>
      <c r="R76" s="1346" t="str">
        <f>IF(ISNUMBER('IRRBB exposures'!S138),'IRRBB exposures'!S138,"")</f>
        <v/>
      </c>
      <c r="S76" s="1346" t="str">
        <f>IF(ISNUMBER('IRRBB exposures'!T138),'IRRBB exposures'!T138,"")</f>
        <v/>
      </c>
      <c r="T76" s="1346" t="str">
        <f>IF(ISNUMBER('IRRBB exposures'!U138),'IRRBB exposures'!U138,"")</f>
        <v/>
      </c>
      <c r="U76" s="1346" t="str">
        <f>IF(ISNUMBER('IRRBB exposures'!V138),'IRRBB exposures'!V138,"")</f>
        <v/>
      </c>
      <c r="V76" s="1346" t="str">
        <f>IF(ISNUMBER('IRRBB exposures'!W138),'IRRBB exposures'!W138,"")</f>
        <v/>
      </c>
      <c r="W76" s="1595" t="str">
        <f>IF(OR(ISBLANK('IRRBB exposures'!Y137),'IRRBB exposures'!Z138="No"),"",IF('IRRBB exposures'!Y137 = "Yes",-1,0))</f>
        <v/>
      </c>
      <c r="Y76" s="1811"/>
    </row>
    <row r="77" spans="1:25" ht="15" customHeight="1" x14ac:dyDescent="0.25">
      <c r="B77" s="2245"/>
      <c r="C77" s="1348" t="s">
        <v>1304</v>
      </c>
      <c r="D77" s="1346" t="str">
        <f>IF(ISNUMBER('IRRBB exposures'!E183),'IRRBB exposures'!E183,"")</f>
        <v/>
      </c>
      <c r="E77" s="1346" t="str">
        <f>IF(ISNUMBER('IRRBB exposures'!F183),'IRRBB exposures'!F183,"")</f>
        <v/>
      </c>
      <c r="F77" s="1346" t="str">
        <f>IF(ISNUMBER('IRRBB exposures'!G183),'IRRBB exposures'!G183,"")</f>
        <v/>
      </c>
      <c r="G77" s="1346" t="str">
        <f>IF(ISNUMBER('IRRBB exposures'!H183),'IRRBB exposures'!H183,"")</f>
        <v/>
      </c>
      <c r="H77" s="1346" t="str">
        <f>IF(ISNUMBER('IRRBB exposures'!I183),'IRRBB exposures'!I183,"")</f>
        <v/>
      </c>
      <c r="I77" s="1346" t="str">
        <f>IF(ISNUMBER('IRRBB exposures'!J183),'IRRBB exposures'!J183,"")</f>
        <v/>
      </c>
      <c r="J77" s="1346" t="str">
        <f>IF(ISNUMBER('IRRBB exposures'!K183),'IRRBB exposures'!K183,"")</f>
        <v/>
      </c>
      <c r="K77" s="1346" t="str">
        <f>IF(ISNUMBER('IRRBB exposures'!L183),'IRRBB exposures'!L183,"")</f>
        <v/>
      </c>
      <c r="L77" s="1346" t="str">
        <f>IF(ISNUMBER('IRRBB exposures'!M183),'IRRBB exposures'!M183,"")</f>
        <v/>
      </c>
      <c r="M77" s="1346" t="str">
        <f>IF(ISNUMBER('IRRBB exposures'!N183),'IRRBB exposures'!N183,"")</f>
        <v/>
      </c>
      <c r="N77" s="1346" t="str">
        <f>IF(ISNUMBER('IRRBB exposures'!O183),'IRRBB exposures'!O183,"")</f>
        <v/>
      </c>
      <c r="O77" s="1346" t="str">
        <f>IF(ISNUMBER('IRRBB exposures'!P183),'IRRBB exposures'!P183,"")</f>
        <v/>
      </c>
      <c r="P77" s="1346" t="str">
        <f>IF(ISNUMBER('IRRBB exposures'!Q183),'IRRBB exposures'!Q183,"")</f>
        <v/>
      </c>
      <c r="Q77" s="1346" t="str">
        <f>IF(ISNUMBER('IRRBB exposures'!R183),'IRRBB exposures'!R183,"")</f>
        <v/>
      </c>
      <c r="R77" s="1346" t="str">
        <f>IF(ISNUMBER('IRRBB exposures'!S183),'IRRBB exposures'!S183,"")</f>
        <v/>
      </c>
      <c r="S77" s="1346" t="str">
        <f>IF(ISNUMBER('IRRBB exposures'!T183),'IRRBB exposures'!T183,"")</f>
        <v/>
      </c>
      <c r="T77" s="1346" t="str">
        <f>IF(ISNUMBER('IRRBB exposures'!U183),'IRRBB exposures'!U183,"")</f>
        <v/>
      </c>
      <c r="U77" s="1346" t="str">
        <f>IF(ISNUMBER('IRRBB exposures'!V183),'IRRBB exposures'!V183,"")</f>
        <v/>
      </c>
      <c r="V77" s="1346" t="str">
        <f>IF(ISNUMBER('IRRBB exposures'!W183),'IRRBB exposures'!W183,"")</f>
        <v/>
      </c>
      <c r="W77" s="1596" t="str">
        <f>IF(OR(ISBLANK('IRRBB exposures'!Y137),'IRRBB exposures'!Z138="No"),"",IF('IRRBB exposures'!Y137 = "No",-1,0))</f>
        <v/>
      </c>
      <c r="Y77" s="1150" t="s">
        <v>1073</v>
      </c>
    </row>
    <row r="78" spans="1:25" ht="15" customHeight="1" x14ac:dyDescent="0.25">
      <c r="B78" s="2245"/>
      <c r="C78" s="1348" t="s">
        <v>1305</v>
      </c>
      <c r="D78" s="1346" t="str">
        <f>IF(ISNUMBER('IRRBB exposures'!E239),'IRRBB exposures'!E239,"")</f>
        <v/>
      </c>
      <c r="E78" s="1346" t="str">
        <f>IF(ISNUMBER('IRRBB exposures'!F239),'IRRBB exposures'!F239,"")</f>
        <v/>
      </c>
      <c r="F78" s="1346" t="str">
        <f>IF(ISNUMBER('IRRBB exposures'!G239),'IRRBB exposures'!G239,"")</f>
        <v/>
      </c>
      <c r="G78" s="1346" t="str">
        <f>IF(ISNUMBER('IRRBB exposures'!H239),'IRRBB exposures'!H239,"")</f>
        <v/>
      </c>
      <c r="H78" s="1346" t="str">
        <f>IF(ISNUMBER('IRRBB exposures'!I239),'IRRBB exposures'!I239,"")</f>
        <v/>
      </c>
      <c r="I78" s="1346" t="str">
        <f>IF(ISNUMBER('IRRBB exposures'!J239),'IRRBB exposures'!J239,"")</f>
        <v/>
      </c>
      <c r="J78" s="1346" t="str">
        <f>IF(ISNUMBER('IRRBB exposures'!K239),'IRRBB exposures'!K239,"")</f>
        <v/>
      </c>
      <c r="K78" s="1346" t="str">
        <f>IF(ISNUMBER('IRRBB exposures'!L239),'IRRBB exposures'!L239,"")</f>
        <v/>
      </c>
      <c r="L78" s="1346" t="str">
        <f>IF(ISNUMBER('IRRBB exposures'!M239),'IRRBB exposures'!M239,"")</f>
        <v/>
      </c>
      <c r="M78" s="1346" t="str">
        <f>IF(ISNUMBER('IRRBB exposures'!N239),'IRRBB exposures'!N239,"")</f>
        <v/>
      </c>
      <c r="N78" s="1346" t="str">
        <f>IF(ISNUMBER('IRRBB exposures'!O239),'IRRBB exposures'!O239,"")</f>
        <v/>
      </c>
      <c r="O78" s="1346" t="str">
        <f>IF(ISNUMBER('IRRBB exposures'!P239),'IRRBB exposures'!P239,"")</f>
        <v/>
      </c>
      <c r="P78" s="1346" t="str">
        <f>IF(ISNUMBER('IRRBB exposures'!Q239),'IRRBB exposures'!Q239,"")</f>
        <v/>
      </c>
      <c r="Q78" s="1346" t="str">
        <f>IF(ISNUMBER('IRRBB exposures'!R239),'IRRBB exposures'!R239,"")</f>
        <v/>
      </c>
      <c r="R78" s="1346" t="str">
        <f>IF(ISNUMBER('IRRBB exposures'!S239),'IRRBB exposures'!S239,"")</f>
        <v/>
      </c>
      <c r="S78" s="1346" t="str">
        <f>IF(ISNUMBER('IRRBB exposures'!T239),'IRRBB exposures'!T239,"")</f>
        <v/>
      </c>
      <c r="T78" s="1346" t="str">
        <f>IF(ISNUMBER('IRRBB exposures'!U239),'IRRBB exposures'!U239,"")</f>
        <v/>
      </c>
      <c r="U78" s="1346" t="str">
        <f>IF(ISNUMBER('IRRBB exposures'!V239),'IRRBB exposures'!V239,"")</f>
        <v/>
      </c>
      <c r="V78" s="1346" t="str">
        <f>IF(ISNUMBER('IRRBB exposures'!W239),'IRRBB exposures'!W239,"")</f>
        <v/>
      </c>
      <c r="W78" s="1596" t="str">
        <f>IF(OR(ISBLANK('IRRBB exposures'!Y238),'IRRBB exposures'!Z239="No"),"",IF('IRRBB exposures'!Y238 = "Yes",1,0))</f>
        <v/>
      </c>
      <c r="Y78" s="1150" t="s">
        <v>1073</v>
      </c>
    </row>
    <row r="79" spans="1:25" ht="15" customHeight="1" x14ac:dyDescent="0.25">
      <c r="B79" s="2245"/>
      <c r="C79" s="1348" t="s">
        <v>1306</v>
      </c>
      <c r="D79" s="1346" t="str">
        <f>IF(ISNUMBER('IRRBB exposures'!E284),'IRRBB exposures'!E284,"")</f>
        <v/>
      </c>
      <c r="E79" s="1346" t="str">
        <f>IF(ISNUMBER('IRRBB exposures'!F284),'IRRBB exposures'!F284,"")</f>
        <v/>
      </c>
      <c r="F79" s="1346" t="str">
        <f>IF(ISNUMBER('IRRBB exposures'!G284),'IRRBB exposures'!G284,"")</f>
        <v/>
      </c>
      <c r="G79" s="1346" t="str">
        <f>IF(ISNUMBER('IRRBB exposures'!H284),'IRRBB exposures'!H284,"")</f>
        <v/>
      </c>
      <c r="H79" s="1346" t="str">
        <f>IF(ISNUMBER('IRRBB exposures'!I284),'IRRBB exposures'!I284,"")</f>
        <v/>
      </c>
      <c r="I79" s="1346" t="str">
        <f>IF(ISNUMBER('IRRBB exposures'!J284),'IRRBB exposures'!J284,"")</f>
        <v/>
      </c>
      <c r="J79" s="1346" t="str">
        <f>IF(ISNUMBER('IRRBB exposures'!K284),'IRRBB exposures'!K284,"")</f>
        <v/>
      </c>
      <c r="K79" s="1346" t="str">
        <f>IF(ISNUMBER('IRRBB exposures'!L284),'IRRBB exposures'!L284,"")</f>
        <v/>
      </c>
      <c r="L79" s="1346" t="str">
        <f>IF(ISNUMBER('IRRBB exposures'!M284),'IRRBB exposures'!M284,"")</f>
        <v/>
      </c>
      <c r="M79" s="1346" t="str">
        <f>IF(ISNUMBER('IRRBB exposures'!N284),'IRRBB exposures'!N284,"")</f>
        <v/>
      </c>
      <c r="N79" s="1346" t="str">
        <f>IF(ISNUMBER('IRRBB exposures'!O284),'IRRBB exposures'!O284,"")</f>
        <v/>
      </c>
      <c r="O79" s="1346" t="str">
        <f>IF(ISNUMBER('IRRBB exposures'!P284),'IRRBB exposures'!P284,"")</f>
        <v/>
      </c>
      <c r="P79" s="1346" t="str">
        <f>IF(ISNUMBER('IRRBB exposures'!Q284),'IRRBB exposures'!Q284,"")</f>
        <v/>
      </c>
      <c r="Q79" s="1346" t="str">
        <f>IF(ISNUMBER('IRRBB exposures'!R284),'IRRBB exposures'!R284,"")</f>
        <v/>
      </c>
      <c r="R79" s="1346" t="str">
        <f>IF(ISNUMBER('IRRBB exposures'!S284),'IRRBB exposures'!S284,"")</f>
        <v/>
      </c>
      <c r="S79" s="1346" t="str">
        <f>IF(ISNUMBER('IRRBB exposures'!T284),'IRRBB exposures'!T284,"")</f>
        <v/>
      </c>
      <c r="T79" s="1346" t="str">
        <f>IF(ISNUMBER('IRRBB exposures'!U284),'IRRBB exposures'!U284,"")</f>
        <v/>
      </c>
      <c r="U79" s="1346" t="str">
        <f>IF(ISNUMBER('IRRBB exposures'!V284),'IRRBB exposures'!V284,"")</f>
        <v/>
      </c>
      <c r="V79" s="1346" t="str">
        <f>IF(ISNUMBER('IRRBB exposures'!W284),'IRRBB exposures'!W284,"")</f>
        <v/>
      </c>
      <c r="W79" s="1596" t="str">
        <f>IF(OR(ISBLANK('IRRBB exposures'!Y238),'IRRBB exposures'!Z239="No"),"",IF('IRRBB exposures'!Y238 = "No",1,0))</f>
        <v/>
      </c>
      <c r="Y79" s="1150" t="s">
        <v>1073</v>
      </c>
    </row>
    <row r="80" spans="1:25" ht="15" customHeight="1" x14ac:dyDescent="0.25">
      <c r="B80" s="2245"/>
      <c r="C80" s="1348" t="s">
        <v>1307</v>
      </c>
      <c r="D80" s="1346" t="str">
        <f>IF(AND(ISNUMBER('IRRBB exposures'!E332),ISNUMBER('IRRBB exposures'!E377)),'IRRBB exposures'!E332-'IRRBB exposures'!E377,"")</f>
        <v/>
      </c>
      <c r="E80" s="1346" t="str">
        <f>IF(AND(ISNUMBER('IRRBB exposures'!F332),ISNUMBER('IRRBB exposures'!F377)),'IRRBB exposures'!F332-'IRRBB exposures'!F377,"")</f>
        <v/>
      </c>
      <c r="F80" s="1346" t="str">
        <f>IF(AND(ISNUMBER('IRRBB exposures'!G332),ISNUMBER('IRRBB exposures'!G377)),'IRRBB exposures'!G332-'IRRBB exposures'!G377,"")</f>
        <v/>
      </c>
      <c r="G80" s="1346" t="str">
        <f>IF(AND(ISNUMBER('IRRBB exposures'!H332),ISNUMBER('IRRBB exposures'!H377)),'IRRBB exposures'!H332-'IRRBB exposures'!H377,"")</f>
        <v/>
      </c>
      <c r="H80" s="1346" t="str">
        <f>IF(AND(ISNUMBER('IRRBB exposures'!I332),ISNUMBER('IRRBB exposures'!I377)),'IRRBB exposures'!I332-'IRRBB exposures'!I377,"")</f>
        <v/>
      </c>
      <c r="I80" s="1346" t="str">
        <f>IF(AND(ISNUMBER('IRRBB exposures'!J332),ISNUMBER('IRRBB exposures'!J377)),'IRRBB exposures'!J332-'IRRBB exposures'!J377,"")</f>
        <v/>
      </c>
      <c r="J80" s="1346" t="str">
        <f>IF(AND(ISNUMBER('IRRBB exposures'!K332),ISNUMBER('IRRBB exposures'!K377)),'IRRBB exposures'!K332-'IRRBB exposures'!K377,"")</f>
        <v/>
      </c>
      <c r="K80" s="1346" t="str">
        <f>IF(AND(ISNUMBER('IRRBB exposures'!L332),ISNUMBER('IRRBB exposures'!L377)),'IRRBB exposures'!L332-'IRRBB exposures'!L377,"")</f>
        <v/>
      </c>
      <c r="L80" s="1346" t="str">
        <f>IF(AND(ISNUMBER('IRRBB exposures'!M332),ISNUMBER('IRRBB exposures'!M377)),'IRRBB exposures'!M332-'IRRBB exposures'!M377,"")</f>
        <v/>
      </c>
      <c r="M80" s="1346" t="str">
        <f>IF(AND(ISNUMBER('IRRBB exposures'!N332),ISNUMBER('IRRBB exposures'!N377)),'IRRBB exposures'!N332-'IRRBB exposures'!N377,"")</f>
        <v/>
      </c>
      <c r="N80" s="1346" t="str">
        <f>IF(AND(ISNUMBER('IRRBB exposures'!O332),ISNUMBER('IRRBB exposures'!O377)),'IRRBB exposures'!O332-'IRRBB exposures'!O377,"")</f>
        <v/>
      </c>
      <c r="O80" s="1346" t="str">
        <f>IF(AND(ISNUMBER('IRRBB exposures'!P332),ISNUMBER('IRRBB exposures'!P377)),'IRRBB exposures'!P332-'IRRBB exposures'!P377,"")</f>
        <v/>
      </c>
      <c r="P80" s="1346" t="str">
        <f>IF(AND(ISNUMBER('IRRBB exposures'!Q332),ISNUMBER('IRRBB exposures'!Q377)),'IRRBB exposures'!Q332-'IRRBB exposures'!Q377,"")</f>
        <v/>
      </c>
      <c r="Q80" s="1346" t="str">
        <f>IF(AND(ISNUMBER('IRRBB exposures'!R332),ISNUMBER('IRRBB exposures'!R377)),'IRRBB exposures'!R332-'IRRBB exposures'!R377,"")</f>
        <v/>
      </c>
      <c r="R80" s="1346" t="str">
        <f>IF(AND(ISNUMBER('IRRBB exposures'!S332),ISNUMBER('IRRBB exposures'!S377)),'IRRBB exposures'!S332-'IRRBB exposures'!S377,"")</f>
        <v/>
      </c>
      <c r="S80" s="1346" t="str">
        <f>IF(AND(ISNUMBER('IRRBB exposures'!T332),ISNUMBER('IRRBB exposures'!T377)),'IRRBB exposures'!T332-'IRRBB exposures'!T377,"")</f>
        <v/>
      </c>
      <c r="T80" s="1346" t="str">
        <f>IF(AND(ISNUMBER('IRRBB exposures'!U332),ISNUMBER('IRRBB exposures'!U377)),'IRRBB exposures'!U332-'IRRBB exposures'!U377,"")</f>
        <v/>
      </c>
      <c r="U80" s="1346" t="str">
        <f>IF(AND(ISNUMBER('IRRBB exposures'!V332),ISNUMBER('IRRBB exposures'!V377)),'IRRBB exposures'!V332-'IRRBB exposures'!V377,"")</f>
        <v/>
      </c>
      <c r="V80" s="1346" t="str">
        <f>IF(AND(ISNUMBER('IRRBB exposures'!W332),ISNUMBER('IRRBB exposures'!W377)),'IRRBB exposures'!W332-'IRRBB exposures'!W377,"")</f>
        <v/>
      </c>
      <c r="W80" s="1596" t="str">
        <f>IF(OR(ISBLANK('IRRBB exposures'!Z331),'IRRBB exposures'!AB332="No"),"",IF('IRRBB exposures'!Z331 = "Yes",-1,0))</f>
        <v/>
      </c>
      <c r="Y80" s="1150" t="s">
        <v>1073</v>
      </c>
    </row>
    <row r="81" spans="2:25" s="1150" customFormat="1" ht="15" customHeight="1" x14ac:dyDescent="0.25">
      <c r="B81" s="2245"/>
      <c r="C81" s="1348" t="s">
        <v>1308</v>
      </c>
      <c r="D81" s="1346" t="str">
        <f>IF(AND(ISNUMBER('IRRBB exposures'!E423),ISNUMBER('IRRBB exposures'!E468)),'IRRBB exposures'!E423-'IRRBB exposures'!E468,"")</f>
        <v/>
      </c>
      <c r="E81" s="1346" t="str">
        <f>IF(AND(ISNUMBER('IRRBB exposures'!F423),ISNUMBER('IRRBB exposures'!F468)),'IRRBB exposures'!F423-'IRRBB exposures'!F468,"")</f>
        <v/>
      </c>
      <c r="F81" s="1346" t="str">
        <f>IF(AND(ISNUMBER('IRRBB exposures'!G423),ISNUMBER('IRRBB exposures'!G468)),'IRRBB exposures'!G423-'IRRBB exposures'!G468,"")</f>
        <v/>
      </c>
      <c r="G81" s="1346" t="str">
        <f>IF(AND(ISNUMBER('IRRBB exposures'!H423),ISNUMBER('IRRBB exposures'!H468)),'IRRBB exposures'!H423-'IRRBB exposures'!H468,"")</f>
        <v/>
      </c>
      <c r="H81" s="1346" t="str">
        <f>IF(AND(ISNUMBER('IRRBB exposures'!I423),ISNUMBER('IRRBB exposures'!I468)),'IRRBB exposures'!I423-'IRRBB exposures'!I468,"")</f>
        <v/>
      </c>
      <c r="I81" s="1346" t="str">
        <f>IF(AND(ISNUMBER('IRRBB exposures'!J423),ISNUMBER('IRRBB exposures'!J468)),'IRRBB exposures'!J423-'IRRBB exposures'!J468,"")</f>
        <v/>
      </c>
      <c r="J81" s="1346" t="str">
        <f>IF(AND(ISNUMBER('IRRBB exposures'!K423),ISNUMBER('IRRBB exposures'!K468)),'IRRBB exposures'!K423-'IRRBB exposures'!K468,"")</f>
        <v/>
      </c>
      <c r="K81" s="1346" t="str">
        <f>IF(AND(ISNUMBER('IRRBB exposures'!L423),ISNUMBER('IRRBB exposures'!L468)),'IRRBB exposures'!L423-'IRRBB exposures'!L468,"")</f>
        <v/>
      </c>
      <c r="L81" s="1346" t="str">
        <f>IF(AND(ISNUMBER('IRRBB exposures'!M423),ISNUMBER('IRRBB exposures'!M468)),'IRRBB exposures'!M423-'IRRBB exposures'!M468,"")</f>
        <v/>
      </c>
      <c r="M81" s="1346" t="str">
        <f>IF(AND(ISNUMBER('IRRBB exposures'!N423),ISNUMBER('IRRBB exposures'!N468)),'IRRBB exposures'!N423-'IRRBB exposures'!N468,"")</f>
        <v/>
      </c>
      <c r="N81" s="1346" t="str">
        <f>IF(AND(ISNUMBER('IRRBB exposures'!O423),ISNUMBER('IRRBB exposures'!O468)),'IRRBB exposures'!O423-'IRRBB exposures'!O468,"")</f>
        <v/>
      </c>
      <c r="O81" s="1346" t="str">
        <f>IF(AND(ISNUMBER('IRRBB exposures'!P423),ISNUMBER('IRRBB exposures'!P468)),'IRRBB exposures'!P423-'IRRBB exposures'!P468,"")</f>
        <v/>
      </c>
      <c r="P81" s="1346" t="str">
        <f>IF(AND(ISNUMBER('IRRBB exposures'!Q423),ISNUMBER('IRRBB exposures'!Q468)),'IRRBB exposures'!Q423-'IRRBB exposures'!Q468,"")</f>
        <v/>
      </c>
      <c r="Q81" s="1346" t="str">
        <f>IF(AND(ISNUMBER('IRRBB exposures'!R423),ISNUMBER('IRRBB exposures'!R468)),'IRRBB exposures'!R423-'IRRBB exposures'!R468,"")</f>
        <v/>
      </c>
      <c r="R81" s="1346" t="str">
        <f>IF(AND(ISNUMBER('IRRBB exposures'!S423),ISNUMBER('IRRBB exposures'!S468)),'IRRBB exposures'!S423-'IRRBB exposures'!S468,"")</f>
        <v/>
      </c>
      <c r="S81" s="1346" t="str">
        <f>IF(AND(ISNUMBER('IRRBB exposures'!T423),ISNUMBER('IRRBB exposures'!T468)),'IRRBB exposures'!T423-'IRRBB exposures'!T468,"")</f>
        <v/>
      </c>
      <c r="T81" s="1346" t="str">
        <f>IF(AND(ISNUMBER('IRRBB exposures'!U423),ISNUMBER('IRRBB exposures'!U468)),'IRRBB exposures'!U423-'IRRBB exposures'!U468,"")</f>
        <v/>
      </c>
      <c r="U81" s="1346" t="str">
        <f>IF(AND(ISNUMBER('IRRBB exposures'!V423),ISNUMBER('IRRBB exposures'!V468)),'IRRBB exposures'!V423-'IRRBB exposures'!V468,"")</f>
        <v/>
      </c>
      <c r="V81" s="1346" t="str">
        <f>IF(AND(ISNUMBER('IRRBB exposures'!W423),ISNUMBER('IRRBB exposures'!W468)),'IRRBB exposures'!W423-'IRRBB exposures'!W468,"")</f>
        <v/>
      </c>
      <c r="W81" s="1596" t="str">
        <f>IF(OR(ISBLANK('IRRBB exposures'!Z331),'IRRBB exposures'!AB332="No"),"",IF('IRRBB exposures'!Z331 = "No",-1,0))</f>
        <v/>
      </c>
      <c r="Y81" s="1150" t="s">
        <v>1073</v>
      </c>
    </row>
    <row r="82" spans="2:25" s="1150" customFormat="1" ht="15" customHeight="1" x14ac:dyDescent="0.25">
      <c r="B82" s="2245"/>
      <c r="C82" s="1150" t="s">
        <v>1301</v>
      </c>
      <c r="D82" s="1346" t="str">
        <f>IF(AND(ISNUMBER('IRRBB exposures'!E515),ISNUMBER('IRRBB exposures'!E561)),'IRRBB exposures'!E515-'IRRBB exposures'!E561,"")</f>
        <v/>
      </c>
      <c r="E82" s="1346" t="str">
        <f>IF(AND(ISNUMBER('IRRBB exposures'!F515),ISNUMBER('IRRBB exposures'!F561)),'IRRBB exposures'!F515-'IRRBB exposures'!F561,"")</f>
        <v/>
      </c>
      <c r="F82" s="1346" t="str">
        <f>IF(AND(ISNUMBER('IRRBB exposures'!G515),ISNUMBER('IRRBB exposures'!G561)),'IRRBB exposures'!G515-'IRRBB exposures'!G561,"")</f>
        <v/>
      </c>
      <c r="G82" s="1346" t="str">
        <f>IF(AND(ISNUMBER('IRRBB exposures'!H515),ISNUMBER('IRRBB exposures'!H561)),'IRRBB exposures'!H515-'IRRBB exposures'!H561,"")</f>
        <v/>
      </c>
      <c r="H82" s="1346" t="str">
        <f>IF(AND(ISNUMBER('IRRBB exposures'!I515),ISNUMBER('IRRBB exposures'!I561)),'IRRBB exposures'!I515-'IRRBB exposures'!I561,"")</f>
        <v/>
      </c>
      <c r="I82" s="1346" t="str">
        <f>IF(AND(ISNUMBER('IRRBB exposures'!J515),ISNUMBER('IRRBB exposures'!J561)),'IRRBB exposures'!J515-'IRRBB exposures'!J561,"")</f>
        <v/>
      </c>
      <c r="J82" s="1346" t="str">
        <f>IF(AND(ISNUMBER('IRRBB exposures'!K515),ISNUMBER('IRRBB exposures'!K561)),'IRRBB exposures'!K515-'IRRBB exposures'!K561,"")</f>
        <v/>
      </c>
      <c r="K82" s="1346" t="str">
        <f>IF(AND(ISNUMBER('IRRBB exposures'!L515),ISNUMBER('IRRBB exposures'!L561)),'IRRBB exposures'!L515-'IRRBB exposures'!L561,"")</f>
        <v/>
      </c>
      <c r="L82" s="1346" t="str">
        <f>IF(AND(ISNUMBER('IRRBB exposures'!M515),ISNUMBER('IRRBB exposures'!M561)),'IRRBB exposures'!M515-'IRRBB exposures'!M561,"")</f>
        <v/>
      </c>
      <c r="M82" s="1346" t="str">
        <f>IF(AND(ISNUMBER('IRRBB exposures'!N515),ISNUMBER('IRRBB exposures'!N561)),'IRRBB exposures'!N515-'IRRBB exposures'!N561,"")</f>
        <v/>
      </c>
      <c r="N82" s="1346" t="str">
        <f>IF(AND(ISNUMBER('IRRBB exposures'!O515),ISNUMBER('IRRBB exposures'!O561)),'IRRBB exposures'!O515-'IRRBB exposures'!O561,"")</f>
        <v/>
      </c>
      <c r="O82" s="1346" t="str">
        <f>IF(AND(ISNUMBER('IRRBB exposures'!P515),ISNUMBER('IRRBB exposures'!P561)),'IRRBB exposures'!P515-'IRRBB exposures'!P561,"")</f>
        <v/>
      </c>
      <c r="P82" s="1346" t="str">
        <f>IF(AND(ISNUMBER('IRRBB exposures'!Q515),ISNUMBER('IRRBB exposures'!Q561)),'IRRBB exposures'!Q515-'IRRBB exposures'!Q561,"")</f>
        <v/>
      </c>
      <c r="Q82" s="1346" t="str">
        <f>IF(AND(ISNUMBER('IRRBB exposures'!R515),ISNUMBER('IRRBB exposures'!R561)),'IRRBB exposures'!R515-'IRRBB exposures'!R561,"")</f>
        <v/>
      </c>
      <c r="R82" s="1346" t="str">
        <f>IF(AND(ISNUMBER('IRRBB exposures'!S515),ISNUMBER('IRRBB exposures'!S561)),'IRRBB exposures'!S515-'IRRBB exposures'!S561,"")</f>
        <v/>
      </c>
      <c r="S82" s="1346" t="str">
        <f>IF(AND(ISNUMBER('IRRBB exposures'!T515),ISNUMBER('IRRBB exposures'!T561)),'IRRBB exposures'!T515-'IRRBB exposures'!T561,"")</f>
        <v/>
      </c>
      <c r="T82" s="1346" t="str">
        <f>IF(AND(ISNUMBER('IRRBB exposures'!U515),ISNUMBER('IRRBB exposures'!U561)),'IRRBB exposures'!U515-'IRRBB exposures'!U561,"")</f>
        <v/>
      </c>
      <c r="U82" s="1346" t="str">
        <f>IF(AND(ISNUMBER('IRRBB exposures'!V515),ISNUMBER('IRRBB exposures'!V561)),'IRRBB exposures'!V515-'IRRBB exposures'!V561,"")</f>
        <v/>
      </c>
      <c r="V82" s="1346" t="str">
        <f>IF(AND(ISNUMBER('IRRBB exposures'!W515),ISNUMBER('IRRBB exposures'!W561)),'IRRBB exposures'!W515-'IRRBB exposures'!W561,"")</f>
        <v/>
      </c>
      <c r="W82" s="1597">
        <v>1</v>
      </c>
    </row>
    <row r="83" spans="2:25" s="1150" customFormat="1" ht="15" customHeight="1" x14ac:dyDescent="0.25">
      <c r="B83" s="2246"/>
      <c r="C83" s="1139" t="s">
        <v>1309</v>
      </c>
      <c r="D83" s="1347" t="str">
        <f>IF(AND(ISNUMBER(D67),'IRRBB exposures'!$F$26="Yes",'IRRBB exposures'!$Z$138="Yes",'IRRBB exposures'!$Z$239="Yes",'IRRBB exposures'!$AB$332="Yes",ISNUMBER(D82),ISNUMBER($W67),ISNUMBER($W68),ISNUMBER($W69),ISNUMBER($W70),ISNUMBER($W76),ISNUMBER($W77),ISNUMBER($W78),ISNUMBER($W79),ISNUMBER($W80),ISNUMBER($W81),ISNUMBER($W82)),SUMPRODUCT(D67:D70,$W67:$W70)+SUMPRODUCT(D76:D82,$W76:$W82),"")</f>
        <v/>
      </c>
      <c r="E83" s="1347" t="str">
        <f>IF(AND(ISNUMBER(E67),'IRRBB exposures'!$F$26="Yes",'IRRBB exposures'!$Z$138="Yes",'IRRBB exposures'!$Z$239="Yes",'IRRBB exposures'!$AB$332="Yes",ISNUMBER(E82),ISNUMBER($W67),ISNUMBER($W68),ISNUMBER($W69),ISNUMBER($W70),ISNUMBER($W76),ISNUMBER($W77),ISNUMBER($W78),ISNUMBER($W79),ISNUMBER($W80),ISNUMBER($W81),ISNUMBER($W82)),SUMPRODUCT(E67:E70,$W67:$W70)+SUMPRODUCT(E76:E82,$W76:$W82),"")</f>
        <v/>
      </c>
      <c r="F83" s="1347" t="str">
        <f>IF(AND(ISNUMBER(F67),'IRRBB exposures'!$F$26="Yes",'IRRBB exposures'!$Z$138="Yes",'IRRBB exposures'!$Z$239="Yes",'IRRBB exposures'!$AB$332="Yes",ISNUMBER(F82),ISNUMBER($W67),ISNUMBER($W68),ISNUMBER($W69),ISNUMBER($W70),ISNUMBER($W76),ISNUMBER($W77),ISNUMBER($W78),ISNUMBER($W79),ISNUMBER($W80),ISNUMBER($W81),ISNUMBER($W82)),SUMPRODUCT(F67:F70,$W67:$W70)+SUMPRODUCT(F76:F82,$W76:$W82),"")</f>
        <v/>
      </c>
      <c r="G83" s="1347" t="str">
        <f>IF(AND(ISNUMBER(G67),'IRRBB exposures'!$F$26="Yes",'IRRBB exposures'!$Z$138="Yes",'IRRBB exposures'!$Z$239="Yes",'IRRBB exposures'!$AB$332="Yes",ISNUMBER(G82),ISNUMBER($W67),ISNUMBER($W68),ISNUMBER($W69),ISNUMBER($W70),ISNUMBER($W76),ISNUMBER($W77),ISNUMBER($W78),ISNUMBER($W79),ISNUMBER($W80),ISNUMBER($W81),ISNUMBER($W82)),SUMPRODUCT(G67:G70,$W67:$W70)+SUMPRODUCT(G76:G82,$W76:$W82),"")</f>
        <v/>
      </c>
      <c r="H83" s="1347" t="str">
        <f>IF(AND(ISNUMBER(H67),'IRRBB exposures'!$F$26="Yes",'IRRBB exposures'!$Z$138="Yes",'IRRBB exposures'!$Z$239="Yes",'IRRBB exposures'!$AB$332="Yes",ISNUMBER(H82),ISNUMBER($W67),ISNUMBER($W68),ISNUMBER($W69),ISNUMBER($W70),ISNUMBER($W76),ISNUMBER($W77),ISNUMBER($W78),ISNUMBER($W79),ISNUMBER($W80),ISNUMBER($W81),ISNUMBER($W82)),SUMPRODUCT(H67:H70,$W67:$W70)+SUMPRODUCT(H76:H82,$W76:$W82),"")</f>
        <v/>
      </c>
      <c r="I83" s="1347" t="str">
        <f>IF(AND(ISNUMBER(I67),'IRRBB exposures'!$F$26="Yes",'IRRBB exposures'!$Z$138="Yes",'IRRBB exposures'!$Z$239="Yes",'IRRBB exposures'!$AB$332="Yes",ISNUMBER(I82),ISNUMBER($W67),ISNUMBER($W68),ISNUMBER($W69),ISNUMBER($W70),ISNUMBER($W76),ISNUMBER($W77),ISNUMBER($W78),ISNUMBER($W79),ISNUMBER($W80),ISNUMBER($W81),ISNUMBER($W82)),SUMPRODUCT(I67:I70,$W67:$W70)+SUMPRODUCT(I76:I82,$W76:$W82),"")</f>
        <v/>
      </c>
      <c r="J83" s="1347" t="str">
        <f>IF(AND(ISNUMBER(J67),'IRRBB exposures'!$F$26="Yes",'IRRBB exposures'!$Z$138="Yes",'IRRBB exposures'!$Z$239="Yes",'IRRBB exposures'!$AB$332="Yes",ISNUMBER(J82),ISNUMBER($W67),ISNUMBER($W68),ISNUMBER($W69),ISNUMBER($W70),ISNUMBER($W76),ISNUMBER($W77),ISNUMBER($W78),ISNUMBER($W79),ISNUMBER($W80),ISNUMBER($W81),ISNUMBER($W82)),SUMPRODUCT(J67:J70,$W67:$W70)+SUMPRODUCT(J76:J82,$W76:$W82),"")</f>
        <v/>
      </c>
      <c r="K83" s="1347" t="str">
        <f>IF(AND(ISNUMBER(K67),'IRRBB exposures'!$F$26="Yes",'IRRBB exposures'!$Z$138="Yes",'IRRBB exposures'!$Z$239="Yes",'IRRBB exposures'!$AB$332="Yes",ISNUMBER(K82),ISNUMBER($W67),ISNUMBER($W68),ISNUMBER($W69),ISNUMBER($W70),ISNUMBER($W76),ISNUMBER($W77),ISNUMBER($W78),ISNUMBER($W79),ISNUMBER($W80),ISNUMBER($W81),ISNUMBER($W82)),SUMPRODUCT(K67:K70,$W67:$W70)+SUMPRODUCT(K76:K82,$W76:$W82),"")</f>
        <v/>
      </c>
      <c r="L83" s="1347" t="str">
        <f>IF(AND(ISNUMBER(L67),'IRRBB exposures'!$F$26="Yes",'IRRBB exposures'!$Z$138="Yes",'IRRBB exposures'!$Z$239="Yes",'IRRBB exposures'!$AB$332="Yes",ISNUMBER(L82),ISNUMBER($W67),ISNUMBER($W68),ISNUMBER($W69),ISNUMBER($W70),ISNUMBER($W76),ISNUMBER($W77),ISNUMBER($W78),ISNUMBER($W79),ISNUMBER($W80),ISNUMBER($W81),ISNUMBER($W82)),SUMPRODUCT(L67:L70,$W67:$W70)+SUMPRODUCT(L76:L82,$W76:$W82),"")</f>
        <v/>
      </c>
      <c r="M83" s="1347" t="str">
        <f>IF(AND(ISNUMBER(M67),'IRRBB exposures'!$F$26="Yes",'IRRBB exposures'!$Z$138="Yes",'IRRBB exposures'!$Z$239="Yes",'IRRBB exposures'!$AB$332="Yes",ISNUMBER(M82),ISNUMBER($W67),ISNUMBER($W68),ISNUMBER($W69),ISNUMBER($W70),ISNUMBER($W76),ISNUMBER($W77),ISNUMBER($W78),ISNUMBER($W79),ISNUMBER($W80),ISNUMBER($W81),ISNUMBER($W82)),SUMPRODUCT(M67:M70,$W67:$W70)+SUMPRODUCT(M76:M82,$W76:$W82),"")</f>
        <v/>
      </c>
      <c r="N83" s="1347" t="str">
        <f>IF(AND(ISNUMBER(N67),'IRRBB exposures'!$F$26="Yes",'IRRBB exposures'!$Z$138="Yes",'IRRBB exposures'!$Z$239="Yes",'IRRBB exposures'!$AB$332="Yes",ISNUMBER(N82),ISNUMBER($W67),ISNUMBER($W68),ISNUMBER($W69),ISNUMBER($W70),ISNUMBER($W76),ISNUMBER($W77),ISNUMBER($W78),ISNUMBER($W79),ISNUMBER($W80),ISNUMBER($W81),ISNUMBER($W82)),SUMPRODUCT(N67:N70,$W67:$W70)+SUMPRODUCT(N76:N82,$W76:$W82),"")</f>
        <v/>
      </c>
      <c r="O83" s="1347" t="str">
        <f>IF(AND(ISNUMBER(O67),'IRRBB exposures'!$F$26="Yes",'IRRBB exposures'!$Z$138="Yes",'IRRBB exposures'!$Z$239="Yes",'IRRBB exposures'!$AB$332="Yes",ISNUMBER(O82),ISNUMBER($W67),ISNUMBER($W68),ISNUMBER($W69),ISNUMBER($W70),ISNUMBER($W76),ISNUMBER($W77),ISNUMBER($W78),ISNUMBER($W79),ISNUMBER($W80),ISNUMBER($W81),ISNUMBER($W82)),SUMPRODUCT(O67:O70,$W67:$W70)+SUMPRODUCT(O76:O82,$W76:$W82),"")</f>
        <v/>
      </c>
      <c r="P83" s="1347" t="str">
        <f>IF(AND(ISNUMBER(P67),'IRRBB exposures'!$F$26="Yes",'IRRBB exposures'!$Z$138="Yes",'IRRBB exposures'!$Z$239="Yes",'IRRBB exposures'!$AB$332="Yes",ISNUMBER(P82),ISNUMBER($W67),ISNUMBER($W68),ISNUMBER($W69),ISNUMBER($W70),ISNUMBER($W76),ISNUMBER($W77),ISNUMBER($W78),ISNUMBER($W79),ISNUMBER($W80),ISNUMBER($W81),ISNUMBER($W82)),SUMPRODUCT(P67:P70,$W67:$W70)+SUMPRODUCT(P76:P82,$W76:$W82),"")</f>
        <v/>
      </c>
      <c r="Q83" s="1347" t="str">
        <f>IF(AND(ISNUMBER(Q67),'IRRBB exposures'!$F$26="Yes",'IRRBB exposures'!$Z$138="Yes",'IRRBB exposures'!$Z$239="Yes",'IRRBB exposures'!$AB$332="Yes",ISNUMBER(Q82),ISNUMBER($W67),ISNUMBER($W68),ISNUMBER($W69),ISNUMBER($W70),ISNUMBER($W76),ISNUMBER($W77),ISNUMBER($W78),ISNUMBER($W79),ISNUMBER($W80),ISNUMBER($W81),ISNUMBER($W82)),SUMPRODUCT(Q67:Q70,$W67:$W70)+SUMPRODUCT(Q76:Q82,$W76:$W82),"")</f>
        <v/>
      </c>
      <c r="R83" s="1347" t="str">
        <f>IF(AND(ISNUMBER(R67),'IRRBB exposures'!$F$26="Yes",'IRRBB exposures'!$Z$138="Yes",'IRRBB exposures'!$Z$239="Yes",'IRRBB exposures'!$AB$332="Yes",ISNUMBER(R82),ISNUMBER($W67),ISNUMBER($W68),ISNUMBER($W69),ISNUMBER($W70),ISNUMBER($W76),ISNUMBER($W77),ISNUMBER($W78),ISNUMBER($W79),ISNUMBER($W80),ISNUMBER($W81),ISNUMBER($W82)),SUMPRODUCT(R67:R70,$W67:$W70)+SUMPRODUCT(R76:R82,$W76:$W82),"")</f>
        <v/>
      </c>
      <c r="S83" s="1347" t="str">
        <f>IF(AND(ISNUMBER(S67),'IRRBB exposures'!$F$26="Yes",'IRRBB exposures'!$Z$138="Yes",'IRRBB exposures'!$Z$239="Yes",'IRRBB exposures'!$AB$332="Yes",ISNUMBER(S82),ISNUMBER($W67),ISNUMBER($W68),ISNUMBER($W69),ISNUMBER($W70),ISNUMBER($W76),ISNUMBER($W77),ISNUMBER($W78),ISNUMBER($W79),ISNUMBER($W80),ISNUMBER($W81),ISNUMBER($W82)),SUMPRODUCT(S67:S70,$W67:$W70)+SUMPRODUCT(S76:S82,$W76:$W82),"")</f>
        <v/>
      </c>
      <c r="T83" s="1347" t="str">
        <f>IF(AND(ISNUMBER(T67),'IRRBB exposures'!$F$26="Yes",'IRRBB exposures'!$Z$138="Yes",'IRRBB exposures'!$Z$239="Yes",'IRRBB exposures'!$AB$332="Yes",ISNUMBER(T82),ISNUMBER($W67),ISNUMBER($W68),ISNUMBER($W69),ISNUMBER($W70),ISNUMBER($W76),ISNUMBER($W77),ISNUMBER($W78),ISNUMBER($W79),ISNUMBER($W80),ISNUMBER($W81),ISNUMBER($W82)),SUMPRODUCT(T67:T70,$W67:$W70)+SUMPRODUCT(T76:T82,$W76:$W82),"")</f>
        <v/>
      </c>
      <c r="U83" s="1347" t="str">
        <f>IF(AND(ISNUMBER(U67),'IRRBB exposures'!$F$26="Yes",'IRRBB exposures'!$Z$138="Yes",'IRRBB exposures'!$Z$239="Yes",'IRRBB exposures'!$AB$332="Yes",ISNUMBER(U82),ISNUMBER($W67),ISNUMBER($W68),ISNUMBER($W69),ISNUMBER($W70),ISNUMBER($W76),ISNUMBER($W77),ISNUMBER($W78),ISNUMBER($W79),ISNUMBER($W80),ISNUMBER($W81),ISNUMBER($W82)),SUMPRODUCT(U67:U70,$W67:$W70)+SUMPRODUCT(U76:U82,$W76:$W82),"")</f>
        <v/>
      </c>
      <c r="V83" s="1347" t="str">
        <f>IF(AND(ISNUMBER(V67),'IRRBB exposures'!$F$26="Yes",'IRRBB exposures'!$Z$138="Yes",'IRRBB exposures'!$Z$239="Yes",'IRRBB exposures'!$AB$332="Yes",ISNUMBER(V82),ISNUMBER($W67),ISNUMBER($W68),ISNUMBER($W69),ISNUMBER($W70),ISNUMBER($W76),ISNUMBER($W77),ISNUMBER($W78),ISNUMBER($W79),ISNUMBER($W80),ISNUMBER($W81),ISNUMBER($W82)),SUMPRODUCT(V67:V70,$W67:$W70)+SUMPRODUCT(V76:V82,$W76:$W82),"")</f>
        <v/>
      </c>
      <c r="W83" s="1598"/>
    </row>
    <row r="84" spans="2:25" s="1150" customFormat="1" ht="15" customHeight="1" x14ac:dyDescent="0.25">
      <c r="B84" s="2244">
        <v>2</v>
      </c>
      <c r="C84" s="1150" t="s">
        <v>1303</v>
      </c>
      <c r="D84" s="1346" t="str">
        <f>IF(ISNUMBER('IRRBB exposures'!E139),'IRRBB exposures'!E139,"")</f>
        <v/>
      </c>
      <c r="E84" s="1346" t="str">
        <f>IF(ISNUMBER('IRRBB exposures'!F139),'IRRBB exposures'!F139,"")</f>
        <v/>
      </c>
      <c r="F84" s="1346" t="str">
        <f>IF(ISNUMBER('IRRBB exposures'!G139),'IRRBB exposures'!G139,"")</f>
        <v/>
      </c>
      <c r="G84" s="1346" t="str">
        <f>IF(ISNUMBER('IRRBB exposures'!H139),'IRRBB exposures'!H139,"")</f>
        <v/>
      </c>
      <c r="H84" s="1346" t="str">
        <f>IF(ISNUMBER('IRRBB exposures'!I139),'IRRBB exposures'!I139,"")</f>
        <v/>
      </c>
      <c r="I84" s="1346" t="str">
        <f>IF(ISNUMBER('IRRBB exposures'!J139),'IRRBB exposures'!J139,"")</f>
        <v/>
      </c>
      <c r="J84" s="1346" t="str">
        <f>IF(ISNUMBER('IRRBB exposures'!K139),'IRRBB exposures'!K139,"")</f>
        <v/>
      </c>
      <c r="K84" s="1346" t="str">
        <f>IF(ISNUMBER('IRRBB exposures'!L139),'IRRBB exposures'!L139,"")</f>
        <v/>
      </c>
      <c r="L84" s="1346" t="str">
        <f>IF(ISNUMBER('IRRBB exposures'!M139),'IRRBB exposures'!M139,"")</f>
        <v/>
      </c>
      <c r="M84" s="1346" t="str">
        <f>IF(ISNUMBER('IRRBB exposures'!N139),'IRRBB exposures'!N139,"")</f>
        <v/>
      </c>
      <c r="N84" s="1346" t="str">
        <f>IF(ISNUMBER('IRRBB exposures'!O139),'IRRBB exposures'!O139,"")</f>
        <v/>
      </c>
      <c r="O84" s="1346" t="str">
        <f>IF(ISNUMBER('IRRBB exposures'!P139),'IRRBB exposures'!P139,"")</f>
        <v/>
      </c>
      <c r="P84" s="1346" t="str">
        <f>IF(ISNUMBER('IRRBB exposures'!Q139),'IRRBB exposures'!Q139,"")</f>
        <v/>
      </c>
      <c r="Q84" s="1346" t="str">
        <f>IF(ISNUMBER('IRRBB exposures'!R139),'IRRBB exposures'!R139,"")</f>
        <v/>
      </c>
      <c r="R84" s="1346" t="str">
        <f>IF(ISNUMBER('IRRBB exposures'!S139),'IRRBB exposures'!S139,"")</f>
        <v/>
      </c>
      <c r="S84" s="1346" t="str">
        <f>IF(ISNUMBER('IRRBB exposures'!T139),'IRRBB exposures'!T139,"")</f>
        <v/>
      </c>
      <c r="T84" s="1346" t="str">
        <f>IF(ISNUMBER('IRRBB exposures'!U139),'IRRBB exposures'!U139,"")</f>
        <v/>
      </c>
      <c r="U84" s="1346" t="str">
        <f>IF(ISNUMBER('IRRBB exposures'!V139),'IRRBB exposures'!V139,"")</f>
        <v/>
      </c>
      <c r="V84" s="1346" t="str">
        <f>IF(ISNUMBER('IRRBB exposures'!W139),'IRRBB exposures'!W139,"")</f>
        <v/>
      </c>
      <c r="W84" s="1595" t="str">
        <f>IF(OR(ISBLANK('IRRBB exposures'!Y137),'IRRBB exposures'!Z139="No"),"",IF('IRRBB exposures'!Y137 = "Yes",-1,0))</f>
        <v/>
      </c>
    </row>
    <row r="85" spans="2:25" s="1150" customFormat="1" ht="15" customHeight="1" x14ac:dyDescent="0.25">
      <c r="B85" s="2245"/>
      <c r="C85" s="1348" t="s">
        <v>1304</v>
      </c>
      <c r="D85" s="1346" t="str">
        <f>IF(ISNUMBER('IRRBB exposures'!E184),'IRRBB exposures'!E184,"")</f>
        <v/>
      </c>
      <c r="E85" s="1346" t="str">
        <f>IF(ISNUMBER('IRRBB exposures'!F184),'IRRBB exposures'!F184,"")</f>
        <v/>
      </c>
      <c r="F85" s="1346" t="str">
        <f>IF(ISNUMBER('IRRBB exposures'!G184),'IRRBB exposures'!G184,"")</f>
        <v/>
      </c>
      <c r="G85" s="1346" t="str">
        <f>IF(ISNUMBER('IRRBB exposures'!H184),'IRRBB exposures'!H184,"")</f>
        <v/>
      </c>
      <c r="H85" s="1346" t="str">
        <f>IF(ISNUMBER('IRRBB exposures'!I184),'IRRBB exposures'!I184,"")</f>
        <v/>
      </c>
      <c r="I85" s="1346" t="str">
        <f>IF(ISNUMBER('IRRBB exposures'!J184),'IRRBB exposures'!J184,"")</f>
        <v/>
      </c>
      <c r="J85" s="1346" t="str">
        <f>IF(ISNUMBER('IRRBB exposures'!K184),'IRRBB exposures'!K184,"")</f>
        <v/>
      </c>
      <c r="K85" s="1346" t="str">
        <f>IF(ISNUMBER('IRRBB exposures'!L184),'IRRBB exposures'!L184,"")</f>
        <v/>
      </c>
      <c r="L85" s="1346" t="str">
        <f>IF(ISNUMBER('IRRBB exposures'!M184),'IRRBB exposures'!M184,"")</f>
        <v/>
      </c>
      <c r="M85" s="1346" t="str">
        <f>IF(ISNUMBER('IRRBB exposures'!N184),'IRRBB exposures'!N184,"")</f>
        <v/>
      </c>
      <c r="N85" s="1346" t="str">
        <f>IF(ISNUMBER('IRRBB exposures'!O184),'IRRBB exposures'!O184,"")</f>
        <v/>
      </c>
      <c r="O85" s="1346" t="str">
        <f>IF(ISNUMBER('IRRBB exposures'!P184),'IRRBB exposures'!P184,"")</f>
        <v/>
      </c>
      <c r="P85" s="1346" t="str">
        <f>IF(ISNUMBER('IRRBB exposures'!Q184),'IRRBB exposures'!Q184,"")</f>
        <v/>
      </c>
      <c r="Q85" s="1346" t="str">
        <f>IF(ISNUMBER('IRRBB exposures'!R184),'IRRBB exposures'!R184,"")</f>
        <v/>
      </c>
      <c r="R85" s="1346" t="str">
        <f>IF(ISNUMBER('IRRBB exposures'!S184),'IRRBB exposures'!S184,"")</f>
        <v/>
      </c>
      <c r="S85" s="1346" t="str">
        <f>IF(ISNUMBER('IRRBB exposures'!T184),'IRRBB exposures'!T184,"")</f>
        <v/>
      </c>
      <c r="T85" s="1346" t="str">
        <f>IF(ISNUMBER('IRRBB exposures'!U184),'IRRBB exposures'!U184,"")</f>
        <v/>
      </c>
      <c r="U85" s="1346" t="str">
        <f>IF(ISNUMBER('IRRBB exposures'!V184),'IRRBB exposures'!V184,"")</f>
        <v/>
      </c>
      <c r="V85" s="1346" t="str">
        <f>IF(ISNUMBER('IRRBB exposures'!W184),'IRRBB exposures'!W184,"")</f>
        <v/>
      </c>
      <c r="W85" s="1596" t="str">
        <f>IF(OR(ISBLANK('IRRBB exposures'!Y137),'IRRBB exposures'!Z139="No"),"",IF('IRRBB exposures'!Y137 = "No",-1,0))</f>
        <v/>
      </c>
    </row>
    <row r="86" spans="2:25" s="1150" customFormat="1" ht="15" customHeight="1" x14ac:dyDescent="0.25">
      <c r="B86" s="2245"/>
      <c r="C86" s="1348" t="s">
        <v>1305</v>
      </c>
      <c r="D86" s="1346" t="str">
        <f>IF(ISNUMBER('IRRBB exposures'!E240),'IRRBB exposures'!E240,"")</f>
        <v/>
      </c>
      <c r="E86" s="1346" t="str">
        <f>IF(ISNUMBER('IRRBB exposures'!F240),'IRRBB exposures'!F240,"")</f>
        <v/>
      </c>
      <c r="F86" s="1346" t="str">
        <f>IF(ISNUMBER('IRRBB exposures'!G240),'IRRBB exposures'!G240,"")</f>
        <v/>
      </c>
      <c r="G86" s="1346" t="str">
        <f>IF(ISNUMBER('IRRBB exposures'!H240),'IRRBB exposures'!H240,"")</f>
        <v/>
      </c>
      <c r="H86" s="1346" t="str">
        <f>IF(ISNUMBER('IRRBB exposures'!I240),'IRRBB exposures'!I240,"")</f>
        <v/>
      </c>
      <c r="I86" s="1346" t="str">
        <f>IF(ISNUMBER('IRRBB exposures'!J240),'IRRBB exposures'!J240,"")</f>
        <v/>
      </c>
      <c r="J86" s="1346" t="str">
        <f>IF(ISNUMBER('IRRBB exposures'!K240),'IRRBB exposures'!K240,"")</f>
        <v/>
      </c>
      <c r="K86" s="1346" t="str">
        <f>IF(ISNUMBER('IRRBB exposures'!L240),'IRRBB exposures'!L240,"")</f>
        <v/>
      </c>
      <c r="L86" s="1346" t="str">
        <f>IF(ISNUMBER('IRRBB exposures'!M240),'IRRBB exposures'!M240,"")</f>
        <v/>
      </c>
      <c r="M86" s="1346" t="str">
        <f>IF(ISNUMBER('IRRBB exposures'!N240),'IRRBB exposures'!N240,"")</f>
        <v/>
      </c>
      <c r="N86" s="1346" t="str">
        <f>IF(ISNUMBER('IRRBB exposures'!O240),'IRRBB exposures'!O240,"")</f>
        <v/>
      </c>
      <c r="O86" s="1346" t="str">
        <f>IF(ISNUMBER('IRRBB exposures'!P240),'IRRBB exposures'!P240,"")</f>
        <v/>
      </c>
      <c r="P86" s="1346" t="str">
        <f>IF(ISNUMBER('IRRBB exposures'!Q240),'IRRBB exposures'!Q240,"")</f>
        <v/>
      </c>
      <c r="Q86" s="1346" t="str">
        <f>IF(ISNUMBER('IRRBB exposures'!R240),'IRRBB exposures'!R240,"")</f>
        <v/>
      </c>
      <c r="R86" s="1346" t="str">
        <f>IF(ISNUMBER('IRRBB exposures'!S240),'IRRBB exposures'!S240,"")</f>
        <v/>
      </c>
      <c r="S86" s="1346" t="str">
        <f>IF(ISNUMBER('IRRBB exposures'!T240),'IRRBB exposures'!T240,"")</f>
        <v/>
      </c>
      <c r="T86" s="1346" t="str">
        <f>IF(ISNUMBER('IRRBB exposures'!U240),'IRRBB exposures'!U240,"")</f>
        <v/>
      </c>
      <c r="U86" s="1346" t="str">
        <f>IF(ISNUMBER('IRRBB exposures'!V240),'IRRBB exposures'!V240,"")</f>
        <v/>
      </c>
      <c r="V86" s="1346" t="str">
        <f>IF(ISNUMBER('IRRBB exposures'!W240),'IRRBB exposures'!W240,"")</f>
        <v/>
      </c>
      <c r="W86" s="1596" t="str">
        <f>IF(OR(ISBLANK('IRRBB exposures'!Y238),'IRRBB exposures'!Z240="No"),"",IF('IRRBB exposures'!Y238 = "Yes",1,0))</f>
        <v/>
      </c>
    </row>
    <row r="87" spans="2:25" s="1150" customFormat="1" ht="15" customHeight="1" x14ac:dyDescent="0.25">
      <c r="B87" s="2245"/>
      <c r="C87" s="1348" t="s">
        <v>1306</v>
      </c>
      <c r="D87" s="1346" t="str">
        <f>IF(ISNUMBER('IRRBB exposures'!E285),'IRRBB exposures'!E285,"")</f>
        <v/>
      </c>
      <c r="E87" s="1346" t="str">
        <f>IF(ISNUMBER('IRRBB exposures'!F285),'IRRBB exposures'!F285,"")</f>
        <v/>
      </c>
      <c r="F87" s="1346" t="str">
        <f>IF(ISNUMBER('IRRBB exposures'!G285),'IRRBB exposures'!G285,"")</f>
        <v/>
      </c>
      <c r="G87" s="1346" t="str">
        <f>IF(ISNUMBER('IRRBB exposures'!H285),'IRRBB exposures'!H285,"")</f>
        <v/>
      </c>
      <c r="H87" s="1346" t="str">
        <f>IF(ISNUMBER('IRRBB exposures'!I285),'IRRBB exposures'!I285,"")</f>
        <v/>
      </c>
      <c r="I87" s="1346" t="str">
        <f>IF(ISNUMBER('IRRBB exposures'!J285),'IRRBB exposures'!J285,"")</f>
        <v/>
      </c>
      <c r="J87" s="1346" t="str">
        <f>IF(ISNUMBER('IRRBB exposures'!K285),'IRRBB exposures'!K285,"")</f>
        <v/>
      </c>
      <c r="K87" s="1346" t="str">
        <f>IF(ISNUMBER('IRRBB exposures'!L285),'IRRBB exposures'!L285,"")</f>
        <v/>
      </c>
      <c r="L87" s="1346" t="str">
        <f>IF(ISNUMBER('IRRBB exposures'!M285),'IRRBB exposures'!M285,"")</f>
        <v/>
      </c>
      <c r="M87" s="1346" t="str">
        <f>IF(ISNUMBER('IRRBB exposures'!N285),'IRRBB exposures'!N285,"")</f>
        <v/>
      </c>
      <c r="N87" s="1346" t="str">
        <f>IF(ISNUMBER('IRRBB exposures'!O285),'IRRBB exposures'!O285,"")</f>
        <v/>
      </c>
      <c r="O87" s="1346" t="str">
        <f>IF(ISNUMBER('IRRBB exposures'!P285),'IRRBB exposures'!P285,"")</f>
        <v/>
      </c>
      <c r="P87" s="1346" t="str">
        <f>IF(ISNUMBER('IRRBB exposures'!Q285),'IRRBB exposures'!Q285,"")</f>
        <v/>
      </c>
      <c r="Q87" s="1346" t="str">
        <f>IF(ISNUMBER('IRRBB exposures'!R285),'IRRBB exposures'!R285,"")</f>
        <v/>
      </c>
      <c r="R87" s="1346" t="str">
        <f>IF(ISNUMBER('IRRBB exposures'!S285),'IRRBB exposures'!S285,"")</f>
        <v/>
      </c>
      <c r="S87" s="1346" t="str">
        <f>IF(ISNUMBER('IRRBB exposures'!T285),'IRRBB exposures'!T285,"")</f>
        <v/>
      </c>
      <c r="T87" s="1346" t="str">
        <f>IF(ISNUMBER('IRRBB exposures'!U285),'IRRBB exposures'!U285,"")</f>
        <v/>
      </c>
      <c r="U87" s="1346" t="str">
        <f>IF(ISNUMBER('IRRBB exposures'!V285),'IRRBB exposures'!V285,"")</f>
        <v/>
      </c>
      <c r="V87" s="1346" t="str">
        <f>IF(ISNUMBER('IRRBB exposures'!W285),'IRRBB exposures'!W285,"")</f>
        <v/>
      </c>
      <c r="W87" s="1596" t="str">
        <f>IF(OR(ISBLANK('IRRBB exposures'!Y238),'IRRBB exposures'!Z240="No"),"",IF('IRRBB exposures'!Y238 = "No",1,0))</f>
        <v/>
      </c>
    </row>
    <row r="88" spans="2:25" s="1150" customFormat="1" ht="15" customHeight="1" x14ac:dyDescent="0.25">
      <c r="B88" s="2245"/>
      <c r="C88" s="1348" t="s">
        <v>1307</v>
      </c>
      <c r="D88" s="1346" t="str">
        <f>IF(AND(ISNUMBER('IRRBB exposures'!E333),ISNUMBER('IRRBB exposures'!E378)),'IRRBB exposures'!E333-'IRRBB exposures'!E378,"")</f>
        <v/>
      </c>
      <c r="E88" s="1346" t="str">
        <f>IF(AND(ISNUMBER('IRRBB exposures'!F333),ISNUMBER('IRRBB exposures'!F378)),'IRRBB exposures'!F333-'IRRBB exposures'!F378,"")</f>
        <v/>
      </c>
      <c r="F88" s="1346" t="str">
        <f>IF(AND(ISNUMBER('IRRBB exposures'!G333),ISNUMBER('IRRBB exposures'!G378)),'IRRBB exposures'!G333-'IRRBB exposures'!G378,"")</f>
        <v/>
      </c>
      <c r="G88" s="1346" t="str">
        <f>IF(AND(ISNUMBER('IRRBB exposures'!H333),ISNUMBER('IRRBB exposures'!H378)),'IRRBB exposures'!H333-'IRRBB exposures'!H378,"")</f>
        <v/>
      </c>
      <c r="H88" s="1346" t="str">
        <f>IF(AND(ISNUMBER('IRRBB exposures'!I333),ISNUMBER('IRRBB exposures'!I378)),'IRRBB exposures'!I333-'IRRBB exposures'!I378,"")</f>
        <v/>
      </c>
      <c r="I88" s="1346" t="str">
        <f>IF(AND(ISNUMBER('IRRBB exposures'!J333),ISNUMBER('IRRBB exposures'!J378)),'IRRBB exposures'!J333-'IRRBB exposures'!J378,"")</f>
        <v/>
      </c>
      <c r="J88" s="1346" t="str">
        <f>IF(AND(ISNUMBER('IRRBB exposures'!K333),ISNUMBER('IRRBB exposures'!K378)),'IRRBB exposures'!K333-'IRRBB exposures'!K378,"")</f>
        <v/>
      </c>
      <c r="K88" s="1346" t="str">
        <f>IF(AND(ISNUMBER('IRRBB exposures'!L333),ISNUMBER('IRRBB exposures'!L378)),'IRRBB exposures'!L333-'IRRBB exposures'!L378,"")</f>
        <v/>
      </c>
      <c r="L88" s="1346" t="str">
        <f>IF(AND(ISNUMBER('IRRBB exposures'!M333),ISNUMBER('IRRBB exposures'!M378)),'IRRBB exposures'!M333-'IRRBB exposures'!M378,"")</f>
        <v/>
      </c>
      <c r="M88" s="1346" t="str">
        <f>IF(AND(ISNUMBER('IRRBB exposures'!N333),ISNUMBER('IRRBB exposures'!N378)),'IRRBB exposures'!N333-'IRRBB exposures'!N378,"")</f>
        <v/>
      </c>
      <c r="N88" s="1346" t="str">
        <f>IF(AND(ISNUMBER('IRRBB exposures'!O333),ISNUMBER('IRRBB exposures'!O378)),'IRRBB exposures'!O333-'IRRBB exposures'!O378,"")</f>
        <v/>
      </c>
      <c r="O88" s="1346" t="str">
        <f>IF(AND(ISNUMBER('IRRBB exposures'!P333),ISNUMBER('IRRBB exposures'!P378)),'IRRBB exposures'!P333-'IRRBB exposures'!P378,"")</f>
        <v/>
      </c>
      <c r="P88" s="1346" t="str">
        <f>IF(AND(ISNUMBER('IRRBB exposures'!Q333),ISNUMBER('IRRBB exposures'!Q378)),'IRRBB exposures'!Q333-'IRRBB exposures'!Q378,"")</f>
        <v/>
      </c>
      <c r="Q88" s="1346" t="str">
        <f>IF(AND(ISNUMBER('IRRBB exposures'!R333),ISNUMBER('IRRBB exposures'!R378)),'IRRBB exposures'!R333-'IRRBB exposures'!R378,"")</f>
        <v/>
      </c>
      <c r="R88" s="1346" t="str">
        <f>IF(AND(ISNUMBER('IRRBB exposures'!S333),ISNUMBER('IRRBB exposures'!S378)),'IRRBB exposures'!S333-'IRRBB exposures'!S378,"")</f>
        <v/>
      </c>
      <c r="S88" s="1346" t="str">
        <f>IF(AND(ISNUMBER('IRRBB exposures'!T333),ISNUMBER('IRRBB exposures'!T378)),'IRRBB exposures'!T333-'IRRBB exposures'!T378,"")</f>
        <v/>
      </c>
      <c r="T88" s="1346" t="str">
        <f>IF(AND(ISNUMBER('IRRBB exposures'!U333),ISNUMBER('IRRBB exposures'!U378)),'IRRBB exposures'!U333-'IRRBB exposures'!U378,"")</f>
        <v/>
      </c>
      <c r="U88" s="1346" t="str">
        <f>IF(AND(ISNUMBER('IRRBB exposures'!V333),ISNUMBER('IRRBB exposures'!V378)),'IRRBB exposures'!V333-'IRRBB exposures'!V378,"")</f>
        <v/>
      </c>
      <c r="V88" s="1346" t="str">
        <f>IF(AND(ISNUMBER('IRRBB exposures'!W333),ISNUMBER('IRRBB exposures'!W378)),'IRRBB exposures'!W333-'IRRBB exposures'!W378,"")</f>
        <v/>
      </c>
      <c r="W88" s="1596" t="str">
        <f>IF(OR(ISBLANK('IRRBB exposures'!Z331),'IRRBB exposures'!AB333="No"),"",IF('IRRBB exposures'!Z331 = "Yes",-1,0))</f>
        <v/>
      </c>
    </row>
    <row r="89" spans="2:25" s="1150" customFormat="1" ht="15" customHeight="1" x14ac:dyDescent="0.25">
      <c r="B89" s="2245"/>
      <c r="C89" s="1348" t="s">
        <v>1308</v>
      </c>
      <c r="D89" s="1346" t="str">
        <f>IF(AND(ISNUMBER('IRRBB exposures'!E424),ISNUMBER('IRRBB exposures'!E469)),'IRRBB exposures'!E424-'IRRBB exposures'!E469,"")</f>
        <v/>
      </c>
      <c r="E89" s="1346" t="str">
        <f>IF(AND(ISNUMBER('IRRBB exposures'!F424),ISNUMBER('IRRBB exposures'!F469)),'IRRBB exposures'!F424-'IRRBB exposures'!F469,"")</f>
        <v/>
      </c>
      <c r="F89" s="1346" t="str">
        <f>IF(AND(ISNUMBER('IRRBB exposures'!G424),ISNUMBER('IRRBB exposures'!G469)),'IRRBB exposures'!G424-'IRRBB exposures'!G469,"")</f>
        <v/>
      </c>
      <c r="G89" s="1346" t="str">
        <f>IF(AND(ISNUMBER('IRRBB exposures'!H424),ISNUMBER('IRRBB exposures'!H469)),'IRRBB exposures'!H424-'IRRBB exposures'!H469,"")</f>
        <v/>
      </c>
      <c r="H89" s="1346" t="str">
        <f>IF(AND(ISNUMBER('IRRBB exposures'!I424),ISNUMBER('IRRBB exposures'!I469)),'IRRBB exposures'!I424-'IRRBB exposures'!I469,"")</f>
        <v/>
      </c>
      <c r="I89" s="1346" t="str">
        <f>IF(AND(ISNUMBER('IRRBB exposures'!J424),ISNUMBER('IRRBB exposures'!J469)),'IRRBB exposures'!J424-'IRRBB exposures'!J469,"")</f>
        <v/>
      </c>
      <c r="J89" s="1346" t="str">
        <f>IF(AND(ISNUMBER('IRRBB exposures'!K424),ISNUMBER('IRRBB exposures'!K469)),'IRRBB exposures'!K424-'IRRBB exposures'!K469,"")</f>
        <v/>
      </c>
      <c r="K89" s="1346" t="str">
        <f>IF(AND(ISNUMBER('IRRBB exposures'!L424),ISNUMBER('IRRBB exposures'!L469)),'IRRBB exposures'!L424-'IRRBB exposures'!L469,"")</f>
        <v/>
      </c>
      <c r="L89" s="1346" t="str">
        <f>IF(AND(ISNUMBER('IRRBB exposures'!M424),ISNUMBER('IRRBB exposures'!M469)),'IRRBB exposures'!M424-'IRRBB exposures'!M469,"")</f>
        <v/>
      </c>
      <c r="M89" s="1346" t="str">
        <f>IF(AND(ISNUMBER('IRRBB exposures'!N424),ISNUMBER('IRRBB exposures'!N469)),'IRRBB exposures'!N424-'IRRBB exposures'!N469,"")</f>
        <v/>
      </c>
      <c r="N89" s="1346" t="str">
        <f>IF(AND(ISNUMBER('IRRBB exposures'!O424),ISNUMBER('IRRBB exposures'!O469)),'IRRBB exposures'!O424-'IRRBB exposures'!O469,"")</f>
        <v/>
      </c>
      <c r="O89" s="1346" t="str">
        <f>IF(AND(ISNUMBER('IRRBB exposures'!P424),ISNUMBER('IRRBB exposures'!P469)),'IRRBB exposures'!P424-'IRRBB exposures'!P469,"")</f>
        <v/>
      </c>
      <c r="P89" s="1346" t="str">
        <f>IF(AND(ISNUMBER('IRRBB exposures'!Q424),ISNUMBER('IRRBB exposures'!Q469)),'IRRBB exposures'!Q424-'IRRBB exposures'!Q469,"")</f>
        <v/>
      </c>
      <c r="Q89" s="1346" t="str">
        <f>IF(AND(ISNUMBER('IRRBB exposures'!R424),ISNUMBER('IRRBB exposures'!R469)),'IRRBB exposures'!R424-'IRRBB exposures'!R469,"")</f>
        <v/>
      </c>
      <c r="R89" s="1346" t="str">
        <f>IF(AND(ISNUMBER('IRRBB exposures'!S424),ISNUMBER('IRRBB exposures'!S469)),'IRRBB exposures'!S424-'IRRBB exposures'!S469,"")</f>
        <v/>
      </c>
      <c r="S89" s="1346" t="str">
        <f>IF(AND(ISNUMBER('IRRBB exposures'!T424),ISNUMBER('IRRBB exposures'!T469)),'IRRBB exposures'!T424-'IRRBB exposures'!T469,"")</f>
        <v/>
      </c>
      <c r="T89" s="1346" t="str">
        <f>IF(AND(ISNUMBER('IRRBB exposures'!U424),ISNUMBER('IRRBB exposures'!U469)),'IRRBB exposures'!U424-'IRRBB exposures'!U469,"")</f>
        <v/>
      </c>
      <c r="U89" s="1346" t="str">
        <f>IF(AND(ISNUMBER('IRRBB exposures'!V424),ISNUMBER('IRRBB exposures'!V469)),'IRRBB exposures'!V424-'IRRBB exposures'!V469,"")</f>
        <v/>
      </c>
      <c r="V89" s="1346" t="str">
        <f>IF(AND(ISNUMBER('IRRBB exposures'!W424),ISNUMBER('IRRBB exposures'!W469)),'IRRBB exposures'!W424-'IRRBB exposures'!W469,"")</f>
        <v/>
      </c>
      <c r="W89" s="1596" t="str">
        <f>IF(OR(ISBLANK('IRRBB exposures'!Z331),'IRRBB exposures'!AB333="No"),"",IF('IRRBB exposures'!Z331 = "No",-1,0))</f>
        <v/>
      </c>
    </row>
    <row r="90" spans="2:25" s="1150" customFormat="1" ht="15" customHeight="1" x14ac:dyDescent="0.25">
      <c r="B90" s="2245"/>
      <c r="C90" s="1150" t="s">
        <v>1301</v>
      </c>
      <c r="D90" s="1346" t="str">
        <f>IF(AND(ISNUMBER('IRRBB exposures'!E516),ISNUMBER('IRRBB exposures'!E562)),'IRRBB exposures'!E516-'IRRBB exposures'!E562,"")</f>
        <v/>
      </c>
      <c r="E90" s="1346" t="str">
        <f>IF(AND(ISNUMBER('IRRBB exposures'!F516),ISNUMBER('IRRBB exposures'!F562)),'IRRBB exposures'!F516-'IRRBB exposures'!F562,"")</f>
        <v/>
      </c>
      <c r="F90" s="1346" t="str">
        <f>IF(AND(ISNUMBER('IRRBB exposures'!G516),ISNUMBER('IRRBB exposures'!G562)),'IRRBB exposures'!G516-'IRRBB exposures'!G562,"")</f>
        <v/>
      </c>
      <c r="G90" s="1346" t="str">
        <f>IF(AND(ISNUMBER('IRRBB exposures'!H516),ISNUMBER('IRRBB exposures'!H562)),'IRRBB exposures'!H516-'IRRBB exposures'!H562,"")</f>
        <v/>
      </c>
      <c r="H90" s="1346" t="str">
        <f>IF(AND(ISNUMBER('IRRBB exposures'!I516),ISNUMBER('IRRBB exposures'!I562)),'IRRBB exposures'!I516-'IRRBB exposures'!I562,"")</f>
        <v/>
      </c>
      <c r="I90" s="1346" t="str">
        <f>IF(AND(ISNUMBER('IRRBB exposures'!J516),ISNUMBER('IRRBB exposures'!J562)),'IRRBB exposures'!J516-'IRRBB exposures'!J562,"")</f>
        <v/>
      </c>
      <c r="J90" s="1346" t="str">
        <f>IF(AND(ISNUMBER('IRRBB exposures'!K516),ISNUMBER('IRRBB exposures'!K562)),'IRRBB exposures'!K516-'IRRBB exposures'!K562,"")</f>
        <v/>
      </c>
      <c r="K90" s="1346" t="str">
        <f>IF(AND(ISNUMBER('IRRBB exposures'!L516),ISNUMBER('IRRBB exposures'!L562)),'IRRBB exposures'!L516-'IRRBB exposures'!L562,"")</f>
        <v/>
      </c>
      <c r="L90" s="1346" t="str">
        <f>IF(AND(ISNUMBER('IRRBB exposures'!M516),ISNUMBER('IRRBB exposures'!M562)),'IRRBB exposures'!M516-'IRRBB exposures'!M562,"")</f>
        <v/>
      </c>
      <c r="M90" s="1346" t="str">
        <f>IF(AND(ISNUMBER('IRRBB exposures'!N516),ISNUMBER('IRRBB exposures'!N562)),'IRRBB exposures'!N516-'IRRBB exposures'!N562,"")</f>
        <v/>
      </c>
      <c r="N90" s="1346" t="str">
        <f>IF(AND(ISNUMBER('IRRBB exposures'!O516),ISNUMBER('IRRBB exposures'!O562)),'IRRBB exposures'!O516-'IRRBB exposures'!O562,"")</f>
        <v/>
      </c>
      <c r="O90" s="1346" t="str">
        <f>IF(AND(ISNUMBER('IRRBB exposures'!P516),ISNUMBER('IRRBB exposures'!P562)),'IRRBB exposures'!P516-'IRRBB exposures'!P562,"")</f>
        <v/>
      </c>
      <c r="P90" s="1346" t="str">
        <f>IF(AND(ISNUMBER('IRRBB exposures'!Q516),ISNUMBER('IRRBB exposures'!Q562)),'IRRBB exposures'!Q516-'IRRBB exposures'!Q562,"")</f>
        <v/>
      </c>
      <c r="Q90" s="1346" t="str">
        <f>IF(AND(ISNUMBER('IRRBB exposures'!R516),ISNUMBER('IRRBB exposures'!R562)),'IRRBB exposures'!R516-'IRRBB exposures'!R562,"")</f>
        <v/>
      </c>
      <c r="R90" s="1346" t="str">
        <f>IF(AND(ISNUMBER('IRRBB exposures'!S516),ISNUMBER('IRRBB exposures'!S562)),'IRRBB exposures'!S516-'IRRBB exposures'!S562,"")</f>
        <v/>
      </c>
      <c r="S90" s="1346" t="str">
        <f>IF(AND(ISNUMBER('IRRBB exposures'!T516),ISNUMBER('IRRBB exposures'!T562)),'IRRBB exposures'!T516-'IRRBB exposures'!T562,"")</f>
        <v/>
      </c>
      <c r="T90" s="1346" t="str">
        <f>IF(AND(ISNUMBER('IRRBB exposures'!U516),ISNUMBER('IRRBB exposures'!U562)),'IRRBB exposures'!U516-'IRRBB exposures'!U562,"")</f>
        <v/>
      </c>
      <c r="U90" s="1346" t="str">
        <f>IF(AND(ISNUMBER('IRRBB exposures'!V516),ISNUMBER('IRRBB exposures'!V562)),'IRRBB exposures'!V516-'IRRBB exposures'!V562,"")</f>
        <v/>
      </c>
      <c r="V90" s="1346" t="str">
        <f>IF(AND(ISNUMBER('IRRBB exposures'!W516),ISNUMBER('IRRBB exposures'!W562)),'IRRBB exposures'!W516-'IRRBB exposures'!W562,"")</f>
        <v/>
      </c>
      <c r="W90" s="1597">
        <f t="shared" ref="W90" si="5">IF(ISNUMBER(W82),W82,"")</f>
        <v>1</v>
      </c>
    </row>
    <row r="91" spans="2:25" s="1150" customFormat="1" ht="15" customHeight="1" x14ac:dyDescent="0.25">
      <c r="B91" s="2246"/>
      <c r="C91" s="1139" t="s">
        <v>1309</v>
      </c>
      <c r="D91" s="1347" t="str">
        <f>IF(AND(ISNUMBER(D67),'IRRBB exposures'!$F$26="Yes",'IRRBB exposures'!$Z$139="Yes",'IRRBB exposures'!$Z$240="Yes",'IRRBB exposures'!$AB$333="Yes",ISNUMBER(D90),ISNUMBER($W67),ISNUMBER($W68),ISNUMBER($W69),ISNUMBER($W70),ISNUMBER($W84),ISNUMBER($W85),ISNUMBER($W86),ISNUMBER($W87),ISNUMBER($W88),ISNUMBER($W89),ISNUMBER($W90)),SUMPRODUCT(D67:D70,$W67:$W70)+SUMPRODUCT(D84:D90,$W84:$W90),"")</f>
        <v/>
      </c>
      <c r="E91" s="1347" t="str">
        <f>IF(AND(ISNUMBER(E67),'IRRBB exposures'!$F$26="Yes",'IRRBB exposures'!$Z$139="Yes",'IRRBB exposures'!$Z$240="Yes",'IRRBB exposures'!$AB$333="Yes",ISNUMBER(E90),ISNUMBER($W67),ISNUMBER($W68),ISNUMBER($W69),ISNUMBER($W70),ISNUMBER($W84),ISNUMBER($W85),ISNUMBER($W86),ISNUMBER($W87),ISNUMBER($W88),ISNUMBER($W89),ISNUMBER($W90)),SUMPRODUCT(E67:E70,$W67:$W70)+SUMPRODUCT(E84:E90,$W84:$W90),"")</f>
        <v/>
      </c>
      <c r="F91" s="1347" t="str">
        <f>IF(AND(ISNUMBER(F67),'IRRBB exposures'!$F$26="Yes",'IRRBB exposures'!$Z$139="Yes",'IRRBB exposures'!$Z$240="Yes",'IRRBB exposures'!$AB$333="Yes",ISNUMBER(F90),ISNUMBER($W67),ISNUMBER($W68),ISNUMBER($W69),ISNUMBER($W70),ISNUMBER($W84),ISNUMBER($W85),ISNUMBER($W86),ISNUMBER($W87),ISNUMBER($W88),ISNUMBER($W89),ISNUMBER($W90)),SUMPRODUCT(F67:F70,$W67:$W70)+SUMPRODUCT(F84:F90,$W84:$W90),"")</f>
        <v/>
      </c>
      <c r="G91" s="1347" t="str">
        <f>IF(AND(ISNUMBER(G67),'IRRBB exposures'!$F$26="Yes",'IRRBB exposures'!$Z$139="Yes",'IRRBB exposures'!$Z$240="Yes",'IRRBB exposures'!$AB$333="Yes",ISNUMBER(G90),ISNUMBER($W67),ISNUMBER($W68),ISNUMBER($W69),ISNUMBER($W70),ISNUMBER($W84),ISNUMBER($W85),ISNUMBER($W86),ISNUMBER($W87),ISNUMBER($W88),ISNUMBER($W89),ISNUMBER($W90)),SUMPRODUCT(G67:G70,$W67:$W70)+SUMPRODUCT(G84:G90,$W84:$W90),"")</f>
        <v/>
      </c>
      <c r="H91" s="1347" t="str">
        <f>IF(AND(ISNUMBER(H67),'IRRBB exposures'!$F$26="Yes",'IRRBB exposures'!$Z$139="Yes",'IRRBB exposures'!$Z$240="Yes",'IRRBB exposures'!$AB$333="Yes",ISNUMBER(H90),ISNUMBER($W67),ISNUMBER($W68),ISNUMBER($W69),ISNUMBER($W70),ISNUMBER($W84),ISNUMBER($W85),ISNUMBER($W86),ISNUMBER($W87),ISNUMBER($W88),ISNUMBER($W89),ISNUMBER($W90)),SUMPRODUCT(H67:H70,$W67:$W70)+SUMPRODUCT(H84:H90,$W84:$W90),"")</f>
        <v/>
      </c>
      <c r="I91" s="1347" t="str">
        <f>IF(AND(ISNUMBER(I67),'IRRBB exposures'!$F$26="Yes",'IRRBB exposures'!$Z$139="Yes",'IRRBB exposures'!$Z$240="Yes",'IRRBB exposures'!$AB$333="Yes",ISNUMBER(I90),ISNUMBER($W67),ISNUMBER($W68),ISNUMBER($W69),ISNUMBER($W70),ISNUMBER($W84),ISNUMBER($W85),ISNUMBER($W86),ISNUMBER($W87),ISNUMBER($W88),ISNUMBER($W89),ISNUMBER($W90)),SUMPRODUCT(I67:I70,$W67:$W70)+SUMPRODUCT(I84:I90,$W84:$W90),"")</f>
        <v/>
      </c>
      <c r="J91" s="1347" t="str">
        <f>IF(AND(ISNUMBER(J67),'IRRBB exposures'!$F$26="Yes",'IRRBB exposures'!$Z$139="Yes",'IRRBB exposures'!$Z$240="Yes",'IRRBB exposures'!$AB$333="Yes",ISNUMBER(J90),ISNUMBER($W67),ISNUMBER($W68),ISNUMBER($W69),ISNUMBER($W70),ISNUMBER($W84),ISNUMBER($W85),ISNUMBER($W86),ISNUMBER($W87),ISNUMBER($W88),ISNUMBER($W89),ISNUMBER($W90)),SUMPRODUCT(J67:J70,$W67:$W70)+SUMPRODUCT(J84:J90,$W84:$W90),"")</f>
        <v/>
      </c>
      <c r="K91" s="1347" t="str">
        <f>IF(AND(ISNUMBER(K67),'IRRBB exposures'!$F$26="Yes",'IRRBB exposures'!$Z$139="Yes",'IRRBB exposures'!$Z$240="Yes",'IRRBB exposures'!$AB$333="Yes",ISNUMBER(K90),ISNUMBER($W67),ISNUMBER($W68),ISNUMBER($W69),ISNUMBER($W70),ISNUMBER($W84),ISNUMBER($W85),ISNUMBER($W86),ISNUMBER($W87),ISNUMBER($W88),ISNUMBER($W89),ISNUMBER($W90)),SUMPRODUCT(K67:K70,$W67:$W70)+SUMPRODUCT(K84:K90,$W84:$W90),"")</f>
        <v/>
      </c>
      <c r="L91" s="1347" t="str">
        <f>IF(AND(ISNUMBER(L67),'IRRBB exposures'!$F$26="Yes",'IRRBB exposures'!$Z$139="Yes",'IRRBB exposures'!$Z$240="Yes",'IRRBB exposures'!$AB$333="Yes",ISNUMBER(L90),ISNUMBER($W67),ISNUMBER($W68),ISNUMBER($W69),ISNUMBER($W70),ISNUMBER($W84),ISNUMBER($W85),ISNUMBER($W86),ISNUMBER($W87),ISNUMBER($W88),ISNUMBER($W89),ISNUMBER($W90)),SUMPRODUCT(L67:L70,$W67:$W70)+SUMPRODUCT(L84:L90,$W84:$W90),"")</f>
        <v/>
      </c>
      <c r="M91" s="1347" t="str">
        <f>IF(AND(ISNUMBER(M67),'IRRBB exposures'!$F$26="Yes",'IRRBB exposures'!$Z$139="Yes",'IRRBB exposures'!$Z$240="Yes",'IRRBB exposures'!$AB$333="Yes",ISNUMBER(M90),ISNUMBER($W67),ISNUMBER($W68),ISNUMBER($W69),ISNUMBER($W70),ISNUMBER($W84),ISNUMBER($W85),ISNUMBER($W86),ISNUMBER($W87),ISNUMBER($W88),ISNUMBER($W89),ISNUMBER($W90)),SUMPRODUCT(M67:M70,$W67:$W70)+SUMPRODUCT(M84:M90,$W84:$W90),"")</f>
        <v/>
      </c>
      <c r="N91" s="1347" t="str">
        <f>IF(AND(ISNUMBER(N67),'IRRBB exposures'!$F$26="Yes",'IRRBB exposures'!$Z$139="Yes",'IRRBB exposures'!$Z$240="Yes",'IRRBB exposures'!$AB$333="Yes",ISNUMBER(N90),ISNUMBER($W67),ISNUMBER($W68),ISNUMBER($W69),ISNUMBER($W70),ISNUMBER($W84),ISNUMBER($W85),ISNUMBER($W86),ISNUMBER($W87),ISNUMBER($W88),ISNUMBER($W89),ISNUMBER($W90)),SUMPRODUCT(N67:N70,$W67:$W70)+SUMPRODUCT(N84:N90,$W84:$W90),"")</f>
        <v/>
      </c>
      <c r="O91" s="1347" t="str">
        <f>IF(AND(ISNUMBER(O67),'IRRBB exposures'!$F$26="Yes",'IRRBB exposures'!$Z$139="Yes",'IRRBB exposures'!$Z$240="Yes",'IRRBB exposures'!$AB$333="Yes",ISNUMBER(O90),ISNUMBER($W67),ISNUMBER($W68),ISNUMBER($W69),ISNUMBER($W70),ISNUMBER($W84),ISNUMBER($W85),ISNUMBER($W86),ISNUMBER($W87),ISNUMBER($W88),ISNUMBER($W89),ISNUMBER($W90)),SUMPRODUCT(O67:O70,$W67:$W70)+SUMPRODUCT(O84:O90,$W84:$W90),"")</f>
        <v/>
      </c>
      <c r="P91" s="1347" t="str">
        <f>IF(AND(ISNUMBER(P67),'IRRBB exposures'!$F$26="Yes",'IRRBB exposures'!$Z$139="Yes",'IRRBB exposures'!$Z$240="Yes",'IRRBB exposures'!$AB$333="Yes",ISNUMBER(P90),ISNUMBER($W67),ISNUMBER($W68),ISNUMBER($W69),ISNUMBER($W70),ISNUMBER($W84),ISNUMBER($W85),ISNUMBER($W86),ISNUMBER($W87),ISNUMBER($W88),ISNUMBER($W89),ISNUMBER($W90)),SUMPRODUCT(P67:P70,$W67:$W70)+SUMPRODUCT(P84:P90,$W84:$W90),"")</f>
        <v/>
      </c>
      <c r="Q91" s="1347" t="str">
        <f>IF(AND(ISNUMBER(Q67),'IRRBB exposures'!$F$26="Yes",'IRRBB exposures'!$Z$139="Yes",'IRRBB exposures'!$Z$240="Yes",'IRRBB exposures'!$AB$333="Yes",ISNUMBER(Q90),ISNUMBER($W67),ISNUMBER($W68),ISNUMBER($W69),ISNUMBER($W70),ISNUMBER($W84),ISNUMBER($W85),ISNUMBER($W86),ISNUMBER($W87),ISNUMBER($W88),ISNUMBER($W89),ISNUMBER($W90)),SUMPRODUCT(Q67:Q70,$W67:$W70)+SUMPRODUCT(Q84:Q90,$W84:$W90),"")</f>
        <v/>
      </c>
      <c r="R91" s="1347" t="str">
        <f>IF(AND(ISNUMBER(R67),'IRRBB exposures'!$F$26="Yes",'IRRBB exposures'!$Z$139="Yes",'IRRBB exposures'!$Z$240="Yes",'IRRBB exposures'!$AB$333="Yes",ISNUMBER(R90),ISNUMBER($W67),ISNUMBER($W68),ISNUMBER($W69),ISNUMBER($W70),ISNUMBER($W84),ISNUMBER($W85),ISNUMBER($W86),ISNUMBER($W87),ISNUMBER($W88),ISNUMBER($W89),ISNUMBER($W90)),SUMPRODUCT(R67:R70,$W67:$W70)+SUMPRODUCT(R84:R90,$W84:$W90),"")</f>
        <v/>
      </c>
      <c r="S91" s="1347" t="str">
        <f>IF(AND(ISNUMBER(S67),'IRRBB exposures'!$F$26="Yes",'IRRBB exposures'!$Z$139="Yes",'IRRBB exposures'!$Z$240="Yes",'IRRBB exposures'!$AB$333="Yes",ISNUMBER(S90),ISNUMBER($W67),ISNUMBER($W68),ISNUMBER($W69),ISNUMBER($W70),ISNUMBER($W84),ISNUMBER($W85),ISNUMBER($W86),ISNUMBER($W87),ISNUMBER($W88),ISNUMBER($W89),ISNUMBER($W90)),SUMPRODUCT(S67:S70,$W67:$W70)+SUMPRODUCT(S84:S90,$W84:$W90),"")</f>
        <v/>
      </c>
      <c r="T91" s="1347" t="str">
        <f>IF(AND(ISNUMBER(T67),'IRRBB exposures'!$F$26="Yes",'IRRBB exposures'!$Z$139="Yes",'IRRBB exposures'!$Z$240="Yes",'IRRBB exposures'!$AB$333="Yes",ISNUMBER(T90),ISNUMBER($W67),ISNUMBER($W68),ISNUMBER($W69),ISNUMBER($W70),ISNUMBER($W84),ISNUMBER($W85),ISNUMBER($W86),ISNUMBER($W87),ISNUMBER($W88),ISNUMBER($W89),ISNUMBER($W90)),SUMPRODUCT(T67:T70,$W67:$W70)+SUMPRODUCT(T84:T90,$W84:$W90),"")</f>
        <v/>
      </c>
      <c r="U91" s="1347" t="str">
        <f>IF(AND(ISNUMBER(U67),'IRRBB exposures'!$F$26="Yes",'IRRBB exposures'!$Z$139="Yes",'IRRBB exposures'!$Z$240="Yes",'IRRBB exposures'!$AB$333="Yes",ISNUMBER(U90),ISNUMBER($W67),ISNUMBER($W68),ISNUMBER($W69),ISNUMBER($W70),ISNUMBER($W84),ISNUMBER($W85),ISNUMBER($W86),ISNUMBER($W87),ISNUMBER($W88),ISNUMBER($W89),ISNUMBER($W90)),SUMPRODUCT(U67:U70,$W67:$W70)+SUMPRODUCT(U84:U90,$W84:$W90),"")</f>
        <v/>
      </c>
      <c r="V91" s="1347" t="str">
        <f>IF(AND(ISNUMBER(V67),'IRRBB exposures'!$F$26="Yes",'IRRBB exposures'!$Z$139="Yes",'IRRBB exposures'!$Z$240="Yes",'IRRBB exposures'!$AB$333="Yes",ISNUMBER(V90),ISNUMBER($W67),ISNUMBER($W68),ISNUMBER($W69),ISNUMBER($W70),ISNUMBER($W84),ISNUMBER($W85),ISNUMBER($W86),ISNUMBER($W87),ISNUMBER($W88),ISNUMBER($W89),ISNUMBER($W90)),SUMPRODUCT(V67:V70,$W67:$W70)+SUMPRODUCT(V84:V90,$W84:$W90),"")</f>
        <v/>
      </c>
      <c r="W91" s="1598"/>
    </row>
    <row r="92" spans="2:25" s="1150" customFormat="1" ht="15" customHeight="1" x14ac:dyDescent="0.25">
      <c r="B92" s="2244">
        <v>3</v>
      </c>
      <c r="C92" s="1150" t="s">
        <v>1303</v>
      </c>
      <c r="D92" s="1346" t="str">
        <f>IF(ISNUMBER('IRRBB exposures'!E140),'IRRBB exposures'!E140,"")</f>
        <v/>
      </c>
      <c r="E92" s="1346" t="str">
        <f>IF(ISNUMBER('IRRBB exposures'!F140),'IRRBB exposures'!F140,"")</f>
        <v/>
      </c>
      <c r="F92" s="1346" t="str">
        <f>IF(ISNUMBER('IRRBB exposures'!G140),'IRRBB exposures'!G140,"")</f>
        <v/>
      </c>
      <c r="G92" s="1346" t="str">
        <f>IF(ISNUMBER('IRRBB exposures'!H140),'IRRBB exposures'!H140,"")</f>
        <v/>
      </c>
      <c r="H92" s="1346" t="str">
        <f>IF(ISNUMBER('IRRBB exposures'!I140),'IRRBB exposures'!I140,"")</f>
        <v/>
      </c>
      <c r="I92" s="1346" t="str">
        <f>IF(ISNUMBER('IRRBB exposures'!J140),'IRRBB exposures'!J140,"")</f>
        <v/>
      </c>
      <c r="J92" s="1346" t="str">
        <f>IF(ISNUMBER('IRRBB exposures'!K140),'IRRBB exposures'!K140,"")</f>
        <v/>
      </c>
      <c r="K92" s="1346" t="str">
        <f>IF(ISNUMBER('IRRBB exposures'!L140),'IRRBB exposures'!L140,"")</f>
        <v/>
      </c>
      <c r="L92" s="1346" t="str">
        <f>IF(ISNUMBER('IRRBB exposures'!M140),'IRRBB exposures'!M140,"")</f>
        <v/>
      </c>
      <c r="M92" s="1346" t="str">
        <f>IF(ISNUMBER('IRRBB exposures'!N140),'IRRBB exposures'!N140,"")</f>
        <v/>
      </c>
      <c r="N92" s="1346" t="str">
        <f>IF(ISNUMBER('IRRBB exposures'!O140),'IRRBB exposures'!O140,"")</f>
        <v/>
      </c>
      <c r="O92" s="1346" t="str">
        <f>IF(ISNUMBER('IRRBB exposures'!P140),'IRRBB exposures'!P140,"")</f>
        <v/>
      </c>
      <c r="P92" s="1346" t="str">
        <f>IF(ISNUMBER('IRRBB exposures'!Q140),'IRRBB exposures'!Q140,"")</f>
        <v/>
      </c>
      <c r="Q92" s="1346" t="str">
        <f>IF(ISNUMBER('IRRBB exposures'!R140),'IRRBB exposures'!R140,"")</f>
        <v/>
      </c>
      <c r="R92" s="1346" t="str">
        <f>IF(ISNUMBER('IRRBB exposures'!S140),'IRRBB exposures'!S140,"")</f>
        <v/>
      </c>
      <c r="S92" s="1346" t="str">
        <f>IF(ISNUMBER('IRRBB exposures'!T140),'IRRBB exposures'!T140,"")</f>
        <v/>
      </c>
      <c r="T92" s="1346" t="str">
        <f>IF(ISNUMBER('IRRBB exposures'!U140),'IRRBB exposures'!U140,"")</f>
        <v/>
      </c>
      <c r="U92" s="1346" t="str">
        <f>IF(ISNUMBER('IRRBB exposures'!V140),'IRRBB exposures'!V140,"")</f>
        <v/>
      </c>
      <c r="V92" s="1346" t="str">
        <f>IF(ISNUMBER('IRRBB exposures'!W140),'IRRBB exposures'!W140,"")</f>
        <v/>
      </c>
      <c r="W92" s="1595" t="str">
        <f>IF(OR(ISBLANK('IRRBB exposures'!Y137),'IRRBB exposures'!Z140="No"),"",IF('IRRBB exposures'!Y137 = "Yes",-1,0))</f>
        <v/>
      </c>
    </row>
    <row r="93" spans="2:25" s="1150" customFormat="1" ht="15" customHeight="1" x14ac:dyDescent="0.25">
      <c r="B93" s="2245"/>
      <c r="C93" s="1348" t="s">
        <v>1304</v>
      </c>
      <c r="D93" s="1346" t="str">
        <f>IF(ISNUMBER('IRRBB exposures'!E185),'IRRBB exposures'!E185,"")</f>
        <v/>
      </c>
      <c r="E93" s="1346" t="str">
        <f>IF(ISNUMBER('IRRBB exposures'!F185),'IRRBB exposures'!F185,"")</f>
        <v/>
      </c>
      <c r="F93" s="1346" t="str">
        <f>IF(ISNUMBER('IRRBB exposures'!G185),'IRRBB exposures'!G185,"")</f>
        <v/>
      </c>
      <c r="G93" s="1346" t="str">
        <f>IF(ISNUMBER('IRRBB exposures'!H185),'IRRBB exposures'!H185,"")</f>
        <v/>
      </c>
      <c r="H93" s="1346" t="str">
        <f>IF(ISNUMBER('IRRBB exposures'!I185),'IRRBB exposures'!I185,"")</f>
        <v/>
      </c>
      <c r="I93" s="1346" t="str">
        <f>IF(ISNUMBER('IRRBB exposures'!J185),'IRRBB exposures'!J185,"")</f>
        <v/>
      </c>
      <c r="J93" s="1346" t="str">
        <f>IF(ISNUMBER('IRRBB exposures'!K185),'IRRBB exposures'!K185,"")</f>
        <v/>
      </c>
      <c r="K93" s="1346" t="str">
        <f>IF(ISNUMBER('IRRBB exposures'!L185),'IRRBB exposures'!L185,"")</f>
        <v/>
      </c>
      <c r="L93" s="1346" t="str">
        <f>IF(ISNUMBER('IRRBB exposures'!M185),'IRRBB exposures'!M185,"")</f>
        <v/>
      </c>
      <c r="M93" s="1346" t="str">
        <f>IF(ISNUMBER('IRRBB exposures'!N185),'IRRBB exposures'!N185,"")</f>
        <v/>
      </c>
      <c r="N93" s="1346" t="str">
        <f>IF(ISNUMBER('IRRBB exposures'!O185),'IRRBB exposures'!O185,"")</f>
        <v/>
      </c>
      <c r="O93" s="1346" t="str">
        <f>IF(ISNUMBER('IRRBB exposures'!P185),'IRRBB exposures'!P185,"")</f>
        <v/>
      </c>
      <c r="P93" s="1346" t="str">
        <f>IF(ISNUMBER('IRRBB exposures'!Q185),'IRRBB exposures'!Q185,"")</f>
        <v/>
      </c>
      <c r="Q93" s="1346" t="str">
        <f>IF(ISNUMBER('IRRBB exposures'!R185),'IRRBB exposures'!R185,"")</f>
        <v/>
      </c>
      <c r="R93" s="1346" t="str">
        <f>IF(ISNUMBER('IRRBB exposures'!S185),'IRRBB exposures'!S185,"")</f>
        <v/>
      </c>
      <c r="S93" s="1346" t="str">
        <f>IF(ISNUMBER('IRRBB exposures'!T185),'IRRBB exposures'!T185,"")</f>
        <v/>
      </c>
      <c r="T93" s="1346" t="str">
        <f>IF(ISNUMBER('IRRBB exposures'!U185),'IRRBB exposures'!U185,"")</f>
        <v/>
      </c>
      <c r="U93" s="1346" t="str">
        <f>IF(ISNUMBER('IRRBB exposures'!V185),'IRRBB exposures'!V185,"")</f>
        <v/>
      </c>
      <c r="V93" s="1346" t="str">
        <f>IF(ISNUMBER('IRRBB exposures'!W185),'IRRBB exposures'!W185,"")</f>
        <v/>
      </c>
      <c r="W93" s="1596" t="str">
        <f>IF(OR(ISBLANK('IRRBB exposures'!Y137),'IRRBB exposures'!Z140="No"),"",IF('IRRBB exposures'!Y137 = "No",-1,0))</f>
        <v/>
      </c>
    </row>
    <row r="94" spans="2:25" s="1150" customFormat="1" ht="15" customHeight="1" x14ac:dyDescent="0.25">
      <c r="B94" s="2245"/>
      <c r="C94" s="1348" t="s">
        <v>1305</v>
      </c>
      <c r="D94" s="1346" t="str">
        <f>IF(ISNUMBER('IRRBB exposures'!E241),'IRRBB exposures'!E241,"")</f>
        <v/>
      </c>
      <c r="E94" s="1346" t="str">
        <f>IF(ISNUMBER('IRRBB exposures'!F241),'IRRBB exposures'!F241,"")</f>
        <v/>
      </c>
      <c r="F94" s="1346" t="str">
        <f>IF(ISNUMBER('IRRBB exposures'!G241),'IRRBB exposures'!G241,"")</f>
        <v/>
      </c>
      <c r="G94" s="1346" t="str">
        <f>IF(ISNUMBER('IRRBB exposures'!H241),'IRRBB exposures'!H241,"")</f>
        <v/>
      </c>
      <c r="H94" s="1346" t="str">
        <f>IF(ISNUMBER('IRRBB exposures'!I241),'IRRBB exposures'!I241,"")</f>
        <v/>
      </c>
      <c r="I94" s="1346" t="str">
        <f>IF(ISNUMBER('IRRBB exposures'!J241),'IRRBB exposures'!J241,"")</f>
        <v/>
      </c>
      <c r="J94" s="1346" t="str">
        <f>IF(ISNUMBER('IRRBB exposures'!K241),'IRRBB exposures'!K241,"")</f>
        <v/>
      </c>
      <c r="K94" s="1346" t="str">
        <f>IF(ISNUMBER('IRRBB exposures'!L241),'IRRBB exposures'!L241,"")</f>
        <v/>
      </c>
      <c r="L94" s="1346" t="str">
        <f>IF(ISNUMBER('IRRBB exposures'!M241),'IRRBB exposures'!M241,"")</f>
        <v/>
      </c>
      <c r="M94" s="1346" t="str">
        <f>IF(ISNUMBER('IRRBB exposures'!N241),'IRRBB exposures'!N241,"")</f>
        <v/>
      </c>
      <c r="N94" s="1346" t="str">
        <f>IF(ISNUMBER('IRRBB exposures'!O241),'IRRBB exposures'!O241,"")</f>
        <v/>
      </c>
      <c r="O94" s="1346" t="str">
        <f>IF(ISNUMBER('IRRBB exposures'!P241),'IRRBB exposures'!P241,"")</f>
        <v/>
      </c>
      <c r="P94" s="1346" t="str">
        <f>IF(ISNUMBER('IRRBB exposures'!Q241),'IRRBB exposures'!Q241,"")</f>
        <v/>
      </c>
      <c r="Q94" s="1346" t="str">
        <f>IF(ISNUMBER('IRRBB exposures'!R241),'IRRBB exposures'!R241,"")</f>
        <v/>
      </c>
      <c r="R94" s="1346" t="str">
        <f>IF(ISNUMBER('IRRBB exposures'!S241),'IRRBB exposures'!S241,"")</f>
        <v/>
      </c>
      <c r="S94" s="1346" t="str">
        <f>IF(ISNUMBER('IRRBB exposures'!T241),'IRRBB exposures'!T241,"")</f>
        <v/>
      </c>
      <c r="T94" s="1346" t="str">
        <f>IF(ISNUMBER('IRRBB exposures'!U241),'IRRBB exposures'!U241,"")</f>
        <v/>
      </c>
      <c r="U94" s="1346" t="str">
        <f>IF(ISNUMBER('IRRBB exposures'!V241),'IRRBB exposures'!V241,"")</f>
        <v/>
      </c>
      <c r="V94" s="1346" t="str">
        <f>IF(ISNUMBER('IRRBB exposures'!W241),'IRRBB exposures'!W241,"")</f>
        <v/>
      </c>
      <c r="W94" s="1596" t="str">
        <f>IF(OR(ISBLANK('IRRBB exposures'!Y238),'IRRBB exposures'!Z241="No"),"",IF('IRRBB exposures'!Y238 = "Yes",1,0))</f>
        <v/>
      </c>
    </row>
    <row r="95" spans="2:25" s="1150" customFormat="1" ht="15" customHeight="1" x14ac:dyDescent="0.25">
      <c r="B95" s="2245"/>
      <c r="C95" s="1348" t="s">
        <v>1306</v>
      </c>
      <c r="D95" s="1346" t="str">
        <f>IF(ISNUMBER('IRRBB exposures'!E286),'IRRBB exposures'!E286,"")</f>
        <v/>
      </c>
      <c r="E95" s="1346" t="str">
        <f>IF(ISNUMBER('IRRBB exposures'!F286),'IRRBB exposures'!F286,"")</f>
        <v/>
      </c>
      <c r="F95" s="1346" t="str">
        <f>IF(ISNUMBER('IRRBB exposures'!G286),'IRRBB exposures'!G286,"")</f>
        <v/>
      </c>
      <c r="G95" s="1346" t="str">
        <f>IF(ISNUMBER('IRRBB exposures'!H286),'IRRBB exposures'!H286,"")</f>
        <v/>
      </c>
      <c r="H95" s="1346" t="str">
        <f>IF(ISNUMBER('IRRBB exposures'!I286),'IRRBB exposures'!I286,"")</f>
        <v/>
      </c>
      <c r="I95" s="1346" t="str">
        <f>IF(ISNUMBER('IRRBB exposures'!J286),'IRRBB exposures'!J286,"")</f>
        <v/>
      </c>
      <c r="J95" s="1346" t="str">
        <f>IF(ISNUMBER('IRRBB exposures'!K286),'IRRBB exposures'!K286,"")</f>
        <v/>
      </c>
      <c r="K95" s="1346" t="str">
        <f>IF(ISNUMBER('IRRBB exposures'!L286),'IRRBB exposures'!L286,"")</f>
        <v/>
      </c>
      <c r="L95" s="1346" t="str">
        <f>IF(ISNUMBER('IRRBB exposures'!M286),'IRRBB exposures'!M286,"")</f>
        <v/>
      </c>
      <c r="M95" s="1346" t="str">
        <f>IF(ISNUMBER('IRRBB exposures'!N286),'IRRBB exposures'!N286,"")</f>
        <v/>
      </c>
      <c r="N95" s="1346" t="str">
        <f>IF(ISNUMBER('IRRBB exposures'!O286),'IRRBB exposures'!O286,"")</f>
        <v/>
      </c>
      <c r="O95" s="1346" t="str">
        <f>IF(ISNUMBER('IRRBB exposures'!P286),'IRRBB exposures'!P286,"")</f>
        <v/>
      </c>
      <c r="P95" s="1346" t="str">
        <f>IF(ISNUMBER('IRRBB exposures'!Q286),'IRRBB exposures'!Q286,"")</f>
        <v/>
      </c>
      <c r="Q95" s="1346" t="str">
        <f>IF(ISNUMBER('IRRBB exposures'!R286),'IRRBB exposures'!R286,"")</f>
        <v/>
      </c>
      <c r="R95" s="1346" t="str">
        <f>IF(ISNUMBER('IRRBB exposures'!S286),'IRRBB exposures'!S286,"")</f>
        <v/>
      </c>
      <c r="S95" s="1346" t="str">
        <f>IF(ISNUMBER('IRRBB exposures'!T286),'IRRBB exposures'!T286,"")</f>
        <v/>
      </c>
      <c r="T95" s="1346" t="str">
        <f>IF(ISNUMBER('IRRBB exposures'!U286),'IRRBB exposures'!U286,"")</f>
        <v/>
      </c>
      <c r="U95" s="1346" t="str">
        <f>IF(ISNUMBER('IRRBB exposures'!V286),'IRRBB exposures'!V286,"")</f>
        <v/>
      </c>
      <c r="V95" s="1346" t="str">
        <f>IF(ISNUMBER('IRRBB exposures'!W286),'IRRBB exposures'!W286,"")</f>
        <v/>
      </c>
      <c r="W95" s="1596" t="str">
        <f>IF(OR(ISBLANK('IRRBB exposures'!Y238),'IRRBB exposures'!Z241="No"),"",IF('IRRBB exposures'!Y238 = "No",1,0))</f>
        <v/>
      </c>
    </row>
    <row r="96" spans="2:25" s="1150" customFormat="1" ht="15" customHeight="1" x14ac:dyDescent="0.25">
      <c r="B96" s="2245"/>
      <c r="C96" s="1348" t="s">
        <v>1307</v>
      </c>
      <c r="D96" s="1346" t="str">
        <f>IF(AND(ISNUMBER('IRRBB exposures'!E334),ISNUMBER('IRRBB exposures'!E379)),'IRRBB exposures'!E334-'IRRBB exposures'!E379,"")</f>
        <v/>
      </c>
      <c r="E96" s="1346" t="str">
        <f>IF(AND(ISNUMBER('IRRBB exposures'!F334),ISNUMBER('IRRBB exposures'!F379)),'IRRBB exposures'!F334-'IRRBB exposures'!F379,"")</f>
        <v/>
      </c>
      <c r="F96" s="1346" t="str">
        <f>IF(AND(ISNUMBER('IRRBB exposures'!G334),ISNUMBER('IRRBB exposures'!G379)),'IRRBB exposures'!G334-'IRRBB exposures'!G379,"")</f>
        <v/>
      </c>
      <c r="G96" s="1346" t="str">
        <f>IF(AND(ISNUMBER('IRRBB exposures'!H334),ISNUMBER('IRRBB exposures'!H379)),'IRRBB exposures'!H334-'IRRBB exposures'!H379,"")</f>
        <v/>
      </c>
      <c r="H96" s="1346" t="str">
        <f>IF(AND(ISNUMBER('IRRBB exposures'!I334),ISNUMBER('IRRBB exposures'!I379)),'IRRBB exposures'!I334-'IRRBB exposures'!I379,"")</f>
        <v/>
      </c>
      <c r="I96" s="1346" t="str">
        <f>IF(AND(ISNUMBER('IRRBB exposures'!J334),ISNUMBER('IRRBB exposures'!J379)),'IRRBB exposures'!J334-'IRRBB exposures'!J379,"")</f>
        <v/>
      </c>
      <c r="J96" s="1346" t="str">
        <f>IF(AND(ISNUMBER('IRRBB exposures'!K334),ISNUMBER('IRRBB exposures'!K379)),'IRRBB exposures'!K334-'IRRBB exposures'!K379,"")</f>
        <v/>
      </c>
      <c r="K96" s="1346" t="str">
        <f>IF(AND(ISNUMBER('IRRBB exposures'!L334),ISNUMBER('IRRBB exposures'!L379)),'IRRBB exposures'!L334-'IRRBB exposures'!L379,"")</f>
        <v/>
      </c>
      <c r="L96" s="1346" t="str">
        <f>IF(AND(ISNUMBER('IRRBB exposures'!M334),ISNUMBER('IRRBB exposures'!M379)),'IRRBB exposures'!M334-'IRRBB exposures'!M379,"")</f>
        <v/>
      </c>
      <c r="M96" s="1346" t="str">
        <f>IF(AND(ISNUMBER('IRRBB exposures'!N334),ISNUMBER('IRRBB exposures'!N379)),'IRRBB exposures'!N334-'IRRBB exposures'!N379,"")</f>
        <v/>
      </c>
      <c r="N96" s="1346" t="str">
        <f>IF(AND(ISNUMBER('IRRBB exposures'!O334),ISNUMBER('IRRBB exposures'!O379)),'IRRBB exposures'!O334-'IRRBB exposures'!O379,"")</f>
        <v/>
      </c>
      <c r="O96" s="1346" t="str">
        <f>IF(AND(ISNUMBER('IRRBB exposures'!P334),ISNUMBER('IRRBB exposures'!P379)),'IRRBB exposures'!P334-'IRRBB exposures'!P379,"")</f>
        <v/>
      </c>
      <c r="P96" s="1346" t="str">
        <f>IF(AND(ISNUMBER('IRRBB exposures'!Q334),ISNUMBER('IRRBB exposures'!Q379)),'IRRBB exposures'!Q334-'IRRBB exposures'!Q379,"")</f>
        <v/>
      </c>
      <c r="Q96" s="1346" t="str">
        <f>IF(AND(ISNUMBER('IRRBB exposures'!R334),ISNUMBER('IRRBB exposures'!R379)),'IRRBB exposures'!R334-'IRRBB exposures'!R379,"")</f>
        <v/>
      </c>
      <c r="R96" s="1346" t="str">
        <f>IF(AND(ISNUMBER('IRRBB exposures'!S334),ISNUMBER('IRRBB exposures'!S379)),'IRRBB exposures'!S334-'IRRBB exposures'!S379,"")</f>
        <v/>
      </c>
      <c r="S96" s="1346" t="str">
        <f>IF(AND(ISNUMBER('IRRBB exposures'!T334),ISNUMBER('IRRBB exposures'!T379)),'IRRBB exposures'!T334-'IRRBB exposures'!T379,"")</f>
        <v/>
      </c>
      <c r="T96" s="1346" t="str">
        <f>IF(AND(ISNUMBER('IRRBB exposures'!U334),ISNUMBER('IRRBB exposures'!U379)),'IRRBB exposures'!U334-'IRRBB exposures'!U379,"")</f>
        <v/>
      </c>
      <c r="U96" s="1346" t="str">
        <f>IF(AND(ISNUMBER('IRRBB exposures'!V334),ISNUMBER('IRRBB exposures'!V379)),'IRRBB exposures'!V334-'IRRBB exposures'!V379,"")</f>
        <v/>
      </c>
      <c r="V96" s="1346" t="str">
        <f>IF(AND(ISNUMBER('IRRBB exposures'!W334),ISNUMBER('IRRBB exposures'!W379)),'IRRBB exposures'!W334-'IRRBB exposures'!W379,"")</f>
        <v/>
      </c>
      <c r="W96" s="1596" t="str">
        <f>IF(OR(ISBLANK('IRRBB exposures'!Z331),'IRRBB exposures'!AB334="No"),"",IF('IRRBB exposures'!Z331 = "Yes",-1,0))</f>
        <v/>
      </c>
    </row>
    <row r="97" spans="2:23" s="1150" customFormat="1" ht="15" customHeight="1" x14ac:dyDescent="0.25">
      <c r="B97" s="2245"/>
      <c r="C97" s="1348" t="s">
        <v>1308</v>
      </c>
      <c r="D97" s="1346" t="str">
        <f>IF(AND(ISNUMBER('IRRBB exposures'!E425),ISNUMBER('IRRBB exposures'!E470)),'IRRBB exposures'!E425-'IRRBB exposures'!E470,"")</f>
        <v/>
      </c>
      <c r="E97" s="1346" t="str">
        <f>IF(AND(ISNUMBER('IRRBB exposures'!F425),ISNUMBER('IRRBB exposures'!F470)),'IRRBB exposures'!F425-'IRRBB exposures'!F470,"")</f>
        <v/>
      </c>
      <c r="F97" s="1346" t="str">
        <f>IF(AND(ISNUMBER('IRRBB exposures'!G425),ISNUMBER('IRRBB exposures'!G470)),'IRRBB exposures'!G425-'IRRBB exposures'!G470,"")</f>
        <v/>
      </c>
      <c r="G97" s="1346" t="str">
        <f>IF(AND(ISNUMBER('IRRBB exposures'!H425),ISNUMBER('IRRBB exposures'!H470)),'IRRBB exposures'!H425-'IRRBB exposures'!H470,"")</f>
        <v/>
      </c>
      <c r="H97" s="1346" t="str">
        <f>IF(AND(ISNUMBER('IRRBB exposures'!I425),ISNUMBER('IRRBB exposures'!I470)),'IRRBB exposures'!I425-'IRRBB exposures'!I470,"")</f>
        <v/>
      </c>
      <c r="I97" s="1346" t="str">
        <f>IF(AND(ISNUMBER('IRRBB exposures'!J425),ISNUMBER('IRRBB exposures'!J470)),'IRRBB exposures'!J425-'IRRBB exposures'!J470,"")</f>
        <v/>
      </c>
      <c r="J97" s="1346" t="str">
        <f>IF(AND(ISNUMBER('IRRBB exposures'!K425),ISNUMBER('IRRBB exposures'!K470)),'IRRBB exposures'!K425-'IRRBB exposures'!K470,"")</f>
        <v/>
      </c>
      <c r="K97" s="1346" t="str">
        <f>IF(AND(ISNUMBER('IRRBB exposures'!L425),ISNUMBER('IRRBB exposures'!L470)),'IRRBB exposures'!L425-'IRRBB exposures'!L470,"")</f>
        <v/>
      </c>
      <c r="L97" s="1346" t="str">
        <f>IF(AND(ISNUMBER('IRRBB exposures'!M425),ISNUMBER('IRRBB exposures'!M470)),'IRRBB exposures'!M425-'IRRBB exposures'!M470,"")</f>
        <v/>
      </c>
      <c r="M97" s="1346" t="str">
        <f>IF(AND(ISNUMBER('IRRBB exposures'!N425),ISNUMBER('IRRBB exposures'!N470)),'IRRBB exposures'!N425-'IRRBB exposures'!N470,"")</f>
        <v/>
      </c>
      <c r="N97" s="1346" t="str">
        <f>IF(AND(ISNUMBER('IRRBB exposures'!O425),ISNUMBER('IRRBB exposures'!O470)),'IRRBB exposures'!O425-'IRRBB exposures'!O470,"")</f>
        <v/>
      </c>
      <c r="O97" s="1346" t="str">
        <f>IF(AND(ISNUMBER('IRRBB exposures'!P425),ISNUMBER('IRRBB exposures'!P470)),'IRRBB exposures'!P425-'IRRBB exposures'!P470,"")</f>
        <v/>
      </c>
      <c r="P97" s="1346" t="str">
        <f>IF(AND(ISNUMBER('IRRBB exposures'!Q425),ISNUMBER('IRRBB exposures'!Q470)),'IRRBB exposures'!Q425-'IRRBB exposures'!Q470,"")</f>
        <v/>
      </c>
      <c r="Q97" s="1346" t="str">
        <f>IF(AND(ISNUMBER('IRRBB exposures'!R425),ISNUMBER('IRRBB exposures'!R470)),'IRRBB exposures'!R425-'IRRBB exposures'!R470,"")</f>
        <v/>
      </c>
      <c r="R97" s="1346" t="str">
        <f>IF(AND(ISNUMBER('IRRBB exposures'!S425),ISNUMBER('IRRBB exposures'!S470)),'IRRBB exposures'!S425-'IRRBB exposures'!S470,"")</f>
        <v/>
      </c>
      <c r="S97" s="1346" t="str">
        <f>IF(AND(ISNUMBER('IRRBB exposures'!T425),ISNUMBER('IRRBB exposures'!T470)),'IRRBB exposures'!T425-'IRRBB exposures'!T470,"")</f>
        <v/>
      </c>
      <c r="T97" s="1346" t="str">
        <f>IF(AND(ISNUMBER('IRRBB exposures'!U425),ISNUMBER('IRRBB exposures'!U470)),'IRRBB exposures'!U425-'IRRBB exposures'!U470,"")</f>
        <v/>
      </c>
      <c r="U97" s="1346" t="str">
        <f>IF(AND(ISNUMBER('IRRBB exposures'!V425),ISNUMBER('IRRBB exposures'!V470)),'IRRBB exposures'!V425-'IRRBB exposures'!V470,"")</f>
        <v/>
      </c>
      <c r="V97" s="1346" t="str">
        <f>IF(AND(ISNUMBER('IRRBB exposures'!W425),ISNUMBER('IRRBB exposures'!W470)),'IRRBB exposures'!W425-'IRRBB exposures'!W470,"")</f>
        <v/>
      </c>
      <c r="W97" s="1596" t="str">
        <f>IF(OR(ISBLANK('IRRBB exposures'!Z331),'IRRBB exposures'!AB334="No"),"",IF('IRRBB exposures'!Z331 = "No",-1,0))</f>
        <v/>
      </c>
    </row>
    <row r="98" spans="2:23" s="1150" customFormat="1" ht="15" customHeight="1" x14ac:dyDescent="0.25">
      <c r="B98" s="2245"/>
      <c r="C98" s="1150" t="s">
        <v>1301</v>
      </c>
      <c r="D98" s="1346" t="str">
        <f>IF(AND(ISNUMBER('IRRBB exposures'!E517),ISNUMBER('IRRBB exposures'!E563)),'IRRBB exposures'!E517-'IRRBB exposures'!E563,"")</f>
        <v/>
      </c>
      <c r="E98" s="1346" t="str">
        <f>IF(AND(ISNUMBER('IRRBB exposures'!F517),ISNUMBER('IRRBB exposures'!F563)),'IRRBB exposures'!F517-'IRRBB exposures'!F563,"")</f>
        <v/>
      </c>
      <c r="F98" s="1346" t="str">
        <f>IF(AND(ISNUMBER('IRRBB exposures'!G517),ISNUMBER('IRRBB exposures'!G563)),'IRRBB exposures'!G517-'IRRBB exposures'!G563,"")</f>
        <v/>
      </c>
      <c r="G98" s="1346" t="str">
        <f>IF(AND(ISNUMBER('IRRBB exposures'!H517),ISNUMBER('IRRBB exposures'!H563)),'IRRBB exposures'!H517-'IRRBB exposures'!H563,"")</f>
        <v/>
      </c>
      <c r="H98" s="1346" t="str">
        <f>IF(AND(ISNUMBER('IRRBB exposures'!I517),ISNUMBER('IRRBB exposures'!I563)),'IRRBB exposures'!I517-'IRRBB exposures'!I563,"")</f>
        <v/>
      </c>
      <c r="I98" s="1346" t="str">
        <f>IF(AND(ISNUMBER('IRRBB exposures'!J517),ISNUMBER('IRRBB exposures'!J563)),'IRRBB exposures'!J517-'IRRBB exposures'!J563,"")</f>
        <v/>
      </c>
      <c r="J98" s="1346" t="str">
        <f>IF(AND(ISNUMBER('IRRBB exposures'!K517),ISNUMBER('IRRBB exposures'!K563)),'IRRBB exposures'!K517-'IRRBB exposures'!K563,"")</f>
        <v/>
      </c>
      <c r="K98" s="1346" t="str">
        <f>IF(AND(ISNUMBER('IRRBB exposures'!L517),ISNUMBER('IRRBB exposures'!L563)),'IRRBB exposures'!L517-'IRRBB exposures'!L563,"")</f>
        <v/>
      </c>
      <c r="L98" s="1346" t="str">
        <f>IF(AND(ISNUMBER('IRRBB exposures'!M517),ISNUMBER('IRRBB exposures'!M563)),'IRRBB exposures'!M517-'IRRBB exposures'!M563,"")</f>
        <v/>
      </c>
      <c r="M98" s="1346" t="str">
        <f>IF(AND(ISNUMBER('IRRBB exposures'!N517),ISNUMBER('IRRBB exposures'!N563)),'IRRBB exposures'!N517-'IRRBB exposures'!N563,"")</f>
        <v/>
      </c>
      <c r="N98" s="1346" t="str">
        <f>IF(AND(ISNUMBER('IRRBB exposures'!O517),ISNUMBER('IRRBB exposures'!O563)),'IRRBB exposures'!O517-'IRRBB exposures'!O563,"")</f>
        <v/>
      </c>
      <c r="O98" s="1346" t="str">
        <f>IF(AND(ISNUMBER('IRRBB exposures'!P517),ISNUMBER('IRRBB exposures'!P563)),'IRRBB exposures'!P517-'IRRBB exposures'!P563,"")</f>
        <v/>
      </c>
      <c r="P98" s="1346" t="str">
        <f>IF(AND(ISNUMBER('IRRBB exposures'!Q517),ISNUMBER('IRRBB exposures'!Q563)),'IRRBB exposures'!Q517-'IRRBB exposures'!Q563,"")</f>
        <v/>
      </c>
      <c r="Q98" s="1346" t="str">
        <f>IF(AND(ISNUMBER('IRRBB exposures'!R517),ISNUMBER('IRRBB exposures'!R563)),'IRRBB exposures'!R517-'IRRBB exposures'!R563,"")</f>
        <v/>
      </c>
      <c r="R98" s="1346" t="str">
        <f>IF(AND(ISNUMBER('IRRBB exposures'!S517),ISNUMBER('IRRBB exposures'!S563)),'IRRBB exposures'!S517-'IRRBB exposures'!S563,"")</f>
        <v/>
      </c>
      <c r="S98" s="1346" t="str">
        <f>IF(AND(ISNUMBER('IRRBB exposures'!T517),ISNUMBER('IRRBB exposures'!T563)),'IRRBB exposures'!T517-'IRRBB exposures'!T563,"")</f>
        <v/>
      </c>
      <c r="T98" s="1346" t="str">
        <f>IF(AND(ISNUMBER('IRRBB exposures'!U517),ISNUMBER('IRRBB exposures'!U563)),'IRRBB exposures'!U517-'IRRBB exposures'!U563,"")</f>
        <v/>
      </c>
      <c r="U98" s="1346" t="str">
        <f>IF(AND(ISNUMBER('IRRBB exposures'!V517),ISNUMBER('IRRBB exposures'!V563)),'IRRBB exposures'!V517-'IRRBB exposures'!V563,"")</f>
        <v/>
      </c>
      <c r="V98" s="1346" t="str">
        <f>IF(AND(ISNUMBER('IRRBB exposures'!W517),ISNUMBER('IRRBB exposures'!W563)),'IRRBB exposures'!W517-'IRRBB exposures'!W563,"")</f>
        <v/>
      </c>
      <c r="W98" s="1597">
        <f t="shared" ref="W98" si="6">IF(ISNUMBER(W90),W90,"")</f>
        <v>1</v>
      </c>
    </row>
    <row r="99" spans="2:23" s="1150" customFormat="1" ht="15" customHeight="1" x14ac:dyDescent="0.25">
      <c r="B99" s="2246"/>
      <c r="C99" s="1139" t="s">
        <v>1309</v>
      </c>
      <c r="D99" s="1347" t="str">
        <f>IF(AND(ISNUMBER(D67),'IRRBB exposures'!$F$26="Yes",'IRRBB exposures'!$Z$140="Yes",'IRRBB exposures'!$Z$241="Yes",'IRRBB exposures'!$AB$334="Yes",ISNUMBER(D98),ISNUMBER($W67),ISNUMBER($W68),ISNUMBER($W69),ISNUMBER($W70),ISNUMBER($W92),ISNUMBER($W93),ISNUMBER($W94),ISNUMBER($W95),ISNUMBER($W96),ISNUMBER($W97),ISNUMBER($W98)),SUMPRODUCT(D67:D70,$W67:$W70)+SUMPRODUCT(D92:D98,$W92:$W98),"")</f>
        <v/>
      </c>
      <c r="E99" s="1347" t="str">
        <f>IF(AND(ISNUMBER(E67),'IRRBB exposures'!$F$26="Yes",'IRRBB exposures'!$Z$140="Yes",'IRRBB exposures'!$Z$241="Yes",'IRRBB exposures'!$AB$334="Yes",ISNUMBER(E98),ISNUMBER($W67),ISNUMBER($W68),ISNUMBER($W69),ISNUMBER($W70),ISNUMBER($W92),ISNUMBER($W93),ISNUMBER($W94),ISNUMBER($W95),ISNUMBER($W96),ISNUMBER($W97),ISNUMBER($W98)),SUMPRODUCT(E67:E70,$W67:$W70)+SUMPRODUCT(E92:E98,$W92:$W98),"")</f>
        <v/>
      </c>
      <c r="F99" s="1347" t="str">
        <f>IF(AND(ISNUMBER(F67),'IRRBB exposures'!$F$26="Yes",'IRRBB exposures'!$Z$140="Yes",'IRRBB exposures'!$Z$241="Yes",'IRRBB exposures'!$AB$334="Yes",ISNUMBER(F98),ISNUMBER($W67),ISNUMBER($W68),ISNUMBER($W69),ISNUMBER($W70),ISNUMBER($W92),ISNUMBER($W93),ISNUMBER($W94),ISNUMBER($W95),ISNUMBER($W96),ISNUMBER($W97),ISNUMBER($W98)),SUMPRODUCT(F67:F70,$W67:$W70)+SUMPRODUCT(F92:F98,$W92:$W98),"")</f>
        <v/>
      </c>
      <c r="G99" s="1347" t="str">
        <f>IF(AND(ISNUMBER(G67),'IRRBB exposures'!$F$26="Yes",'IRRBB exposures'!$Z$140="Yes",'IRRBB exposures'!$Z$241="Yes",'IRRBB exposures'!$AB$334="Yes",ISNUMBER(G98),ISNUMBER($W67),ISNUMBER($W68),ISNUMBER($W69),ISNUMBER($W70),ISNUMBER($W92),ISNUMBER($W93),ISNUMBER($W94),ISNUMBER($W95),ISNUMBER($W96),ISNUMBER($W97),ISNUMBER($W98)),SUMPRODUCT(G67:G70,$W67:$W70)+SUMPRODUCT(G92:G98,$W92:$W98),"")</f>
        <v/>
      </c>
      <c r="H99" s="1347" t="str">
        <f>IF(AND(ISNUMBER(H67),'IRRBB exposures'!$F$26="Yes",'IRRBB exposures'!$Z$140="Yes",'IRRBB exposures'!$Z$241="Yes",'IRRBB exposures'!$AB$334="Yes",ISNUMBER(H98),ISNUMBER($W67),ISNUMBER($W68),ISNUMBER($W69),ISNUMBER($W70),ISNUMBER($W92),ISNUMBER($W93),ISNUMBER($W94),ISNUMBER($W95),ISNUMBER($W96),ISNUMBER($W97),ISNUMBER($W98)),SUMPRODUCT(H67:H70,$W67:$W70)+SUMPRODUCT(H92:H98,$W92:$W98),"")</f>
        <v/>
      </c>
      <c r="I99" s="1347" t="str">
        <f>IF(AND(ISNUMBER(I67),'IRRBB exposures'!$F$26="Yes",'IRRBB exposures'!$Z$140="Yes",'IRRBB exposures'!$Z$241="Yes",'IRRBB exposures'!$AB$334="Yes",ISNUMBER(I98),ISNUMBER($W67),ISNUMBER($W68),ISNUMBER($W69),ISNUMBER($W70),ISNUMBER($W92),ISNUMBER($W93),ISNUMBER($W94),ISNUMBER($W95),ISNUMBER($W96),ISNUMBER($W97),ISNUMBER($W98)),SUMPRODUCT(I67:I70,$W67:$W70)+SUMPRODUCT(I92:I98,$W92:$W98),"")</f>
        <v/>
      </c>
      <c r="J99" s="1347" t="str">
        <f>IF(AND(ISNUMBER(J67),'IRRBB exposures'!$F$26="Yes",'IRRBB exposures'!$Z$140="Yes",'IRRBB exposures'!$Z$241="Yes",'IRRBB exposures'!$AB$334="Yes",ISNUMBER(J98),ISNUMBER($W67),ISNUMBER($W68),ISNUMBER($W69),ISNUMBER($W70),ISNUMBER($W92),ISNUMBER($W93),ISNUMBER($W94),ISNUMBER($W95),ISNUMBER($W96),ISNUMBER($W97),ISNUMBER($W98)),SUMPRODUCT(J67:J70,$W67:$W70)+SUMPRODUCT(J92:J98,$W92:$W98),"")</f>
        <v/>
      </c>
      <c r="K99" s="1347" t="str">
        <f>IF(AND(ISNUMBER(K67),'IRRBB exposures'!$F$26="Yes",'IRRBB exposures'!$Z$140="Yes",'IRRBB exposures'!$Z$241="Yes",'IRRBB exposures'!$AB$334="Yes",ISNUMBER(K98),ISNUMBER($W67),ISNUMBER($W68),ISNUMBER($W69),ISNUMBER($W70),ISNUMBER($W92),ISNUMBER($W93),ISNUMBER($W94),ISNUMBER($W95),ISNUMBER($W96),ISNUMBER($W97),ISNUMBER($W98)),SUMPRODUCT(K67:K70,$W67:$W70)+SUMPRODUCT(K92:K98,$W92:$W98),"")</f>
        <v/>
      </c>
      <c r="L99" s="1347" t="str">
        <f>IF(AND(ISNUMBER(L67),'IRRBB exposures'!$F$26="Yes",'IRRBB exposures'!$Z$140="Yes",'IRRBB exposures'!$Z$241="Yes",'IRRBB exposures'!$AB$334="Yes",ISNUMBER(L98),ISNUMBER($W67),ISNUMBER($W68),ISNUMBER($W69),ISNUMBER($W70),ISNUMBER($W92),ISNUMBER($W93),ISNUMBER($W94),ISNUMBER($W95),ISNUMBER($W96),ISNUMBER($W97),ISNUMBER($W98)),SUMPRODUCT(L67:L70,$W67:$W70)+SUMPRODUCT(L92:L98,$W92:$W98),"")</f>
        <v/>
      </c>
      <c r="M99" s="1347" t="str">
        <f>IF(AND(ISNUMBER(M67),'IRRBB exposures'!$F$26="Yes",'IRRBB exposures'!$Z$140="Yes",'IRRBB exposures'!$Z$241="Yes",'IRRBB exposures'!$AB$334="Yes",ISNUMBER(M98),ISNUMBER($W67),ISNUMBER($W68),ISNUMBER($W69),ISNUMBER($W70),ISNUMBER($W92),ISNUMBER($W93),ISNUMBER($W94),ISNUMBER($W95),ISNUMBER($W96),ISNUMBER($W97),ISNUMBER($W98)),SUMPRODUCT(M67:M70,$W67:$W70)+SUMPRODUCT(M92:M98,$W92:$W98),"")</f>
        <v/>
      </c>
      <c r="N99" s="1347" t="str">
        <f>IF(AND(ISNUMBER(N67),'IRRBB exposures'!$F$26="Yes",'IRRBB exposures'!$Z$140="Yes",'IRRBB exposures'!$Z$241="Yes",'IRRBB exposures'!$AB$334="Yes",ISNUMBER(N98),ISNUMBER($W67),ISNUMBER($W68),ISNUMBER($W69),ISNUMBER($W70),ISNUMBER($W92),ISNUMBER($W93),ISNUMBER($W94),ISNUMBER($W95),ISNUMBER($W96),ISNUMBER($W97),ISNUMBER($W98)),SUMPRODUCT(N67:N70,$W67:$W70)+SUMPRODUCT(N92:N98,$W92:$W98),"")</f>
        <v/>
      </c>
      <c r="O99" s="1347" t="str">
        <f>IF(AND(ISNUMBER(O67),'IRRBB exposures'!$F$26="Yes",'IRRBB exposures'!$Z$140="Yes",'IRRBB exposures'!$Z$241="Yes",'IRRBB exposures'!$AB$334="Yes",ISNUMBER(O98),ISNUMBER($W67),ISNUMBER($W68),ISNUMBER($W69),ISNUMBER($W70),ISNUMBER($W92),ISNUMBER($W93),ISNUMBER($W94),ISNUMBER($W95),ISNUMBER($W96),ISNUMBER($W97),ISNUMBER($W98)),SUMPRODUCT(O67:O70,$W67:$W70)+SUMPRODUCT(O92:O98,$W92:$W98),"")</f>
        <v/>
      </c>
      <c r="P99" s="1347" t="str">
        <f>IF(AND(ISNUMBER(P67),'IRRBB exposures'!$F$26="Yes",'IRRBB exposures'!$Z$140="Yes",'IRRBB exposures'!$Z$241="Yes",'IRRBB exposures'!$AB$334="Yes",ISNUMBER(P98),ISNUMBER($W67),ISNUMBER($W68),ISNUMBER($W69),ISNUMBER($W70),ISNUMBER($W92),ISNUMBER($W93),ISNUMBER($W94),ISNUMBER($W95),ISNUMBER($W96),ISNUMBER($W97),ISNUMBER($W98)),SUMPRODUCT(P67:P70,$W67:$W70)+SUMPRODUCT(P92:P98,$W92:$W98),"")</f>
        <v/>
      </c>
      <c r="Q99" s="1347" t="str">
        <f>IF(AND(ISNUMBER(Q67),'IRRBB exposures'!$F$26="Yes",'IRRBB exposures'!$Z$140="Yes",'IRRBB exposures'!$Z$241="Yes",'IRRBB exposures'!$AB$334="Yes",ISNUMBER(Q98),ISNUMBER($W67),ISNUMBER($W68),ISNUMBER($W69),ISNUMBER($W70),ISNUMBER($W92),ISNUMBER($W93),ISNUMBER($W94),ISNUMBER($W95),ISNUMBER($W96),ISNUMBER($W97),ISNUMBER($W98)),SUMPRODUCT(Q67:Q70,$W67:$W70)+SUMPRODUCT(Q92:Q98,$W92:$W98),"")</f>
        <v/>
      </c>
      <c r="R99" s="1347" t="str">
        <f>IF(AND(ISNUMBER(R67),'IRRBB exposures'!$F$26="Yes",'IRRBB exposures'!$Z$140="Yes",'IRRBB exposures'!$Z$241="Yes",'IRRBB exposures'!$AB$334="Yes",ISNUMBER(R98),ISNUMBER($W67),ISNUMBER($W68),ISNUMBER($W69),ISNUMBER($W70),ISNUMBER($W92),ISNUMBER($W93),ISNUMBER($W94),ISNUMBER($W95),ISNUMBER($W96),ISNUMBER($W97),ISNUMBER($W98)),SUMPRODUCT(R67:R70,$W67:$W70)+SUMPRODUCT(R92:R98,$W92:$W98),"")</f>
        <v/>
      </c>
      <c r="S99" s="1347" t="str">
        <f>IF(AND(ISNUMBER(S67),'IRRBB exposures'!$F$26="Yes",'IRRBB exposures'!$Z$140="Yes",'IRRBB exposures'!$Z$241="Yes",'IRRBB exposures'!$AB$334="Yes",ISNUMBER(S98),ISNUMBER($W67),ISNUMBER($W68),ISNUMBER($W69),ISNUMBER($W70),ISNUMBER($W92),ISNUMBER($W93),ISNUMBER($W94),ISNUMBER($W95),ISNUMBER($W96),ISNUMBER($W97),ISNUMBER($W98)),SUMPRODUCT(S67:S70,$W67:$W70)+SUMPRODUCT(S92:S98,$W92:$W98),"")</f>
        <v/>
      </c>
      <c r="T99" s="1347" t="str">
        <f>IF(AND(ISNUMBER(T67),'IRRBB exposures'!$F$26="Yes",'IRRBB exposures'!$Z$140="Yes",'IRRBB exposures'!$Z$241="Yes",'IRRBB exposures'!$AB$334="Yes",ISNUMBER(T98),ISNUMBER($W67),ISNUMBER($W68),ISNUMBER($W69),ISNUMBER($W70),ISNUMBER($W92),ISNUMBER($W93),ISNUMBER($W94),ISNUMBER($W95),ISNUMBER($W96),ISNUMBER($W97),ISNUMBER($W98)),SUMPRODUCT(T67:T70,$W67:$W70)+SUMPRODUCT(T92:T98,$W92:$W98),"")</f>
        <v/>
      </c>
      <c r="U99" s="1347" t="str">
        <f>IF(AND(ISNUMBER(U67),'IRRBB exposures'!$F$26="Yes",'IRRBB exposures'!$Z$140="Yes",'IRRBB exposures'!$Z$241="Yes",'IRRBB exposures'!$AB$334="Yes",ISNUMBER(U98),ISNUMBER($W67),ISNUMBER($W68),ISNUMBER($W69),ISNUMBER($W70),ISNUMBER($W92),ISNUMBER($W93),ISNUMBER($W94),ISNUMBER($W95),ISNUMBER($W96),ISNUMBER($W97),ISNUMBER($W98)),SUMPRODUCT(U67:U70,$W67:$W70)+SUMPRODUCT(U92:U98,$W92:$W98),"")</f>
        <v/>
      </c>
      <c r="V99" s="1347" t="str">
        <f>IF(AND(ISNUMBER(V67),'IRRBB exposures'!$F$26="Yes",'IRRBB exposures'!$Z$140="Yes",'IRRBB exposures'!$Z$241="Yes",'IRRBB exposures'!$AB$334="Yes",ISNUMBER(V98),ISNUMBER($W67),ISNUMBER($W68),ISNUMBER($W69),ISNUMBER($W70),ISNUMBER($W92),ISNUMBER($W93),ISNUMBER($W94),ISNUMBER($W95),ISNUMBER($W96),ISNUMBER($W97),ISNUMBER($W98)),SUMPRODUCT(V67:V70,$W67:$W70)+SUMPRODUCT(V92:V98,$W92:$W98),"")</f>
        <v/>
      </c>
      <c r="W99" s="1598"/>
    </row>
    <row r="100" spans="2:23" s="1150" customFormat="1" ht="15" customHeight="1" x14ac:dyDescent="0.25">
      <c r="B100" s="2244">
        <v>4</v>
      </c>
      <c r="C100" s="1150" t="s">
        <v>1303</v>
      </c>
      <c r="D100" s="1346" t="str">
        <f>IF(ISNUMBER('IRRBB exposures'!E141),'IRRBB exposures'!E141,"")</f>
        <v/>
      </c>
      <c r="E100" s="1346" t="str">
        <f>IF(ISNUMBER('IRRBB exposures'!F141),'IRRBB exposures'!F141,"")</f>
        <v/>
      </c>
      <c r="F100" s="1346" t="str">
        <f>IF(ISNUMBER('IRRBB exposures'!G141),'IRRBB exposures'!G141,"")</f>
        <v/>
      </c>
      <c r="G100" s="1346" t="str">
        <f>IF(ISNUMBER('IRRBB exposures'!H141),'IRRBB exposures'!H141,"")</f>
        <v/>
      </c>
      <c r="H100" s="1346" t="str">
        <f>IF(ISNUMBER('IRRBB exposures'!I141),'IRRBB exposures'!I141,"")</f>
        <v/>
      </c>
      <c r="I100" s="1346" t="str">
        <f>IF(ISNUMBER('IRRBB exposures'!J141),'IRRBB exposures'!J141,"")</f>
        <v/>
      </c>
      <c r="J100" s="1346" t="str">
        <f>IF(ISNUMBER('IRRBB exposures'!K141),'IRRBB exposures'!K141,"")</f>
        <v/>
      </c>
      <c r="K100" s="1346" t="str">
        <f>IF(ISNUMBER('IRRBB exposures'!L141),'IRRBB exposures'!L141,"")</f>
        <v/>
      </c>
      <c r="L100" s="1346" t="str">
        <f>IF(ISNUMBER('IRRBB exposures'!M141),'IRRBB exposures'!M141,"")</f>
        <v/>
      </c>
      <c r="M100" s="1346" t="str">
        <f>IF(ISNUMBER('IRRBB exposures'!N141),'IRRBB exposures'!N141,"")</f>
        <v/>
      </c>
      <c r="N100" s="1346" t="str">
        <f>IF(ISNUMBER('IRRBB exposures'!O141),'IRRBB exposures'!O141,"")</f>
        <v/>
      </c>
      <c r="O100" s="1346" t="str">
        <f>IF(ISNUMBER('IRRBB exposures'!P141),'IRRBB exposures'!P141,"")</f>
        <v/>
      </c>
      <c r="P100" s="1346" t="str">
        <f>IF(ISNUMBER('IRRBB exposures'!Q141),'IRRBB exposures'!Q141,"")</f>
        <v/>
      </c>
      <c r="Q100" s="1346" t="str">
        <f>IF(ISNUMBER('IRRBB exposures'!R141),'IRRBB exposures'!R141,"")</f>
        <v/>
      </c>
      <c r="R100" s="1346" t="str">
        <f>IF(ISNUMBER('IRRBB exposures'!S141),'IRRBB exposures'!S141,"")</f>
        <v/>
      </c>
      <c r="S100" s="1346" t="str">
        <f>IF(ISNUMBER('IRRBB exposures'!T141),'IRRBB exposures'!T141,"")</f>
        <v/>
      </c>
      <c r="T100" s="1346" t="str">
        <f>IF(ISNUMBER('IRRBB exposures'!U141),'IRRBB exposures'!U141,"")</f>
        <v/>
      </c>
      <c r="U100" s="1346" t="str">
        <f>IF(ISNUMBER('IRRBB exposures'!V141),'IRRBB exposures'!V141,"")</f>
        <v/>
      </c>
      <c r="V100" s="1346" t="str">
        <f>IF(ISNUMBER('IRRBB exposures'!W141),'IRRBB exposures'!W141,"")</f>
        <v/>
      </c>
      <c r="W100" s="1595" t="str">
        <f>IF(OR(ISBLANK('IRRBB exposures'!Y137),'IRRBB exposures'!Z141="No"),"",IF('IRRBB exposures'!Y137 = "Yes",-1,0))</f>
        <v/>
      </c>
    </row>
    <row r="101" spans="2:23" s="1150" customFormat="1" ht="15" customHeight="1" x14ac:dyDescent="0.25">
      <c r="B101" s="2245"/>
      <c r="C101" s="1348" t="s">
        <v>1304</v>
      </c>
      <c r="D101" s="1346" t="str">
        <f>IF(ISNUMBER('IRRBB exposures'!E186),'IRRBB exposures'!E186,"")</f>
        <v/>
      </c>
      <c r="E101" s="1346" t="str">
        <f>IF(ISNUMBER('IRRBB exposures'!F186),'IRRBB exposures'!F186,"")</f>
        <v/>
      </c>
      <c r="F101" s="1346" t="str">
        <f>IF(ISNUMBER('IRRBB exposures'!G186),'IRRBB exposures'!G186,"")</f>
        <v/>
      </c>
      <c r="G101" s="1346" t="str">
        <f>IF(ISNUMBER('IRRBB exposures'!H186),'IRRBB exposures'!H186,"")</f>
        <v/>
      </c>
      <c r="H101" s="1346" t="str">
        <f>IF(ISNUMBER('IRRBB exposures'!I186),'IRRBB exposures'!I186,"")</f>
        <v/>
      </c>
      <c r="I101" s="1346" t="str">
        <f>IF(ISNUMBER('IRRBB exposures'!J186),'IRRBB exposures'!J186,"")</f>
        <v/>
      </c>
      <c r="J101" s="1346" t="str">
        <f>IF(ISNUMBER('IRRBB exposures'!K186),'IRRBB exposures'!K186,"")</f>
        <v/>
      </c>
      <c r="K101" s="1346" t="str">
        <f>IF(ISNUMBER('IRRBB exposures'!L186),'IRRBB exposures'!L186,"")</f>
        <v/>
      </c>
      <c r="L101" s="1346" t="str">
        <f>IF(ISNUMBER('IRRBB exposures'!M186),'IRRBB exposures'!M186,"")</f>
        <v/>
      </c>
      <c r="M101" s="1346" t="str">
        <f>IF(ISNUMBER('IRRBB exposures'!N186),'IRRBB exposures'!N186,"")</f>
        <v/>
      </c>
      <c r="N101" s="1346" t="str">
        <f>IF(ISNUMBER('IRRBB exposures'!O186),'IRRBB exposures'!O186,"")</f>
        <v/>
      </c>
      <c r="O101" s="1346" t="str">
        <f>IF(ISNUMBER('IRRBB exposures'!P186),'IRRBB exposures'!P186,"")</f>
        <v/>
      </c>
      <c r="P101" s="1346" t="str">
        <f>IF(ISNUMBER('IRRBB exposures'!Q186),'IRRBB exposures'!Q186,"")</f>
        <v/>
      </c>
      <c r="Q101" s="1346" t="str">
        <f>IF(ISNUMBER('IRRBB exposures'!R186),'IRRBB exposures'!R186,"")</f>
        <v/>
      </c>
      <c r="R101" s="1346" t="str">
        <f>IF(ISNUMBER('IRRBB exposures'!S186),'IRRBB exposures'!S186,"")</f>
        <v/>
      </c>
      <c r="S101" s="1346" t="str">
        <f>IF(ISNUMBER('IRRBB exposures'!T186),'IRRBB exposures'!T186,"")</f>
        <v/>
      </c>
      <c r="T101" s="1346" t="str">
        <f>IF(ISNUMBER('IRRBB exposures'!U186),'IRRBB exposures'!U186,"")</f>
        <v/>
      </c>
      <c r="U101" s="1346" t="str">
        <f>IF(ISNUMBER('IRRBB exposures'!V186),'IRRBB exposures'!V186,"")</f>
        <v/>
      </c>
      <c r="V101" s="1346" t="str">
        <f>IF(ISNUMBER('IRRBB exposures'!W186),'IRRBB exposures'!W186,"")</f>
        <v/>
      </c>
      <c r="W101" s="1596" t="str">
        <f>IF(OR(ISBLANK('IRRBB exposures'!Y137),'IRRBB exposures'!Z141="No"),"",IF('IRRBB exposures'!Y137 = "No",-1,0))</f>
        <v/>
      </c>
    </row>
    <row r="102" spans="2:23" s="1150" customFormat="1" ht="15" customHeight="1" x14ac:dyDescent="0.25">
      <c r="B102" s="2245"/>
      <c r="C102" s="1348" t="s">
        <v>1305</v>
      </c>
      <c r="D102" s="1346" t="str">
        <f>IF(ISNUMBER('IRRBB exposures'!E242),'IRRBB exposures'!E242,"")</f>
        <v/>
      </c>
      <c r="E102" s="1346" t="str">
        <f>IF(ISNUMBER('IRRBB exposures'!F242),'IRRBB exposures'!F242,"")</f>
        <v/>
      </c>
      <c r="F102" s="1346" t="str">
        <f>IF(ISNUMBER('IRRBB exposures'!G242),'IRRBB exposures'!G242,"")</f>
        <v/>
      </c>
      <c r="G102" s="1346" t="str">
        <f>IF(ISNUMBER('IRRBB exposures'!H242),'IRRBB exposures'!H242,"")</f>
        <v/>
      </c>
      <c r="H102" s="1346" t="str">
        <f>IF(ISNUMBER('IRRBB exposures'!I242),'IRRBB exposures'!I242,"")</f>
        <v/>
      </c>
      <c r="I102" s="1346" t="str">
        <f>IF(ISNUMBER('IRRBB exposures'!J242),'IRRBB exposures'!J242,"")</f>
        <v/>
      </c>
      <c r="J102" s="1346" t="str">
        <f>IF(ISNUMBER('IRRBB exposures'!K242),'IRRBB exposures'!K242,"")</f>
        <v/>
      </c>
      <c r="K102" s="1346" t="str">
        <f>IF(ISNUMBER('IRRBB exposures'!L242),'IRRBB exposures'!L242,"")</f>
        <v/>
      </c>
      <c r="L102" s="1346" t="str">
        <f>IF(ISNUMBER('IRRBB exposures'!M242),'IRRBB exposures'!M242,"")</f>
        <v/>
      </c>
      <c r="M102" s="1346" t="str">
        <f>IF(ISNUMBER('IRRBB exposures'!N242),'IRRBB exposures'!N242,"")</f>
        <v/>
      </c>
      <c r="N102" s="1346" t="str">
        <f>IF(ISNUMBER('IRRBB exposures'!O242),'IRRBB exposures'!O242,"")</f>
        <v/>
      </c>
      <c r="O102" s="1346" t="str">
        <f>IF(ISNUMBER('IRRBB exposures'!P242),'IRRBB exposures'!P242,"")</f>
        <v/>
      </c>
      <c r="P102" s="1346" t="str">
        <f>IF(ISNUMBER('IRRBB exposures'!Q242),'IRRBB exposures'!Q242,"")</f>
        <v/>
      </c>
      <c r="Q102" s="1346" t="str">
        <f>IF(ISNUMBER('IRRBB exposures'!R242),'IRRBB exposures'!R242,"")</f>
        <v/>
      </c>
      <c r="R102" s="1346" t="str">
        <f>IF(ISNUMBER('IRRBB exposures'!S242),'IRRBB exposures'!S242,"")</f>
        <v/>
      </c>
      <c r="S102" s="1346" t="str">
        <f>IF(ISNUMBER('IRRBB exposures'!T242),'IRRBB exposures'!T242,"")</f>
        <v/>
      </c>
      <c r="T102" s="1346" t="str">
        <f>IF(ISNUMBER('IRRBB exposures'!U242),'IRRBB exposures'!U242,"")</f>
        <v/>
      </c>
      <c r="U102" s="1346" t="str">
        <f>IF(ISNUMBER('IRRBB exposures'!V242),'IRRBB exposures'!V242,"")</f>
        <v/>
      </c>
      <c r="V102" s="1346" t="str">
        <f>IF(ISNUMBER('IRRBB exposures'!W242),'IRRBB exposures'!W242,"")</f>
        <v/>
      </c>
      <c r="W102" s="1596" t="str">
        <f>IF(OR(ISBLANK('IRRBB exposures'!Y238),'IRRBB exposures'!Z242="No"),"",IF('IRRBB exposures'!Y238 = "Yes",1,0))</f>
        <v/>
      </c>
    </row>
    <row r="103" spans="2:23" s="1150" customFormat="1" ht="15" customHeight="1" x14ac:dyDescent="0.25">
      <c r="B103" s="2245"/>
      <c r="C103" s="1348" t="s">
        <v>1306</v>
      </c>
      <c r="D103" s="1346" t="str">
        <f>IF(ISNUMBER('IRRBB exposures'!E287),'IRRBB exposures'!E287,"")</f>
        <v/>
      </c>
      <c r="E103" s="1346" t="str">
        <f>IF(ISNUMBER('IRRBB exposures'!F287),'IRRBB exposures'!F287,"")</f>
        <v/>
      </c>
      <c r="F103" s="1346" t="str">
        <f>IF(ISNUMBER('IRRBB exposures'!G287),'IRRBB exposures'!G287,"")</f>
        <v/>
      </c>
      <c r="G103" s="1346" t="str">
        <f>IF(ISNUMBER('IRRBB exposures'!H287),'IRRBB exposures'!H287,"")</f>
        <v/>
      </c>
      <c r="H103" s="1346" t="str">
        <f>IF(ISNUMBER('IRRBB exposures'!I287),'IRRBB exposures'!I287,"")</f>
        <v/>
      </c>
      <c r="I103" s="1346" t="str">
        <f>IF(ISNUMBER('IRRBB exposures'!J287),'IRRBB exposures'!J287,"")</f>
        <v/>
      </c>
      <c r="J103" s="1346" t="str">
        <f>IF(ISNUMBER('IRRBB exposures'!K287),'IRRBB exposures'!K287,"")</f>
        <v/>
      </c>
      <c r="K103" s="1346" t="str">
        <f>IF(ISNUMBER('IRRBB exposures'!L287),'IRRBB exposures'!L287,"")</f>
        <v/>
      </c>
      <c r="L103" s="1346" t="str">
        <f>IF(ISNUMBER('IRRBB exposures'!M287),'IRRBB exposures'!M287,"")</f>
        <v/>
      </c>
      <c r="M103" s="1346" t="str">
        <f>IF(ISNUMBER('IRRBB exposures'!N287),'IRRBB exposures'!N287,"")</f>
        <v/>
      </c>
      <c r="N103" s="1346" t="str">
        <f>IF(ISNUMBER('IRRBB exposures'!O287),'IRRBB exposures'!O287,"")</f>
        <v/>
      </c>
      <c r="O103" s="1346" t="str">
        <f>IF(ISNUMBER('IRRBB exposures'!P287),'IRRBB exposures'!P287,"")</f>
        <v/>
      </c>
      <c r="P103" s="1346" t="str">
        <f>IF(ISNUMBER('IRRBB exposures'!Q287),'IRRBB exposures'!Q287,"")</f>
        <v/>
      </c>
      <c r="Q103" s="1346" t="str">
        <f>IF(ISNUMBER('IRRBB exposures'!R287),'IRRBB exposures'!R287,"")</f>
        <v/>
      </c>
      <c r="R103" s="1346" t="str">
        <f>IF(ISNUMBER('IRRBB exposures'!S287),'IRRBB exposures'!S287,"")</f>
        <v/>
      </c>
      <c r="S103" s="1346" t="str">
        <f>IF(ISNUMBER('IRRBB exposures'!T287),'IRRBB exposures'!T287,"")</f>
        <v/>
      </c>
      <c r="T103" s="1346" t="str">
        <f>IF(ISNUMBER('IRRBB exposures'!U287),'IRRBB exposures'!U287,"")</f>
        <v/>
      </c>
      <c r="U103" s="1346" t="str">
        <f>IF(ISNUMBER('IRRBB exposures'!V287),'IRRBB exposures'!V287,"")</f>
        <v/>
      </c>
      <c r="V103" s="1346" t="str">
        <f>IF(ISNUMBER('IRRBB exposures'!W287),'IRRBB exposures'!W287,"")</f>
        <v/>
      </c>
      <c r="W103" s="1596" t="str">
        <f>IF(OR(ISBLANK('IRRBB exposures'!Y238),'IRRBB exposures'!Z242="No"),"",IF('IRRBB exposures'!Y238 = "No",1,0))</f>
        <v/>
      </c>
    </row>
    <row r="104" spans="2:23" s="1150" customFormat="1" ht="15" customHeight="1" x14ac:dyDescent="0.25">
      <c r="B104" s="2245"/>
      <c r="C104" s="1348" t="s">
        <v>1307</v>
      </c>
      <c r="D104" s="1346" t="str">
        <f>IF(AND(ISNUMBER('IRRBB exposures'!E335),ISNUMBER('IRRBB exposures'!E380)),'IRRBB exposures'!E335-'IRRBB exposures'!E380,"")</f>
        <v/>
      </c>
      <c r="E104" s="1346" t="str">
        <f>IF(AND(ISNUMBER('IRRBB exposures'!F335),ISNUMBER('IRRBB exposures'!F380)),'IRRBB exposures'!F335-'IRRBB exposures'!F380,"")</f>
        <v/>
      </c>
      <c r="F104" s="1346" t="str">
        <f>IF(AND(ISNUMBER('IRRBB exposures'!G335),ISNUMBER('IRRBB exposures'!G380)),'IRRBB exposures'!G335-'IRRBB exposures'!G380,"")</f>
        <v/>
      </c>
      <c r="G104" s="1346" t="str">
        <f>IF(AND(ISNUMBER('IRRBB exposures'!H335),ISNUMBER('IRRBB exposures'!H380)),'IRRBB exposures'!H335-'IRRBB exposures'!H380,"")</f>
        <v/>
      </c>
      <c r="H104" s="1346" t="str">
        <f>IF(AND(ISNUMBER('IRRBB exposures'!I335),ISNUMBER('IRRBB exposures'!I380)),'IRRBB exposures'!I335-'IRRBB exposures'!I380,"")</f>
        <v/>
      </c>
      <c r="I104" s="1346" t="str">
        <f>IF(AND(ISNUMBER('IRRBB exposures'!J335),ISNUMBER('IRRBB exposures'!J380)),'IRRBB exposures'!J335-'IRRBB exposures'!J380,"")</f>
        <v/>
      </c>
      <c r="J104" s="1346" t="str">
        <f>IF(AND(ISNUMBER('IRRBB exposures'!K335),ISNUMBER('IRRBB exposures'!K380)),'IRRBB exposures'!K335-'IRRBB exposures'!K380,"")</f>
        <v/>
      </c>
      <c r="K104" s="1346" t="str">
        <f>IF(AND(ISNUMBER('IRRBB exposures'!L335),ISNUMBER('IRRBB exposures'!L380)),'IRRBB exposures'!L335-'IRRBB exposures'!L380,"")</f>
        <v/>
      </c>
      <c r="L104" s="1346" t="str">
        <f>IF(AND(ISNUMBER('IRRBB exposures'!M335),ISNUMBER('IRRBB exposures'!M380)),'IRRBB exposures'!M335-'IRRBB exposures'!M380,"")</f>
        <v/>
      </c>
      <c r="M104" s="1346" t="str">
        <f>IF(AND(ISNUMBER('IRRBB exposures'!N335),ISNUMBER('IRRBB exposures'!N380)),'IRRBB exposures'!N335-'IRRBB exposures'!N380,"")</f>
        <v/>
      </c>
      <c r="N104" s="1346" t="str">
        <f>IF(AND(ISNUMBER('IRRBB exposures'!O335),ISNUMBER('IRRBB exposures'!O380)),'IRRBB exposures'!O335-'IRRBB exposures'!O380,"")</f>
        <v/>
      </c>
      <c r="O104" s="1346" t="str">
        <f>IF(AND(ISNUMBER('IRRBB exposures'!P335),ISNUMBER('IRRBB exposures'!P380)),'IRRBB exposures'!P335-'IRRBB exposures'!P380,"")</f>
        <v/>
      </c>
      <c r="P104" s="1346" t="str">
        <f>IF(AND(ISNUMBER('IRRBB exposures'!Q335),ISNUMBER('IRRBB exposures'!Q380)),'IRRBB exposures'!Q335-'IRRBB exposures'!Q380,"")</f>
        <v/>
      </c>
      <c r="Q104" s="1346" t="str">
        <f>IF(AND(ISNUMBER('IRRBB exposures'!R335),ISNUMBER('IRRBB exposures'!R380)),'IRRBB exposures'!R335-'IRRBB exposures'!R380,"")</f>
        <v/>
      </c>
      <c r="R104" s="1346" t="str">
        <f>IF(AND(ISNUMBER('IRRBB exposures'!S335),ISNUMBER('IRRBB exposures'!S380)),'IRRBB exposures'!S335-'IRRBB exposures'!S380,"")</f>
        <v/>
      </c>
      <c r="S104" s="1346" t="str">
        <f>IF(AND(ISNUMBER('IRRBB exposures'!T335),ISNUMBER('IRRBB exposures'!T380)),'IRRBB exposures'!T335-'IRRBB exposures'!T380,"")</f>
        <v/>
      </c>
      <c r="T104" s="1346" t="str">
        <f>IF(AND(ISNUMBER('IRRBB exposures'!U335),ISNUMBER('IRRBB exposures'!U380)),'IRRBB exposures'!U335-'IRRBB exposures'!U380,"")</f>
        <v/>
      </c>
      <c r="U104" s="1346" t="str">
        <f>IF(AND(ISNUMBER('IRRBB exposures'!V335),ISNUMBER('IRRBB exposures'!V380)),'IRRBB exposures'!V335-'IRRBB exposures'!V380,"")</f>
        <v/>
      </c>
      <c r="V104" s="1346" t="str">
        <f>IF(AND(ISNUMBER('IRRBB exposures'!W335),ISNUMBER('IRRBB exposures'!W380)),'IRRBB exposures'!W335-'IRRBB exposures'!W380,"")</f>
        <v/>
      </c>
      <c r="W104" s="1596" t="str">
        <f>IF(OR(ISBLANK('IRRBB exposures'!Z331),'IRRBB exposures'!AB335="No"),"",IF('IRRBB exposures'!Z331 = "Yes",-1,0))</f>
        <v/>
      </c>
    </row>
    <row r="105" spans="2:23" s="1150" customFormat="1" ht="15" customHeight="1" x14ac:dyDescent="0.25">
      <c r="B105" s="2245"/>
      <c r="C105" s="1348" t="s">
        <v>1308</v>
      </c>
      <c r="D105" s="1346" t="str">
        <f>IF(AND(ISNUMBER('IRRBB exposures'!E426),ISNUMBER('IRRBB exposures'!E471)),'IRRBB exposures'!E426-'IRRBB exposures'!E471,"")</f>
        <v/>
      </c>
      <c r="E105" s="1346" t="str">
        <f>IF(AND(ISNUMBER('IRRBB exposures'!F426),ISNUMBER('IRRBB exposures'!F471)),'IRRBB exposures'!F426-'IRRBB exposures'!F471,"")</f>
        <v/>
      </c>
      <c r="F105" s="1346" t="str">
        <f>IF(AND(ISNUMBER('IRRBB exposures'!G426),ISNUMBER('IRRBB exposures'!G471)),'IRRBB exposures'!G426-'IRRBB exposures'!G471,"")</f>
        <v/>
      </c>
      <c r="G105" s="1346" t="str">
        <f>IF(AND(ISNUMBER('IRRBB exposures'!H426),ISNUMBER('IRRBB exposures'!H471)),'IRRBB exposures'!H426-'IRRBB exposures'!H471,"")</f>
        <v/>
      </c>
      <c r="H105" s="1346" t="str">
        <f>IF(AND(ISNUMBER('IRRBB exposures'!I426),ISNUMBER('IRRBB exposures'!I471)),'IRRBB exposures'!I426-'IRRBB exposures'!I471,"")</f>
        <v/>
      </c>
      <c r="I105" s="1346" t="str">
        <f>IF(AND(ISNUMBER('IRRBB exposures'!J426),ISNUMBER('IRRBB exposures'!J471)),'IRRBB exposures'!J426-'IRRBB exposures'!J471,"")</f>
        <v/>
      </c>
      <c r="J105" s="1346" t="str">
        <f>IF(AND(ISNUMBER('IRRBB exposures'!K426),ISNUMBER('IRRBB exposures'!K471)),'IRRBB exposures'!K426-'IRRBB exposures'!K471,"")</f>
        <v/>
      </c>
      <c r="K105" s="1346" t="str">
        <f>IF(AND(ISNUMBER('IRRBB exposures'!L426),ISNUMBER('IRRBB exposures'!L471)),'IRRBB exposures'!L426-'IRRBB exposures'!L471,"")</f>
        <v/>
      </c>
      <c r="L105" s="1346" t="str">
        <f>IF(AND(ISNUMBER('IRRBB exposures'!M426),ISNUMBER('IRRBB exposures'!M471)),'IRRBB exposures'!M426-'IRRBB exposures'!M471,"")</f>
        <v/>
      </c>
      <c r="M105" s="1346" t="str">
        <f>IF(AND(ISNUMBER('IRRBB exposures'!N426),ISNUMBER('IRRBB exposures'!N471)),'IRRBB exposures'!N426-'IRRBB exposures'!N471,"")</f>
        <v/>
      </c>
      <c r="N105" s="1346" t="str">
        <f>IF(AND(ISNUMBER('IRRBB exposures'!O426),ISNUMBER('IRRBB exposures'!O471)),'IRRBB exposures'!O426-'IRRBB exposures'!O471,"")</f>
        <v/>
      </c>
      <c r="O105" s="1346" t="str">
        <f>IF(AND(ISNUMBER('IRRBB exposures'!P426),ISNUMBER('IRRBB exposures'!P471)),'IRRBB exposures'!P426-'IRRBB exposures'!P471,"")</f>
        <v/>
      </c>
      <c r="P105" s="1346" t="str">
        <f>IF(AND(ISNUMBER('IRRBB exposures'!Q426),ISNUMBER('IRRBB exposures'!Q471)),'IRRBB exposures'!Q426-'IRRBB exposures'!Q471,"")</f>
        <v/>
      </c>
      <c r="Q105" s="1346" t="str">
        <f>IF(AND(ISNUMBER('IRRBB exposures'!R426),ISNUMBER('IRRBB exposures'!R471)),'IRRBB exposures'!R426-'IRRBB exposures'!R471,"")</f>
        <v/>
      </c>
      <c r="R105" s="1346" t="str">
        <f>IF(AND(ISNUMBER('IRRBB exposures'!S426),ISNUMBER('IRRBB exposures'!S471)),'IRRBB exposures'!S426-'IRRBB exposures'!S471,"")</f>
        <v/>
      </c>
      <c r="S105" s="1346" t="str">
        <f>IF(AND(ISNUMBER('IRRBB exposures'!T426),ISNUMBER('IRRBB exposures'!T471)),'IRRBB exposures'!T426-'IRRBB exposures'!T471,"")</f>
        <v/>
      </c>
      <c r="T105" s="1346" t="str">
        <f>IF(AND(ISNUMBER('IRRBB exposures'!U426),ISNUMBER('IRRBB exposures'!U471)),'IRRBB exposures'!U426-'IRRBB exposures'!U471,"")</f>
        <v/>
      </c>
      <c r="U105" s="1346" t="str">
        <f>IF(AND(ISNUMBER('IRRBB exposures'!V426),ISNUMBER('IRRBB exposures'!V471)),'IRRBB exposures'!V426-'IRRBB exposures'!V471,"")</f>
        <v/>
      </c>
      <c r="V105" s="1346" t="str">
        <f>IF(AND(ISNUMBER('IRRBB exposures'!W426),ISNUMBER('IRRBB exposures'!W471)),'IRRBB exposures'!W426-'IRRBB exposures'!W471,"")</f>
        <v/>
      </c>
      <c r="W105" s="1596" t="str">
        <f>IF(OR(ISBLANK('IRRBB exposures'!Z331),'IRRBB exposures'!AB335="No"),"",IF('IRRBB exposures'!Z331 = "No",-1,0))</f>
        <v/>
      </c>
    </row>
    <row r="106" spans="2:23" s="1150" customFormat="1" ht="15" customHeight="1" x14ac:dyDescent="0.25">
      <c r="B106" s="2245"/>
      <c r="C106" s="1150" t="s">
        <v>1301</v>
      </c>
      <c r="D106" s="1346" t="str">
        <f>IF(AND(ISNUMBER('IRRBB exposures'!E518),ISNUMBER('IRRBB exposures'!E564)),'IRRBB exposures'!E518-'IRRBB exposures'!E564,"")</f>
        <v/>
      </c>
      <c r="E106" s="1346" t="str">
        <f>IF(AND(ISNUMBER('IRRBB exposures'!F518),ISNUMBER('IRRBB exposures'!F564)),'IRRBB exposures'!F518-'IRRBB exposures'!F564,"")</f>
        <v/>
      </c>
      <c r="F106" s="1346" t="str">
        <f>IF(AND(ISNUMBER('IRRBB exposures'!G518),ISNUMBER('IRRBB exposures'!G564)),'IRRBB exposures'!G518-'IRRBB exposures'!G564,"")</f>
        <v/>
      </c>
      <c r="G106" s="1346" t="str">
        <f>IF(AND(ISNUMBER('IRRBB exposures'!H518),ISNUMBER('IRRBB exposures'!H564)),'IRRBB exposures'!H518-'IRRBB exposures'!H564,"")</f>
        <v/>
      </c>
      <c r="H106" s="1346" t="str">
        <f>IF(AND(ISNUMBER('IRRBB exposures'!I518),ISNUMBER('IRRBB exposures'!I564)),'IRRBB exposures'!I518-'IRRBB exposures'!I564,"")</f>
        <v/>
      </c>
      <c r="I106" s="1346" t="str">
        <f>IF(AND(ISNUMBER('IRRBB exposures'!J518),ISNUMBER('IRRBB exposures'!J564)),'IRRBB exposures'!J518-'IRRBB exposures'!J564,"")</f>
        <v/>
      </c>
      <c r="J106" s="1346" t="str">
        <f>IF(AND(ISNUMBER('IRRBB exposures'!K518),ISNUMBER('IRRBB exposures'!K564)),'IRRBB exposures'!K518-'IRRBB exposures'!K564,"")</f>
        <v/>
      </c>
      <c r="K106" s="1346" t="str">
        <f>IF(AND(ISNUMBER('IRRBB exposures'!L518),ISNUMBER('IRRBB exposures'!L564)),'IRRBB exposures'!L518-'IRRBB exposures'!L564,"")</f>
        <v/>
      </c>
      <c r="L106" s="1346" t="str">
        <f>IF(AND(ISNUMBER('IRRBB exposures'!M518),ISNUMBER('IRRBB exposures'!M564)),'IRRBB exposures'!M518-'IRRBB exposures'!M564,"")</f>
        <v/>
      </c>
      <c r="M106" s="1346" t="str">
        <f>IF(AND(ISNUMBER('IRRBB exposures'!N518),ISNUMBER('IRRBB exposures'!N564)),'IRRBB exposures'!N518-'IRRBB exposures'!N564,"")</f>
        <v/>
      </c>
      <c r="N106" s="1346" t="str">
        <f>IF(AND(ISNUMBER('IRRBB exposures'!O518),ISNUMBER('IRRBB exposures'!O564)),'IRRBB exposures'!O518-'IRRBB exposures'!O564,"")</f>
        <v/>
      </c>
      <c r="O106" s="1346" t="str">
        <f>IF(AND(ISNUMBER('IRRBB exposures'!P518),ISNUMBER('IRRBB exposures'!P564)),'IRRBB exposures'!P518-'IRRBB exposures'!P564,"")</f>
        <v/>
      </c>
      <c r="P106" s="1346" t="str">
        <f>IF(AND(ISNUMBER('IRRBB exposures'!Q518),ISNUMBER('IRRBB exposures'!Q564)),'IRRBB exposures'!Q518-'IRRBB exposures'!Q564,"")</f>
        <v/>
      </c>
      <c r="Q106" s="1346" t="str">
        <f>IF(AND(ISNUMBER('IRRBB exposures'!R518),ISNUMBER('IRRBB exposures'!R564)),'IRRBB exposures'!R518-'IRRBB exposures'!R564,"")</f>
        <v/>
      </c>
      <c r="R106" s="1346" t="str">
        <f>IF(AND(ISNUMBER('IRRBB exposures'!S518),ISNUMBER('IRRBB exposures'!S564)),'IRRBB exposures'!S518-'IRRBB exposures'!S564,"")</f>
        <v/>
      </c>
      <c r="S106" s="1346" t="str">
        <f>IF(AND(ISNUMBER('IRRBB exposures'!T518),ISNUMBER('IRRBB exposures'!T564)),'IRRBB exposures'!T518-'IRRBB exposures'!T564,"")</f>
        <v/>
      </c>
      <c r="T106" s="1346" t="str">
        <f>IF(AND(ISNUMBER('IRRBB exposures'!U518),ISNUMBER('IRRBB exposures'!U564)),'IRRBB exposures'!U518-'IRRBB exposures'!U564,"")</f>
        <v/>
      </c>
      <c r="U106" s="1346" t="str">
        <f>IF(AND(ISNUMBER('IRRBB exposures'!V518),ISNUMBER('IRRBB exposures'!V564)),'IRRBB exposures'!V518-'IRRBB exposures'!V564,"")</f>
        <v/>
      </c>
      <c r="V106" s="1346" t="str">
        <f>IF(AND(ISNUMBER('IRRBB exposures'!W518),ISNUMBER('IRRBB exposures'!W564)),'IRRBB exposures'!W518-'IRRBB exposures'!W564,"")</f>
        <v/>
      </c>
      <c r="W106" s="1597">
        <f t="shared" ref="W106" si="7">IF(ISNUMBER(W98),W98,"")</f>
        <v>1</v>
      </c>
    </row>
    <row r="107" spans="2:23" s="1150" customFormat="1" ht="15" customHeight="1" x14ac:dyDescent="0.25">
      <c r="B107" s="2246"/>
      <c r="C107" s="1139" t="s">
        <v>1309</v>
      </c>
      <c r="D107" s="1347" t="str">
        <f>IF(AND(ISNUMBER(D67),'IRRBB exposures'!$F$26="Yes",'IRRBB exposures'!$Z$141="Yes",'IRRBB exposures'!$Z$242="Yes",'IRRBB exposures'!$AB$335="Yes",ISNUMBER(D106),ISNUMBER($W67),ISNUMBER($W68),ISNUMBER($W69),ISNUMBER($W70),ISNUMBER($W100),ISNUMBER($W101),ISNUMBER($W102),ISNUMBER($W103),ISNUMBER($W104),ISNUMBER($W105),ISNUMBER($W106)),SUMPRODUCT(D67:D70,$W67:$W70)+SUMPRODUCT(D100:D106,$W100:$W106),"")</f>
        <v/>
      </c>
      <c r="E107" s="1347" t="str">
        <f>IF(AND(ISNUMBER(E67),'IRRBB exposures'!$F$26="Yes",'IRRBB exposures'!$Z$141="Yes",'IRRBB exposures'!$Z$242="Yes",'IRRBB exposures'!$AB$335="Yes",ISNUMBER(E106),ISNUMBER($W67),ISNUMBER($W68),ISNUMBER($W69),ISNUMBER($W70),ISNUMBER($W100),ISNUMBER($W101),ISNUMBER($W102),ISNUMBER($W103),ISNUMBER($W104),ISNUMBER($W105),ISNUMBER($W106)),SUMPRODUCT(E67:E70,$W67:$W70)+SUMPRODUCT(E100:E106,$W100:$W106),"")</f>
        <v/>
      </c>
      <c r="F107" s="1347" t="str">
        <f>IF(AND(ISNUMBER(F67),'IRRBB exposures'!$F$26="Yes",'IRRBB exposures'!$Z$141="Yes",'IRRBB exposures'!$Z$242="Yes",'IRRBB exposures'!$AB$335="Yes",ISNUMBER(F106),ISNUMBER($W67),ISNUMBER($W68),ISNUMBER($W69),ISNUMBER($W70),ISNUMBER($W100),ISNUMBER($W101),ISNUMBER($W102),ISNUMBER($W103),ISNUMBER($W104),ISNUMBER($W105),ISNUMBER($W106)),SUMPRODUCT(F67:F70,$W67:$W70)+SUMPRODUCT(F100:F106,$W100:$W106),"")</f>
        <v/>
      </c>
      <c r="G107" s="1347" t="str">
        <f>IF(AND(ISNUMBER(G67),'IRRBB exposures'!$F$26="Yes",'IRRBB exposures'!$Z$141="Yes",'IRRBB exposures'!$Z$242="Yes",'IRRBB exposures'!$AB$335="Yes",ISNUMBER(G106),ISNUMBER($W67),ISNUMBER($W68),ISNUMBER($W69),ISNUMBER($W70),ISNUMBER($W100),ISNUMBER($W101),ISNUMBER($W102),ISNUMBER($W103),ISNUMBER($W104),ISNUMBER($W105),ISNUMBER($W106)),SUMPRODUCT(G67:G70,$W67:$W70)+SUMPRODUCT(G100:G106,$W100:$W106),"")</f>
        <v/>
      </c>
      <c r="H107" s="1347" t="str">
        <f>IF(AND(ISNUMBER(H67),'IRRBB exposures'!$F$26="Yes",'IRRBB exposures'!$Z$141="Yes",'IRRBB exposures'!$Z$242="Yes",'IRRBB exposures'!$AB$335="Yes",ISNUMBER(H106),ISNUMBER($W67),ISNUMBER($W68),ISNUMBER($W69),ISNUMBER($W70),ISNUMBER($W100),ISNUMBER($W101),ISNUMBER($W102),ISNUMBER($W103),ISNUMBER($W104),ISNUMBER($W105),ISNUMBER($W106)),SUMPRODUCT(H67:H70,$W67:$W70)+SUMPRODUCT(H100:H106,$W100:$W106),"")</f>
        <v/>
      </c>
      <c r="I107" s="1347" t="str">
        <f>IF(AND(ISNUMBER(I67),'IRRBB exposures'!$F$26="Yes",'IRRBB exposures'!$Z$141="Yes",'IRRBB exposures'!$Z$242="Yes",'IRRBB exposures'!$AB$335="Yes",ISNUMBER(I106),ISNUMBER($W67),ISNUMBER($W68),ISNUMBER($W69),ISNUMBER($W70),ISNUMBER($W100),ISNUMBER($W101),ISNUMBER($W102),ISNUMBER($W103),ISNUMBER($W104),ISNUMBER($W105),ISNUMBER($W106)),SUMPRODUCT(I67:I70,$W67:$W70)+SUMPRODUCT(I100:I106,$W100:$W106),"")</f>
        <v/>
      </c>
      <c r="J107" s="1347" t="str">
        <f>IF(AND(ISNUMBER(J67),'IRRBB exposures'!$F$26="Yes",'IRRBB exposures'!$Z$141="Yes",'IRRBB exposures'!$Z$242="Yes",'IRRBB exposures'!$AB$335="Yes",ISNUMBER(J106),ISNUMBER($W67),ISNUMBER($W68),ISNUMBER($W69),ISNUMBER($W70),ISNUMBER($W100),ISNUMBER($W101),ISNUMBER($W102),ISNUMBER($W103),ISNUMBER($W104),ISNUMBER($W105),ISNUMBER($W106)),SUMPRODUCT(J67:J70,$W67:$W70)+SUMPRODUCT(J100:J106,$W100:$W106),"")</f>
        <v/>
      </c>
      <c r="K107" s="1347" t="str">
        <f>IF(AND(ISNUMBER(K67),'IRRBB exposures'!$F$26="Yes",'IRRBB exposures'!$Z$141="Yes",'IRRBB exposures'!$Z$242="Yes",'IRRBB exposures'!$AB$335="Yes",ISNUMBER(K106),ISNUMBER($W67),ISNUMBER($W68),ISNUMBER($W69),ISNUMBER($W70),ISNUMBER($W100),ISNUMBER($W101),ISNUMBER($W102),ISNUMBER($W103),ISNUMBER($W104),ISNUMBER($W105),ISNUMBER($W106)),SUMPRODUCT(K67:K70,$W67:$W70)+SUMPRODUCT(K100:K106,$W100:$W106),"")</f>
        <v/>
      </c>
      <c r="L107" s="1347" t="str">
        <f>IF(AND(ISNUMBER(L67),'IRRBB exposures'!$F$26="Yes",'IRRBB exposures'!$Z$141="Yes",'IRRBB exposures'!$Z$242="Yes",'IRRBB exposures'!$AB$335="Yes",ISNUMBER(L106),ISNUMBER($W67),ISNUMBER($W68),ISNUMBER($W69),ISNUMBER($W70),ISNUMBER($W100),ISNUMBER($W101),ISNUMBER($W102),ISNUMBER($W103),ISNUMBER($W104),ISNUMBER($W105),ISNUMBER($W106)),SUMPRODUCT(L67:L70,$W67:$W70)+SUMPRODUCT(L100:L106,$W100:$W106),"")</f>
        <v/>
      </c>
      <c r="M107" s="1347" t="str">
        <f>IF(AND(ISNUMBER(M67),'IRRBB exposures'!$F$26="Yes",'IRRBB exposures'!$Z$141="Yes",'IRRBB exposures'!$Z$242="Yes",'IRRBB exposures'!$AB$335="Yes",ISNUMBER(M106),ISNUMBER($W67),ISNUMBER($W68),ISNUMBER($W69),ISNUMBER($W70),ISNUMBER($W100),ISNUMBER($W101),ISNUMBER($W102),ISNUMBER($W103),ISNUMBER($W104),ISNUMBER($W105),ISNUMBER($W106)),SUMPRODUCT(M67:M70,$W67:$W70)+SUMPRODUCT(M100:M106,$W100:$W106),"")</f>
        <v/>
      </c>
      <c r="N107" s="1347" t="str">
        <f>IF(AND(ISNUMBER(N67),'IRRBB exposures'!$F$26="Yes",'IRRBB exposures'!$Z$141="Yes",'IRRBB exposures'!$Z$242="Yes",'IRRBB exposures'!$AB$335="Yes",ISNUMBER(N106),ISNUMBER($W67),ISNUMBER($W68),ISNUMBER($W69),ISNUMBER($W70),ISNUMBER($W100),ISNUMBER($W101),ISNUMBER($W102),ISNUMBER($W103),ISNUMBER($W104),ISNUMBER($W105),ISNUMBER($W106)),SUMPRODUCT(N67:N70,$W67:$W70)+SUMPRODUCT(N100:N106,$W100:$W106),"")</f>
        <v/>
      </c>
      <c r="O107" s="1347" t="str">
        <f>IF(AND(ISNUMBER(O67),'IRRBB exposures'!$F$26="Yes",'IRRBB exposures'!$Z$141="Yes",'IRRBB exposures'!$Z$242="Yes",'IRRBB exposures'!$AB$335="Yes",ISNUMBER(O106),ISNUMBER($W67),ISNUMBER($W68),ISNUMBER($W69),ISNUMBER($W70),ISNUMBER($W100),ISNUMBER($W101),ISNUMBER($W102),ISNUMBER($W103),ISNUMBER($W104),ISNUMBER($W105),ISNUMBER($W106)),SUMPRODUCT(O67:O70,$W67:$W70)+SUMPRODUCT(O100:O106,$W100:$W106),"")</f>
        <v/>
      </c>
      <c r="P107" s="1347" t="str">
        <f>IF(AND(ISNUMBER(P67),'IRRBB exposures'!$F$26="Yes",'IRRBB exposures'!$Z$141="Yes",'IRRBB exposures'!$Z$242="Yes",'IRRBB exposures'!$AB$335="Yes",ISNUMBER(P106),ISNUMBER($W67),ISNUMBER($W68),ISNUMBER($W69),ISNUMBER($W70),ISNUMBER($W100),ISNUMBER($W101),ISNUMBER($W102),ISNUMBER($W103),ISNUMBER($W104),ISNUMBER($W105),ISNUMBER($W106)),SUMPRODUCT(P67:P70,$W67:$W70)+SUMPRODUCT(P100:P106,$W100:$W106),"")</f>
        <v/>
      </c>
      <c r="Q107" s="1347" t="str">
        <f>IF(AND(ISNUMBER(Q67),'IRRBB exposures'!$F$26="Yes",'IRRBB exposures'!$Z$141="Yes",'IRRBB exposures'!$Z$242="Yes",'IRRBB exposures'!$AB$335="Yes",ISNUMBER(Q106),ISNUMBER($W67),ISNUMBER($W68),ISNUMBER($W69),ISNUMBER($W70),ISNUMBER($W100),ISNUMBER($W101),ISNUMBER($W102),ISNUMBER($W103),ISNUMBER($W104),ISNUMBER($W105),ISNUMBER($W106)),SUMPRODUCT(Q67:Q70,$W67:$W70)+SUMPRODUCT(Q100:Q106,$W100:$W106),"")</f>
        <v/>
      </c>
      <c r="R107" s="1347" t="str">
        <f>IF(AND(ISNUMBER(R67),'IRRBB exposures'!$F$26="Yes",'IRRBB exposures'!$Z$141="Yes",'IRRBB exposures'!$Z$242="Yes",'IRRBB exposures'!$AB$335="Yes",ISNUMBER(R106),ISNUMBER($W67),ISNUMBER($W68),ISNUMBER($W69),ISNUMBER($W70),ISNUMBER($W100),ISNUMBER($W101),ISNUMBER($W102),ISNUMBER($W103),ISNUMBER($W104),ISNUMBER($W105),ISNUMBER($W106)),SUMPRODUCT(R67:R70,$W67:$W70)+SUMPRODUCT(R100:R106,$W100:$W106),"")</f>
        <v/>
      </c>
      <c r="S107" s="1347" t="str">
        <f>IF(AND(ISNUMBER(S67),'IRRBB exposures'!$F$26="Yes",'IRRBB exposures'!$Z$141="Yes",'IRRBB exposures'!$Z$242="Yes",'IRRBB exposures'!$AB$335="Yes",ISNUMBER(S106),ISNUMBER($W67),ISNUMBER($W68),ISNUMBER($W69),ISNUMBER($W70),ISNUMBER($W100),ISNUMBER($W101),ISNUMBER($W102),ISNUMBER($W103),ISNUMBER($W104),ISNUMBER($W105),ISNUMBER($W106)),SUMPRODUCT(S67:S70,$W67:$W70)+SUMPRODUCT(S100:S106,$W100:$W106),"")</f>
        <v/>
      </c>
      <c r="T107" s="1347" t="str">
        <f>IF(AND(ISNUMBER(T67),'IRRBB exposures'!$F$26="Yes",'IRRBB exposures'!$Z$141="Yes",'IRRBB exposures'!$Z$242="Yes",'IRRBB exposures'!$AB$335="Yes",ISNUMBER(T106),ISNUMBER($W67),ISNUMBER($W68),ISNUMBER($W69),ISNUMBER($W70),ISNUMBER($W100),ISNUMBER($W101),ISNUMBER($W102),ISNUMBER($W103),ISNUMBER($W104),ISNUMBER($W105),ISNUMBER($W106)),SUMPRODUCT(T67:T70,$W67:$W70)+SUMPRODUCT(T100:T106,$W100:$W106),"")</f>
        <v/>
      </c>
      <c r="U107" s="1347" t="str">
        <f>IF(AND(ISNUMBER(U67),'IRRBB exposures'!$F$26="Yes",'IRRBB exposures'!$Z$141="Yes",'IRRBB exposures'!$Z$242="Yes",'IRRBB exposures'!$AB$335="Yes",ISNUMBER(U106),ISNUMBER($W67),ISNUMBER($W68),ISNUMBER($W69),ISNUMBER($W70),ISNUMBER($W100),ISNUMBER($W101),ISNUMBER($W102),ISNUMBER($W103),ISNUMBER($W104),ISNUMBER($W105),ISNUMBER($W106)),SUMPRODUCT(U67:U70,$W67:$W70)+SUMPRODUCT(U100:U106,$W100:$W106),"")</f>
        <v/>
      </c>
      <c r="V107" s="1347" t="str">
        <f>IF(AND(ISNUMBER(V67),'IRRBB exposures'!$F$26="Yes",'IRRBB exposures'!$Z$141="Yes",'IRRBB exposures'!$Z$242="Yes",'IRRBB exposures'!$AB$335="Yes",ISNUMBER(V106),ISNUMBER($W67),ISNUMBER($W68),ISNUMBER($W69),ISNUMBER($W70),ISNUMBER($W100),ISNUMBER($W101),ISNUMBER($W102),ISNUMBER($W103),ISNUMBER($W104),ISNUMBER($W105),ISNUMBER($W106)),SUMPRODUCT(V67:V70,$W67:$W70)+SUMPRODUCT(V100:V106,$W100:$W106),"")</f>
        <v/>
      </c>
      <c r="W107" s="1598"/>
    </row>
    <row r="108" spans="2:23" s="1150" customFormat="1" ht="15" customHeight="1" x14ac:dyDescent="0.25">
      <c r="B108" s="2244">
        <v>5</v>
      </c>
      <c r="C108" s="1150" t="s">
        <v>1303</v>
      </c>
      <c r="D108" s="1346" t="str">
        <f>IF(ISNUMBER('IRRBB exposures'!E142),'IRRBB exposures'!E142,"")</f>
        <v/>
      </c>
      <c r="E108" s="1346" t="str">
        <f>IF(ISNUMBER('IRRBB exposures'!F142),'IRRBB exposures'!F142,"")</f>
        <v/>
      </c>
      <c r="F108" s="1346" t="str">
        <f>IF(ISNUMBER('IRRBB exposures'!G142),'IRRBB exposures'!G142,"")</f>
        <v/>
      </c>
      <c r="G108" s="1346" t="str">
        <f>IF(ISNUMBER('IRRBB exposures'!H142),'IRRBB exposures'!H142,"")</f>
        <v/>
      </c>
      <c r="H108" s="1346" t="str">
        <f>IF(ISNUMBER('IRRBB exposures'!I142),'IRRBB exposures'!I142,"")</f>
        <v/>
      </c>
      <c r="I108" s="1346" t="str">
        <f>IF(ISNUMBER('IRRBB exposures'!J142),'IRRBB exposures'!J142,"")</f>
        <v/>
      </c>
      <c r="J108" s="1346" t="str">
        <f>IF(ISNUMBER('IRRBB exposures'!K142),'IRRBB exposures'!K142,"")</f>
        <v/>
      </c>
      <c r="K108" s="1346" t="str">
        <f>IF(ISNUMBER('IRRBB exposures'!L142),'IRRBB exposures'!L142,"")</f>
        <v/>
      </c>
      <c r="L108" s="1346" t="str">
        <f>IF(ISNUMBER('IRRBB exposures'!M142),'IRRBB exposures'!M142,"")</f>
        <v/>
      </c>
      <c r="M108" s="1346" t="str">
        <f>IF(ISNUMBER('IRRBB exposures'!N142),'IRRBB exposures'!N142,"")</f>
        <v/>
      </c>
      <c r="N108" s="1346" t="str">
        <f>IF(ISNUMBER('IRRBB exposures'!O142),'IRRBB exposures'!O142,"")</f>
        <v/>
      </c>
      <c r="O108" s="1346" t="str">
        <f>IF(ISNUMBER('IRRBB exposures'!P142),'IRRBB exposures'!P142,"")</f>
        <v/>
      </c>
      <c r="P108" s="1346" t="str">
        <f>IF(ISNUMBER('IRRBB exposures'!Q142),'IRRBB exposures'!Q142,"")</f>
        <v/>
      </c>
      <c r="Q108" s="1346" t="str">
        <f>IF(ISNUMBER('IRRBB exposures'!R142),'IRRBB exposures'!R142,"")</f>
        <v/>
      </c>
      <c r="R108" s="1346" t="str">
        <f>IF(ISNUMBER('IRRBB exposures'!S142),'IRRBB exposures'!S142,"")</f>
        <v/>
      </c>
      <c r="S108" s="1346" t="str">
        <f>IF(ISNUMBER('IRRBB exposures'!T142),'IRRBB exposures'!T142,"")</f>
        <v/>
      </c>
      <c r="T108" s="1346" t="str">
        <f>IF(ISNUMBER('IRRBB exposures'!U142),'IRRBB exposures'!U142,"")</f>
        <v/>
      </c>
      <c r="U108" s="1346" t="str">
        <f>IF(ISNUMBER('IRRBB exposures'!V142),'IRRBB exposures'!V142,"")</f>
        <v/>
      </c>
      <c r="V108" s="1346" t="str">
        <f>IF(ISNUMBER('IRRBB exposures'!W142),'IRRBB exposures'!W142,"")</f>
        <v/>
      </c>
      <c r="W108" s="1595" t="str">
        <f>IF(OR(ISBLANK('IRRBB exposures'!Y137),'IRRBB exposures'!Z142="No"),"",IF('IRRBB exposures'!Y137 = "Yes",-1,0))</f>
        <v/>
      </c>
    </row>
    <row r="109" spans="2:23" s="1150" customFormat="1" ht="15" customHeight="1" x14ac:dyDescent="0.25">
      <c r="B109" s="2245"/>
      <c r="C109" s="1348" t="s">
        <v>1304</v>
      </c>
      <c r="D109" s="1346" t="str">
        <f>IF(ISNUMBER('IRRBB exposures'!E187),'IRRBB exposures'!E187,"")</f>
        <v/>
      </c>
      <c r="E109" s="1346" t="str">
        <f>IF(ISNUMBER('IRRBB exposures'!F187),'IRRBB exposures'!F187,"")</f>
        <v/>
      </c>
      <c r="F109" s="1346" t="str">
        <f>IF(ISNUMBER('IRRBB exposures'!G187),'IRRBB exposures'!G187,"")</f>
        <v/>
      </c>
      <c r="G109" s="1346" t="str">
        <f>IF(ISNUMBER('IRRBB exposures'!H187),'IRRBB exposures'!H187,"")</f>
        <v/>
      </c>
      <c r="H109" s="1346" t="str">
        <f>IF(ISNUMBER('IRRBB exposures'!I187),'IRRBB exposures'!I187,"")</f>
        <v/>
      </c>
      <c r="I109" s="1346" t="str">
        <f>IF(ISNUMBER('IRRBB exposures'!J187),'IRRBB exposures'!J187,"")</f>
        <v/>
      </c>
      <c r="J109" s="1346" t="str">
        <f>IF(ISNUMBER('IRRBB exposures'!K187),'IRRBB exposures'!K187,"")</f>
        <v/>
      </c>
      <c r="K109" s="1346" t="str">
        <f>IF(ISNUMBER('IRRBB exposures'!L187),'IRRBB exposures'!L187,"")</f>
        <v/>
      </c>
      <c r="L109" s="1346" t="str">
        <f>IF(ISNUMBER('IRRBB exposures'!M187),'IRRBB exposures'!M187,"")</f>
        <v/>
      </c>
      <c r="M109" s="1346" t="str">
        <f>IF(ISNUMBER('IRRBB exposures'!N187),'IRRBB exposures'!N187,"")</f>
        <v/>
      </c>
      <c r="N109" s="1346" t="str">
        <f>IF(ISNUMBER('IRRBB exposures'!O187),'IRRBB exposures'!O187,"")</f>
        <v/>
      </c>
      <c r="O109" s="1346" t="str">
        <f>IF(ISNUMBER('IRRBB exposures'!P187),'IRRBB exposures'!P187,"")</f>
        <v/>
      </c>
      <c r="P109" s="1346" t="str">
        <f>IF(ISNUMBER('IRRBB exposures'!Q187),'IRRBB exposures'!Q187,"")</f>
        <v/>
      </c>
      <c r="Q109" s="1346" t="str">
        <f>IF(ISNUMBER('IRRBB exposures'!R187),'IRRBB exposures'!R187,"")</f>
        <v/>
      </c>
      <c r="R109" s="1346" t="str">
        <f>IF(ISNUMBER('IRRBB exposures'!S187),'IRRBB exposures'!S187,"")</f>
        <v/>
      </c>
      <c r="S109" s="1346" t="str">
        <f>IF(ISNUMBER('IRRBB exposures'!T187),'IRRBB exposures'!T187,"")</f>
        <v/>
      </c>
      <c r="T109" s="1346" t="str">
        <f>IF(ISNUMBER('IRRBB exposures'!U187),'IRRBB exposures'!U187,"")</f>
        <v/>
      </c>
      <c r="U109" s="1346" t="str">
        <f>IF(ISNUMBER('IRRBB exposures'!V187),'IRRBB exposures'!V187,"")</f>
        <v/>
      </c>
      <c r="V109" s="1346" t="str">
        <f>IF(ISNUMBER('IRRBB exposures'!W187),'IRRBB exposures'!W187,"")</f>
        <v/>
      </c>
      <c r="W109" s="1596" t="str">
        <f>IF(OR(ISBLANK('IRRBB exposures'!Y137),'IRRBB exposures'!Z142="No"),"",IF('IRRBB exposures'!Y137 = "No",-1,0))</f>
        <v/>
      </c>
    </row>
    <row r="110" spans="2:23" s="1150" customFormat="1" ht="15" customHeight="1" x14ac:dyDescent="0.25">
      <c r="B110" s="2245"/>
      <c r="C110" s="1348" t="s">
        <v>1305</v>
      </c>
      <c r="D110" s="1346" t="str">
        <f>IF(ISNUMBER('IRRBB exposures'!E243),'IRRBB exposures'!E243,"")</f>
        <v/>
      </c>
      <c r="E110" s="1346" t="str">
        <f>IF(ISNUMBER('IRRBB exposures'!F243),'IRRBB exposures'!F243,"")</f>
        <v/>
      </c>
      <c r="F110" s="1346" t="str">
        <f>IF(ISNUMBER('IRRBB exposures'!G243),'IRRBB exposures'!G243,"")</f>
        <v/>
      </c>
      <c r="G110" s="1346" t="str">
        <f>IF(ISNUMBER('IRRBB exposures'!H243),'IRRBB exposures'!H243,"")</f>
        <v/>
      </c>
      <c r="H110" s="1346" t="str">
        <f>IF(ISNUMBER('IRRBB exposures'!I243),'IRRBB exposures'!I243,"")</f>
        <v/>
      </c>
      <c r="I110" s="1346" t="str">
        <f>IF(ISNUMBER('IRRBB exposures'!J243),'IRRBB exposures'!J243,"")</f>
        <v/>
      </c>
      <c r="J110" s="1346" t="str">
        <f>IF(ISNUMBER('IRRBB exposures'!K243),'IRRBB exposures'!K243,"")</f>
        <v/>
      </c>
      <c r="K110" s="1346" t="str">
        <f>IF(ISNUMBER('IRRBB exposures'!L243),'IRRBB exposures'!L243,"")</f>
        <v/>
      </c>
      <c r="L110" s="1346" t="str">
        <f>IF(ISNUMBER('IRRBB exposures'!M243),'IRRBB exposures'!M243,"")</f>
        <v/>
      </c>
      <c r="M110" s="1346" t="str">
        <f>IF(ISNUMBER('IRRBB exposures'!N243),'IRRBB exposures'!N243,"")</f>
        <v/>
      </c>
      <c r="N110" s="1346" t="str">
        <f>IF(ISNUMBER('IRRBB exposures'!O243),'IRRBB exposures'!O243,"")</f>
        <v/>
      </c>
      <c r="O110" s="1346" t="str">
        <f>IF(ISNUMBER('IRRBB exposures'!P243),'IRRBB exposures'!P243,"")</f>
        <v/>
      </c>
      <c r="P110" s="1346" t="str">
        <f>IF(ISNUMBER('IRRBB exposures'!Q243),'IRRBB exposures'!Q243,"")</f>
        <v/>
      </c>
      <c r="Q110" s="1346" t="str">
        <f>IF(ISNUMBER('IRRBB exposures'!R243),'IRRBB exposures'!R243,"")</f>
        <v/>
      </c>
      <c r="R110" s="1346" t="str">
        <f>IF(ISNUMBER('IRRBB exposures'!S243),'IRRBB exposures'!S243,"")</f>
        <v/>
      </c>
      <c r="S110" s="1346" t="str">
        <f>IF(ISNUMBER('IRRBB exposures'!T243),'IRRBB exposures'!T243,"")</f>
        <v/>
      </c>
      <c r="T110" s="1346" t="str">
        <f>IF(ISNUMBER('IRRBB exposures'!U243),'IRRBB exposures'!U243,"")</f>
        <v/>
      </c>
      <c r="U110" s="1346" t="str">
        <f>IF(ISNUMBER('IRRBB exposures'!V243),'IRRBB exposures'!V243,"")</f>
        <v/>
      </c>
      <c r="V110" s="1346" t="str">
        <f>IF(ISNUMBER('IRRBB exposures'!W243),'IRRBB exposures'!W243,"")</f>
        <v/>
      </c>
      <c r="W110" s="1596" t="str">
        <f>IF(OR(ISBLANK('IRRBB exposures'!Y238),'IRRBB exposures'!Z243="No"),"",IF('IRRBB exposures'!Y238 = "Yes",1,0))</f>
        <v/>
      </c>
    </row>
    <row r="111" spans="2:23" s="1150" customFormat="1" ht="15" customHeight="1" x14ac:dyDescent="0.25">
      <c r="B111" s="2245"/>
      <c r="C111" s="1348" t="s">
        <v>1306</v>
      </c>
      <c r="D111" s="1346" t="str">
        <f>IF(ISNUMBER('IRRBB exposures'!E288),'IRRBB exposures'!E288,"")</f>
        <v/>
      </c>
      <c r="E111" s="1346" t="str">
        <f>IF(ISNUMBER('IRRBB exposures'!F288),'IRRBB exposures'!F288,"")</f>
        <v/>
      </c>
      <c r="F111" s="1346" t="str">
        <f>IF(ISNUMBER('IRRBB exposures'!G288),'IRRBB exposures'!G288,"")</f>
        <v/>
      </c>
      <c r="G111" s="1346" t="str">
        <f>IF(ISNUMBER('IRRBB exposures'!H288),'IRRBB exposures'!H288,"")</f>
        <v/>
      </c>
      <c r="H111" s="1346" t="str">
        <f>IF(ISNUMBER('IRRBB exposures'!I288),'IRRBB exposures'!I288,"")</f>
        <v/>
      </c>
      <c r="I111" s="1346" t="str">
        <f>IF(ISNUMBER('IRRBB exposures'!J288),'IRRBB exposures'!J288,"")</f>
        <v/>
      </c>
      <c r="J111" s="1346" t="str">
        <f>IF(ISNUMBER('IRRBB exposures'!K288),'IRRBB exposures'!K288,"")</f>
        <v/>
      </c>
      <c r="K111" s="1346" t="str">
        <f>IF(ISNUMBER('IRRBB exposures'!L288),'IRRBB exposures'!L288,"")</f>
        <v/>
      </c>
      <c r="L111" s="1346" t="str">
        <f>IF(ISNUMBER('IRRBB exposures'!M288),'IRRBB exposures'!M288,"")</f>
        <v/>
      </c>
      <c r="M111" s="1346" t="str">
        <f>IF(ISNUMBER('IRRBB exposures'!N288),'IRRBB exposures'!N288,"")</f>
        <v/>
      </c>
      <c r="N111" s="1346" t="str">
        <f>IF(ISNUMBER('IRRBB exposures'!O288),'IRRBB exposures'!O288,"")</f>
        <v/>
      </c>
      <c r="O111" s="1346" t="str">
        <f>IF(ISNUMBER('IRRBB exposures'!P288),'IRRBB exposures'!P288,"")</f>
        <v/>
      </c>
      <c r="P111" s="1346" t="str">
        <f>IF(ISNUMBER('IRRBB exposures'!Q288),'IRRBB exposures'!Q288,"")</f>
        <v/>
      </c>
      <c r="Q111" s="1346" t="str">
        <f>IF(ISNUMBER('IRRBB exposures'!R288),'IRRBB exposures'!R288,"")</f>
        <v/>
      </c>
      <c r="R111" s="1346" t="str">
        <f>IF(ISNUMBER('IRRBB exposures'!S288),'IRRBB exposures'!S288,"")</f>
        <v/>
      </c>
      <c r="S111" s="1346" t="str">
        <f>IF(ISNUMBER('IRRBB exposures'!T288),'IRRBB exposures'!T288,"")</f>
        <v/>
      </c>
      <c r="T111" s="1346" t="str">
        <f>IF(ISNUMBER('IRRBB exposures'!U288),'IRRBB exposures'!U288,"")</f>
        <v/>
      </c>
      <c r="U111" s="1346" t="str">
        <f>IF(ISNUMBER('IRRBB exposures'!V288),'IRRBB exposures'!V288,"")</f>
        <v/>
      </c>
      <c r="V111" s="1346" t="str">
        <f>IF(ISNUMBER('IRRBB exposures'!W288),'IRRBB exposures'!W288,"")</f>
        <v/>
      </c>
      <c r="W111" s="1596" t="str">
        <f>IF(OR(ISBLANK('IRRBB exposures'!Y238),'IRRBB exposures'!Z243="No"),"",IF('IRRBB exposures'!Y238 = "No",1,0))</f>
        <v/>
      </c>
    </row>
    <row r="112" spans="2:23" s="1150" customFormat="1" ht="15" customHeight="1" x14ac:dyDescent="0.25">
      <c r="B112" s="2245"/>
      <c r="C112" s="1348" t="s">
        <v>1307</v>
      </c>
      <c r="D112" s="1346" t="str">
        <f>IF(AND(ISNUMBER('IRRBB exposures'!E336),ISNUMBER('IRRBB exposures'!E381)),'IRRBB exposures'!E336-'IRRBB exposures'!E381,"")</f>
        <v/>
      </c>
      <c r="E112" s="1346" t="str">
        <f>IF(AND(ISNUMBER('IRRBB exposures'!F336),ISNUMBER('IRRBB exposures'!F381)),'IRRBB exposures'!F336-'IRRBB exposures'!F381,"")</f>
        <v/>
      </c>
      <c r="F112" s="1346" t="str">
        <f>IF(AND(ISNUMBER('IRRBB exposures'!G336),ISNUMBER('IRRBB exposures'!G381)),'IRRBB exposures'!G336-'IRRBB exposures'!G381,"")</f>
        <v/>
      </c>
      <c r="G112" s="1346" t="str">
        <f>IF(AND(ISNUMBER('IRRBB exposures'!H336),ISNUMBER('IRRBB exposures'!H381)),'IRRBB exposures'!H336-'IRRBB exposures'!H381,"")</f>
        <v/>
      </c>
      <c r="H112" s="1346" t="str">
        <f>IF(AND(ISNUMBER('IRRBB exposures'!I336),ISNUMBER('IRRBB exposures'!I381)),'IRRBB exposures'!I336-'IRRBB exposures'!I381,"")</f>
        <v/>
      </c>
      <c r="I112" s="1346" t="str">
        <f>IF(AND(ISNUMBER('IRRBB exposures'!J336),ISNUMBER('IRRBB exposures'!J381)),'IRRBB exposures'!J336-'IRRBB exposures'!J381,"")</f>
        <v/>
      </c>
      <c r="J112" s="1346" t="str">
        <f>IF(AND(ISNUMBER('IRRBB exposures'!K336),ISNUMBER('IRRBB exposures'!K381)),'IRRBB exposures'!K336-'IRRBB exposures'!K381,"")</f>
        <v/>
      </c>
      <c r="K112" s="1346" t="str">
        <f>IF(AND(ISNUMBER('IRRBB exposures'!L336),ISNUMBER('IRRBB exposures'!L381)),'IRRBB exposures'!L336-'IRRBB exposures'!L381,"")</f>
        <v/>
      </c>
      <c r="L112" s="1346" t="str">
        <f>IF(AND(ISNUMBER('IRRBB exposures'!M336),ISNUMBER('IRRBB exposures'!M381)),'IRRBB exposures'!M336-'IRRBB exposures'!M381,"")</f>
        <v/>
      </c>
      <c r="M112" s="1346" t="str">
        <f>IF(AND(ISNUMBER('IRRBB exposures'!N336),ISNUMBER('IRRBB exposures'!N381)),'IRRBB exposures'!N336-'IRRBB exposures'!N381,"")</f>
        <v/>
      </c>
      <c r="N112" s="1346" t="str">
        <f>IF(AND(ISNUMBER('IRRBB exposures'!O336),ISNUMBER('IRRBB exposures'!O381)),'IRRBB exposures'!O336-'IRRBB exposures'!O381,"")</f>
        <v/>
      </c>
      <c r="O112" s="1346" t="str">
        <f>IF(AND(ISNUMBER('IRRBB exposures'!P336),ISNUMBER('IRRBB exposures'!P381)),'IRRBB exposures'!P336-'IRRBB exposures'!P381,"")</f>
        <v/>
      </c>
      <c r="P112" s="1346" t="str">
        <f>IF(AND(ISNUMBER('IRRBB exposures'!Q336),ISNUMBER('IRRBB exposures'!Q381)),'IRRBB exposures'!Q336-'IRRBB exposures'!Q381,"")</f>
        <v/>
      </c>
      <c r="Q112" s="1346" t="str">
        <f>IF(AND(ISNUMBER('IRRBB exposures'!R336),ISNUMBER('IRRBB exposures'!R381)),'IRRBB exposures'!R336-'IRRBB exposures'!R381,"")</f>
        <v/>
      </c>
      <c r="R112" s="1346" t="str">
        <f>IF(AND(ISNUMBER('IRRBB exposures'!S336),ISNUMBER('IRRBB exposures'!S381)),'IRRBB exposures'!S336-'IRRBB exposures'!S381,"")</f>
        <v/>
      </c>
      <c r="S112" s="1346" t="str">
        <f>IF(AND(ISNUMBER('IRRBB exposures'!T336),ISNUMBER('IRRBB exposures'!T381)),'IRRBB exposures'!T336-'IRRBB exposures'!T381,"")</f>
        <v/>
      </c>
      <c r="T112" s="1346" t="str">
        <f>IF(AND(ISNUMBER('IRRBB exposures'!U336),ISNUMBER('IRRBB exposures'!U381)),'IRRBB exposures'!U336-'IRRBB exposures'!U381,"")</f>
        <v/>
      </c>
      <c r="U112" s="1346" t="str">
        <f>IF(AND(ISNUMBER('IRRBB exposures'!V336),ISNUMBER('IRRBB exposures'!V381)),'IRRBB exposures'!V336-'IRRBB exposures'!V381,"")</f>
        <v/>
      </c>
      <c r="V112" s="1346" t="str">
        <f>IF(AND(ISNUMBER('IRRBB exposures'!W336),ISNUMBER('IRRBB exposures'!W381)),'IRRBB exposures'!W336-'IRRBB exposures'!W381,"")</f>
        <v/>
      </c>
      <c r="W112" s="1596" t="str">
        <f>IF(OR(ISBLANK('IRRBB exposures'!Z331),'IRRBB exposures'!AB336="No"),"",IF('IRRBB exposures'!Z331 = "Yes",-1,0))</f>
        <v/>
      </c>
    </row>
    <row r="113" spans="1:23" ht="15" customHeight="1" x14ac:dyDescent="0.25">
      <c r="B113" s="2245"/>
      <c r="C113" s="1348" t="s">
        <v>1308</v>
      </c>
      <c r="D113" s="1346" t="str">
        <f>IF(AND(ISNUMBER('IRRBB exposures'!E427),ISNUMBER('IRRBB exposures'!E472)),'IRRBB exposures'!E427-'IRRBB exposures'!E472,"")</f>
        <v/>
      </c>
      <c r="E113" s="1346" t="str">
        <f>IF(AND(ISNUMBER('IRRBB exposures'!F427),ISNUMBER('IRRBB exposures'!F472)),'IRRBB exposures'!F427-'IRRBB exposures'!F472,"")</f>
        <v/>
      </c>
      <c r="F113" s="1346" t="str">
        <f>IF(AND(ISNUMBER('IRRBB exposures'!G427),ISNUMBER('IRRBB exposures'!G472)),'IRRBB exposures'!G427-'IRRBB exposures'!G472,"")</f>
        <v/>
      </c>
      <c r="G113" s="1346" t="str">
        <f>IF(AND(ISNUMBER('IRRBB exposures'!H427),ISNUMBER('IRRBB exposures'!H472)),'IRRBB exposures'!H427-'IRRBB exposures'!H472,"")</f>
        <v/>
      </c>
      <c r="H113" s="1346" t="str">
        <f>IF(AND(ISNUMBER('IRRBB exposures'!I427),ISNUMBER('IRRBB exposures'!I472)),'IRRBB exposures'!I427-'IRRBB exposures'!I472,"")</f>
        <v/>
      </c>
      <c r="I113" s="1346" t="str">
        <f>IF(AND(ISNUMBER('IRRBB exposures'!J427),ISNUMBER('IRRBB exposures'!J472)),'IRRBB exposures'!J427-'IRRBB exposures'!J472,"")</f>
        <v/>
      </c>
      <c r="J113" s="1346" t="str">
        <f>IF(AND(ISNUMBER('IRRBB exposures'!K427),ISNUMBER('IRRBB exposures'!K472)),'IRRBB exposures'!K427-'IRRBB exposures'!K472,"")</f>
        <v/>
      </c>
      <c r="K113" s="1346" t="str">
        <f>IF(AND(ISNUMBER('IRRBB exposures'!L427),ISNUMBER('IRRBB exposures'!L472)),'IRRBB exposures'!L427-'IRRBB exposures'!L472,"")</f>
        <v/>
      </c>
      <c r="L113" s="1346" t="str">
        <f>IF(AND(ISNUMBER('IRRBB exposures'!M427),ISNUMBER('IRRBB exposures'!M472)),'IRRBB exposures'!M427-'IRRBB exposures'!M472,"")</f>
        <v/>
      </c>
      <c r="M113" s="1346" t="str">
        <f>IF(AND(ISNUMBER('IRRBB exposures'!N427),ISNUMBER('IRRBB exposures'!N472)),'IRRBB exposures'!N427-'IRRBB exposures'!N472,"")</f>
        <v/>
      </c>
      <c r="N113" s="1346" t="str">
        <f>IF(AND(ISNUMBER('IRRBB exposures'!O427),ISNUMBER('IRRBB exposures'!O472)),'IRRBB exposures'!O427-'IRRBB exposures'!O472,"")</f>
        <v/>
      </c>
      <c r="O113" s="1346" t="str">
        <f>IF(AND(ISNUMBER('IRRBB exposures'!P427),ISNUMBER('IRRBB exposures'!P472)),'IRRBB exposures'!P427-'IRRBB exposures'!P472,"")</f>
        <v/>
      </c>
      <c r="P113" s="1346" t="str">
        <f>IF(AND(ISNUMBER('IRRBB exposures'!Q427),ISNUMBER('IRRBB exposures'!Q472)),'IRRBB exposures'!Q427-'IRRBB exposures'!Q472,"")</f>
        <v/>
      </c>
      <c r="Q113" s="1346" t="str">
        <f>IF(AND(ISNUMBER('IRRBB exposures'!R427),ISNUMBER('IRRBB exposures'!R472)),'IRRBB exposures'!R427-'IRRBB exposures'!R472,"")</f>
        <v/>
      </c>
      <c r="R113" s="1346" t="str">
        <f>IF(AND(ISNUMBER('IRRBB exposures'!S427),ISNUMBER('IRRBB exposures'!S472)),'IRRBB exposures'!S427-'IRRBB exposures'!S472,"")</f>
        <v/>
      </c>
      <c r="S113" s="1346" t="str">
        <f>IF(AND(ISNUMBER('IRRBB exposures'!T427),ISNUMBER('IRRBB exposures'!T472)),'IRRBB exposures'!T427-'IRRBB exposures'!T472,"")</f>
        <v/>
      </c>
      <c r="T113" s="1346" t="str">
        <f>IF(AND(ISNUMBER('IRRBB exposures'!U427),ISNUMBER('IRRBB exposures'!U472)),'IRRBB exposures'!U427-'IRRBB exposures'!U472,"")</f>
        <v/>
      </c>
      <c r="U113" s="1346" t="str">
        <f>IF(AND(ISNUMBER('IRRBB exposures'!V427),ISNUMBER('IRRBB exposures'!V472)),'IRRBB exposures'!V427-'IRRBB exposures'!V472,"")</f>
        <v/>
      </c>
      <c r="V113" s="1346" t="str">
        <f>IF(AND(ISNUMBER('IRRBB exposures'!W427),ISNUMBER('IRRBB exposures'!W472)),'IRRBB exposures'!W427-'IRRBB exposures'!W472,"")</f>
        <v/>
      </c>
      <c r="W113" s="1596" t="str">
        <f>IF(OR(ISBLANK('IRRBB exposures'!Z331),'IRRBB exposures'!AB336="No"),"",IF('IRRBB exposures'!Z331 = "No",-1,0))</f>
        <v/>
      </c>
    </row>
    <row r="114" spans="1:23" ht="15" customHeight="1" x14ac:dyDescent="0.25">
      <c r="B114" s="2245"/>
      <c r="C114" s="1150" t="s">
        <v>1301</v>
      </c>
      <c r="D114" s="1346" t="str">
        <f>IF(AND(ISNUMBER('IRRBB exposures'!E519),ISNUMBER('IRRBB exposures'!E565)),'IRRBB exposures'!E519-'IRRBB exposures'!E565,"")</f>
        <v/>
      </c>
      <c r="E114" s="1346" t="str">
        <f>IF(AND(ISNUMBER('IRRBB exposures'!F519),ISNUMBER('IRRBB exposures'!F565)),'IRRBB exposures'!F519-'IRRBB exposures'!F565,"")</f>
        <v/>
      </c>
      <c r="F114" s="1346" t="str">
        <f>IF(AND(ISNUMBER('IRRBB exposures'!G519),ISNUMBER('IRRBB exposures'!G565)),'IRRBB exposures'!G519-'IRRBB exposures'!G565,"")</f>
        <v/>
      </c>
      <c r="G114" s="1346" t="str">
        <f>IF(AND(ISNUMBER('IRRBB exposures'!H519),ISNUMBER('IRRBB exposures'!H565)),'IRRBB exposures'!H519-'IRRBB exposures'!H565,"")</f>
        <v/>
      </c>
      <c r="H114" s="1346" t="str">
        <f>IF(AND(ISNUMBER('IRRBB exposures'!I519),ISNUMBER('IRRBB exposures'!I565)),'IRRBB exposures'!I519-'IRRBB exposures'!I565,"")</f>
        <v/>
      </c>
      <c r="I114" s="1346" t="str">
        <f>IF(AND(ISNUMBER('IRRBB exposures'!J519),ISNUMBER('IRRBB exposures'!J565)),'IRRBB exposures'!J519-'IRRBB exposures'!J565,"")</f>
        <v/>
      </c>
      <c r="J114" s="1346" t="str">
        <f>IF(AND(ISNUMBER('IRRBB exposures'!K519),ISNUMBER('IRRBB exposures'!K565)),'IRRBB exposures'!K519-'IRRBB exposures'!K565,"")</f>
        <v/>
      </c>
      <c r="K114" s="1346" t="str">
        <f>IF(AND(ISNUMBER('IRRBB exposures'!L519),ISNUMBER('IRRBB exposures'!L565)),'IRRBB exposures'!L519-'IRRBB exposures'!L565,"")</f>
        <v/>
      </c>
      <c r="L114" s="1346" t="str">
        <f>IF(AND(ISNUMBER('IRRBB exposures'!M519),ISNUMBER('IRRBB exposures'!M565)),'IRRBB exposures'!M519-'IRRBB exposures'!M565,"")</f>
        <v/>
      </c>
      <c r="M114" s="1346" t="str">
        <f>IF(AND(ISNUMBER('IRRBB exposures'!N519),ISNUMBER('IRRBB exposures'!N565)),'IRRBB exposures'!N519-'IRRBB exposures'!N565,"")</f>
        <v/>
      </c>
      <c r="N114" s="1346" t="str">
        <f>IF(AND(ISNUMBER('IRRBB exposures'!O519),ISNUMBER('IRRBB exposures'!O565)),'IRRBB exposures'!O519-'IRRBB exposures'!O565,"")</f>
        <v/>
      </c>
      <c r="O114" s="1346" t="str">
        <f>IF(AND(ISNUMBER('IRRBB exposures'!P519),ISNUMBER('IRRBB exposures'!P565)),'IRRBB exposures'!P519-'IRRBB exposures'!P565,"")</f>
        <v/>
      </c>
      <c r="P114" s="1346" t="str">
        <f>IF(AND(ISNUMBER('IRRBB exposures'!Q519),ISNUMBER('IRRBB exposures'!Q565)),'IRRBB exposures'!Q519-'IRRBB exposures'!Q565,"")</f>
        <v/>
      </c>
      <c r="Q114" s="1346" t="str">
        <f>IF(AND(ISNUMBER('IRRBB exposures'!R519),ISNUMBER('IRRBB exposures'!R565)),'IRRBB exposures'!R519-'IRRBB exposures'!R565,"")</f>
        <v/>
      </c>
      <c r="R114" s="1346" t="str">
        <f>IF(AND(ISNUMBER('IRRBB exposures'!S519),ISNUMBER('IRRBB exposures'!S565)),'IRRBB exposures'!S519-'IRRBB exposures'!S565,"")</f>
        <v/>
      </c>
      <c r="S114" s="1346" t="str">
        <f>IF(AND(ISNUMBER('IRRBB exposures'!T519),ISNUMBER('IRRBB exposures'!T565)),'IRRBB exposures'!T519-'IRRBB exposures'!T565,"")</f>
        <v/>
      </c>
      <c r="T114" s="1346" t="str">
        <f>IF(AND(ISNUMBER('IRRBB exposures'!U519),ISNUMBER('IRRBB exposures'!U565)),'IRRBB exposures'!U519-'IRRBB exposures'!U565,"")</f>
        <v/>
      </c>
      <c r="U114" s="1346" t="str">
        <f>IF(AND(ISNUMBER('IRRBB exposures'!V519),ISNUMBER('IRRBB exposures'!V565)),'IRRBB exposures'!V519-'IRRBB exposures'!V565,"")</f>
        <v/>
      </c>
      <c r="V114" s="1346" t="str">
        <f>IF(AND(ISNUMBER('IRRBB exposures'!W519),ISNUMBER('IRRBB exposures'!W565)),'IRRBB exposures'!W519-'IRRBB exposures'!W565,"")</f>
        <v/>
      </c>
      <c r="W114" s="1597">
        <f t="shared" ref="W114" si="8">IF(ISNUMBER(W106),W106,"")</f>
        <v>1</v>
      </c>
    </row>
    <row r="115" spans="1:23" ht="15" customHeight="1" x14ac:dyDescent="0.25">
      <c r="B115" s="2246"/>
      <c r="C115" s="1139" t="s">
        <v>1309</v>
      </c>
      <c r="D115" s="1347" t="str">
        <f>IF(AND(ISNUMBER(D67),'IRRBB exposures'!$F$26="Yes",'IRRBB exposures'!$Z$142="Yes",'IRRBB exposures'!$Z$243="Yes",'IRRBB exposures'!$AB$336="Yes",ISNUMBER(D114),ISNUMBER($W67),ISNUMBER($W68),ISNUMBER($W69),ISNUMBER($W70),ISNUMBER($W108),ISNUMBER($W109),ISNUMBER($W110),ISNUMBER($W111),ISNUMBER($W112),ISNUMBER($W113),ISNUMBER($W114)),SUMPRODUCT(D67:D70,$W67:$W70)+SUMPRODUCT(D108:D114,$W108:$W114),"")</f>
        <v/>
      </c>
      <c r="E115" s="1347" t="str">
        <f>IF(AND(ISNUMBER(E67),'IRRBB exposures'!$F$26="Yes",'IRRBB exposures'!$Z$142="Yes",'IRRBB exposures'!$Z$243="Yes",'IRRBB exposures'!$AB$336="Yes",ISNUMBER(E114),ISNUMBER($W67),ISNUMBER($W68),ISNUMBER($W69),ISNUMBER($W70),ISNUMBER($W108),ISNUMBER($W109),ISNUMBER($W110),ISNUMBER($W111),ISNUMBER($W112),ISNUMBER($W113),ISNUMBER($W114)),SUMPRODUCT(E67:E70,$W67:$W70)+SUMPRODUCT(E108:E114,$W108:$W114),"")</f>
        <v/>
      </c>
      <c r="F115" s="1347" t="str">
        <f>IF(AND(ISNUMBER(F67),'IRRBB exposures'!$F$26="Yes",'IRRBB exposures'!$Z$142="Yes",'IRRBB exposures'!$Z$243="Yes",'IRRBB exposures'!$AB$336="Yes",ISNUMBER(F114),ISNUMBER($W67),ISNUMBER($W68),ISNUMBER($W69),ISNUMBER($W70),ISNUMBER($W108),ISNUMBER($W109),ISNUMBER($W110),ISNUMBER($W111),ISNUMBER($W112),ISNUMBER($W113),ISNUMBER($W114)),SUMPRODUCT(F67:F70,$W67:$W70)+SUMPRODUCT(F108:F114,$W108:$W114),"")</f>
        <v/>
      </c>
      <c r="G115" s="1347" t="str">
        <f>IF(AND(ISNUMBER(G67),'IRRBB exposures'!$F$26="Yes",'IRRBB exposures'!$Z$142="Yes",'IRRBB exposures'!$Z$243="Yes",'IRRBB exposures'!$AB$336="Yes",ISNUMBER(G114),ISNUMBER($W67),ISNUMBER($W68),ISNUMBER($W69),ISNUMBER($W70),ISNUMBER($W108),ISNUMBER($W109),ISNUMBER($W110),ISNUMBER($W111),ISNUMBER($W112),ISNUMBER($W113),ISNUMBER($W114)),SUMPRODUCT(G67:G70,$W67:$W70)+SUMPRODUCT(G108:G114,$W108:$W114),"")</f>
        <v/>
      </c>
      <c r="H115" s="1347" t="str">
        <f>IF(AND(ISNUMBER(H67),'IRRBB exposures'!$F$26="Yes",'IRRBB exposures'!$Z$142="Yes",'IRRBB exposures'!$Z$243="Yes",'IRRBB exposures'!$AB$336="Yes",ISNUMBER(H114),ISNUMBER($W67),ISNUMBER($W68),ISNUMBER($W69),ISNUMBER($W70),ISNUMBER($W108),ISNUMBER($W109),ISNUMBER($W110),ISNUMBER($W111),ISNUMBER($W112),ISNUMBER($W113),ISNUMBER($W114)),SUMPRODUCT(H67:H70,$W67:$W70)+SUMPRODUCT(H108:H114,$W108:$W114),"")</f>
        <v/>
      </c>
      <c r="I115" s="1347" t="str">
        <f>IF(AND(ISNUMBER(I67),'IRRBB exposures'!$F$26="Yes",'IRRBB exposures'!$Z$142="Yes",'IRRBB exposures'!$Z$243="Yes",'IRRBB exposures'!$AB$336="Yes",ISNUMBER(I114),ISNUMBER($W67),ISNUMBER($W68),ISNUMBER($W69),ISNUMBER($W70),ISNUMBER($W108),ISNUMBER($W109),ISNUMBER($W110),ISNUMBER($W111),ISNUMBER($W112),ISNUMBER($W113),ISNUMBER($W114)),SUMPRODUCT(I67:I70,$W67:$W70)+SUMPRODUCT(I108:I114,$W108:$W114),"")</f>
        <v/>
      </c>
      <c r="J115" s="1347" t="str">
        <f>IF(AND(ISNUMBER(J67),'IRRBB exposures'!$F$26="Yes",'IRRBB exposures'!$Z$142="Yes",'IRRBB exposures'!$Z$243="Yes",'IRRBB exposures'!$AB$336="Yes",ISNUMBER(J114),ISNUMBER($W67),ISNUMBER($W68),ISNUMBER($W69),ISNUMBER($W70),ISNUMBER($W108),ISNUMBER($W109),ISNUMBER($W110),ISNUMBER($W111),ISNUMBER($W112),ISNUMBER($W113),ISNUMBER($W114)),SUMPRODUCT(J67:J70,$W67:$W70)+SUMPRODUCT(J108:J114,$W108:$W114),"")</f>
        <v/>
      </c>
      <c r="K115" s="1347" t="str">
        <f>IF(AND(ISNUMBER(K67),'IRRBB exposures'!$F$26="Yes",'IRRBB exposures'!$Z$142="Yes",'IRRBB exposures'!$Z$243="Yes",'IRRBB exposures'!$AB$336="Yes",ISNUMBER(K114),ISNUMBER($W67),ISNUMBER($W68),ISNUMBER($W69),ISNUMBER($W70),ISNUMBER($W108),ISNUMBER($W109),ISNUMBER($W110),ISNUMBER($W111),ISNUMBER($W112),ISNUMBER($W113),ISNUMBER($W114)),SUMPRODUCT(K67:K70,$W67:$W70)+SUMPRODUCT(K108:K114,$W108:$W114),"")</f>
        <v/>
      </c>
      <c r="L115" s="1347" t="str">
        <f>IF(AND(ISNUMBER(L67),'IRRBB exposures'!$F$26="Yes",'IRRBB exposures'!$Z$142="Yes",'IRRBB exposures'!$Z$243="Yes",'IRRBB exposures'!$AB$336="Yes",ISNUMBER(L114),ISNUMBER($W67),ISNUMBER($W68),ISNUMBER($W69),ISNUMBER($W70),ISNUMBER($W108),ISNUMBER($W109),ISNUMBER($W110),ISNUMBER($W111),ISNUMBER($W112),ISNUMBER($W113),ISNUMBER($W114)),SUMPRODUCT(L67:L70,$W67:$W70)+SUMPRODUCT(L108:L114,$W108:$W114),"")</f>
        <v/>
      </c>
      <c r="M115" s="1347" t="str">
        <f>IF(AND(ISNUMBER(M67),'IRRBB exposures'!$F$26="Yes",'IRRBB exposures'!$Z$142="Yes",'IRRBB exposures'!$Z$243="Yes",'IRRBB exposures'!$AB$336="Yes",ISNUMBER(M114),ISNUMBER($W67),ISNUMBER($W68),ISNUMBER($W69),ISNUMBER($W70),ISNUMBER($W108),ISNUMBER($W109),ISNUMBER($W110),ISNUMBER($W111),ISNUMBER($W112),ISNUMBER($W113),ISNUMBER($W114)),SUMPRODUCT(M67:M70,$W67:$W70)+SUMPRODUCT(M108:M114,$W108:$W114),"")</f>
        <v/>
      </c>
      <c r="N115" s="1347" t="str">
        <f>IF(AND(ISNUMBER(N67),'IRRBB exposures'!$F$26="Yes",'IRRBB exposures'!$Z$142="Yes",'IRRBB exposures'!$Z$243="Yes",'IRRBB exposures'!$AB$336="Yes",ISNUMBER(N114),ISNUMBER($W67),ISNUMBER($W68),ISNUMBER($W69),ISNUMBER($W70),ISNUMBER($W108),ISNUMBER($W109),ISNUMBER($W110),ISNUMBER($W111),ISNUMBER($W112),ISNUMBER($W113),ISNUMBER($W114)),SUMPRODUCT(N67:N70,$W67:$W70)+SUMPRODUCT(N108:N114,$W108:$W114),"")</f>
        <v/>
      </c>
      <c r="O115" s="1347" t="str">
        <f>IF(AND(ISNUMBER(O67),'IRRBB exposures'!$F$26="Yes",'IRRBB exposures'!$Z$142="Yes",'IRRBB exposures'!$Z$243="Yes",'IRRBB exposures'!$AB$336="Yes",ISNUMBER(O114),ISNUMBER($W67),ISNUMBER($W68),ISNUMBER($W69),ISNUMBER($W70),ISNUMBER($W108),ISNUMBER($W109),ISNUMBER($W110),ISNUMBER($W111),ISNUMBER($W112),ISNUMBER($W113),ISNUMBER($W114)),SUMPRODUCT(O67:O70,$W67:$W70)+SUMPRODUCT(O108:O114,$W108:$W114),"")</f>
        <v/>
      </c>
      <c r="P115" s="1347" t="str">
        <f>IF(AND(ISNUMBER(P67),'IRRBB exposures'!$F$26="Yes",'IRRBB exposures'!$Z$142="Yes",'IRRBB exposures'!$Z$243="Yes",'IRRBB exposures'!$AB$336="Yes",ISNUMBER(P114),ISNUMBER($W67),ISNUMBER($W68),ISNUMBER($W69),ISNUMBER($W70),ISNUMBER($W108),ISNUMBER($W109),ISNUMBER($W110),ISNUMBER($W111),ISNUMBER($W112),ISNUMBER($W113),ISNUMBER($W114)),SUMPRODUCT(P67:P70,$W67:$W70)+SUMPRODUCT(P108:P114,$W108:$W114),"")</f>
        <v/>
      </c>
      <c r="Q115" s="1347" t="str">
        <f>IF(AND(ISNUMBER(Q67),'IRRBB exposures'!$F$26="Yes",'IRRBB exposures'!$Z$142="Yes",'IRRBB exposures'!$Z$243="Yes",'IRRBB exposures'!$AB$336="Yes",ISNUMBER(Q114),ISNUMBER($W67),ISNUMBER($W68),ISNUMBER($W69),ISNUMBER($W70),ISNUMBER($W108),ISNUMBER($W109),ISNUMBER($W110),ISNUMBER($W111),ISNUMBER($W112),ISNUMBER($W113),ISNUMBER($W114)),SUMPRODUCT(Q67:Q70,$W67:$W70)+SUMPRODUCT(Q108:Q114,$W108:$W114),"")</f>
        <v/>
      </c>
      <c r="R115" s="1347" t="str">
        <f>IF(AND(ISNUMBER(R67),'IRRBB exposures'!$F$26="Yes",'IRRBB exposures'!$Z$142="Yes",'IRRBB exposures'!$Z$243="Yes",'IRRBB exposures'!$AB$336="Yes",ISNUMBER(R114),ISNUMBER($W67),ISNUMBER($W68),ISNUMBER($W69),ISNUMBER($W70),ISNUMBER($W108),ISNUMBER($W109),ISNUMBER($W110),ISNUMBER($W111),ISNUMBER($W112),ISNUMBER($W113),ISNUMBER($W114)),SUMPRODUCT(R67:R70,$W67:$W70)+SUMPRODUCT(R108:R114,$W108:$W114),"")</f>
        <v/>
      </c>
      <c r="S115" s="1347" t="str">
        <f>IF(AND(ISNUMBER(S67),'IRRBB exposures'!$F$26="Yes",'IRRBB exposures'!$Z$142="Yes",'IRRBB exposures'!$Z$243="Yes",'IRRBB exposures'!$AB$336="Yes",ISNUMBER(S114),ISNUMBER($W67),ISNUMBER($W68),ISNUMBER($W69),ISNUMBER($W70),ISNUMBER($W108),ISNUMBER($W109),ISNUMBER($W110),ISNUMBER($W111),ISNUMBER($W112),ISNUMBER($W113),ISNUMBER($W114)),SUMPRODUCT(S67:S70,$W67:$W70)+SUMPRODUCT(S108:S114,$W108:$W114),"")</f>
        <v/>
      </c>
      <c r="T115" s="1347" t="str">
        <f>IF(AND(ISNUMBER(T67),'IRRBB exposures'!$F$26="Yes",'IRRBB exposures'!$Z$142="Yes",'IRRBB exposures'!$Z$243="Yes",'IRRBB exposures'!$AB$336="Yes",ISNUMBER(T114),ISNUMBER($W67),ISNUMBER($W68),ISNUMBER($W69),ISNUMBER($W70),ISNUMBER($W108),ISNUMBER($W109),ISNUMBER($W110),ISNUMBER($W111),ISNUMBER($W112),ISNUMBER($W113),ISNUMBER($W114)),SUMPRODUCT(T67:T70,$W67:$W70)+SUMPRODUCT(T108:T114,$W108:$W114),"")</f>
        <v/>
      </c>
      <c r="U115" s="1347" t="str">
        <f>IF(AND(ISNUMBER(U67),'IRRBB exposures'!$F$26="Yes",'IRRBB exposures'!$Z$142="Yes",'IRRBB exposures'!$Z$243="Yes",'IRRBB exposures'!$AB$336="Yes",ISNUMBER(U114),ISNUMBER($W67),ISNUMBER($W68),ISNUMBER($W69),ISNUMBER($W70),ISNUMBER($W108),ISNUMBER($W109),ISNUMBER($W110),ISNUMBER($W111),ISNUMBER($W112),ISNUMBER($W113),ISNUMBER($W114)),SUMPRODUCT(U67:U70,$W67:$W70)+SUMPRODUCT(U108:U114,$W108:$W114),"")</f>
        <v/>
      </c>
      <c r="V115" s="1347" t="str">
        <f>IF(AND(ISNUMBER(V67),'IRRBB exposures'!$F$26="Yes",'IRRBB exposures'!$Z$142="Yes",'IRRBB exposures'!$Z$243="Yes",'IRRBB exposures'!$AB$336="Yes",ISNUMBER(V114),ISNUMBER($W67),ISNUMBER($W68),ISNUMBER($W69),ISNUMBER($W70),ISNUMBER($W108),ISNUMBER($W109),ISNUMBER($W110),ISNUMBER($W111),ISNUMBER($W112),ISNUMBER($W113),ISNUMBER($W114)),SUMPRODUCT(V67:V70,$W67:$W70)+SUMPRODUCT(V108:V114,$W108:$W114),"")</f>
        <v/>
      </c>
      <c r="W115" s="1598"/>
    </row>
    <row r="116" spans="1:23" ht="15" customHeight="1" x14ac:dyDescent="0.25">
      <c r="B116" s="2244">
        <v>6</v>
      </c>
      <c r="C116" s="1150" t="s">
        <v>1303</v>
      </c>
      <c r="D116" s="1346" t="str">
        <f>IF(ISNUMBER('IRRBB exposures'!E143),'IRRBB exposures'!E143,"")</f>
        <v/>
      </c>
      <c r="E116" s="1346" t="str">
        <f>IF(ISNUMBER('IRRBB exposures'!F143),'IRRBB exposures'!F143,"")</f>
        <v/>
      </c>
      <c r="F116" s="1346" t="str">
        <f>IF(ISNUMBER('IRRBB exposures'!G143),'IRRBB exposures'!G143,"")</f>
        <v/>
      </c>
      <c r="G116" s="1346" t="str">
        <f>IF(ISNUMBER('IRRBB exposures'!H143),'IRRBB exposures'!H143,"")</f>
        <v/>
      </c>
      <c r="H116" s="1346" t="str">
        <f>IF(ISNUMBER('IRRBB exposures'!I143),'IRRBB exposures'!I143,"")</f>
        <v/>
      </c>
      <c r="I116" s="1346" t="str">
        <f>IF(ISNUMBER('IRRBB exposures'!J143),'IRRBB exposures'!J143,"")</f>
        <v/>
      </c>
      <c r="J116" s="1346" t="str">
        <f>IF(ISNUMBER('IRRBB exposures'!K143),'IRRBB exposures'!K143,"")</f>
        <v/>
      </c>
      <c r="K116" s="1346" t="str">
        <f>IF(ISNUMBER('IRRBB exposures'!L143),'IRRBB exposures'!L143,"")</f>
        <v/>
      </c>
      <c r="L116" s="1346" t="str">
        <f>IF(ISNUMBER('IRRBB exposures'!M143),'IRRBB exposures'!M143,"")</f>
        <v/>
      </c>
      <c r="M116" s="1346" t="str">
        <f>IF(ISNUMBER('IRRBB exposures'!N143),'IRRBB exposures'!N143,"")</f>
        <v/>
      </c>
      <c r="N116" s="1346" t="str">
        <f>IF(ISNUMBER('IRRBB exposures'!O143),'IRRBB exposures'!O143,"")</f>
        <v/>
      </c>
      <c r="O116" s="1346" t="str">
        <f>IF(ISNUMBER('IRRBB exposures'!P143),'IRRBB exposures'!P143,"")</f>
        <v/>
      </c>
      <c r="P116" s="1346" t="str">
        <f>IF(ISNUMBER('IRRBB exposures'!Q143),'IRRBB exposures'!Q143,"")</f>
        <v/>
      </c>
      <c r="Q116" s="1346" t="str">
        <f>IF(ISNUMBER('IRRBB exposures'!R143),'IRRBB exposures'!R143,"")</f>
        <v/>
      </c>
      <c r="R116" s="1346" t="str">
        <f>IF(ISNUMBER('IRRBB exposures'!S143),'IRRBB exposures'!S143,"")</f>
        <v/>
      </c>
      <c r="S116" s="1346" t="str">
        <f>IF(ISNUMBER('IRRBB exposures'!T143),'IRRBB exposures'!T143,"")</f>
        <v/>
      </c>
      <c r="T116" s="1346" t="str">
        <f>IF(ISNUMBER('IRRBB exposures'!U143),'IRRBB exposures'!U143,"")</f>
        <v/>
      </c>
      <c r="U116" s="1346" t="str">
        <f>IF(ISNUMBER('IRRBB exposures'!V143),'IRRBB exposures'!V143,"")</f>
        <v/>
      </c>
      <c r="V116" s="1346" t="str">
        <f>IF(ISNUMBER('IRRBB exposures'!W143),'IRRBB exposures'!W143,"")</f>
        <v/>
      </c>
      <c r="W116" s="1595" t="str">
        <f>IF(OR(ISBLANK('IRRBB exposures'!Y137),'IRRBB exposures'!Z143="No"),"",IF('IRRBB exposures'!Y137 = "Yes",-1,0))</f>
        <v/>
      </c>
    </row>
    <row r="117" spans="1:23" ht="15" customHeight="1" x14ac:dyDescent="0.25">
      <c r="B117" s="2245"/>
      <c r="C117" s="1348" t="s">
        <v>1304</v>
      </c>
      <c r="D117" s="1346" t="str">
        <f>IF(ISNUMBER('IRRBB exposures'!E188),'IRRBB exposures'!E188,"")</f>
        <v/>
      </c>
      <c r="E117" s="1346" t="str">
        <f>IF(ISNUMBER('IRRBB exposures'!F188),'IRRBB exposures'!F188,"")</f>
        <v/>
      </c>
      <c r="F117" s="1346" t="str">
        <f>IF(ISNUMBER('IRRBB exposures'!G188),'IRRBB exposures'!G188,"")</f>
        <v/>
      </c>
      <c r="G117" s="1346" t="str">
        <f>IF(ISNUMBER('IRRBB exposures'!H188),'IRRBB exposures'!H188,"")</f>
        <v/>
      </c>
      <c r="H117" s="1346" t="str">
        <f>IF(ISNUMBER('IRRBB exposures'!I188),'IRRBB exposures'!I188,"")</f>
        <v/>
      </c>
      <c r="I117" s="1346" t="str">
        <f>IF(ISNUMBER('IRRBB exposures'!J188),'IRRBB exposures'!J188,"")</f>
        <v/>
      </c>
      <c r="J117" s="1346" t="str">
        <f>IF(ISNUMBER('IRRBB exposures'!K188),'IRRBB exposures'!K188,"")</f>
        <v/>
      </c>
      <c r="K117" s="1346" t="str">
        <f>IF(ISNUMBER('IRRBB exposures'!L188),'IRRBB exposures'!L188,"")</f>
        <v/>
      </c>
      <c r="L117" s="1346" t="str">
        <f>IF(ISNUMBER('IRRBB exposures'!M188),'IRRBB exposures'!M188,"")</f>
        <v/>
      </c>
      <c r="M117" s="1346" t="str">
        <f>IF(ISNUMBER('IRRBB exposures'!N188),'IRRBB exposures'!N188,"")</f>
        <v/>
      </c>
      <c r="N117" s="1346" t="str">
        <f>IF(ISNUMBER('IRRBB exposures'!O188),'IRRBB exposures'!O188,"")</f>
        <v/>
      </c>
      <c r="O117" s="1346" t="str">
        <f>IF(ISNUMBER('IRRBB exposures'!P188),'IRRBB exposures'!P188,"")</f>
        <v/>
      </c>
      <c r="P117" s="1346" t="str">
        <f>IF(ISNUMBER('IRRBB exposures'!Q188),'IRRBB exposures'!Q188,"")</f>
        <v/>
      </c>
      <c r="Q117" s="1346" t="str">
        <f>IF(ISNUMBER('IRRBB exposures'!R188),'IRRBB exposures'!R188,"")</f>
        <v/>
      </c>
      <c r="R117" s="1346" t="str">
        <f>IF(ISNUMBER('IRRBB exposures'!S188),'IRRBB exposures'!S188,"")</f>
        <v/>
      </c>
      <c r="S117" s="1346" t="str">
        <f>IF(ISNUMBER('IRRBB exposures'!T188),'IRRBB exposures'!T188,"")</f>
        <v/>
      </c>
      <c r="T117" s="1346" t="str">
        <f>IF(ISNUMBER('IRRBB exposures'!U188),'IRRBB exposures'!U188,"")</f>
        <v/>
      </c>
      <c r="U117" s="1346" t="str">
        <f>IF(ISNUMBER('IRRBB exposures'!V188),'IRRBB exposures'!V188,"")</f>
        <v/>
      </c>
      <c r="V117" s="1346" t="str">
        <f>IF(ISNUMBER('IRRBB exposures'!W188),'IRRBB exposures'!W188,"")</f>
        <v/>
      </c>
      <c r="W117" s="1596" t="str">
        <f>IF(OR(ISBLANK('IRRBB exposures'!Y137),'IRRBB exposures'!Z143="No"),"",IF('IRRBB exposures'!Y137 = "No",-1,0))</f>
        <v/>
      </c>
    </row>
    <row r="118" spans="1:23" ht="15" customHeight="1" x14ac:dyDescent="0.25">
      <c r="B118" s="2245"/>
      <c r="C118" s="1348" t="s">
        <v>1305</v>
      </c>
      <c r="D118" s="1346" t="str">
        <f>IF(ISNUMBER('IRRBB exposures'!E244),'IRRBB exposures'!E244,"")</f>
        <v/>
      </c>
      <c r="E118" s="1346" t="str">
        <f>IF(ISNUMBER('IRRBB exposures'!F244),'IRRBB exposures'!F244,"")</f>
        <v/>
      </c>
      <c r="F118" s="1346" t="str">
        <f>IF(ISNUMBER('IRRBB exposures'!G244),'IRRBB exposures'!G244,"")</f>
        <v/>
      </c>
      <c r="G118" s="1346" t="str">
        <f>IF(ISNUMBER('IRRBB exposures'!H244),'IRRBB exposures'!H244,"")</f>
        <v/>
      </c>
      <c r="H118" s="1346" t="str">
        <f>IF(ISNUMBER('IRRBB exposures'!I244),'IRRBB exposures'!I244,"")</f>
        <v/>
      </c>
      <c r="I118" s="1346" t="str">
        <f>IF(ISNUMBER('IRRBB exposures'!J244),'IRRBB exposures'!J244,"")</f>
        <v/>
      </c>
      <c r="J118" s="1346" t="str">
        <f>IF(ISNUMBER('IRRBB exposures'!K244),'IRRBB exposures'!K244,"")</f>
        <v/>
      </c>
      <c r="K118" s="1346" t="str">
        <f>IF(ISNUMBER('IRRBB exposures'!L244),'IRRBB exposures'!L244,"")</f>
        <v/>
      </c>
      <c r="L118" s="1346" t="str">
        <f>IF(ISNUMBER('IRRBB exposures'!M244),'IRRBB exposures'!M244,"")</f>
        <v/>
      </c>
      <c r="M118" s="1346" t="str">
        <f>IF(ISNUMBER('IRRBB exposures'!N244),'IRRBB exposures'!N244,"")</f>
        <v/>
      </c>
      <c r="N118" s="1346" t="str">
        <f>IF(ISNUMBER('IRRBB exposures'!O244),'IRRBB exposures'!O244,"")</f>
        <v/>
      </c>
      <c r="O118" s="1346" t="str">
        <f>IF(ISNUMBER('IRRBB exposures'!P244),'IRRBB exposures'!P244,"")</f>
        <v/>
      </c>
      <c r="P118" s="1346" t="str">
        <f>IF(ISNUMBER('IRRBB exposures'!Q244),'IRRBB exposures'!Q244,"")</f>
        <v/>
      </c>
      <c r="Q118" s="1346" t="str">
        <f>IF(ISNUMBER('IRRBB exposures'!R244),'IRRBB exposures'!R244,"")</f>
        <v/>
      </c>
      <c r="R118" s="1346" t="str">
        <f>IF(ISNUMBER('IRRBB exposures'!S244),'IRRBB exposures'!S244,"")</f>
        <v/>
      </c>
      <c r="S118" s="1346" t="str">
        <f>IF(ISNUMBER('IRRBB exposures'!T244),'IRRBB exposures'!T244,"")</f>
        <v/>
      </c>
      <c r="T118" s="1346" t="str">
        <f>IF(ISNUMBER('IRRBB exposures'!U244),'IRRBB exposures'!U244,"")</f>
        <v/>
      </c>
      <c r="U118" s="1346" t="str">
        <f>IF(ISNUMBER('IRRBB exposures'!V244),'IRRBB exposures'!V244,"")</f>
        <v/>
      </c>
      <c r="V118" s="1346" t="str">
        <f>IF(ISNUMBER('IRRBB exposures'!W244),'IRRBB exposures'!W244,"")</f>
        <v/>
      </c>
      <c r="W118" s="1596" t="str">
        <f>IF(OR(ISBLANK('IRRBB exposures'!Y238),'IRRBB exposures'!Z244="No"),"",IF('IRRBB exposures'!Y238 = "Yes",1,0))</f>
        <v/>
      </c>
    </row>
    <row r="119" spans="1:23" ht="15" customHeight="1" x14ac:dyDescent="0.25">
      <c r="B119" s="2245"/>
      <c r="C119" s="1348" t="s">
        <v>1306</v>
      </c>
      <c r="D119" s="1346" t="str">
        <f>IF(ISNUMBER('IRRBB exposures'!E289),'IRRBB exposures'!E289,"")</f>
        <v/>
      </c>
      <c r="E119" s="1346" t="str">
        <f>IF(ISNUMBER('IRRBB exposures'!F289),'IRRBB exposures'!F289,"")</f>
        <v/>
      </c>
      <c r="F119" s="1346" t="str">
        <f>IF(ISNUMBER('IRRBB exposures'!G289),'IRRBB exposures'!G289,"")</f>
        <v/>
      </c>
      <c r="G119" s="1346" t="str">
        <f>IF(ISNUMBER('IRRBB exposures'!H289),'IRRBB exposures'!H289,"")</f>
        <v/>
      </c>
      <c r="H119" s="1346" t="str">
        <f>IF(ISNUMBER('IRRBB exposures'!I289),'IRRBB exposures'!I289,"")</f>
        <v/>
      </c>
      <c r="I119" s="1346" t="str">
        <f>IF(ISNUMBER('IRRBB exposures'!J289),'IRRBB exposures'!J289,"")</f>
        <v/>
      </c>
      <c r="J119" s="1346" t="str">
        <f>IF(ISNUMBER('IRRBB exposures'!K289),'IRRBB exposures'!K289,"")</f>
        <v/>
      </c>
      <c r="K119" s="1346" t="str">
        <f>IF(ISNUMBER('IRRBB exposures'!L289),'IRRBB exposures'!L289,"")</f>
        <v/>
      </c>
      <c r="L119" s="1346" t="str">
        <f>IF(ISNUMBER('IRRBB exposures'!M289),'IRRBB exposures'!M289,"")</f>
        <v/>
      </c>
      <c r="M119" s="1346" t="str">
        <f>IF(ISNUMBER('IRRBB exposures'!N289),'IRRBB exposures'!N289,"")</f>
        <v/>
      </c>
      <c r="N119" s="1346" t="str">
        <f>IF(ISNUMBER('IRRBB exposures'!O289),'IRRBB exposures'!O289,"")</f>
        <v/>
      </c>
      <c r="O119" s="1346" t="str">
        <f>IF(ISNUMBER('IRRBB exposures'!P289),'IRRBB exposures'!P289,"")</f>
        <v/>
      </c>
      <c r="P119" s="1346" t="str">
        <f>IF(ISNUMBER('IRRBB exposures'!Q289),'IRRBB exposures'!Q289,"")</f>
        <v/>
      </c>
      <c r="Q119" s="1346" t="str">
        <f>IF(ISNUMBER('IRRBB exposures'!R289),'IRRBB exposures'!R289,"")</f>
        <v/>
      </c>
      <c r="R119" s="1346" t="str">
        <f>IF(ISNUMBER('IRRBB exposures'!S289),'IRRBB exposures'!S289,"")</f>
        <v/>
      </c>
      <c r="S119" s="1346" t="str">
        <f>IF(ISNUMBER('IRRBB exposures'!T289),'IRRBB exposures'!T289,"")</f>
        <v/>
      </c>
      <c r="T119" s="1346" t="str">
        <f>IF(ISNUMBER('IRRBB exposures'!U289),'IRRBB exposures'!U289,"")</f>
        <v/>
      </c>
      <c r="U119" s="1346" t="str">
        <f>IF(ISNUMBER('IRRBB exposures'!V289),'IRRBB exposures'!V289,"")</f>
        <v/>
      </c>
      <c r="V119" s="1346" t="str">
        <f>IF(ISNUMBER('IRRBB exposures'!W289),'IRRBB exposures'!W289,"")</f>
        <v/>
      </c>
      <c r="W119" s="1596" t="str">
        <f>IF(OR(ISBLANK('IRRBB exposures'!Y238),'IRRBB exposures'!Z244="No"),"",IF('IRRBB exposures'!Y238 = "No",1,0))</f>
        <v/>
      </c>
    </row>
    <row r="120" spans="1:23" ht="15" customHeight="1" x14ac:dyDescent="0.25">
      <c r="B120" s="2245"/>
      <c r="C120" s="1348" t="s">
        <v>1307</v>
      </c>
      <c r="D120" s="1346" t="str">
        <f>IF(AND(ISNUMBER('IRRBB exposures'!E337),ISNUMBER('IRRBB exposures'!E382)),'IRRBB exposures'!E337-'IRRBB exposures'!E382,"")</f>
        <v/>
      </c>
      <c r="E120" s="1346" t="str">
        <f>IF(AND(ISNUMBER('IRRBB exposures'!F337),ISNUMBER('IRRBB exposures'!F382)),'IRRBB exposures'!F337-'IRRBB exposures'!F382,"")</f>
        <v/>
      </c>
      <c r="F120" s="1346" t="str">
        <f>IF(AND(ISNUMBER('IRRBB exposures'!G337),ISNUMBER('IRRBB exposures'!G382)),'IRRBB exposures'!G337-'IRRBB exposures'!G382,"")</f>
        <v/>
      </c>
      <c r="G120" s="1346" t="str">
        <f>IF(AND(ISNUMBER('IRRBB exposures'!H337),ISNUMBER('IRRBB exposures'!H382)),'IRRBB exposures'!H337-'IRRBB exposures'!H382,"")</f>
        <v/>
      </c>
      <c r="H120" s="1346" t="str">
        <f>IF(AND(ISNUMBER('IRRBB exposures'!I337),ISNUMBER('IRRBB exposures'!I382)),'IRRBB exposures'!I337-'IRRBB exposures'!I382,"")</f>
        <v/>
      </c>
      <c r="I120" s="1346" t="str">
        <f>IF(AND(ISNUMBER('IRRBB exposures'!J337),ISNUMBER('IRRBB exposures'!J382)),'IRRBB exposures'!J337-'IRRBB exposures'!J382,"")</f>
        <v/>
      </c>
      <c r="J120" s="1346" t="str">
        <f>IF(AND(ISNUMBER('IRRBB exposures'!K337),ISNUMBER('IRRBB exposures'!K382)),'IRRBB exposures'!K337-'IRRBB exposures'!K382,"")</f>
        <v/>
      </c>
      <c r="K120" s="1346" t="str">
        <f>IF(AND(ISNUMBER('IRRBB exposures'!L337),ISNUMBER('IRRBB exposures'!L382)),'IRRBB exposures'!L337-'IRRBB exposures'!L382,"")</f>
        <v/>
      </c>
      <c r="L120" s="1346" t="str">
        <f>IF(AND(ISNUMBER('IRRBB exposures'!M337),ISNUMBER('IRRBB exposures'!M382)),'IRRBB exposures'!M337-'IRRBB exposures'!M382,"")</f>
        <v/>
      </c>
      <c r="M120" s="1346" t="str">
        <f>IF(AND(ISNUMBER('IRRBB exposures'!N337),ISNUMBER('IRRBB exposures'!N382)),'IRRBB exposures'!N337-'IRRBB exposures'!N382,"")</f>
        <v/>
      </c>
      <c r="N120" s="1346" t="str">
        <f>IF(AND(ISNUMBER('IRRBB exposures'!O337),ISNUMBER('IRRBB exposures'!O382)),'IRRBB exposures'!O337-'IRRBB exposures'!O382,"")</f>
        <v/>
      </c>
      <c r="O120" s="1346" t="str">
        <f>IF(AND(ISNUMBER('IRRBB exposures'!P337),ISNUMBER('IRRBB exposures'!P382)),'IRRBB exposures'!P337-'IRRBB exposures'!P382,"")</f>
        <v/>
      </c>
      <c r="P120" s="1346" t="str">
        <f>IF(AND(ISNUMBER('IRRBB exposures'!Q337),ISNUMBER('IRRBB exposures'!Q382)),'IRRBB exposures'!Q337-'IRRBB exposures'!Q382,"")</f>
        <v/>
      </c>
      <c r="Q120" s="1346" t="str">
        <f>IF(AND(ISNUMBER('IRRBB exposures'!R337),ISNUMBER('IRRBB exposures'!R382)),'IRRBB exposures'!R337-'IRRBB exposures'!R382,"")</f>
        <v/>
      </c>
      <c r="R120" s="1346" t="str">
        <f>IF(AND(ISNUMBER('IRRBB exposures'!S337),ISNUMBER('IRRBB exposures'!S382)),'IRRBB exposures'!S337-'IRRBB exposures'!S382,"")</f>
        <v/>
      </c>
      <c r="S120" s="1346" t="str">
        <f>IF(AND(ISNUMBER('IRRBB exposures'!T337),ISNUMBER('IRRBB exposures'!T382)),'IRRBB exposures'!T337-'IRRBB exposures'!T382,"")</f>
        <v/>
      </c>
      <c r="T120" s="1346" t="str">
        <f>IF(AND(ISNUMBER('IRRBB exposures'!U337),ISNUMBER('IRRBB exposures'!U382)),'IRRBB exposures'!U337-'IRRBB exposures'!U382,"")</f>
        <v/>
      </c>
      <c r="U120" s="1346" t="str">
        <f>IF(AND(ISNUMBER('IRRBB exposures'!V337),ISNUMBER('IRRBB exposures'!V382)),'IRRBB exposures'!V337-'IRRBB exposures'!V382,"")</f>
        <v/>
      </c>
      <c r="V120" s="1346" t="str">
        <f>IF(AND(ISNUMBER('IRRBB exposures'!W337),ISNUMBER('IRRBB exposures'!W382)),'IRRBB exposures'!W337-'IRRBB exposures'!W382,"")</f>
        <v/>
      </c>
      <c r="W120" s="1596" t="str">
        <f>IF(OR(ISBLANK('IRRBB exposures'!Z331),'IRRBB exposures'!AB337="No"),"",IF('IRRBB exposures'!Z331 = "Yes",-1,0))</f>
        <v/>
      </c>
    </row>
    <row r="121" spans="1:23" ht="15" customHeight="1" x14ac:dyDescent="0.25">
      <c r="B121" s="2245"/>
      <c r="C121" s="1348" t="s">
        <v>1308</v>
      </c>
      <c r="D121" s="1346" t="str">
        <f>IF(AND(ISNUMBER('IRRBB exposures'!E428),ISNUMBER('IRRBB exposures'!E473)),'IRRBB exposures'!E428-'IRRBB exposures'!E473,"")</f>
        <v/>
      </c>
      <c r="E121" s="1346" t="str">
        <f>IF(AND(ISNUMBER('IRRBB exposures'!F428),ISNUMBER('IRRBB exposures'!F473)),'IRRBB exposures'!F428-'IRRBB exposures'!F473,"")</f>
        <v/>
      </c>
      <c r="F121" s="1346" t="str">
        <f>IF(AND(ISNUMBER('IRRBB exposures'!G428),ISNUMBER('IRRBB exposures'!G473)),'IRRBB exposures'!G428-'IRRBB exposures'!G473,"")</f>
        <v/>
      </c>
      <c r="G121" s="1346" t="str">
        <f>IF(AND(ISNUMBER('IRRBB exposures'!H428),ISNUMBER('IRRBB exposures'!H473)),'IRRBB exposures'!H428-'IRRBB exposures'!H473,"")</f>
        <v/>
      </c>
      <c r="H121" s="1346" t="str">
        <f>IF(AND(ISNUMBER('IRRBB exposures'!I428),ISNUMBER('IRRBB exposures'!I473)),'IRRBB exposures'!I428-'IRRBB exposures'!I473,"")</f>
        <v/>
      </c>
      <c r="I121" s="1346" t="str">
        <f>IF(AND(ISNUMBER('IRRBB exposures'!J428),ISNUMBER('IRRBB exposures'!J473)),'IRRBB exposures'!J428-'IRRBB exposures'!J473,"")</f>
        <v/>
      </c>
      <c r="J121" s="1346" t="str">
        <f>IF(AND(ISNUMBER('IRRBB exposures'!K428),ISNUMBER('IRRBB exposures'!K473)),'IRRBB exposures'!K428-'IRRBB exposures'!K473,"")</f>
        <v/>
      </c>
      <c r="K121" s="1346" t="str">
        <f>IF(AND(ISNUMBER('IRRBB exposures'!L428),ISNUMBER('IRRBB exposures'!L473)),'IRRBB exposures'!L428-'IRRBB exposures'!L473,"")</f>
        <v/>
      </c>
      <c r="L121" s="1346" t="str">
        <f>IF(AND(ISNUMBER('IRRBB exposures'!M428),ISNUMBER('IRRBB exposures'!M473)),'IRRBB exposures'!M428-'IRRBB exposures'!M473,"")</f>
        <v/>
      </c>
      <c r="M121" s="1346" t="str">
        <f>IF(AND(ISNUMBER('IRRBB exposures'!N428),ISNUMBER('IRRBB exposures'!N473)),'IRRBB exposures'!N428-'IRRBB exposures'!N473,"")</f>
        <v/>
      </c>
      <c r="N121" s="1346" t="str">
        <f>IF(AND(ISNUMBER('IRRBB exposures'!O428),ISNUMBER('IRRBB exposures'!O473)),'IRRBB exposures'!O428-'IRRBB exposures'!O473,"")</f>
        <v/>
      </c>
      <c r="O121" s="1346" t="str">
        <f>IF(AND(ISNUMBER('IRRBB exposures'!P428),ISNUMBER('IRRBB exposures'!P473)),'IRRBB exposures'!P428-'IRRBB exposures'!P473,"")</f>
        <v/>
      </c>
      <c r="P121" s="1346" t="str">
        <f>IF(AND(ISNUMBER('IRRBB exposures'!Q428),ISNUMBER('IRRBB exposures'!Q473)),'IRRBB exposures'!Q428-'IRRBB exposures'!Q473,"")</f>
        <v/>
      </c>
      <c r="Q121" s="1346" t="str">
        <f>IF(AND(ISNUMBER('IRRBB exposures'!R428),ISNUMBER('IRRBB exposures'!R473)),'IRRBB exposures'!R428-'IRRBB exposures'!R473,"")</f>
        <v/>
      </c>
      <c r="R121" s="1346" t="str">
        <f>IF(AND(ISNUMBER('IRRBB exposures'!S428),ISNUMBER('IRRBB exposures'!S473)),'IRRBB exposures'!S428-'IRRBB exposures'!S473,"")</f>
        <v/>
      </c>
      <c r="S121" s="1346" t="str">
        <f>IF(AND(ISNUMBER('IRRBB exposures'!T428),ISNUMBER('IRRBB exposures'!T473)),'IRRBB exposures'!T428-'IRRBB exposures'!T473,"")</f>
        <v/>
      </c>
      <c r="T121" s="1346" t="str">
        <f>IF(AND(ISNUMBER('IRRBB exposures'!U428),ISNUMBER('IRRBB exposures'!U473)),'IRRBB exposures'!U428-'IRRBB exposures'!U473,"")</f>
        <v/>
      </c>
      <c r="U121" s="1346" t="str">
        <f>IF(AND(ISNUMBER('IRRBB exposures'!V428),ISNUMBER('IRRBB exposures'!V473)),'IRRBB exposures'!V428-'IRRBB exposures'!V473,"")</f>
        <v/>
      </c>
      <c r="V121" s="1346" t="str">
        <f>IF(AND(ISNUMBER('IRRBB exposures'!W428),ISNUMBER('IRRBB exposures'!W473)),'IRRBB exposures'!W428-'IRRBB exposures'!W473,"")</f>
        <v/>
      </c>
      <c r="W121" s="1596" t="str">
        <f>IF(OR(ISBLANK('IRRBB exposures'!Z331),'IRRBB exposures'!AB337="No"),"",IF('IRRBB exposures'!Z331 = "No",-1,0))</f>
        <v/>
      </c>
    </row>
    <row r="122" spans="1:23" ht="15" customHeight="1" x14ac:dyDescent="0.25">
      <c r="B122" s="2245"/>
      <c r="C122" s="1150" t="s">
        <v>1301</v>
      </c>
      <c r="D122" s="1346" t="str">
        <f>IF(AND(ISNUMBER('IRRBB exposures'!E520),ISNUMBER('IRRBB exposures'!E566)),'IRRBB exposures'!E520-'IRRBB exposures'!E566,"")</f>
        <v/>
      </c>
      <c r="E122" s="1346" t="str">
        <f>IF(AND(ISNUMBER('IRRBB exposures'!F520),ISNUMBER('IRRBB exposures'!F566)),'IRRBB exposures'!F520-'IRRBB exposures'!F566,"")</f>
        <v/>
      </c>
      <c r="F122" s="1346" t="str">
        <f>IF(AND(ISNUMBER('IRRBB exposures'!G520),ISNUMBER('IRRBB exposures'!G566)),'IRRBB exposures'!G520-'IRRBB exposures'!G566,"")</f>
        <v/>
      </c>
      <c r="G122" s="1346" t="str">
        <f>IF(AND(ISNUMBER('IRRBB exposures'!H520),ISNUMBER('IRRBB exposures'!H566)),'IRRBB exposures'!H520-'IRRBB exposures'!H566,"")</f>
        <v/>
      </c>
      <c r="H122" s="1346" t="str">
        <f>IF(AND(ISNUMBER('IRRBB exposures'!I520),ISNUMBER('IRRBB exposures'!I566)),'IRRBB exposures'!I520-'IRRBB exposures'!I566,"")</f>
        <v/>
      </c>
      <c r="I122" s="1346" t="str">
        <f>IF(AND(ISNUMBER('IRRBB exposures'!J520),ISNUMBER('IRRBB exposures'!J566)),'IRRBB exposures'!J520-'IRRBB exposures'!J566,"")</f>
        <v/>
      </c>
      <c r="J122" s="1346" t="str">
        <f>IF(AND(ISNUMBER('IRRBB exposures'!K520),ISNUMBER('IRRBB exposures'!K566)),'IRRBB exposures'!K520-'IRRBB exposures'!K566,"")</f>
        <v/>
      </c>
      <c r="K122" s="1346" t="str">
        <f>IF(AND(ISNUMBER('IRRBB exposures'!L520),ISNUMBER('IRRBB exposures'!L566)),'IRRBB exposures'!L520-'IRRBB exposures'!L566,"")</f>
        <v/>
      </c>
      <c r="L122" s="1346" t="str">
        <f>IF(AND(ISNUMBER('IRRBB exposures'!M520),ISNUMBER('IRRBB exposures'!M566)),'IRRBB exposures'!M520-'IRRBB exposures'!M566,"")</f>
        <v/>
      </c>
      <c r="M122" s="1346" t="str">
        <f>IF(AND(ISNUMBER('IRRBB exposures'!N520),ISNUMBER('IRRBB exposures'!N566)),'IRRBB exposures'!N520-'IRRBB exposures'!N566,"")</f>
        <v/>
      </c>
      <c r="N122" s="1346" t="str">
        <f>IF(AND(ISNUMBER('IRRBB exposures'!O520),ISNUMBER('IRRBB exposures'!O566)),'IRRBB exposures'!O520-'IRRBB exposures'!O566,"")</f>
        <v/>
      </c>
      <c r="O122" s="1346" t="str">
        <f>IF(AND(ISNUMBER('IRRBB exposures'!P520),ISNUMBER('IRRBB exposures'!P566)),'IRRBB exposures'!P520-'IRRBB exposures'!P566,"")</f>
        <v/>
      </c>
      <c r="P122" s="1346" t="str">
        <f>IF(AND(ISNUMBER('IRRBB exposures'!Q520),ISNUMBER('IRRBB exposures'!Q566)),'IRRBB exposures'!Q520-'IRRBB exposures'!Q566,"")</f>
        <v/>
      </c>
      <c r="Q122" s="1346" t="str">
        <f>IF(AND(ISNUMBER('IRRBB exposures'!R520),ISNUMBER('IRRBB exposures'!R566)),'IRRBB exposures'!R520-'IRRBB exposures'!R566,"")</f>
        <v/>
      </c>
      <c r="R122" s="1346" t="str">
        <f>IF(AND(ISNUMBER('IRRBB exposures'!S520),ISNUMBER('IRRBB exposures'!S566)),'IRRBB exposures'!S520-'IRRBB exposures'!S566,"")</f>
        <v/>
      </c>
      <c r="S122" s="1346" t="str">
        <f>IF(AND(ISNUMBER('IRRBB exposures'!T520),ISNUMBER('IRRBB exposures'!T566)),'IRRBB exposures'!T520-'IRRBB exposures'!T566,"")</f>
        <v/>
      </c>
      <c r="T122" s="1346" t="str">
        <f>IF(AND(ISNUMBER('IRRBB exposures'!U520),ISNUMBER('IRRBB exposures'!U566)),'IRRBB exposures'!U520-'IRRBB exposures'!U566,"")</f>
        <v/>
      </c>
      <c r="U122" s="1346" t="str">
        <f>IF(AND(ISNUMBER('IRRBB exposures'!V520),ISNUMBER('IRRBB exposures'!V566)),'IRRBB exposures'!V520-'IRRBB exposures'!V566,"")</f>
        <v/>
      </c>
      <c r="V122" s="1346" t="str">
        <f>IF(AND(ISNUMBER('IRRBB exposures'!W520),ISNUMBER('IRRBB exposures'!W566)),'IRRBB exposures'!W520-'IRRBB exposures'!W566,"")</f>
        <v/>
      </c>
      <c r="W122" s="1597">
        <f t="shared" ref="W122" si="9">IF(ISNUMBER(W114),W114,"")</f>
        <v>1</v>
      </c>
    </row>
    <row r="123" spans="1:23" ht="15" customHeight="1" x14ac:dyDescent="0.25">
      <c r="B123" s="2246"/>
      <c r="C123" s="1139" t="s">
        <v>1309</v>
      </c>
      <c r="D123" s="1347" t="str">
        <f>IF(AND(ISNUMBER(D67),'IRRBB exposures'!$F$26="Yes",'IRRBB exposures'!$Z$143="Yes",'IRRBB exposures'!$Z$244="Yes",'IRRBB exposures'!$AB$337="Yes",ISNUMBER(D122),ISNUMBER($W67),ISNUMBER($W68),ISNUMBER($W69),ISNUMBER($W70),ISNUMBER($W116),ISNUMBER($W117),ISNUMBER($W118),ISNUMBER($W119),ISNUMBER($W120),ISNUMBER($W121),ISNUMBER($W122)),SUMPRODUCT(D67:D70,$W67:$W70)+SUMPRODUCT(D116:D122,$W116:$W122),"")</f>
        <v/>
      </c>
      <c r="E123" s="1347" t="str">
        <f>IF(AND(ISNUMBER(E67),'IRRBB exposures'!$F$26="Yes",'IRRBB exposures'!$Z$143="Yes",'IRRBB exposures'!$Z$244="Yes",'IRRBB exposures'!$AB$337="Yes",ISNUMBER(E122),ISNUMBER($W67),ISNUMBER($W68),ISNUMBER($W69),ISNUMBER($W70),ISNUMBER($W116),ISNUMBER($W117),ISNUMBER($W118),ISNUMBER($W119),ISNUMBER($W120),ISNUMBER($W121),ISNUMBER($W122)),SUMPRODUCT(E67:E70,$W67:$W70)+SUMPRODUCT(E116:E122,$W116:$W122),"")</f>
        <v/>
      </c>
      <c r="F123" s="1347" t="str">
        <f>IF(AND(ISNUMBER(F67),'IRRBB exposures'!$F$26="Yes",'IRRBB exposures'!$Z$143="Yes",'IRRBB exposures'!$Z$244="Yes",'IRRBB exposures'!$AB$337="Yes",ISNUMBER(F122),ISNUMBER($W67),ISNUMBER($W68),ISNUMBER($W69),ISNUMBER($W70),ISNUMBER($W116),ISNUMBER($W117),ISNUMBER($W118),ISNUMBER($W119),ISNUMBER($W120),ISNUMBER($W121),ISNUMBER($W122)),SUMPRODUCT(F67:F70,$W67:$W70)+SUMPRODUCT(F116:F122,$W116:$W122),"")</f>
        <v/>
      </c>
      <c r="G123" s="1347" t="str">
        <f>IF(AND(ISNUMBER(G67),'IRRBB exposures'!$F$26="Yes",'IRRBB exposures'!$Z$143="Yes",'IRRBB exposures'!$Z$244="Yes",'IRRBB exposures'!$AB$337="Yes",ISNUMBER(G122),ISNUMBER($W67),ISNUMBER($W68),ISNUMBER($W69),ISNUMBER($W70),ISNUMBER($W116),ISNUMBER($W117),ISNUMBER($W118),ISNUMBER($W119),ISNUMBER($W120),ISNUMBER($W121),ISNUMBER($W122)),SUMPRODUCT(G67:G70,$W67:$W70)+SUMPRODUCT(G116:G122,$W116:$W122),"")</f>
        <v/>
      </c>
      <c r="H123" s="1347" t="str">
        <f>IF(AND(ISNUMBER(H67),'IRRBB exposures'!$F$26="Yes",'IRRBB exposures'!$Z$143="Yes",'IRRBB exposures'!$Z$244="Yes",'IRRBB exposures'!$AB$337="Yes",ISNUMBER(H122),ISNUMBER($W67),ISNUMBER($W68),ISNUMBER($W69),ISNUMBER($W70),ISNUMBER($W116),ISNUMBER($W117),ISNUMBER($W118),ISNUMBER($W119),ISNUMBER($W120),ISNUMBER($W121),ISNUMBER($W122)),SUMPRODUCT(H67:H70,$W67:$W70)+SUMPRODUCT(H116:H122,$W116:$W122),"")</f>
        <v/>
      </c>
      <c r="I123" s="1347" t="str">
        <f>IF(AND(ISNUMBER(I67),'IRRBB exposures'!$F$26="Yes",'IRRBB exposures'!$Z$143="Yes",'IRRBB exposures'!$Z$244="Yes",'IRRBB exposures'!$AB$337="Yes",ISNUMBER(I122),ISNUMBER($W67),ISNUMBER($W68),ISNUMBER($W69),ISNUMBER($W70),ISNUMBER($W116),ISNUMBER($W117),ISNUMBER($W118),ISNUMBER($W119),ISNUMBER($W120),ISNUMBER($W121),ISNUMBER($W122)),SUMPRODUCT(I67:I70,$W67:$W70)+SUMPRODUCT(I116:I122,$W116:$W122),"")</f>
        <v/>
      </c>
      <c r="J123" s="1347" t="str">
        <f>IF(AND(ISNUMBER(J67),'IRRBB exposures'!$F$26="Yes",'IRRBB exposures'!$Z$143="Yes",'IRRBB exposures'!$Z$244="Yes",'IRRBB exposures'!$AB$337="Yes",ISNUMBER(J122),ISNUMBER($W67),ISNUMBER($W68),ISNUMBER($W69),ISNUMBER($W70),ISNUMBER($W116),ISNUMBER($W117),ISNUMBER($W118),ISNUMBER($W119),ISNUMBER($W120),ISNUMBER($W121),ISNUMBER($W122)),SUMPRODUCT(J67:J70,$W67:$W70)+SUMPRODUCT(J116:J122,$W116:$W122),"")</f>
        <v/>
      </c>
      <c r="K123" s="1347" t="str">
        <f>IF(AND(ISNUMBER(K67),'IRRBB exposures'!$F$26="Yes",'IRRBB exposures'!$Z$143="Yes",'IRRBB exposures'!$Z$244="Yes",'IRRBB exposures'!$AB$337="Yes",ISNUMBER(K122),ISNUMBER($W67),ISNUMBER($W68),ISNUMBER($W69),ISNUMBER($W70),ISNUMBER($W116),ISNUMBER($W117),ISNUMBER($W118),ISNUMBER($W119),ISNUMBER($W120),ISNUMBER($W121),ISNUMBER($W122)),SUMPRODUCT(K67:K70,$W67:$W70)+SUMPRODUCT(K116:K122,$W116:$W122),"")</f>
        <v/>
      </c>
      <c r="L123" s="1347" t="str">
        <f>IF(AND(ISNUMBER(L67),'IRRBB exposures'!$F$26="Yes",'IRRBB exposures'!$Z$143="Yes",'IRRBB exposures'!$Z$244="Yes",'IRRBB exposures'!$AB$337="Yes",ISNUMBER(L122),ISNUMBER($W67),ISNUMBER($W68),ISNUMBER($W69),ISNUMBER($W70),ISNUMBER($W116),ISNUMBER($W117),ISNUMBER($W118),ISNUMBER($W119),ISNUMBER($W120),ISNUMBER($W121),ISNUMBER($W122)),SUMPRODUCT(L67:L70,$W67:$W70)+SUMPRODUCT(L116:L122,$W116:$W122),"")</f>
        <v/>
      </c>
      <c r="M123" s="1347" t="str">
        <f>IF(AND(ISNUMBER(M67),'IRRBB exposures'!$F$26="Yes",'IRRBB exposures'!$Z$143="Yes",'IRRBB exposures'!$Z$244="Yes",'IRRBB exposures'!$AB$337="Yes",ISNUMBER(M122),ISNUMBER($W67),ISNUMBER($W68),ISNUMBER($W69),ISNUMBER($W70),ISNUMBER($W116),ISNUMBER($W117),ISNUMBER($W118),ISNUMBER($W119),ISNUMBER($W120),ISNUMBER($W121),ISNUMBER($W122)),SUMPRODUCT(M67:M70,$W67:$W70)+SUMPRODUCT(M116:M122,$W116:$W122),"")</f>
        <v/>
      </c>
      <c r="N123" s="1347" t="str">
        <f>IF(AND(ISNUMBER(N67),'IRRBB exposures'!$F$26="Yes",'IRRBB exposures'!$Z$143="Yes",'IRRBB exposures'!$Z$244="Yes",'IRRBB exposures'!$AB$337="Yes",ISNUMBER(N122),ISNUMBER($W67),ISNUMBER($W68),ISNUMBER($W69),ISNUMBER($W70),ISNUMBER($W116),ISNUMBER($W117),ISNUMBER($W118),ISNUMBER($W119),ISNUMBER($W120),ISNUMBER($W121),ISNUMBER($W122)),SUMPRODUCT(N67:N70,$W67:$W70)+SUMPRODUCT(N116:N122,$W116:$W122),"")</f>
        <v/>
      </c>
      <c r="O123" s="1347" t="str">
        <f>IF(AND(ISNUMBER(O67),'IRRBB exposures'!$F$26="Yes",'IRRBB exposures'!$Z$143="Yes",'IRRBB exposures'!$Z$244="Yes",'IRRBB exposures'!$AB$337="Yes",ISNUMBER(O122),ISNUMBER($W67),ISNUMBER($W68),ISNUMBER($W69),ISNUMBER($W70),ISNUMBER($W116),ISNUMBER($W117),ISNUMBER($W118),ISNUMBER($W119),ISNUMBER($W120),ISNUMBER($W121),ISNUMBER($W122)),SUMPRODUCT(O67:O70,$W67:$W70)+SUMPRODUCT(O116:O122,$W116:$W122),"")</f>
        <v/>
      </c>
      <c r="P123" s="1347" t="str">
        <f>IF(AND(ISNUMBER(P67),'IRRBB exposures'!$F$26="Yes",'IRRBB exposures'!$Z$143="Yes",'IRRBB exposures'!$Z$244="Yes",'IRRBB exposures'!$AB$337="Yes",ISNUMBER(P122),ISNUMBER($W67),ISNUMBER($W68),ISNUMBER($W69),ISNUMBER($W70),ISNUMBER($W116),ISNUMBER($W117),ISNUMBER($W118),ISNUMBER($W119),ISNUMBER($W120),ISNUMBER($W121),ISNUMBER($W122)),SUMPRODUCT(P67:P70,$W67:$W70)+SUMPRODUCT(P116:P122,$W116:$W122),"")</f>
        <v/>
      </c>
      <c r="Q123" s="1347" t="str">
        <f>IF(AND(ISNUMBER(Q67),'IRRBB exposures'!$F$26="Yes",'IRRBB exposures'!$Z$143="Yes",'IRRBB exposures'!$Z$244="Yes",'IRRBB exposures'!$AB$337="Yes",ISNUMBER(Q122),ISNUMBER($W67),ISNUMBER($W68),ISNUMBER($W69),ISNUMBER($W70),ISNUMBER($W116),ISNUMBER($W117),ISNUMBER($W118),ISNUMBER($W119),ISNUMBER($W120),ISNUMBER($W121),ISNUMBER($W122)),SUMPRODUCT(Q67:Q70,$W67:$W70)+SUMPRODUCT(Q116:Q122,$W116:$W122),"")</f>
        <v/>
      </c>
      <c r="R123" s="1347" t="str">
        <f>IF(AND(ISNUMBER(R67),'IRRBB exposures'!$F$26="Yes",'IRRBB exposures'!$Z$143="Yes",'IRRBB exposures'!$Z$244="Yes",'IRRBB exposures'!$AB$337="Yes",ISNUMBER(R122),ISNUMBER($W67),ISNUMBER($W68),ISNUMBER($W69),ISNUMBER($W70),ISNUMBER($W116),ISNUMBER($W117),ISNUMBER($W118),ISNUMBER($W119),ISNUMBER($W120),ISNUMBER($W121),ISNUMBER($W122)),SUMPRODUCT(R67:R70,$W67:$W70)+SUMPRODUCT(R116:R122,$W116:$W122),"")</f>
        <v/>
      </c>
      <c r="S123" s="1347" t="str">
        <f>IF(AND(ISNUMBER(S67),'IRRBB exposures'!$F$26="Yes",'IRRBB exposures'!$Z$143="Yes",'IRRBB exposures'!$Z$244="Yes",'IRRBB exposures'!$AB$337="Yes",ISNUMBER(S122),ISNUMBER($W67),ISNUMBER($W68),ISNUMBER($W69),ISNUMBER($W70),ISNUMBER($W116),ISNUMBER($W117),ISNUMBER($W118),ISNUMBER($W119),ISNUMBER($W120),ISNUMBER($W121),ISNUMBER($W122)),SUMPRODUCT(S67:S70,$W67:$W70)+SUMPRODUCT(S116:S122,$W116:$W122),"")</f>
        <v/>
      </c>
      <c r="T123" s="1347" t="str">
        <f>IF(AND(ISNUMBER(T67),'IRRBB exposures'!$F$26="Yes",'IRRBB exposures'!$Z$143="Yes",'IRRBB exposures'!$Z$244="Yes",'IRRBB exposures'!$AB$337="Yes",ISNUMBER(T122),ISNUMBER($W67),ISNUMBER($W68),ISNUMBER($W69),ISNUMBER($W70),ISNUMBER($W116),ISNUMBER($W117),ISNUMBER($W118),ISNUMBER($W119),ISNUMBER($W120),ISNUMBER($W121),ISNUMBER($W122)),SUMPRODUCT(T67:T70,$W67:$W70)+SUMPRODUCT(T116:T122,$W116:$W122),"")</f>
        <v/>
      </c>
      <c r="U123" s="1347" t="str">
        <f>IF(AND(ISNUMBER(U67),'IRRBB exposures'!$F$26="Yes",'IRRBB exposures'!$Z$143="Yes",'IRRBB exposures'!$Z$244="Yes",'IRRBB exposures'!$AB$337="Yes",ISNUMBER(U122),ISNUMBER($W67),ISNUMBER($W68),ISNUMBER($W69),ISNUMBER($W70),ISNUMBER($W116),ISNUMBER($W117),ISNUMBER($W118),ISNUMBER($W119),ISNUMBER($W120),ISNUMBER($W121),ISNUMBER($W122)),SUMPRODUCT(U67:U70,$W67:$W70)+SUMPRODUCT(U116:U122,$W116:$W122),"")</f>
        <v/>
      </c>
      <c r="V123" s="1347" t="str">
        <f>IF(AND(ISNUMBER(V67),'IRRBB exposures'!$F$26="Yes",'IRRBB exposures'!$Z$143="Yes",'IRRBB exposures'!$Z$244="Yes",'IRRBB exposures'!$AB$337="Yes",ISNUMBER(V122),ISNUMBER($W67),ISNUMBER($W68),ISNUMBER($W69),ISNUMBER($W70),ISNUMBER($W116),ISNUMBER($W117),ISNUMBER($W118),ISNUMBER($W119),ISNUMBER($W120),ISNUMBER($W121),ISNUMBER($W122)),SUMPRODUCT(V67:V70,$W67:$W70)+SUMPRODUCT(V116:V122,$W116:$W122),"")</f>
        <v/>
      </c>
      <c r="W123" s="1598"/>
    </row>
    <row r="124" spans="1:23" ht="15" customHeight="1" x14ac:dyDescent="0.25"/>
    <row r="125" spans="1:23" ht="18.75" customHeight="1" x14ac:dyDescent="0.25">
      <c r="A125" s="1576" t="str">
        <f>"Currency 3 - " &amp;'IRRBB exposures'!C8</f>
        <v xml:space="preserve">Currency 3 - </v>
      </c>
      <c r="B125" s="1345"/>
    </row>
    <row r="126" spans="1:23" ht="15" customHeight="1" x14ac:dyDescent="0.25">
      <c r="A126" s="1576"/>
      <c r="B126" s="1725"/>
      <c r="C126" s="1525"/>
      <c r="D126" s="2250" t="s">
        <v>1606</v>
      </c>
      <c r="E126" s="2250"/>
      <c r="F126" s="2250"/>
      <c r="G126" s="2250"/>
      <c r="H126" s="2250"/>
      <c r="I126" s="2250"/>
      <c r="J126" s="2250"/>
      <c r="K126" s="2250"/>
      <c r="L126" s="2250"/>
      <c r="M126" s="2250"/>
      <c r="N126" s="2250"/>
      <c r="O126" s="2250"/>
      <c r="P126" s="2250"/>
      <c r="Q126" s="2250"/>
      <c r="R126" s="2250"/>
      <c r="S126" s="2250"/>
      <c r="T126" s="2250"/>
      <c r="U126" s="2250"/>
      <c r="V126" s="2250"/>
      <c r="W126" s="1599"/>
    </row>
    <row r="127" spans="1:23" ht="15" customHeight="1" x14ac:dyDescent="0.25">
      <c r="B127" s="1720" t="s">
        <v>1064</v>
      </c>
      <c r="C127" s="1720"/>
      <c r="D127" s="1600" t="s">
        <v>1031</v>
      </c>
      <c r="E127" s="1600" t="s">
        <v>1118</v>
      </c>
      <c r="F127" s="1600" t="s">
        <v>1119</v>
      </c>
      <c r="G127" s="1600" t="s">
        <v>1120</v>
      </c>
      <c r="H127" s="1600" t="s">
        <v>1121</v>
      </c>
      <c r="I127" s="1600" t="s">
        <v>1122</v>
      </c>
      <c r="J127" s="1600" t="s">
        <v>1123</v>
      </c>
      <c r="K127" s="1600" t="s">
        <v>1124</v>
      </c>
      <c r="L127" s="1600" t="s">
        <v>1125</v>
      </c>
      <c r="M127" s="1600" t="s">
        <v>1126</v>
      </c>
      <c r="N127" s="1600" t="s">
        <v>1127</v>
      </c>
      <c r="O127" s="1600" t="s">
        <v>1128</v>
      </c>
      <c r="P127" s="1600" t="s">
        <v>1129</v>
      </c>
      <c r="Q127" s="1600" t="s">
        <v>1130</v>
      </c>
      <c r="R127" s="1600" t="s">
        <v>1131</v>
      </c>
      <c r="S127" s="1600" t="s">
        <v>1132</v>
      </c>
      <c r="T127" s="1600" t="s">
        <v>1133</v>
      </c>
      <c r="U127" s="1600" t="s">
        <v>1134</v>
      </c>
      <c r="V127" s="1600" t="s">
        <v>1135</v>
      </c>
      <c r="W127" s="1601" t="s">
        <v>1296</v>
      </c>
    </row>
    <row r="128" spans="1:23" ht="15" customHeight="1" x14ac:dyDescent="0.25">
      <c r="B128" s="2244">
        <v>0</v>
      </c>
      <c r="C128" s="1150" t="s">
        <v>1297</v>
      </c>
      <c r="D128" s="1335" t="str">
        <f>IF(AND(ISNUMBER('IRRBB exposures'!D8),ISNUMBER('IRRBB exposures'!D17)),'IRRBB exposures'!D8-'IRRBB exposures'!D17,"")</f>
        <v/>
      </c>
      <c r="E128" s="1335" t="str">
        <f>IF(AND(ISNUMBER('IRRBB exposures'!E8),ISNUMBER('IRRBB exposures'!E17)),'IRRBB exposures'!E8-'IRRBB exposures'!E17,"")</f>
        <v/>
      </c>
      <c r="F128" s="1335" t="str">
        <f>IF(AND(ISNUMBER('IRRBB exposures'!F8),ISNUMBER('IRRBB exposures'!F17)),'IRRBB exposures'!F8-'IRRBB exposures'!F17,"")</f>
        <v/>
      </c>
      <c r="G128" s="1335" t="str">
        <f>IF(AND(ISNUMBER('IRRBB exposures'!G8),ISNUMBER('IRRBB exposures'!G17)),'IRRBB exposures'!G8-'IRRBB exposures'!G17,"")</f>
        <v/>
      </c>
      <c r="H128" s="1335" t="str">
        <f>IF(AND(ISNUMBER('IRRBB exposures'!H8),ISNUMBER('IRRBB exposures'!H17)),'IRRBB exposures'!H8-'IRRBB exposures'!H17,"")</f>
        <v/>
      </c>
      <c r="I128" s="1335" t="str">
        <f>IF(AND(ISNUMBER('IRRBB exposures'!I8),ISNUMBER('IRRBB exposures'!I17)),'IRRBB exposures'!I8-'IRRBB exposures'!I17,"")</f>
        <v/>
      </c>
      <c r="J128" s="1335" t="str">
        <f>IF(AND(ISNUMBER('IRRBB exposures'!J8),ISNUMBER('IRRBB exposures'!J17)),'IRRBB exposures'!J8-'IRRBB exposures'!J17,"")</f>
        <v/>
      </c>
      <c r="K128" s="1335" t="str">
        <f>IF(AND(ISNUMBER('IRRBB exposures'!K8),ISNUMBER('IRRBB exposures'!K17)),'IRRBB exposures'!K8-'IRRBB exposures'!K17,"")</f>
        <v/>
      </c>
      <c r="L128" s="1335" t="str">
        <f>IF(AND(ISNUMBER('IRRBB exposures'!L8),ISNUMBER('IRRBB exposures'!L17)),'IRRBB exposures'!L8-'IRRBB exposures'!L17,"")</f>
        <v/>
      </c>
      <c r="M128" s="1335" t="str">
        <f>IF(AND(ISNUMBER('IRRBB exposures'!M8),ISNUMBER('IRRBB exposures'!M17)),'IRRBB exposures'!M8-'IRRBB exposures'!M17,"")</f>
        <v/>
      </c>
      <c r="N128" s="1335" t="str">
        <f>IF(AND(ISNUMBER('IRRBB exposures'!N8),ISNUMBER('IRRBB exposures'!N17)),'IRRBB exposures'!N8-'IRRBB exposures'!N17,"")</f>
        <v/>
      </c>
      <c r="O128" s="1335" t="str">
        <f>IF(AND(ISNUMBER('IRRBB exposures'!O8),ISNUMBER('IRRBB exposures'!O17)),'IRRBB exposures'!O8-'IRRBB exposures'!O17,"")</f>
        <v/>
      </c>
      <c r="P128" s="1335" t="str">
        <f>IF(AND(ISNUMBER('IRRBB exposures'!P8),ISNUMBER('IRRBB exposures'!P17)),'IRRBB exposures'!P8-'IRRBB exposures'!P17,"")</f>
        <v/>
      </c>
      <c r="Q128" s="1335" t="str">
        <f>IF(AND(ISNUMBER('IRRBB exposures'!Q8),ISNUMBER('IRRBB exposures'!Q17)),'IRRBB exposures'!Q8-'IRRBB exposures'!Q17,"")</f>
        <v/>
      </c>
      <c r="R128" s="1335" t="str">
        <f>IF(AND(ISNUMBER('IRRBB exposures'!R8),ISNUMBER('IRRBB exposures'!R17)),'IRRBB exposures'!R8-'IRRBB exposures'!R17,"")</f>
        <v/>
      </c>
      <c r="S128" s="1335" t="str">
        <f>IF(AND(ISNUMBER('IRRBB exposures'!S8),ISNUMBER('IRRBB exposures'!S17)),'IRRBB exposures'!S8-'IRRBB exposures'!S17,"")</f>
        <v/>
      </c>
      <c r="T128" s="1335" t="str">
        <f>IF(AND(ISNUMBER('IRRBB exposures'!T8),ISNUMBER('IRRBB exposures'!T17)),'IRRBB exposures'!T8-'IRRBB exposures'!T17,"")</f>
        <v/>
      </c>
      <c r="U128" s="1335" t="str">
        <f>IF(AND(ISNUMBER('IRRBB exposures'!U8),ISNUMBER('IRRBB exposures'!U17)),'IRRBB exposures'!U8-'IRRBB exposures'!U17,"")</f>
        <v/>
      </c>
      <c r="V128" s="1335" t="str">
        <f>IF(AND(ISNUMBER('IRRBB exposures'!V8),ISNUMBER('IRRBB exposures'!V17)),'IRRBB exposures'!V8-'IRRBB exposures'!V17,"")</f>
        <v/>
      </c>
      <c r="W128" s="1595">
        <v>1</v>
      </c>
    </row>
    <row r="129" spans="2:23" s="1150" customFormat="1" ht="15" customHeight="1" x14ac:dyDescent="0.25">
      <c r="B129" s="2245"/>
      <c r="C129" s="1150" t="s">
        <v>1344</v>
      </c>
      <c r="D129" s="1346" t="str">
        <f>IF(AND(ISNUMBER('IRRBB exposures'!F37),ISNUMBER('IRRBB exposures'!F63),ISNUMBER('IRRBB exposures'!F87)),'IRRBB exposures'!F37+'IRRBB exposures'!F63+'IRRBB exposures'!F87,"")</f>
        <v/>
      </c>
      <c r="E129" s="1346" t="str">
        <f>IF(AND(ISNUMBER('IRRBB exposures'!H37),ISNUMBER('IRRBB exposures'!H63),ISNUMBER('IRRBB exposures'!H87)),'IRRBB exposures'!H37+'IRRBB exposures'!H63+'IRRBB exposures'!H87,"")</f>
        <v/>
      </c>
      <c r="F129" s="1346" t="str">
        <f>IF(AND(ISNUMBER('IRRBB exposures'!I37),ISNUMBER('IRRBB exposures'!I63),ISNUMBER('IRRBB exposures'!I87)),'IRRBB exposures'!I37+'IRRBB exposures'!I63+'IRRBB exposures'!I87,"")</f>
        <v/>
      </c>
      <c r="G129" s="1346" t="str">
        <f>IF(AND(ISNUMBER('IRRBB exposures'!J37),ISNUMBER('IRRBB exposures'!J63),ISNUMBER('IRRBB exposures'!J87)),'IRRBB exposures'!J37+'IRRBB exposures'!J63+'IRRBB exposures'!J87,"")</f>
        <v/>
      </c>
      <c r="H129" s="1346" t="str">
        <f>IF(AND(ISNUMBER('IRRBB exposures'!K37),ISNUMBER('IRRBB exposures'!K63),ISNUMBER('IRRBB exposures'!K87)),'IRRBB exposures'!K37+'IRRBB exposures'!K63+'IRRBB exposures'!K87,"")</f>
        <v/>
      </c>
      <c r="I129" s="1346" t="str">
        <f>IF(AND(ISNUMBER('IRRBB exposures'!L37),ISNUMBER('IRRBB exposures'!L63),ISNUMBER('IRRBB exposures'!L87)),'IRRBB exposures'!L37+'IRRBB exposures'!L63+'IRRBB exposures'!L87,"")</f>
        <v/>
      </c>
      <c r="J129" s="1346" t="str">
        <f>IF(AND(ISNUMBER('IRRBB exposures'!M37),ISNUMBER('IRRBB exposures'!M63),ISNUMBER('IRRBB exposures'!M87)),'IRRBB exposures'!M37+'IRRBB exposures'!M63+'IRRBB exposures'!M87,"")</f>
        <v/>
      </c>
      <c r="K129" s="1346" t="str">
        <f>IF(AND(ISNUMBER('IRRBB exposures'!N37),ISNUMBER('IRRBB exposures'!N63),ISNUMBER('IRRBB exposures'!N87)),'IRRBB exposures'!N37+'IRRBB exposures'!N63+'IRRBB exposures'!N87,"")</f>
        <v/>
      </c>
      <c r="L129" s="1346" t="str">
        <f>IF(AND(ISNUMBER('IRRBB exposures'!O37),ISNUMBER('IRRBB exposures'!O63),ISNUMBER('IRRBB exposures'!O87)),'IRRBB exposures'!O37+'IRRBB exposures'!O63+'IRRBB exposures'!O87,"")</f>
        <v/>
      </c>
      <c r="M129" s="1346" t="str">
        <f>IF(AND(ISNUMBER('IRRBB exposures'!P37),ISNUMBER('IRRBB exposures'!P63),ISNUMBER('IRRBB exposures'!P87)),'IRRBB exposures'!P37+'IRRBB exposures'!P63+'IRRBB exposures'!P87,"")</f>
        <v/>
      </c>
      <c r="N129" s="1346" t="str">
        <f>IF(AND(ISNUMBER('IRRBB exposures'!Q37),ISNUMBER('IRRBB exposures'!Q63),ISNUMBER('IRRBB exposures'!Q87)),'IRRBB exposures'!Q37+'IRRBB exposures'!Q63+'IRRBB exposures'!Q87,"")</f>
        <v/>
      </c>
      <c r="O129" s="1346" t="str">
        <f>IF(AND(ISNUMBER('IRRBB exposures'!R37),ISNUMBER('IRRBB exposures'!R63),ISNUMBER('IRRBB exposures'!R87)),'IRRBB exposures'!R37+'IRRBB exposures'!R63+'IRRBB exposures'!R87,"")</f>
        <v/>
      </c>
      <c r="P129" s="1346">
        <v>0</v>
      </c>
      <c r="Q129" s="1346">
        <v>0</v>
      </c>
      <c r="R129" s="1346">
        <v>0</v>
      </c>
      <c r="S129" s="1346">
        <v>0</v>
      </c>
      <c r="T129" s="1346">
        <v>0</v>
      </c>
      <c r="U129" s="1346">
        <v>0</v>
      </c>
      <c r="V129" s="1346">
        <v>0</v>
      </c>
      <c r="W129" s="1596" t="str">
        <f>IF(OR(ISBLANK('IRRBB exposures'!$E$27),'IRRBB exposures'!$F$27="No"),"",IF('IRRBB exposures'!$E$27 = Parameters!$D205,-1,0))</f>
        <v/>
      </c>
    </row>
    <row r="130" spans="2:23" s="1150" customFormat="1" ht="15" customHeight="1" x14ac:dyDescent="0.25">
      <c r="B130" s="2245"/>
      <c r="C130" s="1150" t="s">
        <v>1345</v>
      </c>
      <c r="D130" s="1346" t="str">
        <f>IF(AND(ISNUMBER('IRRBB exposures'!$AD37),ISNUMBER('IRRBB exposures'!$AD63),ISNUMBER('IRRBB exposures'!$AD87)),(('IRRBB exposures'!$AD37+'IRRBB exposures'!$AD63)*'IRRBB parameters'!$C$47+'IRRBB exposures'!$AD87*'IRRBB parameters'!$C$48)*'IRRBB parameters'!C$44+('IRRBB exposures'!$AD37+'IRRBB exposures'!$AD63)*(1-'IRRBB parameters'!$C$47)+'IRRBB exposures'!$AD87*(1-'IRRBB parameters'!$C$48),"")</f>
        <v/>
      </c>
      <c r="E130" s="1346" t="str">
        <f>IF(AND(ISNUMBER('IRRBB exposures'!$AD37),ISNUMBER('IRRBB exposures'!$AD63),ISNUMBER('IRRBB exposures'!$AD87)),(('IRRBB exposures'!$AD37+'IRRBB exposures'!$AD63)*'IRRBB parameters'!$C$47+'IRRBB exposures'!$AD87*'IRRBB parameters'!$C$48)*'IRRBB parameters'!D$44,"")</f>
        <v/>
      </c>
      <c r="F130" s="1346" t="str">
        <f>IF(AND(ISNUMBER('IRRBB exposures'!$AD37),ISNUMBER('IRRBB exposures'!$AD63),ISNUMBER('IRRBB exposures'!$AD87)),(('IRRBB exposures'!$AD37+'IRRBB exposures'!$AD63)*'IRRBB parameters'!$C$47+'IRRBB exposures'!$AD87*'IRRBB parameters'!$C$48)*'IRRBB parameters'!E$44,"")</f>
        <v/>
      </c>
      <c r="G130" s="1346" t="str">
        <f>IF(AND(ISNUMBER('IRRBB exposures'!$AD37),ISNUMBER('IRRBB exposures'!$AD63),ISNUMBER('IRRBB exposures'!$AD87)),(('IRRBB exposures'!$AD37+'IRRBB exposures'!$AD63)*'IRRBB parameters'!$C$47+'IRRBB exposures'!$AD87*'IRRBB parameters'!$C$48)*'IRRBB parameters'!F$44,"")</f>
        <v/>
      </c>
      <c r="H130" s="1346" t="str">
        <f>IF(AND(ISNUMBER('IRRBB exposures'!$AD37),ISNUMBER('IRRBB exposures'!$AD63),ISNUMBER('IRRBB exposures'!$AD87)),(('IRRBB exposures'!$AD37+'IRRBB exposures'!$AD63)*'IRRBB parameters'!$C$47+'IRRBB exposures'!$AD87*'IRRBB parameters'!$C$48)*'IRRBB parameters'!G$44,"")</f>
        <v/>
      </c>
      <c r="I130" s="1346" t="str">
        <f>IF(AND(ISNUMBER('IRRBB exposures'!$AD37),ISNUMBER('IRRBB exposures'!$AD63),ISNUMBER('IRRBB exposures'!$AD87)),(('IRRBB exposures'!$AD37+'IRRBB exposures'!$AD63)*'IRRBB parameters'!$C$47+'IRRBB exposures'!$AD87*'IRRBB parameters'!$C$48)*'IRRBB parameters'!H$44,"")</f>
        <v/>
      </c>
      <c r="J130" s="1346" t="str">
        <f>IF(AND(ISNUMBER('IRRBB exposures'!$AD37),ISNUMBER('IRRBB exposures'!$AD63),ISNUMBER('IRRBB exposures'!$AD87)),(('IRRBB exposures'!$AD37+'IRRBB exposures'!$AD63)*'IRRBB parameters'!$C$47+'IRRBB exposures'!$AD87*'IRRBB parameters'!$C$48)*'IRRBB parameters'!I$44,"")</f>
        <v/>
      </c>
      <c r="K130" s="1346" t="str">
        <f>IF(AND(ISNUMBER('IRRBB exposures'!$AD37),ISNUMBER('IRRBB exposures'!$AD63),ISNUMBER('IRRBB exposures'!$AD87)),(('IRRBB exposures'!$AD37+'IRRBB exposures'!$AD63)*'IRRBB parameters'!$C$47+'IRRBB exposures'!$AD87*'IRRBB parameters'!$C$48)*'IRRBB parameters'!J$44,"")</f>
        <v/>
      </c>
      <c r="L130" s="1346" t="str">
        <f>IF(AND(ISNUMBER('IRRBB exposures'!$AD37),ISNUMBER('IRRBB exposures'!$AD63),ISNUMBER('IRRBB exposures'!$AD87)),(('IRRBB exposures'!$AD37+'IRRBB exposures'!$AD63)*'IRRBB parameters'!$C$47+'IRRBB exposures'!$AD87*'IRRBB parameters'!$C$48)*'IRRBB parameters'!K$44,"")</f>
        <v/>
      </c>
      <c r="M130" s="1346" t="str">
        <f>IF(AND(ISNUMBER('IRRBB exposures'!$AD37),ISNUMBER('IRRBB exposures'!$AD63),ISNUMBER('IRRBB exposures'!$AD87)),(('IRRBB exposures'!$AD37+'IRRBB exposures'!$AD63)*'IRRBB parameters'!$C$47+'IRRBB exposures'!$AD87*'IRRBB parameters'!$C$48)*'IRRBB parameters'!L$44,"")</f>
        <v/>
      </c>
      <c r="N130" s="1346" t="str">
        <f>IF(AND(ISNUMBER('IRRBB exposures'!$AD37),ISNUMBER('IRRBB exposures'!$AD63),ISNUMBER('IRRBB exposures'!$AD87)),(('IRRBB exposures'!$AD37+'IRRBB exposures'!$AD63)*'IRRBB parameters'!$C$47+'IRRBB exposures'!$AD87*'IRRBB parameters'!$C$48)*'IRRBB parameters'!M$44,"")</f>
        <v/>
      </c>
      <c r="O130" s="1346" t="str">
        <f>IF(AND(ISNUMBER('IRRBB exposures'!$AD37),ISNUMBER('IRRBB exposures'!$AD63),ISNUMBER('IRRBB exposures'!$AD87)),(('IRRBB exposures'!$AD37+'IRRBB exposures'!$AD63)*'IRRBB parameters'!$C$47+'IRRBB exposures'!$AD87*'IRRBB parameters'!$C$48)*'IRRBB parameters'!N$44,"")</f>
        <v/>
      </c>
      <c r="P130" s="1346">
        <v>0</v>
      </c>
      <c r="Q130" s="1346">
        <v>0</v>
      </c>
      <c r="R130" s="1346">
        <v>0</v>
      </c>
      <c r="S130" s="1346">
        <v>0</v>
      </c>
      <c r="T130" s="1346">
        <v>0</v>
      </c>
      <c r="U130" s="1346">
        <v>0</v>
      </c>
      <c r="V130" s="1346">
        <v>0</v>
      </c>
      <c r="W130" s="1596" t="str">
        <f>IF(OR(ISBLANK('IRRBB exposures'!$E$27),'IRRBB exposures'!$F$27="No"),"",IF('IRRBB exposures'!$E$27 = Parameters!$D206,-1,0))</f>
        <v/>
      </c>
    </row>
    <row r="131" spans="2:23" s="1150" customFormat="1" ht="15" customHeight="1" x14ac:dyDescent="0.25">
      <c r="B131" s="2245"/>
      <c r="C131" s="1150" t="s">
        <v>1346</v>
      </c>
      <c r="D131" s="1346" t="str">
        <f>IF(AND(ISNUMBER('IRRBB exposures'!$D112),ISNUMBER('IRRBB exposures'!$E112),ISNUMBER('IRRBB exposures'!$F112),ISNUMBER('IRRBB exposures'!$G112),ISNUMBER('IRRBB exposures'!$H112),ISNUMBER('IRRBB exposures'!$I112)),SUMPRODUCT('IRRBB exposures'!$D112:$I112,'IRRBB parameters'!$C$52:$H$52)*'IRRBB parameters'!C$44+SUMPRODUCT('IRRBB exposures'!$D112:$I112,'IRRBB parameters'!$C$53:$H$53),"")</f>
        <v/>
      </c>
      <c r="E131" s="1346" t="str">
        <f>IF(AND(ISNUMBER('IRRBB exposures'!$D112),ISNUMBER('IRRBB exposures'!$E112),ISNUMBER('IRRBB exposures'!$F112),ISNUMBER('IRRBB exposures'!$G112),ISNUMBER('IRRBB exposures'!$H112),ISNUMBER('IRRBB exposures'!$I112)),SUMPRODUCT('IRRBB exposures'!$D112:$I112,'IRRBB parameters'!$C$52:$H$52)*'IRRBB parameters'!D$44,"")</f>
        <v/>
      </c>
      <c r="F131" s="1346" t="str">
        <f>IF(AND(ISNUMBER('IRRBB exposures'!$D112),ISNUMBER('IRRBB exposures'!$E112),ISNUMBER('IRRBB exposures'!$F112),ISNUMBER('IRRBB exposures'!$G112),ISNUMBER('IRRBB exposures'!$H112),ISNUMBER('IRRBB exposures'!$I112)),SUMPRODUCT('IRRBB exposures'!$D112:$I112,'IRRBB parameters'!$C$52:$H$52)*'IRRBB parameters'!E$44,"")</f>
        <v/>
      </c>
      <c r="G131" s="1346" t="str">
        <f>IF(AND(ISNUMBER('IRRBB exposures'!$D112),ISNUMBER('IRRBB exposures'!$E112),ISNUMBER('IRRBB exposures'!$F112),ISNUMBER('IRRBB exposures'!$G112),ISNUMBER('IRRBB exposures'!$H112),ISNUMBER('IRRBB exposures'!$I112)),SUMPRODUCT('IRRBB exposures'!$D112:$I112,'IRRBB parameters'!$C$52:$H$52)*'IRRBB parameters'!F$44,"")</f>
        <v/>
      </c>
      <c r="H131" s="1346" t="str">
        <f>IF(AND(ISNUMBER('IRRBB exposures'!$D112),ISNUMBER('IRRBB exposures'!$E112),ISNUMBER('IRRBB exposures'!$F112),ISNUMBER('IRRBB exposures'!$G112),ISNUMBER('IRRBB exposures'!$H112),ISNUMBER('IRRBB exposures'!$I112)),SUMPRODUCT('IRRBB exposures'!$D112:$I112,'IRRBB parameters'!$C$52:$H$52)*'IRRBB parameters'!G$44,"")</f>
        <v/>
      </c>
      <c r="I131" s="1346" t="str">
        <f>IF(AND(ISNUMBER('IRRBB exposures'!$D112),ISNUMBER('IRRBB exposures'!$E112),ISNUMBER('IRRBB exposures'!$F112),ISNUMBER('IRRBB exposures'!$G112),ISNUMBER('IRRBB exposures'!$H112),ISNUMBER('IRRBB exposures'!$I112)),SUMPRODUCT('IRRBB exposures'!$D112:$I112,'IRRBB parameters'!$C$52:$H$52)*'IRRBB parameters'!H$44,"")</f>
        <v/>
      </c>
      <c r="J131" s="1346" t="str">
        <f>IF(AND(ISNUMBER('IRRBB exposures'!$D112),ISNUMBER('IRRBB exposures'!$E112),ISNUMBER('IRRBB exposures'!$F112),ISNUMBER('IRRBB exposures'!$G112),ISNUMBER('IRRBB exposures'!$H112),ISNUMBER('IRRBB exposures'!$I112)),SUMPRODUCT('IRRBB exposures'!$D112:$I112,'IRRBB parameters'!$C$52:$H$52)*'IRRBB parameters'!I$44,"")</f>
        <v/>
      </c>
      <c r="K131" s="1346" t="str">
        <f>IF(AND(ISNUMBER('IRRBB exposures'!$D112),ISNUMBER('IRRBB exposures'!$E112),ISNUMBER('IRRBB exposures'!$F112),ISNUMBER('IRRBB exposures'!$G112),ISNUMBER('IRRBB exposures'!$H112),ISNUMBER('IRRBB exposures'!$I112)),SUMPRODUCT('IRRBB exposures'!$D112:$I112,'IRRBB parameters'!$C$52:$H$52)*'IRRBB parameters'!J$44,"")</f>
        <v/>
      </c>
      <c r="L131" s="1346" t="str">
        <f>IF(AND(ISNUMBER('IRRBB exposures'!$D112),ISNUMBER('IRRBB exposures'!$E112),ISNUMBER('IRRBB exposures'!$F112),ISNUMBER('IRRBB exposures'!$G112),ISNUMBER('IRRBB exposures'!$H112),ISNUMBER('IRRBB exposures'!$I112)),SUMPRODUCT('IRRBB exposures'!$D112:$I112,'IRRBB parameters'!$C$52:$H$52)*'IRRBB parameters'!K$44,"")</f>
        <v/>
      </c>
      <c r="M131" s="1346" t="str">
        <f>IF(AND(ISNUMBER('IRRBB exposures'!$D112),ISNUMBER('IRRBB exposures'!$E112),ISNUMBER('IRRBB exposures'!$F112),ISNUMBER('IRRBB exposures'!$G112),ISNUMBER('IRRBB exposures'!$H112),ISNUMBER('IRRBB exposures'!$I112)),SUMPRODUCT('IRRBB exposures'!$D112:$I112,'IRRBB parameters'!$C$52:$H$52)*'IRRBB parameters'!L$44,"")</f>
        <v/>
      </c>
      <c r="N131" s="1346" t="str">
        <f>IF(AND(ISNUMBER('IRRBB exposures'!$D112),ISNUMBER('IRRBB exposures'!$E112),ISNUMBER('IRRBB exposures'!$F112),ISNUMBER('IRRBB exposures'!$G112),ISNUMBER('IRRBB exposures'!$H112),ISNUMBER('IRRBB exposures'!$I112)),SUMPRODUCT('IRRBB exposures'!$D112:$I112,'IRRBB parameters'!$C$52:$H$52)*'IRRBB parameters'!M$44,"")</f>
        <v/>
      </c>
      <c r="O131" s="1346" t="str">
        <f>IF(AND(ISNUMBER('IRRBB exposures'!$D112),ISNUMBER('IRRBB exposures'!$E112),ISNUMBER('IRRBB exposures'!$F112),ISNUMBER('IRRBB exposures'!$G112),ISNUMBER('IRRBB exposures'!$H112),ISNUMBER('IRRBB exposures'!$I112)),SUMPRODUCT('IRRBB exposures'!$D112:$I112,'IRRBB parameters'!$C$52:$H$52)*'IRRBB parameters'!N$44,"")</f>
        <v/>
      </c>
      <c r="P131" s="1346">
        <v>0</v>
      </c>
      <c r="Q131" s="1346">
        <v>0</v>
      </c>
      <c r="R131" s="1346">
        <v>0</v>
      </c>
      <c r="S131" s="1346">
        <v>0</v>
      </c>
      <c r="T131" s="1346">
        <v>0</v>
      </c>
      <c r="U131" s="1346">
        <v>0</v>
      </c>
      <c r="V131" s="1346">
        <v>0</v>
      </c>
      <c r="W131" s="1596" t="str">
        <f>IF(OR(ISBLANK('IRRBB exposures'!$E$27),'IRRBB exposures'!$F$27="No"),"",IF('IRRBB exposures'!$E$27 = Parameters!$D207,-1,0))</f>
        <v/>
      </c>
    </row>
    <row r="132" spans="2:23" s="1150" customFormat="1" ht="15" customHeight="1" x14ac:dyDescent="0.25">
      <c r="B132" s="2245"/>
      <c r="C132" s="1150" t="s">
        <v>1298</v>
      </c>
      <c r="D132" s="1346" t="str">
        <f>IF(ISNUMBER('IRRBB exposures'!E144),'IRRBB exposures'!E144,"")</f>
        <v/>
      </c>
      <c r="E132" s="1346" t="str">
        <f>IF(ISNUMBER('IRRBB exposures'!F144),'IRRBB exposures'!F144,"")</f>
        <v/>
      </c>
      <c r="F132" s="1346" t="str">
        <f>IF(ISNUMBER('IRRBB exposures'!G144),'IRRBB exposures'!G144,"")</f>
        <v/>
      </c>
      <c r="G132" s="1346" t="str">
        <f>IF(ISNUMBER('IRRBB exposures'!H144),'IRRBB exposures'!H144,"")</f>
        <v/>
      </c>
      <c r="H132" s="1346" t="str">
        <f>IF(ISNUMBER('IRRBB exposures'!I144),'IRRBB exposures'!I144,"")</f>
        <v/>
      </c>
      <c r="I132" s="1346" t="str">
        <f>IF(ISNUMBER('IRRBB exposures'!J144),'IRRBB exposures'!J144,"")</f>
        <v/>
      </c>
      <c r="J132" s="1346" t="str">
        <f>IF(ISNUMBER('IRRBB exposures'!K144),'IRRBB exposures'!K144,"")</f>
        <v/>
      </c>
      <c r="K132" s="1346" t="str">
        <f>IF(ISNUMBER('IRRBB exposures'!L144),'IRRBB exposures'!L144,"")</f>
        <v/>
      </c>
      <c r="L132" s="1346" t="str">
        <f>IF(ISNUMBER('IRRBB exposures'!M144),'IRRBB exposures'!M144,"")</f>
        <v/>
      </c>
      <c r="M132" s="1346" t="str">
        <f>IF(ISNUMBER('IRRBB exposures'!N144),'IRRBB exposures'!N144,"")</f>
        <v/>
      </c>
      <c r="N132" s="1346" t="str">
        <f>IF(ISNUMBER('IRRBB exposures'!O144),'IRRBB exposures'!O144,"")</f>
        <v/>
      </c>
      <c r="O132" s="1346" t="str">
        <f>IF(ISNUMBER('IRRBB exposures'!P144),'IRRBB exposures'!P144,"")</f>
        <v/>
      </c>
      <c r="P132" s="1346" t="str">
        <f>IF(ISNUMBER('IRRBB exposures'!Q144),'IRRBB exposures'!Q144,"")</f>
        <v/>
      </c>
      <c r="Q132" s="1346" t="str">
        <f>IF(ISNUMBER('IRRBB exposures'!R144),'IRRBB exposures'!R144,"")</f>
        <v/>
      </c>
      <c r="R132" s="1346" t="str">
        <f>IF(ISNUMBER('IRRBB exposures'!S144),'IRRBB exposures'!S144,"")</f>
        <v/>
      </c>
      <c r="S132" s="1346" t="str">
        <f>IF(ISNUMBER('IRRBB exposures'!T144),'IRRBB exposures'!T144,"")</f>
        <v/>
      </c>
      <c r="T132" s="1346" t="str">
        <f>IF(ISNUMBER('IRRBB exposures'!U144),'IRRBB exposures'!U144,"")</f>
        <v/>
      </c>
      <c r="U132" s="1346" t="str">
        <f>IF(ISNUMBER('IRRBB exposures'!V144),'IRRBB exposures'!V144,"")</f>
        <v/>
      </c>
      <c r="V132" s="1346" t="str">
        <f>IF(ISNUMBER('IRRBB exposures'!W144),'IRRBB exposures'!W144,"")</f>
        <v/>
      </c>
      <c r="W132" s="1597">
        <v>-1</v>
      </c>
    </row>
    <row r="133" spans="2:23" s="1150" customFormat="1" ht="15" customHeight="1" x14ac:dyDescent="0.25">
      <c r="B133" s="2245"/>
      <c r="C133" s="1150" t="s">
        <v>1299</v>
      </c>
      <c r="D133" s="1346" t="str">
        <f>IF(ISNUMBER('IRRBB exposures'!E245),'IRRBB exposures'!E245,"")</f>
        <v/>
      </c>
      <c r="E133" s="1346" t="str">
        <f>IF(ISNUMBER('IRRBB exposures'!F245),'IRRBB exposures'!F245,"")</f>
        <v/>
      </c>
      <c r="F133" s="1346" t="str">
        <f>IF(ISNUMBER('IRRBB exposures'!G245),'IRRBB exposures'!G245,"")</f>
        <v/>
      </c>
      <c r="G133" s="1346" t="str">
        <f>IF(ISNUMBER('IRRBB exposures'!H245),'IRRBB exposures'!H245,"")</f>
        <v/>
      </c>
      <c r="H133" s="1346" t="str">
        <f>IF(ISNUMBER('IRRBB exposures'!I245),'IRRBB exposures'!I245,"")</f>
        <v/>
      </c>
      <c r="I133" s="1346" t="str">
        <f>IF(ISNUMBER('IRRBB exposures'!J245),'IRRBB exposures'!J245,"")</f>
        <v/>
      </c>
      <c r="J133" s="1346" t="str">
        <f>IF(ISNUMBER('IRRBB exposures'!K245),'IRRBB exposures'!K245,"")</f>
        <v/>
      </c>
      <c r="K133" s="1346" t="str">
        <f>IF(ISNUMBER('IRRBB exposures'!L245),'IRRBB exposures'!L245,"")</f>
        <v/>
      </c>
      <c r="L133" s="1346" t="str">
        <f>IF(ISNUMBER('IRRBB exposures'!M245),'IRRBB exposures'!M245,"")</f>
        <v/>
      </c>
      <c r="M133" s="1346" t="str">
        <f>IF(ISNUMBER('IRRBB exposures'!N245),'IRRBB exposures'!N245,"")</f>
        <v/>
      </c>
      <c r="N133" s="1346" t="str">
        <f>IF(ISNUMBER('IRRBB exposures'!O245),'IRRBB exposures'!O245,"")</f>
        <v/>
      </c>
      <c r="O133" s="1346" t="str">
        <f>IF(ISNUMBER('IRRBB exposures'!P245),'IRRBB exposures'!P245,"")</f>
        <v/>
      </c>
      <c r="P133" s="1346" t="str">
        <f>IF(ISNUMBER('IRRBB exposures'!Q245),'IRRBB exposures'!Q245,"")</f>
        <v/>
      </c>
      <c r="Q133" s="1346" t="str">
        <f>IF(ISNUMBER('IRRBB exposures'!R245),'IRRBB exposures'!R245,"")</f>
        <v/>
      </c>
      <c r="R133" s="1346" t="str">
        <f>IF(ISNUMBER('IRRBB exposures'!S245),'IRRBB exposures'!S245,"")</f>
        <v/>
      </c>
      <c r="S133" s="1346" t="str">
        <f>IF(ISNUMBER('IRRBB exposures'!T245),'IRRBB exposures'!T245,"")</f>
        <v/>
      </c>
      <c r="T133" s="1346" t="str">
        <f>IF(ISNUMBER('IRRBB exposures'!U245),'IRRBB exposures'!U245,"")</f>
        <v/>
      </c>
      <c r="U133" s="1346" t="str">
        <f>IF(ISNUMBER('IRRBB exposures'!V245),'IRRBB exposures'!V245,"")</f>
        <v/>
      </c>
      <c r="V133" s="1346" t="str">
        <f>IF(ISNUMBER('IRRBB exposures'!W245),'IRRBB exposures'!W245,"")</f>
        <v/>
      </c>
      <c r="W133" s="1597">
        <v>1</v>
      </c>
    </row>
    <row r="134" spans="2:23" s="1150" customFormat="1" ht="15" customHeight="1" x14ac:dyDescent="0.25">
      <c r="B134" s="2245"/>
      <c r="C134" s="1150" t="s">
        <v>1300</v>
      </c>
      <c r="D134" s="1346" t="str">
        <f>IF(AND(ISNUMBER('IRRBB exposures'!E338),ISNUMBER('IRRBB exposures'!E383)),'IRRBB exposures'!E338-'IRRBB exposures'!E383,"")</f>
        <v/>
      </c>
      <c r="E134" s="1346" t="str">
        <f>IF(AND(ISNUMBER('IRRBB exposures'!F338),ISNUMBER('IRRBB exposures'!F383)),'IRRBB exposures'!F338-'IRRBB exposures'!F383,"")</f>
        <v/>
      </c>
      <c r="F134" s="1346" t="str">
        <f>IF(AND(ISNUMBER('IRRBB exposures'!G338),ISNUMBER('IRRBB exposures'!G383)),'IRRBB exposures'!G338-'IRRBB exposures'!G383,"")</f>
        <v/>
      </c>
      <c r="G134" s="1346" t="str">
        <f>IF(AND(ISNUMBER('IRRBB exposures'!H338),ISNUMBER('IRRBB exposures'!H383)),'IRRBB exposures'!H338-'IRRBB exposures'!H383,"")</f>
        <v/>
      </c>
      <c r="H134" s="1346" t="str">
        <f>IF(AND(ISNUMBER('IRRBB exposures'!I338),ISNUMBER('IRRBB exposures'!I383)),'IRRBB exposures'!I338-'IRRBB exposures'!I383,"")</f>
        <v/>
      </c>
      <c r="I134" s="1346" t="str">
        <f>IF(AND(ISNUMBER('IRRBB exposures'!J338),ISNUMBER('IRRBB exposures'!J383)),'IRRBB exposures'!J338-'IRRBB exposures'!J383,"")</f>
        <v/>
      </c>
      <c r="J134" s="1346" t="str">
        <f>IF(AND(ISNUMBER('IRRBB exposures'!K338),ISNUMBER('IRRBB exposures'!K383)),'IRRBB exposures'!K338-'IRRBB exposures'!K383,"")</f>
        <v/>
      </c>
      <c r="K134" s="1346" t="str">
        <f>IF(AND(ISNUMBER('IRRBB exposures'!L338),ISNUMBER('IRRBB exposures'!L383)),'IRRBB exposures'!L338-'IRRBB exposures'!L383,"")</f>
        <v/>
      </c>
      <c r="L134" s="1346" t="str">
        <f>IF(AND(ISNUMBER('IRRBB exposures'!M338),ISNUMBER('IRRBB exposures'!M383)),'IRRBB exposures'!M338-'IRRBB exposures'!M383,"")</f>
        <v/>
      </c>
      <c r="M134" s="1346" t="str">
        <f>IF(AND(ISNUMBER('IRRBB exposures'!N338),ISNUMBER('IRRBB exposures'!N383)),'IRRBB exposures'!N338-'IRRBB exposures'!N383,"")</f>
        <v/>
      </c>
      <c r="N134" s="1346" t="str">
        <f>IF(AND(ISNUMBER('IRRBB exposures'!O338),ISNUMBER('IRRBB exposures'!O383)),'IRRBB exposures'!O338-'IRRBB exposures'!O383,"")</f>
        <v/>
      </c>
      <c r="O134" s="1346" t="str">
        <f>IF(AND(ISNUMBER('IRRBB exposures'!P338),ISNUMBER('IRRBB exposures'!P383)),'IRRBB exposures'!P338-'IRRBB exposures'!P383,"")</f>
        <v/>
      </c>
      <c r="P134" s="1346" t="str">
        <f>IF(AND(ISNUMBER('IRRBB exposures'!Q338),ISNUMBER('IRRBB exposures'!Q383)),'IRRBB exposures'!Q338-'IRRBB exposures'!Q383,"")</f>
        <v/>
      </c>
      <c r="Q134" s="1346" t="str">
        <f>IF(AND(ISNUMBER('IRRBB exposures'!R338),ISNUMBER('IRRBB exposures'!R383)),'IRRBB exposures'!R338-'IRRBB exposures'!R383,"")</f>
        <v/>
      </c>
      <c r="R134" s="1346" t="str">
        <f>IF(AND(ISNUMBER('IRRBB exposures'!S338),ISNUMBER('IRRBB exposures'!S383)),'IRRBB exposures'!S338-'IRRBB exposures'!S383,"")</f>
        <v/>
      </c>
      <c r="S134" s="1346" t="str">
        <f>IF(AND(ISNUMBER('IRRBB exposures'!T338),ISNUMBER('IRRBB exposures'!T383)),'IRRBB exposures'!T338-'IRRBB exposures'!T383,"")</f>
        <v/>
      </c>
      <c r="T134" s="1346" t="str">
        <f>IF(AND(ISNUMBER('IRRBB exposures'!U338),ISNUMBER('IRRBB exposures'!U383)),'IRRBB exposures'!U338-'IRRBB exposures'!U383,"")</f>
        <v/>
      </c>
      <c r="U134" s="1346" t="str">
        <f>IF(AND(ISNUMBER('IRRBB exposures'!V338),ISNUMBER('IRRBB exposures'!V383)),'IRRBB exposures'!V338-'IRRBB exposures'!V383,"")</f>
        <v/>
      </c>
      <c r="V134" s="1346" t="str">
        <f>IF(AND(ISNUMBER('IRRBB exposures'!W338),ISNUMBER('IRRBB exposures'!W383)),'IRRBB exposures'!W338-'IRRBB exposures'!W383,"")</f>
        <v/>
      </c>
      <c r="W134" s="1597">
        <v>-1</v>
      </c>
    </row>
    <row r="135" spans="2:23" s="1150" customFormat="1" ht="15" customHeight="1" x14ac:dyDescent="0.25">
      <c r="B135" s="2245"/>
      <c r="C135" s="1150" t="s">
        <v>1301</v>
      </c>
      <c r="D135" s="1346" t="str">
        <f>IF(AND(ISNUMBER('IRRBB exposures'!E521),ISNUMBER('IRRBB exposures'!E567)),'IRRBB exposures'!E521-'IRRBB exposures'!E567,"")</f>
        <v/>
      </c>
      <c r="E135" s="1346" t="str">
        <f>IF(AND(ISNUMBER('IRRBB exposures'!F521),ISNUMBER('IRRBB exposures'!F567)),'IRRBB exposures'!F521-'IRRBB exposures'!F567,"")</f>
        <v/>
      </c>
      <c r="F135" s="1346" t="str">
        <f>IF(AND(ISNUMBER('IRRBB exposures'!G521),ISNUMBER('IRRBB exposures'!G567)),'IRRBB exposures'!G521-'IRRBB exposures'!G567,"")</f>
        <v/>
      </c>
      <c r="G135" s="1346" t="str">
        <f>IF(AND(ISNUMBER('IRRBB exposures'!H521),ISNUMBER('IRRBB exposures'!H567)),'IRRBB exposures'!H521-'IRRBB exposures'!H567,"")</f>
        <v/>
      </c>
      <c r="H135" s="1346" t="str">
        <f>IF(AND(ISNUMBER('IRRBB exposures'!I521),ISNUMBER('IRRBB exposures'!I567)),'IRRBB exposures'!I521-'IRRBB exposures'!I567,"")</f>
        <v/>
      </c>
      <c r="I135" s="1346" t="str">
        <f>IF(AND(ISNUMBER('IRRBB exposures'!J521),ISNUMBER('IRRBB exposures'!J567)),'IRRBB exposures'!J521-'IRRBB exposures'!J567,"")</f>
        <v/>
      </c>
      <c r="J135" s="1346" t="str">
        <f>IF(AND(ISNUMBER('IRRBB exposures'!K521),ISNUMBER('IRRBB exposures'!K567)),'IRRBB exposures'!K521-'IRRBB exposures'!K567,"")</f>
        <v/>
      </c>
      <c r="K135" s="1346" t="str">
        <f>IF(AND(ISNUMBER('IRRBB exposures'!L521),ISNUMBER('IRRBB exposures'!L567)),'IRRBB exposures'!L521-'IRRBB exposures'!L567,"")</f>
        <v/>
      </c>
      <c r="L135" s="1346" t="str">
        <f>IF(AND(ISNUMBER('IRRBB exposures'!M521),ISNUMBER('IRRBB exposures'!M567)),'IRRBB exposures'!M521-'IRRBB exposures'!M567,"")</f>
        <v/>
      </c>
      <c r="M135" s="1346" t="str">
        <f>IF(AND(ISNUMBER('IRRBB exposures'!N521),ISNUMBER('IRRBB exposures'!N567)),'IRRBB exposures'!N521-'IRRBB exposures'!N567,"")</f>
        <v/>
      </c>
      <c r="N135" s="1346" t="str">
        <f>IF(AND(ISNUMBER('IRRBB exposures'!O521),ISNUMBER('IRRBB exposures'!O567)),'IRRBB exposures'!O521-'IRRBB exposures'!O567,"")</f>
        <v/>
      </c>
      <c r="O135" s="1346" t="str">
        <f>IF(AND(ISNUMBER('IRRBB exposures'!P521),ISNUMBER('IRRBB exposures'!P567)),'IRRBB exposures'!P521-'IRRBB exposures'!P567,"")</f>
        <v/>
      </c>
      <c r="P135" s="1346" t="str">
        <f>IF(AND(ISNUMBER('IRRBB exposures'!Q521),ISNUMBER('IRRBB exposures'!Q567)),'IRRBB exposures'!Q521-'IRRBB exposures'!Q567,"")</f>
        <v/>
      </c>
      <c r="Q135" s="1346" t="str">
        <f>IF(AND(ISNUMBER('IRRBB exposures'!R521),ISNUMBER('IRRBB exposures'!R567)),'IRRBB exposures'!R521-'IRRBB exposures'!R567,"")</f>
        <v/>
      </c>
      <c r="R135" s="1346" t="str">
        <f>IF(AND(ISNUMBER('IRRBB exposures'!S521),ISNUMBER('IRRBB exposures'!S567)),'IRRBB exposures'!S521-'IRRBB exposures'!S567,"")</f>
        <v/>
      </c>
      <c r="S135" s="1346" t="str">
        <f>IF(AND(ISNUMBER('IRRBB exposures'!T521),ISNUMBER('IRRBB exposures'!T567)),'IRRBB exposures'!T521-'IRRBB exposures'!T567,"")</f>
        <v/>
      </c>
      <c r="T135" s="1346" t="str">
        <f>IF(AND(ISNUMBER('IRRBB exposures'!U521),ISNUMBER('IRRBB exposures'!U567)),'IRRBB exposures'!U521-'IRRBB exposures'!U567,"")</f>
        <v/>
      </c>
      <c r="U135" s="1346" t="str">
        <f>IF(AND(ISNUMBER('IRRBB exposures'!V521),ISNUMBER('IRRBB exposures'!V567)),'IRRBB exposures'!V521-'IRRBB exposures'!V567,"")</f>
        <v/>
      </c>
      <c r="V135" s="1346" t="str">
        <f>IF(AND(ISNUMBER('IRRBB exposures'!W521),ISNUMBER('IRRBB exposures'!W567)),'IRRBB exposures'!W521-'IRRBB exposures'!W567,"")</f>
        <v/>
      </c>
      <c r="W135" s="1597">
        <v>1</v>
      </c>
    </row>
    <row r="136" spans="2:23" s="1150" customFormat="1" ht="15" customHeight="1" x14ac:dyDescent="0.25">
      <c r="B136" s="2246"/>
      <c r="C136" s="1139" t="s">
        <v>1302</v>
      </c>
      <c r="D136" s="1347" t="str">
        <f>IF(AND(ISNUMBER(D128),'IRRBB exposures'!$F$27="Yes",ISNUMBER(D132),ISNUMBER(D133),ISNUMBER(D134),ISNUMBER(D135),ISNUMBER($W129),ISNUMBER($W130),ISNUMBER($W131)),SUMPRODUCT(D128:D135,$W128:$W135),"")</f>
        <v/>
      </c>
      <c r="E136" s="1347" t="str">
        <f>IF(AND(ISNUMBER(E128),'IRRBB exposures'!$F$27="Yes",ISNUMBER(E132),ISNUMBER(E133),ISNUMBER(E134),ISNUMBER(E135),ISNUMBER($W129),ISNUMBER($W130),ISNUMBER($W131)),SUMPRODUCT(E128:E135,$W128:$W135),"")</f>
        <v/>
      </c>
      <c r="F136" s="1347" t="str">
        <f>IF(AND(ISNUMBER(F128),'IRRBB exposures'!$F$27="Yes",ISNUMBER(F132),ISNUMBER(F133),ISNUMBER(F134),ISNUMBER(F135),ISNUMBER($W129),ISNUMBER($W130),ISNUMBER($W131)),SUMPRODUCT(F128:F135,$W128:$W135),"")</f>
        <v/>
      </c>
      <c r="G136" s="1347" t="str">
        <f>IF(AND(ISNUMBER(G128),'IRRBB exposures'!$F$27="Yes",ISNUMBER(G132),ISNUMBER(G133),ISNUMBER(G134),ISNUMBER(G135),ISNUMBER($W129),ISNUMBER($W130),ISNUMBER($W131)),SUMPRODUCT(G128:G135,$W128:$W135),"")</f>
        <v/>
      </c>
      <c r="H136" s="1347" t="str">
        <f>IF(AND(ISNUMBER(H128),'IRRBB exposures'!$F$27="Yes",ISNUMBER(H132),ISNUMBER(H133),ISNUMBER(H134),ISNUMBER(H135),ISNUMBER($W129),ISNUMBER($W130),ISNUMBER($W131)),SUMPRODUCT(H128:H135,$W128:$W135),"")</f>
        <v/>
      </c>
      <c r="I136" s="1347" t="str">
        <f>IF(AND(ISNUMBER(I128),'IRRBB exposures'!$F$27="Yes",ISNUMBER(I132),ISNUMBER(I133),ISNUMBER(I134),ISNUMBER(I135),ISNUMBER($W129),ISNUMBER($W130),ISNUMBER($W131)),SUMPRODUCT(I128:I135,$W128:$W135),"")</f>
        <v/>
      </c>
      <c r="J136" s="1347" t="str">
        <f>IF(AND(ISNUMBER(J128),'IRRBB exposures'!$F$27="Yes",ISNUMBER(J132),ISNUMBER(J133),ISNUMBER(J134),ISNUMBER(J135),ISNUMBER($W129),ISNUMBER($W130),ISNUMBER($W131)),SUMPRODUCT(J128:J135,$W128:$W135),"")</f>
        <v/>
      </c>
      <c r="K136" s="1347" t="str">
        <f>IF(AND(ISNUMBER(K128),'IRRBB exposures'!$F$27="Yes",ISNUMBER(K132),ISNUMBER(K133),ISNUMBER(K134),ISNUMBER(K135),ISNUMBER($W129),ISNUMBER($W130),ISNUMBER($W131)),SUMPRODUCT(K128:K135,$W128:$W135),"")</f>
        <v/>
      </c>
      <c r="L136" s="1347" t="str">
        <f>IF(AND(ISNUMBER(L128),'IRRBB exposures'!$F$27="Yes",ISNUMBER(L132),ISNUMBER(L133),ISNUMBER(L134),ISNUMBER(L135),ISNUMBER($W129),ISNUMBER($W130),ISNUMBER($W131)),SUMPRODUCT(L128:L135,$W128:$W135),"")</f>
        <v/>
      </c>
      <c r="M136" s="1347" t="str">
        <f>IF(AND(ISNUMBER(M128),'IRRBB exposures'!$F$27="Yes",ISNUMBER(M132),ISNUMBER(M133),ISNUMBER(M134),ISNUMBER(M135),ISNUMBER($W129),ISNUMBER($W130),ISNUMBER($W131)),SUMPRODUCT(M128:M135,$W128:$W135),"")</f>
        <v/>
      </c>
      <c r="N136" s="1347" t="str">
        <f>IF(AND(ISNUMBER(N128),'IRRBB exposures'!$F$27="Yes",ISNUMBER(N132),ISNUMBER(N133),ISNUMBER(N134),ISNUMBER(N135),ISNUMBER($W129),ISNUMBER($W130),ISNUMBER($W131)),SUMPRODUCT(N128:N135,$W128:$W135),"")</f>
        <v/>
      </c>
      <c r="O136" s="1347" t="str">
        <f>IF(AND(ISNUMBER(O128),'IRRBB exposures'!$F$27="Yes",ISNUMBER(O132),ISNUMBER(O133),ISNUMBER(O134),ISNUMBER(O135),ISNUMBER($W129),ISNUMBER($W130),ISNUMBER($W131)),SUMPRODUCT(O128:O135,$W128:$W135),"")</f>
        <v/>
      </c>
      <c r="P136" s="1347" t="str">
        <f>IF(AND(ISNUMBER(P128),'IRRBB exposures'!$F$27="Yes",ISNUMBER(P132),ISNUMBER(P133),ISNUMBER(P134),ISNUMBER(P135),ISNUMBER($W129),ISNUMBER($W130),ISNUMBER($W131)),SUMPRODUCT(P128:P135,$W128:$W135),"")</f>
        <v/>
      </c>
      <c r="Q136" s="1347" t="str">
        <f>IF(AND(ISNUMBER(Q128),'IRRBB exposures'!$F$27="Yes",ISNUMBER(Q132),ISNUMBER(Q133),ISNUMBER(Q134),ISNUMBER(Q135),ISNUMBER($W129),ISNUMBER($W130),ISNUMBER($W131)),SUMPRODUCT(Q128:Q135,$W128:$W135),"")</f>
        <v/>
      </c>
      <c r="R136" s="1347" t="str">
        <f>IF(AND(ISNUMBER(R128),'IRRBB exposures'!$F$27="Yes",ISNUMBER(R132),ISNUMBER(R133),ISNUMBER(R134),ISNUMBER(R135),ISNUMBER($W129),ISNUMBER($W130),ISNUMBER($W131)),SUMPRODUCT(R128:R135,$W128:$W135),"")</f>
        <v/>
      </c>
      <c r="S136" s="1347" t="str">
        <f>IF(AND(ISNUMBER(S128),'IRRBB exposures'!$F$27="Yes",ISNUMBER(S132),ISNUMBER(S133),ISNUMBER(S134),ISNUMBER(S135),ISNUMBER($W129),ISNUMBER($W130),ISNUMBER($W131)),SUMPRODUCT(S128:S135,$W128:$W135),"")</f>
        <v/>
      </c>
      <c r="T136" s="1347" t="str">
        <f>IF(AND(ISNUMBER(T128),'IRRBB exposures'!$F$27="Yes",ISNUMBER(T132),ISNUMBER(T133),ISNUMBER(T134),ISNUMBER(T135),ISNUMBER($W129),ISNUMBER($W130),ISNUMBER($W131)),SUMPRODUCT(T128:T135,$W128:$W135),"")</f>
        <v/>
      </c>
      <c r="U136" s="1347" t="str">
        <f>IF(AND(ISNUMBER(U128),'IRRBB exposures'!$F$27="Yes",ISNUMBER(U132),ISNUMBER(U133),ISNUMBER(U134),ISNUMBER(U135),ISNUMBER($W129),ISNUMBER($W130),ISNUMBER($W131)),SUMPRODUCT(U128:U135,$W128:$W135),"")</f>
        <v/>
      </c>
      <c r="V136" s="1347" t="str">
        <f>IF(AND(ISNUMBER(V128),'IRRBB exposures'!$F$27="Yes",ISNUMBER(V132),ISNUMBER(V133),ISNUMBER(V134),ISNUMBER(V135),ISNUMBER($W129),ISNUMBER($W130),ISNUMBER($W131)),SUMPRODUCT(V128:V135,$W128:$W135),"")</f>
        <v/>
      </c>
      <c r="W136" s="1598"/>
    </row>
    <row r="137" spans="2:23" s="1150" customFormat="1" ht="15" customHeight="1" x14ac:dyDescent="0.25">
      <c r="B137" s="2244">
        <v>1</v>
      </c>
      <c r="C137" s="1150" t="s">
        <v>1303</v>
      </c>
      <c r="D137" s="1346" t="str">
        <f>IF(ISNUMBER('IRRBB exposures'!E145),'IRRBB exposures'!E145,"")</f>
        <v/>
      </c>
      <c r="E137" s="1346" t="str">
        <f>IF(ISNUMBER('IRRBB exposures'!F145),'IRRBB exposures'!F145,"")</f>
        <v/>
      </c>
      <c r="F137" s="1346" t="str">
        <f>IF(ISNUMBER('IRRBB exposures'!G145),'IRRBB exposures'!G145,"")</f>
        <v/>
      </c>
      <c r="G137" s="1346" t="str">
        <f>IF(ISNUMBER('IRRBB exposures'!H145),'IRRBB exposures'!H145,"")</f>
        <v/>
      </c>
      <c r="H137" s="1346" t="str">
        <f>IF(ISNUMBER('IRRBB exposures'!I145),'IRRBB exposures'!I145,"")</f>
        <v/>
      </c>
      <c r="I137" s="1346" t="str">
        <f>IF(ISNUMBER('IRRBB exposures'!J145),'IRRBB exposures'!J145,"")</f>
        <v/>
      </c>
      <c r="J137" s="1346" t="str">
        <f>IF(ISNUMBER('IRRBB exposures'!K145),'IRRBB exposures'!K145,"")</f>
        <v/>
      </c>
      <c r="K137" s="1346" t="str">
        <f>IF(ISNUMBER('IRRBB exposures'!L145),'IRRBB exposures'!L145,"")</f>
        <v/>
      </c>
      <c r="L137" s="1346" t="str">
        <f>IF(ISNUMBER('IRRBB exposures'!M145),'IRRBB exposures'!M145,"")</f>
        <v/>
      </c>
      <c r="M137" s="1346" t="str">
        <f>IF(ISNUMBER('IRRBB exposures'!N145),'IRRBB exposures'!N145,"")</f>
        <v/>
      </c>
      <c r="N137" s="1346" t="str">
        <f>IF(ISNUMBER('IRRBB exposures'!O145),'IRRBB exposures'!O145,"")</f>
        <v/>
      </c>
      <c r="O137" s="1346" t="str">
        <f>IF(ISNUMBER('IRRBB exposures'!P145),'IRRBB exposures'!P145,"")</f>
        <v/>
      </c>
      <c r="P137" s="1346" t="str">
        <f>IF(ISNUMBER('IRRBB exposures'!Q145),'IRRBB exposures'!Q145,"")</f>
        <v/>
      </c>
      <c r="Q137" s="1346" t="str">
        <f>IF(ISNUMBER('IRRBB exposures'!R145),'IRRBB exposures'!R145,"")</f>
        <v/>
      </c>
      <c r="R137" s="1346" t="str">
        <f>IF(ISNUMBER('IRRBB exposures'!S145),'IRRBB exposures'!S145,"")</f>
        <v/>
      </c>
      <c r="S137" s="1346" t="str">
        <f>IF(ISNUMBER('IRRBB exposures'!T145),'IRRBB exposures'!T145,"")</f>
        <v/>
      </c>
      <c r="T137" s="1346" t="str">
        <f>IF(ISNUMBER('IRRBB exposures'!U145),'IRRBB exposures'!U145,"")</f>
        <v/>
      </c>
      <c r="U137" s="1346" t="str">
        <f>IF(ISNUMBER('IRRBB exposures'!V145),'IRRBB exposures'!V145,"")</f>
        <v/>
      </c>
      <c r="V137" s="1346" t="str">
        <f>IF(ISNUMBER('IRRBB exposures'!W145),'IRRBB exposures'!W145,"")</f>
        <v/>
      </c>
      <c r="W137" s="1595" t="str">
        <f>IF(OR(ISBLANK('IRRBB exposures'!Y144),'IRRBB exposures'!Z145="No"),"",IF('IRRBB exposures'!Y144 = "Yes",-1,0))</f>
        <v/>
      </c>
    </row>
    <row r="138" spans="2:23" s="1150" customFormat="1" ht="15" customHeight="1" x14ac:dyDescent="0.25">
      <c r="B138" s="2245"/>
      <c r="C138" s="1348" t="s">
        <v>1304</v>
      </c>
      <c r="D138" s="1346" t="str">
        <f>IF(ISNUMBER('IRRBB exposures'!E190),'IRRBB exposures'!E190,"")</f>
        <v/>
      </c>
      <c r="E138" s="1346" t="str">
        <f>IF(ISNUMBER('IRRBB exposures'!F190),'IRRBB exposures'!F190,"")</f>
        <v/>
      </c>
      <c r="F138" s="1346" t="str">
        <f>IF(ISNUMBER('IRRBB exposures'!G190),'IRRBB exposures'!G190,"")</f>
        <v/>
      </c>
      <c r="G138" s="1346" t="str">
        <f>IF(ISNUMBER('IRRBB exposures'!H190),'IRRBB exposures'!H190,"")</f>
        <v/>
      </c>
      <c r="H138" s="1346" t="str">
        <f>IF(ISNUMBER('IRRBB exposures'!I190),'IRRBB exposures'!I190,"")</f>
        <v/>
      </c>
      <c r="I138" s="1346" t="str">
        <f>IF(ISNUMBER('IRRBB exposures'!J190),'IRRBB exposures'!J190,"")</f>
        <v/>
      </c>
      <c r="J138" s="1346" t="str">
        <f>IF(ISNUMBER('IRRBB exposures'!K190),'IRRBB exposures'!K190,"")</f>
        <v/>
      </c>
      <c r="K138" s="1346" t="str">
        <f>IF(ISNUMBER('IRRBB exposures'!L190),'IRRBB exposures'!L190,"")</f>
        <v/>
      </c>
      <c r="L138" s="1346" t="str">
        <f>IF(ISNUMBER('IRRBB exposures'!M190),'IRRBB exposures'!M190,"")</f>
        <v/>
      </c>
      <c r="M138" s="1346" t="str">
        <f>IF(ISNUMBER('IRRBB exposures'!N190),'IRRBB exposures'!N190,"")</f>
        <v/>
      </c>
      <c r="N138" s="1346" t="str">
        <f>IF(ISNUMBER('IRRBB exposures'!O190),'IRRBB exposures'!O190,"")</f>
        <v/>
      </c>
      <c r="O138" s="1346" t="str">
        <f>IF(ISNUMBER('IRRBB exposures'!P190),'IRRBB exposures'!P190,"")</f>
        <v/>
      </c>
      <c r="P138" s="1346" t="str">
        <f>IF(ISNUMBER('IRRBB exposures'!Q190),'IRRBB exposures'!Q190,"")</f>
        <v/>
      </c>
      <c r="Q138" s="1346" t="str">
        <f>IF(ISNUMBER('IRRBB exposures'!R190),'IRRBB exposures'!R190,"")</f>
        <v/>
      </c>
      <c r="R138" s="1346" t="str">
        <f>IF(ISNUMBER('IRRBB exposures'!S190),'IRRBB exposures'!S190,"")</f>
        <v/>
      </c>
      <c r="S138" s="1346" t="str">
        <f>IF(ISNUMBER('IRRBB exposures'!T190),'IRRBB exposures'!T190,"")</f>
        <v/>
      </c>
      <c r="T138" s="1346" t="str">
        <f>IF(ISNUMBER('IRRBB exposures'!U190),'IRRBB exposures'!U190,"")</f>
        <v/>
      </c>
      <c r="U138" s="1346" t="str">
        <f>IF(ISNUMBER('IRRBB exposures'!V190),'IRRBB exposures'!V190,"")</f>
        <v/>
      </c>
      <c r="V138" s="1346" t="str">
        <f>IF(ISNUMBER('IRRBB exposures'!W190),'IRRBB exposures'!W190,"")</f>
        <v/>
      </c>
      <c r="W138" s="1596" t="str">
        <f>IF(OR(ISBLANK('IRRBB exposures'!Y144),'IRRBB exposures'!Z145="No"),"",IF('IRRBB exposures'!Y144 = "No",-1,0))</f>
        <v/>
      </c>
    </row>
    <row r="139" spans="2:23" s="1150" customFormat="1" ht="15" customHeight="1" x14ac:dyDescent="0.25">
      <c r="B139" s="2245"/>
      <c r="C139" s="1348" t="s">
        <v>1305</v>
      </c>
      <c r="D139" s="1346" t="str">
        <f>IF(ISNUMBER('IRRBB exposures'!E246),'IRRBB exposures'!E246,"")</f>
        <v/>
      </c>
      <c r="E139" s="1346" t="str">
        <f>IF(ISNUMBER('IRRBB exposures'!F246),'IRRBB exposures'!F246,"")</f>
        <v/>
      </c>
      <c r="F139" s="1346" t="str">
        <f>IF(ISNUMBER('IRRBB exposures'!G246),'IRRBB exposures'!G246,"")</f>
        <v/>
      </c>
      <c r="G139" s="1346" t="str">
        <f>IF(ISNUMBER('IRRBB exposures'!H246),'IRRBB exposures'!H246,"")</f>
        <v/>
      </c>
      <c r="H139" s="1346" t="str">
        <f>IF(ISNUMBER('IRRBB exposures'!I246),'IRRBB exposures'!I246,"")</f>
        <v/>
      </c>
      <c r="I139" s="1346" t="str">
        <f>IF(ISNUMBER('IRRBB exposures'!J246),'IRRBB exposures'!J246,"")</f>
        <v/>
      </c>
      <c r="J139" s="1346" t="str">
        <f>IF(ISNUMBER('IRRBB exposures'!K246),'IRRBB exposures'!K246,"")</f>
        <v/>
      </c>
      <c r="K139" s="1346" t="str">
        <f>IF(ISNUMBER('IRRBB exposures'!L246),'IRRBB exposures'!L246,"")</f>
        <v/>
      </c>
      <c r="L139" s="1346" t="str">
        <f>IF(ISNUMBER('IRRBB exposures'!M246),'IRRBB exposures'!M246,"")</f>
        <v/>
      </c>
      <c r="M139" s="1346" t="str">
        <f>IF(ISNUMBER('IRRBB exposures'!N246),'IRRBB exposures'!N246,"")</f>
        <v/>
      </c>
      <c r="N139" s="1346" t="str">
        <f>IF(ISNUMBER('IRRBB exposures'!O246),'IRRBB exposures'!O246,"")</f>
        <v/>
      </c>
      <c r="O139" s="1346" t="str">
        <f>IF(ISNUMBER('IRRBB exposures'!P246),'IRRBB exposures'!P246,"")</f>
        <v/>
      </c>
      <c r="P139" s="1346" t="str">
        <f>IF(ISNUMBER('IRRBB exposures'!Q246),'IRRBB exposures'!Q246,"")</f>
        <v/>
      </c>
      <c r="Q139" s="1346" t="str">
        <f>IF(ISNUMBER('IRRBB exposures'!R246),'IRRBB exposures'!R246,"")</f>
        <v/>
      </c>
      <c r="R139" s="1346" t="str">
        <f>IF(ISNUMBER('IRRBB exposures'!S246),'IRRBB exposures'!S246,"")</f>
        <v/>
      </c>
      <c r="S139" s="1346" t="str">
        <f>IF(ISNUMBER('IRRBB exposures'!T246),'IRRBB exposures'!T246,"")</f>
        <v/>
      </c>
      <c r="T139" s="1346" t="str">
        <f>IF(ISNUMBER('IRRBB exposures'!U246),'IRRBB exposures'!U246,"")</f>
        <v/>
      </c>
      <c r="U139" s="1346" t="str">
        <f>IF(ISNUMBER('IRRBB exposures'!V246),'IRRBB exposures'!V246,"")</f>
        <v/>
      </c>
      <c r="V139" s="1346" t="str">
        <f>IF(ISNUMBER('IRRBB exposures'!W246),'IRRBB exposures'!W246,"")</f>
        <v/>
      </c>
      <c r="W139" s="1596" t="str">
        <f>IF(OR(ISBLANK('IRRBB exposures'!Y245),'IRRBB exposures'!Z246="No"),"",IF('IRRBB exposures'!Y245 = "Yes",1,0))</f>
        <v/>
      </c>
    </row>
    <row r="140" spans="2:23" s="1150" customFormat="1" ht="15" customHeight="1" x14ac:dyDescent="0.25">
      <c r="B140" s="2245"/>
      <c r="C140" s="1348" t="s">
        <v>1306</v>
      </c>
      <c r="D140" s="1346" t="str">
        <f>IF(ISNUMBER('IRRBB exposures'!E291),'IRRBB exposures'!E291,"")</f>
        <v/>
      </c>
      <c r="E140" s="1346" t="str">
        <f>IF(ISNUMBER('IRRBB exposures'!F291),'IRRBB exposures'!F291,"")</f>
        <v/>
      </c>
      <c r="F140" s="1346" t="str">
        <f>IF(ISNUMBER('IRRBB exposures'!G291),'IRRBB exposures'!G291,"")</f>
        <v/>
      </c>
      <c r="G140" s="1346" t="str">
        <f>IF(ISNUMBER('IRRBB exposures'!H291),'IRRBB exposures'!H291,"")</f>
        <v/>
      </c>
      <c r="H140" s="1346" t="str">
        <f>IF(ISNUMBER('IRRBB exposures'!I291),'IRRBB exposures'!I291,"")</f>
        <v/>
      </c>
      <c r="I140" s="1346" t="str">
        <f>IF(ISNUMBER('IRRBB exposures'!J291),'IRRBB exposures'!J291,"")</f>
        <v/>
      </c>
      <c r="J140" s="1346" t="str">
        <f>IF(ISNUMBER('IRRBB exposures'!K291),'IRRBB exposures'!K291,"")</f>
        <v/>
      </c>
      <c r="K140" s="1346" t="str">
        <f>IF(ISNUMBER('IRRBB exposures'!L291),'IRRBB exposures'!L291,"")</f>
        <v/>
      </c>
      <c r="L140" s="1346" t="str">
        <f>IF(ISNUMBER('IRRBB exposures'!M291),'IRRBB exposures'!M291,"")</f>
        <v/>
      </c>
      <c r="M140" s="1346" t="str">
        <f>IF(ISNUMBER('IRRBB exposures'!N291),'IRRBB exposures'!N291,"")</f>
        <v/>
      </c>
      <c r="N140" s="1346" t="str">
        <f>IF(ISNUMBER('IRRBB exposures'!O291),'IRRBB exposures'!O291,"")</f>
        <v/>
      </c>
      <c r="O140" s="1346" t="str">
        <f>IF(ISNUMBER('IRRBB exposures'!P291),'IRRBB exposures'!P291,"")</f>
        <v/>
      </c>
      <c r="P140" s="1346" t="str">
        <f>IF(ISNUMBER('IRRBB exposures'!Q291),'IRRBB exposures'!Q291,"")</f>
        <v/>
      </c>
      <c r="Q140" s="1346" t="str">
        <f>IF(ISNUMBER('IRRBB exposures'!R291),'IRRBB exposures'!R291,"")</f>
        <v/>
      </c>
      <c r="R140" s="1346" t="str">
        <f>IF(ISNUMBER('IRRBB exposures'!S291),'IRRBB exposures'!S291,"")</f>
        <v/>
      </c>
      <c r="S140" s="1346" t="str">
        <f>IF(ISNUMBER('IRRBB exposures'!T291),'IRRBB exposures'!T291,"")</f>
        <v/>
      </c>
      <c r="T140" s="1346" t="str">
        <f>IF(ISNUMBER('IRRBB exposures'!U291),'IRRBB exposures'!U291,"")</f>
        <v/>
      </c>
      <c r="U140" s="1346" t="str">
        <f>IF(ISNUMBER('IRRBB exposures'!V291),'IRRBB exposures'!V291,"")</f>
        <v/>
      </c>
      <c r="V140" s="1346" t="str">
        <f>IF(ISNUMBER('IRRBB exposures'!W291),'IRRBB exposures'!W291,"")</f>
        <v/>
      </c>
      <c r="W140" s="1596" t="str">
        <f>IF(OR(ISBLANK('IRRBB exposures'!Y245),'IRRBB exposures'!Z246="No"),"",IF('IRRBB exposures'!Y245 = "No",1,0))</f>
        <v/>
      </c>
    </row>
    <row r="141" spans="2:23" s="1150" customFormat="1" ht="15" customHeight="1" x14ac:dyDescent="0.25">
      <c r="B141" s="2245"/>
      <c r="C141" s="1348" t="s">
        <v>1307</v>
      </c>
      <c r="D141" s="1346" t="str">
        <f>IF(AND(ISNUMBER('IRRBB exposures'!E339),ISNUMBER('IRRBB exposures'!E384)),'IRRBB exposures'!E339-'IRRBB exposures'!E384,"")</f>
        <v/>
      </c>
      <c r="E141" s="1346" t="str">
        <f>IF(AND(ISNUMBER('IRRBB exposures'!F339),ISNUMBER('IRRBB exposures'!F384)),'IRRBB exposures'!F339-'IRRBB exposures'!F384,"")</f>
        <v/>
      </c>
      <c r="F141" s="1346" t="str">
        <f>IF(AND(ISNUMBER('IRRBB exposures'!G339),ISNUMBER('IRRBB exposures'!G384)),'IRRBB exposures'!G339-'IRRBB exposures'!G384,"")</f>
        <v/>
      </c>
      <c r="G141" s="1346" t="str">
        <f>IF(AND(ISNUMBER('IRRBB exposures'!H339),ISNUMBER('IRRBB exposures'!H384)),'IRRBB exposures'!H339-'IRRBB exposures'!H384,"")</f>
        <v/>
      </c>
      <c r="H141" s="1346" t="str">
        <f>IF(AND(ISNUMBER('IRRBB exposures'!I339),ISNUMBER('IRRBB exposures'!I384)),'IRRBB exposures'!I339-'IRRBB exposures'!I384,"")</f>
        <v/>
      </c>
      <c r="I141" s="1346" t="str">
        <f>IF(AND(ISNUMBER('IRRBB exposures'!J339),ISNUMBER('IRRBB exposures'!J384)),'IRRBB exposures'!J339-'IRRBB exposures'!J384,"")</f>
        <v/>
      </c>
      <c r="J141" s="1346" t="str">
        <f>IF(AND(ISNUMBER('IRRBB exposures'!K339),ISNUMBER('IRRBB exposures'!K384)),'IRRBB exposures'!K339-'IRRBB exposures'!K384,"")</f>
        <v/>
      </c>
      <c r="K141" s="1346" t="str">
        <f>IF(AND(ISNUMBER('IRRBB exposures'!L339),ISNUMBER('IRRBB exposures'!L384)),'IRRBB exposures'!L339-'IRRBB exposures'!L384,"")</f>
        <v/>
      </c>
      <c r="L141" s="1346" t="str">
        <f>IF(AND(ISNUMBER('IRRBB exposures'!M339),ISNUMBER('IRRBB exposures'!M384)),'IRRBB exposures'!M339-'IRRBB exposures'!M384,"")</f>
        <v/>
      </c>
      <c r="M141" s="1346" t="str">
        <f>IF(AND(ISNUMBER('IRRBB exposures'!N339),ISNUMBER('IRRBB exposures'!N384)),'IRRBB exposures'!N339-'IRRBB exposures'!N384,"")</f>
        <v/>
      </c>
      <c r="N141" s="1346" t="str">
        <f>IF(AND(ISNUMBER('IRRBB exposures'!O339),ISNUMBER('IRRBB exposures'!O384)),'IRRBB exposures'!O339-'IRRBB exposures'!O384,"")</f>
        <v/>
      </c>
      <c r="O141" s="1346" t="str">
        <f>IF(AND(ISNUMBER('IRRBB exposures'!P339),ISNUMBER('IRRBB exposures'!P384)),'IRRBB exposures'!P339-'IRRBB exposures'!P384,"")</f>
        <v/>
      </c>
      <c r="P141" s="1346" t="str">
        <f>IF(AND(ISNUMBER('IRRBB exposures'!Q339),ISNUMBER('IRRBB exposures'!Q384)),'IRRBB exposures'!Q339-'IRRBB exposures'!Q384,"")</f>
        <v/>
      </c>
      <c r="Q141" s="1346" t="str">
        <f>IF(AND(ISNUMBER('IRRBB exposures'!R339),ISNUMBER('IRRBB exposures'!R384)),'IRRBB exposures'!R339-'IRRBB exposures'!R384,"")</f>
        <v/>
      </c>
      <c r="R141" s="1346" t="str">
        <f>IF(AND(ISNUMBER('IRRBB exposures'!S339),ISNUMBER('IRRBB exposures'!S384)),'IRRBB exposures'!S339-'IRRBB exposures'!S384,"")</f>
        <v/>
      </c>
      <c r="S141" s="1346" t="str">
        <f>IF(AND(ISNUMBER('IRRBB exposures'!T339),ISNUMBER('IRRBB exposures'!T384)),'IRRBB exposures'!T339-'IRRBB exposures'!T384,"")</f>
        <v/>
      </c>
      <c r="T141" s="1346" t="str">
        <f>IF(AND(ISNUMBER('IRRBB exposures'!U339),ISNUMBER('IRRBB exposures'!U384)),'IRRBB exposures'!U339-'IRRBB exposures'!U384,"")</f>
        <v/>
      </c>
      <c r="U141" s="1346" t="str">
        <f>IF(AND(ISNUMBER('IRRBB exposures'!V339),ISNUMBER('IRRBB exposures'!V384)),'IRRBB exposures'!V339-'IRRBB exposures'!V384,"")</f>
        <v/>
      </c>
      <c r="V141" s="1346" t="str">
        <f>IF(AND(ISNUMBER('IRRBB exposures'!W339),ISNUMBER('IRRBB exposures'!W384)),'IRRBB exposures'!W339-'IRRBB exposures'!W384,"")</f>
        <v/>
      </c>
      <c r="W141" s="1596" t="str">
        <f>IF(OR(ISBLANK('IRRBB exposures'!Z338),'IRRBB exposures'!AB339="No"),"",IF('IRRBB exposures'!Z338 = "Yes",-1,0))</f>
        <v/>
      </c>
    </row>
    <row r="142" spans="2:23" s="1150" customFormat="1" ht="15" customHeight="1" x14ac:dyDescent="0.25">
      <c r="B142" s="2245"/>
      <c r="C142" s="1348" t="s">
        <v>1308</v>
      </c>
      <c r="D142" s="1346" t="str">
        <f>IF(AND(ISNUMBER('IRRBB exposures'!E430),ISNUMBER('IRRBB exposures'!E475)),'IRRBB exposures'!E430-'IRRBB exposures'!E475,"")</f>
        <v/>
      </c>
      <c r="E142" s="1346" t="str">
        <f>IF(AND(ISNUMBER('IRRBB exposures'!F430),ISNUMBER('IRRBB exposures'!F475)),'IRRBB exposures'!F430-'IRRBB exposures'!F475,"")</f>
        <v/>
      </c>
      <c r="F142" s="1346" t="str">
        <f>IF(AND(ISNUMBER('IRRBB exposures'!G430),ISNUMBER('IRRBB exposures'!G475)),'IRRBB exposures'!G430-'IRRBB exposures'!G475,"")</f>
        <v/>
      </c>
      <c r="G142" s="1346" t="str">
        <f>IF(AND(ISNUMBER('IRRBB exposures'!H430),ISNUMBER('IRRBB exposures'!H475)),'IRRBB exposures'!H430-'IRRBB exposures'!H475,"")</f>
        <v/>
      </c>
      <c r="H142" s="1346" t="str">
        <f>IF(AND(ISNUMBER('IRRBB exposures'!I430),ISNUMBER('IRRBB exposures'!I475)),'IRRBB exposures'!I430-'IRRBB exposures'!I475,"")</f>
        <v/>
      </c>
      <c r="I142" s="1346" t="str">
        <f>IF(AND(ISNUMBER('IRRBB exposures'!J430),ISNUMBER('IRRBB exposures'!J475)),'IRRBB exposures'!J430-'IRRBB exposures'!J475,"")</f>
        <v/>
      </c>
      <c r="J142" s="1346" t="str">
        <f>IF(AND(ISNUMBER('IRRBB exposures'!K430),ISNUMBER('IRRBB exposures'!K475)),'IRRBB exposures'!K430-'IRRBB exposures'!K475,"")</f>
        <v/>
      </c>
      <c r="K142" s="1346" t="str">
        <f>IF(AND(ISNUMBER('IRRBB exposures'!L430),ISNUMBER('IRRBB exposures'!L475)),'IRRBB exposures'!L430-'IRRBB exposures'!L475,"")</f>
        <v/>
      </c>
      <c r="L142" s="1346" t="str">
        <f>IF(AND(ISNUMBER('IRRBB exposures'!M430),ISNUMBER('IRRBB exposures'!M475)),'IRRBB exposures'!M430-'IRRBB exposures'!M475,"")</f>
        <v/>
      </c>
      <c r="M142" s="1346" t="str">
        <f>IF(AND(ISNUMBER('IRRBB exposures'!N430),ISNUMBER('IRRBB exposures'!N475)),'IRRBB exposures'!N430-'IRRBB exposures'!N475,"")</f>
        <v/>
      </c>
      <c r="N142" s="1346" t="str">
        <f>IF(AND(ISNUMBER('IRRBB exposures'!O430),ISNUMBER('IRRBB exposures'!O475)),'IRRBB exposures'!O430-'IRRBB exposures'!O475,"")</f>
        <v/>
      </c>
      <c r="O142" s="1346" t="str">
        <f>IF(AND(ISNUMBER('IRRBB exposures'!P430),ISNUMBER('IRRBB exposures'!P475)),'IRRBB exposures'!P430-'IRRBB exposures'!P475,"")</f>
        <v/>
      </c>
      <c r="P142" s="1346" t="str">
        <f>IF(AND(ISNUMBER('IRRBB exposures'!Q430),ISNUMBER('IRRBB exposures'!Q475)),'IRRBB exposures'!Q430-'IRRBB exposures'!Q475,"")</f>
        <v/>
      </c>
      <c r="Q142" s="1346" t="str">
        <f>IF(AND(ISNUMBER('IRRBB exposures'!R430),ISNUMBER('IRRBB exposures'!R475)),'IRRBB exposures'!R430-'IRRBB exposures'!R475,"")</f>
        <v/>
      </c>
      <c r="R142" s="1346" t="str">
        <f>IF(AND(ISNUMBER('IRRBB exposures'!S430),ISNUMBER('IRRBB exposures'!S475)),'IRRBB exposures'!S430-'IRRBB exposures'!S475,"")</f>
        <v/>
      </c>
      <c r="S142" s="1346" t="str">
        <f>IF(AND(ISNUMBER('IRRBB exposures'!T430),ISNUMBER('IRRBB exposures'!T475)),'IRRBB exposures'!T430-'IRRBB exposures'!T475,"")</f>
        <v/>
      </c>
      <c r="T142" s="1346" t="str">
        <f>IF(AND(ISNUMBER('IRRBB exposures'!U430),ISNUMBER('IRRBB exposures'!U475)),'IRRBB exposures'!U430-'IRRBB exposures'!U475,"")</f>
        <v/>
      </c>
      <c r="U142" s="1346" t="str">
        <f>IF(AND(ISNUMBER('IRRBB exposures'!V430),ISNUMBER('IRRBB exposures'!V475)),'IRRBB exposures'!V430-'IRRBB exposures'!V475,"")</f>
        <v/>
      </c>
      <c r="V142" s="1346" t="str">
        <f>IF(AND(ISNUMBER('IRRBB exposures'!W430),ISNUMBER('IRRBB exposures'!W475)),'IRRBB exposures'!W430-'IRRBB exposures'!W475,"")</f>
        <v/>
      </c>
      <c r="W142" s="1596" t="str">
        <f>IF(OR(ISBLANK('IRRBB exposures'!Z338),'IRRBB exposures'!AB339="No"),"",IF('IRRBB exposures'!Z338 = "No",-1,0))</f>
        <v/>
      </c>
    </row>
    <row r="143" spans="2:23" s="1150" customFormat="1" ht="15" customHeight="1" x14ac:dyDescent="0.25">
      <c r="B143" s="2245"/>
      <c r="C143" s="1150" t="s">
        <v>1301</v>
      </c>
      <c r="D143" s="1346" t="str">
        <f>IF(AND(ISNUMBER('IRRBB exposures'!E522),ISNUMBER('IRRBB exposures'!E568)),'IRRBB exposures'!E522-'IRRBB exposures'!E568,"")</f>
        <v/>
      </c>
      <c r="E143" s="1346" t="str">
        <f>IF(AND(ISNUMBER('IRRBB exposures'!F522),ISNUMBER('IRRBB exposures'!F568)),'IRRBB exposures'!F522-'IRRBB exposures'!F568,"")</f>
        <v/>
      </c>
      <c r="F143" s="1346" t="str">
        <f>IF(AND(ISNUMBER('IRRBB exposures'!G522),ISNUMBER('IRRBB exposures'!G568)),'IRRBB exposures'!G522-'IRRBB exposures'!G568,"")</f>
        <v/>
      </c>
      <c r="G143" s="1346" t="str">
        <f>IF(AND(ISNUMBER('IRRBB exposures'!H522),ISNUMBER('IRRBB exposures'!H568)),'IRRBB exposures'!H522-'IRRBB exposures'!H568,"")</f>
        <v/>
      </c>
      <c r="H143" s="1346" t="str">
        <f>IF(AND(ISNUMBER('IRRBB exposures'!I522),ISNUMBER('IRRBB exposures'!I568)),'IRRBB exposures'!I522-'IRRBB exposures'!I568,"")</f>
        <v/>
      </c>
      <c r="I143" s="1346" t="str">
        <f>IF(AND(ISNUMBER('IRRBB exposures'!J522),ISNUMBER('IRRBB exposures'!J568)),'IRRBB exposures'!J522-'IRRBB exposures'!J568,"")</f>
        <v/>
      </c>
      <c r="J143" s="1346" t="str">
        <f>IF(AND(ISNUMBER('IRRBB exposures'!K522),ISNUMBER('IRRBB exposures'!K568)),'IRRBB exposures'!K522-'IRRBB exposures'!K568,"")</f>
        <v/>
      </c>
      <c r="K143" s="1346" t="str">
        <f>IF(AND(ISNUMBER('IRRBB exposures'!L522),ISNUMBER('IRRBB exposures'!L568)),'IRRBB exposures'!L522-'IRRBB exposures'!L568,"")</f>
        <v/>
      </c>
      <c r="L143" s="1346" t="str">
        <f>IF(AND(ISNUMBER('IRRBB exposures'!M522),ISNUMBER('IRRBB exposures'!M568)),'IRRBB exposures'!M522-'IRRBB exposures'!M568,"")</f>
        <v/>
      </c>
      <c r="M143" s="1346" t="str">
        <f>IF(AND(ISNUMBER('IRRBB exposures'!N522),ISNUMBER('IRRBB exposures'!N568)),'IRRBB exposures'!N522-'IRRBB exposures'!N568,"")</f>
        <v/>
      </c>
      <c r="N143" s="1346" t="str">
        <f>IF(AND(ISNUMBER('IRRBB exposures'!O522),ISNUMBER('IRRBB exposures'!O568)),'IRRBB exposures'!O522-'IRRBB exposures'!O568,"")</f>
        <v/>
      </c>
      <c r="O143" s="1346" t="str">
        <f>IF(AND(ISNUMBER('IRRBB exposures'!P522),ISNUMBER('IRRBB exposures'!P568)),'IRRBB exposures'!P522-'IRRBB exposures'!P568,"")</f>
        <v/>
      </c>
      <c r="P143" s="1346" t="str">
        <f>IF(AND(ISNUMBER('IRRBB exposures'!Q522),ISNUMBER('IRRBB exposures'!Q568)),'IRRBB exposures'!Q522-'IRRBB exposures'!Q568,"")</f>
        <v/>
      </c>
      <c r="Q143" s="1346" t="str">
        <f>IF(AND(ISNUMBER('IRRBB exposures'!R522),ISNUMBER('IRRBB exposures'!R568)),'IRRBB exposures'!R522-'IRRBB exposures'!R568,"")</f>
        <v/>
      </c>
      <c r="R143" s="1346" t="str">
        <f>IF(AND(ISNUMBER('IRRBB exposures'!S522),ISNUMBER('IRRBB exposures'!S568)),'IRRBB exposures'!S522-'IRRBB exposures'!S568,"")</f>
        <v/>
      </c>
      <c r="S143" s="1346" t="str">
        <f>IF(AND(ISNUMBER('IRRBB exposures'!T522),ISNUMBER('IRRBB exposures'!T568)),'IRRBB exposures'!T522-'IRRBB exposures'!T568,"")</f>
        <v/>
      </c>
      <c r="T143" s="1346" t="str">
        <f>IF(AND(ISNUMBER('IRRBB exposures'!U522),ISNUMBER('IRRBB exposures'!U568)),'IRRBB exposures'!U522-'IRRBB exposures'!U568,"")</f>
        <v/>
      </c>
      <c r="U143" s="1346" t="str">
        <f>IF(AND(ISNUMBER('IRRBB exposures'!V522),ISNUMBER('IRRBB exposures'!V568)),'IRRBB exposures'!V522-'IRRBB exposures'!V568,"")</f>
        <v/>
      </c>
      <c r="V143" s="1346" t="str">
        <f>IF(AND(ISNUMBER('IRRBB exposures'!W522),ISNUMBER('IRRBB exposures'!W568)),'IRRBB exposures'!W522-'IRRBB exposures'!W568,"")</f>
        <v/>
      </c>
      <c r="W143" s="1597">
        <v>1</v>
      </c>
    </row>
    <row r="144" spans="2:23" s="1150" customFormat="1" ht="15" customHeight="1" x14ac:dyDescent="0.25">
      <c r="B144" s="2246"/>
      <c r="C144" s="1139" t="s">
        <v>1309</v>
      </c>
      <c r="D144" s="1347" t="str">
        <f>IF(AND(ISNUMBER(D128),'IRRBB exposures'!$F$27="Yes",'IRRBB exposures'!$Z$145="Yes",'IRRBB exposures'!$Z$246="Yes",'IRRBB exposures'!$AB$339="Yes",ISNUMBER(D143),ISNUMBER($W128),ISNUMBER($W129),ISNUMBER($W130),ISNUMBER($W131),ISNUMBER($W137),ISNUMBER($W138),ISNUMBER($W139),ISNUMBER($W140),ISNUMBER($W141),ISNUMBER($W142),ISNUMBER($W143)),SUMPRODUCT(D128:D131,$W128:$W131)+SUMPRODUCT(D137:D143,$W137:$W143),"")</f>
        <v/>
      </c>
      <c r="E144" s="1347" t="str">
        <f>IF(AND(ISNUMBER(E128),'IRRBB exposures'!$F$27="Yes",'IRRBB exposures'!$Z$145="Yes",'IRRBB exposures'!$Z$246="Yes",'IRRBB exposures'!$AB$339="Yes",ISNUMBER(E143),ISNUMBER($W128),ISNUMBER($W129),ISNUMBER($W130),ISNUMBER($W131),ISNUMBER($W137),ISNUMBER($W138),ISNUMBER($W139),ISNUMBER($W140),ISNUMBER($W141),ISNUMBER($W142),ISNUMBER($W143)),SUMPRODUCT(E128:E131,$W128:$W131)+SUMPRODUCT(E137:E143,$W137:$W143),"")</f>
        <v/>
      </c>
      <c r="F144" s="1347" t="str">
        <f>IF(AND(ISNUMBER(F128),'IRRBB exposures'!$F$27="Yes",'IRRBB exposures'!$Z$145="Yes",'IRRBB exposures'!$Z$246="Yes",'IRRBB exposures'!$AB$339="Yes",ISNUMBER(F143),ISNUMBER($W128),ISNUMBER($W129),ISNUMBER($W130),ISNUMBER($W131),ISNUMBER($W137),ISNUMBER($W138),ISNUMBER($W139),ISNUMBER($W140),ISNUMBER($W141),ISNUMBER($W142),ISNUMBER($W143)),SUMPRODUCT(F128:F131,$W128:$W131)+SUMPRODUCT(F137:F143,$W137:$W143),"")</f>
        <v/>
      </c>
      <c r="G144" s="1347" t="str">
        <f>IF(AND(ISNUMBER(G128),'IRRBB exposures'!$F$27="Yes",'IRRBB exposures'!$Z$145="Yes",'IRRBB exposures'!$Z$246="Yes",'IRRBB exposures'!$AB$339="Yes",ISNUMBER(G143),ISNUMBER($W128),ISNUMBER($W129),ISNUMBER($W130),ISNUMBER($W131),ISNUMBER($W137),ISNUMBER($W138),ISNUMBER($W139),ISNUMBER($W140),ISNUMBER($W141),ISNUMBER($W142),ISNUMBER($W143)),SUMPRODUCT(G128:G131,$W128:$W131)+SUMPRODUCT(G137:G143,$W137:$W143),"")</f>
        <v/>
      </c>
      <c r="H144" s="1347" t="str">
        <f>IF(AND(ISNUMBER(H128),'IRRBB exposures'!$F$27="Yes",'IRRBB exposures'!$Z$145="Yes",'IRRBB exposures'!$Z$246="Yes",'IRRBB exposures'!$AB$339="Yes",ISNUMBER(H143),ISNUMBER($W128),ISNUMBER($W129),ISNUMBER($W130),ISNUMBER($W131),ISNUMBER($W137),ISNUMBER($W138),ISNUMBER($W139),ISNUMBER($W140),ISNUMBER($W141),ISNUMBER($W142),ISNUMBER($W143)),SUMPRODUCT(H128:H131,$W128:$W131)+SUMPRODUCT(H137:H143,$W137:$W143),"")</f>
        <v/>
      </c>
      <c r="I144" s="1347" t="str">
        <f>IF(AND(ISNUMBER(I128),'IRRBB exposures'!$F$27="Yes",'IRRBB exposures'!$Z$145="Yes",'IRRBB exposures'!$Z$246="Yes",'IRRBB exposures'!$AB$339="Yes",ISNUMBER(I143),ISNUMBER($W128),ISNUMBER($W129),ISNUMBER($W130),ISNUMBER($W131),ISNUMBER($W137),ISNUMBER($W138),ISNUMBER($W139),ISNUMBER($W140),ISNUMBER($W141),ISNUMBER($W142),ISNUMBER($W143)),SUMPRODUCT(I128:I131,$W128:$W131)+SUMPRODUCT(I137:I143,$W137:$W143),"")</f>
        <v/>
      </c>
      <c r="J144" s="1347" t="str">
        <f>IF(AND(ISNUMBER(J128),'IRRBB exposures'!$F$27="Yes",'IRRBB exposures'!$Z$145="Yes",'IRRBB exposures'!$Z$246="Yes",'IRRBB exposures'!$AB$339="Yes",ISNUMBER(J143),ISNUMBER($W128),ISNUMBER($W129),ISNUMBER($W130),ISNUMBER($W131),ISNUMBER($W137),ISNUMBER($W138),ISNUMBER($W139),ISNUMBER($W140),ISNUMBER($W141),ISNUMBER($W142),ISNUMBER($W143)),SUMPRODUCT(J128:J131,$W128:$W131)+SUMPRODUCT(J137:J143,$W137:$W143),"")</f>
        <v/>
      </c>
      <c r="K144" s="1347" t="str">
        <f>IF(AND(ISNUMBER(K128),'IRRBB exposures'!$F$27="Yes",'IRRBB exposures'!$Z$145="Yes",'IRRBB exposures'!$Z$246="Yes",'IRRBB exposures'!$AB$339="Yes",ISNUMBER(K143),ISNUMBER($W128),ISNUMBER($W129),ISNUMBER($W130),ISNUMBER($W131),ISNUMBER($W137),ISNUMBER($W138),ISNUMBER($W139),ISNUMBER($W140),ISNUMBER($W141),ISNUMBER($W142),ISNUMBER($W143)),SUMPRODUCT(K128:K131,$W128:$W131)+SUMPRODUCT(K137:K143,$W137:$W143),"")</f>
        <v/>
      </c>
      <c r="L144" s="1347" t="str">
        <f>IF(AND(ISNUMBER(L128),'IRRBB exposures'!$F$27="Yes",'IRRBB exposures'!$Z$145="Yes",'IRRBB exposures'!$Z$246="Yes",'IRRBB exposures'!$AB$339="Yes",ISNUMBER(L143),ISNUMBER($W128),ISNUMBER($W129),ISNUMBER($W130),ISNUMBER($W131),ISNUMBER($W137),ISNUMBER($W138),ISNUMBER($W139),ISNUMBER($W140),ISNUMBER($W141),ISNUMBER($W142),ISNUMBER($W143)),SUMPRODUCT(L128:L131,$W128:$W131)+SUMPRODUCT(L137:L143,$W137:$W143),"")</f>
        <v/>
      </c>
      <c r="M144" s="1347" t="str">
        <f>IF(AND(ISNUMBER(M128),'IRRBB exposures'!$F$27="Yes",'IRRBB exposures'!$Z$145="Yes",'IRRBB exposures'!$Z$246="Yes",'IRRBB exposures'!$AB$339="Yes",ISNUMBER(M143),ISNUMBER($W128),ISNUMBER($W129),ISNUMBER($W130),ISNUMBER($W131),ISNUMBER($W137),ISNUMBER($W138),ISNUMBER($W139),ISNUMBER($W140),ISNUMBER($W141),ISNUMBER($W142),ISNUMBER($W143)),SUMPRODUCT(M128:M131,$W128:$W131)+SUMPRODUCT(M137:M143,$W137:$W143),"")</f>
        <v/>
      </c>
      <c r="N144" s="1347" t="str">
        <f>IF(AND(ISNUMBER(N128),'IRRBB exposures'!$F$27="Yes",'IRRBB exposures'!$Z$145="Yes",'IRRBB exposures'!$Z$246="Yes",'IRRBB exposures'!$AB$339="Yes",ISNUMBER(N143),ISNUMBER($W128),ISNUMBER($W129),ISNUMBER($W130),ISNUMBER($W131),ISNUMBER($W137),ISNUMBER($W138),ISNUMBER($W139),ISNUMBER($W140),ISNUMBER($W141),ISNUMBER($W142),ISNUMBER($W143)),SUMPRODUCT(N128:N131,$W128:$W131)+SUMPRODUCT(N137:N143,$W137:$W143),"")</f>
        <v/>
      </c>
      <c r="O144" s="1347" t="str">
        <f>IF(AND(ISNUMBER(O128),'IRRBB exposures'!$F$27="Yes",'IRRBB exposures'!$Z$145="Yes",'IRRBB exposures'!$Z$246="Yes",'IRRBB exposures'!$AB$339="Yes",ISNUMBER(O143),ISNUMBER($W128),ISNUMBER($W129),ISNUMBER($W130),ISNUMBER($W131),ISNUMBER($W137),ISNUMBER($W138),ISNUMBER($W139),ISNUMBER($W140),ISNUMBER($W141),ISNUMBER($W142),ISNUMBER($W143)),SUMPRODUCT(O128:O131,$W128:$W131)+SUMPRODUCT(O137:O143,$W137:$W143),"")</f>
        <v/>
      </c>
      <c r="P144" s="1347" t="str">
        <f>IF(AND(ISNUMBER(P128),'IRRBB exposures'!$F$27="Yes",'IRRBB exposures'!$Z$145="Yes",'IRRBB exposures'!$Z$246="Yes",'IRRBB exposures'!$AB$339="Yes",ISNUMBER(P143),ISNUMBER($W128),ISNUMBER($W129),ISNUMBER($W130),ISNUMBER($W131),ISNUMBER($W137),ISNUMBER($W138),ISNUMBER($W139),ISNUMBER($W140),ISNUMBER($W141),ISNUMBER($W142),ISNUMBER($W143)),SUMPRODUCT(P128:P131,$W128:$W131)+SUMPRODUCT(P137:P143,$W137:$W143),"")</f>
        <v/>
      </c>
      <c r="Q144" s="1347" t="str">
        <f>IF(AND(ISNUMBER(Q128),'IRRBB exposures'!$F$27="Yes",'IRRBB exposures'!$Z$145="Yes",'IRRBB exposures'!$Z$246="Yes",'IRRBB exposures'!$AB$339="Yes",ISNUMBER(Q143),ISNUMBER($W128),ISNUMBER($W129),ISNUMBER($W130),ISNUMBER($W131),ISNUMBER($W137),ISNUMBER($W138),ISNUMBER($W139),ISNUMBER($W140),ISNUMBER($W141),ISNUMBER($W142),ISNUMBER($W143)),SUMPRODUCT(Q128:Q131,$W128:$W131)+SUMPRODUCT(Q137:Q143,$W137:$W143),"")</f>
        <v/>
      </c>
      <c r="R144" s="1347" t="str">
        <f>IF(AND(ISNUMBER(R128),'IRRBB exposures'!$F$27="Yes",'IRRBB exposures'!$Z$145="Yes",'IRRBB exposures'!$Z$246="Yes",'IRRBB exposures'!$AB$339="Yes",ISNUMBER(R143),ISNUMBER($W128),ISNUMBER($W129),ISNUMBER($W130),ISNUMBER($W131),ISNUMBER($W137),ISNUMBER($W138),ISNUMBER($W139),ISNUMBER($W140),ISNUMBER($W141),ISNUMBER($W142),ISNUMBER($W143)),SUMPRODUCT(R128:R131,$W128:$W131)+SUMPRODUCT(R137:R143,$W137:$W143),"")</f>
        <v/>
      </c>
      <c r="S144" s="1347" t="str">
        <f>IF(AND(ISNUMBER(S128),'IRRBB exposures'!$F$27="Yes",'IRRBB exposures'!$Z$145="Yes",'IRRBB exposures'!$Z$246="Yes",'IRRBB exposures'!$AB$339="Yes",ISNUMBER(S143),ISNUMBER($W128),ISNUMBER($W129),ISNUMBER($W130),ISNUMBER($W131),ISNUMBER($W137),ISNUMBER($W138),ISNUMBER($W139),ISNUMBER($W140),ISNUMBER($W141),ISNUMBER($W142),ISNUMBER($W143)),SUMPRODUCT(S128:S131,$W128:$W131)+SUMPRODUCT(S137:S143,$W137:$W143),"")</f>
        <v/>
      </c>
      <c r="T144" s="1347" t="str">
        <f>IF(AND(ISNUMBER(T128),'IRRBB exposures'!$F$27="Yes",'IRRBB exposures'!$Z$145="Yes",'IRRBB exposures'!$Z$246="Yes",'IRRBB exposures'!$AB$339="Yes",ISNUMBER(T143),ISNUMBER($W128),ISNUMBER($W129),ISNUMBER($W130),ISNUMBER($W131),ISNUMBER($W137),ISNUMBER($W138),ISNUMBER($W139),ISNUMBER($W140),ISNUMBER($W141),ISNUMBER($W142),ISNUMBER($W143)),SUMPRODUCT(T128:T131,$W128:$W131)+SUMPRODUCT(T137:T143,$W137:$W143),"")</f>
        <v/>
      </c>
      <c r="U144" s="1347" t="str">
        <f>IF(AND(ISNUMBER(U128),'IRRBB exposures'!$F$27="Yes",'IRRBB exposures'!$Z$145="Yes",'IRRBB exposures'!$Z$246="Yes",'IRRBB exposures'!$AB$339="Yes",ISNUMBER(U143),ISNUMBER($W128),ISNUMBER($W129),ISNUMBER($W130),ISNUMBER($W131),ISNUMBER($W137),ISNUMBER($W138),ISNUMBER($W139),ISNUMBER($W140),ISNUMBER($W141),ISNUMBER($W142),ISNUMBER($W143)),SUMPRODUCT(U128:U131,$W128:$W131)+SUMPRODUCT(U137:U143,$W137:$W143),"")</f>
        <v/>
      </c>
      <c r="V144" s="1347" t="str">
        <f>IF(AND(ISNUMBER(V128),'IRRBB exposures'!$F$27="Yes",'IRRBB exposures'!$Z$145="Yes",'IRRBB exposures'!$Z$246="Yes",'IRRBB exposures'!$AB$339="Yes",ISNUMBER(V143),ISNUMBER($W128),ISNUMBER($W129),ISNUMBER($W130),ISNUMBER($W131),ISNUMBER($W137),ISNUMBER($W138),ISNUMBER($W139),ISNUMBER($W140),ISNUMBER($W141),ISNUMBER($W142),ISNUMBER($W143)),SUMPRODUCT(V128:V131,$W128:$W131)+SUMPRODUCT(V137:V143,$W137:$W143),"")</f>
        <v/>
      </c>
      <c r="W144" s="1598"/>
    </row>
    <row r="145" spans="2:23" s="1150" customFormat="1" ht="15" customHeight="1" x14ac:dyDescent="0.25">
      <c r="B145" s="2244">
        <v>2</v>
      </c>
      <c r="C145" s="1150" t="s">
        <v>1303</v>
      </c>
      <c r="D145" s="1346" t="str">
        <f>IF(ISNUMBER('IRRBB exposures'!E146),'IRRBB exposures'!E146,"")</f>
        <v/>
      </c>
      <c r="E145" s="1346" t="str">
        <f>IF(ISNUMBER('IRRBB exposures'!F146),'IRRBB exposures'!F146,"")</f>
        <v/>
      </c>
      <c r="F145" s="1346" t="str">
        <f>IF(ISNUMBER('IRRBB exposures'!G146),'IRRBB exposures'!G146,"")</f>
        <v/>
      </c>
      <c r="G145" s="1346" t="str">
        <f>IF(ISNUMBER('IRRBB exposures'!H146),'IRRBB exposures'!H146,"")</f>
        <v/>
      </c>
      <c r="H145" s="1346" t="str">
        <f>IF(ISNUMBER('IRRBB exposures'!I146),'IRRBB exposures'!I146,"")</f>
        <v/>
      </c>
      <c r="I145" s="1346" t="str">
        <f>IF(ISNUMBER('IRRBB exposures'!J146),'IRRBB exposures'!J146,"")</f>
        <v/>
      </c>
      <c r="J145" s="1346" t="str">
        <f>IF(ISNUMBER('IRRBB exposures'!K146),'IRRBB exposures'!K146,"")</f>
        <v/>
      </c>
      <c r="K145" s="1346" t="str">
        <f>IF(ISNUMBER('IRRBB exposures'!L146),'IRRBB exposures'!L146,"")</f>
        <v/>
      </c>
      <c r="L145" s="1346" t="str">
        <f>IF(ISNUMBER('IRRBB exposures'!M146),'IRRBB exposures'!M146,"")</f>
        <v/>
      </c>
      <c r="M145" s="1346" t="str">
        <f>IF(ISNUMBER('IRRBB exposures'!N146),'IRRBB exposures'!N146,"")</f>
        <v/>
      </c>
      <c r="N145" s="1346" t="str">
        <f>IF(ISNUMBER('IRRBB exposures'!O146),'IRRBB exposures'!O146,"")</f>
        <v/>
      </c>
      <c r="O145" s="1346" t="str">
        <f>IF(ISNUMBER('IRRBB exposures'!P146),'IRRBB exposures'!P146,"")</f>
        <v/>
      </c>
      <c r="P145" s="1346" t="str">
        <f>IF(ISNUMBER('IRRBB exposures'!Q146),'IRRBB exposures'!Q146,"")</f>
        <v/>
      </c>
      <c r="Q145" s="1346" t="str">
        <f>IF(ISNUMBER('IRRBB exposures'!R146),'IRRBB exposures'!R146,"")</f>
        <v/>
      </c>
      <c r="R145" s="1346" t="str">
        <f>IF(ISNUMBER('IRRBB exposures'!S146),'IRRBB exposures'!S146,"")</f>
        <v/>
      </c>
      <c r="S145" s="1346" t="str">
        <f>IF(ISNUMBER('IRRBB exposures'!T146),'IRRBB exposures'!T146,"")</f>
        <v/>
      </c>
      <c r="T145" s="1346" t="str">
        <f>IF(ISNUMBER('IRRBB exposures'!U146),'IRRBB exposures'!U146,"")</f>
        <v/>
      </c>
      <c r="U145" s="1346" t="str">
        <f>IF(ISNUMBER('IRRBB exposures'!V146),'IRRBB exposures'!V146,"")</f>
        <v/>
      </c>
      <c r="V145" s="1346" t="str">
        <f>IF(ISNUMBER('IRRBB exposures'!W146),'IRRBB exposures'!W146,"")</f>
        <v/>
      </c>
      <c r="W145" s="1595" t="str">
        <f>IF(OR(ISBLANK('IRRBB exposures'!Y144),'IRRBB exposures'!Z146="No"),"",IF('IRRBB exposures'!Y144 = "Yes",-1,0))</f>
        <v/>
      </c>
    </row>
    <row r="146" spans="2:23" s="1150" customFormat="1" ht="15" customHeight="1" x14ac:dyDescent="0.25">
      <c r="B146" s="2245"/>
      <c r="C146" s="1348" t="s">
        <v>1304</v>
      </c>
      <c r="D146" s="1346" t="str">
        <f>IF(ISNUMBER('IRRBB exposures'!E191),'IRRBB exposures'!E191,"")</f>
        <v/>
      </c>
      <c r="E146" s="1346" t="str">
        <f>IF(ISNUMBER('IRRBB exposures'!F191),'IRRBB exposures'!F191,"")</f>
        <v/>
      </c>
      <c r="F146" s="1346" t="str">
        <f>IF(ISNUMBER('IRRBB exposures'!G191),'IRRBB exposures'!G191,"")</f>
        <v/>
      </c>
      <c r="G146" s="1346" t="str">
        <f>IF(ISNUMBER('IRRBB exposures'!H191),'IRRBB exposures'!H191,"")</f>
        <v/>
      </c>
      <c r="H146" s="1346" t="str">
        <f>IF(ISNUMBER('IRRBB exposures'!I191),'IRRBB exposures'!I191,"")</f>
        <v/>
      </c>
      <c r="I146" s="1346" t="str">
        <f>IF(ISNUMBER('IRRBB exposures'!J191),'IRRBB exposures'!J191,"")</f>
        <v/>
      </c>
      <c r="J146" s="1346" t="str">
        <f>IF(ISNUMBER('IRRBB exposures'!K191),'IRRBB exposures'!K191,"")</f>
        <v/>
      </c>
      <c r="K146" s="1346" t="str">
        <f>IF(ISNUMBER('IRRBB exposures'!L191),'IRRBB exposures'!L191,"")</f>
        <v/>
      </c>
      <c r="L146" s="1346" t="str">
        <f>IF(ISNUMBER('IRRBB exposures'!M191),'IRRBB exposures'!M191,"")</f>
        <v/>
      </c>
      <c r="M146" s="1346" t="str">
        <f>IF(ISNUMBER('IRRBB exposures'!N191),'IRRBB exposures'!N191,"")</f>
        <v/>
      </c>
      <c r="N146" s="1346" t="str">
        <f>IF(ISNUMBER('IRRBB exposures'!O191),'IRRBB exposures'!O191,"")</f>
        <v/>
      </c>
      <c r="O146" s="1346" t="str">
        <f>IF(ISNUMBER('IRRBB exposures'!P191),'IRRBB exposures'!P191,"")</f>
        <v/>
      </c>
      <c r="P146" s="1346" t="str">
        <f>IF(ISNUMBER('IRRBB exposures'!Q191),'IRRBB exposures'!Q191,"")</f>
        <v/>
      </c>
      <c r="Q146" s="1346" t="str">
        <f>IF(ISNUMBER('IRRBB exposures'!R191),'IRRBB exposures'!R191,"")</f>
        <v/>
      </c>
      <c r="R146" s="1346" t="str">
        <f>IF(ISNUMBER('IRRBB exposures'!S191),'IRRBB exposures'!S191,"")</f>
        <v/>
      </c>
      <c r="S146" s="1346" t="str">
        <f>IF(ISNUMBER('IRRBB exposures'!T191),'IRRBB exposures'!T191,"")</f>
        <v/>
      </c>
      <c r="T146" s="1346" t="str">
        <f>IF(ISNUMBER('IRRBB exposures'!U191),'IRRBB exposures'!U191,"")</f>
        <v/>
      </c>
      <c r="U146" s="1346" t="str">
        <f>IF(ISNUMBER('IRRBB exposures'!V191),'IRRBB exposures'!V191,"")</f>
        <v/>
      </c>
      <c r="V146" s="1346" t="str">
        <f>IF(ISNUMBER('IRRBB exposures'!W191),'IRRBB exposures'!W191,"")</f>
        <v/>
      </c>
      <c r="W146" s="1596" t="str">
        <f>IF(OR(ISBLANK('IRRBB exposures'!Y144),'IRRBB exposures'!Z146="No"),"",IF('IRRBB exposures'!Y144 = "No",-1,0))</f>
        <v/>
      </c>
    </row>
    <row r="147" spans="2:23" s="1150" customFormat="1" ht="15" customHeight="1" x14ac:dyDescent="0.25">
      <c r="B147" s="2245"/>
      <c r="C147" s="1348" t="s">
        <v>1305</v>
      </c>
      <c r="D147" s="1346" t="str">
        <f>IF(ISNUMBER('IRRBB exposures'!E247),'IRRBB exposures'!E247,"")</f>
        <v/>
      </c>
      <c r="E147" s="1346" t="str">
        <f>IF(ISNUMBER('IRRBB exposures'!F247),'IRRBB exposures'!F247,"")</f>
        <v/>
      </c>
      <c r="F147" s="1346" t="str">
        <f>IF(ISNUMBER('IRRBB exposures'!G247),'IRRBB exposures'!G247,"")</f>
        <v/>
      </c>
      <c r="G147" s="1346" t="str">
        <f>IF(ISNUMBER('IRRBB exposures'!H247),'IRRBB exposures'!H247,"")</f>
        <v/>
      </c>
      <c r="H147" s="1346" t="str">
        <f>IF(ISNUMBER('IRRBB exposures'!I247),'IRRBB exposures'!I247,"")</f>
        <v/>
      </c>
      <c r="I147" s="1346" t="str">
        <f>IF(ISNUMBER('IRRBB exposures'!J247),'IRRBB exposures'!J247,"")</f>
        <v/>
      </c>
      <c r="J147" s="1346" t="str">
        <f>IF(ISNUMBER('IRRBB exposures'!K247),'IRRBB exposures'!K247,"")</f>
        <v/>
      </c>
      <c r="K147" s="1346" t="str">
        <f>IF(ISNUMBER('IRRBB exposures'!L247),'IRRBB exposures'!L247,"")</f>
        <v/>
      </c>
      <c r="L147" s="1346" t="str">
        <f>IF(ISNUMBER('IRRBB exposures'!M247),'IRRBB exposures'!M247,"")</f>
        <v/>
      </c>
      <c r="M147" s="1346" t="str">
        <f>IF(ISNUMBER('IRRBB exposures'!N247),'IRRBB exposures'!N247,"")</f>
        <v/>
      </c>
      <c r="N147" s="1346" t="str">
        <f>IF(ISNUMBER('IRRBB exposures'!O247),'IRRBB exposures'!O247,"")</f>
        <v/>
      </c>
      <c r="O147" s="1346" t="str">
        <f>IF(ISNUMBER('IRRBB exposures'!P247),'IRRBB exposures'!P247,"")</f>
        <v/>
      </c>
      <c r="P147" s="1346" t="str">
        <f>IF(ISNUMBER('IRRBB exposures'!Q247),'IRRBB exposures'!Q247,"")</f>
        <v/>
      </c>
      <c r="Q147" s="1346" t="str">
        <f>IF(ISNUMBER('IRRBB exposures'!R247),'IRRBB exposures'!R247,"")</f>
        <v/>
      </c>
      <c r="R147" s="1346" t="str">
        <f>IF(ISNUMBER('IRRBB exposures'!S247),'IRRBB exposures'!S247,"")</f>
        <v/>
      </c>
      <c r="S147" s="1346" t="str">
        <f>IF(ISNUMBER('IRRBB exposures'!T247),'IRRBB exposures'!T247,"")</f>
        <v/>
      </c>
      <c r="T147" s="1346" t="str">
        <f>IF(ISNUMBER('IRRBB exposures'!U247),'IRRBB exposures'!U247,"")</f>
        <v/>
      </c>
      <c r="U147" s="1346" t="str">
        <f>IF(ISNUMBER('IRRBB exposures'!V247),'IRRBB exposures'!V247,"")</f>
        <v/>
      </c>
      <c r="V147" s="1346" t="str">
        <f>IF(ISNUMBER('IRRBB exposures'!W247),'IRRBB exposures'!W247,"")</f>
        <v/>
      </c>
      <c r="W147" s="1596" t="str">
        <f>IF(OR(ISBLANK('IRRBB exposures'!Y245),'IRRBB exposures'!Z247="No"),"",IF('IRRBB exposures'!Y245 = "Yes",1,0))</f>
        <v/>
      </c>
    </row>
    <row r="148" spans="2:23" s="1150" customFormat="1" ht="15" customHeight="1" x14ac:dyDescent="0.25">
      <c r="B148" s="2245"/>
      <c r="C148" s="1348" t="s">
        <v>1306</v>
      </c>
      <c r="D148" s="1346" t="str">
        <f>IF(ISNUMBER('IRRBB exposures'!E292),'IRRBB exposures'!E292,"")</f>
        <v/>
      </c>
      <c r="E148" s="1346" t="str">
        <f>IF(ISNUMBER('IRRBB exposures'!F292),'IRRBB exposures'!F292,"")</f>
        <v/>
      </c>
      <c r="F148" s="1346" t="str">
        <f>IF(ISNUMBER('IRRBB exposures'!G292),'IRRBB exposures'!G292,"")</f>
        <v/>
      </c>
      <c r="G148" s="1346" t="str">
        <f>IF(ISNUMBER('IRRBB exposures'!H292),'IRRBB exposures'!H292,"")</f>
        <v/>
      </c>
      <c r="H148" s="1346" t="str">
        <f>IF(ISNUMBER('IRRBB exposures'!I292),'IRRBB exposures'!I292,"")</f>
        <v/>
      </c>
      <c r="I148" s="1346" t="str">
        <f>IF(ISNUMBER('IRRBB exposures'!J292),'IRRBB exposures'!J292,"")</f>
        <v/>
      </c>
      <c r="J148" s="1346" t="str">
        <f>IF(ISNUMBER('IRRBB exposures'!K292),'IRRBB exposures'!K292,"")</f>
        <v/>
      </c>
      <c r="K148" s="1346" t="str">
        <f>IF(ISNUMBER('IRRBB exposures'!L292),'IRRBB exposures'!L292,"")</f>
        <v/>
      </c>
      <c r="L148" s="1346" t="str">
        <f>IF(ISNUMBER('IRRBB exposures'!M292),'IRRBB exposures'!M292,"")</f>
        <v/>
      </c>
      <c r="M148" s="1346" t="str">
        <f>IF(ISNUMBER('IRRBB exposures'!N292),'IRRBB exposures'!N292,"")</f>
        <v/>
      </c>
      <c r="N148" s="1346" t="str">
        <f>IF(ISNUMBER('IRRBB exposures'!O292),'IRRBB exposures'!O292,"")</f>
        <v/>
      </c>
      <c r="O148" s="1346" t="str">
        <f>IF(ISNUMBER('IRRBB exposures'!P292),'IRRBB exposures'!P292,"")</f>
        <v/>
      </c>
      <c r="P148" s="1346" t="str">
        <f>IF(ISNUMBER('IRRBB exposures'!Q292),'IRRBB exposures'!Q292,"")</f>
        <v/>
      </c>
      <c r="Q148" s="1346" t="str">
        <f>IF(ISNUMBER('IRRBB exposures'!R292),'IRRBB exposures'!R292,"")</f>
        <v/>
      </c>
      <c r="R148" s="1346" t="str">
        <f>IF(ISNUMBER('IRRBB exposures'!S292),'IRRBB exposures'!S292,"")</f>
        <v/>
      </c>
      <c r="S148" s="1346" t="str">
        <f>IF(ISNUMBER('IRRBB exposures'!T292),'IRRBB exposures'!T292,"")</f>
        <v/>
      </c>
      <c r="T148" s="1346" t="str">
        <f>IF(ISNUMBER('IRRBB exposures'!U292),'IRRBB exposures'!U292,"")</f>
        <v/>
      </c>
      <c r="U148" s="1346" t="str">
        <f>IF(ISNUMBER('IRRBB exposures'!V292),'IRRBB exposures'!V292,"")</f>
        <v/>
      </c>
      <c r="V148" s="1346" t="str">
        <f>IF(ISNUMBER('IRRBB exposures'!W292),'IRRBB exposures'!W292,"")</f>
        <v/>
      </c>
      <c r="W148" s="1596" t="str">
        <f>IF(OR(ISBLANK('IRRBB exposures'!Y245),'IRRBB exposures'!Z247="No"),"",IF('IRRBB exposures'!Y245 = "No",1,0))</f>
        <v/>
      </c>
    </row>
    <row r="149" spans="2:23" s="1150" customFormat="1" ht="15" customHeight="1" x14ac:dyDescent="0.25">
      <c r="B149" s="2245"/>
      <c r="C149" s="1348" t="s">
        <v>1307</v>
      </c>
      <c r="D149" s="1346" t="str">
        <f>IF(AND(ISNUMBER('IRRBB exposures'!E340),ISNUMBER('IRRBB exposures'!E385)),'IRRBB exposures'!E340-'IRRBB exposures'!E385,"")</f>
        <v/>
      </c>
      <c r="E149" s="1346" t="str">
        <f>IF(AND(ISNUMBER('IRRBB exposures'!F340),ISNUMBER('IRRBB exposures'!F385)),'IRRBB exposures'!F340-'IRRBB exposures'!F385,"")</f>
        <v/>
      </c>
      <c r="F149" s="1346" t="str">
        <f>IF(AND(ISNUMBER('IRRBB exposures'!G340),ISNUMBER('IRRBB exposures'!G385)),'IRRBB exposures'!G340-'IRRBB exposures'!G385,"")</f>
        <v/>
      </c>
      <c r="G149" s="1346" t="str">
        <f>IF(AND(ISNUMBER('IRRBB exposures'!H340),ISNUMBER('IRRBB exposures'!H385)),'IRRBB exposures'!H340-'IRRBB exposures'!H385,"")</f>
        <v/>
      </c>
      <c r="H149" s="1346" t="str">
        <f>IF(AND(ISNUMBER('IRRBB exposures'!I340),ISNUMBER('IRRBB exposures'!I385)),'IRRBB exposures'!I340-'IRRBB exposures'!I385,"")</f>
        <v/>
      </c>
      <c r="I149" s="1346" t="str">
        <f>IF(AND(ISNUMBER('IRRBB exposures'!J340),ISNUMBER('IRRBB exposures'!J385)),'IRRBB exposures'!J340-'IRRBB exposures'!J385,"")</f>
        <v/>
      </c>
      <c r="J149" s="1346" t="str">
        <f>IF(AND(ISNUMBER('IRRBB exposures'!K340),ISNUMBER('IRRBB exposures'!K385)),'IRRBB exposures'!K340-'IRRBB exposures'!K385,"")</f>
        <v/>
      </c>
      <c r="K149" s="1346" t="str">
        <f>IF(AND(ISNUMBER('IRRBB exposures'!L340),ISNUMBER('IRRBB exposures'!L385)),'IRRBB exposures'!L340-'IRRBB exposures'!L385,"")</f>
        <v/>
      </c>
      <c r="L149" s="1346" t="str">
        <f>IF(AND(ISNUMBER('IRRBB exposures'!M340),ISNUMBER('IRRBB exposures'!M385)),'IRRBB exposures'!M340-'IRRBB exposures'!M385,"")</f>
        <v/>
      </c>
      <c r="M149" s="1346" t="str">
        <f>IF(AND(ISNUMBER('IRRBB exposures'!N340),ISNUMBER('IRRBB exposures'!N385)),'IRRBB exposures'!N340-'IRRBB exposures'!N385,"")</f>
        <v/>
      </c>
      <c r="N149" s="1346" t="str">
        <f>IF(AND(ISNUMBER('IRRBB exposures'!O340),ISNUMBER('IRRBB exposures'!O385)),'IRRBB exposures'!O340-'IRRBB exposures'!O385,"")</f>
        <v/>
      </c>
      <c r="O149" s="1346" t="str">
        <f>IF(AND(ISNUMBER('IRRBB exposures'!P340),ISNUMBER('IRRBB exposures'!P385)),'IRRBB exposures'!P340-'IRRBB exposures'!P385,"")</f>
        <v/>
      </c>
      <c r="P149" s="1346" t="str">
        <f>IF(AND(ISNUMBER('IRRBB exposures'!Q340),ISNUMBER('IRRBB exposures'!Q385)),'IRRBB exposures'!Q340-'IRRBB exposures'!Q385,"")</f>
        <v/>
      </c>
      <c r="Q149" s="1346" t="str">
        <f>IF(AND(ISNUMBER('IRRBB exposures'!R340),ISNUMBER('IRRBB exposures'!R385)),'IRRBB exposures'!R340-'IRRBB exposures'!R385,"")</f>
        <v/>
      </c>
      <c r="R149" s="1346" t="str">
        <f>IF(AND(ISNUMBER('IRRBB exposures'!S340),ISNUMBER('IRRBB exposures'!S385)),'IRRBB exposures'!S340-'IRRBB exposures'!S385,"")</f>
        <v/>
      </c>
      <c r="S149" s="1346" t="str">
        <f>IF(AND(ISNUMBER('IRRBB exposures'!T340),ISNUMBER('IRRBB exposures'!T385)),'IRRBB exposures'!T340-'IRRBB exposures'!T385,"")</f>
        <v/>
      </c>
      <c r="T149" s="1346" t="str">
        <f>IF(AND(ISNUMBER('IRRBB exposures'!U340),ISNUMBER('IRRBB exposures'!U385)),'IRRBB exposures'!U340-'IRRBB exposures'!U385,"")</f>
        <v/>
      </c>
      <c r="U149" s="1346" t="str">
        <f>IF(AND(ISNUMBER('IRRBB exposures'!V340),ISNUMBER('IRRBB exposures'!V385)),'IRRBB exposures'!V340-'IRRBB exposures'!V385,"")</f>
        <v/>
      </c>
      <c r="V149" s="1346" t="str">
        <f>IF(AND(ISNUMBER('IRRBB exposures'!W340),ISNUMBER('IRRBB exposures'!W385)),'IRRBB exposures'!W340-'IRRBB exposures'!W385,"")</f>
        <v/>
      </c>
      <c r="W149" s="1596" t="str">
        <f>IF(OR(ISBLANK('IRRBB exposures'!Z338),'IRRBB exposures'!AB340="No"),"",IF('IRRBB exposures'!Z338 = "Yes",-1,0))</f>
        <v/>
      </c>
    </row>
    <row r="150" spans="2:23" s="1150" customFormat="1" ht="15" customHeight="1" x14ac:dyDescent="0.25">
      <c r="B150" s="2245"/>
      <c r="C150" s="1348" t="s">
        <v>1308</v>
      </c>
      <c r="D150" s="1346" t="str">
        <f>IF(AND(ISNUMBER('IRRBB exposures'!E431),ISNUMBER('IRRBB exposures'!E476)),'IRRBB exposures'!E431-'IRRBB exposures'!E476,"")</f>
        <v/>
      </c>
      <c r="E150" s="1346" t="str">
        <f>IF(AND(ISNUMBER('IRRBB exposures'!F431),ISNUMBER('IRRBB exposures'!F476)),'IRRBB exposures'!F431-'IRRBB exposures'!F476,"")</f>
        <v/>
      </c>
      <c r="F150" s="1346" t="str">
        <f>IF(AND(ISNUMBER('IRRBB exposures'!G431),ISNUMBER('IRRBB exposures'!G476)),'IRRBB exposures'!G431-'IRRBB exposures'!G476,"")</f>
        <v/>
      </c>
      <c r="G150" s="1346" t="str">
        <f>IF(AND(ISNUMBER('IRRBB exposures'!H431),ISNUMBER('IRRBB exposures'!H476)),'IRRBB exposures'!H431-'IRRBB exposures'!H476,"")</f>
        <v/>
      </c>
      <c r="H150" s="1346" t="str">
        <f>IF(AND(ISNUMBER('IRRBB exposures'!I431),ISNUMBER('IRRBB exposures'!I476)),'IRRBB exposures'!I431-'IRRBB exposures'!I476,"")</f>
        <v/>
      </c>
      <c r="I150" s="1346" t="str">
        <f>IF(AND(ISNUMBER('IRRBB exposures'!J431),ISNUMBER('IRRBB exposures'!J476)),'IRRBB exposures'!J431-'IRRBB exposures'!J476,"")</f>
        <v/>
      </c>
      <c r="J150" s="1346" t="str">
        <f>IF(AND(ISNUMBER('IRRBB exposures'!K431),ISNUMBER('IRRBB exposures'!K476)),'IRRBB exposures'!K431-'IRRBB exposures'!K476,"")</f>
        <v/>
      </c>
      <c r="K150" s="1346" t="str">
        <f>IF(AND(ISNUMBER('IRRBB exposures'!L431),ISNUMBER('IRRBB exposures'!L476)),'IRRBB exposures'!L431-'IRRBB exposures'!L476,"")</f>
        <v/>
      </c>
      <c r="L150" s="1346" t="str">
        <f>IF(AND(ISNUMBER('IRRBB exposures'!M431),ISNUMBER('IRRBB exposures'!M476)),'IRRBB exposures'!M431-'IRRBB exposures'!M476,"")</f>
        <v/>
      </c>
      <c r="M150" s="1346" t="str">
        <f>IF(AND(ISNUMBER('IRRBB exposures'!N431),ISNUMBER('IRRBB exposures'!N476)),'IRRBB exposures'!N431-'IRRBB exposures'!N476,"")</f>
        <v/>
      </c>
      <c r="N150" s="1346" t="str">
        <f>IF(AND(ISNUMBER('IRRBB exposures'!O431),ISNUMBER('IRRBB exposures'!O476)),'IRRBB exposures'!O431-'IRRBB exposures'!O476,"")</f>
        <v/>
      </c>
      <c r="O150" s="1346" t="str">
        <f>IF(AND(ISNUMBER('IRRBB exposures'!P431),ISNUMBER('IRRBB exposures'!P476)),'IRRBB exposures'!P431-'IRRBB exposures'!P476,"")</f>
        <v/>
      </c>
      <c r="P150" s="1346" t="str">
        <f>IF(AND(ISNUMBER('IRRBB exposures'!Q431),ISNUMBER('IRRBB exposures'!Q476)),'IRRBB exposures'!Q431-'IRRBB exposures'!Q476,"")</f>
        <v/>
      </c>
      <c r="Q150" s="1346" t="str">
        <f>IF(AND(ISNUMBER('IRRBB exposures'!R431),ISNUMBER('IRRBB exposures'!R476)),'IRRBB exposures'!R431-'IRRBB exposures'!R476,"")</f>
        <v/>
      </c>
      <c r="R150" s="1346" t="str">
        <f>IF(AND(ISNUMBER('IRRBB exposures'!S431),ISNUMBER('IRRBB exposures'!S476)),'IRRBB exposures'!S431-'IRRBB exposures'!S476,"")</f>
        <v/>
      </c>
      <c r="S150" s="1346" t="str">
        <f>IF(AND(ISNUMBER('IRRBB exposures'!T431),ISNUMBER('IRRBB exposures'!T476)),'IRRBB exposures'!T431-'IRRBB exposures'!T476,"")</f>
        <v/>
      </c>
      <c r="T150" s="1346" t="str">
        <f>IF(AND(ISNUMBER('IRRBB exposures'!U431),ISNUMBER('IRRBB exposures'!U476)),'IRRBB exposures'!U431-'IRRBB exposures'!U476,"")</f>
        <v/>
      </c>
      <c r="U150" s="1346" t="str">
        <f>IF(AND(ISNUMBER('IRRBB exposures'!V431),ISNUMBER('IRRBB exposures'!V476)),'IRRBB exposures'!V431-'IRRBB exposures'!V476,"")</f>
        <v/>
      </c>
      <c r="V150" s="1346" t="str">
        <f>IF(AND(ISNUMBER('IRRBB exposures'!W431),ISNUMBER('IRRBB exposures'!W476)),'IRRBB exposures'!W431-'IRRBB exposures'!W476,"")</f>
        <v/>
      </c>
      <c r="W150" s="1596" t="str">
        <f>IF(OR(ISBLANK('IRRBB exposures'!Z338),'IRRBB exposures'!AB340="No"),"",IF('IRRBB exposures'!Z338 = "No",-1,0))</f>
        <v/>
      </c>
    </row>
    <row r="151" spans="2:23" s="1150" customFormat="1" ht="15" customHeight="1" x14ac:dyDescent="0.25">
      <c r="B151" s="2245"/>
      <c r="C151" s="1150" t="s">
        <v>1301</v>
      </c>
      <c r="D151" s="1346" t="str">
        <f>IF(AND(ISNUMBER('IRRBB exposures'!E523),ISNUMBER('IRRBB exposures'!E569)),'IRRBB exposures'!E523-'IRRBB exposures'!E569,"")</f>
        <v/>
      </c>
      <c r="E151" s="1346" t="str">
        <f>IF(AND(ISNUMBER('IRRBB exposures'!F523),ISNUMBER('IRRBB exposures'!F569)),'IRRBB exposures'!F523-'IRRBB exposures'!F569,"")</f>
        <v/>
      </c>
      <c r="F151" s="1346" t="str">
        <f>IF(AND(ISNUMBER('IRRBB exposures'!G523),ISNUMBER('IRRBB exposures'!G569)),'IRRBB exposures'!G523-'IRRBB exposures'!G569,"")</f>
        <v/>
      </c>
      <c r="G151" s="1346" t="str">
        <f>IF(AND(ISNUMBER('IRRBB exposures'!H523),ISNUMBER('IRRBB exposures'!H569)),'IRRBB exposures'!H523-'IRRBB exposures'!H569,"")</f>
        <v/>
      </c>
      <c r="H151" s="1346" t="str">
        <f>IF(AND(ISNUMBER('IRRBB exposures'!I523),ISNUMBER('IRRBB exposures'!I569)),'IRRBB exposures'!I523-'IRRBB exposures'!I569,"")</f>
        <v/>
      </c>
      <c r="I151" s="1346" t="str">
        <f>IF(AND(ISNUMBER('IRRBB exposures'!J523),ISNUMBER('IRRBB exposures'!J569)),'IRRBB exposures'!J523-'IRRBB exposures'!J569,"")</f>
        <v/>
      </c>
      <c r="J151" s="1346" t="str">
        <f>IF(AND(ISNUMBER('IRRBB exposures'!K523),ISNUMBER('IRRBB exposures'!K569)),'IRRBB exposures'!K523-'IRRBB exposures'!K569,"")</f>
        <v/>
      </c>
      <c r="K151" s="1346" t="str">
        <f>IF(AND(ISNUMBER('IRRBB exposures'!L523),ISNUMBER('IRRBB exposures'!L569)),'IRRBB exposures'!L523-'IRRBB exposures'!L569,"")</f>
        <v/>
      </c>
      <c r="L151" s="1346" t="str">
        <f>IF(AND(ISNUMBER('IRRBB exposures'!M523),ISNUMBER('IRRBB exposures'!M569)),'IRRBB exposures'!M523-'IRRBB exposures'!M569,"")</f>
        <v/>
      </c>
      <c r="M151" s="1346" t="str">
        <f>IF(AND(ISNUMBER('IRRBB exposures'!N523),ISNUMBER('IRRBB exposures'!N569)),'IRRBB exposures'!N523-'IRRBB exposures'!N569,"")</f>
        <v/>
      </c>
      <c r="N151" s="1346" t="str">
        <f>IF(AND(ISNUMBER('IRRBB exposures'!O523),ISNUMBER('IRRBB exposures'!O569)),'IRRBB exposures'!O523-'IRRBB exposures'!O569,"")</f>
        <v/>
      </c>
      <c r="O151" s="1346" t="str">
        <f>IF(AND(ISNUMBER('IRRBB exposures'!P523),ISNUMBER('IRRBB exposures'!P569)),'IRRBB exposures'!P523-'IRRBB exposures'!P569,"")</f>
        <v/>
      </c>
      <c r="P151" s="1346" t="str">
        <f>IF(AND(ISNUMBER('IRRBB exposures'!Q523),ISNUMBER('IRRBB exposures'!Q569)),'IRRBB exposures'!Q523-'IRRBB exposures'!Q569,"")</f>
        <v/>
      </c>
      <c r="Q151" s="1346" t="str">
        <f>IF(AND(ISNUMBER('IRRBB exposures'!R523),ISNUMBER('IRRBB exposures'!R569)),'IRRBB exposures'!R523-'IRRBB exposures'!R569,"")</f>
        <v/>
      </c>
      <c r="R151" s="1346" t="str">
        <f>IF(AND(ISNUMBER('IRRBB exposures'!S523),ISNUMBER('IRRBB exposures'!S569)),'IRRBB exposures'!S523-'IRRBB exposures'!S569,"")</f>
        <v/>
      </c>
      <c r="S151" s="1346" t="str">
        <f>IF(AND(ISNUMBER('IRRBB exposures'!T523),ISNUMBER('IRRBB exposures'!T569)),'IRRBB exposures'!T523-'IRRBB exposures'!T569,"")</f>
        <v/>
      </c>
      <c r="T151" s="1346" t="str">
        <f>IF(AND(ISNUMBER('IRRBB exposures'!U523),ISNUMBER('IRRBB exposures'!U569)),'IRRBB exposures'!U523-'IRRBB exposures'!U569,"")</f>
        <v/>
      </c>
      <c r="U151" s="1346" t="str">
        <f>IF(AND(ISNUMBER('IRRBB exposures'!V523),ISNUMBER('IRRBB exposures'!V569)),'IRRBB exposures'!V523-'IRRBB exposures'!V569,"")</f>
        <v/>
      </c>
      <c r="V151" s="1346" t="str">
        <f>IF(AND(ISNUMBER('IRRBB exposures'!W523),ISNUMBER('IRRBB exposures'!W569)),'IRRBB exposures'!W523-'IRRBB exposures'!W569,"")</f>
        <v/>
      </c>
      <c r="W151" s="1597">
        <f t="shared" ref="W151" si="10">IF(ISNUMBER(W143),W143,"")</f>
        <v>1</v>
      </c>
    </row>
    <row r="152" spans="2:23" s="1150" customFormat="1" ht="15" customHeight="1" x14ac:dyDescent="0.25">
      <c r="B152" s="2246"/>
      <c r="C152" s="1139" t="s">
        <v>1309</v>
      </c>
      <c r="D152" s="1347" t="str">
        <f>IF(AND(ISNUMBER(D128),'IRRBB exposures'!$F$27="Yes",'IRRBB exposures'!$Z$146="Yes",'IRRBB exposures'!$Z$247="Yes",'IRRBB exposures'!$AB$340="Yes",ISNUMBER(D151),ISNUMBER($W128),ISNUMBER($W129),ISNUMBER($W130),ISNUMBER($W131),ISNUMBER($W145),ISNUMBER($W146),ISNUMBER($W147),ISNUMBER($W148),ISNUMBER($W149),ISNUMBER($W150),ISNUMBER($W151)),SUMPRODUCT(D128:D131,$W128:$W131)+SUMPRODUCT(D145:D151,$W145:$W151),"")</f>
        <v/>
      </c>
      <c r="E152" s="1347" t="str">
        <f>IF(AND(ISNUMBER(E128),'IRRBB exposures'!$F$27="Yes",'IRRBB exposures'!$Z$146="Yes",'IRRBB exposures'!$Z$247="Yes",'IRRBB exposures'!$AB$340="Yes",ISNUMBER(E151),ISNUMBER($W128),ISNUMBER($W129),ISNUMBER($W130),ISNUMBER($W131),ISNUMBER($W145),ISNUMBER($W146),ISNUMBER($W147),ISNUMBER($W148),ISNUMBER($W149),ISNUMBER($W150),ISNUMBER($W151)),SUMPRODUCT(E128:E131,$W128:$W131)+SUMPRODUCT(E145:E151,$W145:$W151),"")</f>
        <v/>
      </c>
      <c r="F152" s="1347" t="str">
        <f>IF(AND(ISNUMBER(F128),'IRRBB exposures'!$F$27="Yes",'IRRBB exposures'!$Z$146="Yes",'IRRBB exposures'!$Z$247="Yes",'IRRBB exposures'!$AB$340="Yes",ISNUMBER(F151),ISNUMBER($W128),ISNUMBER($W129),ISNUMBER($W130),ISNUMBER($W131),ISNUMBER($W145),ISNUMBER($W146),ISNUMBER($W147),ISNUMBER($W148),ISNUMBER($W149),ISNUMBER($W150),ISNUMBER($W151)),SUMPRODUCT(F128:F131,$W128:$W131)+SUMPRODUCT(F145:F151,$W145:$W151),"")</f>
        <v/>
      </c>
      <c r="G152" s="1347" t="str">
        <f>IF(AND(ISNUMBER(G128),'IRRBB exposures'!$F$27="Yes",'IRRBB exposures'!$Z$146="Yes",'IRRBB exposures'!$Z$247="Yes",'IRRBB exposures'!$AB$340="Yes",ISNUMBER(G151),ISNUMBER($W128),ISNUMBER($W129),ISNUMBER($W130),ISNUMBER($W131),ISNUMBER($W145),ISNUMBER($W146),ISNUMBER($W147),ISNUMBER($W148),ISNUMBER($W149),ISNUMBER($W150),ISNUMBER($W151)),SUMPRODUCT(G128:G131,$W128:$W131)+SUMPRODUCT(G145:G151,$W145:$W151),"")</f>
        <v/>
      </c>
      <c r="H152" s="1347" t="str">
        <f>IF(AND(ISNUMBER(H128),'IRRBB exposures'!$F$27="Yes",'IRRBB exposures'!$Z$146="Yes",'IRRBB exposures'!$Z$247="Yes",'IRRBB exposures'!$AB$340="Yes",ISNUMBER(H151),ISNUMBER($W128),ISNUMBER($W129),ISNUMBER($W130),ISNUMBER($W131),ISNUMBER($W145),ISNUMBER($W146),ISNUMBER($W147),ISNUMBER($W148),ISNUMBER($W149),ISNUMBER($W150),ISNUMBER($W151)),SUMPRODUCT(H128:H131,$W128:$W131)+SUMPRODUCT(H145:H151,$W145:$W151),"")</f>
        <v/>
      </c>
      <c r="I152" s="1347" t="str">
        <f>IF(AND(ISNUMBER(I128),'IRRBB exposures'!$F$27="Yes",'IRRBB exposures'!$Z$146="Yes",'IRRBB exposures'!$Z$247="Yes",'IRRBB exposures'!$AB$340="Yes",ISNUMBER(I151),ISNUMBER($W128),ISNUMBER($W129),ISNUMBER($W130),ISNUMBER($W131),ISNUMBER($W145),ISNUMBER($W146),ISNUMBER($W147),ISNUMBER($W148),ISNUMBER($W149),ISNUMBER($W150),ISNUMBER($W151)),SUMPRODUCT(I128:I131,$W128:$W131)+SUMPRODUCT(I145:I151,$W145:$W151),"")</f>
        <v/>
      </c>
      <c r="J152" s="1347" t="str">
        <f>IF(AND(ISNUMBER(J128),'IRRBB exposures'!$F$27="Yes",'IRRBB exposures'!$Z$146="Yes",'IRRBB exposures'!$Z$247="Yes",'IRRBB exposures'!$AB$340="Yes",ISNUMBER(J151),ISNUMBER($W128),ISNUMBER($W129),ISNUMBER($W130),ISNUMBER($W131),ISNUMBER($W145),ISNUMBER($W146),ISNUMBER($W147),ISNUMBER($W148),ISNUMBER($W149),ISNUMBER($W150),ISNUMBER($W151)),SUMPRODUCT(J128:J131,$W128:$W131)+SUMPRODUCT(J145:J151,$W145:$W151),"")</f>
        <v/>
      </c>
      <c r="K152" s="1347" t="str">
        <f>IF(AND(ISNUMBER(K128),'IRRBB exposures'!$F$27="Yes",'IRRBB exposures'!$Z$146="Yes",'IRRBB exposures'!$Z$247="Yes",'IRRBB exposures'!$AB$340="Yes",ISNUMBER(K151),ISNUMBER($W128),ISNUMBER($W129),ISNUMBER($W130),ISNUMBER($W131),ISNUMBER($W145),ISNUMBER($W146),ISNUMBER($W147),ISNUMBER($W148),ISNUMBER($W149),ISNUMBER($W150),ISNUMBER($W151)),SUMPRODUCT(K128:K131,$W128:$W131)+SUMPRODUCT(K145:K151,$W145:$W151),"")</f>
        <v/>
      </c>
      <c r="L152" s="1347" t="str">
        <f>IF(AND(ISNUMBER(L128),'IRRBB exposures'!$F$27="Yes",'IRRBB exposures'!$Z$146="Yes",'IRRBB exposures'!$Z$247="Yes",'IRRBB exposures'!$AB$340="Yes",ISNUMBER(L151),ISNUMBER($W128),ISNUMBER($W129),ISNUMBER($W130),ISNUMBER($W131),ISNUMBER($W145),ISNUMBER($W146),ISNUMBER($W147),ISNUMBER($W148),ISNUMBER($W149),ISNUMBER($W150),ISNUMBER($W151)),SUMPRODUCT(L128:L131,$W128:$W131)+SUMPRODUCT(L145:L151,$W145:$W151),"")</f>
        <v/>
      </c>
      <c r="M152" s="1347" t="str">
        <f>IF(AND(ISNUMBER(M128),'IRRBB exposures'!$F$27="Yes",'IRRBB exposures'!$Z$146="Yes",'IRRBB exposures'!$Z$247="Yes",'IRRBB exposures'!$AB$340="Yes",ISNUMBER(M151),ISNUMBER($W128),ISNUMBER($W129),ISNUMBER($W130),ISNUMBER($W131),ISNUMBER($W145),ISNUMBER($W146),ISNUMBER($W147),ISNUMBER($W148),ISNUMBER($W149),ISNUMBER($W150),ISNUMBER($W151)),SUMPRODUCT(M128:M131,$W128:$W131)+SUMPRODUCT(M145:M151,$W145:$W151),"")</f>
        <v/>
      </c>
      <c r="N152" s="1347" t="str">
        <f>IF(AND(ISNUMBER(N128),'IRRBB exposures'!$F$27="Yes",'IRRBB exposures'!$Z$146="Yes",'IRRBB exposures'!$Z$247="Yes",'IRRBB exposures'!$AB$340="Yes",ISNUMBER(N151),ISNUMBER($W128),ISNUMBER($W129),ISNUMBER($W130),ISNUMBER($W131),ISNUMBER($W145),ISNUMBER($W146),ISNUMBER($W147),ISNUMBER($W148),ISNUMBER($W149),ISNUMBER($W150),ISNUMBER($W151)),SUMPRODUCT(N128:N131,$W128:$W131)+SUMPRODUCT(N145:N151,$W145:$W151),"")</f>
        <v/>
      </c>
      <c r="O152" s="1347" t="str">
        <f>IF(AND(ISNUMBER(O128),'IRRBB exposures'!$F$27="Yes",'IRRBB exposures'!$Z$146="Yes",'IRRBB exposures'!$Z$247="Yes",'IRRBB exposures'!$AB$340="Yes",ISNUMBER(O151),ISNUMBER($W128),ISNUMBER($W129),ISNUMBER($W130),ISNUMBER($W131),ISNUMBER($W145),ISNUMBER($W146),ISNUMBER($W147),ISNUMBER($W148),ISNUMBER($W149),ISNUMBER($W150),ISNUMBER($W151)),SUMPRODUCT(O128:O131,$W128:$W131)+SUMPRODUCT(O145:O151,$W145:$W151),"")</f>
        <v/>
      </c>
      <c r="P152" s="1347" t="str">
        <f>IF(AND(ISNUMBER(P128),'IRRBB exposures'!$F$27="Yes",'IRRBB exposures'!$Z$146="Yes",'IRRBB exposures'!$Z$247="Yes",'IRRBB exposures'!$AB$340="Yes",ISNUMBER(P151),ISNUMBER($W128),ISNUMBER($W129),ISNUMBER($W130),ISNUMBER($W131),ISNUMBER($W145),ISNUMBER($W146),ISNUMBER($W147),ISNUMBER($W148),ISNUMBER($W149),ISNUMBER($W150),ISNUMBER($W151)),SUMPRODUCT(P128:P131,$W128:$W131)+SUMPRODUCT(P145:P151,$W145:$W151),"")</f>
        <v/>
      </c>
      <c r="Q152" s="1347" t="str">
        <f>IF(AND(ISNUMBER(Q128),'IRRBB exposures'!$F$27="Yes",'IRRBB exposures'!$Z$146="Yes",'IRRBB exposures'!$Z$247="Yes",'IRRBB exposures'!$AB$340="Yes",ISNUMBER(Q151),ISNUMBER($W128),ISNUMBER($W129),ISNUMBER($W130),ISNUMBER($W131),ISNUMBER($W145),ISNUMBER($W146),ISNUMBER($W147),ISNUMBER($W148),ISNUMBER($W149),ISNUMBER($W150),ISNUMBER($W151)),SUMPRODUCT(Q128:Q131,$W128:$W131)+SUMPRODUCT(Q145:Q151,$W145:$W151),"")</f>
        <v/>
      </c>
      <c r="R152" s="1347" t="str">
        <f>IF(AND(ISNUMBER(R128),'IRRBB exposures'!$F$27="Yes",'IRRBB exposures'!$Z$146="Yes",'IRRBB exposures'!$Z$247="Yes",'IRRBB exposures'!$AB$340="Yes",ISNUMBER(R151),ISNUMBER($W128),ISNUMBER($W129),ISNUMBER($W130),ISNUMBER($W131),ISNUMBER($W145),ISNUMBER($W146),ISNUMBER($W147),ISNUMBER($W148),ISNUMBER($W149),ISNUMBER($W150),ISNUMBER($W151)),SUMPRODUCT(R128:R131,$W128:$W131)+SUMPRODUCT(R145:R151,$W145:$W151),"")</f>
        <v/>
      </c>
      <c r="S152" s="1347" t="str">
        <f>IF(AND(ISNUMBER(S128),'IRRBB exposures'!$F$27="Yes",'IRRBB exposures'!$Z$146="Yes",'IRRBB exposures'!$Z$247="Yes",'IRRBB exposures'!$AB$340="Yes",ISNUMBER(S151),ISNUMBER($W128),ISNUMBER($W129),ISNUMBER($W130),ISNUMBER($W131),ISNUMBER($W145),ISNUMBER($W146),ISNUMBER($W147),ISNUMBER($W148),ISNUMBER($W149),ISNUMBER($W150),ISNUMBER($W151)),SUMPRODUCT(S128:S131,$W128:$W131)+SUMPRODUCT(S145:S151,$W145:$W151),"")</f>
        <v/>
      </c>
      <c r="T152" s="1347" t="str">
        <f>IF(AND(ISNUMBER(T128),'IRRBB exposures'!$F$27="Yes",'IRRBB exposures'!$Z$146="Yes",'IRRBB exposures'!$Z$247="Yes",'IRRBB exposures'!$AB$340="Yes",ISNUMBER(T151),ISNUMBER($W128),ISNUMBER($W129),ISNUMBER($W130),ISNUMBER($W131),ISNUMBER($W145),ISNUMBER($W146),ISNUMBER($W147),ISNUMBER($W148),ISNUMBER($W149),ISNUMBER($W150),ISNUMBER($W151)),SUMPRODUCT(T128:T131,$W128:$W131)+SUMPRODUCT(T145:T151,$W145:$W151),"")</f>
        <v/>
      </c>
      <c r="U152" s="1347" t="str">
        <f>IF(AND(ISNUMBER(U128),'IRRBB exposures'!$F$27="Yes",'IRRBB exposures'!$Z$146="Yes",'IRRBB exposures'!$Z$247="Yes",'IRRBB exposures'!$AB$340="Yes",ISNUMBER(U151),ISNUMBER($W128),ISNUMBER($W129),ISNUMBER($W130),ISNUMBER($W131),ISNUMBER($W145),ISNUMBER($W146),ISNUMBER($W147),ISNUMBER($W148),ISNUMBER($W149),ISNUMBER($W150),ISNUMBER($W151)),SUMPRODUCT(U128:U131,$W128:$W131)+SUMPRODUCT(U145:U151,$W145:$W151),"")</f>
        <v/>
      </c>
      <c r="V152" s="1347" t="str">
        <f>IF(AND(ISNUMBER(V128),'IRRBB exposures'!$F$27="Yes",'IRRBB exposures'!$Z$146="Yes",'IRRBB exposures'!$Z$247="Yes",'IRRBB exposures'!$AB$340="Yes",ISNUMBER(V151),ISNUMBER($W128),ISNUMBER($W129),ISNUMBER($W130),ISNUMBER($W131),ISNUMBER($W145),ISNUMBER($W146),ISNUMBER($W147),ISNUMBER($W148),ISNUMBER($W149),ISNUMBER($W150),ISNUMBER($W151)),SUMPRODUCT(V128:V131,$W128:$W131)+SUMPRODUCT(V145:V151,$W145:$W151),"")</f>
        <v/>
      </c>
      <c r="W152" s="1598"/>
    </row>
    <row r="153" spans="2:23" s="1150" customFormat="1" ht="15" customHeight="1" x14ac:dyDescent="0.25">
      <c r="B153" s="2244">
        <v>3</v>
      </c>
      <c r="C153" s="1150" t="s">
        <v>1303</v>
      </c>
      <c r="D153" s="1346" t="str">
        <f>IF(ISNUMBER('IRRBB exposures'!E147),'IRRBB exposures'!E147,"")</f>
        <v/>
      </c>
      <c r="E153" s="1346" t="str">
        <f>IF(ISNUMBER('IRRBB exposures'!F147),'IRRBB exposures'!F147,"")</f>
        <v/>
      </c>
      <c r="F153" s="1346" t="str">
        <f>IF(ISNUMBER('IRRBB exposures'!G147),'IRRBB exposures'!G147,"")</f>
        <v/>
      </c>
      <c r="G153" s="1346" t="str">
        <f>IF(ISNUMBER('IRRBB exposures'!H147),'IRRBB exposures'!H147,"")</f>
        <v/>
      </c>
      <c r="H153" s="1346" t="str">
        <f>IF(ISNUMBER('IRRBB exposures'!I147),'IRRBB exposures'!I147,"")</f>
        <v/>
      </c>
      <c r="I153" s="1346" t="str">
        <f>IF(ISNUMBER('IRRBB exposures'!J147),'IRRBB exposures'!J147,"")</f>
        <v/>
      </c>
      <c r="J153" s="1346" t="str">
        <f>IF(ISNUMBER('IRRBB exposures'!K147),'IRRBB exposures'!K147,"")</f>
        <v/>
      </c>
      <c r="K153" s="1346" t="str">
        <f>IF(ISNUMBER('IRRBB exposures'!L147),'IRRBB exposures'!L147,"")</f>
        <v/>
      </c>
      <c r="L153" s="1346" t="str">
        <f>IF(ISNUMBER('IRRBB exposures'!M147),'IRRBB exposures'!M147,"")</f>
        <v/>
      </c>
      <c r="M153" s="1346" t="str">
        <f>IF(ISNUMBER('IRRBB exposures'!N147),'IRRBB exposures'!N147,"")</f>
        <v/>
      </c>
      <c r="N153" s="1346" t="str">
        <f>IF(ISNUMBER('IRRBB exposures'!O147),'IRRBB exposures'!O147,"")</f>
        <v/>
      </c>
      <c r="O153" s="1346" t="str">
        <f>IF(ISNUMBER('IRRBB exposures'!P147),'IRRBB exposures'!P147,"")</f>
        <v/>
      </c>
      <c r="P153" s="1346" t="str">
        <f>IF(ISNUMBER('IRRBB exposures'!Q147),'IRRBB exposures'!Q147,"")</f>
        <v/>
      </c>
      <c r="Q153" s="1346" t="str">
        <f>IF(ISNUMBER('IRRBB exposures'!R147),'IRRBB exposures'!R147,"")</f>
        <v/>
      </c>
      <c r="R153" s="1346" t="str">
        <f>IF(ISNUMBER('IRRBB exposures'!S147),'IRRBB exposures'!S147,"")</f>
        <v/>
      </c>
      <c r="S153" s="1346" t="str">
        <f>IF(ISNUMBER('IRRBB exposures'!T147),'IRRBB exposures'!T147,"")</f>
        <v/>
      </c>
      <c r="T153" s="1346" t="str">
        <f>IF(ISNUMBER('IRRBB exposures'!U147),'IRRBB exposures'!U147,"")</f>
        <v/>
      </c>
      <c r="U153" s="1346" t="str">
        <f>IF(ISNUMBER('IRRBB exposures'!V147),'IRRBB exposures'!V147,"")</f>
        <v/>
      </c>
      <c r="V153" s="1346" t="str">
        <f>IF(ISNUMBER('IRRBB exposures'!W147),'IRRBB exposures'!W147,"")</f>
        <v/>
      </c>
      <c r="W153" s="1595" t="str">
        <f>IF(OR(ISBLANK('IRRBB exposures'!Y144),'IRRBB exposures'!Z147="No"),"",IF('IRRBB exposures'!Y144 = "Yes",-1,0))</f>
        <v/>
      </c>
    </row>
    <row r="154" spans="2:23" s="1150" customFormat="1" ht="15" customHeight="1" x14ac:dyDescent="0.25">
      <c r="B154" s="2245"/>
      <c r="C154" s="1348" t="s">
        <v>1304</v>
      </c>
      <c r="D154" s="1346" t="str">
        <f>IF(ISNUMBER('IRRBB exposures'!E192),'IRRBB exposures'!E192,"")</f>
        <v/>
      </c>
      <c r="E154" s="1346" t="str">
        <f>IF(ISNUMBER('IRRBB exposures'!F192),'IRRBB exposures'!F192,"")</f>
        <v/>
      </c>
      <c r="F154" s="1346" t="str">
        <f>IF(ISNUMBER('IRRBB exposures'!G192),'IRRBB exposures'!G192,"")</f>
        <v/>
      </c>
      <c r="G154" s="1346" t="str">
        <f>IF(ISNUMBER('IRRBB exposures'!H192),'IRRBB exposures'!H192,"")</f>
        <v/>
      </c>
      <c r="H154" s="1346" t="str">
        <f>IF(ISNUMBER('IRRBB exposures'!I192),'IRRBB exposures'!I192,"")</f>
        <v/>
      </c>
      <c r="I154" s="1346" t="str">
        <f>IF(ISNUMBER('IRRBB exposures'!J192),'IRRBB exposures'!J192,"")</f>
        <v/>
      </c>
      <c r="J154" s="1346" t="str">
        <f>IF(ISNUMBER('IRRBB exposures'!K192),'IRRBB exposures'!K192,"")</f>
        <v/>
      </c>
      <c r="K154" s="1346" t="str">
        <f>IF(ISNUMBER('IRRBB exposures'!L192),'IRRBB exposures'!L192,"")</f>
        <v/>
      </c>
      <c r="L154" s="1346" t="str">
        <f>IF(ISNUMBER('IRRBB exposures'!M192),'IRRBB exposures'!M192,"")</f>
        <v/>
      </c>
      <c r="M154" s="1346" t="str">
        <f>IF(ISNUMBER('IRRBB exposures'!N192),'IRRBB exposures'!N192,"")</f>
        <v/>
      </c>
      <c r="N154" s="1346" t="str">
        <f>IF(ISNUMBER('IRRBB exposures'!O192),'IRRBB exposures'!O192,"")</f>
        <v/>
      </c>
      <c r="O154" s="1346" t="str">
        <f>IF(ISNUMBER('IRRBB exposures'!P192),'IRRBB exposures'!P192,"")</f>
        <v/>
      </c>
      <c r="P154" s="1346" t="str">
        <f>IF(ISNUMBER('IRRBB exposures'!Q192),'IRRBB exposures'!Q192,"")</f>
        <v/>
      </c>
      <c r="Q154" s="1346" t="str">
        <f>IF(ISNUMBER('IRRBB exposures'!R192),'IRRBB exposures'!R192,"")</f>
        <v/>
      </c>
      <c r="R154" s="1346" t="str">
        <f>IF(ISNUMBER('IRRBB exposures'!S192),'IRRBB exposures'!S192,"")</f>
        <v/>
      </c>
      <c r="S154" s="1346" t="str">
        <f>IF(ISNUMBER('IRRBB exposures'!T192),'IRRBB exposures'!T192,"")</f>
        <v/>
      </c>
      <c r="T154" s="1346" t="str">
        <f>IF(ISNUMBER('IRRBB exposures'!U192),'IRRBB exposures'!U192,"")</f>
        <v/>
      </c>
      <c r="U154" s="1346" t="str">
        <f>IF(ISNUMBER('IRRBB exposures'!V192),'IRRBB exposures'!V192,"")</f>
        <v/>
      </c>
      <c r="V154" s="1346" t="str">
        <f>IF(ISNUMBER('IRRBB exposures'!W192),'IRRBB exposures'!W192,"")</f>
        <v/>
      </c>
      <c r="W154" s="1596" t="str">
        <f>IF(OR(ISBLANK('IRRBB exposures'!Y144),'IRRBB exposures'!Z147="No"),"",IF('IRRBB exposures'!Y144 = "No",-1,0))</f>
        <v/>
      </c>
    </row>
    <row r="155" spans="2:23" s="1150" customFormat="1" ht="15" customHeight="1" x14ac:dyDescent="0.25">
      <c r="B155" s="2245"/>
      <c r="C155" s="1348" t="s">
        <v>1305</v>
      </c>
      <c r="D155" s="1346" t="str">
        <f>IF(ISNUMBER('IRRBB exposures'!E248),'IRRBB exposures'!E248,"")</f>
        <v/>
      </c>
      <c r="E155" s="1346" t="str">
        <f>IF(ISNUMBER('IRRBB exposures'!F248),'IRRBB exposures'!F248,"")</f>
        <v/>
      </c>
      <c r="F155" s="1346" t="str">
        <f>IF(ISNUMBER('IRRBB exposures'!G248),'IRRBB exposures'!G248,"")</f>
        <v/>
      </c>
      <c r="G155" s="1346" t="str">
        <f>IF(ISNUMBER('IRRBB exposures'!H248),'IRRBB exposures'!H248,"")</f>
        <v/>
      </c>
      <c r="H155" s="1346" t="str">
        <f>IF(ISNUMBER('IRRBB exposures'!I248),'IRRBB exposures'!I248,"")</f>
        <v/>
      </c>
      <c r="I155" s="1346" t="str">
        <f>IF(ISNUMBER('IRRBB exposures'!J248),'IRRBB exposures'!J248,"")</f>
        <v/>
      </c>
      <c r="J155" s="1346" t="str">
        <f>IF(ISNUMBER('IRRBB exposures'!K248),'IRRBB exposures'!K248,"")</f>
        <v/>
      </c>
      <c r="K155" s="1346" t="str">
        <f>IF(ISNUMBER('IRRBB exposures'!L248),'IRRBB exposures'!L248,"")</f>
        <v/>
      </c>
      <c r="L155" s="1346" t="str">
        <f>IF(ISNUMBER('IRRBB exposures'!M248),'IRRBB exposures'!M248,"")</f>
        <v/>
      </c>
      <c r="M155" s="1346" t="str">
        <f>IF(ISNUMBER('IRRBB exposures'!N248),'IRRBB exposures'!N248,"")</f>
        <v/>
      </c>
      <c r="N155" s="1346" t="str">
        <f>IF(ISNUMBER('IRRBB exposures'!O248),'IRRBB exposures'!O248,"")</f>
        <v/>
      </c>
      <c r="O155" s="1346" t="str">
        <f>IF(ISNUMBER('IRRBB exposures'!P248),'IRRBB exposures'!P248,"")</f>
        <v/>
      </c>
      <c r="P155" s="1346" t="str">
        <f>IF(ISNUMBER('IRRBB exposures'!Q248),'IRRBB exposures'!Q248,"")</f>
        <v/>
      </c>
      <c r="Q155" s="1346" t="str">
        <f>IF(ISNUMBER('IRRBB exposures'!R248),'IRRBB exposures'!R248,"")</f>
        <v/>
      </c>
      <c r="R155" s="1346" t="str">
        <f>IF(ISNUMBER('IRRBB exposures'!S248),'IRRBB exposures'!S248,"")</f>
        <v/>
      </c>
      <c r="S155" s="1346" t="str">
        <f>IF(ISNUMBER('IRRBB exposures'!T248),'IRRBB exposures'!T248,"")</f>
        <v/>
      </c>
      <c r="T155" s="1346" t="str">
        <f>IF(ISNUMBER('IRRBB exposures'!U248),'IRRBB exposures'!U248,"")</f>
        <v/>
      </c>
      <c r="U155" s="1346" t="str">
        <f>IF(ISNUMBER('IRRBB exposures'!V248),'IRRBB exposures'!V248,"")</f>
        <v/>
      </c>
      <c r="V155" s="1346" t="str">
        <f>IF(ISNUMBER('IRRBB exposures'!W248),'IRRBB exposures'!W248,"")</f>
        <v/>
      </c>
      <c r="W155" s="1596" t="str">
        <f>IF(OR(ISBLANK('IRRBB exposures'!Y245),'IRRBB exposures'!Z248="No"),"",IF('IRRBB exposures'!Y245 = "Yes",1,0))</f>
        <v/>
      </c>
    </row>
    <row r="156" spans="2:23" s="1150" customFormat="1" ht="15" customHeight="1" x14ac:dyDescent="0.25">
      <c r="B156" s="2245"/>
      <c r="C156" s="1348" t="s">
        <v>1306</v>
      </c>
      <c r="D156" s="1346" t="str">
        <f>IF(ISNUMBER('IRRBB exposures'!E293),'IRRBB exposures'!E293,"")</f>
        <v/>
      </c>
      <c r="E156" s="1346" t="str">
        <f>IF(ISNUMBER('IRRBB exposures'!F293),'IRRBB exposures'!F293,"")</f>
        <v/>
      </c>
      <c r="F156" s="1346" t="str">
        <f>IF(ISNUMBER('IRRBB exposures'!G293),'IRRBB exposures'!G293,"")</f>
        <v/>
      </c>
      <c r="G156" s="1346" t="str">
        <f>IF(ISNUMBER('IRRBB exposures'!H293),'IRRBB exposures'!H293,"")</f>
        <v/>
      </c>
      <c r="H156" s="1346" t="str">
        <f>IF(ISNUMBER('IRRBB exposures'!I293),'IRRBB exposures'!I293,"")</f>
        <v/>
      </c>
      <c r="I156" s="1346" t="str">
        <f>IF(ISNUMBER('IRRBB exposures'!J293),'IRRBB exposures'!J293,"")</f>
        <v/>
      </c>
      <c r="J156" s="1346" t="str">
        <f>IF(ISNUMBER('IRRBB exposures'!K293),'IRRBB exposures'!K293,"")</f>
        <v/>
      </c>
      <c r="K156" s="1346" t="str">
        <f>IF(ISNUMBER('IRRBB exposures'!L293),'IRRBB exposures'!L293,"")</f>
        <v/>
      </c>
      <c r="L156" s="1346" t="str">
        <f>IF(ISNUMBER('IRRBB exposures'!M293),'IRRBB exposures'!M293,"")</f>
        <v/>
      </c>
      <c r="M156" s="1346" t="str">
        <f>IF(ISNUMBER('IRRBB exposures'!N293),'IRRBB exposures'!N293,"")</f>
        <v/>
      </c>
      <c r="N156" s="1346" t="str">
        <f>IF(ISNUMBER('IRRBB exposures'!O293),'IRRBB exposures'!O293,"")</f>
        <v/>
      </c>
      <c r="O156" s="1346" t="str">
        <f>IF(ISNUMBER('IRRBB exposures'!P293),'IRRBB exposures'!P293,"")</f>
        <v/>
      </c>
      <c r="P156" s="1346" t="str">
        <f>IF(ISNUMBER('IRRBB exposures'!Q293),'IRRBB exposures'!Q293,"")</f>
        <v/>
      </c>
      <c r="Q156" s="1346" t="str">
        <f>IF(ISNUMBER('IRRBB exposures'!R293),'IRRBB exposures'!R293,"")</f>
        <v/>
      </c>
      <c r="R156" s="1346" t="str">
        <f>IF(ISNUMBER('IRRBB exposures'!S293),'IRRBB exposures'!S293,"")</f>
        <v/>
      </c>
      <c r="S156" s="1346" t="str">
        <f>IF(ISNUMBER('IRRBB exposures'!T293),'IRRBB exposures'!T293,"")</f>
        <v/>
      </c>
      <c r="T156" s="1346" t="str">
        <f>IF(ISNUMBER('IRRBB exposures'!U293),'IRRBB exposures'!U293,"")</f>
        <v/>
      </c>
      <c r="U156" s="1346" t="str">
        <f>IF(ISNUMBER('IRRBB exposures'!V293),'IRRBB exposures'!V293,"")</f>
        <v/>
      </c>
      <c r="V156" s="1346" t="str">
        <f>IF(ISNUMBER('IRRBB exposures'!W293),'IRRBB exposures'!W293,"")</f>
        <v/>
      </c>
      <c r="W156" s="1596" t="str">
        <f>IF(OR(ISBLANK('IRRBB exposures'!Y245),'IRRBB exposures'!Z248="No"),"",IF('IRRBB exposures'!Y245 = "No",1,0))</f>
        <v/>
      </c>
    </row>
    <row r="157" spans="2:23" s="1150" customFormat="1" ht="15" customHeight="1" x14ac:dyDescent="0.25">
      <c r="B157" s="2245"/>
      <c r="C157" s="1348" t="s">
        <v>1307</v>
      </c>
      <c r="D157" s="1346" t="str">
        <f>IF(AND(ISNUMBER('IRRBB exposures'!E341),ISNUMBER('IRRBB exposures'!E386)),'IRRBB exposures'!E341-'IRRBB exposures'!E386,"")</f>
        <v/>
      </c>
      <c r="E157" s="1346" t="str">
        <f>IF(AND(ISNUMBER('IRRBB exposures'!F341),ISNUMBER('IRRBB exposures'!F386)),'IRRBB exposures'!F341-'IRRBB exposures'!F386,"")</f>
        <v/>
      </c>
      <c r="F157" s="1346" t="str">
        <f>IF(AND(ISNUMBER('IRRBB exposures'!G341),ISNUMBER('IRRBB exposures'!G386)),'IRRBB exposures'!G341-'IRRBB exposures'!G386,"")</f>
        <v/>
      </c>
      <c r="G157" s="1346" t="str">
        <f>IF(AND(ISNUMBER('IRRBB exposures'!H341),ISNUMBER('IRRBB exposures'!H386)),'IRRBB exposures'!H341-'IRRBB exposures'!H386,"")</f>
        <v/>
      </c>
      <c r="H157" s="1346" t="str">
        <f>IF(AND(ISNUMBER('IRRBB exposures'!I341),ISNUMBER('IRRBB exposures'!I386)),'IRRBB exposures'!I341-'IRRBB exposures'!I386,"")</f>
        <v/>
      </c>
      <c r="I157" s="1346" t="str">
        <f>IF(AND(ISNUMBER('IRRBB exposures'!J341),ISNUMBER('IRRBB exposures'!J386)),'IRRBB exposures'!J341-'IRRBB exposures'!J386,"")</f>
        <v/>
      </c>
      <c r="J157" s="1346" t="str">
        <f>IF(AND(ISNUMBER('IRRBB exposures'!K341),ISNUMBER('IRRBB exposures'!K386)),'IRRBB exposures'!K341-'IRRBB exposures'!K386,"")</f>
        <v/>
      </c>
      <c r="K157" s="1346" t="str">
        <f>IF(AND(ISNUMBER('IRRBB exposures'!L341),ISNUMBER('IRRBB exposures'!L386)),'IRRBB exposures'!L341-'IRRBB exposures'!L386,"")</f>
        <v/>
      </c>
      <c r="L157" s="1346" t="str">
        <f>IF(AND(ISNUMBER('IRRBB exposures'!M341),ISNUMBER('IRRBB exposures'!M386)),'IRRBB exposures'!M341-'IRRBB exposures'!M386,"")</f>
        <v/>
      </c>
      <c r="M157" s="1346" t="str">
        <f>IF(AND(ISNUMBER('IRRBB exposures'!N341),ISNUMBER('IRRBB exposures'!N386)),'IRRBB exposures'!N341-'IRRBB exposures'!N386,"")</f>
        <v/>
      </c>
      <c r="N157" s="1346" t="str">
        <f>IF(AND(ISNUMBER('IRRBB exposures'!O341),ISNUMBER('IRRBB exposures'!O386)),'IRRBB exposures'!O341-'IRRBB exposures'!O386,"")</f>
        <v/>
      </c>
      <c r="O157" s="1346" t="str">
        <f>IF(AND(ISNUMBER('IRRBB exposures'!P341),ISNUMBER('IRRBB exposures'!P386)),'IRRBB exposures'!P341-'IRRBB exposures'!P386,"")</f>
        <v/>
      </c>
      <c r="P157" s="1346" t="str">
        <f>IF(AND(ISNUMBER('IRRBB exposures'!Q341),ISNUMBER('IRRBB exposures'!Q386)),'IRRBB exposures'!Q341-'IRRBB exposures'!Q386,"")</f>
        <v/>
      </c>
      <c r="Q157" s="1346" t="str">
        <f>IF(AND(ISNUMBER('IRRBB exposures'!R341),ISNUMBER('IRRBB exposures'!R386)),'IRRBB exposures'!R341-'IRRBB exposures'!R386,"")</f>
        <v/>
      </c>
      <c r="R157" s="1346" t="str">
        <f>IF(AND(ISNUMBER('IRRBB exposures'!S341),ISNUMBER('IRRBB exposures'!S386)),'IRRBB exposures'!S341-'IRRBB exposures'!S386,"")</f>
        <v/>
      </c>
      <c r="S157" s="1346" t="str">
        <f>IF(AND(ISNUMBER('IRRBB exposures'!T341),ISNUMBER('IRRBB exposures'!T386)),'IRRBB exposures'!T341-'IRRBB exposures'!T386,"")</f>
        <v/>
      </c>
      <c r="T157" s="1346" t="str">
        <f>IF(AND(ISNUMBER('IRRBB exposures'!U341),ISNUMBER('IRRBB exposures'!U386)),'IRRBB exposures'!U341-'IRRBB exposures'!U386,"")</f>
        <v/>
      </c>
      <c r="U157" s="1346" t="str">
        <f>IF(AND(ISNUMBER('IRRBB exposures'!V341),ISNUMBER('IRRBB exposures'!V386)),'IRRBB exposures'!V341-'IRRBB exposures'!V386,"")</f>
        <v/>
      </c>
      <c r="V157" s="1346" t="str">
        <f>IF(AND(ISNUMBER('IRRBB exposures'!W341),ISNUMBER('IRRBB exposures'!W386)),'IRRBB exposures'!W341-'IRRBB exposures'!W386,"")</f>
        <v/>
      </c>
      <c r="W157" s="1596" t="str">
        <f>IF(OR(ISBLANK('IRRBB exposures'!Z338),'IRRBB exposures'!AB341="No"),"",IF('IRRBB exposures'!Z338 = "Yes",-1,0))</f>
        <v/>
      </c>
    </row>
    <row r="158" spans="2:23" s="1150" customFormat="1" ht="15" customHeight="1" x14ac:dyDescent="0.25">
      <c r="B158" s="2245"/>
      <c r="C158" s="1348" t="s">
        <v>1308</v>
      </c>
      <c r="D158" s="1346" t="str">
        <f>IF(AND(ISNUMBER('IRRBB exposures'!E432),ISNUMBER('IRRBB exposures'!E477)),'IRRBB exposures'!E432-'IRRBB exposures'!E477,"")</f>
        <v/>
      </c>
      <c r="E158" s="1346" t="str">
        <f>IF(AND(ISNUMBER('IRRBB exposures'!F432),ISNUMBER('IRRBB exposures'!F477)),'IRRBB exposures'!F432-'IRRBB exposures'!F477,"")</f>
        <v/>
      </c>
      <c r="F158" s="1346" t="str">
        <f>IF(AND(ISNUMBER('IRRBB exposures'!G432),ISNUMBER('IRRBB exposures'!G477)),'IRRBB exposures'!G432-'IRRBB exposures'!G477,"")</f>
        <v/>
      </c>
      <c r="G158" s="1346" t="str">
        <f>IF(AND(ISNUMBER('IRRBB exposures'!H432),ISNUMBER('IRRBB exposures'!H477)),'IRRBB exposures'!H432-'IRRBB exposures'!H477,"")</f>
        <v/>
      </c>
      <c r="H158" s="1346" t="str">
        <f>IF(AND(ISNUMBER('IRRBB exposures'!I432),ISNUMBER('IRRBB exposures'!I477)),'IRRBB exposures'!I432-'IRRBB exposures'!I477,"")</f>
        <v/>
      </c>
      <c r="I158" s="1346" t="str">
        <f>IF(AND(ISNUMBER('IRRBB exposures'!J432),ISNUMBER('IRRBB exposures'!J477)),'IRRBB exposures'!J432-'IRRBB exposures'!J477,"")</f>
        <v/>
      </c>
      <c r="J158" s="1346" t="str">
        <f>IF(AND(ISNUMBER('IRRBB exposures'!K432),ISNUMBER('IRRBB exposures'!K477)),'IRRBB exposures'!K432-'IRRBB exposures'!K477,"")</f>
        <v/>
      </c>
      <c r="K158" s="1346" t="str">
        <f>IF(AND(ISNUMBER('IRRBB exposures'!L432),ISNUMBER('IRRBB exposures'!L477)),'IRRBB exposures'!L432-'IRRBB exposures'!L477,"")</f>
        <v/>
      </c>
      <c r="L158" s="1346" t="str">
        <f>IF(AND(ISNUMBER('IRRBB exposures'!M432),ISNUMBER('IRRBB exposures'!M477)),'IRRBB exposures'!M432-'IRRBB exposures'!M477,"")</f>
        <v/>
      </c>
      <c r="M158" s="1346" t="str">
        <f>IF(AND(ISNUMBER('IRRBB exposures'!N432),ISNUMBER('IRRBB exposures'!N477)),'IRRBB exposures'!N432-'IRRBB exposures'!N477,"")</f>
        <v/>
      </c>
      <c r="N158" s="1346" t="str">
        <f>IF(AND(ISNUMBER('IRRBB exposures'!O432),ISNUMBER('IRRBB exposures'!O477)),'IRRBB exposures'!O432-'IRRBB exposures'!O477,"")</f>
        <v/>
      </c>
      <c r="O158" s="1346" t="str">
        <f>IF(AND(ISNUMBER('IRRBB exposures'!P432),ISNUMBER('IRRBB exposures'!P477)),'IRRBB exposures'!P432-'IRRBB exposures'!P477,"")</f>
        <v/>
      </c>
      <c r="P158" s="1346" t="str">
        <f>IF(AND(ISNUMBER('IRRBB exposures'!Q432),ISNUMBER('IRRBB exposures'!Q477)),'IRRBB exposures'!Q432-'IRRBB exposures'!Q477,"")</f>
        <v/>
      </c>
      <c r="Q158" s="1346" t="str">
        <f>IF(AND(ISNUMBER('IRRBB exposures'!R432),ISNUMBER('IRRBB exposures'!R477)),'IRRBB exposures'!R432-'IRRBB exposures'!R477,"")</f>
        <v/>
      </c>
      <c r="R158" s="1346" t="str">
        <f>IF(AND(ISNUMBER('IRRBB exposures'!S432),ISNUMBER('IRRBB exposures'!S477)),'IRRBB exposures'!S432-'IRRBB exposures'!S477,"")</f>
        <v/>
      </c>
      <c r="S158" s="1346" t="str">
        <f>IF(AND(ISNUMBER('IRRBB exposures'!T432),ISNUMBER('IRRBB exposures'!T477)),'IRRBB exposures'!T432-'IRRBB exposures'!T477,"")</f>
        <v/>
      </c>
      <c r="T158" s="1346" t="str">
        <f>IF(AND(ISNUMBER('IRRBB exposures'!U432),ISNUMBER('IRRBB exposures'!U477)),'IRRBB exposures'!U432-'IRRBB exposures'!U477,"")</f>
        <v/>
      </c>
      <c r="U158" s="1346" t="str">
        <f>IF(AND(ISNUMBER('IRRBB exposures'!V432),ISNUMBER('IRRBB exposures'!V477)),'IRRBB exposures'!V432-'IRRBB exposures'!V477,"")</f>
        <v/>
      </c>
      <c r="V158" s="1346" t="str">
        <f>IF(AND(ISNUMBER('IRRBB exposures'!W432),ISNUMBER('IRRBB exposures'!W477)),'IRRBB exposures'!W432-'IRRBB exposures'!W477,"")</f>
        <v/>
      </c>
      <c r="W158" s="1596" t="str">
        <f>IF(OR(ISBLANK('IRRBB exposures'!Z338),'IRRBB exposures'!AB341="No"),"",IF('IRRBB exposures'!Z338 = "No",-1,0))</f>
        <v/>
      </c>
    </row>
    <row r="159" spans="2:23" s="1150" customFormat="1" ht="15" customHeight="1" x14ac:dyDescent="0.25">
      <c r="B159" s="2245"/>
      <c r="C159" s="1150" t="s">
        <v>1301</v>
      </c>
      <c r="D159" s="1346" t="str">
        <f>IF(AND(ISNUMBER('IRRBB exposures'!E524),ISNUMBER('IRRBB exposures'!E570)),'IRRBB exposures'!E524-'IRRBB exposures'!E570,"")</f>
        <v/>
      </c>
      <c r="E159" s="1346" t="str">
        <f>IF(AND(ISNUMBER('IRRBB exposures'!F524),ISNUMBER('IRRBB exposures'!F570)),'IRRBB exposures'!F524-'IRRBB exposures'!F570,"")</f>
        <v/>
      </c>
      <c r="F159" s="1346" t="str">
        <f>IF(AND(ISNUMBER('IRRBB exposures'!G524),ISNUMBER('IRRBB exposures'!G570)),'IRRBB exposures'!G524-'IRRBB exposures'!G570,"")</f>
        <v/>
      </c>
      <c r="G159" s="1346" t="str">
        <f>IF(AND(ISNUMBER('IRRBB exposures'!H524),ISNUMBER('IRRBB exposures'!H570)),'IRRBB exposures'!H524-'IRRBB exposures'!H570,"")</f>
        <v/>
      </c>
      <c r="H159" s="1346" t="str">
        <f>IF(AND(ISNUMBER('IRRBB exposures'!I524),ISNUMBER('IRRBB exposures'!I570)),'IRRBB exposures'!I524-'IRRBB exposures'!I570,"")</f>
        <v/>
      </c>
      <c r="I159" s="1346" t="str">
        <f>IF(AND(ISNUMBER('IRRBB exposures'!J524),ISNUMBER('IRRBB exposures'!J570)),'IRRBB exposures'!J524-'IRRBB exposures'!J570,"")</f>
        <v/>
      </c>
      <c r="J159" s="1346" t="str">
        <f>IF(AND(ISNUMBER('IRRBB exposures'!K524),ISNUMBER('IRRBB exposures'!K570)),'IRRBB exposures'!K524-'IRRBB exposures'!K570,"")</f>
        <v/>
      </c>
      <c r="K159" s="1346" t="str">
        <f>IF(AND(ISNUMBER('IRRBB exposures'!L524),ISNUMBER('IRRBB exposures'!L570)),'IRRBB exposures'!L524-'IRRBB exposures'!L570,"")</f>
        <v/>
      </c>
      <c r="L159" s="1346" t="str">
        <f>IF(AND(ISNUMBER('IRRBB exposures'!M524),ISNUMBER('IRRBB exposures'!M570)),'IRRBB exposures'!M524-'IRRBB exposures'!M570,"")</f>
        <v/>
      </c>
      <c r="M159" s="1346" t="str">
        <f>IF(AND(ISNUMBER('IRRBB exposures'!N524),ISNUMBER('IRRBB exposures'!N570)),'IRRBB exposures'!N524-'IRRBB exposures'!N570,"")</f>
        <v/>
      </c>
      <c r="N159" s="1346" t="str">
        <f>IF(AND(ISNUMBER('IRRBB exposures'!O524),ISNUMBER('IRRBB exposures'!O570)),'IRRBB exposures'!O524-'IRRBB exposures'!O570,"")</f>
        <v/>
      </c>
      <c r="O159" s="1346" t="str">
        <f>IF(AND(ISNUMBER('IRRBB exposures'!P524),ISNUMBER('IRRBB exposures'!P570)),'IRRBB exposures'!P524-'IRRBB exposures'!P570,"")</f>
        <v/>
      </c>
      <c r="P159" s="1346" t="str">
        <f>IF(AND(ISNUMBER('IRRBB exposures'!Q524),ISNUMBER('IRRBB exposures'!Q570)),'IRRBB exposures'!Q524-'IRRBB exposures'!Q570,"")</f>
        <v/>
      </c>
      <c r="Q159" s="1346" t="str">
        <f>IF(AND(ISNUMBER('IRRBB exposures'!R524),ISNUMBER('IRRBB exposures'!R570)),'IRRBB exposures'!R524-'IRRBB exposures'!R570,"")</f>
        <v/>
      </c>
      <c r="R159" s="1346" t="str">
        <f>IF(AND(ISNUMBER('IRRBB exposures'!S524),ISNUMBER('IRRBB exposures'!S570)),'IRRBB exposures'!S524-'IRRBB exposures'!S570,"")</f>
        <v/>
      </c>
      <c r="S159" s="1346" t="str">
        <f>IF(AND(ISNUMBER('IRRBB exposures'!T524),ISNUMBER('IRRBB exposures'!T570)),'IRRBB exposures'!T524-'IRRBB exposures'!T570,"")</f>
        <v/>
      </c>
      <c r="T159" s="1346" t="str">
        <f>IF(AND(ISNUMBER('IRRBB exposures'!U524),ISNUMBER('IRRBB exposures'!U570)),'IRRBB exposures'!U524-'IRRBB exposures'!U570,"")</f>
        <v/>
      </c>
      <c r="U159" s="1346" t="str">
        <f>IF(AND(ISNUMBER('IRRBB exposures'!V524),ISNUMBER('IRRBB exposures'!V570)),'IRRBB exposures'!V524-'IRRBB exposures'!V570,"")</f>
        <v/>
      </c>
      <c r="V159" s="1346" t="str">
        <f>IF(AND(ISNUMBER('IRRBB exposures'!W524),ISNUMBER('IRRBB exposures'!W570)),'IRRBB exposures'!W524-'IRRBB exposures'!W570,"")</f>
        <v/>
      </c>
      <c r="W159" s="1597">
        <f t="shared" ref="W159" si="11">IF(ISNUMBER(W151),W151,"")</f>
        <v>1</v>
      </c>
    </row>
    <row r="160" spans="2:23" s="1150" customFormat="1" ht="15" customHeight="1" x14ac:dyDescent="0.25">
      <c r="B160" s="2246"/>
      <c r="C160" s="1139" t="s">
        <v>1309</v>
      </c>
      <c r="D160" s="1347" t="str">
        <f>IF(AND(ISNUMBER(D128),'IRRBB exposures'!$F$27="Yes",'IRRBB exposures'!$Z$147="Yes",'IRRBB exposures'!$Z$248="Yes",'IRRBB exposures'!$AB$341="Yes",ISNUMBER(D159),ISNUMBER($W128),ISNUMBER($W129),ISNUMBER($W130),ISNUMBER($W131),ISNUMBER($W153),ISNUMBER($W154),ISNUMBER($W155),ISNUMBER($W156),ISNUMBER($W157),ISNUMBER($W158),ISNUMBER($W159)),SUMPRODUCT(D128:D131,$W128:$W131)+SUMPRODUCT(D153:D159,$W153:$W159),"")</f>
        <v/>
      </c>
      <c r="E160" s="1347" t="str">
        <f>IF(AND(ISNUMBER(E128),'IRRBB exposures'!$F$27="Yes",'IRRBB exposures'!$Z$147="Yes",'IRRBB exposures'!$Z$248="Yes",'IRRBB exposures'!$AB$341="Yes",ISNUMBER(E159),ISNUMBER($W128),ISNUMBER($W129),ISNUMBER($W130),ISNUMBER($W131),ISNUMBER($W153),ISNUMBER($W154),ISNUMBER($W155),ISNUMBER($W156),ISNUMBER($W157),ISNUMBER($W158),ISNUMBER($W159)),SUMPRODUCT(E128:E131,$W128:$W131)+SUMPRODUCT(E153:E159,$W153:$W159),"")</f>
        <v/>
      </c>
      <c r="F160" s="1347" t="str">
        <f>IF(AND(ISNUMBER(F128),'IRRBB exposures'!$F$27="Yes",'IRRBB exposures'!$Z$147="Yes",'IRRBB exposures'!$Z$248="Yes",'IRRBB exposures'!$AB$341="Yes",ISNUMBER(F159),ISNUMBER($W128),ISNUMBER($W129),ISNUMBER($W130),ISNUMBER($W131),ISNUMBER($W153),ISNUMBER($W154),ISNUMBER($W155),ISNUMBER($W156),ISNUMBER($W157),ISNUMBER($W158),ISNUMBER($W159)),SUMPRODUCT(F128:F131,$W128:$W131)+SUMPRODUCT(F153:F159,$W153:$W159),"")</f>
        <v/>
      </c>
      <c r="G160" s="1347" t="str">
        <f>IF(AND(ISNUMBER(G128),'IRRBB exposures'!$F$27="Yes",'IRRBB exposures'!$Z$147="Yes",'IRRBB exposures'!$Z$248="Yes",'IRRBB exposures'!$AB$341="Yes",ISNUMBER(G159),ISNUMBER($W128),ISNUMBER($W129),ISNUMBER($W130),ISNUMBER($W131),ISNUMBER($W153),ISNUMBER($W154),ISNUMBER($W155),ISNUMBER($W156),ISNUMBER($W157),ISNUMBER($W158),ISNUMBER($W159)),SUMPRODUCT(G128:G131,$W128:$W131)+SUMPRODUCT(G153:G159,$W153:$W159),"")</f>
        <v/>
      </c>
      <c r="H160" s="1347" t="str">
        <f>IF(AND(ISNUMBER(H128),'IRRBB exposures'!$F$27="Yes",'IRRBB exposures'!$Z$147="Yes",'IRRBB exposures'!$Z$248="Yes",'IRRBB exposures'!$AB$341="Yes",ISNUMBER(H159),ISNUMBER($W128),ISNUMBER($W129),ISNUMBER($W130),ISNUMBER($W131),ISNUMBER($W153),ISNUMBER($W154),ISNUMBER($W155),ISNUMBER($W156),ISNUMBER($W157),ISNUMBER($W158),ISNUMBER($W159)),SUMPRODUCT(H128:H131,$W128:$W131)+SUMPRODUCT(H153:H159,$W153:$W159),"")</f>
        <v/>
      </c>
      <c r="I160" s="1347" t="str">
        <f>IF(AND(ISNUMBER(I128),'IRRBB exposures'!$F$27="Yes",'IRRBB exposures'!$Z$147="Yes",'IRRBB exposures'!$Z$248="Yes",'IRRBB exposures'!$AB$341="Yes",ISNUMBER(I159),ISNUMBER($W128),ISNUMBER($W129),ISNUMBER($W130),ISNUMBER($W131),ISNUMBER($W153),ISNUMBER($W154),ISNUMBER($W155),ISNUMBER($W156),ISNUMBER($W157),ISNUMBER($W158),ISNUMBER($W159)),SUMPRODUCT(I128:I131,$W128:$W131)+SUMPRODUCT(I153:I159,$W153:$W159),"")</f>
        <v/>
      </c>
      <c r="J160" s="1347" t="str">
        <f>IF(AND(ISNUMBER(J128),'IRRBB exposures'!$F$27="Yes",'IRRBB exposures'!$Z$147="Yes",'IRRBB exposures'!$Z$248="Yes",'IRRBB exposures'!$AB$341="Yes",ISNUMBER(J159),ISNUMBER($W128),ISNUMBER($W129),ISNUMBER($W130),ISNUMBER($W131),ISNUMBER($W153),ISNUMBER($W154),ISNUMBER($W155),ISNUMBER($W156),ISNUMBER($W157),ISNUMBER($W158),ISNUMBER($W159)),SUMPRODUCT(J128:J131,$W128:$W131)+SUMPRODUCT(J153:J159,$W153:$W159),"")</f>
        <v/>
      </c>
      <c r="K160" s="1347" t="str">
        <f>IF(AND(ISNUMBER(K128),'IRRBB exposures'!$F$27="Yes",'IRRBB exposures'!$Z$147="Yes",'IRRBB exposures'!$Z$248="Yes",'IRRBB exposures'!$AB$341="Yes",ISNUMBER(K159),ISNUMBER($W128),ISNUMBER($W129),ISNUMBER($W130),ISNUMBER($W131),ISNUMBER($W153),ISNUMBER($W154),ISNUMBER($W155),ISNUMBER($W156),ISNUMBER($W157),ISNUMBER($W158),ISNUMBER($W159)),SUMPRODUCT(K128:K131,$W128:$W131)+SUMPRODUCT(K153:K159,$W153:$W159),"")</f>
        <v/>
      </c>
      <c r="L160" s="1347" t="str">
        <f>IF(AND(ISNUMBER(L128),'IRRBB exposures'!$F$27="Yes",'IRRBB exposures'!$Z$147="Yes",'IRRBB exposures'!$Z$248="Yes",'IRRBB exposures'!$AB$341="Yes",ISNUMBER(L159),ISNUMBER($W128),ISNUMBER($W129),ISNUMBER($W130),ISNUMBER($W131),ISNUMBER($W153),ISNUMBER($W154),ISNUMBER($W155),ISNUMBER($W156),ISNUMBER($W157),ISNUMBER($W158),ISNUMBER($W159)),SUMPRODUCT(L128:L131,$W128:$W131)+SUMPRODUCT(L153:L159,$W153:$W159),"")</f>
        <v/>
      </c>
      <c r="M160" s="1347" t="str">
        <f>IF(AND(ISNUMBER(M128),'IRRBB exposures'!$F$27="Yes",'IRRBB exposures'!$Z$147="Yes",'IRRBB exposures'!$Z$248="Yes",'IRRBB exposures'!$AB$341="Yes",ISNUMBER(M159),ISNUMBER($W128),ISNUMBER($W129),ISNUMBER($W130),ISNUMBER($W131),ISNUMBER($W153),ISNUMBER($W154),ISNUMBER($W155),ISNUMBER($W156),ISNUMBER($W157),ISNUMBER($W158),ISNUMBER($W159)),SUMPRODUCT(M128:M131,$W128:$W131)+SUMPRODUCT(M153:M159,$W153:$W159),"")</f>
        <v/>
      </c>
      <c r="N160" s="1347" t="str">
        <f>IF(AND(ISNUMBER(N128),'IRRBB exposures'!$F$27="Yes",'IRRBB exposures'!$Z$147="Yes",'IRRBB exposures'!$Z$248="Yes",'IRRBB exposures'!$AB$341="Yes",ISNUMBER(N159),ISNUMBER($W128),ISNUMBER($W129),ISNUMBER($W130),ISNUMBER($W131),ISNUMBER($W153),ISNUMBER($W154),ISNUMBER($W155),ISNUMBER($W156),ISNUMBER($W157),ISNUMBER($W158),ISNUMBER($W159)),SUMPRODUCT(N128:N131,$W128:$W131)+SUMPRODUCT(N153:N159,$W153:$W159),"")</f>
        <v/>
      </c>
      <c r="O160" s="1347" t="str">
        <f>IF(AND(ISNUMBER(O128),'IRRBB exposures'!$F$27="Yes",'IRRBB exposures'!$Z$147="Yes",'IRRBB exposures'!$Z$248="Yes",'IRRBB exposures'!$AB$341="Yes",ISNUMBER(O159),ISNUMBER($W128),ISNUMBER($W129),ISNUMBER($W130),ISNUMBER($W131),ISNUMBER($W153),ISNUMBER($W154),ISNUMBER($W155),ISNUMBER($W156),ISNUMBER($W157),ISNUMBER($W158),ISNUMBER($W159)),SUMPRODUCT(O128:O131,$W128:$W131)+SUMPRODUCT(O153:O159,$W153:$W159),"")</f>
        <v/>
      </c>
      <c r="P160" s="1347" t="str">
        <f>IF(AND(ISNUMBER(P128),'IRRBB exposures'!$F$27="Yes",'IRRBB exposures'!$Z$147="Yes",'IRRBB exposures'!$Z$248="Yes",'IRRBB exposures'!$AB$341="Yes",ISNUMBER(P159),ISNUMBER($W128),ISNUMBER($W129),ISNUMBER($W130),ISNUMBER($W131),ISNUMBER($W153),ISNUMBER($W154),ISNUMBER($W155),ISNUMBER($W156),ISNUMBER($W157),ISNUMBER($W158),ISNUMBER($W159)),SUMPRODUCT(P128:P131,$W128:$W131)+SUMPRODUCT(P153:P159,$W153:$W159),"")</f>
        <v/>
      </c>
      <c r="Q160" s="1347" t="str">
        <f>IF(AND(ISNUMBER(Q128),'IRRBB exposures'!$F$27="Yes",'IRRBB exposures'!$Z$147="Yes",'IRRBB exposures'!$Z$248="Yes",'IRRBB exposures'!$AB$341="Yes",ISNUMBER(Q159),ISNUMBER($W128),ISNUMBER($W129),ISNUMBER($W130),ISNUMBER($W131),ISNUMBER($W153),ISNUMBER($W154),ISNUMBER($W155),ISNUMBER($W156),ISNUMBER($W157),ISNUMBER($W158),ISNUMBER($W159)),SUMPRODUCT(Q128:Q131,$W128:$W131)+SUMPRODUCT(Q153:Q159,$W153:$W159),"")</f>
        <v/>
      </c>
      <c r="R160" s="1347" t="str">
        <f>IF(AND(ISNUMBER(R128),'IRRBB exposures'!$F$27="Yes",'IRRBB exposures'!$Z$147="Yes",'IRRBB exposures'!$Z$248="Yes",'IRRBB exposures'!$AB$341="Yes",ISNUMBER(R159),ISNUMBER($W128),ISNUMBER($W129),ISNUMBER($W130),ISNUMBER($W131),ISNUMBER($W153),ISNUMBER($W154),ISNUMBER($W155),ISNUMBER($W156),ISNUMBER($W157),ISNUMBER($W158),ISNUMBER($W159)),SUMPRODUCT(R128:R131,$W128:$W131)+SUMPRODUCT(R153:R159,$W153:$W159),"")</f>
        <v/>
      </c>
      <c r="S160" s="1347" t="str">
        <f>IF(AND(ISNUMBER(S128),'IRRBB exposures'!$F$27="Yes",'IRRBB exposures'!$Z$147="Yes",'IRRBB exposures'!$Z$248="Yes",'IRRBB exposures'!$AB$341="Yes",ISNUMBER(S159),ISNUMBER($W128),ISNUMBER($W129),ISNUMBER($W130),ISNUMBER($W131),ISNUMBER($W153),ISNUMBER($W154),ISNUMBER($W155),ISNUMBER($W156),ISNUMBER($W157),ISNUMBER($W158),ISNUMBER($W159)),SUMPRODUCT(S128:S131,$W128:$W131)+SUMPRODUCT(S153:S159,$W153:$W159),"")</f>
        <v/>
      </c>
      <c r="T160" s="1347" t="str">
        <f>IF(AND(ISNUMBER(T128),'IRRBB exposures'!$F$27="Yes",'IRRBB exposures'!$Z$147="Yes",'IRRBB exposures'!$Z$248="Yes",'IRRBB exposures'!$AB$341="Yes",ISNUMBER(T159),ISNUMBER($W128),ISNUMBER($W129),ISNUMBER($W130),ISNUMBER($W131),ISNUMBER($W153),ISNUMBER($W154),ISNUMBER($W155),ISNUMBER($W156),ISNUMBER($W157),ISNUMBER($W158),ISNUMBER($W159)),SUMPRODUCT(T128:T131,$W128:$W131)+SUMPRODUCT(T153:T159,$W153:$W159),"")</f>
        <v/>
      </c>
      <c r="U160" s="1347" t="str">
        <f>IF(AND(ISNUMBER(U128),'IRRBB exposures'!$F$27="Yes",'IRRBB exposures'!$Z$147="Yes",'IRRBB exposures'!$Z$248="Yes",'IRRBB exposures'!$AB$341="Yes",ISNUMBER(U159),ISNUMBER($W128),ISNUMBER($W129),ISNUMBER($W130),ISNUMBER($W131),ISNUMBER($W153),ISNUMBER($W154),ISNUMBER($W155),ISNUMBER($W156),ISNUMBER($W157),ISNUMBER($W158),ISNUMBER($W159)),SUMPRODUCT(U128:U131,$W128:$W131)+SUMPRODUCT(U153:U159,$W153:$W159),"")</f>
        <v/>
      </c>
      <c r="V160" s="1347" t="str">
        <f>IF(AND(ISNUMBER(V128),'IRRBB exposures'!$F$27="Yes",'IRRBB exposures'!$Z$147="Yes",'IRRBB exposures'!$Z$248="Yes",'IRRBB exposures'!$AB$341="Yes",ISNUMBER(V159),ISNUMBER($W128),ISNUMBER($W129),ISNUMBER($W130),ISNUMBER($W131),ISNUMBER($W153),ISNUMBER($W154),ISNUMBER($W155),ISNUMBER($W156),ISNUMBER($W157),ISNUMBER($W158),ISNUMBER($W159)),SUMPRODUCT(V128:V131,$W128:$W131)+SUMPRODUCT(V153:V159,$W153:$W159),"")</f>
        <v/>
      </c>
      <c r="W160" s="1598"/>
    </row>
    <row r="161" spans="2:23" s="1150" customFormat="1" ht="15" customHeight="1" x14ac:dyDescent="0.25">
      <c r="B161" s="2244">
        <v>4</v>
      </c>
      <c r="C161" s="1150" t="s">
        <v>1303</v>
      </c>
      <c r="D161" s="1346" t="str">
        <f>IF(ISNUMBER('IRRBB exposures'!E148),'IRRBB exposures'!E148,"")</f>
        <v/>
      </c>
      <c r="E161" s="1346" t="str">
        <f>IF(ISNUMBER('IRRBB exposures'!F148),'IRRBB exposures'!F148,"")</f>
        <v/>
      </c>
      <c r="F161" s="1346" t="str">
        <f>IF(ISNUMBER('IRRBB exposures'!G148),'IRRBB exposures'!G148,"")</f>
        <v/>
      </c>
      <c r="G161" s="1346" t="str">
        <f>IF(ISNUMBER('IRRBB exposures'!H148),'IRRBB exposures'!H148,"")</f>
        <v/>
      </c>
      <c r="H161" s="1346" t="str">
        <f>IF(ISNUMBER('IRRBB exposures'!I148),'IRRBB exposures'!I148,"")</f>
        <v/>
      </c>
      <c r="I161" s="1346" t="str">
        <f>IF(ISNUMBER('IRRBB exposures'!J148),'IRRBB exposures'!J148,"")</f>
        <v/>
      </c>
      <c r="J161" s="1346" t="str">
        <f>IF(ISNUMBER('IRRBB exposures'!K148),'IRRBB exposures'!K148,"")</f>
        <v/>
      </c>
      <c r="K161" s="1346" t="str">
        <f>IF(ISNUMBER('IRRBB exposures'!L148),'IRRBB exposures'!L148,"")</f>
        <v/>
      </c>
      <c r="L161" s="1346" t="str">
        <f>IF(ISNUMBER('IRRBB exposures'!M148),'IRRBB exposures'!M148,"")</f>
        <v/>
      </c>
      <c r="M161" s="1346" t="str">
        <f>IF(ISNUMBER('IRRBB exposures'!N148),'IRRBB exposures'!N148,"")</f>
        <v/>
      </c>
      <c r="N161" s="1346" t="str">
        <f>IF(ISNUMBER('IRRBB exposures'!O148),'IRRBB exposures'!O148,"")</f>
        <v/>
      </c>
      <c r="O161" s="1346" t="str">
        <f>IF(ISNUMBER('IRRBB exposures'!P148),'IRRBB exposures'!P148,"")</f>
        <v/>
      </c>
      <c r="P161" s="1346" t="str">
        <f>IF(ISNUMBER('IRRBB exposures'!Q148),'IRRBB exposures'!Q148,"")</f>
        <v/>
      </c>
      <c r="Q161" s="1346" t="str">
        <f>IF(ISNUMBER('IRRBB exposures'!R148),'IRRBB exposures'!R148,"")</f>
        <v/>
      </c>
      <c r="R161" s="1346" t="str">
        <f>IF(ISNUMBER('IRRBB exposures'!S148),'IRRBB exposures'!S148,"")</f>
        <v/>
      </c>
      <c r="S161" s="1346" t="str">
        <f>IF(ISNUMBER('IRRBB exposures'!T148),'IRRBB exposures'!T148,"")</f>
        <v/>
      </c>
      <c r="T161" s="1346" t="str">
        <f>IF(ISNUMBER('IRRBB exposures'!U148),'IRRBB exposures'!U148,"")</f>
        <v/>
      </c>
      <c r="U161" s="1346" t="str">
        <f>IF(ISNUMBER('IRRBB exposures'!V148),'IRRBB exposures'!V148,"")</f>
        <v/>
      </c>
      <c r="V161" s="1346" t="str">
        <f>IF(ISNUMBER('IRRBB exposures'!W148),'IRRBB exposures'!W148,"")</f>
        <v/>
      </c>
      <c r="W161" s="1595" t="str">
        <f>IF(OR(ISBLANK('IRRBB exposures'!Y144),'IRRBB exposures'!Z148="No"),"",IF('IRRBB exposures'!Y144 = "Yes",-1,0))</f>
        <v/>
      </c>
    </row>
    <row r="162" spans="2:23" s="1150" customFormat="1" ht="15" customHeight="1" x14ac:dyDescent="0.25">
      <c r="B162" s="2245"/>
      <c r="C162" s="1348" t="s">
        <v>1304</v>
      </c>
      <c r="D162" s="1346" t="str">
        <f>IF(ISNUMBER('IRRBB exposures'!E193),'IRRBB exposures'!E193,"")</f>
        <v/>
      </c>
      <c r="E162" s="1346" t="str">
        <f>IF(ISNUMBER('IRRBB exposures'!F193),'IRRBB exposures'!F193,"")</f>
        <v/>
      </c>
      <c r="F162" s="1346" t="str">
        <f>IF(ISNUMBER('IRRBB exposures'!G193),'IRRBB exposures'!G193,"")</f>
        <v/>
      </c>
      <c r="G162" s="1346" t="str">
        <f>IF(ISNUMBER('IRRBB exposures'!H193),'IRRBB exposures'!H193,"")</f>
        <v/>
      </c>
      <c r="H162" s="1346" t="str">
        <f>IF(ISNUMBER('IRRBB exposures'!I193),'IRRBB exposures'!I193,"")</f>
        <v/>
      </c>
      <c r="I162" s="1346" t="str">
        <f>IF(ISNUMBER('IRRBB exposures'!J193),'IRRBB exposures'!J193,"")</f>
        <v/>
      </c>
      <c r="J162" s="1346" t="str">
        <f>IF(ISNUMBER('IRRBB exposures'!K193),'IRRBB exposures'!K193,"")</f>
        <v/>
      </c>
      <c r="K162" s="1346" t="str">
        <f>IF(ISNUMBER('IRRBB exposures'!L193),'IRRBB exposures'!L193,"")</f>
        <v/>
      </c>
      <c r="L162" s="1346" t="str">
        <f>IF(ISNUMBER('IRRBB exposures'!M193),'IRRBB exposures'!M193,"")</f>
        <v/>
      </c>
      <c r="M162" s="1346" t="str">
        <f>IF(ISNUMBER('IRRBB exposures'!N193),'IRRBB exposures'!N193,"")</f>
        <v/>
      </c>
      <c r="N162" s="1346" t="str">
        <f>IF(ISNUMBER('IRRBB exposures'!O193),'IRRBB exposures'!O193,"")</f>
        <v/>
      </c>
      <c r="O162" s="1346" t="str">
        <f>IF(ISNUMBER('IRRBB exposures'!P193),'IRRBB exposures'!P193,"")</f>
        <v/>
      </c>
      <c r="P162" s="1346" t="str">
        <f>IF(ISNUMBER('IRRBB exposures'!Q193),'IRRBB exposures'!Q193,"")</f>
        <v/>
      </c>
      <c r="Q162" s="1346" t="str">
        <f>IF(ISNUMBER('IRRBB exposures'!R193),'IRRBB exposures'!R193,"")</f>
        <v/>
      </c>
      <c r="R162" s="1346" t="str">
        <f>IF(ISNUMBER('IRRBB exposures'!S193),'IRRBB exposures'!S193,"")</f>
        <v/>
      </c>
      <c r="S162" s="1346" t="str">
        <f>IF(ISNUMBER('IRRBB exposures'!T193),'IRRBB exposures'!T193,"")</f>
        <v/>
      </c>
      <c r="T162" s="1346" t="str">
        <f>IF(ISNUMBER('IRRBB exposures'!U193),'IRRBB exposures'!U193,"")</f>
        <v/>
      </c>
      <c r="U162" s="1346" t="str">
        <f>IF(ISNUMBER('IRRBB exposures'!V193),'IRRBB exposures'!V193,"")</f>
        <v/>
      </c>
      <c r="V162" s="1346" t="str">
        <f>IF(ISNUMBER('IRRBB exposures'!W193),'IRRBB exposures'!W193,"")</f>
        <v/>
      </c>
      <c r="W162" s="1596" t="str">
        <f>IF(OR(ISBLANK('IRRBB exposures'!Y144),'IRRBB exposures'!Z148="No"),"",IF('IRRBB exposures'!Y144 = "No",-1,0))</f>
        <v/>
      </c>
    </row>
    <row r="163" spans="2:23" s="1150" customFormat="1" ht="15" customHeight="1" x14ac:dyDescent="0.25">
      <c r="B163" s="2245"/>
      <c r="C163" s="1348" t="s">
        <v>1305</v>
      </c>
      <c r="D163" s="1346" t="str">
        <f>IF(ISNUMBER('IRRBB exposures'!E249),'IRRBB exposures'!E249,"")</f>
        <v/>
      </c>
      <c r="E163" s="1346" t="str">
        <f>IF(ISNUMBER('IRRBB exposures'!F249),'IRRBB exposures'!F249,"")</f>
        <v/>
      </c>
      <c r="F163" s="1346" t="str">
        <f>IF(ISNUMBER('IRRBB exposures'!G249),'IRRBB exposures'!G249,"")</f>
        <v/>
      </c>
      <c r="G163" s="1346" t="str">
        <f>IF(ISNUMBER('IRRBB exposures'!H249),'IRRBB exposures'!H249,"")</f>
        <v/>
      </c>
      <c r="H163" s="1346" t="str">
        <f>IF(ISNUMBER('IRRBB exposures'!I249),'IRRBB exposures'!I249,"")</f>
        <v/>
      </c>
      <c r="I163" s="1346" t="str">
        <f>IF(ISNUMBER('IRRBB exposures'!J249),'IRRBB exposures'!J249,"")</f>
        <v/>
      </c>
      <c r="J163" s="1346" t="str">
        <f>IF(ISNUMBER('IRRBB exposures'!K249),'IRRBB exposures'!K249,"")</f>
        <v/>
      </c>
      <c r="K163" s="1346" t="str">
        <f>IF(ISNUMBER('IRRBB exposures'!L249),'IRRBB exposures'!L249,"")</f>
        <v/>
      </c>
      <c r="L163" s="1346" t="str">
        <f>IF(ISNUMBER('IRRBB exposures'!M249),'IRRBB exposures'!M249,"")</f>
        <v/>
      </c>
      <c r="M163" s="1346" t="str">
        <f>IF(ISNUMBER('IRRBB exposures'!N249),'IRRBB exposures'!N249,"")</f>
        <v/>
      </c>
      <c r="N163" s="1346" t="str">
        <f>IF(ISNUMBER('IRRBB exposures'!O249),'IRRBB exposures'!O249,"")</f>
        <v/>
      </c>
      <c r="O163" s="1346" t="str">
        <f>IF(ISNUMBER('IRRBB exposures'!P249),'IRRBB exposures'!P249,"")</f>
        <v/>
      </c>
      <c r="P163" s="1346" t="str">
        <f>IF(ISNUMBER('IRRBB exposures'!Q249),'IRRBB exposures'!Q249,"")</f>
        <v/>
      </c>
      <c r="Q163" s="1346" t="str">
        <f>IF(ISNUMBER('IRRBB exposures'!R249),'IRRBB exposures'!R249,"")</f>
        <v/>
      </c>
      <c r="R163" s="1346" t="str">
        <f>IF(ISNUMBER('IRRBB exposures'!S249),'IRRBB exposures'!S249,"")</f>
        <v/>
      </c>
      <c r="S163" s="1346" t="str">
        <f>IF(ISNUMBER('IRRBB exposures'!T249),'IRRBB exposures'!T249,"")</f>
        <v/>
      </c>
      <c r="T163" s="1346" t="str">
        <f>IF(ISNUMBER('IRRBB exposures'!U249),'IRRBB exposures'!U249,"")</f>
        <v/>
      </c>
      <c r="U163" s="1346" t="str">
        <f>IF(ISNUMBER('IRRBB exposures'!V249),'IRRBB exposures'!V249,"")</f>
        <v/>
      </c>
      <c r="V163" s="1346" t="str">
        <f>IF(ISNUMBER('IRRBB exposures'!W249),'IRRBB exposures'!W249,"")</f>
        <v/>
      </c>
      <c r="W163" s="1596" t="str">
        <f>IF(OR(ISBLANK('IRRBB exposures'!Y245),'IRRBB exposures'!Z249="No"),"",IF('IRRBB exposures'!Y245 = "Yes",1,0))</f>
        <v/>
      </c>
    </row>
    <row r="164" spans="2:23" s="1150" customFormat="1" ht="15" customHeight="1" x14ac:dyDescent="0.25">
      <c r="B164" s="2245"/>
      <c r="C164" s="1348" t="s">
        <v>1306</v>
      </c>
      <c r="D164" s="1346" t="str">
        <f>IF(ISNUMBER('IRRBB exposures'!E294),'IRRBB exposures'!E294,"")</f>
        <v/>
      </c>
      <c r="E164" s="1346" t="str">
        <f>IF(ISNUMBER('IRRBB exposures'!F294),'IRRBB exposures'!F294,"")</f>
        <v/>
      </c>
      <c r="F164" s="1346" t="str">
        <f>IF(ISNUMBER('IRRBB exposures'!G294),'IRRBB exposures'!G294,"")</f>
        <v/>
      </c>
      <c r="G164" s="1346" t="str">
        <f>IF(ISNUMBER('IRRBB exposures'!H294),'IRRBB exposures'!H294,"")</f>
        <v/>
      </c>
      <c r="H164" s="1346" t="str">
        <f>IF(ISNUMBER('IRRBB exposures'!I294),'IRRBB exposures'!I294,"")</f>
        <v/>
      </c>
      <c r="I164" s="1346" t="str">
        <f>IF(ISNUMBER('IRRBB exposures'!J294),'IRRBB exposures'!J294,"")</f>
        <v/>
      </c>
      <c r="J164" s="1346" t="str">
        <f>IF(ISNUMBER('IRRBB exposures'!K294),'IRRBB exposures'!K294,"")</f>
        <v/>
      </c>
      <c r="K164" s="1346" t="str">
        <f>IF(ISNUMBER('IRRBB exposures'!L294),'IRRBB exposures'!L294,"")</f>
        <v/>
      </c>
      <c r="L164" s="1346" t="str">
        <f>IF(ISNUMBER('IRRBB exposures'!M294),'IRRBB exposures'!M294,"")</f>
        <v/>
      </c>
      <c r="M164" s="1346" t="str">
        <f>IF(ISNUMBER('IRRBB exposures'!N294),'IRRBB exposures'!N294,"")</f>
        <v/>
      </c>
      <c r="N164" s="1346" t="str">
        <f>IF(ISNUMBER('IRRBB exposures'!O294),'IRRBB exposures'!O294,"")</f>
        <v/>
      </c>
      <c r="O164" s="1346" t="str">
        <f>IF(ISNUMBER('IRRBB exposures'!P294),'IRRBB exposures'!P294,"")</f>
        <v/>
      </c>
      <c r="P164" s="1346" t="str">
        <f>IF(ISNUMBER('IRRBB exposures'!Q294),'IRRBB exposures'!Q294,"")</f>
        <v/>
      </c>
      <c r="Q164" s="1346" t="str">
        <f>IF(ISNUMBER('IRRBB exposures'!R294),'IRRBB exposures'!R294,"")</f>
        <v/>
      </c>
      <c r="R164" s="1346" t="str">
        <f>IF(ISNUMBER('IRRBB exposures'!S294),'IRRBB exposures'!S294,"")</f>
        <v/>
      </c>
      <c r="S164" s="1346" t="str">
        <f>IF(ISNUMBER('IRRBB exposures'!T294),'IRRBB exposures'!T294,"")</f>
        <v/>
      </c>
      <c r="T164" s="1346" t="str">
        <f>IF(ISNUMBER('IRRBB exposures'!U294),'IRRBB exposures'!U294,"")</f>
        <v/>
      </c>
      <c r="U164" s="1346" t="str">
        <f>IF(ISNUMBER('IRRBB exposures'!V294),'IRRBB exposures'!V294,"")</f>
        <v/>
      </c>
      <c r="V164" s="1346" t="str">
        <f>IF(ISNUMBER('IRRBB exposures'!W294),'IRRBB exposures'!W294,"")</f>
        <v/>
      </c>
      <c r="W164" s="1596" t="str">
        <f>IF(OR(ISBLANK('IRRBB exposures'!Y245),'IRRBB exposures'!Z249="No"),"",IF('IRRBB exposures'!Y245 = "No",1,0))</f>
        <v/>
      </c>
    </row>
    <row r="165" spans="2:23" s="1150" customFormat="1" ht="15" customHeight="1" x14ac:dyDescent="0.25">
      <c r="B165" s="2245"/>
      <c r="C165" s="1348" t="s">
        <v>1307</v>
      </c>
      <c r="D165" s="1346" t="str">
        <f>IF(AND(ISNUMBER('IRRBB exposures'!E342),ISNUMBER('IRRBB exposures'!E387)),'IRRBB exposures'!E342-'IRRBB exposures'!E387,"")</f>
        <v/>
      </c>
      <c r="E165" s="1346" t="str">
        <f>IF(AND(ISNUMBER('IRRBB exposures'!F342),ISNUMBER('IRRBB exposures'!F387)),'IRRBB exposures'!F342-'IRRBB exposures'!F387,"")</f>
        <v/>
      </c>
      <c r="F165" s="1346" t="str">
        <f>IF(AND(ISNUMBER('IRRBB exposures'!G342),ISNUMBER('IRRBB exposures'!G387)),'IRRBB exposures'!G342-'IRRBB exposures'!G387,"")</f>
        <v/>
      </c>
      <c r="G165" s="1346" t="str">
        <f>IF(AND(ISNUMBER('IRRBB exposures'!H342),ISNUMBER('IRRBB exposures'!H387)),'IRRBB exposures'!H342-'IRRBB exposures'!H387,"")</f>
        <v/>
      </c>
      <c r="H165" s="1346" t="str">
        <f>IF(AND(ISNUMBER('IRRBB exposures'!I342),ISNUMBER('IRRBB exposures'!I387)),'IRRBB exposures'!I342-'IRRBB exposures'!I387,"")</f>
        <v/>
      </c>
      <c r="I165" s="1346" t="str">
        <f>IF(AND(ISNUMBER('IRRBB exposures'!J342),ISNUMBER('IRRBB exposures'!J387)),'IRRBB exposures'!J342-'IRRBB exposures'!J387,"")</f>
        <v/>
      </c>
      <c r="J165" s="1346" t="str">
        <f>IF(AND(ISNUMBER('IRRBB exposures'!K342),ISNUMBER('IRRBB exposures'!K387)),'IRRBB exposures'!K342-'IRRBB exposures'!K387,"")</f>
        <v/>
      </c>
      <c r="K165" s="1346" t="str">
        <f>IF(AND(ISNUMBER('IRRBB exposures'!L342),ISNUMBER('IRRBB exposures'!L387)),'IRRBB exposures'!L342-'IRRBB exposures'!L387,"")</f>
        <v/>
      </c>
      <c r="L165" s="1346" t="str">
        <f>IF(AND(ISNUMBER('IRRBB exposures'!M342),ISNUMBER('IRRBB exposures'!M387)),'IRRBB exposures'!M342-'IRRBB exposures'!M387,"")</f>
        <v/>
      </c>
      <c r="M165" s="1346" t="str">
        <f>IF(AND(ISNUMBER('IRRBB exposures'!N342),ISNUMBER('IRRBB exposures'!N387)),'IRRBB exposures'!N342-'IRRBB exposures'!N387,"")</f>
        <v/>
      </c>
      <c r="N165" s="1346" t="str">
        <f>IF(AND(ISNUMBER('IRRBB exposures'!O342),ISNUMBER('IRRBB exposures'!O387)),'IRRBB exposures'!O342-'IRRBB exposures'!O387,"")</f>
        <v/>
      </c>
      <c r="O165" s="1346" t="str">
        <f>IF(AND(ISNUMBER('IRRBB exposures'!P342),ISNUMBER('IRRBB exposures'!P387)),'IRRBB exposures'!P342-'IRRBB exposures'!P387,"")</f>
        <v/>
      </c>
      <c r="P165" s="1346" t="str">
        <f>IF(AND(ISNUMBER('IRRBB exposures'!Q342),ISNUMBER('IRRBB exposures'!Q387)),'IRRBB exposures'!Q342-'IRRBB exposures'!Q387,"")</f>
        <v/>
      </c>
      <c r="Q165" s="1346" t="str">
        <f>IF(AND(ISNUMBER('IRRBB exposures'!R342),ISNUMBER('IRRBB exposures'!R387)),'IRRBB exposures'!R342-'IRRBB exposures'!R387,"")</f>
        <v/>
      </c>
      <c r="R165" s="1346" t="str">
        <f>IF(AND(ISNUMBER('IRRBB exposures'!S342),ISNUMBER('IRRBB exposures'!S387)),'IRRBB exposures'!S342-'IRRBB exposures'!S387,"")</f>
        <v/>
      </c>
      <c r="S165" s="1346" t="str">
        <f>IF(AND(ISNUMBER('IRRBB exposures'!T342),ISNUMBER('IRRBB exposures'!T387)),'IRRBB exposures'!T342-'IRRBB exposures'!T387,"")</f>
        <v/>
      </c>
      <c r="T165" s="1346" t="str">
        <f>IF(AND(ISNUMBER('IRRBB exposures'!U342),ISNUMBER('IRRBB exposures'!U387)),'IRRBB exposures'!U342-'IRRBB exposures'!U387,"")</f>
        <v/>
      </c>
      <c r="U165" s="1346" t="str">
        <f>IF(AND(ISNUMBER('IRRBB exposures'!V342),ISNUMBER('IRRBB exposures'!V387)),'IRRBB exposures'!V342-'IRRBB exposures'!V387,"")</f>
        <v/>
      </c>
      <c r="V165" s="1346" t="str">
        <f>IF(AND(ISNUMBER('IRRBB exposures'!W342),ISNUMBER('IRRBB exposures'!W387)),'IRRBB exposures'!W342-'IRRBB exposures'!W387,"")</f>
        <v/>
      </c>
      <c r="W165" s="1596" t="str">
        <f>IF(OR(ISBLANK('IRRBB exposures'!Z338),'IRRBB exposures'!AB342="No"),"",IF('IRRBB exposures'!Z338 = "Yes",-1,0))</f>
        <v/>
      </c>
    </row>
    <row r="166" spans="2:23" s="1150" customFormat="1" ht="15" customHeight="1" x14ac:dyDescent="0.25">
      <c r="B166" s="2245"/>
      <c r="C166" s="1348" t="s">
        <v>1308</v>
      </c>
      <c r="D166" s="1346" t="str">
        <f>IF(AND(ISNUMBER('IRRBB exposures'!E433),ISNUMBER('IRRBB exposures'!E478)),'IRRBB exposures'!E433-'IRRBB exposures'!E478,"")</f>
        <v/>
      </c>
      <c r="E166" s="1346" t="str">
        <f>IF(AND(ISNUMBER('IRRBB exposures'!F433),ISNUMBER('IRRBB exposures'!F478)),'IRRBB exposures'!F433-'IRRBB exposures'!F478,"")</f>
        <v/>
      </c>
      <c r="F166" s="1346" t="str">
        <f>IF(AND(ISNUMBER('IRRBB exposures'!G433),ISNUMBER('IRRBB exposures'!G478)),'IRRBB exposures'!G433-'IRRBB exposures'!G478,"")</f>
        <v/>
      </c>
      <c r="G166" s="1346" t="str">
        <f>IF(AND(ISNUMBER('IRRBB exposures'!H433),ISNUMBER('IRRBB exposures'!H478)),'IRRBB exposures'!H433-'IRRBB exposures'!H478,"")</f>
        <v/>
      </c>
      <c r="H166" s="1346" t="str">
        <f>IF(AND(ISNUMBER('IRRBB exposures'!I433),ISNUMBER('IRRBB exposures'!I478)),'IRRBB exposures'!I433-'IRRBB exposures'!I478,"")</f>
        <v/>
      </c>
      <c r="I166" s="1346" t="str">
        <f>IF(AND(ISNUMBER('IRRBB exposures'!J433),ISNUMBER('IRRBB exposures'!J478)),'IRRBB exposures'!J433-'IRRBB exposures'!J478,"")</f>
        <v/>
      </c>
      <c r="J166" s="1346" t="str">
        <f>IF(AND(ISNUMBER('IRRBB exposures'!K433),ISNUMBER('IRRBB exposures'!K478)),'IRRBB exposures'!K433-'IRRBB exposures'!K478,"")</f>
        <v/>
      </c>
      <c r="K166" s="1346" t="str">
        <f>IF(AND(ISNUMBER('IRRBB exposures'!L433),ISNUMBER('IRRBB exposures'!L478)),'IRRBB exposures'!L433-'IRRBB exposures'!L478,"")</f>
        <v/>
      </c>
      <c r="L166" s="1346" t="str">
        <f>IF(AND(ISNUMBER('IRRBB exposures'!M433),ISNUMBER('IRRBB exposures'!M478)),'IRRBB exposures'!M433-'IRRBB exposures'!M478,"")</f>
        <v/>
      </c>
      <c r="M166" s="1346" t="str">
        <f>IF(AND(ISNUMBER('IRRBB exposures'!N433),ISNUMBER('IRRBB exposures'!N478)),'IRRBB exposures'!N433-'IRRBB exposures'!N478,"")</f>
        <v/>
      </c>
      <c r="N166" s="1346" t="str">
        <f>IF(AND(ISNUMBER('IRRBB exposures'!O433),ISNUMBER('IRRBB exposures'!O478)),'IRRBB exposures'!O433-'IRRBB exposures'!O478,"")</f>
        <v/>
      </c>
      <c r="O166" s="1346" t="str">
        <f>IF(AND(ISNUMBER('IRRBB exposures'!P433),ISNUMBER('IRRBB exposures'!P478)),'IRRBB exposures'!P433-'IRRBB exposures'!P478,"")</f>
        <v/>
      </c>
      <c r="P166" s="1346" t="str">
        <f>IF(AND(ISNUMBER('IRRBB exposures'!Q433),ISNUMBER('IRRBB exposures'!Q478)),'IRRBB exposures'!Q433-'IRRBB exposures'!Q478,"")</f>
        <v/>
      </c>
      <c r="Q166" s="1346" t="str">
        <f>IF(AND(ISNUMBER('IRRBB exposures'!R433),ISNUMBER('IRRBB exposures'!R478)),'IRRBB exposures'!R433-'IRRBB exposures'!R478,"")</f>
        <v/>
      </c>
      <c r="R166" s="1346" t="str">
        <f>IF(AND(ISNUMBER('IRRBB exposures'!S433),ISNUMBER('IRRBB exposures'!S478)),'IRRBB exposures'!S433-'IRRBB exposures'!S478,"")</f>
        <v/>
      </c>
      <c r="S166" s="1346" t="str">
        <f>IF(AND(ISNUMBER('IRRBB exposures'!T433),ISNUMBER('IRRBB exposures'!T478)),'IRRBB exposures'!T433-'IRRBB exposures'!T478,"")</f>
        <v/>
      </c>
      <c r="T166" s="1346" t="str">
        <f>IF(AND(ISNUMBER('IRRBB exposures'!U433),ISNUMBER('IRRBB exposures'!U478)),'IRRBB exposures'!U433-'IRRBB exposures'!U478,"")</f>
        <v/>
      </c>
      <c r="U166" s="1346" t="str">
        <f>IF(AND(ISNUMBER('IRRBB exposures'!V433),ISNUMBER('IRRBB exposures'!V478)),'IRRBB exposures'!V433-'IRRBB exposures'!V478,"")</f>
        <v/>
      </c>
      <c r="V166" s="1346" t="str">
        <f>IF(AND(ISNUMBER('IRRBB exposures'!W433),ISNUMBER('IRRBB exposures'!W478)),'IRRBB exposures'!W433-'IRRBB exposures'!W478,"")</f>
        <v/>
      </c>
      <c r="W166" s="1596" t="str">
        <f>IF(OR(ISBLANK('IRRBB exposures'!Z338),'IRRBB exposures'!AB342="No"),"",IF('IRRBB exposures'!Z338 = "No",-1,0))</f>
        <v/>
      </c>
    </row>
    <row r="167" spans="2:23" s="1150" customFormat="1" ht="15" customHeight="1" x14ac:dyDescent="0.25">
      <c r="B167" s="2245"/>
      <c r="C167" s="1150" t="s">
        <v>1301</v>
      </c>
      <c r="D167" s="1346" t="str">
        <f>IF(AND(ISNUMBER('IRRBB exposures'!E525),ISNUMBER('IRRBB exposures'!E571)),'IRRBB exposures'!E525-'IRRBB exposures'!E571,"")</f>
        <v/>
      </c>
      <c r="E167" s="1346" t="str">
        <f>IF(AND(ISNUMBER('IRRBB exposures'!F525),ISNUMBER('IRRBB exposures'!F571)),'IRRBB exposures'!F525-'IRRBB exposures'!F571,"")</f>
        <v/>
      </c>
      <c r="F167" s="1346" t="str">
        <f>IF(AND(ISNUMBER('IRRBB exposures'!G525),ISNUMBER('IRRBB exposures'!G571)),'IRRBB exposures'!G525-'IRRBB exposures'!G571,"")</f>
        <v/>
      </c>
      <c r="G167" s="1346" t="str">
        <f>IF(AND(ISNUMBER('IRRBB exposures'!H525),ISNUMBER('IRRBB exposures'!H571)),'IRRBB exposures'!H525-'IRRBB exposures'!H571,"")</f>
        <v/>
      </c>
      <c r="H167" s="1346" t="str">
        <f>IF(AND(ISNUMBER('IRRBB exposures'!I525),ISNUMBER('IRRBB exposures'!I571)),'IRRBB exposures'!I525-'IRRBB exposures'!I571,"")</f>
        <v/>
      </c>
      <c r="I167" s="1346" t="str">
        <f>IF(AND(ISNUMBER('IRRBB exposures'!J525),ISNUMBER('IRRBB exposures'!J571)),'IRRBB exposures'!J525-'IRRBB exposures'!J571,"")</f>
        <v/>
      </c>
      <c r="J167" s="1346" t="str">
        <f>IF(AND(ISNUMBER('IRRBB exposures'!K525),ISNUMBER('IRRBB exposures'!K571)),'IRRBB exposures'!K525-'IRRBB exposures'!K571,"")</f>
        <v/>
      </c>
      <c r="K167" s="1346" t="str">
        <f>IF(AND(ISNUMBER('IRRBB exposures'!L525),ISNUMBER('IRRBB exposures'!L571)),'IRRBB exposures'!L525-'IRRBB exposures'!L571,"")</f>
        <v/>
      </c>
      <c r="L167" s="1346" t="str">
        <f>IF(AND(ISNUMBER('IRRBB exposures'!M525),ISNUMBER('IRRBB exposures'!M571)),'IRRBB exposures'!M525-'IRRBB exposures'!M571,"")</f>
        <v/>
      </c>
      <c r="M167" s="1346" t="str">
        <f>IF(AND(ISNUMBER('IRRBB exposures'!N525),ISNUMBER('IRRBB exposures'!N571)),'IRRBB exposures'!N525-'IRRBB exposures'!N571,"")</f>
        <v/>
      </c>
      <c r="N167" s="1346" t="str">
        <f>IF(AND(ISNUMBER('IRRBB exposures'!O525),ISNUMBER('IRRBB exposures'!O571)),'IRRBB exposures'!O525-'IRRBB exposures'!O571,"")</f>
        <v/>
      </c>
      <c r="O167" s="1346" t="str">
        <f>IF(AND(ISNUMBER('IRRBB exposures'!P525),ISNUMBER('IRRBB exposures'!P571)),'IRRBB exposures'!P525-'IRRBB exposures'!P571,"")</f>
        <v/>
      </c>
      <c r="P167" s="1346" t="str">
        <f>IF(AND(ISNUMBER('IRRBB exposures'!Q525),ISNUMBER('IRRBB exposures'!Q571)),'IRRBB exposures'!Q525-'IRRBB exposures'!Q571,"")</f>
        <v/>
      </c>
      <c r="Q167" s="1346" t="str">
        <f>IF(AND(ISNUMBER('IRRBB exposures'!R525),ISNUMBER('IRRBB exposures'!R571)),'IRRBB exposures'!R525-'IRRBB exposures'!R571,"")</f>
        <v/>
      </c>
      <c r="R167" s="1346" t="str">
        <f>IF(AND(ISNUMBER('IRRBB exposures'!S525),ISNUMBER('IRRBB exposures'!S571)),'IRRBB exposures'!S525-'IRRBB exposures'!S571,"")</f>
        <v/>
      </c>
      <c r="S167" s="1346" t="str">
        <f>IF(AND(ISNUMBER('IRRBB exposures'!T525),ISNUMBER('IRRBB exposures'!T571)),'IRRBB exposures'!T525-'IRRBB exposures'!T571,"")</f>
        <v/>
      </c>
      <c r="T167" s="1346" t="str">
        <f>IF(AND(ISNUMBER('IRRBB exposures'!U525),ISNUMBER('IRRBB exposures'!U571)),'IRRBB exposures'!U525-'IRRBB exposures'!U571,"")</f>
        <v/>
      </c>
      <c r="U167" s="1346" t="str">
        <f>IF(AND(ISNUMBER('IRRBB exposures'!V525),ISNUMBER('IRRBB exposures'!V571)),'IRRBB exposures'!V525-'IRRBB exposures'!V571,"")</f>
        <v/>
      </c>
      <c r="V167" s="1346" t="str">
        <f>IF(AND(ISNUMBER('IRRBB exposures'!W525),ISNUMBER('IRRBB exposures'!W571)),'IRRBB exposures'!W525-'IRRBB exposures'!W571,"")</f>
        <v/>
      </c>
      <c r="W167" s="1597">
        <f t="shared" ref="W167" si="12">IF(ISNUMBER(W159),W159,"")</f>
        <v>1</v>
      </c>
    </row>
    <row r="168" spans="2:23" s="1150" customFormat="1" ht="15" customHeight="1" x14ac:dyDescent="0.25">
      <c r="B168" s="2246"/>
      <c r="C168" s="1139" t="s">
        <v>1309</v>
      </c>
      <c r="D168" s="1347" t="str">
        <f>IF(AND(ISNUMBER(D128),'IRRBB exposures'!$F$27="Yes",'IRRBB exposures'!$Z$148="Yes",'IRRBB exposures'!$Z$249="Yes",'IRRBB exposures'!$AB$342="Yes",ISNUMBER(D167),ISNUMBER($W128),ISNUMBER($W129),ISNUMBER($W130),ISNUMBER($W131),ISNUMBER($W161),ISNUMBER($W162),ISNUMBER($W163),ISNUMBER($W164),ISNUMBER($W165),ISNUMBER($W166),ISNUMBER($W167)),SUMPRODUCT(D128:D131,$W128:$W131)+SUMPRODUCT(D161:D167,$W161:$W167),"")</f>
        <v/>
      </c>
      <c r="E168" s="1347" t="str">
        <f>IF(AND(ISNUMBER(E128),'IRRBB exposures'!$F$27="Yes",'IRRBB exposures'!$Z$148="Yes",'IRRBB exposures'!$Z$249="Yes",'IRRBB exposures'!$AB$342="Yes",ISNUMBER(E167),ISNUMBER($W128),ISNUMBER($W129),ISNUMBER($W130),ISNUMBER($W131),ISNUMBER($W161),ISNUMBER($W162),ISNUMBER($W163),ISNUMBER($W164),ISNUMBER($W165),ISNUMBER($W166),ISNUMBER($W167)),SUMPRODUCT(E128:E131,$W128:$W131)+SUMPRODUCT(E161:E167,$W161:$W167),"")</f>
        <v/>
      </c>
      <c r="F168" s="1347" t="str">
        <f>IF(AND(ISNUMBER(F128),'IRRBB exposures'!$F$27="Yes",'IRRBB exposures'!$Z$148="Yes",'IRRBB exposures'!$Z$249="Yes",'IRRBB exposures'!$AB$342="Yes",ISNUMBER(F167),ISNUMBER($W128),ISNUMBER($W129),ISNUMBER($W130),ISNUMBER($W131),ISNUMBER($W161),ISNUMBER($W162),ISNUMBER($W163),ISNUMBER($W164),ISNUMBER($W165),ISNUMBER($W166),ISNUMBER($W167)),SUMPRODUCT(F128:F131,$W128:$W131)+SUMPRODUCT(F161:F167,$W161:$W167),"")</f>
        <v/>
      </c>
      <c r="G168" s="1347" t="str">
        <f>IF(AND(ISNUMBER(G128),'IRRBB exposures'!$F$27="Yes",'IRRBB exposures'!$Z$148="Yes",'IRRBB exposures'!$Z$249="Yes",'IRRBB exposures'!$AB$342="Yes",ISNUMBER(G167),ISNUMBER($W128),ISNUMBER($W129),ISNUMBER($W130),ISNUMBER($W131),ISNUMBER($W161),ISNUMBER($W162),ISNUMBER($W163),ISNUMBER($W164),ISNUMBER($W165),ISNUMBER($W166),ISNUMBER($W167)),SUMPRODUCT(G128:G131,$W128:$W131)+SUMPRODUCT(G161:G167,$W161:$W167),"")</f>
        <v/>
      </c>
      <c r="H168" s="1347" t="str">
        <f>IF(AND(ISNUMBER(H128),'IRRBB exposures'!$F$27="Yes",'IRRBB exposures'!$Z$148="Yes",'IRRBB exposures'!$Z$249="Yes",'IRRBB exposures'!$AB$342="Yes",ISNUMBER(H167),ISNUMBER($W128),ISNUMBER($W129),ISNUMBER($W130),ISNUMBER($W131),ISNUMBER($W161),ISNUMBER($W162),ISNUMBER($W163),ISNUMBER($W164),ISNUMBER($W165),ISNUMBER($W166),ISNUMBER($W167)),SUMPRODUCT(H128:H131,$W128:$W131)+SUMPRODUCT(H161:H167,$W161:$W167),"")</f>
        <v/>
      </c>
      <c r="I168" s="1347" t="str">
        <f>IF(AND(ISNUMBER(I128),'IRRBB exposures'!$F$27="Yes",'IRRBB exposures'!$Z$148="Yes",'IRRBB exposures'!$Z$249="Yes",'IRRBB exposures'!$AB$342="Yes",ISNUMBER(I167),ISNUMBER($W128),ISNUMBER($W129),ISNUMBER($W130),ISNUMBER($W131),ISNUMBER($W161),ISNUMBER($W162),ISNUMBER($W163),ISNUMBER($W164),ISNUMBER($W165),ISNUMBER($W166),ISNUMBER($W167)),SUMPRODUCT(I128:I131,$W128:$W131)+SUMPRODUCT(I161:I167,$W161:$W167),"")</f>
        <v/>
      </c>
      <c r="J168" s="1347" t="str">
        <f>IF(AND(ISNUMBER(J128),'IRRBB exposures'!$F$27="Yes",'IRRBB exposures'!$Z$148="Yes",'IRRBB exposures'!$Z$249="Yes",'IRRBB exposures'!$AB$342="Yes",ISNUMBER(J167),ISNUMBER($W128),ISNUMBER($W129),ISNUMBER($W130),ISNUMBER($W131),ISNUMBER($W161),ISNUMBER($W162),ISNUMBER($W163),ISNUMBER($W164),ISNUMBER($W165),ISNUMBER($W166),ISNUMBER($W167)),SUMPRODUCT(J128:J131,$W128:$W131)+SUMPRODUCT(J161:J167,$W161:$W167),"")</f>
        <v/>
      </c>
      <c r="K168" s="1347" t="str">
        <f>IF(AND(ISNUMBER(K128),'IRRBB exposures'!$F$27="Yes",'IRRBB exposures'!$Z$148="Yes",'IRRBB exposures'!$Z$249="Yes",'IRRBB exposures'!$AB$342="Yes",ISNUMBER(K167),ISNUMBER($W128),ISNUMBER($W129),ISNUMBER($W130),ISNUMBER($W131),ISNUMBER($W161),ISNUMBER($W162),ISNUMBER($W163),ISNUMBER($W164),ISNUMBER($W165),ISNUMBER($W166),ISNUMBER($W167)),SUMPRODUCT(K128:K131,$W128:$W131)+SUMPRODUCT(K161:K167,$W161:$W167),"")</f>
        <v/>
      </c>
      <c r="L168" s="1347" t="str">
        <f>IF(AND(ISNUMBER(L128),'IRRBB exposures'!$F$27="Yes",'IRRBB exposures'!$Z$148="Yes",'IRRBB exposures'!$Z$249="Yes",'IRRBB exposures'!$AB$342="Yes",ISNUMBER(L167),ISNUMBER($W128),ISNUMBER($W129),ISNUMBER($W130),ISNUMBER($W131),ISNUMBER($W161),ISNUMBER($W162),ISNUMBER($W163),ISNUMBER($W164),ISNUMBER($W165),ISNUMBER($W166),ISNUMBER($W167)),SUMPRODUCT(L128:L131,$W128:$W131)+SUMPRODUCT(L161:L167,$W161:$W167),"")</f>
        <v/>
      </c>
      <c r="M168" s="1347" t="str">
        <f>IF(AND(ISNUMBER(M128),'IRRBB exposures'!$F$27="Yes",'IRRBB exposures'!$Z$148="Yes",'IRRBB exposures'!$Z$249="Yes",'IRRBB exposures'!$AB$342="Yes",ISNUMBER(M167),ISNUMBER($W128),ISNUMBER($W129),ISNUMBER($W130),ISNUMBER($W131),ISNUMBER($W161),ISNUMBER($W162),ISNUMBER($W163),ISNUMBER($W164),ISNUMBER($W165),ISNUMBER($W166),ISNUMBER($W167)),SUMPRODUCT(M128:M131,$W128:$W131)+SUMPRODUCT(M161:M167,$W161:$W167),"")</f>
        <v/>
      </c>
      <c r="N168" s="1347" t="str">
        <f>IF(AND(ISNUMBER(N128),'IRRBB exposures'!$F$27="Yes",'IRRBB exposures'!$Z$148="Yes",'IRRBB exposures'!$Z$249="Yes",'IRRBB exposures'!$AB$342="Yes",ISNUMBER(N167),ISNUMBER($W128),ISNUMBER($W129),ISNUMBER($W130),ISNUMBER($W131),ISNUMBER($W161),ISNUMBER($W162),ISNUMBER($W163),ISNUMBER($W164),ISNUMBER($W165),ISNUMBER($W166),ISNUMBER($W167)),SUMPRODUCT(N128:N131,$W128:$W131)+SUMPRODUCT(N161:N167,$W161:$W167),"")</f>
        <v/>
      </c>
      <c r="O168" s="1347" t="str">
        <f>IF(AND(ISNUMBER(O128),'IRRBB exposures'!$F$27="Yes",'IRRBB exposures'!$Z$148="Yes",'IRRBB exposures'!$Z$249="Yes",'IRRBB exposures'!$AB$342="Yes",ISNUMBER(O167),ISNUMBER($W128),ISNUMBER($W129),ISNUMBER($W130),ISNUMBER($W131),ISNUMBER($W161),ISNUMBER($W162),ISNUMBER($W163),ISNUMBER($W164),ISNUMBER($W165),ISNUMBER($W166),ISNUMBER($W167)),SUMPRODUCT(O128:O131,$W128:$W131)+SUMPRODUCT(O161:O167,$W161:$W167),"")</f>
        <v/>
      </c>
      <c r="P168" s="1347" t="str">
        <f>IF(AND(ISNUMBER(P128),'IRRBB exposures'!$F$27="Yes",'IRRBB exposures'!$Z$148="Yes",'IRRBB exposures'!$Z$249="Yes",'IRRBB exposures'!$AB$342="Yes",ISNUMBER(P167),ISNUMBER($W128),ISNUMBER($W129),ISNUMBER($W130),ISNUMBER($W131),ISNUMBER($W161),ISNUMBER($W162),ISNUMBER($W163),ISNUMBER($W164),ISNUMBER($W165),ISNUMBER($W166),ISNUMBER($W167)),SUMPRODUCT(P128:P131,$W128:$W131)+SUMPRODUCT(P161:P167,$W161:$W167),"")</f>
        <v/>
      </c>
      <c r="Q168" s="1347" t="str">
        <f>IF(AND(ISNUMBER(Q128),'IRRBB exposures'!$F$27="Yes",'IRRBB exposures'!$Z$148="Yes",'IRRBB exposures'!$Z$249="Yes",'IRRBB exposures'!$AB$342="Yes",ISNUMBER(Q167),ISNUMBER($W128),ISNUMBER($W129),ISNUMBER($W130),ISNUMBER($W131),ISNUMBER($W161),ISNUMBER($W162),ISNUMBER($W163),ISNUMBER($W164),ISNUMBER($W165),ISNUMBER($W166),ISNUMBER($W167)),SUMPRODUCT(Q128:Q131,$W128:$W131)+SUMPRODUCT(Q161:Q167,$W161:$W167),"")</f>
        <v/>
      </c>
      <c r="R168" s="1347" t="str">
        <f>IF(AND(ISNUMBER(R128),'IRRBB exposures'!$F$27="Yes",'IRRBB exposures'!$Z$148="Yes",'IRRBB exposures'!$Z$249="Yes",'IRRBB exposures'!$AB$342="Yes",ISNUMBER(R167),ISNUMBER($W128),ISNUMBER($W129),ISNUMBER($W130),ISNUMBER($W131),ISNUMBER($W161),ISNUMBER($W162),ISNUMBER($W163),ISNUMBER($W164),ISNUMBER($W165),ISNUMBER($W166),ISNUMBER($W167)),SUMPRODUCT(R128:R131,$W128:$W131)+SUMPRODUCT(R161:R167,$W161:$W167),"")</f>
        <v/>
      </c>
      <c r="S168" s="1347" t="str">
        <f>IF(AND(ISNUMBER(S128),'IRRBB exposures'!$F$27="Yes",'IRRBB exposures'!$Z$148="Yes",'IRRBB exposures'!$Z$249="Yes",'IRRBB exposures'!$AB$342="Yes",ISNUMBER(S167),ISNUMBER($W128),ISNUMBER($W129),ISNUMBER($W130),ISNUMBER($W131),ISNUMBER($W161),ISNUMBER($W162),ISNUMBER($W163),ISNUMBER($W164),ISNUMBER($W165),ISNUMBER($W166),ISNUMBER($W167)),SUMPRODUCT(S128:S131,$W128:$W131)+SUMPRODUCT(S161:S167,$W161:$W167),"")</f>
        <v/>
      </c>
      <c r="T168" s="1347" t="str">
        <f>IF(AND(ISNUMBER(T128),'IRRBB exposures'!$F$27="Yes",'IRRBB exposures'!$Z$148="Yes",'IRRBB exposures'!$Z$249="Yes",'IRRBB exposures'!$AB$342="Yes",ISNUMBER(T167),ISNUMBER($W128),ISNUMBER($W129),ISNUMBER($W130),ISNUMBER($W131),ISNUMBER($W161),ISNUMBER($W162),ISNUMBER($W163),ISNUMBER($W164),ISNUMBER($W165),ISNUMBER($W166),ISNUMBER($W167)),SUMPRODUCT(T128:T131,$W128:$W131)+SUMPRODUCT(T161:T167,$W161:$W167),"")</f>
        <v/>
      </c>
      <c r="U168" s="1347" t="str">
        <f>IF(AND(ISNUMBER(U128),'IRRBB exposures'!$F$27="Yes",'IRRBB exposures'!$Z$148="Yes",'IRRBB exposures'!$Z$249="Yes",'IRRBB exposures'!$AB$342="Yes",ISNUMBER(U167),ISNUMBER($W128),ISNUMBER($W129),ISNUMBER($W130),ISNUMBER($W131),ISNUMBER($W161),ISNUMBER($W162),ISNUMBER($W163),ISNUMBER($W164),ISNUMBER($W165),ISNUMBER($W166),ISNUMBER($W167)),SUMPRODUCT(U128:U131,$W128:$W131)+SUMPRODUCT(U161:U167,$W161:$W167),"")</f>
        <v/>
      </c>
      <c r="V168" s="1347" t="str">
        <f>IF(AND(ISNUMBER(V128),'IRRBB exposures'!$F$27="Yes",'IRRBB exposures'!$Z$148="Yes",'IRRBB exposures'!$Z$249="Yes",'IRRBB exposures'!$AB$342="Yes",ISNUMBER(V167),ISNUMBER($W128),ISNUMBER($W129),ISNUMBER($W130),ISNUMBER($W131),ISNUMBER($W161),ISNUMBER($W162),ISNUMBER($W163),ISNUMBER($W164),ISNUMBER($W165),ISNUMBER($W166),ISNUMBER($W167)),SUMPRODUCT(V128:V131,$W128:$W131)+SUMPRODUCT(V161:V167,$W161:$W167),"")</f>
        <v/>
      </c>
      <c r="W168" s="1598"/>
    </row>
    <row r="169" spans="2:23" s="1150" customFormat="1" ht="15" customHeight="1" x14ac:dyDescent="0.25">
      <c r="B169" s="2244">
        <v>5</v>
      </c>
      <c r="C169" s="1150" t="s">
        <v>1303</v>
      </c>
      <c r="D169" s="1346" t="str">
        <f>IF(ISNUMBER('IRRBB exposures'!E149),'IRRBB exposures'!E149,"")</f>
        <v/>
      </c>
      <c r="E169" s="1346" t="str">
        <f>IF(ISNUMBER('IRRBB exposures'!F149),'IRRBB exposures'!F149,"")</f>
        <v/>
      </c>
      <c r="F169" s="1346" t="str">
        <f>IF(ISNUMBER('IRRBB exposures'!G149),'IRRBB exposures'!G149,"")</f>
        <v/>
      </c>
      <c r="G169" s="1346" t="str">
        <f>IF(ISNUMBER('IRRBB exposures'!H149),'IRRBB exposures'!H149,"")</f>
        <v/>
      </c>
      <c r="H169" s="1346" t="str">
        <f>IF(ISNUMBER('IRRBB exposures'!I149),'IRRBB exposures'!I149,"")</f>
        <v/>
      </c>
      <c r="I169" s="1346" t="str">
        <f>IF(ISNUMBER('IRRBB exposures'!J149),'IRRBB exposures'!J149,"")</f>
        <v/>
      </c>
      <c r="J169" s="1346" t="str">
        <f>IF(ISNUMBER('IRRBB exposures'!K149),'IRRBB exposures'!K149,"")</f>
        <v/>
      </c>
      <c r="K169" s="1346" t="str">
        <f>IF(ISNUMBER('IRRBB exposures'!L149),'IRRBB exposures'!L149,"")</f>
        <v/>
      </c>
      <c r="L169" s="1346" t="str">
        <f>IF(ISNUMBER('IRRBB exposures'!M149),'IRRBB exposures'!M149,"")</f>
        <v/>
      </c>
      <c r="M169" s="1346" t="str">
        <f>IF(ISNUMBER('IRRBB exposures'!N149),'IRRBB exposures'!N149,"")</f>
        <v/>
      </c>
      <c r="N169" s="1346" t="str">
        <f>IF(ISNUMBER('IRRBB exposures'!O149),'IRRBB exposures'!O149,"")</f>
        <v/>
      </c>
      <c r="O169" s="1346" t="str">
        <f>IF(ISNUMBER('IRRBB exposures'!P149),'IRRBB exposures'!P149,"")</f>
        <v/>
      </c>
      <c r="P169" s="1346" t="str">
        <f>IF(ISNUMBER('IRRBB exposures'!Q149),'IRRBB exposures'!Q149,"")</f>
        <v/>
      </c>
      <c r="Q169" s="1346" t="str">
        <f>IF(ISNUMBER('IRRBB exposures'!R149),'IRRBB exposures'!R149,"")</f>
        <v/>
      </c>
      <c r="R169" s="1346" t="str">
        <f>IF(ISNUMBER('IRRBB exposures'!S149),'IRRBB exposures'!S149,"")</f>
        <v/>
      </c>
      <c r="S169" s="1346" t="str">
        <f>IF(ISNUMBER('IRRBB exposures'!T149),'IRRBB exposures'!T149,"")</f>
        <v/>
      </c>
      <c r="T169" s="1346" t="str">
        <f>IF(ISNUMBER('IRRBB exposures'!U149),'IRRBB exposures'!U149,"")</f>
        <v/>
      </c>
      <c r="U169" s="1346" t="str">
        <f>IF(ISNUMBER('IRRBB exposures'!V149),'IRRBB exposures'!V149,"")</f>
        <v/>
      </c>
      <c r="V169" s="1346" t="str">
        <f>IF(ISNUMBER('IRRBB exposures'!W149),'IRRBB exposures'!W149,"")</f>
        <v/>
      </c>
      <c r="W169" s="1595" t="str">
        <f>IF(OR(ISBLANK('IRRBB exposures'!Y144),'IRRBB exposures'!Z149="No"),"",IF('IRRBB exposures'!Y144 = "Yes",-1,0))</f>
        <v/>
      </c>
    </row>
    <row r="170" spans="2:23" s="1150" customFormat="1" ht="15" customHeight="1" x14ac:dyDescent="0.25">
      <c r="B170" s="2245"/>
      <c r="C170" s="1348" t="s">
        <v>1304</v>
      </c>
      <c r="D170" s="1346" t="str">
        <f>IF(ISNUMBER('IRRBB exposures'!E194),'IRRBB exposures'!E194,"")</f>
        <v/>
      </c>
      <c r="E170" s="1346" t="str">
        <f>IF(ISNUMBER('IRRBB exposures'!F194),'IRRBB exposures'!F194,"")</f>
        <v/>
      </c>
      <c r="F170" s="1346" t="str">
        <f>IF(ISNUMBER('IRRBB exposures'!G194),'IRRBB exposures'!G194,"")</f>
        <v/>
      </c>
      <c r="G170" s="1346" t="str">
        <f>IF(ISNUMBER('IRRBB exposures'!H194),'IRRBB exposures'!H194,"")</f>
        <v/>
      </c>
      <c r="H170" s="1346" t="str">
        <f>IF(ISNUMBER('IRRBB exposures'!I194),'IRRBB exposures'!I194,"")</f>
        <v/>
      </c>
      <c r="I170" s="1346" t="str">
        <f>IF(ISNUMBER('IRRBB exposures'!J194),'IRRBB exposures'!J194,"")</f>
        <v/>
      </c>
      <c r="J170" s="1346" t="str">
        <f>IF(ISNUMBER('IRRBB exposures'!K194),'IRRBB exposures'!K194,"")</f>
        <v/>
      </c>
      <c r="K170" s="1346" t="str">
        <f>IF(ISNUMBER('IRRBB exposures'!L194),'IRRBB exposures'!L194,"")</f>
        <v/>
      </c>
      <c r="L170" s="1346" t="str">
        <f>IF(ISNUMBER('IRRBB exposures'!M194),'IRRBB exposures'!M194,"")</f>
        <v/>
      </c>
      <c r="M170" s="1346" t="str">
        <f>IF(ISNUMBER('IRRBB exposures'!N194),'IRRBB exposures'!N194,"")</f>
        <v/>
      </c>
      <c r="N170" s="1346" t="str">
        <f>IF(ISNUMBER('IRRBB exposures'!O194),'IRRBB exposures'!O194,"")</f>
        <v/>
      </c>
      <c r="O170" s="1346" t="str">
        <f>IF(ISNUMBER('IRRBB exposures'!P194),'IRRBB exposures'!P194,"")</f>
        <v/>
      </c>
      <c r="P170" s="1346" t="str">
        <f>IF(ISNUMBER('IRRBB exposures'!Q194),'IRRBB exposures'!Q194,"")</f>
        <v/>
      </c>
      <c r="Q170" s="1346" t="str">
        <f>IF(ISNUMBER('IRRBB exposures'!R194),'IRRBB exposures'!R194,"")</f>
        <v/>
      </c>
      <c r="R170" s="1346" t="str">
        <f>IF(ISNUMBER('IRRBB exposures'!S194),'IRRBB exposures'!S194,"")</f>
        <v/>
      </c>
      <c r="S170" s="1346" t="str">
        <f>IF(ISNUMBER('IRRBB exposures'!T194),'IRRBB exposures'!T194,"")</f>
        <v/>
      </c>
      <c r="T170" s="1346" t="str">
        <f>IF(ISNUMBER('IRRBB exposures'!U194),'IRRBB exposures'!U194,"")</f>
        <v/>
      </c>
      <c r="U170" s="1346" t="str">
        <f>IF(ISNUMBER('IRRBB exposures'!V194),'IRRBB exposures'!V194,"")</f>
        <v/>
      </c>
      <c r="V170" s="1346" t="str">
        <f>IF(ISNUMBER('IRRBB exposures'!W194),'IRRBB exposures'!W194,"")</f>
        <v/>
      </c>
      <c r="W170" s="1596" t="str">
        <f>IF(OR(ISBLANK('IRRBB exposures'!Y144),'IRRBB exposures'!Z149="No"),"",IF('IRRBB exposures'!Y144 = "No",-1,0))</f>
        <v/>
      </c>
    </row>
    <row r="171" spans="2:23" s="1150" customFormat="1" ht="15" customHeight="1" x14ac:dyDescent="0.25">
      <c r="B171" s="2245"/>
      <c r="C171" s="1348" t="s">
        <v>1305</v>
      </c>
      <c r="D171" s="1346" t="str">
        <f>IF(ISNUMBER('IRRBB exposures'!E250),'IRRBB exposures'!E250,"")</f>
        <v/>
      </c>
      <c r="E171" s="1346" t="str">
        <f>IF(ISNUMBER('IRRBB exposures'!F250),'IRRBB exposures'!F250,"")</f>
        <v/>
      </c>
      <c r="F171" s="1346" t="str">
        <f>IF(ISNUMBER('IRRBB exposures'!G250),'IRRBB exposures'!G250,"")</f>
        <v/>
      </c>
      <c r="G171" s="1346" t="str">
        <f>IF(ISNUMBER('IRRBB exposures'!H250),'IRRBB exposures'!H250,"")</f>
        <v/>
      </c>
      <c r="H171" s="1346" t="str">
        <f>IF(ISNUMBER('IRRBB exposures'!I250),'IRRBB exposures'!I250,"")</f>
        <v/>
      </c>
      <c r="I171" s="1346" t="str">
        <f>IF(ISNUMBER('IRRBB exposures'!J250),'IRRBB exposures'!J250,"")</f>
        <v/>
      </c>
      <c r="J171" s="1346" t="str">
        <f>IF(ISNUMBER('IRRBB exposures'!K250),'IRRBB exposures'!K250,"")</f>
        <v/>
      </c>
      <c r="K171" s="1346" t="str">
        <f>IF(ISNUMBER('IRRBB exposures'!L250),'IRRBB exposures'!L250,"")</f>
        <v/>
      </c>
      <c r="L171" s="1346" t="str">
        <f>IF(ISNUMBER('IRRBB exposures'!M250),'IRRBB exposures'!M250,"")</f>
        <v/>
      </c>
      <c r="M171" s="1346" t="str">
        <f>IF(ISNUMBER('IRRBB exposures'!N250),'IRRBB exposures'!N250,"")</f>
        <v/>
      </c>
      <c r="N171" s="1346" t="str">
        <f>IF(ISNUMBER('IRRBB exposures'!O250),'IRRBB exposures'!O250,"")</f>
        <v/>
      </c>
      <c r="O171" s="1346" t="str">
        <f>IF(ISNUMBER('IRRBB exposures'!P250),'IRRBB exposures'!P250,"")</f>
        <v/>
      </c>
      <c r="P171" s="1346" t="str">
        <f>IF(ISNUMBER('IRRBB exposures'!Q250),'IRRBB exposures'!Q250,"")</f>
        <v/>
      </c>
      <c r="Q171" s="1346" t="str">
        <f>IF(ISNUMBER('IRRBB exposures'!R250),'IRRBB exposures'!R250,"")</f>
        <v/>
      </c>
      <c r="R171" s="1346" t="str">
        <f>IF(ISNUMBER('IRRBB exposures'!S250),'IRRBB exposures'!S250,"")</f>
        <v/>
      </c>
      <c r="S171" s="1346" t="str">
        <f>IF(ISNUMBER('IRRBB exposures'!T250),'IRRBB exposures'!T250,"")</f>
        <v/>
      </c>
      <c r="T171" s="1346" t="str">
        <f>IF(ISNUMBER('IRRBB exposures'!U250),'IRRBB exposures'!U250,"")</f>
        <v/>
      </c>
      <c r="U171" s="1346" t="str">
        <f>IF(ISNUMBER('IRRBB exposures'!V250),'IRRBB exposures'!V250,"")</f>
        <v/>
      </c>
      <c r="V171" s="1346" t="str">
        <f>IF(ISNUMBER('IRRBB exposures'!W250),'IRRBB exposures'!W250,"")</f>
        <v/>
      </c>
      <c r="W171" s="1596" t="str">
        <f>IF(OR(ISBLANK('IRRBB exposures'!Y245),'IRRBB exposures'!Z250="No"),"",IF('IRRBB exposures'!Y245 = "Yes",1,0))</f>
        <v/>
      </c>
    </row>
    <row r="172" spans="2:23" s="1150" customFormat="1" ht="15" customHeight="1" x14ac:dyDescent="0.25">
      <c r="B172" s="2245"/>
      <c r="C172" s="1348" t="s">
        <v>1306</v>
      </c>
      <c r="D172" s="1346" t="str">
        <f>IF(ISNUMBER('IRRBB exposures'!E295),'IRRBB exposures'!E295,"")</f>
        <v/>
      </c>
      <c r="E172" s="1346" t="str">
        <f>IF(ISNUMBER('IRRBB exposures'!F295),'IRRBB exposures'!F295,"")</f>
        <v/>
      </c>
      <c r="F172" s="1346" t="str">
        <f>IF(ISNUMBER('IRRBB exposures'!G295),'IRRBB exposures'!G295,"")</f>
        <v/>
      </c>
      <c r="G172" s="1346" t="str">
        <f>IF(ISNUMBER('IRRBB exposures'!H295),'IRRBB exposures'!H295,"")</f>
        <v/>
      </c>
      <c r="H172" s="1346" t="str">
        <f>IF(ISNUMBER('IRRBB exposures'!I295),'IRRBB exposures'!I295,"")</f>
        <v/>
      </c>
      <c r="I172" s="1346" t="str">
        <f>IF(ISNUMBER('IRRBB exposures'!J295),'IRRBB exposures'!J295,"")</f>
        <v/>
      </c>
      <c r="J172" s="1346" t="str">
        <f>IF(ISNUMBER('IRRBB exposures'!K295),'IRRBB exposures'!K295,"")</f>
        <v/>
      </c>
      <c r="K172" s="1346" t="str">
        <f>IF(ISNUMBER('IRRBB exposures'!L295),'IRRBB exposures'!L295,"")</f>
        <v/>
      </c>
      <c r="L172" s="1346" t="str">
        <f>IF(ISNUMBER('IRRBB exposures'!M295),'IRRBB exposures'!M295,"")</f>
        <v/>
      </c>
      <c r="M172" s="1346" t="str">
        <f>IF(ISNUMBER('IRRBB exposures'!N295),'IRRBB exposures'!N295,"")</f>
        <v/>
      </c>
      <c r="N172" s="1346" t="str">
        <f>IF(ISNUMBER('IRRBB exposures'!O295),'IRRBB exposures'!O295,"")</f>
        <v/>
      </c>
      <c r="O172" s="1346" t="str">
        <f>IF(ISNUMBER('IRRBB exposures'!P295),'IRRBB exposures'!P295,"")</f>
        <v/>
      </c>
      <c r="P172" s="1346" t="str">
        <f>IF(ISNUMBER('IRRBB exposures'!Q295),'IRRBB exposures'!Q295,"")</f>
        <v/>
      </c>
      <c r="Q172" s="1346" t="str">
        <f>IF(ISNUMBER('IRRBB exposures'!R295),'IRRBB exposures'!R295,"")</f>
        <v/>
      </c>
      <c r="R172" s="1346" t="str">
        <f>IF(ISNUMBER('IRRBB exposures'!S295),'IRRBB exposures'!S295,"")</f>
        <v/>
      </c>
      <c r="S172" s="1346" t="str">
        <f>IF(ISNUMBER('IRRBB exposures'!T295),'IRRBB exposures'!T295,"")</f>
        <v/>
      </c>
      <c r="T172" s="1346" t="str">
        <f>IF(ISNUMBER('IRRBB exposures'!U295),'IRRBB exposures'!U295,"")</f>
        <v/>
      </c>
      <c r="U172" s="1346" t="str">
        <f>IF(ISNUMBER('IRRBB exposures'!V295),'IRRBB exposures'!V295,"")</f>
        <v/>
      </c>
      <c r="V172" s="1346" t="str">
        <f>IF(ISNUMBER('IRRBB exposures'!W295),'IRRBB exposures'!W295,"")</f>
        <v/>
      </c>
      <c r="W172" s="1596" t="str">
        <f>IF(OR(ISBLANK('IRRBB exposures'!Y245),'IRRBB exposures'!Z250="No"),"",IF('IRRBB exposures'!Y245 = "No",1,0))</f>
        <v/>
      </c>
    </row>
    <row r="173" spans="2:23" s="1150" customFormat="1" ht="15" customHeight="1" x14ac:dyDescent="0.25">
      <c r="B173" s="2245"/>
      <c r="C173" s="1348" t="s">
        <v>1307</v>
      </c>
      <c r="D173" s="1346" t="str">
        <f>IF(AND(ISNUMBER('IRRBB exposures'!E343),ISNUMBER('IRRBB exposures'!E388)),'IRRBB exposures'!E343-'IRRBB exposures'!E388,"")</f>
        <v/>
      </c>
      <c r="E173" s="1346" t="str">
        <f>IF(AND(ISNUMBER('IRRBB exposures'!F343),ISNUMBER('IRRBB exposures'!F388)),'IRRBB exposures'!F343-'IRRBB exposures'!F388,"")</f>
        <v/>
      </c>
      <c r="F173" s="1346" t="str">
        <f>IF(AND(ISNUMBER('IRRBB exposures'!G343),ISNUMBER('IRRBB exposures'!G388)),'IRRBB exposures'!G343-'IRRBB exposures'!G388,"")</f>
        <v/>
      </c>
      <c r="G173" s="1346" t="str">
        <f>IF(AND(ISNUMBER('IRRBB exposures'!H343),ISNUMBER('IRRBB exposures'!H388)),'IRRBB exposures'!H343-'IRRBB exposures'!H388,"")</f>
        <v/>
      </c>
      <c r="H173" s="1346" t="str">
        <f>IF(AND(ISNUMBER('IRRBB exposures'!I343),ISNUMBER('IRRBB exposures'!I388)),'IRRBB exposures'!I343-'IRRBB exposures'!I388,"")</f>
        <v/>
      </c>
      <c r="I173" s="1346" t="str">
        <f>IF(AND(ISNUMBER('IRRBB exposures'!J343),ISNUMBER('IRRBB exposures'!J388)),'IRRBB exposures'!J343-'IRRBB exposures'!J388,"")</f>
        <v/>
      </c>
      <c r="J173" s="1346" t="str">
        <f>IF(AND(ISNUMBER('IRRBB exposures'!K343),ISNUMBER('IRRBB exposures'!K388)),'IRRBB exposures'!K343-'IRRBB exposures'!K388,"")</f>
        <v/>
      </c>
      <c r="K173" s="1346" t="str">
        <f>IF(AND(ISNUMBER('IRRBB exposures'!L343),ISNUMBER('IRRBB exposures'!L388)),'IRRBB exposures'!L343-'IRRBB exposures'!L388,"")</f>
        <v/>
      </c>
      <c r="L173" s="1346" t="str">
        <f>IF(AND(ISNUMBER('IRRBB exposures'!M343),ISNUMBER('IRRBB exposures'!M388)),'IRRBB exposures'!M343-'IRRBB exposures'!M388,"")</f>
        <v/>
      </c>
      <c r="M173" s="1346" t="str">
        <f>IF(AND(ISNUMBER('IRRBB exposures'!N343),ISNUMBER('IRRBB exposures'!N388)),'IRRBB exposures'!N343-'IRRBB exposures'!N388,"")</f>
        <v/>
      </c>
      <c r="N173" s="1346" t="str">
        <f>IF(AND(ISNUMBER('IRRBB exposures'!O343),ISNUMBER('IRRBB exposures'!O388)),'IRRBB exposures'!O343-'IRRBB exposures'!O388,"")</f>
        <v/>
      </c>
      <c r="O173" s="1346" t="str">
        <f>IF(AND(ISNUMBER('IRRBB exposures'!P343),ISNUMBER('IRRBB exposures'!P388)),'IRRBB exposures'!P343-'IRRBB exposures'!P388,"")</f>
        <v/>
      </c>
      <c r="P173" s="1346" t="str">
        <f>IF(AND(ISNUMBER('IRRBB exposures'!Q343),ISNUMBER('IRRBB exposures'!Q388)),'IRRBB exposures'!Q343-'IRRBB exposures'!Q388,"")</f>
        <v/>
      </c>
      <c r="Q173" s="1346" t="str">
        <f>IF(AND(ISNUMBER('IRRBB exposures'!R343),ISNUMBER('IRRBB exposures'!R388)),'IRRBB exposures'!R343-'IRRBB exposures'!R388,"")</f>
        <v/>
      </c>
      <c r="R173" s="1346" t="str">
        <f>IF(AND(ISNUMBER('IRRBB exposures'!S343),ISNUMBER('IRRBB exposures'!S388)),'IRRBB exposures'!S343-'IRRBB exposures'!S388,"")</f>
        <v/>
      </c>
      <c r="S173" s="1346" t="str">
        <f>IF(AND(ISNUMBER('IRRBB exposures'!T343),ISNUMBER('IRRBB exposures'!T388)),'IRRBB exposures'!T343-'IRRBB exposures'!T388,"")</f>
        <v/>
      </c>
      <c r="T173" s="1346" t="str">
        <f>IF(AND(ISNUMBER('IRRBB exposures'!U343),ISNUMBER('IRRBB exposures'!U388)),'IRRBB exposures'!U343-'IRRBB exposures'!U388,"")</f>
        <v/>
      </c>
      <c r="U173" s="1346" t="str">
        <f>IF(AND(ISNUMBER('IRRBB exposures'!V343),ISNUMBER('IRRBB exposures'!V388)),'IRRBB exposures'!V343-'IRRBB exposures'!V388,"")</f>
        <v/>
      </c>
      <c r="V173" s="1346" t="str">
        <f>IF(AND(ISNUMBER('IRRBB exposures'!W343),ISNUMBER('IRRBB exposures'!W388)),'IRRBB exposures'!W343-'IRRBB exposures'!W388,"")</f>
        <v/>
      </c>
      <c r="W173" s="1596" t="str">
        <f>IF(OR(ISBLANK('IRRBB exposures'!Z338),'IRRBB exposures'!AB343="No"),"",IF('IRRBB exposures'!Z338 = "Yes",-1,0))</f>
        <v/>
      </c>
    </row>
    <row r="174" spans="2:23" s="1150" customFormat="1" ht="15" customHeight="1" x14ac:dyDescent="0.25">
      <c r="B174" s="2245"/>
      <c r="C174" s="1348" t="s">
        <v>1308</v>
      </c>
      <c r="D174" s="1346" t="str">
        <f>IF(AND(ISNUMBER('IRRBB exposures'!E434),ISNUMBER('IRRBB exposures'!E479)),'IRRBB exposures'!E434-'IRRBB exposures'!E479,"")</f>
        <v/>
      </c>
      <c r="E174" s="1346" t="str">
        <f>IF(AND(ISNUMBER('IRRBB exposures'!F434),ISNUMBER('IRRBB exposures'!F479)),'IRRBB exposures'!F434-'IRRBB exposures'!F479,"")</f>
        <v/>
      </c>
      <c r="F174" s="1346" t="str">
        <f>IF(AND(ISNUMBER('IRRBB exposures'!G434),ISNUMBER('IRRBB exposures'!G479)),'IRRBB exposures'!G434-'IRRBB exposures'!G479,"")</f>
        <v/>
      </c>
      <c r="G174" s="1346" t="str">
        <f>IF(AND(ISNUMBER('IRRBB exposures'!H434),ISNUMBER('IRRBB exposures'!H479)),'IRRBB exposures'!H434-'IRRBB exposures'!H479,"")</f>
        <v/>
      </c>
      <c r="H174" s="1346" t="str">
        <f>IF(AND(ISNUMBER('IRRBB exposures'!I434),ISNUMBER('IRRBB exposures'!I479)),'IRRBB exposures'!I434-'IRRBB exposures'!I479,"")</f>
        <v/>
      </c>
      <c r="I174" s="1346" t="str">
        <f>IF(AND(ISNUMBER('IRRBB exposures'!J434),ISNUMBER('IRRBB exposures'!J479)),'IRRBB exposures'!J434-'IRRBB exposures'!J479,"")</f>
        <v/>
      </c>
      <c r="J174" s="1346" t="str">
        <f>IF(AND(ISNUMBER('IRRBB exposures'!K434),ISNUMBER('IRRBB exposures'!K479)),'IRRBB exposures'!K434-'IRRBB exposures'!K479,"")</f>
        <v/>
      </c>
      <c r="K174" s="1346" t="str">
        <f>IF(AND(ISNUMBER('IRRBB exposures'!L434),ISNUMBER('IRRBB exposures'!L479)),'IRRBB exposures'!L434-'IRRBB exposures'!L479,"")</f>
        <v/>
      </c>
      <c r="L174" s="1346" t="str">
        <f>IF(AND(ISNUMBER('IRRBB exposures'!M434),ISNUMBER('IRRBB exposures'!M479)),'IRRBB exposures'!M434-'IRRBB exposures'!M479,"")</f>
        <v/>
      </c>
      <c r="M174" s="1346" t="str">
        <f>IF(AND(ISNUMBER('IRRBB exposures'!N434),ISNUMBER('IRRBB exposures'!N479)),'IRRBB exposures'!N434-'IRRBB exposures'!N479,"")</f>
        <v/>
      </c>
      <c r="N174" s="1346" t="str">
        <f>IF(AND(ISNUMBER('IRRBB exposures'!O434),ISNUMBER('IRRBB exposures'!O479)),'IRRBB exposures'!O434-'IRRBB exposures'!O479,"")</f>
        <v/>
      </c>
      <c r="O174" s="1346" t="str">
        <f>IF(AND(ISNUMBER('IRRBB exposures'!P434),ISNUMBER('IRRBB exposures'!P479)),'IRRBB exposures'!P434-'IRRBB exposures'!P479,"")</f>
        <v/>
      </c>
      <c r="P174" s="1346" t="str">
        <f>IF(AND(ISNUMBER('IRRBB exposures'!Q434),ISNUMBER('IRRBB exposures'!Q479)),'IRRBB exposures'!Q434-'IRRBB exposures'!Q479,"")</f>
        <v/>
      </c>
      <c r="Q174" s="1346" t="str">
        <f>IF(AND(ISNUMBER('IRRBB exposures'!R434),ISNUMBER('IRRBB exposures'!R479)),'IRRBB exposures'!R434-'IRRBB exposures'!R479,"")</f>
        <v/>
      </c>
      <c r="R174" s="1346" t="str">
        <f>IF(AND(ISNUMBER('IRRBB exposures'!S434),ISNUMBER('IRRBB exposures'!S479)),'IRRBB exposures'!S434-'IRRBB exposures'!S479,"")</f>
        <v/>
      </c>
      <c r="S174" s="1346" t="str">
        <f>IF(AND(ISNUMBER('IRRBB exposures'!T434),ISNUMBER('IRRBB exposures'!T479)),'IRRBB exposures'!T434-'IRRBB exposures'!T479,"")</f>
        <v/>
      </c>
      <c r="T174" s="1346" t="str">
        <f>IF(AND(ISNUMBER('IRRBB exposures'!U434),ISNUMBER('IRRBB exposures'!U479)),'IRRBB exposures'!U434-'IRRBB exposures'!U479,"")</f>
        <v/>
      </c>
      <c r="U174" s="1346" t="str">
        <f>IF(AND(ISNUMBER('IRRBB exposures'!V434),ISNUMBER('IRRBB exposures'!V479)),'IRRBB exposures'!V434-'IRRBB exposures'!V479,"")</f>
        <v/>
      </c>
      <c r="V174" s="1346" t="str">
        <f>IF(AND(ISNUMBER('IRRBB exposures'!W434),ISNUMBER('IRRBB exposures'!W479)),'IRRBB exposures'!W434-'IRRBB exposures'!W479,"")</f>
        <v/>
      </c>
      <c r="W174" s="1596" t="str">
        <f>IF(OR(ISBLANK('IRRBB exposures'!Z338),'IRRBB exposures'!AB343="No"),"",IF('IRRBB exposures'!Z338 = "No",-1,0))</f>
        <v/>
      </c>
    </row>
    <row r="175" spans="2:23" s="1150" customFormat="1" ht="15" customHeight="1" x14ac:dyDescent="0.25">
      <c r="B175" s="2245"/>
      <c r="C175" s="1150" t="s">
        <v>1301</v>
      </c>
      <c r="D175" s="1346" t="str">
        <f>IF(AND(ISNUMBER('IRRBB exposures'!E526),ISNUMBER('IRRBB exposures'!E572)),'IRRBB exposures'!E526-'IRRBB exposures'!E572,"")</f>
        <v/>
      </c>
      <c r="E175" s="1346" t="str">
        <f>IF(AND(ISNUMBER('IRRBB exposures'!F526),ISNUMBER('IRRBB exposures'!F572)),'IRRBB exposures'!F526-'IRRBB exposures'!F572,"")</f>
        <v/>
      </c>
      <c r="F175" s="1346" t="str">
        <f>IF(AND(ISNUMBER('IRRBB exposures'!G526),ISNUMBER('IRRBB exposures'!G572)),'IRRBB exposures'!G526-'IRRBB exposures'!G572,"")</f>
        <v/>
      </c>
      <c r="G175" s="1346" t="str">
        <f>IF(AND(ISNUMBER('IRRBB exposures'!H526),ISNUMBER('IRRBB exposures'!H572)),'IRRBB exposures'!H526-'IRRBB exposures'!H572,"")</f>
        <v/>
      </c>
      <c r="H175" s="1346" t="str">
        <f>IF(AND(ISNUMBER('IRRBB exposures'!I526),ISNUMBER('IRRBB exposures'!I572)),'IRRBB exposures'!I526-'IRRBB exposures'!I572,"")</f>
        <v/>
      </c>
      <c r="I175" s="1346" t="str">
        <f>IF(AND(ISNUMBER('IRRBB exposures'!J526),ISNUMBER('IRRBB exposures'!J572)),'IRRBB exposures'!J526-'IRRBB exposures'!J572,"")</f>
        <v/>
      </c>
      <c r="J175" s="1346" t="str">
        <f>IF(AND(ISNUMBER('IRRBB exposures'!K526),ISNUMBER('IRRBB exposures'!K572)),'IRRBB exposures'!K526-'IRRBB exposures'!K572,"")</f>
        <v/>
      </c>
      <c r="K175" s="1346" t="str">
        <f>IF(AND(ISNUMBER('IRRBB exposures'!L526),ISNUMBER('IRRBB exposures'!L572)),'IRRBB exposures'!L526-'IRRBB exposures'!L572,"")</f>
        <v/>
      </c>
      <c r="L175" s="1346" t="str">
        <f>IF(AND(ISNUMBER('IRRBB exposures'!M526),ISNUMBER('IRRBB exposures'!M572)),'IRRBB exposures'!M526-'IRRBB exposures'!M572,"")</f>
        <v/>
      </c>
      <c r="M175" s="1346" t="str">
        <f>IF(AND(ISNUMBER('IRRBB exposures'!N526),ISNUMBER('IRRBB exposures'!N572)),'IRRBB exposures'!N526-'IRRBB exposures'!N572,"")</f>
        <v/>
      </c>
      <c r="N175" s="1346" t="str">
        <f>IF(AND(ISNUMBER('IRRBB exposures'!O526),ISNUMBER('IRRBB exposures'!O572)),'IRRBB exposures'!O526-'IRRBB exposures'!O572,"")</f>
        <v/>
      </c>
      <c r="O175" s="1346" t="str">
        <f>IF(AND(ISNUMBER('IRRBB exposures'!P526),ISNUMBER('IRRBB exposures'!P572)),'IRRBB exposures'!P526-'IRRBB exposures'!P572,"")</f>
        <v/>
      </c>
      <c r="P175" s="1346" t="str">
        <f>IF(AND(ISNUMBER('IRRBB exposures'!Q526),ISNUMBER('IRRBB exposures'!Q572)),'IRRBB exposures'!Q526-'IRRBB exposures'!Q572,"")</f>
        <v/>
      </c>
      <c r="Q175" s="1346" t="str">
        <f>IF(AND(ISNUMBER('IRRBB exposures'!R526),ISNUMBER('IRRBB exposures'!R572)),'IRRBB exposures'!R526-'IRRBB exposures'!R572,"")</f>
        <v/>
      </c>
      <c r="R175" s="1346" t="str">
        <f>IF(AND(ISNUMBER('IRRBB exposures'!S526),ISNUMBER('IRRBB exposures'!S572)),'IRRBB exposures'!S526-'IRRBB exposures'!S572,"")</f>
        <v/>
      </c>
      <c r="S175" s="1346" t="str">
        <f>IF(AND(ISNUMBER('IRRBB exposures'!T526),ISNUMBER('IRRBB exposures'!T572)),'IRRBB exposures'!T526-'IRRBB exposures'!T572,"")</f>
        <v/>
      </c>
      <c r="T175" s="1346" t="str">
        <f>IF(AND(ISNUMBER('IRRBB exposures'!U526),ISNUMBER('IRRBB exposures'!U572)),'IRRBB exposures'!U526-'IRRBB exposures'!U572,"")</f>
        <v/>
      </c>
      <c r="U175" s="1346" t="str">
        <f>IF(AND(ISNUMBER('IRRBB exposures'!V526),ISNUMBER('IRRBB exposures'!V572)),'IRRBB exposures'!V526-'IRRBB exposures'!V572,"")</f>
        <v/>
      </c>
      <c r="V175" s="1346" t="str">
        <f>IF(AND(ISNUMBER('IRRBB exposures'!W526),ISNUMBER('IRRBB exposures'!W572)),'IRRBB exposures'!W526-'IRRBB exposures'!W572,"")</f>
        <v/>
      </c>
      <c r="W175" s="1597">
        <f t="shared" ref="W175" si="13">IF(ISNUMBER(W167),W167,"")</f>
        <v>1</v>
      </c>
    </row>
    <row r="176" spans="2:23" s="1150" customFormat="1" ht="15" customHeight="1" x14ac:dyDescent="0.25">
      <c r="B176" s="2246"/>
      <c r="C176" s="1139" t="s">
        <v>1309</v>
      </c>
      <c r="D176" s="1347" t="str">
        <f>IF(AND(ISNUMBER(D128),'IRRBB exposures'!$F$27="Yes",'IRRBB exposures'!$Z$149="Yes",'IRRBB exposures'!$Z$250="Yes",'IRRBB exposures'!$AB$343="Yes",ISNUMBER(D175),ISNUMBER($W128),ISNUMBER($W129),ISNUMBER($W130),ISNUMBER($W131),ISNUMBER($W169),ISNUMBER($W170),ISNUMBER($W171),ISNUMBER($W172),ISNUMBER($W173),ISNUMBER($W174),ISNUMBER($W175)),SUMPRODUCT(D128:D131,$W128:$W131)+SUMPRODUCT(D169:D175,$W169:$W175),"")</f>
        <v/>
      </c>
      <c r="E176" s="1347" t="str">
        <f>IF(AND(ISNUMBER(E128),'IRRBB exposures'!$F$27="Yes",'IRRBB exposures'!$Z$149="Yes",'IRRBB exposures'!$Z$250="Yes",'IRRBB exposures'!$AB$343="Yes",ISNUMBER(E175),ISNUMBER($W128),ISNUMBER($W129),ISNUMBER($W130),ISNUMBER($W131),ISNUMBER($W169),ISNUMBER($W170),ISNUMBER($W171),ISNUMBER($W172),ISNUMBER($W173),ISNUMBER($W174),ISNUMBER($W175)),SUMPRODUCT(E128:E131,$W128:$W131)+SUMPRODUCT(E169:E175,$W169:$W175),"")</f>
        <v/>
      </c>
      <c r="F176" s="1347" t="str">
        <f>IF(AND(ISNUMBER(F128),'IRRBB exposures'!$F$27="Yes",'IRRBB exposures'!$Z$149="Yes",'IRRBB exposures'!$Z$250="Yes",'IRRBB exposures'!$AB$343="Yes",ISNUMBER(F175),ISNUMBER($W128),ISNUMBER($W129),ISNUMBER($W130),ISNUMBER($W131),ISNUMBER($W169),ISNUMBER($W170),ISNUMBER($W171),ISNUMBER($W172),ISNUMBER($W173),ISNUMBER($W174),ISNUMBER($W175)),SUMPRODUCT(F128:F131,$W128:$W131)+SUMPRODUCT(F169:F175,$W169:$W175),"")</f>
        <v/>
      </c>
      <c r="G176" s="1347" t="str">
        <f>IF(AND(ISNUMBER(G128),'IRRBB exposures'!$F$27="Yes",'IRRBB exposures'!$Z$149="Yes",'IRRBB exposures'!$Z$250="Yes",'IRRBB exposures'!$AB$343="Yes",ISNUMBER(G175),ISNUMBER($W128),ISNUMBER($W129),ISNUMBER($W130),ISNUMBER($W131),ISNUMBER($W169),ISNUMBER($W170),ISNUMBER($W171),ISNUMBER($W172),ISNUMBER($W173),ISNUMBER($W174),ISNUMBER($W175)),SUMPRODUCT(G128:G131,$W128:$W131)+SUMPRODUCT(G169:G175,$W169:$W175),"")</f>
        <v/>
      </c>
      <c r="H176" s="1347" t="str">
        <f>IF(AND(ISNUMBER(H128),'IRRBB exposures'!$F$27="Yes",'IRRBB exposures'!$Z$149="Yes",'IRRBB exposures'!$Z$250="Yes",'IRRBB exposures'!$AB$343="Yes",ISNUMBER(H175),ISNUMBER($W128),ISNUMBER($W129),ISNUMBER($W130),ISNUMBER($W131),ISNUMBER($W169),ISNUMBER($W170),ISNUMBER($W171),ISNUMBER($W172),ISNUMBER($W173),ISNUMBER($W174),ISNUMBER($W175)),SUMPRODUCT(H128:H131,$W128:$W131)+SUMPRODUCT(H169:H175,$W169:$W175),"")</f>
        <v/>
      </c>
      <c r="I176" s="1347" t="str">
        <f>IF(AND(ISNUMBER(I128),'IRRBB exposures'!$F$27="Yes",'IRRBB exposures'!$Z$149="Yes",'IRRBB exposures'!$Z$250="Yes",'IRRBB exposures'!$AB$343="Yes",ISNUMBER(I175),ISNUMBER($W128),ISNUMBER($W129),ISNUMBER($W130),ISNUMBER($W131),ISNUMBER($W169),ISNUMBER($W170),ISNUMBER($W171),ISNUMBER($W172),ISNUMBER($W173),ISNUMBER($W174),ISNUMBER($W175)),SUMPRODUCT(I128:I131,$W128:$W131)+SUMPRODUCT(I169:I175,$W169:$W175),"")</f>
        <v/>
      </c>
      <c r="J176" s="1347" t="str">
        <f>IF(AND(ISNUMBER(J128),'IRRBB exposures'!$F$27="Yes",'IRRBB exposures'!$Z$149="Yes",'IRRBB exposures'!$Z$250="Yes",'IRRBB exposures'!$AB$343="Yes",ISNUMBER(J175),ISNUMBER($W128),ISNUMBER($W129),ISNUMBER($W130),ISNUMBER($W131),ISNUMBER($W169),ISNUMBER($W170),ISNUMBER($W171),ISNUMBER($W172),ISNUMBER($W173),ISNUMBER($W174),ISNUMBER($W175)),SUMPRODUCT(J128:J131,$W128:$W131)+SUMPRODUCT(J169:J175,$W169:$W175),"")</f>
        <v/>
      </c>
      <c r="K176" s="1347" t="str">
        <f>IF(AND(ISNUMBER(K128),'IRRBB exposures'!$F$27="Yes",'IRRBB exposures'!$Z$149="Yes",'IRRBB exposures'!$Z$250="Yes",'IRRBB exposures'!$AB$343="Yes",ISNUMBER(K175),ISNUMBER($W128),ISNUMBER($W129),ISNUMBER($W130),ISNUMBER($W131),ISNUMBER($W169),ISNUMBER($W170),ISNUMBER($W171),ISNUMBER($W172),ISNUMBER($W173),ISNUMBER($W174),ISNUMBER($W175)),SUMPRODUCT(K128:K131,$W128:$W131)+SUMPRODUCT(K169:K175,$W169:$W175),"")</f>
        <v/>
      </c>
      <c r="L176" s="1347" t="str">
        <f>IF(AND(ISNUMBER(L128),'IRRBB exposures'!$F$27="Yes",'IRRBB exposures'!$Z$149="Yes",'IRRBB exposures'!$Z$250="Yes",'IRRBB exposures'!$AB$343="Yes",ISNUMBER(L175),ISNUMBER($W128),ISNUMBER($W129),ISNUMBER($W130),ISNUMBER($W131),ISNUMBER($W169),ISNUMBER($W170),ISNUMBER($W171),ISNUMBER($W172),ISNUMBER($W173),ISNUMBER($W174),ISNUMBER($W175)),SUMPRODUCT(L128:L131,$W128:$W131)+SUMPRODUCT(L169:L175,$W169:$W175),"")</f>
        <v/>
      </c>
      <c r="M176" s="1347" t="str">
        <f>IF(AND(ISNUMBER(M128),'IRRBB exposures'!$F$27="Yes",'IRRBB exposures'!$Z$149="Yes",'IRRBB exposures'!$Z$250="Yes",'IRRBB exposures'!$AB$343="Yes",ISNUMBER(M175),ISNUMBER($W128),ISNUMBER($W129),ISNUMBER($W130),ISNUMBER($W131),ISNUMBER($W169),ISNUMBER($W170),ISNUMBER($W171),ISNUMBER($W172),ISNUMBER($W173),ISNUMBER($W174),ISNUMBER($W175)),SUMPRODUCT(M128:M131,$W128:$W131)+SUMPRODUCT(M169:M175,$W169:$W175),"")</f>
        <v/>
      </c>
      <c r="N176" s="1347" t="str">
        <f>IF(AND(ISNUMBER(N128),'IRRBB exposures'!$F$27="Yes",'IRRBB exposures'!$Z$149="Yes",'IRRBB exposures'!$Z$250="Yes",'IRRBB exposures'!$AB$343="Yes",ISNUMBER(N175),ISNUMBER($W128),ISNUMBER($W129),ISNUMBER($W130),ISNUMBER($W131),ISNUMBER($W169),ISNUMBER($W170),ISNUMBER($W171),ISNUMBER($W172),ISNUMBER($W173),ISNUMBER($W174),ISNUMBER($W175)),SUMPRODUCT(N128:N131,$W128:$W131)+SUMPRODUCT(N169:N175,$W169:$W175),"")</f>
        <v/>
      </c>
      <c r="O176" s="1347" t="str">
        <f>IF(AND(ISNUMBER(O128),'IRRBB exposures'!$F$27="Yes",'IRRBB exposures'!$Z$149="Yes",'IRRBB exposures'!$Z$250="Yes",'IRRBB exposures'!$AB$343="Yes",ISNUMBER(O175),ISNUMBER($W128),ISNUMBER($W129),ISNUMBER($W130),ISNUMBER($W131),ISNUMBER($W169),ISNUMBER($W170),ISNUMBER($W171),ISNUMBER($W172),ISNUMBER($W173),ISNUMBER($W174),ISNUMBER($W175)),SUMPRODUCT(O128:O131,$W128:$W131)+SUMPRODUCT(O169:O175,$W169:$W175),"")</f>
        <v/>
      </c>
      <c r="P176" s="1347" t="str">
        <f>IF(AND(ISNUMBER(P128),'IRRBB exposures'!$F$27="Yes",'IRRBB exposures'!$Z$149="Yes",'IRRBB exposures'!$Z$250="Yes",'IRRBB exposures'!$AB$343="Yes",ISNUMBER(P175),ISNUMBER($W128),ISNUMBER($W129),ISNUMBER($W130),ISNUMBER($W131),ISNUMBER($W169),ISNUMBER($W170),ISNUMBER($W171),ISNUMBER($W172),ISNUMBER($W173),ISNUMBER($W174),ISNUMBER($W175)),SUMPRODUCT(P128:P131,$W128:$W131)+SUMPRODUCT(P169:P175,$W169:$W175),"")</f>
        <v/>
      </c>
      <c r="Q176" s="1347" t="str">
        <f>IF(AND(ISNUMBER(Q128),'IRRBB exposures'!$F$27="Yes",'IRRBB exposures'!$Z$149="Yes",'IRRBB exposures'!$Z$250="Yes",'IRRBB exposures'!$AB$343="Yes",ISNUMBER(Q175),ISNUMBER($W128),ISNUMBER($W129),ISNUMBER($W130),ISNUMBER($W131),ISNUMBER($W169),ISNUMBER($W170),ISNUMBER($W171),ISNUMBER($W172),ISNUMBER($W173),ISNUMBER($W174),ISNUMBER($W175)),SUMPRODUCT(Q128:Q131,$W128:$W131)+SUMPRODUCT(Q169:Q175,$W169:$W175),"")</f>
        <v/>
      </c>
      <c r="R176" s="1347" t="str">
        <f>IF(AND(ISNUMBER(R128),'IRRBB exposures'!$F$27="Yes",'IRRBB exposures'!$Z$149="Yes",'IRRBB exposures'!$Z$250="Yes",'IRRBB exposures'!$AB$343="Yes",ISNUMBER(R175),ISNUMBER($W128),ISNUMBER($W129),ISNUMBER($W130),ISNUMBER($W131),ISNUMBER($W169),ISNUMBER($W170),ISNUMBER($W171),ISNUMBER($W172),ISNUMBER($W173),ISNUMBER($W174),ISNUMBER($W175)),SUMPRODUCT(R128:R131,$W128:$W131)+SUMPRODUCT(R169:R175,$W169:$W175),"")</f>
        <v/>
      </c>
      <c r="S176" s="1347" t="str">
        <f>IF(AND(ISNUMBER(S128),'IRRBB exposures'!$F$27="Yes",'IRRBB exposures'!$Z$149="Yes",'IRRBB exposures'!$Z$250="Yes",'IRRBB exposures'!$AB$343="Yes",ISNUMBER(S175),ISNUMBER($W128),ISNUMBER($W129),ISNUMBER($W130),ISNUMBER($W131),ISNUMBER($W169),ISNUMBER($W170),ISNUMBER($W171),ISNUMBER($W172),ISNUMBER($W173),ISNUMBER($W174),ISNUMBER($W175)),SUMPRODUCT(S128:S131,$W128:$W131)+SUMPRODUCT(S169:S175,$W169:$W175),"")</f>
        <v/>
      </c>
      <c r="T176" s="1347" t="str">
        <f>IF(AND(ISNUMBER(T128),'IRRBB exposures'!$F$27="Yes",'IRRBB exposures'!$Z$149="Yes",'IRRBB exposures'!$Z$250="Yes",'IRRBB exposures'!$AB$343="Yes",ISNUMBER(T175),ISNUMBER($W128),ISNUMBER($W129),ISNUMBER($W130),ISNUMBER($W131),ISNUMBER($W169),ISNUMBER($W170),ISNUMBER($W171),ISNUMBER($W172),ISNUMBER($W173),ISNUMBER($W174),ISNUMBER($W175)),SUMPRODUCT(T128:T131,$W128:$W131)+SUMPRODUCT(T169:T175,$W169:$W175),"")</f>
        <v/>
      </c>
      <c r="U176" s="1347" t="str">
        <f>IF(AND(ISNUMBER(U128),'IRRBB exposures'!$F$27="Yes",'IRRBB exposures'!$Z$149="Yes",'IRRBB exposures'!$Z$250="Yes",'IRRBB exposures'!$AB$343="Yes",ISNUMBER(U175),ISNUMBER($W128),ISNUMBER($W129),ISNUMBER($W130),ISNUMBER($W131),ISNUMBER($W169),ISNUMBER($W170),ISNUMBER($W171),ISNUMBER($W172),ISNUMBER($W173),ISNUMBER($W174),ISNUMBER($W175)),SUMPRODUCT(U128:U131,$W128:$W131)+SUMPRODUCT(U169:U175,$W169:$W175),"")</f>
        <v/>
      </c>
      <c r="V176" s="1347" t="str">
        <f>IF(AND(ISNUMBER(V128),'IRRBB exposures'!$F$27="Yes",'IRRBB exposures'!$Z$149="Yes",'IRRBB exposures'!$Z$250="Yes",'IRRBB exposures'!$AB$343="Yes",ISNUMBER(V175),ISNUMBER($W128),ISNUMBER($W129),ISNUMBER($W130),ISNUMBER($W131),ISNUMBER($W169),ISNUMBER($W170),ISNUMBER($W171),ISNUMBER($W172),ISNUMBER($W173),ISNUMBER($W174),ISNUMBER($W175)),SUMPRODUCT(V128:V131,$W128:$W131)+SUMPRODUCT(V169:V175,$W169:$W175),"")</f>
        <v/>
      </c>
      <c r="W176" s="1598"/>
    </row>
    <row r="177" spans="1:23" ht="15" customHeight="1" x14ac:dyDescent="0.25">
      <c r="B177" s="2244">
        <v>6</v>
      </c>
      <c r="C177" s="1150" t="s">
        <v>1303</v>
      </c>
      <c r="D177" s="1346" t="str">
        <f>IF(ISNUMBER('IRRBB exposures'!E150),'IRRBB exposures'!E150,"")</f>
        <v/>
      </c>
      <c r="E177" s="1346" t="str">
        <f>IF(ISNUMBER('IRRBB exposures'!F150),'IRRBB exposures'!F150,"")</f>
        <v/>
      </c>
      <c r="F177" s="1346" t="str">
        <f>IF(ISNUMBER('IRRBB exposures'!G150),'IRRBB exposures'!G150,"")</f>
        <v/>
      </c>
      <c r="G177" s="1346" t="str">
        <f>IF(ISNUMBER('IRRBB exposures'!H150),'IRRBB exposures'!H150,"")</f>
        <v/>
      </c>
      <c r="H177" s="1346" t="str">
        <f>IF(ISNUMBER('IRRBB exposures'!I150),'IRRBB exposures'!I150,"")</f>
        <v/>
      </c>
      <c r="I177" s="1346" t="str">
        <f>IF(ISNUMBER('IRRBB exposures'!J150),'IRRBB exposures'!J150,"")</f>
        <v/>
      </c>
      <c r="J177" s="1346" t="str">
        <f>IF(ISNUMBER('IRRBB exposures'!K150),'IRRBB exposures'!K150,"")</f>
        <v/>
      </c>
      <c r="K177" s="1346" t="str">
        <f>IF(ISNUMBER('IRRBB exposures'!L150),'IRRBB exposures'!L150,"")</f>
        <v/>
      </c>
      <c r="L177" s="1346" t="str">
        <f>IF(ISNUMBER('IRRBB exposures'!M150),'IRRBB exposures'!M150,"")</f>
        <v/>
      </c>
      <c r="M177" s="1346" t="str">
        <f>IF(ISNUMBER('IRRBB exposures'!N150),'IRRBB exposures'!N150,"")</f>
        <v/>
      </c>
      <c r="N177" s="1346" t="str">
        <f>IF(ISNUMBER('IRRBB exposures'!O150),'IRRBB exposures'!O150,"")</f>
        <v/>
      </c>
      <c r="O177" s="1346" t="str">
        <f>IF(ISNUMBER('IRRBB exposures'!P150),'IRRBB exposures'!P150,"")</f>
        <v/>
      </c>
      <c r="P177" s="1346" t="str">
        <f>IF(ISNUMBER('IRRBB exposures'!Q150),'IRRBB exposures'!Q150,"")</f>
        <v/>
      </c>
      <c r="Q177" s="1346" t="str">
        <f>IF(ISNUMBER('IRRBB exposures'!R150),'IRRBB exposures'!R150,"")</f>
        <v/>
      </c>
      <c r="R177" s="1346" t="str">
        <f>IF(ISNUMBER('IRRBB exposures'!S150),'IRRBB exposures'!S150,"")</f>
        <v/>
      </c>
      <c r="S177" s="1346" t="str">
        <f>IF(ISNUMBER('IRRBB exposures'!T150),'IRRBB exposures'!T150,"")</f>
        <v/>
      </c>
      <c r="T177" s="1346" t="str">
        <f>IF(ISNUMBER('IRRBB exposures'!U150),'IRRBB exposures'!U150,"")</f>
        <v/>
      </c>
      <c r="U177" s="1346" t="str">
        <f>IF(ISNUMBER('IRRBB exposures'!V150),'IRRBB exposures'!V150,"")</f>
        <v/>
      </c>
      <c r="V177" s="1346" t="str">
        <f>IF(ISNUMBER('IRRBB exposures'!W150),'IRRBB exposures'!W150,"")</f>
        <v/>
      </c>
      <c r="W177" s="1595" t="str">
        <f>IF(OR(ISBLANK('IRRBB exposures'!Y144),'IRRBB exposures'!Z150="No"),"",IF('IRRBB exposures'!Y144 = "Yes",-1,0))</f>
        <v/>
      </c>
    </row>
    <row r="178" spans="1:23" ht="15" customHeight="1" x14ac:dyDescent="0.25">
      <c r="B178" s="2245"/>
      <c r="C178" s="1348" t="s">
        <v>1304</v>
      </c>
      <c r="D178" s="1346" t="str">
        <f>IF(ISNUMBER('IRRBB exposures'!E195),'IRRBB exposures'!E195,"")</f>
        <v/>
      </c>
      <c r="E178" s="1346" t="str">
        <f>IF(ISNUMBER('IRRBB exposures'!F195),'IRRBB exposures'!F195,"")</f>
        <v/>
      </c>
      <c r="F178" s="1346" t="str">
        <f>IF(ISNUMBER('IRRBB exposures'!G195),'IRRBB exposures'!G195,"")</f>
        <v/>
      </c>
      <c r="G178" s="1346" t="str">
        <f>IF(ISNUMBER('IRRBB exposures'!H195),'IRRBB exposures'!H195,"")</f>
        <v/>
      </c>
      <c r="H178" s="1346" t="str">
        <f>IF(ISNUMBER('IRRBB exposures'!I195),'IRRBB exposures'!I195,"")</f>
        <v/>
      </c>
      <c r="I178" s="1346" t="str">
        <f>IF(ISNUMBER('IRRBB exposures'!J195),'IRRBB exposures'!J195,"")</f>
        <v/>
      </c>
      <c r="J178" s="1346" t="str">
        <f>IF(ISNUMBER('IRRBB exposures'!K195),'IRRBB exposures'!K195,"")</f>
        <v/>
      </c>
      <c r="K178" s="1346" t="str">
        <f>IF(ISNUMBER('IRRBB exposures'!L195),'IRRBB exposures'!L195,"")</f>
        <v/>
      </c>
      <c r="L178" s="1346" t="str">
        <f>IF(ISNUMBER('IRRBB exposures'!M195),'IRRBB exposures'!M195,"")</f>
        <v/>
      </c>
      <c r="M178" s="1346" t="str">
        <f>IF(ISNUMBER('IRRBB exposures'!N195),'IRRBB exposures'!N195,"")</f>
        <v/>
      </c>
      <c r="N178" s="1346" t="str">
        <f>IF(ISNUMBER('IRRBB exposures'!O195),'IRRBB exposures'!O195,"")</f>
        <v/>
      </c>
      <c r="O178" s="1346" t="str">
        <f>IF(ISNUMBER('IRRBB exposures'!P195),'IRRBB exposures'!P195,"")</f>
        <v/>
      </c>
      <c r="P178" s="1346" t="str">
        <f>IF(ISNUMBER('IRRBB exposures'!Q195),'IRRBB exposures'!Q195,"")</f>
        <v/>
      </c>
      <c r="Q178" s="1346" t="str">
        <f>IF(ISNUMBER('IRRBB exposures'!R195),'IRRBB exposures'!R195,"")</f>
        <v/>
      </c>
      <c r="R178" s="1346" t="str">
        <f>IF(ISNUMBER('IRRBB exposures'!S195),'IRRBB exposures'!S195,"")</f>
        <v/>
      </c>
      <c r="S178" s="1346" t="str">
        <f>IF(ISNUMBER('IRRBB exposures'!T195),'IRRBB exposures'!T195,"")</f>
        <v/>
      </c>
      <c r="T178" s="1346" t="str">
        <f>IF(ISNUMBER('IRRBB exposures'!U195),'IRRBB exposures'!U195,"")</f>
        <v/>
      </c>
      <c r="U178" s="1346" t="str">
        <f>IF(ISNUMBER('IRRBB exposures'!V195),'IRRBB exposures'!V195,"")</f>
        <v/>
      </c>
      <c r="V178" s="1346" t="str">
        <f>IF(ISNUMBER('IRRBB exposures'!W195),'IRRBB exposures'!W195,"")</f>
        <v/>
      </c>
      <c r="W178" s="1596" t="str">
        <f>IF(OR(ISBLANK('IRRBB exposures'!Y144),'IRRBB exposures'!Z150="No"),"",IF('IRRBB exposures'!Y144 = "No",-1,0))</f>
        <v/>
      </c>
    </row>
    <row r="179" spans="1:23" ht="15" customHeight="1" x14ac:dyDescent="0.25">
      <c r="B179" s="2245"/>
      <c r="C179" s="1348" t="s">
        <v>1305</v>
      </c>
      <c r="D179" s="1346" t="str">
        <f>IF(ISNUMBER('IRRBB exposures'!E251),'IRRBB exposures'!E251,"")</f>
        <v/>
      </c>
      <c r="E179" s="1346" t="str">
        <f>IF(ISNUMBER('IRRBB exposures'!F251),'IRRBB exposures'!F251,"")</f>
        <v/>
      </c>
      <c r="F179" s="1346" t="str">
        <f>IF(ISNUMBER('IRRBB exposures'!G251),'IRRBB exposures'!G251,"")</f>
        <v/>
      </c>
      <c r="G179" s="1346" t="str">
        <f>IF(ISNUMBER('IRRBB exposures'!H251),'IRRBB exposures'!H251,"")</f>
        <v/>
      </c>
      <c r="H179" s="1346" t="str">
        <f>IF(ISNUMBER('IRRBB exposures'!I251),'IRRBB exposures'!I251,"")</f>
        <v/>
      </c>
      <c r="I179" s="1346" t="str">
        <f>IF(ISNUMBER('IRRBB exposures'!J251),'IRRBB exposures'!J251,"")</f>
        <v/>
      </c>
      <c r="J179" s="1346" t="str">
        <f>IF(ISNUMBER('IRRBB exposures'!K251),'IRRBB exposures'!K251,"")</f>
        <v/>
      </c>
      <c r="K179" s="1346" t="str">
        <f>IF(ISNUMBER('IRRBB exposures'!L251),'IRRBB exposures'!L251,"")</f>
        <v/>
      </c>
      <c r="L179" s="1346" t="str">
        <f>IF(ISNUMBER('IRRBB exposures'!M251),'IRRBB exposures'!M251,"")</f>
        <v/>
      </c>
      <c r="M179" s="1346" t="str">
        <f>IF(ISNUMBER('IRRBB exposures'!N251),'IRRBB exposures'!N251,"")</f>
        <v/>
      </c>
      <c r="N179" s="1346" t="str">
        <f>IF(ISNUMBER('IRRBB exposures'!O251),'IRRBB exposures'!O251,"")</f>
        <v/>
      </c>
      <c r="O179" s="1346" t="str">
        <f>IF(ISNUMBER('IRRBB exposures'!P251),'IRRBB exposures'!P251,"")</f>
        <v/>
      </c>
      <c r="P179" s="1346" t="str">
        <f>IF(ISNUMBER('IRRBB exposures'!Q251),'IRRBB exposures'!Q251,"")</f>
        <v/>
      </c>
      <c r="Q179" s="1346" t="str">
        <f>IF(ISNUMBER('IRRBB exposures'!R251),'IRRBB exposures'!R251,"")</f>
        <v/>
      </c>
      <c r="R179" s="1346" t="str">
        <f>IF(ISNUMBER('IRRBB exposures'!S251),'IRRBB exposures'!S251,"")</f>
        <v/>
      </c>
      <c r="S179" s="1346" t="str">
        <f>IF(ISNUMBER('IRRBB exposures'!T251),'IRRBB exposures'!T251,"")</f>
        <v/>
      </c>
      <c r="T179" s="1346" t="str">
        <f>IF(ISNUMBER('IRRBB exposures'!U251),'IRRBB exposures'!U251,"")</f>
        <v/>
      </c>
      <c r="U179" s="1346" t="str">
        <f>IF(ISNUMBER('IRRBB exposures'!V251),'IRRBB exposures'!V251,"")</f>
        <v/>
      </c>
      <c r="V179" s="1346" t="str">
        <f>IF(ISNUMBER('IRRBB exposures'!W251),'IRRBB exposures'!W251,"")</f>
        <v/>
      </c>
      <c r="W179" s="1596" t="str">
        <f>IF(OR(ISBLANK('IRRBB exposures'!Y245),'IRRBB exposures'!Z251="No"),"",IF('IRRBB exposures'!Y245 = "Yes",1,0))</f>
        <v/>
      </c>
    </row>
    <row r="180" spans="1:23" ht="15" customHeight="1" x14ac:dyDescent="0.25">
      <c r="B180" s="2245"/>
      <c r="C180" s="1348" t="s">
        <v>1306</v>
      </c>
      <c r="D180" s="1346" t="str">
        <f>IF(ISNUMBER('IRRBB exposures'!E296),'IRRBB exposures'!E296,"")</f>
        <v/>
      </c>
      <c r="E180" s="1346" t="str">
        <f>IF(ISNUMBER('IRRBB exposures'!F296),'IRRBB exposures'!F296,"")</f>
        <v/>
      </c>
      <c r="F180" s="1346" t="str">
        <f>IF(ISNUMBER('IRRBB exposures'!G296),'IRRBB exposures'!G296,"")</f>
        <v/>
      </c>
      <c r="G180" s="1346" t="str">
        <f>IF(ISNUMBER('IRRBB exposures'!H296),'IRRBB exposures'!H296,"")</f>
        <v/>
      </c>
      <c r="H180" s="1346" t="str">
        <f>IF(ISNUMBER('IRRBB exposures'!I296),'IRRBB exposures'!I296,"")</f>
        <v/>
      </c>
      <c r="I180" s="1346" t="str">
        <f>IF(ISNUMBER('IRRBB exposures'!J296),'IRRBB exposures'!J296,"")</f>
        <v/>
      </c>
      <c r="J180" s="1346" t="str">
        <f>IF(ISNUMBER('IRRBB exposures'!K296),'IRRBB exposures'!K296,"")</f>
        <v/>
      </c>
      <c r="K180" s="1346" t="str">
        <f>IF(ISNUMBER('IRRBB exposures'!L296),'IRRBB exposures'!L296,"")</f>
        <v/>
      </c>
      <c r="L180" s="1346" t="str">
        <f>IF(ISNUMBER('IRRBB exposures'!M296),'IRRBB exposures'!M296,"")</f>
        <v/>
      </c>
      <c r="M180" s="1346" t="str">
        <f>IF(ISNUMBER('IRRBB exposures'!N296),'IRRBB exposures'!N296,"")</f>
        <v/>
      </c>
      <c r="N180" s="1346" t="str">
        <f>IF(ISNUMBER('IRRBB exposures'!O296),'IRRBB exposures'!O296,"")</f>
        <v/>
      </c>
      <c r="O180" s="1346" t="str">
        <f>IF(ISNUMBER('IRRBB exposures'!P296),'IRRBB exposures'!P296,"")</f>
        <v/>
      </c>
      <c r="P180" s="1346" t="str">
        <f>IF(ISNUMBER('IRRBB exposures'!Q296),'IRRBB exposures'!Q296,"")</f>
        <v/>
      </c>
      <c r="Q180" s="1346" t="str">
        <f>IF(ISNUMBER('IRRBB exposures'!R296),'IRRBB exposures'!R296,"")</f>
        <v/>
      </c>
      <c r="R180" s="1346" t="str">
        <f>IF(ISNUMBER('IRRBB exposures'!S296),'IRRBB exposures'!S296,"")</f>
        <v/>
      </c>
      <c r="S180" s="1346" t="str">
        <f>IF(ISNUMBER('IRRBB exposures'!T296),'IRRBB exposures'!T296,"")</f>
        <v/>
      </c>
      <c r="T180" s="1346" t="str">
        <f>IF(ISNUMBER('IRRBB exposures'!U296),'IRRBB exposures'!U296,"")</f>
        <v/>
      </c>
      <c r="U180" s="1346" t="str">
        <f>IF(ISNUMBER('IRRBB exposures'!V296),'IRRBB exposures'!V296,"")</f>
        <v/>
      </c>
      <c r="V180" s="1346" t="str">
        <f>IF(ISNUMBER('IRRBB exposures'!W296),'IRRBB exposures'!W296,"")</f>
        <v/>
      </c>
      <c r="W180" s="1596" t="str">
        <f>IF(OR(ISBLANK('IRRBB exposures'!Y245),'IRRBB exposures'!Z251="No"),"",IF('IRRBB exposures'!Y245 = "No",1,0))</f>
        <v/>
      </c>
    </row>
    <row r="181" spans="1:23" ht="15" customHeight="1" x14ac:dyDescent="0.25">
      <c r="B181" s="2245"/>
      <c r="C181" s="1348" t="s">
        <v>1307</v>
      </c>
      <c r="D181" s="1346" t="str">
        <f>IF(AND(ISNUMBER('IRRBB exposures'!E344),ISNUMBER('IRRBB exposures'!E389)),'IRRBB exposures'!E344-'IRRBB exposures'!E389,"")</f>
        <v/>
      </c>
      <c r="E181" s="1346" t="str">
        <f>IF(AND(ISNUMBER('IRRBB exposures'!F344),ISNUMBER('IRRBB exposures'!F389)),'IRRBB exposures'!F344-'IRRBB exposures'!F389,"")</f>
        <v/>
      </c>
      <c r="F181" s="1346" t="str">
        <f>IF(AND(ISNUMBER('IRRBB exposures'!G344),ISNUMBER('IRRBB exposures'!G389)),'IRRBB exposures'!G344-'IRRBB exposures'!G389,"")</f>
        <v/>
      </c>
      <c r="G181" s="1346" t="str">
        <f>IF(AND(ISNUMBER('IRRBB exposures'!H344),ISNUMBER('IRRBB exposures'!H389)),'IRRBB exposures'!H344-'IRRBB exposures'!H389,"")</f>
        <v/>
      </c>
      <c r="H181" s="1346" t="str">
        <f>IF(AND(ISNUMBER('IRRBB exposures'!I344),ISNUMBER('IRRBB exposures'!I389)),'IRRBB exposures'!I344-'IRRBB exposures'!I389,"")</f>
        <v/>
      </c>
      <c r="I181" s="1346" t="str">
        <f>IF(AND(ISNUMBER('IRRBB exposures'!J344),ISNUMBER('IRRBB exposures'!J389)),'IRRBB exposures'!J344-'IRRBB exposures'!J389,"")</f>
        <v/>
      </c>
      <c r="J181" s="1346" t="str">
        <f>IF(AND(ISNUMBER('IRRBB exposures'!K344),ISNUMBER('IRRBB exposures'!K389)),'IRRBB exposures'!K344-'IRRBB exposures'!K389,"")</f>
        <v/>
      </c>
      <c r="K181" s="1346" t="str">
        <f>IF(AND(ISNUMBER('IRRBB exposures'!L344),ISNUMBER('IRRBB exposures'!L389)),'IRRBB exposures'!L344-'IRRBB exposures'!L389,"")</f>
        <v/>
      </c>
      <c r="L181" s="1346" t="str">
        <f>IF(AND(ISNUMBER('IRRBB exposures'!M344),ISNUMBER('IRRBB exposures'!M389)),'IRRBB exposures'!M344-'IRRBB exposures'!M389,"")</f>
        <v/>
      </c>
      <c r="M181" s="1346" t="str">
        <f>IF(AND(ISNUMBER('IRRBB exposures'!N344),ISNUMBER('IRRBB exposures'!N389)),'IRRBB exposures'!N344-'IRRBB exposures'!N389,"")</f>
        <v/>
      </c>
      <c r="N181" s="1346" t="str">
        <f>IF(AND(ISNUMBER('IRRBB exposures'!O344),ISNUMBER('IRRBB exposures'!O389)),'IRRBB exposures'!O344-'IRRBB exposures'!O389,"")</f>
        <v/>
      </c>
      <c r="O181" s="1346" t="str">
        <f>IF(AND(ISNUMBER('IRRBB exposures'!P344),ISNUMBER('IRRBB exposures'!P389)),'IRRBB exposures'!P344-'IRRBB exposures'!P389,"")</f>
        <v/>
      </c>
      <c r="P181" s="1346" t="str">
        <f>IF(AND(ISNUMBER('IRRBB exposures'!Q344),ISNUMBER('IRRBB exposures'!Q389)),'IRRBB exposures'!Q344-'IRRBB exposures'!Q389,"")</f>
        <v/>
      </c>
      <c r="Q181" s="1346" t="str">
        <f>IF(AND(ISNUMBER('IRRBB exposures'!R344),ISNUMBER('IRRBB exposures'!R389)),'IRRBB exposures'!R344-'IRRBB exposures'!R389,"")</f>
        <v/>
      </c>
      <c r="R181" s="1346" t="str">
        <f>IF(AND(ISNUMBER('IRRBB exposures'!S344),ISNUMBER('IRRBB exposures'!S389)),'IRRBB exposures'!S344-'IRRBB exposures'!S389,"")</f>
        <v/>
      </c>
      <c r="S181" s="1346" t="str">
        <f>IF(AND(ISNUMBER('IRRBB exposures'!T344),ISNUMBER('IRRBB exposures'!T389)),'IRRBB exposures'!T344-'IRRBB exposures'!T389,"")</f>
        <v/>
      </c>
      <c r="T181" s="1346" t="str">
        <f>IF(AND(ISNUMBER('IRRBB exposures'!U344),ISNUMBER('IRRBB exposures'!U389)),'IRRBB exposures'!U344-'IRRBB exposures'!U389,"")</f>
        <v/>
      </c>
      <c r="U181" s="1346" t="str">
        <f>IF(AND(ISNUMBER('IRRBB exposures'!V344),ISNUMBER('IRRBB exposures'!V389)),'IRRBB exposures'!V344-'IRRBB exposures'!V389,"")</f>
        <v/>
      </c>
      <c r="V181" s="1346" t="str">
        <f>IF(AND(ISNUMBER('IRRBB exposures'!W344),ISNUMBER('IRRBB exposures'!W389)),'IRRBB exposures'!W344-'IRRBB exposures'!W389,"")</f>
        <v/>
      </c>
      <c r="W181" s="1596" t="str">
        <f>IF(OR(ISBLANK('IRRBB exposures'!Z338),'IRRBB exposures'!AB344="No"),"",IF('IRRBB exposures'!Z338 = "Yes",-1,0))</f>
        <v/>
      </c>
    </row>
    <row r="182" spans="1:23" ht="15" customHeight="1" x14ac:dyDescent="0.25">
      <c r="B182" s="2245"/>
      <c r="C182" s="1348" t="s">
        <v>1308</v>
      </c>
      <c r="D182" s="1346" t="str">
        <f>IF(AND(ISNUMBER('IRRBB exposures'!E435),ISNUMBER('IRRBB exposures'!E480)),'IRRBB exposures'!E435-'IRRBB exposures'!E480,"")</f>
        <v/>
      </c>
      <c r="E182" s="1346" t="str">
        <f>IF(AND(ISNUMBER('IRRBB exposures'!F435),ISNUMBER('IRRBB exposures'!F480)),'IRRBB exposures'!F435-'IRRBB exposures'!F480,"")</f>
        <v/>
      </c>
      <c r="F182" s="1346" t="str">
        <f>IF(AND(ISNUMBER('IRRBB exposures'!G435),ISNUMBER('IRRBB exposures'!G480)),'IRRBB exposures'!G435-'IRRBB exposures'!G480,"")</f>
        <v/>
      </c>
      <c r="G182" s="1346" t="str">
        <f>IF(AND(ISNUMBER('IRRBB exposures'!H435),ISNUMBER('IRRBB exposures'!H480)),'IRRBB exposures'!H435-'IRRBB exposures'!H480,"")</f>
        <v/>
      </c>
      <c r="H182" s="1346" t="str">
        <f>IF(AND(ISNUMBER('IRRBB exposures'!I435),ISNUMBER('IRRBB exposures'!I480)),'IRRBB exposures'!I435-'IRRBB exposures'!I480,"")</f>
        <v/>
      </c>
      <c r="I182" s="1346" t="str">
        <f>IF(AND(ISNUMBER('IRRBB exposures'!J435),ISNUMBER('IRRBB exposures'!J480)),'IRRBB exposures'!J435-'IRRBB exposures'!J480,"")</f>
        <v/>
      </c>
      <c r="J182" s="1346" t="str">
        <f>IF(AND(ISNUMBER('IRRBB exposures'!K435),ISNUMBER('IRRBB exposures'!K480)),'IRRBB exposures'!K435-'IRRBB exposures'!K480,"")</f>
        <v/>
      </c>
      <c r="K182" s="1346" t="str">
        <f>IF(AND(ISNUMBER('IRRBB exposures'!L435),ISNUMBER('IRRBB exposures'!L480)),'IRRBB exposures'!L435-'IRRBB exposures'!L480,"")</f>
        <v/>
      </c>
      <c r="L182" s="1346" t="str">
        <f>IF(AND(ISNUMBER('IRRBB exposures'!M435),ISNUMBER('IRRBB exposures'!M480)),'IRRBB exposures'!M435-'IRRBB exposures'!M480,"")</f>
        <v/>
      </c>
      <c r="M182" s="1346" t="str">
        <f>IF(AND(ISNUMBER('IRRBB exposures'!N435),ISNUMBER('IRRBB exposures'!N480)),'IRRBB exposures'!N435-'IRRBB exposures'!N480,"")</f>
        <v/>
      </c>
      <c r="N182" s="1346" t="str">
        <f>IF(AND(ISNUMBER('IRRBB exposures'!O435),ISNUMBER('IRRBB exposures'!O480)),'IRRBB exposures'!O435-'IRRBB exposures'!O480,"")</f>
        <v/>
      </c>
      <c r="O182" s="1346" t="str">
        <f>IF(AND(ISNUMBER('IRRBB exposures'!P435),ISNUMBER('IRRBB exposures'!P480)),'IRRBB exposures'!P435-'IRRBB exposures'!P480,"")</f>
        <v/>
      </c>
      <c r="P182" s="1346" t="str">
        <f>IF(AND(ISNUMBER('IRRBB exposures'!Q435),ISNUMBER('IRRBB exposures'!Q480)),'IRRBB exposures'!Q435-'IRRBB exposures'!Q480,"")</f>
        <v/>
      </c>
      <c r="Q182" s="1346" t="str">
        <f>IF(AND(ISNUMBER('IRRBB exposures'!R435),ISNUMBER('IRRBB exposures'!R480)),'IRRBB exposures'!R435-'IRRBB exposures'!R480,"")</f>
        <v/>
      </c>
      <c r="R182" s="1346" t="str">
        <f>IF(AND(ISNUMBER('IRRBB exposures'!S435),ISNUMBER('IRRBB exposures'!S480)),'IRRBB exposures'!S435-'IRRBB exposures'!S480,"")</f>
        <v/>
      </c>
      <c r="S182" s="1346" t="str">
        <f>IF(AND(ISNUMBER('IRRBB exposures'!T435),ISNUMBER('IRRBB exposures'!T480)),'IRRBB exposures'!T435-'IRRBB exposures'!T480,"")</f>
        <v/>
      </c>
      <c r="T182" s="1346" t="str">
        <f>IF(AND(ISNUMBER('IRRBB exposures'!U435),ISNUMBER('IRRBB exposures'!U480)),'IRRBB exposures'!U435-'IRRBB exposures'!U480,"")</f>
        <v/>
      </c>
      <c r="U182" s="1346" t="str">
        <f>IF(AND(ISNUMBER('IRRBB exposures'!V435),ISNUMBER('IRRBB exposures'!V480)),'IRRBB exposures'!V435-'IRRBB exposures'!V480,"")</f>
        <v/>
      </c>
      <c r="V182" s="1346" t="str">
        <f>IF(AND(ISNUMBER('IRRBB exposures'!W435),ISNUMBER('IRRBB exposures'!W480)),'IRRBB exposures'!W435-'IRRBB exposures'!W480,"")</f>
        <v/>
      </c>
      <c r="W182" s="1596" t="str">
        <f>IF(OR(ISBLANK('IRRBB exposures'!Z338),'IRRBB exposures'!AB344="No"),"",IF('IRRBB exposures'!Z338 = "No",-1,0))</f>
        <v/>
      </c>
    </row>
    <row r="183" spans="1:23" ht="15" customHeight="1" x14ac:dyDescent="0.25">
      <c r="B183" s="2245"/>
      <c r="C183" s="1150" t="s">
        <v>1301</v>
      </c>
      <c r="D183" s="1346" t="str">
        <f>IF(AND(ISNUMBER('IRRBB exposures'!E527),ISNUMBER('IRRBB exposures'!E573)),'IRRBB exposures'!E527-'IRRBB exposures'!E573,"")</f>
        <v/>
      </c>
      <c r="E183" s="1346" t="str">
        <f>IF(AND(ISNUMBER('IRRBB exposures'!F527),ISNUMBER('IRRBB exposures'!F573)),'IRRBB exposures'!F527-'IRRBB exposures'!F573,"")</f>
        <v/>
      </c>
      <c r="F183" s="1346" t="str">
        <f>IF(AND(ISNUMBER('IRRBB exposures'!G527),ISNUMBER('IRRBB exposures'!G573)),'IRRBB exposures'!G527-'IRRBB exposures'!G573,"")</f>
        <v/>
      </c>
      <c r="G183" s="1346" t="str">
        <f>IF(AND(ISNUMBER('IRRBB exposures'!H527),ISNUMBER('IRRBB exposures'!H573)),'IRRBB exposures'!H527-'IRRBB exposures'!H573,"")</f>
        <v/>
      </c>
      <c r="H183" s="1346" t="str">
        <f>IF(AND(ISNUMBER('IRRBB exposures'!I527),ISNUMBER('IRRBB exposures'!I573)),'IRRBB exposures'!I527-'IRRBB exposures'!I573,"")</f>
        <v/>
      </c>
      <c r="I183" s="1346" t="str">
        <f>IF(AND(ISNUMBER('IRRBB exposures'!J527),ISNUMBER('IRRBB exposures'!J573)),'IRRBB exposures'!J527-'IRRBB exposures'!J573,"")</f>
        <v/>
      </c>
      <c r="J183" s="1346" t="str">
        <f>IF(AND(ISNUMBER('IRRBB exposures'!K527),ISNUMBER('IRRBB exposures'!K573)),'IRRBB exposures'!K527-'IRRBB exposures'!K573,"")</f>
        <v/>
      </c>
      <c r="K183" s="1346" t="str">
        <f>IF(AND(ISNUMBER('IRRBB exposures'!L527),ISNUMBER('IRRBB exposures'!L573)),'IRRBB exposures'!L527-'IRRBB exposures'!L573,"")</f>
        <v/>
      </c>
      <c r="L183" s="1346" t="str">
        <f>IF(AND(ISNUMBER('IRRBB exposures'!M527),ISNUMBER('IRRBB exposures'!M573)),'IRRBB exposures'!M527-'IRRBB exposures'!M573,"")</f>
        <v/>
      </c>
      <c r="M183" s="1346" t="str">
        <f>IF(AND(ISNUMBER('IRRBB exposures'!N527),ISNUMBER('IRRBB exposures'!N573)),'IRRBB exposures'!N527-'IRRBB exposures'!N573,"")</f>
        <v/>
      </c>
      <c r="N183" s="1346" t="str">
        <f>IF(AND(ISNUMBER('IRRBB exposures'!O527),ISNUMBER('IRRBB exposures'!O573)),'IRRBB exposures'!O527-'IRRBB exposures'!O573,"")</f>
        <v/>
      </c>
      <c r="O183" s="1346" t="str">
        <f>IF(AND(ISNUMBER('IRRBB exposures'!P527),ISNUMBER('IRRBB exposures'!P573)),'IRRBB exposures'!P527-'IRRBB exposures'!P573,"")</f>
        <v/>
      </c>
      <c r="P183" s="1346" t="str">
        <f>IF(AND(ISNUMBER('IRRBB exposures'!Q527),ISNUMBER('IRRBB exposures'!Q573)),'IRRBB exposures'!Q527-'IRRBB exposures'!Q573,"")</f>
        <v/>
      </c>
      <c r="Q183" s="1346" t="str">
        <f>IF(AND(ISNUMBER('IRRBB exposures'!R527),ISNUMBER('IRRBB exposures'!R573)),'IRRBB exposures'!R527-'IRRBB exposures'!R573,"")</f>
        <v/>
      </c>
      <c r="R183" s="1346" t="str">
        <f>IF(AND(ISNUMBER('IRRBB exposures'!S527),ISNUMBER('IRRBB exposures'!S573)),'IRRBB exposures'!S527-'IRRBB exposures'!S573,"")</f>
        <v/>
      </c>
      <c r="S183" s="1346" t="str">
        <f>IF(AND(ISNUMBER('IRRBB exposures'!T527),ISNUMBER('IRRBB exposures'!T573)),'IRRBB exposures'!T527-'IRRBB exposures'!T573,"")</f>
        <v/>
      </c>
      <c r="T183" s="1346" t="str">
        <f>IF(AND(ISNUMBER('IRRBB exposures'!U527),ISNUMBER('IRRBB exposures'!U573)),'IRRBB exposures'!U527-'IRRBB exposures'!U573,"")</f>
        <v/>
      </c>
      <c r="U183" s="1346" t="str">
        <f>IF(AND(ISNUMBER('IRRBB exposures'!V527),ISNUMBER('IRRBB exposures'!V573)),'IRRBB exposures'!V527-'IRRBB exposures'!V573,"")</f>
        <v/>
      </c>
      <c r="V183" s="1346" t="str">
        <f>IF(AND(ISNUMBER('IRRBB exposures'!W527),ISNUMBER('IRRBB exposures'!W573)),'IRRBB exposures'!W527-'IRRBB exposures'!W573,"")</f>
        <v/>
      </c>
      <c r="W183" s="1597">
        <f t="shared" ref="W183" si="14">IF(ISNUMBER(W175),W175,"")</f>
        <v>1</v>
      </c>
    </row>
    <row r="184" spans="1:23" ht="15" customHeight="1" x14ac:dyDescent="0.25">
      <c r="B184" s="2246"/>
      <c r="C184" s="1139" t="s">
        <v>1309</v>
      </c>
      <c r="D184" s="1347" t="str">
        <f>IF(AND(ISNUMBER(D128),'IRRBB exposures'!$F$27="Yes",'IRRBB exposures'!$Z$150="Yes",'IRRBB exposures'!$Z$251="Yes",'IRRBB exposures'!$AB$344="Yes",ISNUMBER(D183),ISNUMBER($W128),ISNUMBER($W129),ISNUMBER($W130),ISNUMBER($W131),ISNUMBER($W177),ISNUMBER($W178),ISNUMBER($W179),ISNUMBER($W180),ISNUMBER($W181),ISNUMBER($W182),ISNUMBER($W183)),SUMPRODUCT(D128:D131,$W128:$W131)+SUMPRODUCT(D177:D183,$W177:$W183),"")</f>
        <v/>
      </c>
      <c r="E184" s="1347" t="str">
        <f>IF(AND(ISNUMBER(E128),'IRRBB exposures'!$F$27="Yes",'IRRBB exposures'!$Z$150="Yes",'IRRBB exposures'!$Z$251="Yes",'IRRBB exposures'!$AB$344="Yes",ISNUMBER(E183),ISNUMBER($W128),ISNUMBER($W129),ISNUMBER($W130),ISNUMBER($W131),ISNUMBER($W177),ISNUMBER($W178),ISNUMBER($W179),ISNUMBER($W180),ISNUMBER($W181),ISNUMBER($W182),ISNUMBER($W183)),SUMPRODUCT(E128:E131,$W128:$W131)+SUMPRODUCT(E177:E183,$W177:$W183),"")</f>
        <v/>
      </c>
      <c r="F184" s="1347" t="str">
        <f>IF(AND(ISNUMBER(F128),'IRRBB exposures'!$F$27="Yes",'IRRBB exposures'!$Z$150="Yes",'IRRBB exposures'!$Z$251="Yes",'IRRBB exposures'!$AB$344="Yes",ISNUMBER(F183),ISNUMBER($W128),ISNUMBER($W129),ISNUMBER($W130),ISNUMBER($W131),ISNUMBER($W177),ISNUMBER($W178),ISNUMBER($W179),ISNUMBER($W180),ISNUMBER($W181),ISNUMBER($W182),ISNUMBER($W183)),SUMPRODUCT(F128:F131,$W128:$W131)+SUMPRODUCT(F177:F183,$W177:$W183),"")</f>
        <v/>
      </c>
      <c r="G184" s="1347" t="str">
        <f>IF(AND(ISNUMBER(G128),'IRRBB exposures'!$F$27="Yes",'IRRBB exposures'!$Z$150="Yes",'IRRBB exposures'!$Z$251="Yes",'IRRBB exposures'!$AB$344="Yes",ISNUMBER(G183),ISNUMBER($W128),ISNUMBER($W129),ISNUMBER($W130),ISNUMBER($W131),ISNUMBER($W177),ISNUMBER($W178),ISNUMBER($W179),ISNUMBER($W180),ISNUMBER($W181),ISNUMBER($W182),ISNUMBER($W183)),SUMPRODUCT(G128:G131,$W128:$W131)+SUMPRODUCT(G177:G183,$W177:$W183),"")</f>
        <v/>
      </c>
      <c r="H184" s="1347" t="str">
        <f>IF(AND(ISNUMBER(H128),'IRRBB exposures'!$F$27="Yes",'IRRBB exposures'!$Z$150="Yes",'IRRBB exposures'!$Z$251="Yes",'IRRBB exposures'!$AB$344="Yes",ISNUMBER(H183),ISNUMBER($W128),ISNUMBER($W129),ISNUMBER($W130),ISNUMBER($W131),ISNUMBER($W177),ISNUMBER($W178),ISNUMBER($W179),ISNUMBER($W180),ISNUMBER($W181),ISNUMBER($W182),ISNUMBER($W183)),SUMPRODUCT(H128:H131,$W128:$W131)+SUMPRODUCT(H177:H183,$W177:$W183),"")</f>
        <v/>
      </c>
      <c r="I184" s="1347" t="str">
        <f>IF(AND(ISNUMBER(I128),'IRRBB exposures'!$F$27="Yes",'IRRBB exposures'!$Z$150="Yes",'IRRBB exposures'!$Z$251="Yes",'IRRBB exposures'!$AB$344="Yes",ISNUMBER(I183),ISNUMBER($W128),ISNUMBER($W129),ISNUMBER($W130),ISNUMBER($W131),ISNUMBER($W177),ISNUMBER($W178),ISNUMBER($W179),ISNUMBER($W180),ISNUMBER($W181),ISNUMBER($W182),ISNUMBER($W183)),SUMPRODUCT(I128:I131,$W128:$W131)+SUMPRODUCT(I177:I183,$W177:$W183),"")</f>
        <v/>
      </c>
      <c r="J184" s="1347" t="str">
        <f>IF(AND(ISNUMBER(J128),'IRRBB exposures'!$F$27="Yes",'IRRBB exposures'!$Z$150="Yes",'IRRBB exposures'!$Z$251="Yes",'IRRBB exposures'!$AB$344="Yes",ISNUMBER(J183),ISNUMBER($W128),ISNUMBER($W129),ISNUMBER($W130),ISNUMBER($W131),ISNUMBER($W177),ISNUMBER($W178),ISNUMBER($W179),ISNUMBER($W180),ISNUMBER($W181),ISNUMBER($W182),ISNUMBER($W183)),SUMPRODUCT(J128:J131,$W128:$W131)+SUMPRODUCT(J177:J183,$W177:$W183),"")</f>
        <v/>
      </c>
      <c r="K184" s="1347" t="str">
        <f>IF(AND(ISNUMBER(K128),'IRRBB exposures'!$F$27="Yes",'IRRBB exposures'!$Z$150="Yes",'IRRBB exposures'!$Z$251="Yes",'IRRBB exposures'!$AB$344="Yes",ISNUMBER(K183),ISNUMBER($W128),ISNUMBER($W129),ISNUMBER($W130),ISNUMBER($W131),ISNUMBER($W177),ISNUMBER($W178),ISNUMBER($W179),ISNUMBER($W180),ISNUMBER($W181),ISNUMBER($W182),ISNUMBER($W183)),SUMPRODUCT(K128:K131,$W128:$W131)+SUMPRODUCT(K177:K183,$W177:$W183),"")</f>
        <v/>
      </c>
      <c r="L184" s="1347" t="str">
        <f>IF(AND(ISNUMBER(L128),'IRRBB exposures'!$F$27="Yes",'IRRBB exposures'!$Z$150="Yes",'IRRBB exposures'!$Z$251="Yes",'IRRBB exposures'!$AB$344="Yes",ISNUMBER(L183),ISNUMBER($W128),ISNUMBER($W129),ISNUMBER($W130),ISNUMBER($W131),ISNUMBER($W177),ISNUMBER($W178),ISNUMBER($W179),ISNUMBER($W180),ISNUMBER($W181),ISNUMBER($W182),ISNUMBER($W183)),SUMPRODUCT(L128:L131,$W128:$W131)+SUMPRODUCT(L177:L183,$W177:$W183),"")</f>
        <v/>
      </c>
      <c r="M184" s="1347" t="str">
        <f>IF(AND(ISNUMBER(M128),'IRRBB exposures'!$F$27="Yes",'IRRBB exposures'!$Z$150="Yes",'IRRBB exposures'!$Z$251="Yes",'IRRBB exposures'!$AB$344="Yes",ISNUMBER(M183),ISNUMBER($W128),ISNUMBER($W129),ISNUMBER($W130),ISNUMBER($W131),ISNUMBER($W177),ISNUMBER($W178),ISNUMBER($W179),ISNUMBER($W180),ISNUMBER($W181),ISNUMBER($W182),ISNUMBER($W183)),SUMPRODUCT(M128:M131,$W128:$W131)+SUMPRODUCT(M177:M183,$W177:$W183),"")</f>
        <v/>
      </c>
      <c r="N184" s="1347" t="str">
        <f>IF(AND(ISNUMBER(N128),'IRRBB exposures'!$F$27="Yes",'IRRBB exposures'!$Z$150="Yes",'IRRBB exposures'!$Z$251="Yes",'IRRBB exposures'!$AB$344="Yes",ISNUMBER(N183),ISNUMBER($W128),ISNUMBER($W129),ISNUMBER($W130),ISNUMBER($W131),ISNUMBER($W177),ISNUMBER($W178),ISNUMBER($W179),ISNUMBER($W180),ISNUMBER($W181),ISNUMBER($W182),ISNUMBER($W183)),SUMPRODUCT(N128:N131,$W128:$W131)+SUMPRODUCT(N177:N183,$W177:$W183),"")</f>
        <v/>
      </c>
      <c r="O184" s="1347" t="str">
        <f>IF(AND(ISNUMBER(O128),'IRRBB exposures'!$F$27="Yes",'IRRBB exposures'!$Z$150="Yes",'IRRBB exposures'!$Z$251="Yes",'IRRBB exposures'!$AB$344="Yes",ISNUMBER(O183),ISNUMBER($W128),ISNUMBER($W129),ISNUMBER($W130),ISNUMBER($W131),ISNUMBER($W177),ISNUMBER($W178),ISNUMBER($W179),ISNUMBER($W180),ISNUMBER($W181),ISNUMBER($W182),ISNUMBER($W183)),SUMPRODUCT(O128:O131,$W128:$W131)+SUMPRODUCT(O177:O183,$W177:$W183),"")</f>
        <v/>
      </c>
      <c r="P184" s="1347" t="str">
        <f>IF(AND(ISNUMBER(P128),'IRRBB exposures'!$F$27="Yes",'IRRBB exposures'!$Z$150="Yes",'IRRBB exposures'!$Z$251="Yes",'IRRBB exposures'!$AB$344="Yes",ISNUMBER(P183),ISNUMBER($W128),ISNUMBER($W129),ISNUMBER($W130),ISNUMBER($W131),ISNUMBER($W177),ISNUMBER($W178),ISNUMBER($W179),ISNUMBER($W180),ISNUMBER($W181),ISNUMBER($W182),ISNUMBER($W183)),SUMPRODUCT(P128:P131,$W128:$W131)+SUMPRODUCT(P177:P183,$W177:$W183),"")</f>
        <v/>
      </c>
      <c r="Q184" s="1347" t="str">
        <f>IF(AND(ISNUMBER(Q128),'IRRBB exposures'!$F$27="Yes",'IRRBB exposures'!$Z$150="Yes",'IRRBB exposures'!$Z$251="Yes",'IRRBB exposures'!$AB$344="Yes",ISNUMBER(Q183),ISNUMBER($W128),ISNUMBER($W129),ISNUMBER($W130),ISNUMBER($W131),ISNUMBER($W177),ISNUMBER($W178),ISNUMBER($W179),ISNUMBER($W180),ISNUMBER($W181),ISNUMBER($W182),ISNUMBER($W183)),SUMPRODUCT(Q128:Q131,$W128:$W131)+SUMPRODUCT(Q177:Q183,$W177:$W183),"")</f>
        <v/>
      </c>
      <c r="R184" s="1347" t="str">
        <f>IF(AND(ISNUMBER(R128),'IRRBB exposures'!$F$27="Yes",'IRRBB exposures'!$Z$150="Yes",'IRRBB exposures'!$Z$251="Yes",'IRRBB exposures'!$AB$344="Yes",ISNUMBER(R183),ISNUMBER($W128),ISNUMBER($W129),ISNUMBER($W130),ISNUMBER($W131),ISNUMBER($W177),ISNUMBER($W178),ISNUMBER($W179),ISNUMBER($W180),ISNUMBER($W181),ISNUMBER($W182),ISNUMBER($W183)),SUMPRODUCT(R128:R131,$W128:$W131)+SUMPRODUCT(R177:R183,$W177:$W183),"")</f>
        <v/>
      </c>
      <c r="S184" s="1347" t="str">
        <f>IF(AND(ISNUMBER(S128),'IRRBB exposures'!$F$27="Yes",'IRRBB exposures'!$Z$150="Yes",'IRRBB exposures'!$Z$251="Yes",'IRRBB exposures'!$AB$344="Yes",ISNUMBER(S183),ISNUMBER($W128),ISNUMBER($W129),ISNUMBER($W130),ISNUMBER($W131),ISNUMBER($W177),ISNUMBER($W178),ISNUMBER($W179),ISNUMBER($W180),ISNUMBER($W181),ISNUMBER($W182),ISNUMBER($W183)),SUMPRODUCT(S128:S131,$W128:$W131)+SUMPRODUCT(S177:S183,$W177:$W183),"")</f>
        <v/>
      </c>
      <c r="T184" s="1347" t="str">
        <f>IF(AND(ISNUMBER(T128),'IRRBB exposures'!$F$27="Yes",'IRRBB exposures'!$Z$150="Yes",'IRRBB exposures'!$Z$251="Yes",'IRRBB exposures'!$AB$344="Yes",ISNUMBER(T183),ISNUMBER($W128),ISNUMBER($W129),ISNUMBER($W130),ISNUMBER($W131),ISNUMBER($W177),ISNUMBER($W178),ISNUMBER($W179),ISNUMBER($W180),ISNUMBER($W181),ISNUMBER($W182),ISNUMBER($W183)),SUMPRODUCT(T128:T131,$W128:$W131)+SUMPRODUCT(T177:T183,$W177:$W183),"")</f>
        <v/>
      </c>
      <c r="U184" s="1347" t="str">
        <f>IF(AND(ISNUMBER(U128),'IRRBB exposures'!$F$27="Yes",'IRRBB exposures'!$Z$150="Yes",'IRRBB exposures'!$Z$251="Yes",'IRRBB exposures'!$AB$344="Yes",ISNUMBER(U183),ISNUMBER($W128),ISNUMBER($W129),ISNUMBER($W130),ISNUMBER($W131),ISNUMBER($W177),ISNUMBER($W178),ISNUMBER($W179),ISNUMBER($W180),ISNUMBER($W181),ISNUMBER($W182),ISNUMBER($W183)),SUMPRODUCT(U128:U131,$W128:$W131)+SUMPRODUCT(U177:U183,$W177:$W183),"")</f>
        <v/>
      </c>
      <c r="V184" s="1347" t="str">
        <f>IF(AND(ISNUMBER(V128),'IRRBB exposures'!$F$27="Yes",'IRRBB exposures'!$Z$150="Yes",'IRRBB exposures'!$Z$251="Yes",'IRRBB exposures'!$AB$344="Yes",ISNUMBER(V183),ISNUMBER($W128),ISNUMBER($W129),ISNUMBER($W130),ISNUMBER($W131),ISNUMBER($W177),ISNUMBER($W178),ISNUMBER($W179),ISNUMBER($W180),ISNUMBER($W181),ISNUMBER($W182),ISNUMBER($W183)),SUMPRODUCT(V128:V131,$W128:$W131)+SUMPRODUCT(V177:V183,$W177:$W183),"")</f>
        <v/>
      </c>
      <c r="W184" s="1598"/>
    </row>
    <row r="185" spans="1:23" ht="15" customHeight="1" x14ac:dyDescent="0.25">
      <c r="B185" s="1723"/>
      <c r="D185" s="1349"/>
      <c r="E185" s="1349"/>
      <c r="F185" s="1349"/>
      <c r="G185" s="1349"/>
      <c r="H185" s="1349"/>
      <c r="I185" s="1349"/>
      <c r="J185" s="1349"/>
      <c r="K185" s="1349"/>
      <c r="L185" s="1349"/>
      <c r="M185" s="1349"/>
      <c r="N185" s="1349"/>
      <c r="O185" s="1349"/>
      <c r="P185" s="1349"/>
      <c r="Q185" s="1349"/>
      <c r="R185" s="1349"/>
      <c r="S185" s="1349"/>
      <c r="T185" s="1349"/>
      <c r="U185" s="1349"/>
      <c r="V185" s="1349"/>
      <c r="W185" s="1368"/>
    </row>
    <row r="186" spans="1:23" ht="18.75" customHeight="1" x14ac:dyDescent="0.25">
      <c r="A186" s="1576" t="str">
        <f>"Currency 4 - " &amp;'IRRBB exposures'!C9</f>
        <v xml:space="preserve">Currency 4 - </v>
      </c>
      <c r="B186" s="1345"/>
    </row>
    <row r="187" spans="1:23" ht="15" customHeight="1" x14ac:dyDescent="0.25">
      <c r="A187" s="1576"/>
      <c r="B187" s="1725"/>
      <c r="C187" s="1525"/>
      <c r="D187" s="2204" t="s">
        <v>1606</v>
      </c>
      <c r="E187" s="2204"/>
      <c r="F187" s="2204"/>
      <c r="G187" s="2204"/>
      <c r="H187" s="2204"/>
      <c r="I187" s="2204"/>
      <c r="J187" s="2204"/>
      <c r="K187" s="2204"/>
      <c r="L187" s="2204"/>
      <c r="M187" s="2204"/>
      <c r="N187" s="2204"/>
      <c r="O187" s="2204"/>
      <c r="P187" s="2204"/>
      <c r="Q187" s="2204"/>
      <c r="R187" s="2204"/>
      <c r="S187" s="2204"/>
      <c r="T187" s="2204"/>
      <c r="U187" s="2204"/>
      <c r="V187" s="2204"/>
      <c r="W187" s="1599"/>
    </row>
    <row r="188" spans="1:23" ht="15" customHeight="1" x14ac:dyDescent="0.25">
      <c r="B188" s="1720" t="s">
        <v>1064</v>
      </c>
      <c r="C188" s="1720"/>
      <c r="D188" s="1719" t="s">
        <v>1031</v>
      </c>
      <c r="E188" s="1719" t="s">
        <v>1118</v>
      </c>
      <c r="F188" s="1719" t="s">
        <v>1119</v>
      </c>
      <c r="G188" s="1719" t="s">
        <v>1120</v>
      </c>
      <c r="H188" s="1719" t="s">
        <v>1121</v>
      </c>
      <c r="I188" s="1719" t="s">
        <v>1122</v>
      </c>
      <c r="J188" s="1719" t="s">
        <v>1123</v>
      </c>
      <c r="K188" s="1719" t="s">
        <v>1124</v>
      </c>
      <c r="L188" s="1719" t="s">
        <v>1125</v>
      </c>
      <c r="M188" s="1719" t="s">
        <v>1126</v>
      </c>
      <c r="N188" s="1719" t="s">
        <v>1127</v>
      </c>
      <c r="O188" s="1719" t="s">
        <v>1128</v>
      </c>
      <c r="P188" s="1719" t="s">
        <v>1129</v>
      </c>
      <c r="Q188" s="1719" t="s">
        <v>1130</v>
      </c>
      <c r="R188" s="1719" t="s">
        <v>1131</v>
      </c>
      <c r="S188" s="1719" t="s">
        <v>1132</v>
      </c>
      <c r="T188" s="1719" t="s">
        <v>1133</v>
      </c>
      <c r="U188" s="1719" t="s">
        <v>1134</v>
      </c>
      <c r="V188" s="1719" t="s">
        <v>1135</v>
      </c>
      <c r="W188" s="1601" t="s">
        <v>1296</v>
      </c>
    </row>
    <row r="189" spans="1:23" ht="15" customHeight="1" x14ac:dyDescent="0.25">
      <c r="B189" s="2244">
        <v>0</v>
      </c>
      <c r="C189" s="1150" t="s">
        <v>1297</v>
      </c>
      <c r="D189" s="1335" t="str">
        <f>IF(AND(ISNUMBER('IRRBB exposures'!D9),ISNUMBER('IRRBB exposures'!D18)),'IRRBB exposures'!D9-'IRRBB exposures'!D18,"")</f>
        <v/>
      </c>
      <c r="E189" s="1335" t="str">
        <f>IF(AND(ISNUMBER('IRRBB exposures'!E9),ISNUMBER('IRRBB exposures'!E18)),'IRRBB exposures'!E9-'IRRBB exposures'!E18,"")</f>
        <v/>
      </c>
      <c r="F189" s="1335" t="str">
        <f>IF(AND(ISNUMBER('IRRBB exposures'!F9),ISNUMBER('IRRBB exposures'!F18)),'IRRBB exposures'!F9-'IRRBB exposures'!F18,"")</f>
        <v/>
      </c>
      <c r="G189" s="1335" t="str">
        <f>IF(AND(ISNUMBER('IRRBB exposures'!G9),ISNUMBER('IRRBB exposures'!G18)),'IRRBB exposures'!G9-'IRRBB exposures'!G18,"")</f>
        <v/>
      </c>
      <c r="H189" s="1335" t="str">
        <f>IF(AND(ISNUMBER('IRRBB exposures'!H9),ISNUMBER('IRRBB exposures'!H18)),'IRRBB exposures'!H9-'IRRBB exposures'!H18,"")</f>
        <v/>
      </c>
      <c r="I189" s="1335" t="str">
        <f>IF(AND(ISNUMBER('IRRBB exposures'!I9),ISNUMBER('IRRBB exposures'!I18)),'IRRBB exposures'!I9-'IRRBB exposures'!I18,"")</f>
        <v/>
      </c>
      <c r="J189" s="1335" t="str">
        <f>IF(AND(ISNUMBER('IRRBB exposures'!J9),ISNUMBER('IRRBB exposures'!J18)),'IRRBB exposures'!J9-'IRRBB exposures'!J18,"")</f>
        <v/>
      </c>
      <c r="K189" s="1335" t="str">
        <f>IF(AND(ISNUMBER('IRRBB exposures'!K9),ISNUMBER('IRRBB exposures'!K18)),'IRRBB exposures'!K9-'IRRBB exposures'!K18,"")</f>
        <v/>
      </c>
      <c r="L189" s="1335" t="str">
        <f>IF(AND(ISNUMBER('IRRBB exposures'!L9),ISNUMBER('IRRBB exposures'!L18)),'IRRBB exposures'!L9-'IRRBB exposures'!L18,"")</f>
        <v/>
      </c>
      <c r="M189" s="1335" t="str">
        <f>IF(AND(ISNUMBER('IRRBB exposures'!M9),ISNUMBER('IRRBB exposures'!M18)),'IRRBB exposures'!M9-'IRRBB exposures'!M18,"")</f>
        <v/>
      </c>
      <c r="N189" s="1335" t="str">
        <f>IF(AND(ISNUMBER('IRRBB exposures'!N9),ISNUMBER('IRRBB exposures'!N18)),'IRRBB exposures'!N9-'IRRBB exposures'!N18,"")</f>
        <v/>
      </c>
      <c r="O189" s="1335" t="str">
        <f>IF(AND(ISNUMBER('IRRBB exposures'!O9),ISNUMBER('IRRBB exposures'!O18)),'IRRBB exposures'!O9-'IRRBB exposures'!O18,"")</f>
        <v/>
      </c>
      <c r="P189" s="1335" t="str">
        <f>IF(AND(ISNUMBER('IRRBB exposures'!P9),ISNUMBER('IRRBB exposures'!P18)),'IRRBB exposures'!P9-'IRRBB exposures'!P18,"")</f>
        <v/>
      </c>
      <c r="Q189" s="1335" t="str">
        <f>IF(AND(ISNUMBER('IRRBB exposures'!Q9),ISNUMBER('IRRBB exposures'!Q18)),'IRRBB exposures'!Q9-'IRRBB exposures'!Q18,"")</f>
        <v/>
      </c>
      <c r="R189" s="1335" t="str">
        <f>IF(AND(ISNUMBER('IRRBB exposures'!R9),ISNUMBER('IRRBB exposures'!R18)),'IRRBB exposures'!R9-'IRRBB exposures'!R18,"")</f>
        <v/>
      </c>
      <c r="S189" s="1335" t="str">
        <f>IF(AND(ISNUMBER('IRRBB exposures'!S9),ISNUMBER('IRRBB exposures'!S18)),'IRRBB exposures'!S9-'IRRBB exposures'!S18,"")</f>
        <v/>
      </c>
      <c r="T189" s="1335" t="str">
        <f>IF(AND(ISNUMBER('IRRBB exposures'!T9),ISNUMBER('IRRBB exposures'!T18)),'IRRBB exposures'!T9-'IRRBB exposures'!T18,"")</f>
        <v/>
      </c>
      <c r="U189" s="1335" t="str">
        <f>IF(AND(ISNUMBER('IRRBB exposures'!U9),ISNUMBER('IRRBB exposures'!U18)),'IRRBB exposures'!U9-'IRRBB exposures'!U18,"")</f>
        <v/>
      </c>
      <c r="V189" s="1335" t="str">
        <f>IF(AND(ISNUMBER('IRRBB exposures'!V9),ISNUMBER('IRRBB exposures'!V18)),'IRRBB exposures'!V9-'IRRBB exposures'!V18,"")</f>
        <v/>
      </c>
      <c r="W189" s="1595">
        <v>1</v>
      </c>
    </row>
    <row r="190" spans="1:23" ht="15" customHeight="1" x14ac:dyDescent="0.25">
      <c r="B190" s="2245"/>
      <c r="C190" s="1150" t="s">
        <v>1344</v>
      </c>
      <c r="D190" s="1346" t="str">
        <f>IF(AND(ISNUMBER('IRRBB exposures'!F38),ISNUMBER('IRRBB exposures'!F64),ISNUMBER('IRRBB exposures'!F88)),'IRRBB exposures'!F38+'IRRBB exposures'!F64+'IRRBB exposures'!F88,"")</f>
        <v/>
      </c>
      <c r="E190" s="1346" t="str">
        <f>IF(AND(ISNUMBER('IRRBB exposures'!H38),ISNUMBER('IRRBB exposures'!H64),ISNUMBER('IRRBB exposures'!H88)),'IRRBB exposures'!H38+'IRRBB exposures'!H64+'IRRBB exposures'!H88,"")</f>
        <v/>
      </c>
      <c r="F190" s="1346" t="str">
        <f>IF(AND(ISNUMBER('IRRBB exposures'!I38),ISNUMBER('IRRBB exposures'!I64),ISNUMBER('IRRBB exposures'!I88)),'IRRBB exposures'!I38+'IRRBB exposures'!I64+'IRRBB exposures'!I88,"")</f>
        <v/>
      </c>
      <c r="G190" s="1346" t="str">
        <f>IF(AND(ISNUMBER('IRRBB exposures'!J38),ISNUMBER('IRRBB exposures'!J64),ISNUMBER('IRRBB exposures'!J88)),'IRRBB exposures'!J38+'IRRBB exposures'!J64+'IRRBB exposures'!J88,"")</f>
        <v/>
      </c>
      <c r="H190" s="1346" t="str">
        <f>IF(AND(ISNUMBER('IRRBB exposures'!K38),ISNUMBER('IRRBB exposures'!K64),ISNUMBER('IRRBB exposures'!K88)),'IRRBB exposures'!K38+'IRRBB exposures'!K64+'IRRBB exposures'!K88,"")</f>
        <v/>
      </c>
      <c r="I190" s="1346" t="str">
        <f>IF(AND(ISNUMBER('IRRBB exposures'!L38),ISNUMBER('IRRBB exposures'!L64),ISNUMBER('IRRBB exposures'!L88)),'IRRBB exposures'!L38+'IRRBB exposures'!L64+'IRRBB exposures'!L88,"")</f>
        <v/>
      </c>
      <c r="J190" s="1346" t="str">
        <f>IF(AND(ISNUMBER('IRRBB exposures'!M38),ISNUMBER('IRRBB exposures'!M64),ISNUMBER('IRRBB exposures'!M88)),'IRRBB exposures'!M38+'IRRBB exposures'!M64+'IRRBB exposures'!M88,"")</f>
        <v/>
      </c>
      <c r="K190" s="1346" t="str">
        <f>IF(AND(ISNUMBER('IRRBB exposures'!N38),ISNUMBER('IRRBB exposures'!N64),ISNUMBER('IRRBB exposures'!N88)),'IRRBB exposures'!N38+'IRRBB exposures'!N64+'IRRBB exposures'!N88,"")</f>
        <v/>
      </c>
      <c r="L190" s="1346" t="str">
        <f>IF(AND(ISNUMBER('IRRBB exposures'!O38),ISNUMBER('IRRBB exposures'!O64),ISNUMBER('IRRBB exposures'!O88)),'IRRBB exposures'!O38+'IRRBB exposures'!O64+'IRRBB exposures'!O88,"")</f>
        <v/>
      </c>
      <c r="M190" s="1346" t="str">
        <f>IF(AND(ISNUMBER('IRRBB exposures'!P38),ISNUMBER('IRRBB exposures'!P64),ISNUMBER('IRRBB exposures'!P88)),'IRRBB exposures'!P38+'IRRBB exposures'!P64+'IRRBB exposures'!P88,"")</f>
        <v/>
      </c>
      <c r="N190" s="1346" t="str">
        <f>IF(AND(ISNUMBER('IRRBB exposures'!Q38),ISNUMBER('IRRBB exposures'!Q64),ISNUMBER('IRRBB exposures'!Q88)),'IRRBB exposures'!Q38+'IRRBB exposures'!Q64+'IRRBB exposures'!Q88,"")</f>
        <v/>
      </c>
      <c r="O190" s="1346" t="str">
        <f>IF(AND(ISNUMBER('IRRBB exposures'!R38),ISNUMBER('IRRBB exposures'!R64),ISNUMBER('IRRBB exposures'!R88)),'IRRBB exposures'!R38+'IRRBB exposures'!R64+'IRRBB exposures'!R88,"")</f>
        <v/>
      </c>
      <c r="P190" s="1346">
        <v>0</v>
      </c>
      <c r="Q190" s="1346">
        <v>0</v>
      </c>
      <c r="R190" s="1346">
        <v>0</v>
      </c>
      <c r="S190" s="1346">
        <v>0</v>
      </c>
      <c r="T190" s="1346">
        <v>0</v>
      </c>
      <c r="U190" s="1346">
        <v>0</v>
      </c>
      <c r="V190" s="1346">
        <v>0</v>
      </c>
      <c r="W190" s="1596" t="str">
        <f>IF(OR(ISBLANK('IRRBB exposures'!$E$28),'IRRBB exposures'!$F$28="No"),"",IF('IRRBB exposures'!$E$28 = Parameters!$D205,-1,0))</f>
        <v/>
      </c>
    </row>
    <row r="191" spans="1:23" ht="15" customHeight="1" x14ac:dyDescent="0.25">
      <c r="B191" s="2245"/>
      <c r="C191" s="1150" t="s">
        <v>1345</v>
      </c>
      <c r="D191" s="1346" t="str">
        <f>IF(AND(ISNUMBER('IRRBB exposures'!$AD38),ISNUMBER('IRRBB exposures'!$AD64),ISNUMBER('IRRBB exposures'!$AD88)),(('IRRBB exposures'!$AD38+'IRRBB exposures'!$AD64)*'IRRBB parameters'!$C$47+'IRRBB exposures'!$AD88*'IRRBB parameters'!$C$48)*'IRRBB parameters'!C$44+('IRRBB exposures'!$AD38+'IRRBB exposures'!$AD64)*(1-'IRRBB parameters'!$C$47)+'IRRBB exposures'!$AD88*(1-'IRRBB parameters'!$C$48),"")</f>
        <v/>
      </c>
      <c r="E191" s="1346" t="str">
        <f>IF(AND(ISNUMBER('IRRBB exposures'!$AD38),ISNUMBER('IRRBB exposures'!$AD64),ISNUMBER('IRRBB exposures'!$AD88)),(('IRRBB exposures'!$AD38+'IRRBB exposures'!$AD64)*'IRRBB parameters'!$C$47+'IRRBB exposures'!$AD88*'IRRBB parameters'!$C$48)*'IRRBB parameters'!D$44,"")</f>
        <v/>
      </c>
      <c r="F191" s="1346" t="str">
        <f>IF(AND(ISNUMBER('IRRBB exposures'!$AD38),ISNUMBER('IRRBB exposures'!$AD64),ISNUMBER('IRRBB exposures'!$AD88)),(('IRRBB exposures'!$AD38+'IRRBB exposures'!$AD64)*'IRRBB parameters'!$C$47+'IRRBB exposures'!$AD88*'IRRBB parameters'!$C$48)*'IRRBB parameters'!E$44,"")</f>
        <v/>
      </c>
      <c r="G191" s="1346" t="str">
        <f>IF(AND(ISNUMBER('IRRBB exposures'!$AD38),ISNUMBER('IRRBB exposures'!$AD64),ISNUMBER('IRRBB exposures'!$AD88)),(('IRRBB exposures'!$AD38+'IRRBB exposures'!$AD64)*'IRRBB parameters'!$C$47+'IRRBB exposures'!$AD88*'IRRBB parameters'!$C$48)*'IRRBB parameters'!F$44,"")</f>
        <v/>
      </c>
      <c r="H191" s="1346" t="str">
        <f>IF(AND(ISNUMBER('IRRBB exposures'!$AD38),ISNUMBER('IRRBB exposures'!$AD64),ISNUMBER('IRRBB exposures'!$AD88)),(('IRRBB exposures'!$AD38+'IRRBB exposures'!$AD64)*'IRRBB parameters'!$C$47+'IRRBB exposures'!$AD88*'IRRBB parameters'!$C$48)*'IRRBB parameters'!G$44,"")</f>
        <v/>
      </c>
      <c r="I191" s="1346" t="str">
        <f>IF(AND(ISNUMBER('IRRBB exposures'!$AD38),ISNUMBER('IRRBB exposures'!$AD64),ISNUMBER('IRRBB exposures'!$AD88)),(('IRRBB exposures'!$AD38+'IRRBB exposures'!$AD64)*'IRRBB parameters'!$C$47+'IRRBB exposures'!$AD88*'IRRBB parameters'!$C$48)*'IRRBB parameters'!H$44,"")</f>
        <v/>
      </c>
      <c r="J191" s="1346" t="str">
        <f>IF(AND(ISNUMBER('IRRBB exposures'!$AD38),ISNUMBER('IRRBB exposures'!$AD64),ISNUMBER('IRRBB exposures'!$AD88)),(('IRRBB exposures'!$AD38+'IRRBB exposures'!$AD64)*'IRRBB parameters'!$C$47+'IRRBB exposures'!$AD88*'IRRBB parameters'!$C$48)*'IRRBB parameters'!I$44,"")</f>
        <v/>
      </c>
      <c r="K191" s="1346" t="str">
        <f>IF(AND(ISNUMBER('IRRBB exposures'!$AD38),ISNUMBER('IRRBB exposures'!$AD64),ISNUMBER('IRRBB exposures'!$AD88)),(('IRRBB exposures'!$AD38+'IRRBB exposures'!$AD64)*'IRRBB parameters'!$C$47+'IRRBB exposures'!$AD88*'IRRBB parameters'!$C$48)*'IRRBB parameters'!J$44,"")</f>
        <v/>
      </c>
      <c r="L191" s="1346" t="str">
        <f>IF(AND(ISNUMBER('IRRBB exposures'!$AD38),ISNUMBER('IRRBB exposures'!$AD64),ISNUMBER('IRRBB exposures'!$AD88)),(('IRRBB exposures'!$AD38+'IRRBB exposures'!$AD64)*'IRRBB parameters'!$C$47+'IRRBB exposures'!$AD88*'IRRBB parameters'!$C$48)*'IRRBB parameters'!K$44,"")</f>
        <v/>
      </c>
      <c r="M191" s="1346" t="str">
        <f>IF(AND(ISNUMBER('IRRBB exposures'!$AD38),ISNUMBER('IRRBB exposures'!$AD64),ISNUMBER('IRRBB exposures'!$AD88)),(('IRRBB exposures'!$AD38+'IRRBB exposures'!$AD64)*'IRRBB parameters'!$C$47+'IRRBB exposures'!$AD88*'IRRBB parameters'!$C$48)*'IRRBB parameters'!L$44,"")</f>
        <v/>
      </c>
      <c r="N191" s="1346" t="str">
        <f>IF(AND(ISNUMBER('IRRBB exposures'!$AD38),ISNUMBER('IRRBB exposures'!$AD64),ISNUMBER('IRRBB exposures'!$AD88)),(('IRRBB exposures'!$AD38+'IRRBB exposures'!$AD64)*'IRRBB parameters'!$C$47+'IRRBB exposures'!$AD88*'IRRBB parameters'!$C$48)*'IRRBB parameters'!M$44,"")</f>
        <v/>
      </c>
      <c r="O191" s="1346" t="str">
        <f>IF(AND(ISNUMBER('IRRBB exposures'!$AD38),ISNUMBER('IRRBB exposures'!$AD64),ISNUMBER('IRRBB exposures'!$AD88)),(('IRRBB exposures'!$AD38+'IRRBB exposures'!$AD64)*'IRRBB parameters'!$C$47+'IRRBB exposures'!$AD88*'IRRBB parameters'!$C$48)*'IRRBB parameters'!N$44,"")</f>
        <v/>
      </c>
      <c r="P191" s="1346">
        <v>0</v>
      </c>
      <c r="Q191" s="1346">
        <v>0</v>
      </c>
      <c r="R191" s="1346">
        <v>0</v>
      </c>
      <c r="S191" s="1346">
        <v>0</v>
      </c>
      <c r="T191" s="1346">
        <v>0</v>
      </c>
      <c r="U191" s="1346">
        <v>0</v>
      </c>
      <c r="V191" s="1346">
        <v>0</v>
      </c>
      <c r="W191" s="1596" t="str">
        <f>IF(OR(ISBLANK('IRRBB exposures'!$E$28),'IRRBB exposures'!$F$28="No"),"",IF('IRRBB exposures'!$E$28 = Parameters!$D206,-1,0))</f>
        <v/>
      </c>
    </row>
    <row r="192" spans="1:23" ht="15" customHeight="1" x14ac:dyDescent="0.25">
      <c r="B192" s="2245"/>
      <c r="C192" s="1150" t="s">
        <v>1346</v>
      </c>
      <c r="D192" s="1346" t="str">
        <f>IF(AND(ISNUMBER('IRRBB exposures'!$D113),ISNUMBER('IRRBB exposures'!$E113),ISNUMBER('IRRBB exposures'!$F113),ISNUMBER('IRRBB exposures'!$G113),ISNUMBER('IRRBB exposures'!$H113),ISNUMBER('IRRBB exposures'!$I113)),SUMPRODUCT('IRRBB exposures'!$D113:$I113,'IRRBB parameters'!$C$52:$H$52)*'IRRBB parameters'!C$44+SUMPRODUCT('IRRBB exposures'!$D113:$I113,'IRRBB parameters'!$C$53:$H$53),"")</f>
        <v/>
      </c>
      <c r="E192" s="1346" t="str">
        <f>IF(AND(ISNUMBER('IRRBB exposures'!$D113),ISNUMBER('IRRBB exposures'!$E113),ISNUMBER('IRRBB exposures'!$F113),ISNUMBER('IRRBB exposures'!$G113),ISNUMBER('IRRBB exposures'!$H113),ISNUMBER('IRRBB exposures'!$I113)),SUMPRODUCT('IRRBB exposures'!$D113:$I113,'IRRBB parameters'!$C$52:$H$52)*'IRRBB parameters'!D$44,"")</f>
        <v/>
      </c>
      <c r="F192" s="1346" t="str">
        <f>IF(AND(ISNUMBER('IRRBB exposures'!$D113),ISNUMBER('IRRBB exposures'!$E113),ISNUMBER('IRRBB exposures'!$F113),ISNUMBER('IRRBB exposures'!$G113),ISNUMBER('IRRBB exposures'!$H113),ISNUMBER('IRRBB exposures'!$I113)),SUMPRODUCT('IRRBB exposures'!$D113:$I113,'IRRBB parameters'!$C$52:$H$52)*'IRRBB parameters'!E$44,"")</f>
        <v/>
      </c>
      <c r="G192" s="1346" t="str">
        <f>IF(AND(ISNUMBER('IRRBB exposures'!$D113),ISNUMBER('IRRBB exposures'!$E113),ISNUMBER('IRRBB exposures'!$F113),ISNUMBER('IRRBB exposures'!$G113),ISNUMBER('IRRBB exposures'!$H113),ISNUMBER('IRRBB exposures'!$I113)),SUMPRODUCT('IRRBB exposures'!$D113:$I113,'IRRBB parameters'!$C$52:$H$52)*'IRRBB parameters'!F$44,"")</f>
        <v/>
      </c>
      <c r="H192" s="1346" t="str">
        <f>IF(AND(ISNUMBER('IRRBB exposures'!$D113),ISNUMBER('IRRBB exposures'!$E113),ISNUMBER('IRRBB exposures'!$F113),ISNUMBER('IRRBB exposures'!$G113),ISNUMBER('IRRBB exposures'!$H113),ISNUMBER('IRRBB exposures'!$I113)),SUMPRODUCT('IRRBB exposures'!$D113:$I113,'IRRBB parameters'!$C$52:$H$52)*'IRRBB parameters'!G$44,"")</f>
        <v/>
      </c>
      <c r="I192" s="1346" t="str">
        <f>IF(AND(ISNUMBER('IRRBB exposures'!$D113),ISNUMBER('IRRBB exposures'!$E113),ISNUMBER('IRRBB exposures'!$F113),ISNUMBER('IRRBB exposures'!$G113),ISNUMBER('IRRBB exposures'!$H113),ISNUMBER('IRRBB exposures'!$I113)),SUMPRODUCT('IRRBB exposures'!$D113:$I113,'IRRBB parameters'!$C$52:$H$52)*'IRRBB parameters'!H$44,"")</f>
        <v/>
      </c>
      <c r="J192" s="1346" t="str">
        <f>IF(AND(ISNUMBER('IRRBB exposures'!$D113),ISNUMBER('IRRBB exposures'!$E113),ISNUMBER('IRRBB exposures'!$F113),ISNUMBER('IRRBB exposures'!$G113),ISNUMBER('IRRBB exposures'!$H113),ISNUMBER('IRRBB exposures'!$I113)),SUMPRODUCT('IRRBB exposures'!$D113:$I113,'IRRBB parameters'!$C$52:$H$52)*'IRRBB parameters'!I$44,"")</f>
        <v/>
      </c>
      <c r="K192" s="1346" t="str">
        <f>IF(AND(ISNUMBER('IRRBB exposures'!$D113),ISNUMBER('IRRBB exposures'!$E113),ISNUMBER('IRRBB exposures'!$F113),ISNUMBER('IRRBB exposures'!$G113),ISNUMBER('IRRBB exposures'!$H113),ISNUMBER('IRRBB exposures'!$I113)),SUMPRODUCT('IRRBB exposures'!$D113:$I113,'IRRBB parameters'!$C$52:$H$52)*'IRRBB parameters'!J$44,"")</f>
        <v/>
      </c>
      <c r="L192" s="1346" t="str">
        <f>IF(AND(ISNUMBER('IRRBB exposures'!$D113),ISNUMBER('IRRBB exposures'!$E113),ISNUMBER('IRRBB exposures'!$F113),ISNUMBER('IRRBB exposures'!$G113),ISNUMBER('IRRBB exposures'!$H113),ISNUMBER('IRRBB exposures'!$I113)),SUMPRODUCT('IRRBB exposures'!$D113:$I113,'IRRBB parameters'!$C$52:$H$52)*'IRRBB parameters'!K$44,"")</f>
        <v/>
      </c>
      <c r="M192" s="1346" t="str">
        <f>IF(AND(ISNUMBER('IRRBB exposures'!$D113),ISNUMBER('IRRBB exposures'!$E113),ISNUMBER('IRRBB exposures'!$F113),ISNUMBER('IRRBB exposures'!$G113),ISNUMBER('IRRBB exposures'!$H113),ISNUMBER('IRRBB exposures'!$I113)),SUMPRODUCT('IRRBB exposures'!$D113:$I113,'IRRBB parameters'!$C$52:$H$52)*'IRRBB parameters'!L$44,"")</f>
        <v/>
      </c>
      <c r="N192" s="1346" t="str">
        <f>IF(AND(ISNUMBER('IRRBB exposures'!$D113),ISNUMBER('IRRBB exposures'!$E113),ISNUMBER('IRRBB exposures'!$F113),ISNUMBER('IRRBB exposures'!$G113),ISNUMBER('IRRBB exposures'!$H113),ISNUMBER('IRRBB exposures'!$I113)),SUMPRODUCT('IRRBB exposures'!$D113:$I113,'IRRBB parameters'!$C$52:$H$52)*'IRRBB parameters'!M$44,"")</f>
        <v/>
      </c>
      <c r="O192" s="1346" t="str">
        <f>IF(AND(ISNUMBER('IRRBB exposures'!$D113),ISNUMBER('IRRBB exposures'!$E113),ISNUMBER('IRRBB exposures'!$F113),ISNUMBER('IRRBB exposures'!$G113),ISNUMBER('IRRBB exposures'!$H113),ISNUMBER('IRRBB exposures'!$I113)),SUMPRODUCT('IRRBB exposures'!$D113:$I113,'IRRBB parameters'!$C$52:$H$52)*'IRRBB parameters'!N$44,"")</f>
        <v/>
      </c>
      <c r="P192" s="1346">
        <v>0</v>
      </c>
      <c r="Q192" s="1346">
        <v>0</v>
      </c>
      <c r="R192" s="1346">
        <v>0</v>
      </c>
      <c r="S192" s="1346">
        <v>0</v>
      </c>
      <c r="T192" s="1346">
        <v>0</v>
      </c>
      <c r="U192" s="1346">
        <v>0</v>
      </c>
      <c r="V192" s="1346">
        <v>0</v>
      </c>
      <c r="W192" s="1596" t="str">
        <f>IF(OR(ISBLANK('IRRBB exposures'!$E$28),'IRRBB exposures'!$F$28="No"),"",IF('IRRBB exposures'!$E$28 = Parameters!$D207,-1,0))</f>
        <v/>
      </c>
    </row>
    <row r="193" spans="2:23" s="1150" customFormat="1" ht="15" customHeight="1" x14ac:dyDescent="0.25">
      <c r="B193" s="2245"/>
      <c r="C193" s="1150" t="s">
        <v>1298</v>
      </c>
      <c r="D193" s="1346" t="str">
        <f>IF(ISNUMBER('IRRBB exposures'!E151),'IRRBB exposures'!E151,"")</f>
        <v/>
      </c>
      <c r="E193" s="1346" t="str">
        <f>IF(ISNUMBER('IRRBB exposures'!F151),'IRRBB exposures'!F151,"")</f>
        <v/>
      </c>
      <c r="F193" s="1346" t="str">
        <f>IF(ISNUMBER('IRRBB exposures'!G151),'IRRBB exposures'!G151,"")</f>
        <v/>
      </c>
      <c r="G193" s="1346" t="str">
        <f>IF(ISNUMBER('IRRBB exposures'!H151),'IRRBB exposures'!H151,"")</f>
        <v/>
      </c>
      <c r="H193" s="1346" t="str">
        <f>IF(ISNUMBER('IRRBB exposures'!I151),'IRRBB exposures'!I151,"")</f>
        <v/>
      </c>
      <c r="I193" s="1346" t="str">
        <f>IF(ISNUMBER('IRRBB exposures'!J151),'IRRBB exposures'!J151,"")</f>
        <v/>
      </c>
      <c r="J193" s="1346" t="str">
        <f>IF(ISNUMBER('IRRBB exposures'!K151),'IRRBB exposures'!K151,"")</f>
        <v/>
      </c>
      <c r="K193" s="1346" t="str">
        <f>IF(ISNUMBER('IRRBB exposures'!L151),'IRRBB exposures'!L151,"")</f>
        <v/>
      </c>
      <c r="L193" s="1346" t="str">
        <f>IF(ISNUMBER('IRRBB exposures'!M151),'IRRBB exposures'!M151,"")</f>
        <v/>
      </c>
      <c r="M193" s="1346" t="str">
        <f>IF(ISNUMBER('IRRBB exposures'!N151),'IRRBB exposures'!N151,"")</f>
        <v/>
      </c>
      <c r="N193" s="1346" t="str">
        <f>IF(ISNUMBER('IRRBB exposures'!O151),'IRRBB exposures'!O151,"")</f>
        <v/>
      </c>
      <c r="O193" s="1346" t="str">
        <f>IF(ISNUMBER('IRRBB exposures'!P151),'IRRBB exposures'!P151,"")</f>
        <v/>
      </c>
      <c r="P193" s="1346" t="str">
        <f>IF(ISNUMBER('IRRBB exposures'!Q151),'IRRBB exposures'!Q151,"")</f>
        <v/>
      </c>
      <c r="Q193" s="1346" t="str">
        <f>IF(ISNUMBER('IRRBB exposures'!R151),'IRRBB exposures'!R151,"")</f>
        <v/>
      </c>
      <c r="R193" s="1346" t="str">
        <f>IF(ISNUMBER('IRRBB exposures'!S151),'IRRBB exposures'!S151,"")</f>
        <v/>
      </c>
      <c r="S193" s="1346" t="str">
        <f>IF(ISNUMBER('IRRBB exposures'!T151),'IRRBB exposures'!T151,"")</f>
        <v/>
      </c>
      <c r="T193" s="1346" t="str">
        <f>IF(ISNUMBER('IRRBB exposures'!U151),'IRRBB exposures'!U151,"")</f>
        <v/>
      </c>
      <c r="U193" s="1346" t="str">
        <f>IF(ISNUMBER('IRRBB exposures'!V151),'IRRBB exposures'!V151,"")</f>
        <v/>
      </c>
      <c r="V193" s="1346" t="str">
        <f>IF(ISNUMBER('IRRBB exposures'!W151),'IRRBB exposures'!W151,"")</f>
        <v/>
      </c>
      <c r="W193" s="1597">
        <v>-1</v>
      </c>
    </row>
    <row r="194" spans="2:23" s="1150" customFormat="1" ht="15" customHeight="1" x14ac:dyDescent="0.25">
      <c r="B194" s="2245"/>
      <c r="C194" s="1150" t="s">
        <v>1299</v>
      </c>
      <c r="D194" s="1346" t="str">
        <f>IF(ISNUMBER('IRRBB exposures'!E252),'IRRBB exposures'!E252,"")</f>
        <v/>
      </c>
      <c r="E194" s="1346" t="str">
        <f>IF(ISNUMBER('IRRBB exposures'!F252),'IRRBB exposures'!F252,"")</f>
        <v/>
      </c>
      <c r="F194" s="1346" t="str">
        <f>IF(ISNUMBER('IRRBB exposures'!G252),'IRRBB exposures'!G252,"")</f>
        <v/>
      </c>
      <c r="G194" s="1346" t="str">
        <f>IF(ISNUMBER('IRRBB exposures'!H252),'IRRBB exposures'!H252,"")</f>
        <v/>
      </c>
      <c r="H194" s="1346" t="str">
        <f>IF(ISNUMBER('IRRBB exposures'!I252),'IRRBB exposures'!I252,"")</f>
        <v/>
      </c>
      <c r="I194" s="1346" t="str">
        <f>IF(ISNUMBER('IRRBB exposures'!J252),'IRRBB exposures'!J252,"")</f>
        <v/>
      </c>
      <c r="J194" s="1346" t="str">
        <f>IF(ISNUMBER('IRRBB exposures'!K252),'IRRBB exposures'!K252,"")</f>
        <v/>
      </c>
      <c r="K194" s="1346" t="str">
        <f>IF(ISNUMBER('IRRBB exposures'!L252),'IRRBB exposures'!L252,"")</f>
        <v/>
      </c>
      <c r="L194" s="1346" t="str">
        <f>IF(ISNUMBER('IRRBB exposures'!M252),'IRRBB exposures'!M252,"")</f>
        <v/>
      </c>
      <c r="M194" s="1346" t="str">
        <f>IF(ISNUMBER('IRRBB exposures'!N252),'IRRBB exposures'!N252,"")</f>
        <v/>
      </c>
      <c r="N194" s="1346" t="str">
        <f>IF(ISNUMBER('IRRBB exposures'!O252),'IRRBB exposures'!O252,"")</f>
        <v/>
      </c>
      <c r="O194" s="1346" t="str">
        <f>IF(ISNUMBER('IRRBB exposures'!P252),'IRRBB exposures'!P252,"")</f>
        <v/>
      </c>
      <c r="P194" s="1346" t="str">
        <f>IF(ISNUMBER('IRRBB exposures'!Q252),'IRRBB exposures'!Q252,"")</f>
        <v/>
      </c>
      <c r="Q194" s="1346" t="str">
        <f>IF(ISNUMBER('IRRBB exposures'!R252),'IRRBB exposures'!R252,"")</f>
        <v/>
      </c>
      <c r="R194" s="1346" t="str">
        <f>IF(ISNUMBER('IRRBB exposures'!S252),'IRRBB exposures'!S252,"")</f>
        <v/>
      </c>
      <c r="S194" s="1346" t="str">
        <f>IF(ISNUMBER('IRRBB exposures'!T252),'IRRBB exposures'!T252,"")</f>
        <v/>
      </c>
      <c r="T194" s="1346" t="str">
        <f>IF(ISNUMBER('IRRBB exposures'!U252),'IRRBB exposures'!U252,"")</f>
        <v/>
      </c>
      <c r="U194" s="1346" t="str">
        <f>IF(ISNUMBER('IRRBB exposures'!V252),'IRRBB exposures'!V252,"")</f>
        <v/>
      </c>
      <c r="V194" s="1346" t="str">
        <f>IF(ISNUMBER('IRRBB exposures'!W252),'IRRBB exposures'!W252,"")</f>
        <v/>
      </c>
      <c r="W194" s="1597">
        <v>1</v>
      </c>
    </row>
    <row r="195" spans="2:23" s="1150" customFormat="1" ht="15" customHeight="1" x14ac:dyDescent="0.25">
      <c r="B195" s="2245"/>
      <c r="C195" s="1150" t="s">
        <v>1300</v>
      </c>
      <c r="D195" s="1346" t="str">
        <f>IF(AND(ISNUMBER('IRRBB exposures'!E345),ISNUMBER('IRRBB exposures'!E390)),'IRRBB exposures'!E345-'IRRBB exposures'!E390,"")</f>
        <v/>
      </c>
      <c r="E195" s="1346" t="str">
        <f>IF(AND(ISNUMBER('IRRBB exposures'!F345),ISNUMBER('IRRBB exposures'!F390)),'IRRBB exposures'!F345-'IRRBB exposures'!F390,"")</f>
        <v/>
      </c>
      <c r="F195" s="1346" t="str">
        <f>IF(AND(ISNUMBER('IRRBB exposures'!G345),ISNUMBER('IRRBB exposures'!G390)),'IRRBB exposures'!G345-'IRRBB exposures'!G390,"")</f>
        <v/>
      </c>
      <c r="G195" s="1346" t="str">
        <f>IF(AND(ISNUMBER('IRRBB exposures'!H345),ISNUMBER('IRRBB exposures'!H390)),'IRRBB exposures'!H345-'IRRBB exposures'!H390,"")</f>
        <v/>
      </c>
      <c r="H195" s="1346" t="str">
        <f>IF(AND(ISNUMBER('IRRBB exposures'!I345),ISNUMBER('IRRBB exposures'!I390)),'IRRBB exposures'!I345-'IRRBB exposures'!I390,"")</f>
        <v/>
      </c>
      <c r="I195" s="1346" t="str">
        <f>IF(AND(ISNUMBER('IRRBB exposures'!J345),ISNUMBER('IRRBB exposures'!J390)),'IRRBB exposures'!J345-'IRRBB exposures'!J390,"")</f>
        <v/>
      </c>
      <c r="J195" s="1346" t="str">
        <f>IF(AND(ISNUMBER('IRRBB exposures'!K345),ISNUMBER('IRRBB exposures'!K390)),'IRRBB exposures'!K345-'IRRBB exposures'!K390,"")</f>
        <v/>
      </c>
      <c r="K195" s="1346" t="str">
        <f>IF(AND(ISNUMBER('IRRBB exposures'!L345),ISNUMBER('IRRBB exposures'!L390)),'IRRBB exposures'!L345-'IRRBB exposures'!L390,"")</f>
        <v/>
      </c>
      <c r="L195" s="1346" t="str">
        <f>IF(AND(ISNUMBER('IRRBB exposures'!M345),ISNUMBER('IRRBB exposures'!M390)),'IRRBB exposures'!M345-'IRRBB exposures'!M390,"")</f>
        <v/>
      </c>
      <c r="M195" s="1346" t="str">
        <f>IF(AND(ISNUMBER('IRRBB exposures'!N345),ISNUMBER('IRRBB exposures'!N390)),'IRRBB exposures'!N345-'IRRBB exposures'!N390,"")</f>
        <v/>
      </c>
      <c r="N195" s="1346" t="str">
        <f>IF(AND(ISNUMBER('IRRBB exposures'!O345),ISNUMBER('IRRBB exposures'!O390)),'IRRBB exposures'!O345-'IRRBB exposures'!O390,"")</f>
        <v/>
      </c>
      <c r="O195" s="1346" t="str">
        <f>IF(AND(ISNUMBER('IRRBB exposures'!P345),ISNUMBER('IRRBB exposures'!P390)),'IRRBB exposures'!P345-'IRRBB exposures'!P390,"")</f>
        <v/>
      </c>
      <c r="P195" s="1346" t="str">
        <f>IF(AND(ISNUMBER('IRRBB exposures'!Q345),ISNUMBER('IRRBB exposures'!Q390)),'IRRBB exposures'!Q345-'IRRBB exposures'!Q390,"")</f>
        <v/>
      </c>
      <c r="Q195" s="1346" t="str">
        <f>IF(AND(ISNUMBER('IRRBB exposures'!R345),ISNUMBER('IRRBB exposures'!R390)),'IRRBB exposures'!R345-'IRRBB exposures'!R390,"")</f>
        <v/>
      </c>
      <c r="R195" s="1346" t="str">
        <f>IF(AND(ISNUMBER('IRRBB exposures'!S345),ISNUMBER('IRRBB exposures'!S390)),'IRRBB exposures'!S345-'IRRBB exposures'!S390,"")</f>
        <v/>
      </c>
      <c r="S195" s="1346" t="str">
        <f>IF(AND(ISNUMBER('IRRBB exposures'!T345),ISNUMBER('IRRBB exposures'!T390)),'IRRBB exposures'!T345-'IRRBB exposures'!T390,"")</f>
        <v/>
      </c>
      <c r="T195" s="1346" t="str">
        <f>IF(AND(ISNUMBER('IRRBB exposures'!U345),ISNUMBER('IRRBB exposures'!U390)),'IRRBB exposures'!U345-'IRRBB exposures'!U390,"")</f>
        <v/>
      </c>
      <c r="U195" s="1346" t="str">
        <f>IF(AND(ISNUMBER('IRRBB exposures'!V345),ISNUMBER('IRRBB exposures'!V390)),'IRRBB exposures'!V345-'IRRBB exposures'!V390,"")</f>
        <v/>
      </c>
      <c r="V195" s="1346" t="str">
        <f>IF(AND(ISNUMBER('IRRBB exposures'!W345),ISNUMBER('IRRBB exposures'!W390)),'IRRBB exposures'!W345-'IRRBB exposures'!W390,"")</f>
        <v/>
      </c>
      <c r="W195" s="1597">
        <v>-1</v>
      </c>
    </row>
    <row r="196" spans="2:23" s="1150" customFormat="1" ht="15" customHeight="1" x14ac:dyDescent="0.25">
      <c r="B196" s="2245"/>
      <c r="C196" s="1150" t="s">
        <v>1301</v>
      </c>
      <c r="D196" s="1346" t="str">
        <f>IF(AND(ISNUMBER('IRRBB exposures'!E528),ISNUMBER('IRRBB exposures'!E574)),'IRRBB exposures'!E528-'IRRBB exposures'!E574,"")</f>
        <v/>
      </c>
      <c r="E196" s="1346" t="str">
        <f>IF(AND(ISNUMBER('IRRBB exposures'!F528),ISNUMBER('IRRBB exposures'!F574)),'IRRBB exposures'!F528-'IRRBB exposures'!F574,"")</f>
        <v/>
      </c>
      <c r="F196" s="1346" t="str">
        <f>IF(AND(ISNUMBER('IRRBB exposures'!G528),ISNUMBER('IRRBB exposures'!G574)),'IRRBB exposures'!G528-'IRRBB exposures'!G574,"")</f>
        <v/>
      </c>
      <c r="G196" s="1346" t="str">
        <f>IF(AND(ISNUMBER('IRRBB exposures'!H528),ISNUMBER('IRRBB exposures'!H574)),'IRRBB exposures'!H528-'IRRBB exposures'!H574,"")</f>
        <v/>
      </c>
      <c r="H196" s="1346" t="str">
        <f>IF(AND(ISNUMBER('IRRBB exposures'!I528),ISNUMBER('IRRBB exposures'!I574)),'IRRBB exposures'!I528-'IRRBB exposures'!I574,"")</f>
        <v/>
      </c>
      <c r="I196" s="1346" t="str">
        <f>IF(AND(ISNUMBER('IRRBB exposures'!J528),ISNUMBER('IRRBB exposures'!J574)),'IRRBB exposures'!J528-'IRRBB exposures'!J574,"")</f>
        <v/>
      </c>
      <c r="J196" s="1346" t="str">
        <f>IF(AND(ISNUMBER('IRRBB exposures'!K528),ISNUMBER('IRRBB exposures'!K574)),'IRRBB exposures'!K528-'IRRBB exposures'!K574,"")</f>
        <v/>
      </c>
      <c r="K196" s="1346" t="str">
        <f>IF(AND(ISNUMBER('IRRBB exposures'!L528),ISNUMBER('IRRBB exposures'!L574)),'IRRBB exposures'!L528-'IRRBB exposures'!L574,"")</f>
        <v/>
      </c>
      <c r="L196" s="1346" t="str">
        <f>IF(AND(ISNUMBER('IRRBB exposures'!M528),ISNUMBER('IRRBB exposures'!M574)),'IRRBB exposures'!M528-'IRRBB exposures'!M574,"")</f>
        <v/>
      </c>
      <c r="M196" s="1346" t="str">
        <f>IF(AND(ISNUMBER('IRRBB exposures'!N528),ISNUMBER('IRRBB exposures'!N574)),'IRRBB exposures'!N528-'IRRBB exposures'!N574,"")</f>
        <v/>
      </c>
      <c r="N196" s="1346" t="str">
        <f>IF(AND(ISNUMBER('IRRBB exposures'!O528),ISNUMBER('IRRBB exposures'!O574)),'IRRBB exposures'!O528-'IRRBB exposures'!O574,"")</f>
        <v/>
      </c>
      <c r="O196" s="1346" t="str">
        <f>IF(AND(ISNUMBER('IRRBB exposures'!P528),ISNUMBER('IRRBB exposures'!P574)),'IRRBB exposures'!P528-'IRRBB exposures'!P574,"")</f>
        <v/>
      </c>
      <c r="P196" s="1346" t="str">
        <f>IF(AND(ISNUMBER('IRRBB exposures'!Q528),ISNUMBER('IRRBB exposures'!Q574)),'IRRBB exposures'!Q528-'IRRBB exposures'!Q574,"")</f>
        <v/>
      </c>
      <c r="Q196" s="1346" t="str">
        <f>IF(AND(ISNUMBER('IRRBB exposures'!R528),ISNUMBER('IRRBB exposures'!R574)),'IRRBB exposures'!R528-'IRRBB exposures'!R574,"")</f>
        <v/>
      </c>
      <c r="R196" s="1346" t="str">
        <f>IF(AND(ISNUMBER('IRRBB exposures'!S528),ISNUMBER('IRRBB exposures'!S574)),'IRRBB exposures'!S528-'IRRBB exposures'!S574,"")</f>
        <v/>
      </c>
      <c r="S196" s="1346" t="str">
        <f>IF(AND(ISNUMBER('IRRBB exposures'!T528),ISNUMBER('IRRBB exposures'!T574)),'IRRBB exposures'!T528-'IRRBB exposures'!T574,"")</f>
        <v/>
      </c>
      <c r="T196" s="1346" t="str">
        <f>IF(AND(ISNUMBER('IRRBB exposures'!U528),ISNUMBER('IRRBB exposures'!U574)),'IRRBB exposures'!U528-'IRRBB exposures'!U574,"")</f>
        <v/>
      </c>
      <c r="U196" s="1346" t="str">
        <f>IF(AND(ISNUMBER('IRRBB exposures'!V528),ISNUMBER('IRRBB exposures'!V574)),'IRRBB exposures'!V528-'IRRBB exposures'!V574,"")</f>
        <v/>
      </c>
      <c r="V196" s="1346" t="str">
        <f>IF(AND(ISNUMBER('IRRBB exposures'!W528),ISNUMBER('IRRBB exposures'!W574)),'IRRBB exposures'!W528-'IRRBB exposures'!W574,"")</f>
        <v/>
      </c>
      <c r="W196" s="1597">
        <v>1</v>
      </c>
    </row>
    <row r="197" spans="2:23" s="1150" customFormat="1" ht="15" customHeight="1" x14ac:dyDescent="0.25">
      <c r="B197" s="2246"/>
      <c r="C197" s="1139" t="s">
        <v>1302</v>
      </c>
      <c r="D197" s="1347" t="str">
        <f>IF(AND(ISNUMBER(D189),'IRRBB exposures'!$F$28="Yes",ISNUMBER(D193),ISNUMBER(D194),ISNUMBER(D195),ISNUMBER(D196),ISNUMBER($W190),ISNUMBER($W191),ISNUMBER($W192)),SUMPRODUCT(D189:D196,$W189:$W196),"")</f>
        <v/>
      </c>
      <c r="E197" s="1347" t="str">
        <f>IF(AND(ISNUMBER(E189),'IRRBB exposures'!$F$28="Yes",ISNUMBER(E193),ISNUMBER(E194),ISNUMBER(E195),ISNUMBER(E196),ISNUMBER($W190),ISNUMBER($W191),ISNUMBER($W192)),SUMPRODUCT(E189:E196,$W189:$W196),"")</f>
        <v/>
      </c>
      <c r="F197" s="1347" t="str">
        <f>IF(AND(ISNUMBER(F189),'IRRBB exposures'!$F$28="Yes",ISNUMBER(F193),ISNUMBER(F194),ISNUMBER(F195),ISNUMBER(F196),ISNUMBER($W190),ISNUMBER($W191),ISNUMBER($W192)),SUMPRODUCT(F189:F196,$W189:$W196),"")</f>
        <v/>
      </c>
      <c r="G197" s="1347" t="str">
        <f>IF(AND(ISNUMBER(G189),'IRRBB exposures'!$F$28="Yes",ISNUMBER(G193),ISNUMBER(G194),ISNUMBER(G195),ISNUMBER(G196),ISNUMBER($W190),ISNUMBER($W191),ISNUMBER($W192)),SUMPRODUCT(G189:G196,$W189:$W196),"")</f>
        <v/>
      </c>
      <c r="H197" s="1347" t="str">
        <f>IF(AND(ISNUMBER(H189),'IRRBB exposures'!$F$28="Yes",ISNUMBER(H193),ISNUMBER(H194),ISNUMBER(H195),ISNUMBER(H196),ISNUMBER($W190),ISNUMBER($W191),ISNUMBER($W192)),SUMPRODUCT(H189:H196,$W189:$W196),"")</f>
        <v/>
      </c>
      <c r="I197" s="1347" t="str">
        <f>IF(AND(ISNUMBER(I189),'IRRBB exposures'!$F$28="Yes",ISNUMBER(I193),ISNUMBER(I194),ISNUMBER(I195),ISNUMBER(I196),ISNUMBER($W190),ISNUMBER($W191),ISNUMBER($W192)),SUMPRODUCT(I189:I196,$W189:$W196),"")</f>
        <v/>
      </c>
      <c r="J197" s="1347" t="str">
        <f>IF(AND(ISNUMBER(J189),'IRRBB exposures'!$F$28="Yes",ISNUMBER(J193),ISNUMBER(J194),ISNUMBER(J195),ISNUMBER(J196),ISNUMBER($W190),ISNUMBER($W191),ISNUMBER($W192)),SUMPRODUCT(J189:J196,$W189:$W196),"")</f>
        <v/>
      </c>
      <c r="K197" s="1347" t="str">
        <f>IF(AND(ISNUMBER(K189),'IRRBB exposures'!$F$28="Yes",ISNUMBER(K193),ISNUMBER(K194),ISNUMBER(K195),ISNUMBER(K196),ISNUMBER($W190),ISNUMBER($W191),ISNUMBER($W192)),SUMPRODUCT(K189:K196,$W189:$W196),"")</f>
        <v/>
      </c>
      <c r="L197" s="1347" t="str">
        <f>IF(AND(ISNUMBER(L189),'IRRBB exposures'!$F$28="Yes",ISNUMBER(L193),ISNUMBER(L194),ISNUMBER(L195),ISNUMBER(L196),ISNUMBER($W190),ISNUMBER($W191),ISNUMBER($W192)),SUMPRODUCT(L189:L196,$W189:$W196),"")</f>
        <v/>
      </c>
      <c r="M197" s="1347" t="str">
        <f>IF(AND(ISNUMBER(M189),'IRRBB exposures'!$F$28="Yes",ISNUMBER(M193),ISNUMBER(M194),ISNUMBER(M195),ISNUMBER(M196),ISNUMBER($W190),ISNUMBER($W191),ISNUMBER($W192)),SUMPRODUCT(M189:M196,$W189:$W196),"")</f>
        <v/>
      </c>
      <c r="N197" s="1347" t="str">
        <f>IF(AND(ISNUMBER(N189),'IRRBB exposures'!$F$28="Yes",ISNUMBER(N193),ISNUMBER(N194),ISNUMBER(N195),ISNUMBER(N196),ISNUMBER($W190),ISNUMBER($W191),ISNUMBER($W192)),SUMPRODUCT(N189:N196,$W189:$W196),"")</f>
        <v/>
      </c>
      <c r="O197" s="1347" t="str">
        <f>IF(AND(ISNUMBER(O189),'IRRBB exposures'!$F$28="Yes",ISNUMBER(O193),ISNUMBER(O194),ISNUMBER(O195),ISNUMBER(O196),ISNUMBER($W190),ISNUMBER($W191),ISNUMBER($W192)),SUMPRODUCT(O189:O196,$W189:$W196),"")</f>
        <v/>
      </c>
      <c r="P197" s="1347" t="str">
        <f>IF(AND(ISNUMBER(P189),'IRRBB exposures'!$F$28="Yes",ISNUMBER(P193),ISNUMBER(P194),ISNUMBER(P195),ISNUMBER(P196),ISNUMBER($W190),ISNUMBER($W191),ISNUMBER($W192)),SUMPRODUCT(P189:P196,$W189:$W196),"")</f>
        <v/>
      </c>
      <c r="Q197" s="1347" t="str">
        <f>IF(AND(ISNUMBER(Q189),'IRRBB exposures'!$F$28="Yes",ISNUMBER(Q193),ISNUMBER(Q194),ISNUMBER(Q195),ISNUMBER(Q196),ISNUMBER($W190),ISNUMBER($W191),ISNUMBER($W192)),SUMPRODUCT(Q189:Q196,$W189:$W196),"")</f>
        <v/>
      </c>
      <c r="R197" s="1347" t="str">
        <f>IF(AND(ISNUMBER(R189),'IRRBB exposures'!$F$28="Yes",ISNUMBER(R193),ISNUMBER(R194),ISNUMBER(R195),ISNUMBER(R196),ISNUMBER($W190),ISNUMBER($W191),ISNUMBER($W192)),SUMPRODUCT(R189:R196,$W189:$W196),"")</f>
        <v/>
      </c>
      <c r="S197" s="1347" t="str">
        <f>IF(AND(ISNUMBER(S189),'IRRBB exposures'!$F$28="Yes",ISNUMBER(S193),ISNUMBER(S194),ISNUMBER(S195),ISNUMBER(S196),ISNUMBER($W190),ISNUMBER($W191),ISNUMBER($W192)),SUMPRODUCT(S189:S196,$W189:$W196),"")</f>
        <v/>
      </c>
      <c r="T197" s="1347" t="str">
        <f>IF(AND(ISNUMBER(T189),'IRRBB exposures'!$F$28="Yes",ISNUMBER(T193),ISNUMBER(T194),ISNUMBER(T195),ISNUMBER(T196),ISNUMBER($W190),ISNUMBER($W191),ISNUMBER($W192)),SUMPRODUCT(T189:T196,$W189:$W196),"")</f>
        <v/>
      </c>
      <c r="U197" s="1347" t="str">
        <f>IF(AND(ISNUMBER(U189),'IRRBB exposures'!$F$28="Yes",ISNUMBER(U193),ISNUMBER(U194),ISNUMBER(U195),ISNUMBER(U196),ISNUMBER($W190),ISNUMBER($W191),ISNUMBER($W192)),SUMPRODUCT(U189:U196,$W189:$W196),"")</f>
        <v/>
      </c>
      <c r="V197" s="1347" t="str">
        <f>IF(AND(ISNUMBER(V189),'IRRBB exposures'!$F$28="Yes",ISNUMBER(V193),ISNUMBER(V194),ISNUMBER(V195),ISNUMBER(V196),ISNUMBER($W190),ISNUMBER($W191),ISNUMBER($W192)),SUMPRODUCT(V189:V196,$W189:$W196),"")</f>
        <v/>
      </c>
      <c r="W197" s="1598"/>
    </row>
    <row r="198" spans="2:23" s="1150" customFormat="1" ht="15" customHeight="1" x14ac:dyDescent="0.25">
      <c r="B198" s="2244">
        <v>1</v>
      </c>
      <c r="C198" s="1150" t="s">
        <v>1303</v>
      </c>
      <c r="D198" s="1346" t="str">
        <f>IF(ISNUMBER('IRRBB exposures'!E152),'IRRBB exposures'!E152,"")</f>
        <v/>
      </c>
      <c r="E198" s="1346" t="str">
        <f>IF(ISNUMBER('IRRBB exposures'!F152),'IRRBB exposures'!F152,"")</f>
        <v/>
      </c>
      <c r="F198" s="1346" t="str">
        <f>IF(ISNUMBER('IRRBB exposures'!G152),'IRRBB exposures'!G152,"")</f>
        <v/>
      </c>
      <c r="G198" s="1346" t="str">
        <f>IF(ISNUMBER('IRRBB exposures'!H152),'IRRBB exposures'!H152,"")</f>
        <v/>
      </c>
      <c r="H198" s="1346" t="str">
        <f>IF(ISNUMBER('IRRBB exposures'!I152),'IRRBB exposures'!I152,"")</f>
        <v/>
      </c>
      <c r="I198" s="1346" t="str">
        <f>IF(ISNUMBER('IRRBB exposures'!J152),'IRRBB exposures'!J152,"")</f>
        <v/>
      </c>
      <c r="J198" s="1346" t="str">
        <f>IF(ISNUMBER('IRRBB exposures'!K152),'IRRBB exposures'!K152,"")</f>
        <v/>
      </c>
      <c r="K198" s="1346" t="str">
        <f>IF(ISNUMBER('IRRBB exposures'!L152),'IRRBB exposures'!L152,"")</f>
        <v/>
      </c>
      <c r="L198" s="1346" t="str">
        <f>IF(ISNUMBER('IRRBB exposures'!M152),'IRRBB exposures'!M152,"")</f>
        <v/>
      </c>
      <c r="M198" s="1346" t="str">
        <f>IF(ISNUMBER('IRRBB exposures'!N152),'IRRBB exposures'!N152,"")</f>
        <v/>
      </c>
      <c r="N198" s="1346" t="str">
        <f>IF(ISNUMBER('IRRBB exposures'!O152),'IRRBB exposures'!O152,"")</f>
        <v/>
      </c>
      <c r="O198" s="1346" t="str">
        <f>IF(ISNUMBER('IRRBB exposures'!P152),'IRRBB exposures'!P152,"")</f>
        <v/>
      </c>
      <c r="P198" s="1346" t="str">
        <f>IF(ISNUMBER('IRRBB exposures'!Q152),'IRRBB exposures'!Q152,"")</f>
        <v/>
      </c>
      <c r="Q198" s="1346" t="str">
        <f>IF(ISNUMBER('IRRBB exposures'!R152),'IRRBB exposures'!R152,"")</f>
        <v/>
      </c>
      <c r="R198" s="1346" t="str">
        <f>IF(ISNUMBER('IRRBB exposures'!S152),'IRRBB exposures'!S152,"")</f>
        <v/>
      </c>
      <c r="S198" s="1346" t="str">
        <f>IF(ISNUMBER('IRRBB exposures'!T152),'IRRBB exposures'!T152,"")</f>
        <v/>
      </c>
      <c r="T198" s="1346" t="str">
        <f>IF(ISNUMBER('IRRBB exposures'!U152),'IRRBB exposures'!U152,"")</f>
        <v/>
      </c>
      <c r="U198" s="1346" t="str">
        <f>IF(ISNUMBER('IRRBB exposures'!V152),'IRRBB exposures'!V152,"")</f>
        <v/>
      </c>
      <c r="V198" s="1346" t="str">
        <f>IF(ISNUMBER('IRRBB exposures'!W152),'IRRBB exposures'!W152,"")</f>
        <v/>
      </c>
      <c r="W198" s="1595" t="str">
        <f>IF(OR(ISBLANK('IRRBB exposures'!Y151),'IRRBB exposures'!Z152="No"),"",IF('IRRBB exposures'!Y151 = "Yes",-1,0))</f>
        <v/>
      </c>
    </row>
    <row r="199" spans="2:23" s="1150" customFormat="1" ht="15" customHeight="1" x14ac:dyDescent="0.25">
      <c r="B199" s="2245"/>
      <c r="C199" s="1348" t="s">
        <v>1304</v>
      </c>
      <c r="D199" s="1346" t="str">
        <f>IF(ISNUMBER('IRRBB exposures'!E197),'IRRBB exposures'!E197,"")</f>
        <v/>
      </c>
      <c r="E199" s="1346" t="str">
        <f>IF(ISNUMBER('IRRBB exposures'!F197),'IRRBB exposures'!F197,"")</f>
        <v/>
      </c>
      <c r="F199" s="1346" t="str">
        <f>IF(ISNUMBER('IRRBB exposures'!G197),'IRRBB exposures'!G197,"")</f>
        <v/>
      </c>
      <c r="G199" s="1346" t="str">
        <f>IF(ISNUMBER('IRRBB exposures'!H197),'IRRBB exposures'!H197,"")</f>
        <v/>
      </c>
      <c r="H199" s="1346" t="str">
        <f>IF(ISNUMBER('IRRBB exposures'!I197),'IRRBB exposures'!I197,"")</f>
        <v/>
      </c>
      <c r="I199" s="1346" t="str">
        <f>IF(ISNUMBER('IRRBB exposures'!J197),'IRRBB exposures'!J197,"")</f>
        <v/>
      </c>
      <c r="J199" s="1346" t="str">
        <f>IF(ISNUMBER('IRRBB exposures'!K197),'IRRBB exposures'!K197,"")</f>
        <v/>
      </c>
      <c r="K199" s="1346" t="str">
        <f>IF(ISNUMBER('IRRBB exposures'!L197),'IRRBB exposures'!L197,"")</f>
        <v/>
      </c>
      <c r="L199" s="1346" t="str">
        <f>IF(ISNUMBER('IRRBB exposures'!M197),'IRRBB exposures'!M197,"")</f>
        <v/>
      </c>
      <c r="M199" s="1346" t="str">
        <f>IF(ISNUMBER('IRRBB exposures'!N197),'IRRBB exposures'!N197,"")</f>
        <v/>
      </c>
      <c r="N199" s="1346" t="str">
        <f>IF(ISNUMBER('IRRBB exposures'!O197),'IRRBB exposures'!O197,"")</f>
        <v/>
      </c>
      <c r="O199" s="1346" t="str">
        <f>IF(ISNUMBER('IRRBB exposures'!P197),'IRRBB exposures'!P197,"")</f>
        <v/>
      </c>
      <c r="P199" s="1346" t="str">
        <f>IF(ISNUMBER('IRRBB exposures'!Q197),'IRRBB exposures'!Q197,"")</f>
        <v/>
      </c>
      <c r="Q199" s="1346" t="str">
        <f>IF(ISNUMBER('IRRBB exposures'!R197),'IRRBB exposures'!R197,"")</f>
        <v/>
      </c>
      <c r="R199" s="1346" t="str">
        <f>IF(ISNUMBER('IRRBB exposures'!S197),'IRRBB exposures'!S197,"")</f>
        <v/>
      </c>
      <c r="S199" s="1346" t="str">
        <f>IF(ISNUMBER('IRRBB exposures'!T197),'IRRBB exposures'!T197,"")</f>
        <v/>
      </c>
      <c r="T199" s="1346" t="str">
        <f>IF(ISNUMBER('IRRBB exposures'!U197),'IRRBB exposures'!U197,"")</f>
        <v/>
      </c>
      <c r="U199" s="1346" t="str">
        <f>IF(ISNUMBER('IRRBB exposures'!V197),'IRRBB exposures'!V197,"")</f>
        <v/>
      </c>
      <c r="V199" s="1346" t="str">
        <f>IF(ISNUMBER('IRRBB exposures'!W197),'IRRBB exposures'!W197,"")</f>
        <v/>
      </c>
      <c r="W199" s="1596" t="str">
        <f>IF(OR(ISBLANK('IRRBB exposures'!Y151),'IRRBB exposures'!Z152="No"),"",IF('IRRBB exposures'!Y151 = "No",-1,0))</f>
        <v/>
      </c>
    </row>
    <row r="200" spans="2:23" s="1150" customFormat="1" ht="15" customHeight="1" x14ac:dyDescent="0.25">
      <c r="B200" s="2245"/>
      <c r="C200" s="1348" t="s">
        <v>1305</v>
      </c>
      <c r="D200" s="1346" t="str">
        <f>IF(ISNUMBER('IRRBB exposures'!E253),'IRRBB exposures'!E253,"")</f>
        <v/>
      </c>
      <c r="E200" s="1346" t="str">
        <f>IF(ISNUMBER('IRRBB exposures'!F253),'IRRBB exposures'!F253,"")</f>
        <v/>
      </c>
      <c r="F200" s="1346" t="str">
        <f>IF(ISNUMBER('IRRBB exposures'!G253),'IRRBB exposures'!G253,"")</f>
        <v/>
      </c>
      <c r="G200" s="1346" t="str">
        <f>IF(ISNUMBER('IRRBB exposures'!H253),'IRRBB exposures'!H253,"")</f>
        <v/>
      </c>
      <c r="H200" s="1346" t="str">
        <f>IF(ISNUMBER('IRRBB exposures'!I253),'IRRBB exposures'!I253,"")</f>
        <v/>
      </c>
      <c r="I200" s="1346" t="str">
        <f>IF(ISNUMBER('IRRBB exposures'!J253),'IRRBB exposures'!J253,"")</f>
        <v/>
      </c>
      <c r="J200" s="1346" t="str">
        <f>IF(ISNUMBER('IRRBB exposures'!K253),'IRRBB exposures'!K253,"")</f>
        <v/>
      </c>
      <c r="K200" s="1346" t="str">
        <f>IF(ISNUMBER('IRRBB exposures'!L253),'IRRBB exposures'!L253,"")</f>
        <v/>
      </c>
      <c r="L200" s="1346" t="str">
        <f>IF(ISNUMBER('IRRBB exposures'!M253),'IRRBB exposures'!M253,"")</f>
        <v/>
      </c>
      <c r="M200" s="1346" t="str">
        <f>IF(ISNUMBER('IRRBB exposures'!N253),'IRRBB exposures'!N253,"")</f>
        <v/>
      </c>
      <c r="N200" s="1346" t="str">
        <f>IF(ISNUMBER('IRRBB exposures'!O253),'IRRBB exposures'!O253,"")</f>
        <v/>
      </c>
      <c r="O200" s="1346" t="str">
        <f>IF(ISNUMBER('IRRBB exposures'!P253),'IRRBB exposures'!P253,"")</f>
        <v/>
      </c>
      <c r="P200" s="1346" t="str">
        <f>IF(ISNUMBER('IRRBB exposures'!Q253),'IRRBB exposures'!Q253,"")</f>
        <v/>
      </c>
      <c r="Q200" s="1346" t="str">
        <f>IF(ISNUMBER('IRRBB exposures'!R253),'IRRBB exposures'!R253,"")</f>
        <v/>
      </c>
      <c r="R200" s="1346" t="str">
        <f>IF(ISNUMBER('IRRBB exposures'!S253),'IRRBB exposures'!S253,"")</f>
        <v/>
      </c>
      <c r="S200" s="1346" t="str">
        <f>IF(ISNUMBER('IRRBB exposures'!T253),'IRRBB exposures'!T253,"")</f>
        <v/>
      </c>
      <c r="T200" s="1346" t="str">
        <f>IF(ISNUMBER('IRRBB exposures'!U253),'IRRBB exposures'!U253,"")</f>
        <v/>
      </c>
      <c r="U200" s="1346" t="str">
        <f>IF(ISNUMBER('IRRBB exposures'!V253),'IRRBB exposures'!V253,"")</f>
        <v/>
      </c>
      <c r="V200" s="1346" t="str">
        <f>IF(ISNUMBER('IRRBB exposures'!W253),'IRRBB exposures'!W253,"")</f>
        <v/>
      </c>
      <c r="W200" s="1596" t="str">
        <f>IF(OR(ISBLANK('IRRBB exposures'!Y252),'IRRBB exposures'!Z253="No"),"",IF('IRRBB exposures'!Y252 = "Yes",1,0))</f>
        <v/>
      </c>
    </row>
    <row r="201" spans="2:23" s="1150" customFormat="1" ht="15" customHeight="1" x14ac:dyDescent="0.25">
      <c r="B201" s="2245"/>
      <c r="C201" s="1348" t="s">
        <v>1306</v>
      </c>
      <c r="D201" s="1346" t="str">
        <f>IF(ISNUMBER('IRRBB exposures'!E298),'IRRBB exposures'!E298,"")</f>
        <v/>
      </c>
      <c r="E201" s="1346" t="str">
        <f>IF(ISNUMBER('IRRBB exposures'!F298),'IRRBB exposures'!F298,"")</f>
        <v/>
      </c>
      <c r="F201" s="1346" t="str">
        <f>IF(ISNUMBER('IRRBB exposures'!G298),'IRRBB exposures'!G298,"")</f>
        <v/>
      </c>
      <c r="G201" s="1346" t="str">
        <f>IF(ISNUMBER('IRRBB exposures'!H298),'IRRBB exposures'!H298,"")</f>
        <v/>
      </c>
      <c r="H201" s="1346" t="str">
        <f>IF(ISNUMBER('IRRBB exposures'!I298),'IRRBB exposures'!I298,"")</f>
        <v/>
      </c>
      <c r="I201" s="1346" t="str">
        <f>IF(ISNUMBER('IRRBB exposures'!J298),'IRRBB exposures'!J298,"")</f>
        <v/>
      </c>
      <c r="J201" s="1346" t="str">
        <f>IF(ISNUMBER('IRRBB exposures'!K298),'IRRBB exposures'!K298,"")</f>
        <v/>
      </c>
      <c r="K201" s="1346" t="str">
        <f>IF(ISNUMBER('IRRBB exposures'!L298),'IRRBB exposures'!L298,"")</f>
        <v/>
      </c>
      <c r="L201" s="1346" t="str">
        <f>IF(ISNUMBER('IRRBB exposures'!M298),'IRRBB exposures'!M298,"")</f>
        <v/>
      </c>
      <c r="M201" s="1346" t="str">
        <f>IF(ISNUMBER('IRRBB exposures'!N298),'IRRBB exposures'!N298,"")</f>
        <v/>
      </c>
      <c r="N201" s="1346" t="str">
        <f>IF(ISNUMBER('IRRBB exposures'!O298),'IRRBB exposures'!O298,"")</f>
        <v/>
      </c>
      <c r="O201" s="1346" t="str">
        <f>IF(ISNUMBER('IRRBB exposures'!P298),'IRRBB exposures'!P298,"")</f>
        <v/>
      </c>
      <c r="P201" s="1346" t="str">
        <f>IF(ISNUMBER('IRRBB exposures'!Q298),'IRRBB exposures'!Q298,"")</f>
        <v/>
      </c>
      <c r="Q201" s="1346" t="str">
        <f>IF(ISNUMBER('IRRBB exposures'!R298),'IRRBB exposures'!R298,"")</f>
        <v/>
      </c>
      <c r="R201" s="1346" t="str">
        <f>IF(ISNUMBER('IRRBB exposures'!S298),'IRRBB exposures'!S298,"")</f>
        <v/>
      </c>
      <c r="S201" s="1346" t="str">
        <f>IF(ISNUMBER('IRRBB exposures'!T298),'IRRBB exposures'!T298,"")</f>
        <v/>
      </c>
      <c r="T201" s="1346" t="str">
        <f>IF(ISNUMBER('IRRBB exposures'!U298),'IRRBB exposures'!U298,"")</f>
        <v/>
      </c>
      <c r="U201" s="1346" t="str">
        <f>IF(ISNUMBER('IRRBB exposures'!V298),'IRRBB exposures'!V298,"")</f>
        <v/>
      </c>
      <c r="V201" s="1346" t="str">
        <f>IF(ISNUMBER('IRRBB exposures'!W298),'IRRBB exposures'!W298,"")</f>
        <v/>
      </c>
      <c r="W201" s="1596" t="str">
        <f>IF(OR(ISBLANK('IRRBB exposures'!Y252),'IRRBB exposures'!Z253="No"),"",IF('IRRBB exposures'!Y252 = "No",1,0))</f>
        <v/>
      </c>
    </row>
    <row r="202" spans="2:23" s="1150" customFormat="1" ht="15" customHeight="1" x14ac:dyDescent="0.25">
      <c r="B202" s="2245"/>
      <c r="C202" s="1348" t="s">
        <v>1307</v>
      </c>
      <c r="D202" s="1346" t="str">
        <f>IF(AND(ISNUMBER('IRRBB exposures'!E346),ISNUMBER('IRRBB exposures'!E391)),'IRRBB exposures'!E346-'IRRBB exposures'!E391,"")</f>
        <v/>
      </c>
      <c r="E202" s="1346" t="str">
        <f>IF(AND(ISNUMBER('IRRBB exposures'!F346),ISNUMBER('IRRBB exposures'!F391)),'IRRBB exposures'!F346-'IRRBB exposures'!F391,"")</f>
        <v/>
      </c>
      <c r="F202" s="1346" t="str">
        <f>IF(AND(ISNUMBER('IRRBB exposures'!G346),ISNUMBER('IRRBB exposures'!G391)),'IRRBB exposures'!G346-'IRRBB exposures'!G391,"")</f>
        <v/>
      </c>
      <c r="G202" s="1346" t="str">
        <f>IF(AND(ISNUMBER('IRRBB exposures'!H346),ISNUMBER('IRRBB exposures'!H391)),'IRRBB exposures'!H346-'IRRBB exposures'!H391,"")</f>
        <v/>
      </c>
      <c r="H202" s="1346" t="str">
        <f>IF(AND(ISNUMBER('IRRBB exposures'!I346),ISNUMBER('IRRBB exposures'!I391)),'IRRBB exposures'!I346-'IRRBB exposures'!I391,"")</f>
        <v/>
      </c>
      <c r="I202" s="1346" t="str">
        <f>IF(AND(ISNUMBER('IRRBB exposures'!J346),ISNUMBER('IRRBB exposures'!J391)),'IRRBB exposures'!J346-'IRRBB exposures'!J391,"")</f>
        <v/>
      </c>
      <c r="J202" s="1346" t="str">
        <f>IF(AND(ISNUMBER('IRRBB exposures'!K346),ISNUMBER('IRRBB exposures'!K391)),'IRRBB exposures'!K346-'IRRBB exposures'!K391,"")</f>
        <v/>
      </c>
      <c r="K202" s="1346" t="str">
        <f>IF(AND(ISNUMBER('IRRBB exposures'!L346),ISNUMBER('IRRBB exposures'!L391)),'IRRBB exposures'!L346-'IRRBB exposures'!L391,"")</f>
        <v/>
      </c>
      <c r="L202" s="1346" t="str">
        <f>IF(AND(ISNUMBER('IRRBB exposures'!M346),ISNUMBER('IRRBB exposures'!M391)),'IRRBB exposures'!M346-'IRRBB exposures'!M391,"")</f>
        <v/>
      </c>
      <c r="M202" s="1346" t="str">
        <f>IF(AND(ISNUMBER('IRRBB exposures'!N346),ISNUMBER('IRRBB exposures'!N391)),'IRRBB exposures'!N346-'IRRBB exposures'!N391,"")</f>
        <v/>
      </c>
      <c r="N202" s="1346" t="str">
        <f>IF(AND(ISNUMBER('IRRBB exposures'!O346),ISNUMBER('IRRBB exposures'!O391)),'IRRBB exposures'!O346-'IRRBB exposures'!O391,"")</f>
        <v/>
      </c>
      <c r="O202" s="1346" t="str">
        <f>IF(AND(ISNUMBER('IRRBB exposures'!P346),ISNUMBER('IRRBB exposures'!P391)),'IRRBB exposures'!P346-'IRRBB exposures'!P391,"")</f>
        <v/>
      </c>
      <c r="P202" s="1346" t="str">
        <f>IF(AND(ISNUMBER('IRRBB exposures'!Q346),ISNUMBER('IRRBB exposures'!Q391)),'IRRBB exposures'!Q346-'IRRBB exposures'!Q391,"")</f>
        <v/>
      </c>
      <c r="Q202" s="1346" t="str">
        <f>IF(AND(ISNUMBER('IRRBB exposures'!R346),ISNUMBER('IRRBB exposures'!R391)),'IRRBB exposures'!R346-'IRRBB exposures'!R391,"")</f>
        <v/>
      </c>
      <c r="R202" s="1346" t="str">
        <f>IF(AND(ISNUMBER('IRRBB exposures'!S346),ISNUMBER('IRRBB exposures'!S391)),'IRRBB exposures'!S346-'IRRBB exposures'!S391,"")</f>
        <v/>
      </c>
      <c r="S202" s="1346" t="str">
        <f>IF(AND(ISNUMBER('IRRBB exposures'!T346),ISNUMBER('IRRBB exposures'!T391)),'IRRBB exposures'!T346-'IRRBB exposures'!T391,"")</f>
        <v/>
      </c>
      <c r="T202" s="1346" t="str">
        <f>IF(AND(ISNUMBER('IRRBB exposures'!U346),ISNUMBER('IRRBB exposures'!U391)),'IRRBB exposures'!U346-'IRRBB exposures'!U391,"")</f>
        <v/>
      </c>
      <c r="U202" s="1346" t="str">
        <f>IF(AND(ISNUMBER('IRRBB exposures'!V346),ISNUMBER('IRRBB exposures'!V391)),'IRRBB exposures'!V346-'IRRBB exposures'!V391,"")</f>
        <v/>
      </c>
      <c r="V202" s="1346" t="str">
        <f>IF(AND(ISNUMBER('IRRBB exposures'!W346),ISNUMBER('IRRBB exposures'!W391)),'IRRBB exposures'!W346-'IRRBB exposures'!W391,"")</f>
        <v/>
      </c>
      <c r="W202" s="1596" t="str">
        <f>IF(OR(ISBLANK('IRRBB exposures'!Z345),'IRRBB exposures'!AB346="No"),"",IF('IRRBB exposures'!Z345 = "Yes",-1,0))</f>
        <v/>
      </c>
    </row>
    <row r="203" spans="2:23" s="1150" customFormat="1" ht="15" customHeight="1" x14ac:dyDescent="0.25">
      <c r="B203" s="2245"/>
      <c r="C203" s="1348" t="s">
        <v>1308</v>
      </c>
      <c r="D203" s="1346" t="str">
        <f>IF(AND(ISNUMBER('IRRBB exposures'!E437),ISNUMBER('IRRBB exposures'!E482)),'IRRBB exposures'!E437-'IRRBB exposures'!E482,"")</f>
        <v/>
      </c>
      <c r="E203" s="1346" t="str">
        <f>IF(AND(ISNUMBER('IRRBB exposures'!F437),ISNUMBER('IRRBB exposures'!F482)),'IRRBB exposures'!F437-'IRRBB exposures'!F482,"")</f>
        <v/>
      </c>
      <c r="F203" s="1346" t="str">
        <f>IF(AND(ISNUMBER('IRRBB exposures'!G437),ISNUMBER('IRRBB exposures'!G482)),'IRRBB exposures'!G437-'IRRBB exposures'!G482,"")</f>
        <v/>
      </c>
      <c r="G203" s="1346" t="str">
        <f>IF(AND(ISNUMBER('IRRBB exposures'!H437),ISNUMBER('IRRBB exposures'!H482)),'IRRBB exposures'!H437-'IRRBB exposures'!H482,"")</f>
        <v/>
      </c>
      <c r="H203" s="1346" t="str">
        <f>IF(AND(ISNUMBER('IRRBB exposures'!I437),ISNUMBER('IRRBB exposures'!I482)),'IRRBB exposures'!I437-'IRRBB exposures'!I482,"")</f>
        <v/>
      </c>
      <c r="I203" s="1346" t="str">
        <f>IF(AND(ISNUMBER('IRRBB exposures'!J437),ISNUMBER('IRRBB exposures'!J482)),'IRRBB exposures'!J437-'IRRBB exposures'!J482,"")</f>
        <v/>
      </c>
      <c r="J203" s="1346" t="str">
        <f>IF(AND(ISNUMBER('IRRBB exposures'!K437),ISNUMBER('IRRBB exposures'!K482)),'IRRBB exposures'!K437-'IRRBB exposures'!K482,"")</f>
        <v/>
      </c>
      <c r="K203" s="1346" t="str">
        <f>IF(AND(ISNUMBER('IRRBB exposures'!L437),ISNUMBER('IRRBB exposures'!L482)),'IRRBB exposures'!L437-'IRRBB exposures'!L482,"")</f>
        <v/>
      </c>
      <c r="L203" s="1346" t="str">
        <f>IF(AND(ISNUMBER('IRRBB exposures'!M437),ISNUMBER('IRRBB exposures'!M482)),'IRRBB exposures'!M437-'IRRBB exposures'!M482,"")</f>
        <v/>
      </c>
      <c r="M203" s="1346" t="str">
        <f>IF(AND(ISNUMBER('IRRBB exposures'!N437),ISNUMBER('IRRBB exposures'!N482)),'IRRBB exposures'!N437-'IRRBB exposures'!N482,"")</f>
        <v/>
      </c>
      <c r="N203" s="1346" t="str">
        <f>IF(AND(ISNUMBER('IRRBB exposures'!O437),ISNUMBER('IRRBB exposures'!O482)),'IRRBB exposures'!O437-'IRRBB exposures'!O482,"")</f>
        <v/>
      </c>
      <c r="O203" s="1346" t="str">
        <f>IF(AND(ISNUMBER('IRRBB exposures'!P437),ISNUMBER('IRRBB exposures'!P482)),'IRRBB exposures'!P437-'IRRBB exposures'!P482,"")</f>
        <v/>
      </c>
      <c r="P203" s="1346" t="str">
        <f>IF(AND(ISNUMBER('IRRBB exposures'!Q437),ISNUMBER('IRRBB exposures'!Q482)),'IRRBB exposures'!Q437-'IRRBB exposures'!Q482,"")</f>
        <v/>
      </c>
      <c r="Q203" s="1346" t="str">
        <f>IF(AND(ISNUMBER('IRRBB exposures'!R437),ISNUMBER('IRRBB exposures'!R482)),'IRRBB exposures'!R437-'IRRBB exposures'!R482,"")</f>
        <v/>
      </c>
      <c r="R203" s="1346" t="str">
        <f>IF(AND(ISNUMBER('IRRBB exposures'!S437),ISNUMBER('IRRBB exposures'!S482)),'IRRBB exposures'!S437-'IRRBB exposures'!S482,"")</f>
        <v/>
      </c>
      <c r="S203" s="1346" t="str">
        <f>IF(AND(ISNUMBER('IRRBB exposures'!T437),ISNUMBER('IRRBB exposures'!T482)),'IRRBB exposures'!T437-'IRRBB exposures'!T482,"")</f>
        <v/>
      </c>
      <c r="T203" s="1346" t="str">
        <f>IF(AND(ISNUMBER('IRRBB exposures'!U437),ISNUMBER('IRRBB exposures'!U482)),'IRRBB exposures'!U437-'IRRBB exposures'!U482,"")</f>
        <v/>
      </c>
      <c r="U203" s="1346" t="str">
        <f>IF(AND(ISNUMBER('IRRBB exposures'!V437),ISNUMBER('IRRBB exposures'!V482)),'IRRBB exposures'!V437-'IRRBB exposures'!V482,"")</f>
        <v/>
      </c>
      <c r="V203" s="1346" t="str">
        <f>IF(AND(ISNUMBER('IRRBB exposures'!W437),ISNUMBER('IRRBB exposures'!W482)),'IRRBB exposures'!W437-'IRRBB exposures'!W482,"")</f>
        <v/>
      </c>
      <c r="W203" s="1596" t="str">
        <f>IF(OR(ISBLANK('IRRBB exposures'!Z345),'IRRBB exposures'!AB346="No"),"",IF('IRRBB exposures'!Z345 = "No",-1,0))</f>
        <v/>
      </c>
    </row>
    <row r="204" spans="2:23" s="1150" customFormat="1" ht="15" customHeight="1" x14ac:dyDescent="0.25">
      <c r="B204" s="2245"/>
      <c r="C204" s="1150" t="s">
        <v>1301</v>
      </c>
      <c r="D204" s="1346" t="str">
        <f>IF(AND(ISNUMBER('IRRBB exposures'!E529),ISNUMBER('IRRBB exposures'!E575)),'IRRBB exposures'!E529-'IRRBB exposures'!E575,"")</f>
        <v/>
      </c>
      <c r="E204" s="1346" t="str">
        <f>IF(AND(ISNUMBER('IRRBB exposures'!F529),ISNUMBER('IRRBB exposures'!F575)),'IRRBB exposures'!F529-'IRRBB exposures'!F575,"")</f>
        <v/>
      </c>
      <c r="F204" s="1346" t="str">
        <f>IF(AND(ISNUMBER('IRRBB exposures'!G529),ISNUMBER('IRRBB exposures'!G575)),'IRRBB exposures'!G529-'IRRBB exposures'!G575,"")</f>
        <v/>
      </c>
      <c r="G204" s="1346" t="str">
        <f>IF(AND(ISNUMBER('IRRBB exposures'!H529),ISNUMBER('IRRBB exposures'!H575)),'IRRBB exposures'!H529-'IRRBB exposures'!H575,"")</f>
        <v/>
      </c>
      <c r="H204" s="1346" t="str">
        <f>IF(AND(ISNUMBER('IRRBB exposures'!I529),ISNUMBER('IRRBB exposures'!I575)),'IRRBB exposures'!I529-'IRRBB exposures'!I575,"")</f>
        <v/>
      </c>
      <c r="I204" s="1346" t="str">
        <f>IF(AND(ISNUMBER('IRRBB exposures'!J529),ISNUMBER('IRRBB exposures'!J575)),'IRRBB exposures'!J529-'IRRBB exposures'!J575,"")</f>
        <v/>
      </c>
      <c r="J204" s="1346" t="str">
        <f>IF(AND(ISNUMBER('IRRBB exposures'!K529),ISNUMBER('IRRBB exposures'!K575)),'IRRBB exposures'!K529-'IRRBB exposures'!K575,"")</f>
        <v/>
      </c>
      <c r="K204" s="1346" t="str">
        <f>IF(AND(ISNUMBER('IRRBB exposures'!L529),ISNUMBER('IRRBB exposures'!L575)),'IRRBB exposures'!L529-'IRRBB exposures'!L575,"")</f>
        <v/>
      </c>
      <c r="L204" s="1346" t="str">
        <f>IF(AND(ISNUMBER('IRRBB exposures'!M529),ISNUMBER('IRRBB exposures'!M575)),'IRRBB exposures'!M529-'IRRBB exposures'!M575,"")</f>
        <v/>
      </c>
      <c r="M204" s="1346" t="str">
        <f>IF(AND(ISNUMBER('IRRBB exposures'!N529),ISNUMBER('IRRBB exposures'!N575)),'IRRBB exposures'!N529-'IRRBB exposures'!N575,"")</f>
        <v/>
      </c>
      <c r="N204" s="1346" t="str">
        <f>IF(AND(ISNUMBER('IRRBB exposures'!O529),ISNUMBER('IRRBB exposures'!O575)),'IRRBB exposures'!O529-'IRRBB exposures'!O575,"")</f>
        <v/>
      </c>
      <c r="O204" s="1346" t="str">
        <f>IF(AND(ISNUMBER('IRRBB exposures'!P529),ISNUMBER('IRRBB exposures'!P575)),'IRRBB exposures'!P529-'IRRBB exposures'!P575,"")</f>
        <v/>
      </c>
      <c r="P204" s="1346" t="str">
        <f>IF(AND(ISNUMBER('IRRBB exposures'!Q529),ISNUMBER('IRRBB exposures'!Q575)),'IRRBB exposures'!Q529-'IRRBB exposures'!Q575,"")</f>
        <v/>
      </c>
      <c r="Q204" s="1346" t="str">
        <f>IF(AND(ISNUMBER('IRRBB exposures'!R529),ISNUMBER('IRRBB exposures'!R575)),'IRRBB exposures'!R529-'IRRBB exposures'!R575,"")</f>
        <v/>
      </c>
      <c r="R204" s="1346" t="str">
        <f>IF(AND(ISNUMBER('IRRBB exposures'!S529),ISNUMBER('IRRBB exposures'!S575)),'IRRBB exposures'!S529-'IRRBB exposures'!S575,"")</f>
        <v/>
      </c>
      <c r="S204" s="1346" t="str">
        <f>IF(AND(ISNUMBER('IRRBB exposures'!T529),ISNUMBER('IRRBB exposures'!T575)),'IRRBB exposures'!T529-'IRRBB exposures'!T575,"")</f>
        <v/>
      </c>
      <c r="T204" s="1346" t="str">
        <f>IF(AND(ISNUMBER('IRRBB exposures'!U529),ISNUMBER('IRRBB exposures'!U575)),'IRRBB exposures'!U529-'IRRBB exposures'!U575,"")</f>
        <v/>
      </c>
      <c r="U204" s="1346" t="str">
        <f>IF(AND(ISNUMBER('IRRBB exposures'!V529),ISNUMBER('IRRBB exposures'!V575)),'IRRBB exposures'!V529-'IRRBB exposures'!V575,"")</f>
        <v/>
      </c>
      <c r="V204" s="1346" t="str">
        <f>IF(AND(ISNUMBER('IRRBB exposures'!W529),ISNUMBER('IRRBB exposures'!W575)),'IRRBB exposures'!W529-'IRRBB exposures'!W575,"")</f>
        <v/>
      </c>
      <c r="W204" s="1597">
        <v>1</v>
      </c>
    </row>
    <row r="205" spans="2:23" s="1150" customFormat="1" ht="15" customHeight="1" x14ac:dyDescent="0.25">
      <c r="B205" s="2246"/>
      <c r="C205" s="1139" t="s">
        <v>1309</v>
      </c>
      <c r="D205" s="1347" t="str">
        <f>IF(AND(ISNUMBER(D189),'IRRBB exposures'!$F$28="Yes",'IRRBB exposures'!$Z$152="Yes",'IRRBB exposures'!$Z$253="Yes",'IRRBB exposures'!$AB$346="Yes",ISNUMBER(D204),ISNUMBER($W189),ISNUMBER($W190),ISNUMBER($W191),ISNUMBER($W192),ISNUMBER($W198),ISNUMBER($W199),ISNUMBER($W200),ISNUMBER($W201),ISNUMBER($W202),ISNUMBER($W203),ISNUMBER($W204)),SUMPRODUCT(D189:D192,$W189:$W192)+SUMPRODUCT(D198:D204,$W198:$W204),"")</f>
        <v/>
      </c>
      <c r="E205" s="1347" t="str">
        <f>IF(AND(ISNUMBER(E189),'IRRBB exposures'!$F$28="Yes",'IRRBB exposures'!$Z$152="Yes",'IRRBB exposures'!$Z$253="Yes",'IRRBB exposures'!$AB$346="Yes",ISNUMBER(E204),ISNUMBER($W189),ISNUMBER($W190),ISNUMBER($W191),ISNUMBER($W192),ISNUMBER($W198),ISNUMBER($W199),ISNUMBER($W200),ISNUMBER($W201),ISNUMBER($W202),ISNUMBER($W203),ISNUMBER($W204)),SUMPRODUCT(E189:E192,$W189:$W192)+SUMPRODUCT(E198:E204,$W198:$W204),"")</f>
        <v/>
      </c>
      <c r="F205" s="1347" t="str">
        <f>IF(AND(ISNUMBER(F189),'IRRBB exposures'!$F$28="Yes",'IRRBB exposures'!$Z$152="Yes",'IRRBB exposures'!$Z$253="Yes",'IRRBB exposures'!$AB$346="Yes",ISNUMBER(F204),ISNUMBER($W189),ISNUMBER($W190),ISNUMBER($W191),ISNUMBER($W192),ISNUMBER($W198),ISNUMBER($W199),ISNUMBER($W200),ISNUMBER($W201),ISNUMBER($W202),ISNUMBER($W203),ISNUMBER($W204)),SUMPRODUCT(F189:F192,$W189:$W192)+SUMPRODUCT(F198:F204,$W198:$W204),"")</f>
        <v/>
      </c>
      <c r="G205" s="1347" t="str">
        <f>IF(AND(ISNUMBER(G189),'IRRBB exposures'!$F$28="Yes",'IRRBB exposures'!$Z$152="Yes",'IRRBB exposures'!$Z$253="Yes",'IRRBB exposures'!$AB$346="Yes",ISNUMBER(G204),ISNUMBER($W189),ISNUMBER($W190),ISNUMBER($W191),ISNUMBER($W192),ISNUMBER($W198),ISNUMBER($W199),ISNUMBER($W200),ISNUMBER($W201),ISNUMBER($W202),ISNUMBER($W203),ISNUMBER($W204)),SUMPRODUCT(G189:G192,$W189:$W192)+SUMPRODUCT(G198:G204,$W198:$W204),"")</f>
        <v/>
      </c>
      <c r="H205" s="1347" t="str">
        <f>IF(AND(ISNUMBER(H189),'IRRBB exposures'!$F$28="Yes",'IRRBB exposures'!$Z$152="Yes",'IRRBB exposures'!$Z$253="Yes",'IRRBB exposures'!$AB$346="Yes",ISNUMBER(H204),ISNUMBER($W189),ISNUMBER($W190),ISNUMBER($W191),ISNUMBER($W192),ISNUMBER($W198),ISNUMBER($W199),ISNUMBER($W200),ISNUMBER($W201),ISNUMBER($W202),ISNUMBER($W203),ISNUMBER($W204)),SUMPRODUCT(H189:H192,$W189:$W192)+SUMPRODUCT(H198:H204,$W198:$W204),"")</f>
        <v/>
      </c>
      <c r="I205" s="1347" t="str">
        <f>IF(AND(ISNUMBER(I189),'IRRBB exposures'!$F$28="Yes",'IRRBB exposures'!$Z$152="Yes",'IRRBB exposures'!$Z$253="Yes",'IRRBB exposures'!$AB$346="Yes",ISNUMBER(I204),ISNUMBER($W189),ISNUMBER($W190),ISNUMBER($W191),ISNUMBER($W192),ISNUMBER($W198),ISNUMBER($W199),ISNUMBER($W200),ISNUMBER($W201),ISNUMBER($W202),ISNUMBER($W203),ISNUMBER($W204)),SUMPRODUCT(I189:I192,$W189:$W192)+SUMPRODUCT(I198:I204,$W198:$W204),"")</f>
        <v/>
      </c>
      <c r="J205" s="1347" t="str">
        <f>IF(AND(ISNUMBER(J189),'IRRBB exposures'!$F$28="Yes",'IRRBB exposures'!$Z$152="Yes",'IRRBB exposures'!$Z$253="Yes",'IRRBB exposures'!$AB$346="Yes",ISNUMBER(J204),ISNUMBER($W189),ISNUMBER($W190),ISNUMBER($W191),ISNUMBER($W192),ISNUMBER($W198),ISNUMBER($W199),ISNUMBER($W200),ISNUMBER($W201),ISNUMBER($W202),ISNUMBER($W203),ISNUMBER($W204)),SUMPRODUCT(J189:J192,$W189:$W192)+SUMPRODUCT(J198:J204,$W198:$W204),"")</f>
        <v/>
      </c>
      <c r="K205" s="1347" t="str">
        <f>IF(AND(ISNUMBER(K189),'IRRBB exposures'!$F$28="Yes",'IRRBB exposures'!$Z$152="Yes",'IRRBB exposures'!$Z$253="Yes",'IRRBB exposures'!$AB$346="Yes",ISNUMBER(K204),ISNUMBER($W189),ISNUMBER($W190),ISNUMBER($W191),ISNUMBER($W192),ISNUMBER($W198),ISNUMBER($W199),ISNUMBER($W200),ISNUMBER($W201),ISNUMBER($W202),ISNUMBER($W203),ISNUMBER($W204)),SUMPRODUCT(K189:K192,$W189:$W192)+SUMPRODUCT(K198:K204,$W198:$W204),"")</f>
        <v/>
      </c>
      <c r="L205" s="1347" t="str">
        <f>IF(AND(ISNUMBER(L189),'IRRBB exposures'!$F$28="Yes",'IRRBB exposures'!$Z$152="Yes",'IRRBB exposures'!$Z$253="Yes",'IRRBB exposures'!$AB$346="Yes",ISNUMBER(L204),ISNUMBER($W189),ISNUMBER($W190),ISNUMBER($W191),ISNUMBER($W192),ISNUMBER($W198),ISNUMBER($W199),ISNUMBER($W200),ISNUMBER($W201),ISNUMBER($W202),ISNUMBER($W203),ISNUMBER($W204)),SUMPRODUCT(L189:L192,$W189:$W192)+SUMPRODUCT(L198:L204,$W198:$W204),"")</f>
        <v/>
      </c>
      <c r="M205" s="1347" t="str">
        <f>IF(AND(ISNUMBER(M189),'IRRBB exposures'!$F$28="Yes",'IRRBB exposures'!$Z$152="Yes",'IRRBB exposures'!$Z$253="Yes",'IRRBB exposures'!$AB$346="Yes",ISNUMBER(M204),ISNUMBER($W189),ISNUMBER($W190),ISNUMBER($W191),ISNUMBER($W192),ISNUMBER($W198),ISNUMBER($W199),ISNUMBER($W200),ISNUMBER($W201),ISNUMBER($W202),ISNUMBER($W203),ISNUMBER($W204)),SUMPRODUCT(M189:M192,$W189:$W192)+SUMPRODUCT(M198:M204,$W198:$W204),"")</f>
        <v/>
      </c>
      <c r="N205" s="1347" t="str">
        <f>IF(AND(ISNUMBER(N189),'IRRBB exposures'!$F$28="Yes",'IRRBB exposures'!$Z$152="Yes",'IRRBB exposures'!$Z$253="Yes",'IRRBB exposures'!$AB$346="Yes",ISNUMBER(N204),ISNUMBER($W189),ISNUMBER($W190),ISNUMBER($W191),ISNUMBER($W192),ISNUMBER($W198),ISNUMBER($W199),ISNUMBER($W200),ISNUMBER($W201),ISNUMBER($W202),ISNUMBER($W203),ISNUMBER($W204)),SUMPRODUCT(N189:N192,$W189:$W192)+SUMPRODUCT(N198:N204,$W198:$W204),"")</f>
        <v/>
      </c>
      <c r="O205" s="1347" t="str">
        <f>IF(AND(ISNUMBER(O189),'IRRBB exposures'!$F$28="Yes",'IRRBB exposures'!$Z$152="Yes",'IRRBB exposures'!$Z$253="Yes",'IRRBB exposures'!$AB$346="Yes",ISNUMBER(O204),ISNUMBER($W189),ISNUMBER($W190),ISNUMBER($W191),ISNUMBER($W192),ISNUMBER($W198),ISNUMBER($W199),ISNUMBER($W200),ISNUMBER($W201),ISNUMBER($W202),ISNUMBER($W203),ISNUMBER($W204)),SUMPRODUCT(O189:O192,$W189:$W192)+SUMPRODUCT(O198:O204,$W198:$W204),"")</f>
        <v/>
      </c>
      <c r="P205" s="1347" t="str">
        <f>IF(AND(ISNUMBER(P189),'IRRBB exposures'!$F$28="Yes",'IRRBB exposures'!$Z$152="Yes",'IRRBB exposures'!$Z$253="Yes",'IRRBB exposures'!$AB$346="Yes",ISNUMBER(P204),ISNUMBER($W189),ISNUMBER($W190),ISNUMBER($W191),ISNUMBER($W192),ISNUMBER($W198),ISNUMBER($W199),ISNUMBER($W200),ISNUMBER($W201),ISNUMBER($W202),ISNUMBER($W203),ISNUMBER($W204)),SUMPRODUCT(P189:P192,$W189:$W192)+SUMPRODUCT(P198:P204,$W198:$W204),"")</f>
        <v/>
      </c>
      <c r="Q205" s="1347" t="str">
        <f>IF(AND(ISNUMBER(Q189),'IRRBB exposures'!$F$28="Yes",'IRRBB exposures'!$Z$152="Yes",'IRRBB exposures'!$Z$253="Yes",'IRRBB exposures'!$AB$346="Yes",ISNUMBER(Q204),ISNUMBER($W189),ISNUMBER($W190),ISNUMBER($W191),ISNUMBER($W192),ISNUMBER($W198),ISNUMBER($W199),ISNUMBER($W200),ISNUMBER($W201),ISNUMBER($W202),ISNUMBER($W203),ISNUMBER($W204)),SUMPRODUCT(Q189:Q192,$W189:$W192)+SUMPRODUCT(Q198:Q204,$W198:$W204),"")</f>
        <v/>
      </c>
      <c r="R205" s="1347" t="str">
        <f>IF(AND(ISNUMBER(R189),'IRRBB exposures'!$F$28="Yes",'IRRBB exposures'!$Z$152="Yes",'IRRBB exposures'!$Z$253="Yes",'IRRBB exposures'!$AB$346="Yes",ISNUMBER(R204),ISNUMBER($W189),ISNUMBER($W190),ISNUMBER($W191),ISNUMBER($W192),ISNUMBER($W198),ISNUMBER($W199),ISNUMBER($W200),ISNUMBER($W201),ISNUMBER($W202),ISNUMBER($W203),ISNUMBER($W204)),SUMPRODUCT(R189:R192,$W189:$W192)+SUMPRODUCT(R198:R204,$W198:$W204),"")</f>
        <v/>
      </c>
      <c r="S205" s="1347" t="str">
        <f>IF(AND(ISNUMBER(S189),'IRRBB exposures'!$F$28="Yes",'IRRBB exposures'!$Z$152="Yes",'IRRBB exposures'!$Z$253="Yes",'IRRBB exposures'!$AB$346="Yes",ISNUMBER(S204),ISNUMBER($W189),ISNUMBER($W190),ISNUMBER($W191),ISNUMBER($W192),ISNUMBER($W198),ISNUMBER($W199),ISNUMBER($W200),ISNUMBER($W201),ISNUMBER($W202),ISNUMBER($W203),ISNUMBER($W204)),SUMPRODUCT(S189:S192,$W189:$W192)+SUMPRODUCT(S198:S204,$W198:$W204),"")</f>
        <v/>
      </c>
      <c r="T205" s="1347" t="str">
        <f>IF(AND(ISNUMBER(T189),'IRRBB exposures'!$F$28="Yes",'IRRBB exposures'!$Z$152="Yes",'IRRBB exposures'!$Z$253="Yes",'IRRBB exposures'!$AB$346="Yes",ISNUMBER(T204),ISNUMBER($W189),ISNUMBER($W190),ISNUMBER($W191),ISNUMBER($W192),ISNUMBER($W198),ISNUMBER($W199),ISNUMBER($W200),ISNUMBER($W201),ISNUMBER($W202),ISNUMBER($W203),ISNUMBER($W204)),SUMPRODUCT(T189:T192,$W189:$W192)+SUMPRODUCT(T198:T204,$W198:$W204),"")</f>
        <v/>
      </c>
      <c r="U205" s="1347" t="str">
        <f>IF(AND(ISNUMBER(U189),'IRRBB exposures'!$F$28="Yes",'IRRBB exposures'!$Z$152="Yes",'IRRBB exposures'!$Z$253="Yes",'IRRBB exposures'!$AB$346="Yes",ISNUMBER(U204),ISNUMBER($W189),ISNUMBER($W190),ISNUMBER($W191),ISNUMBER($W192),ISNUMBER($W198),ISNUMBER($W199),ISNUMBER($W200),ISNUMBER($W201),ISNUMBER($W202),ISNUMBER($W203),ISNUMBER($W204)),SUMPRODUCT(U189:U192,$W189:$W192)+SUMPRODUCT(U198:U204,$W198:$W204),"")</f>
        <v/>
      </c>
      <c r="V205" s="1347" t="str">
        <f>IF(AND(ISNUMBER(V189),'IRRBB exposures'!$F$28="Yes",'IRRBB exposures'!$Z$152="Yes",'IRRBB exposures'!$Z$253="Yes",'IRRBB exposures'!$AB$346="Yes",ISNUMBER(V204),ISNUMBER($W189),ISNUMBER($W190),ISNUMBER($W191),ISNUMBER($W192),ISNUMBER($W198),ISNUMBER($W199),ISNUMBER($W200),ISNUMBER($W201),ISNUMBER($W202),ISNUMBER($W203),ISNUMBER($W204)),SUMPRODUCT(V189:V192,$W189:$W192)+SUMPRODUCT(V198:V204,$W198:$W204),"")</f>
        <v/>
      </c>
      <c r="W205" s="1598"/>
    </row>
    <row r="206" spans="2:23" s="1150" customFormat="1" ht="15" customHeight="1" x14ac:dyDescent="0.25">
      <c r="B206" s="2244">
        <v>2</v>
      </c>
      <c r="C206" s="1150" t="s">
        <v>1303</v>
      </c>
      <c r="D206" s="1346" t="str">
        <f>IF(ISNUMBER('IRRBB exposures'!E153),'IRRBB exposures'!E153,"")</f>
        <v/>
      </c>
      <c r="E206" s="1346" t="str">
        <f>IF(ISNUMBER('IRRBB exposures'!F153),'IRRBB exposures'!F153,"")</f>
        <v/>
      </c>
      <c r="F206" s="1346" t="str">
        <f>IF(ISNUMBER('IRRBB exposures'!G153),'IRRBB exposures'!G153,"")</f>
        <v/>
      </c>
      <c r="G206" s="1346" t="str">
        <f>IF(ISNUMBER('IRRBB exposures'!H153),'IRRBB exposures'!H153,"")</f>
        <v/>
      </c>
      <c r="H206" s="1346" t="str">
        <f>IF(ISNUMBER('IRRBB exposures'!I153),'IRRBB exposures'!I153,"")</f>
        <v/>
      </c>
      <c r="I206" s="1346" t="str">
        <f>IF(ISNUMBER('IRRBB exposures'!J153),'IRRBB exposures'!J153,"")</f>
        <v/>
      </c>
      <c r="J206" s="1346" t="str">
        <f>IF(ISNUMBER('IRRBB exposures'!K153),'IRRBB exposures'!K153,"")</f>
        <v/>
      </c>
      <c r="K206" s="1346" t="str">
        <f>IF(ISNUMBER('IRRBB exposures'!L153),'IRRBB exposures'!L153,"")</f>
        <v/>
      </c>
      <c r="L206" s="1346" t="str">
        <f>IF(ISNUMBER('IRRBB exposures'!M153),'IRRBB exposures'!M153,"")</f>
        <v/>
      </c>
      <c r="M206" s="1346" t="str">
        <f>IF(ISNUMBER('IRRBB exposures'!N153),'IRRBB exposures'!N153,"")</f>
        <v/>
      </c>
      <c r="N206" s="1346" t="str">
        <f>IF(ISNUMBER('IRRBB exposures'!O153),'IRRBB exposures'!O153,"")</f>
        <v/>
      </c>
      <c r="O206" s="1346" t="str">
        <f>IF(ISNUMBER('IRRBB exposures'!P153),'IRRBB exposures'!P153,"")</f>
        <v/>
      </c>
      <c r="P206" s="1346" t="str">
        <f>IF(ISNUMBER('IRRBB exposures'!Q153),'IRRBB exposures'!Q153,"")</f>
        <v/>
      </c>
      <c r="Q206" s="1346" t="str">
        <f>IF(ISNUMBER('IRRBB exposures'!R153),'IRRBB exposures'!R153,"")</f>
        <v/>
      </c>
      <c r="R206" s="1346" t="str">
        <f>IF(ISNUMBER('IRRBB exposures'!S153),'IRRBB exposures'!S153,"")</f>
        <v/>
      </c>
      <c r="S206" s="1346" t="str">
        <f>IF(ISNUMBER('IRRBB exposures'!T153),'IRRBB exposures'!T153,"")</f>
        <v/>
      </c>
      <c r="T206" s="1346" t="str">
        <f>IF(ISNUMBER('IRRBB exposures'!U153),'IRRBB exposures'!U153,"")</f>
        <v/>
      </c>
      <c r="U206" s="1346" t="str">
        <f>IF(ISNUMBER('IRRBB exposures'!V153),'IRRBB exposures'!V153,"")</f>
        <v/>
      </c>
      <c r="V206" s="1346" t="str">
        <f>IF(ISNUMBER('IRRBB exposures'!W153),'IRRBB exposures'!W153,"")</f>
        <v/>
      </c>
      <c r="W206" s="1595" t="str">
        <f>IF(OR(ISBLANK('IRRBB exposures'!Y151),'IRRBB exposures'!Z153="No"),"",IF('IRRBB exposures'!Y151 = "Yes",-1,0))</f>
        <v/>
      </c>
    </row>
    <row r="207" spans="2:23" s="1150" customFormat="1" ht="15" customHeight="1" x14ac:dyDescent="0.25">
      <c r="B207" s="2245"/>
      <c r="C207" s="1348" t="s">
        <v>1304</v>
      </c>
      <c r="D207" s="1346" t="str">
        <f>IF(ISNUMBER('IRRBB exposures'!E198),'IRRBB exposures'!E198,"")</f>
        <v/>
      </c>
      <c r="E207" s="1346" t="str">
        <f>IF(ISNUMBER('IRRBB exposures'!F198),'IRRBB exposures'!F198,"")</f>
        <v/>
      </c>
      <c r="F207" s="1346" t="str">
        <f>IF(ISNUMBER('IRRBB exposures'!G198),'IRRBB exposures'!G198,"")</f>
        <v/>
      </c>
      <c r="G207" s="1346" t="str">
        <f>IF(ISNUMBER('IRRBB exposures'!H198),'IRRBB exposures'!H198,"")</f>
        <v/>
      </c>
      <c r="H207" s="1346" t="str">
        <f>IF(ISNUMBER('IRRBB exposures'!I198),'IRRBB exposures'!I198,"")</f>
        <v/>
      </c>
      <c r="I207" s="1346" t="str">
        <f>IF(ISNUMBER('IRRBB exposures'!J198),'IRRBB exposures'!J198,"")</f>
        <v/>
      </c>
      <c r="J207" s="1346" t="str">
        <f>IF(ISNUMBER('IRRBB exposures'!K198),'IRRBB exposures'!K198,"")</f>
        <v/>
      </c>
      <c r="K207" s="1346" t="str">
        <f>IF(ISNUMBER('IRRBB exposures'!L198),'IRRBB exposures'!L198,"")</f>
        <v/>
      </c>
      <c r="L207" s="1346" t="str">
        <f>IF(ISNUMBER('IRRBB exposures'!M198),'IRRBB exposures'!M198,"")</f>
        <v/>
      </c>
      <c r="M207" s="1346" t="str">
        <f>IF(ISNUMBER('IRRBB exposures'!N198),'IRRBB exposures'!N198,"")</f>
        <v/>
      </c>
      <c r="N207" s="1346" t="str">
        <f>IF(ISNUMBER('IRRBB exposures'!O198),'IRRBB exposures'!O198,"")</f>
        <v/>
      </c>
      <c r="O207" s="1346" t="str">
        <f>IF(ISNUMBER('IRRBB exposures'!P198),'IRRBB exposures'!P198,"")</f>
        <v/>
      </c>
      <c r="P207" s="1346" t="str">
        <f>IF(ISNUMBER('IRRBB exposures'!Q198),'IRRBB exposures'!Q198,"")</f>
        <v/>
      </c>
      <c r="Q207" s="1346" t="str">
        <f>IF(ISNUMBER('IRRBB exposures'!R198),'IRRBB exposures'!R198,"")</f>
        <v/>
      </c>
      <c r="R207" s="1346" t="str">
        <f>IF(ISNUMBER('IRRBB exposures'!S198),'IRRBB exposures'!S198,"")</f>
        <v/>
      </c>
      <c r="S207" s="1346" t="str">
        <f>IF(ISNUMBER('IRRBB exposures'!T198),'IRRBB exposures'!T198,"")</f>
        <v/>
      </c>
      <c r="T207" s="1346" t="str">
        <f>IF(ISNUMBER('IRRBB exposures'!U198),'IRRBB exposures'!U198,"")</f>
        <v/>
      </c>
      <c r="U207" s="1346" t="str">
        <f>IF(ISNUMBER('IRRBB exposures'!V198),'IRRBB exposures'!V198,"")</f>
        <v/>
      </c>
      <c r="V207" s="1346" t="str">
        <f>IF(ISNUMBER('IRRBB exposures'!W198),'IRRBB exposures'!W198,"")</f>
        <v/>
      </c>
      <c r="W207" s="1596" t="str">
        <f>IF(OR(ISBLANK('IRRBB exposures'!Y151),'IRRBB exposures'!Z153="No"),"",IF('IRRBB exposures'!Y151 = "No",-1,0))</f>
        <v/>
      </c>
    </row>
    <row r="208" spans="2:23" s="1150" customFormat="1" ht="15" customHeight="1" x14ac:dyDescent="0.25">
      <c r="B208" s="2245"/>
      <c r="C208" s="1348" t="s">
        <v>1305</v>
      </c>
      <c r="D208" s="1346" t="str">
        <f>IF(ISNUMBER('IRRBB exposures'!E254),'IRRBB exposures'!E254,"")</f>
        <v/>
      </c>
      <c r="E208" s="1346" t="str">
        <f>IF(ISNUMBER('IRRBB exposures'!F254),'IRRBB exposures'!F254,"")</f>
        <v/>
      </c>
      <c r="F208" s="1346" t="str">
        <f>IF(ISNUMBER('IRRBB exposures'!G254),'IRRBB exposures'!G254,"")</f>
        <v/>
      </c>
      <c r="G208" s="1346" t="str">
        <f>IF(ISNUMBER('IRRBB exposures'!H254),'IRRBB exposures'!H254,"")</f>
        <v/>
      </c>
      <c r="H208" s="1346" t="str">
        <f>IF(ISNUMBER('IRRBB exposures'!I254),'IRRBB exposures'!I254,"")</f>
        <v/>
      </c>
      <c r="I208" s="1346" t="str">
        <f>IF(ISNUMBER('IRRBB exposures'!J254),'IRRBB exposures'!J254,"")</f>
        <v/>
      </c>
      <c r="J208" s="1346" t="str">
        <f>IF(ISNUMBER('IRRBB exposures'!K254),'IRRBB exposures'!K254,"")</f>
        <v/>
      </c>
      <c r="K208" s="1346" t="str">
        <f>IF(ISNUMBER('IRRBB exposures'!L254),'IRRBB exposures'!L254,"")</f>
        <v/>
      </c>
      <c r="L208" s="1346" t="str">
        <f>IF(ISNUMBER('IRRBB exposures'!M254),'IRRBB exposures'!M254,"")</f>
        <v/>
      </c>
      <c r="M208" s="1346" t="str">
        <f>IF(ISNUMBER('IRRBB exposures'!N254),'IRRBB exposures'!N254,"")</f>
        <v/>
      </c>
      <c r="N208" s="1346" t="str">
        <f>IF(ISNUMBER('IRRBB exposures'!O254),'IRRBB exposures'!O254,"")</f>
        <v/>
      </c>
      <c r="O208" s="1346" t="str">
        <f>IF(ISNUMBER('IRRBB exposures'!P254),'IRRBB exposures'!P254,"")</f>
        <v/>
      </c>
      <c r="P208" s="1346" t="str">
        <f>IF(ISNUMBER('IRRBB exposures'!Q254),'IRRBB exposures'!Q254,"")</f>
        <v/>
      </c>
      <c r="Q208" s="1346" t="str">
        <f>IF(ISNUMBER('IRRBB exposures'!R254),'IRRBB exposures'!R254,"")</f>
        <v/>
      </c>
      <c r="R208" s="1346" t="str">
        <f>IF(ISNUMBER('IRRBB exposures'!S254),'IRRBB exposures'!S254,"")</f>
        <v/>
      </c>
      <c r="S208" s="1346" t="str">
        <f>IF(ISNUMBER('IRRBB exposures'!T254),'IRRBB exposures'!T254,"")</f>
        <v/>
      </c>
      <c r="T208" s="1346" t="str">
        <f>IF(ISNUMBER('IRRBB exposures'!U254),'IRRBB exposures'!U254,"")</f>
        <v/>
      </c>
      <c r="U208" s="1346" t="str">
        <f>IF(ISNUMBER('IRRBB exposures'!V254),'IRRBB exposures'!V254,"")</f>
        <v/>
      </c>
      <c r="V208" s="1346" t="str">
        <f>IF(ISNUMBER('IRRBB exposures'!W254),'IRRBB exposures'!W254,"")</f>
        <v/>
      </c>
      <c r="W208" s="1596" t="str">
        <f>IF(OR(ISBLANK('IRRBB exposures'!Y252),'IRRBB exposures'!Z254="No"),"",IF('IRRBB exposures'!Y252 = "Yes",1,0))</f>
        <v/>
      </c>
    </row>
    <row r="209" spans="2:23" s="1150" customFormat="1" ht="15" customHeight="1" x14ac:dyDescent="0.25">
      <c r="B209" s="2245"/>
      <c r="C209" s="1348" t="s">
        <v>1306</v>
      </c>
      <c r="D209" s="1346" t="str">
        <f>IF(ISNUMBER('IRRBB exposures'!E299),'IRRBB exposures'!E299,"")</f>
        <v/>
      </c>
      <c r="E209" s="1346" t="str">
        <f>IF(ISNUMBER('IRRBB exposures'!F299),'IRRBB exposures'!F299,"")</f>
        <v/>
      </c>
      <c r="F209" s="1346" t="str">
        <f>IF(ISNUMBER('IRRBB exposures'!G299),'IRRBB exposures'!G299,"")</f>
        <v/>
      </c>
      <c r="G209" s="1346" t="str">
        <f>IF(ISNUMBER('IRRBB exposures'!H299),'IRRBB exposures'!H299,"")</f>
        <v/>
      </c>
      <c r="H209" s="1346" t="str">
        <f>IF(ISNUMBER('IRRBB exposures'!I299),'IRRBB exposures'!I299,"")</f>
        <v/>
      </c>
      <c r="I209" s="1346" t="str">
        <f>IF(ISNUMBER('IRRBB exposures'!J299),'IRRBB exposures'!J299,"")</f>
        <v/>
      </c>
      <c r="J209" s="1346" t="str">
        <f>IF(ISNUMBER('IRRBB exposures'!K299),'IRRBB exposures'!K299,"")</f>
        <v/>
      </c>
      <c r="K209" s="1346" t="str">
        <f>IF(ISNUMBER('IRRBB exposures'!L299),'IRRBB exposures'!L299,"")</f>
        <v/>
      </c>
      <c r="L209" s="1346" t="str">
        <f>IF(ISNUMBER('IRRBB exposures'!M299),'IRRBB exposures'!M299,"")</f>
        <v/>
      </c>
      <c r="M209" s="1346" t="str">
        <f>IF(ISNUMBER('IRRBB exposures'!N299),'IRRBB exposures'!N299,"")</f>
        <v/>
      </c>
      <c r="N209" s="1346" t="str">
        <f>IF(ISNUMBER('IRRBB exposures'!O299),'IRRBB exposures'!O299,"")</f>
        <v/>
      </c>
      <c r="O209" s="1346" t="str">
        <f>IF(ISNUMBER('IRRBB exposures'!P299),'IRRBB exposures'!P299,"")</f>
        <v/>
      </c>
      <c r="P209" s="1346" t="str">
        <f>IF(ISNUMBER('IRRBB exposures'!Q299),'IRRBB exposures'!Q299,"")</f>
        <v/>
      </c>
      <c r="Q209" s="1346" t="str">
        <f>IF(ISNUMBER('IRRBB exposures'!R299),'IRRBB exposures'!R299,"")</f>
        <v/>
      </c>
      <c r="R209" s="1346" t="str">
        <f>IF(ISNUMBER('IRRBB exposures'!S299),'IRRBB exposures'!S299,"")</f>
        <v/>
      </c>
      <c r="S209" s="1346" t="str">
        <f>IF(ISNUMBER('IRRBB exposures'!T299),'IRRBB exposures'!T299,"")</f>
        <v/>
      </c>
      <c r="T209" s="1346" t="str">
        <f>IF(ISNUMBER('IRRBB exposures'!U299),'IRRBB exposures'!U299,"")</f>
        <v/>
      </c>
      <c r="U209" s="1346" t="str">
        <f>IF(ISNUMBER('IRRBB exposures'!V299),'IRRBB exposures'!V299,"")</f>
        <v/>
      </c>
      <c r="V209" s="1346" t="str">
        <f>IF(ISNUMBER('IRRBB exposures'!W299),'IRRBB exposures'!W299,"")</f>
        <v/>
      </c>
      <c r="W209" s="1596" t="str">
        <f>IF(OR(ISBLANK('IRRBB exposures'!Y252),'IRRBB exposures'!Z254="No"),"",IF('IRRBB exposures'!Y252 = "No",1,0))</f>
        <v/>
      </c>
    </row>
    <row r="210" spans="2:23" s="1150" customFormat="1" ht="15" customHeight="1" x14ac:dyDescent="0.25">
      <c r="B210" s="2245"/>
      <c r="C210" s="1348" t="s">
        <v>1307</v>
      </c>
      <c r="D210" s="1346" t="str">
        <f>IF(AND(ISNUMBER('IRRBB exposures'!E347),ISNUMBER('IRRBB exposures'!E392)),'IRRBB exposures'!E347-'IRRBB exposures'!E392,"")</f>
        <v/>
      </c>
      <c r="E210" s="1346" t="str">
        <f>IF(AND(ISNUMBER('IRRBB exposures'!F347),ISNUMBER('IRRBB exposures'!F392)),'IRRBB exposures'!F347-'IRRBB exposures'!F392,"")</f>
        <v/>
      </c>
      <c r="F210" s="1346" t="str">
        <f>IF(AND(ISNUMBER('IRRBB exposures'!G347),ISNUMBER('IRRBB exposures'!G392)),'IRRBB exposures'!G347-'IRRBB exposures'!G392,"")</f>
        <v/>
      </c>
      <c r="G210" s="1346" t="str">
        <f>IF(AND(ISNUMBER('IRRBB exposures'!H347),ISNUMBER('IRRBB exposures'!H392)),'IRRBB exposures'!H347-'IRRBB exposures'!H392,"")</f>
        <v/>
      </c>
      <c r="H210" s="1346" t="str">
        <f>IF(AND(ISNUMBER('IRRBB exposures'!I347),ISNUMBER('IRRBB exposures'!I392)),'IRRBB exposures'!I347-'IRRBB exposures'!I392,"")</f>
        <v/>
      </c>
      <c r="I210" s="1346" t="str">
        <f>IF(AND(ISNUMBER('IRRBB exposures'!J347),ISNUMBER('IRRBB exposures'!J392)),'IRRBB exposures'!J347-'IRRBB exposures'!J392,"")</f>
        <v/>
      </c>
      <c r="J210" s="1346" t="str">
        <f>IF(AND(ISNUMBER('IRRBB exposures'!K347),ISNUMBER('IRRBB exposures'!K392)),'IRRBB exposures'!K347-'IRRBB exposures'!K392,"")</f>
        <v/>
      </c>
      <c r="K210" s="1346" t="str">
        <f>IF(AND(ISNUMBER('IRRBB exposures'!L347),ISNUMBER('IRRBB exposures'!L392)),'IRRBB exposures'!L347-'IRRBB exposures'!L392,"")</f>
        <v/>
      </c>
      <c r="L210" s="1346" t="str">
        <f>IF(AND(ISNUMBER('IRRBB exposures'!M347),ISNUMBER('IRRBB exposures'!M392)),'IRRBB exposures'!M347-'IRRBB exposures'!M392,"")</f>
        <v/>
      </c>
      <c r="M210" s="1346" t="str">
        <f>IF(AND(ISNUMBER('IRRBB exposures'!N347),ISNUMBER('IRRBB exposures'!N392)),'IRRBB exposures'!N347-'IRRBB exposures'!N392,"")</f>
        <v/>
      </c>
      <c r="N210" s="1346" t="str">
        <f>IF(AND(ISNUMBER('IRRBB exposures'!O347),ISNUMBER('IRRBB exposures'!O392)),'IRRBB exposures'!O347-'IRRBB exposures'!O392,"")</f>
        <v/>
      </c>
      <c r="O210" s="1346" t="str">
        <f>IF(AND(ISNUMBER('IRRBB exposures'!P347),ISNUMBER('IRRBB exposures'!P392)),'IRRBB exposures'!P347-'IRRBB exposures'!P392,"")</f>
        <v/>
      </c>
      <c r="P210" s="1346" t="str">
        <f>IF(AND(ISNUMBER('IRRBB exposures'!Q347),ISNUMBER('IRRBB exposures'!Q392)),'IRRBB exposures'!Q347-'IRRBB exposures'!Q392,"")</f>
        <v/>
      </c>
      <c r="Q210" s="1346" t="str">
        <f>IF(AND(ISNUMBER('IRRBB exposures'!R347),ISNUMBER('IRRBB exposures'!R392)),'IRRBB exposures'!R347-'IRRBB exposures'!R392,"")</f>
        <v/>
      </c>
      <c r="R210" s="1346" t="str">
        <f>IF(AND(ISNUMBER('IRRBB exposures'!S347),ISNUMBER('IRRBB exposures'!S392)),'IRRBB exposures'!S347-'IRRBB exposures'!S392,"")</f>
        <v/>
      </c>
      <c r="S210" s="1346" t="str">
        <f>IF(AND(ISNUMBER('IRRBB exposures'!T347),ISNUMBER('IRRBB exposures'!T392)),'IRRBB exposures'!T347-'IRRBB exposures'!T392,"")</f>
        <v/>
      </c>
      <c r="T210" s="1346" t="str">
        <f>IF(AND(ISNUMBER('IRRBB exposures'!U347),ISNUMBER('IRRBB exposures'!U392)),'IRRBB exposures'!U347-'IRRBB exposures'!U392,"")</f>
        <v/>
      </c>
      <c r="U210" s="1346" t="str">
        <f>IF(AND(ISNUMBER('IRRBB exposures'!V347),ISNUMBER('IRRBB exposures'!V392)),'IRRBB exposures'!V347-'IRRBB exposures'!V392,"")</f>
        <v/>
      </c>
      <c r="V210" s="1346" t="str">
        <f>IF(AND(ISNUMBER('IRRBB exposures'!W347),ISNUMBER('IRRBB exposures'!W392)),'IRRBB exposures'!W347-'IRRBB exposures'!W392,"")</f>
        <v/>
      </c>
      <c r="W210" s="1596" t="str">
        <f>IF(OR(ISBLANK('IRRBB exposures'!Z345),'IRRBB exposures'!AB347="No"),"",IF('IRRBB exposures'!Z345 = "Yes",-1,0))</f>
        <v/>
      </c>
    </row>
    <row r="211" spans="2:23" s="1150" customFormat="1" ht="15" customHeight="1" x14ac:dyDescent="0.25">
      <c r="B211" s="2245"/>
      <c r="C211" s="1348" t="s">
        <v>1308</v>
      </c>
      <c r="D211" s="1346" t="str">
        <f>IF(AND(ISNUMBER('IRRBB exposures'!E438),ISNUMBER('IRRBB exposures'!E483)),'IRRBB exposures'!E438-'IRRBB exposures'!E483,"")</f>
        <v/>
      </c>
      <c r="E211" s="1346" t="str">
        <f>IF(AND(ISNUMBER('IRRBB exposures'!F438),ISNUMBER('IRRBB exposures'!F483)),'IRRBB exposures'!F438-'IRRBB exposures'!F483,"")</f>
        <v/>
      </c>
      <c r="F211" s="1346" t="str">
        <f>IF(AND(ISNUMBER('IRRBB exposures'!G438),ISNUMBER('IRRBB exposures'!G483)),'IRRBB exposures'!G438-'IRRBB exposures'!G483,"")</f>
        <v/>
      </c>
      <c r="G211" s="1346" t="str">
        <f>IF(AND(ISNUMBER('IRRBB exposures'!H438),ISNUMBER('IRRBB exposures'!H483)),'IRRBB exposures'!H438-'IRRBB exposures'!H483,"")</f>
        <v/>
      </c>
      <c r="H211" s="1346" t="str">
        <f>IF(AND(ISNUMBER('IRRBB exposures'!I438),ISNUMBER('IRRBB exposures'!I483)),'IRRBB exposures'!I438-'IRRBB exposures'!I483,"")</f>
        <v/>
      </c>
      <c r="I211" s="1346" t="str">
        <f>IF(AND(ISNUMBER('IRRBB exposures'!J438),ISNUMBER('IRRBB exposures'!J483)),'IRRBB exposures'!J438-'IRRBB exposures'!J483,"")</f>
        <v/>
      </c>
      <c r="J211" s="1346" t="str">
        <f>IF(AND(ISNUMBER('IRRBB exposures'!K438),ISNUMBER('IRRBB exposures'!K483)),'IRRBB exposures'!K438-'IRRBB exposures'!K483,"")</f>
        <v/>
      </c>
      <c r="K211" s="1346" t="str">
        <f>IF(AND(ISNUMBER('IRRBB exposures'!L438),ISNUMBER('IRRBB exposures'!L483)),'IRRBB exposures'!L438-'IRRBB exposures'!L483,"")</f>
        <v/>
      </c>
      <c r="L211" s="1346" t="str">
        <f>IF(AND(ISNUMBER('IRRBB exposures'!M438),ISNUMBER('IRRBB exposures'!M483)),'IRRBB exposures'!M438-'IRRBB exposures'!M483,"")</f>
        <v/>
      </c>
      <c r="M211" s="1346" t="str">
        <f>IF(AND(ISNUMBER('IRRBB exposures'!N438),ISNUMBER('IRRBB exposures'!N483)),'IRRBB exposures'!N438-'IRRBB exposures'!N483,"")</f>
        <v/>
      </c>
      <c r="N211" s="1346" t="str">
        <f>IF(AND(ISNUMBER('IRRBB exposures'!O438),ISNUMBER('IRRBB exposures'!O483)),'IRRBB exposures'!O438-'IRRBB exposures'!O483,"")</f>
        <v/>
      </c>
      <c r="O211" s="1346" t="str">
        <f>IF(AND(ISNUMBER('IRRBB exposures'!P438),ISNUMBER('IRRBB exposures'!P483)),'IRRBB exposures'!P438-'IRRBB exposures'!P483,"")</f>
        <v/>
      </c>
      <c r="P211" s="1346" t="str">
        <f>IF(AND(ISNUMBER('IRRBB exposures'!Q438),ISNUMBER('IRRBB exposures'!Q483)),'IRRBB exposures'!Q438-'IRRBB exposures'!Q483,"")</f>
        <v/>
      </c>
      <c r="Q211" s="1346" t="str">
        <f>IF(AND(ISNUMBER('IRRBB exposures'!R438),ISNUMBER('IRRBB exposures'!R483)),'IRRBB exposures'!R438-'IRRBB exposures'!R483,"")</f>
        <v/>
      </c>
      <c r="R211" s="1346" t="str">
        <f>IF(AND(ISNUMBER('IRRBB exposures'!S438),ISNUMBER('IRRBB exposures'!S483)),'IRRBB exposures'!S438-'IRRBB exposures'!S483,"")</f>
        <v/>
      </c>
      <c r="S211" s="1346" t="str">
        <f>IF(AND(ISNUMBER('IRRBB exposures'!T438),ISNUMBER('IRRBB exposures'!T483)),'IRRBB exposures'!T438-'IRRBB exposures'!T483,"")</f>
        <v/>
      </c>
      <c r="T211" s="1346" t="str">
        <f>IF(AND(ISNUMBER('IRRBB exposures'!U438),ISNUMBER('IRRBB exposures'!U483)),'IRRBB exposures'!U438-'IRRBB exposures'!U483,"")</f>
        <v/>
      </c>
      <c r="U211" s="1346" t="str">
        <f>IF(AND(ISNUMBER('IRRBB exposures'!V438),ISNUMBER('IRRBB exposures'!V483)),'IRRBB exposures'!V438-'IRRBB exposures'!V483,"")</f>
        <v/>
      </c>
      <c r="V211" s="1346" t="str">
        <f>IF(AND(ISNUMBER('IRRBB exposures'!W438),ISNUMBER('IRRBB exposures'!W483)),'IRRBB exposures'!W438-'IRRBB exposures'!W483,"")</f>
        <v/>
      </c>
      <c r="W211" s="1596" t="str">
        <f>IF(OR(ISBLANK('IRRBB exposures'!Z345),'IRRBB exposures'!AB347="No"),"",IF('IRRBB exposures'!Z345 = "No",-1,0))</f>
        <v/>
      </c>
    </row>
    <row r="212" spans="2:23" s="1150" customFormat="1" ht="15" customHeight="1" x14ac:dyDescent="0.25">
      <c r="B212" s="2245"/>
      <c r="C212" s="1150" t="s">
        <v>1301</v>
      </c>
      <c r="D212" s="1346" t="str">
        <f>IF(AND(ISNUMBER('IRRBB exposures'!E530),ISNUMBER('IRRBB exposures'!E576)),'IRRBB exposures'!E530-'IRRBB exposures'!E576,"")</f>
        <v/>
      </c>
      <c r="E212" s="1346" t="str">
        <f>IF(AND(ISNUMBER('IRRBB exposures'!F530),ISNUMBER('IRRBB exposures'!F576)),'IRRBB exposures'!F530-'IRRBB exposures'!F576,"")</f>
        <v/>
      </c>
      <c r="F212" s="1346" t="str">
        <f>IF(AND(ISNUMBER('IRRBB exposures'!G530),ISNUMBER('IRRBB exposures'!G576)),'IRRBB exposures'!G530-'IRRBB exposures'!G576,"")</f>
        <v/>
      </c>
      <c r="G212" s="1346" t="str">
        <f>IF(AND(ISNUMBER('IRRBB exposures'!H530),ISNUMBER('IRRBB exposures'!H576)),'IRRBB exposures'!H530-'IRRBB exposures'!H576,"")</f>
        <v/>
      </c>
      <c r="H212" s="1346" t="str">
        <f>IF(AND(ISNUMBER('IRRBB exposures'!I530),ISNUMBER('IRRBB exposures'!I576)),'IRRBB exposures'!I530-'IRRBB exposures'!I576,"")</f>
        <v/>
      </c>
      <c r="I212" s="1346" t="str">
        <f>IF(AND(ISNUMBER('IRRBB exposures'!J530),ISNUMBER('IRRBB exposures'!J576)),'IRRBB exposures'!J530-'IRRBB exposures'!J576,"")</f>
        <v/>
      </c>
      <c r="J212" s="1346" t="str">
        <f>IF(AND(ISNUMBER('IRRBB exposures'!K530),ISNUMBER('IRRBB exposures'!K576)),'IRRBB exposures'!K530-'IRRBB exposures'!K576,"")</f>
        <v/>
      </c>
      <c r="K212" s="1346" t="str">
        <f>IF(AND(ISNUMBER('IRRBB exposures'!L530),ISNUMBER('IRRBB exposures'!L576)),'IRRBB exposures'!L530-'IRRBB exposures'!L576,"")</f>
        <v/>
      </c>
      <c r="L212" s="1346" t="str">
        <f>IF(AND(ISNUMBER('IRRBB exposures'!M530),ISNUMBER('IRRBB exposures'!M576)),'IRRBB exposures'!M530-'IRRBB exposures'!M576,"")</f>
        <v/>
      </c>
      <c r="M212" s="1346" t="str">
        <f>IF(AND(ISNUMBER('IRRBB exposures'!N530),ISNUMBER('IRRBB exposures'!N576)),'IRRBB exposures'!N530-'IRRBB exposures'!N576,"")</f>
        <v/>
      </c>
      <c r="N212" s="1346" t="str">
        <f>IF(AND(ISNUMBER('IRRBB exposures'!O530),ISNUMBER('IRRBB exposures'!O576)),'IRRBB exposures'!O530-'IRRBB exposures'!O576,"")</f>
        <v/>
      </c>
      <c r="O212" s="1346" t="str">
        <f>IF(AND(ISNUMBER('IRRBB exposures'!P530),ISNUMBER('IRRBB exposures'!P576)),'IRRBB exposures'!P530-'IRRBB exposures'!P576,"")</f>
        <v/>
      </c>
      <c r="P212" s="1346" t="str">
        <f>IF(AND(ISNUMBER('IRRBB exposures'!Q530),ISNUMBER('IRRBB exposures'!Q576)),'IRRBB exposures'!Q530-'IRRBB exposures'!Q576,"")</f>
        <v/>
      </c>
      <c r="Q212" s="1346" t="str">
        <f>IF(AND(ISNUMBER('IRRBB exposures'!R530),ISNUMBER('IRRBB exposures'!R576)),'IRRBB exposures'!R530-'IRRBB exposures'!R576,"")</f>
        <v/>
      </c>
      <c r="R212" s="1346" t="str">
        <f>IF(AND(ISNUMBER('IRRBB exposures'!S530),ISNUMBER('IRRBB exposures'!S576)),'IRRBB exposures'!S530-'IRRBB exposures'!S576,"")</f>
        <v/>
      </c>
      <c r="S212" s="1346" t="str">
        <f>IF(AND(ISNUMBER('IRRBB exposures'!T530),ISNUMBER('IRRBB exposures'!T576)),'IRRBB exposures'!T530-'IRRBB exposures'!T576,"")</f>
        <v/>
      </c>
      <c r="T212" s="1346" t="str">
        <f>IF(AND(ISNUMBER('IRRBB exposures'!U530),ISNUMBER('IRRBB exposures'!U576)),'IRRBB exposures'!U530-'IRRBB exposures'!U576,"")</f>
        <v/>
      </c>
      <c r="U212" s="1346" t="str">
        <f>IF(AND(ISNUMBER('IRRBB exposures'!V530),ISNUMBER('IRRBB exposures'!V576)),'IRRBB exposures'!V530-'IRRBB exposures'!V576,"")</f>
        <v/>
      </c>
      <c r="V212" s="1346" t="str">
        <f>IF(AND(ISNUMBER('IRRBB exposures'!W530),ISNUMBER('IRRBB exposures'!W576)),'IRRBB exposures'!W530-'IRRBB exposures'!W576,"")</f>
        <v/>
      </c>
      <c r="W212" s="1597">
        <f t="shared" ref="W212" si="15">IF(ISNUMBER(W204),W204,"")</f>
        <v>1</v>
      </c>
    </row>
    <row r="213" spans="2:23" s="1150" customFormat="1" ht="15" customHeight="1" x14ac:dyDescent="0.25">
      <c r="B213" s="2246"/>
      <c r="C213" s="1139" t="s">
        <v>1309</v>
      </c>
      <c r="D213" s="1347" t="str">
        <f>IF(AND(ISNUMBER(D189),'IRRBB exposures'!$F$28="Yes",'IRRBB exposures'!$Z$153="Yes",'IRRBB exposures'!$Z$254="Yes",'IRRBB exposures'!$AB$347="Yes",ISNUMBER(D212),ISNUMBER($W189),ISNUMBER($W190),ISNUMBER($W191),ISNUMBER($W192),ISNUMBER($W206),ISNUMBER($W207),ISNUMBER($W208),ISNUMBER($W209),ISNUMBER($W210),ISNUMBER($W211),ISNUMBER($W212)),SUMPRODUCT(D189:D192,$W189:$W192)+SUMPRODUCT(D206:D212,$W206:$W212),"")</f>
        <v/>
      </c>
      <c r="E213" s="1347" t="str">
        <f>IF(AND(ISNUMBER(E189),'IRRBB exposures'!$F$28="Yes",'IRRBB exposures'!$Z$153="Yes",'IRRBB exposures'!$Z$254="Yes",'IRRBB exposures'!$AB$347="Yes",ISNUMBER(E212),ISNUMBER($W189),ISNUMBER($W190),ISNUMBER($W191),ISNUMBER($W192),ISNUMBER($W206),ISNUMBER($W207),ISNUMBER($W208),ISNUMBER($W209),ISNUMBER($W210),ISNUMBER($W211),ISNUMBER($W212)),SUMPRODUCT(E189:E192,$W189:$W192)+SUMPRODUCT(E206:E212,$W206:$W212),"")</f>
        <v/>
      </c>
      <c r="F213" s="1347" t="str">
        <f>IF(AND(ISNUMBER(F189),'IRRBB exposures'!$F$28="Yes",'IRRBB exposures'!$Z$153="Yes",'IRRBB exposures'!$Z$254="Yes",'IRRBB exposures'!$AB$347="Yes",ISNUMBER(F212),ISNUMBER($W189),ISNUMBER($W190),ISNUMBER($W191),ISNUMBER($W192),ISNUMBER($W206),ISNUMBER($W207),ISNUMBER($W208),ISNUMBER($W209),ISNUMBER($W210),ISNUMBER($W211),ISNUMBER($W212)),SUMPRODUCT(F189:F192,$W189:$W192)+SUMPRODUCT(F206:F212,$W206:$W212),"")</f>
        <v/>
      </c>
      <c r="G213" s="1347" t="str">
        <f>IF(AND(ISNUMBER(G189),'IRRBB exposures'!$F$28="Yes",'IRRBB exposures'!$Z$153="Yes",'IRRBB exposures'!$Z$254="Yes",'IRRBB exposures'!$AB$347="Yes",ISNUMBER(G212),ISNUMBER($W189),ISNUMBER($W190),ISNUMBER($W191),ISNUMBER($W192),ISNUMBER($W206),ISNUMBER($W207),ISNUMBER($W208),ISNUMBER($W209),ISNUMBER($W210),ISNUMBER($W211),ISNUMBER($W212)),SUMPRODUCT(G189:G192,$W189:$W192)+SUMPRODUCT(G206:G212,$W206:$W212),"")</f>
        <v/>
      </c>
      <c r="H213" s="1347" t="str">
        <f>IF(AND(ISNUMBER(H189),'IRRBB exposures'!$F$28="Yes",'IRRBB exposures'!$Z$153="Yes",'IRRBB exposures'!$Z$254="Yes",'IRRBB exposures'!$AB$347="Yes",ISNUMBER(H212),ISNUMBER($W189),ISNUMBER($W190),ISNUMBER($W191),ISNUMBER($W192),ISNUMBER($W206),ISNUMBER($W207),ISNUMBER($W208),ISNUMBER($W209),ISNUMBER($W210),ISNUMBER($W211),ISNUMBER($W212)),SUMPRODUCT(H189:H192,$W189:$W192)+SUMPRODUCT(H206:H212,$W206:$W212),"")</f>
        <v/>
      </c>
      <c r="I213" s="1347" t="str">
        <f>IF(AND(ISNUMBER(I189),'IRRBB exposures'!$F$28="Yes",'IRRBB exposures'!$Z$153="Yes",'IRRBB exposures'!$Z$254="Yes",'IRRBB exposures'!$AB$347="Yes",ISNUMBER(I212),ISNUMBER($W189),ISNUMBER($W190),ISNUMBER($W191),ISNUMBER($W192),ISNUMBER($W206),ISNUMBER($W207),ISNUMBER($W208),ISNUMBER($W209),ISNUMBER($W210),ISNUMBER($W211),ISNUMBER($W212)),SUMPRODUCT(I189:I192,$W189:$W192)+SUMPRODUCT(I206:I212,$W206:$W212),"")</f>
        <v/>
      </c>
      <c r="J213" s="1347" t="str">
        <f>IF(AND(ISNUMBER(J189),'IRRBB exposures'!$F$28="Yes",'IRRBB exposures'!$Z$153="Yes",'IRRBB exposures'!$Z$254="Yes",'IRRBB exposures'!$AB$347="Yes",ISNUMBER(J212),ISNUMBER($W189),ISNUMBER($W190),ISNUMBER($W191),ISNUMBER($W192),ISNUMBER($W206),ISNUMBER($W207),ISNUMBER($W208),ISNUMBER($W209),ISNUMBER($W210),ISNUMBER($W211),ISNUMBER($W212)),SUMPRODUCT(J189:J192,$W189:$W192)+SUMPRODUCT(J206:J212,$W206:$W212),"")</f>
        <v/>
      </c>
      <c r="K213" s="1347" t="str">
        <f>IF(AND(ISNUMBER(K189),'IRRBB exposures'!$F$28="Yes",'IRRBB exposures'!$Z$153="Yes",'IRRBB exposures'!$Z$254="Yes",'IRRBB exposures'!$AB$347="Yes",ISNUMBER(K212),ISNUMBER($W189),ISNUMBER($W190),ISNUMBER($W191),ISNUMBER($W192),ISNUMBER($W206),ISNUMBER($W207),ISNUMBER($W208),ISNUMBER($W209),ISNUMBER($W210),ISNUMBER($W211),ISNUMBER($W212)),SUMPRODUCT(K189:K192,$W189:$W192)+SUMPRODUCT(K206:K212,$W206:$W212),"")</f>
        <v/>
      </c>
      <c r="L213" s="1347" t="str">
        <f>IF(AND(ISNUMBER(L189),'IRRBB exposures'!$F$28="Yes",'IRRBB exposures'!$Z$153="Yes",'IRRBB exposures'!$Z$254="Yes",'IRRBB exposures'!$AB$347="Yes",ISNUMBER(L212),ISNUMBER($W189),ISNUMBER($W190),ISNUMBER($W191),ISNUMBER($W192),ISNUMBER($W206),ISNUMBER($W207),ISNUMBER($W208),ISNUMBER($W209),ISNUMBER($W210),ISNUMBER($W211),ISNUMBER($W212)),SUMPRODUCT(L189:L192,$W189:$W192)+SUMPRODUCT(L206:L212,$W206:$W212),"")</f>
        <v/>
      </c>
      <c r="M213" s="1347" t="str">
        <f>IF(AND(ISNUMBER(M189),'IRRBB exposures'!$F$28="Yes",'IRRBB exposures'!$Z$153="Yes",'IRRBB exposures'!$Z$254="Yes",'IRRBB exposures'!$AB$347="Yes",ISNUMBER(M212),ISNUMBER($W189),ISNUMBER($W190),ISNUMBER($W191),ISNUMBER($W192),ISNUMBER($W206),ISNUMBER($W207),ISNUMBER($W208),ISNUMBER($W209),ISNUMBER($W210),ISNUMBER($W211),ISNUMBER($W212)),SUMPRODUCT(M189:M192,$W189:$W192)+SUMPRODUCT(M206:M212,$W206:$W212),"")</f>
        <v/>
      </c>
      <c r="N213" s="1347" t="str">
        <f>IF(AND(ISNUMBER(N189),'IRRBB exposures'!$F$28="Yes",'IRRBB exposures'!$Z$153="Yes",'IRRBB exposures'!$Z$254="Yes",'IRRBB exposures'!$AB$347="Yes",ISNUMBER(N212),ISNUMBER($W189),ISNUMBER($W190),ISNUMBER($W191),ISNUMBER($W192),ISNUMBER($W206),ISNUMBER($W207),ISNUMBER($W208),ISNUMBER($W209),ISNUMBER($W210),ISNUMBER($W211),ISNUMBER($W212)),SUMPRODUCT(N189:N192,$W189:$W192)+SUMPRODUCT(N206:N212,$W206:$W212),"")</f>
        <v/>
      </c>
      <c r="O213" s="1347" t="str">
        <f>IF(AND(ISNUMBER(O189),'IRRBB exposures'!$F$28="Yes",'IRRBB exposures'!$Z$153="Yes",'IRRBB exposures'!$Z$254="Yes",'IRRBB exposures'!$AB$347="Yes",ISNUMBER(O212),ISNUMBER($W189),ISNUMBER($W190),ISNUMBER($W191),ISNUMBER($W192),ISNUMBER($W206),ISNUMBER($W207),ISNUMBER($W208),ISNUMBER($W209),ISNUMBER($W210),ISNUMBER($W211),ISNUMBER($W212)),SUMPRODUCT(O189:O192,$W189:$W192)+SUMPRODUCT(O206:O212,$W206:$W212),"")</f>
        <v/>
      </c>
      <c r="P213" s="1347" t="str">
        <f>IF(AND(ISNUMBER(P189),'IRRBB exposures'!$F$28="Yes",'IRRBB exposures'!$Z$153="Yes",'IRRBB exposures'!$Z$254="Yes",'IRRBB exposures'!$AB$347="Yes",ISNUMBER(P212),ISNUMBER($W189),ISNUMBER($W190),ISNUMBER($W191),ISNUMBER($W192),ISNUMBER($W206),ISNUMBER($W207),ISNUMBER($W208),ISNUMBER($W209),ISNUMBER($W210),ISNUMBER($W211),ISNUMBER($W212)),SUMPRODUCT(P189:P192,$W189:$W192)+SUMPRODUCT(P206:P212,$W206:$W212),"")</f>
        <v/>
      </c>
      <c r="Q213" s="1347" t="str">
        <f>IF(AND(ISNUMBER(Q189),'IRRBB exposures'!$F$28="Yes",'IRRBB exposures'!$Z$153="Yes",'IRRBB exposures'!$Z$254="Yes",'IRRBB exposures'!$AB$347="Yes",ISNUMBER(Q212),ISNUMBER($W189),ISNUMBER($W190),ISNUMBER($W191),ISNUMBER($W192),ISNUMBER($W206),ISNUMBER($W207),ISNUMBER($W208),ISNUMBER($W209),ISNUMBER($W210),ISNUMBER($W211),ISNUMBER($W212)),SUMPRODUCT(Q189:Q192,$W189:$W192)+SUMPRODUCT(Q206:Q212,$W206:$W212),"")</f>
        <v/>
      </c>
      <c r="R213" s="1347" t="str">
        <f>IF(AND(ISNUMBER(R189),'IRRBB exposures'!$F$28="Yes",'IRRBB exposures'!$Z$153="Yes",'IRRBB exposures'!$Z$254="Yes",'IRRBB exposures'!$AB$347="Yes",ISNUMBER(R212),ISNUMBER($W189),ISNUMBER($W190),ISNUMBER($W191),ISNUMBER($W192),ISNUMBER($W206),ISNUMBER($W207),ISNUMBER($W208),ISNUMBER($W209),ISNUMBER($W210),ISNUMBER($W211),ISNUMBER($W212)),SUMPRODUCT(R189:R192,$W189:$W192)+SUMPRODUCT(R206:R212,$W206:$W212),"")</f>
        <v/>
      </c>
      <c r="S213" s="1347" t="str">
        <f>IF(AND(ISNUMBER(S189),'IRRBB exposures'!$F$28="Yes",'IRRBB exposures'!$Z$153="Yes",'IRRBB exposures'!$Z$254="Yes",'IRRBB exposures'!$AB$347="Yes",ISNUMBER(S212),ISNUMBER($W189),ISNUMBER($W190),ISNUMBER($W191),ISNUMBER($W192),ISNUMBER($W206),ISNUMBER($W207),ISNUMBER($W208),ISNUMBER($W209),ISNUMBER($W210),ISNUMBER($W211),ISNUMBER($W212)),SUMPRODUCT(S189:S192,$W189:$W192)+SUMPRODUCT(S206:S212,$W206:$W212),"")</f>
        <v/>
      </c>
      <c r="T213" s="1347" t="str">
        <f>IF(AND(ISNUMBER(T189),'IRRBB exposures'!$F$28="Yes",'IRRBB exposures'!$Z$153="Yes",'IRRBB exposures'!$Z$254="Yes",'IRRBB exposures'!$AB$347="Yes",ISNUMBER(T212),ISNUMBER($W189),ISNUMBER($W190),ISNUMBER($W191),ISNUMBER($W192),ISNUMBER($W206),ISNUMBER($W207),ISNUMBER($W208),ISNUMBER($W209),ISNUMBER($W210),ISNUMBER($W211),ISNUMBER($W212)),SUMPRODUCT(T189:T192,$W189:$W192)+SUMPRODUCT(T206:T212,$W206:$W212),"")</f>
        <v/>
      </c>
      <c r="U213" s="1347" t="str">
        <f>IF(AND(ISNUMBER(U189),'IRRBB exposures'!$F$28="Yes",'IRRBB exposures'!$Z$153="Yes",'IRRBB exposures'!$Z$254="Yes",'IRRBB exposures'!$AB$347="Yes",ISNUMBER(U212),ISNUMBER($W189),ISNUMBER($W190),ISNUMBER($W191),ISNUMBER($W192),ISNUMBER($W206),ISNUMBER($W207),ISNUMBER($W208),ISNUMBER($W209),ISNUMBER($W210),ISNUMBER($W211),ISNUMBER($W212)),SUMPRODUCT(U189:U192,$W189:$W192)+SUMPRODUCT(U206:U212,$W206:$W212),"")</f>
        <v/>
      </c>
      <c r="V213" s="1347" t="str">
        <f>IF(AND(ISNUMBER(V189),'IRRBB exposures'!$F$28="Yes",'IRRBB exposures'!$Z$153="Yes",'IRRBB exposures'!$Z$254="Yes",'IRRBB exposures'!$AB$347="Yes",ISNUMBER(V212),ISNUMBER($W189),ISNUMBER($W190),ISNUMBER($W191),ISNUMBER($W192),ISNUMBER($W206),ISNUMBER($W207),ISNUMBER($W208),ISNUMBER($W209),ISNUMBER($W210),ISNUMBER($W211),ISNUMBER($W212)),SUMPRODUCT(V189:V192,$W189:$W192)+SUMPRODUCT(V206:V212,$W206:$W212),"")</f>
        <v/>
      </c>
      <c r="W213" s="1598"/>
    </row>
    <row r="214" spans="2:23" s="1150" customFormat="1" ht="15" customHeight="1" x14ac:dyDescent="0.25">
      <c r="B214" s="2244">
        <v>3</v>
      </c>
      <c r="C214" s="1150" t="s">
        <v>1303</v>
      </c>
      <c r="D214" s="1346" t="str">
        <f>IF(ISNUMBER('IRRBB exposures'!E154),'IRRBB exposures'!E154,"")</f>
        <v/>
      </c>
      <c r="E214" s="1346" t="str">
        <f>IF(ISNUMBER('IRRBB exposures'!F154),'IRRBB exposures'!F154,"")</f>
        <v/>
      </c>
      <c r="F214" s="1346" t="str">
        <f>IF(ISNUMBER('IRRBB exposures'!G154),'IRRBB exposures'!G154,"")</f>
        <v/>
      </c>
      <c r="G214" s="1346" t="str">
        <f>IF(ISNUMBER('IRRBB exposures'!H154),'IRRBB exposures'!H154,"")</f>
        <v/>
      </c>
      <c r="H214" s="1346" t="str">
        <f>IF(ISNUMBER('IRRBB exposures'!I154),'IRRBB exposures'!I154,"")</f>
        <v/>
      </c>
      <c r="I214" s="1346" t="str">
        <f>IF(ISNUMBER('IRRBB exposures'!J154),'IRRBB exposures'!J154,"")</f>
        <v/>
      </c>
      <c r="J214" s="1346" t="str">
        <f>IF(ISNUMBER('IRRBB exposures'!K154),'IRRBB exposures'!K154,"")</f>
        <v/>
      </c>
      <c r="K214" s="1346" t="str">
        <f>IF(ISNUMBER('IRRBB exposures'!L154),'IRRBB exposures'!L154,"")</f>
        <v/>
      </c>
      <c r="L214" s="1346" t="str">
        <f>IF(ISNUMBER('IRRBB exposures'!M154),'IRRBB exposures'!M154,"")</f>
        <v/>
      </c>
      <c r="M214" s="1346" t="str">
        <f>IF(ISNUMBER('IRRBB exposures'!N154),'IRRBB exposures'!N154,"")</f>
        <v/>
      </c>
      <c r="N214" s="1346" t="str">
        <f>IF(ISNUMBER('IRRBB exposures'!O154),'IRRBB exposures'!O154,"")</f>
        <v/>
      </c>
      <c r="O214" s="1346" t="str">
        <f>IF(ISNUMBER('IRRBB exposures'!P154),'IRRBB exposures'!P154,"")</f>
        <v/>
      </c>
      <c r="P214" s="1346" t="str">
        <f>IF(ISNUMBER('IRRBB exposures'!Q154),'IRRBB exposures'!Q154,"")</f>
        <v/>
      </c>
      <c r="Q214" s="1346" t="str">
        <f>IF(ISNUMBER('IRRBB exposures'!R154),'IRRBB exposures'!R154,"")</f>
        <v/>
      </c>
      <c r="R214" s="1346" t="str">
        <f>IF(ISNUMBER('IRRBB exposures'!S154),'IRRBB exposures'!S154,"")</f>
        <v/>
      </c>
      <c r="S214" s="1346" t="str">
        <f>IF(ISNUMBER('IRRBB exposures'!T154),'IRRBB exposures'!T154,"")</f>
        <v/>
      </c>
      <c r="T214" s="1346" t="str">
        <f>IF(ISNUMBER('IRRBB exposures'!U154),'IRRBB exposures'!U154,"")</f>
        <v/>
      </c>
      <c r="U214" s="1346" t="str">
        <f>IF(ISNUMBER('IRRBB exposures'!V154),'IRRBB exposures'!V154,"")</f>
        <v/>
      </c>
      <c r="V214" s="1346" t="str">
        <f>IF(ISNUMBER('IRRBB exposures'!W154),'IRRBB exposures'!W154,"")</f>
        <v/>
      </c>
      <c r="W214" s="1595" t="str">
        <f>IF(OR(ISBLANK('IRRBB exposures'!Y151),'IRRBB exposures'!Z154="No"),"",IF('IRRBB exposures'!Y151 = "Yes",-1,0))</f>
        <v/>
      </c>
    </row>
    <row r="215" spans="2:23" s="1150" customFormat="1" ht="15" customHeight="1" x14ac:dyDescent="0.25">
      <c r="B215" s="2245"/>
      <c r="C215" s="1348" t="s">
        <v>1304</v>
      </c>
      <c r="D215" s="1346" t="str">
        <f>IF(ISNUMBER('IRRBB exposures'!E199),'IRRBB exposures'!E199,"")</f>
        <v/>
      </c>
      <c r="E215" s="1346" t="str">
        <f>IF(ISNUMBER('IRRBB exposures'!F199),'IRRBB exposures'!F199,"")</f>
        <v/>
      </c>
      <c r="F215" s="1346" t="str">
        <f>IF(ISNUMBER('IRRBB exposures'!G199),'IRRBB exposures'!G199,"")</f>
        <v/>
      </c>
      <c r="G215" s="1346" t="str">
        <f>IF(ISNUMBER('IRRBB exposures'!H199),'IRRBB exposures'!H199,"")</f>
        <v/>
      </c>
      <c r="H215" s="1346" t="str">
        <f>IF(ISNUMBER('IRRBB exposures'!I199),'IRRBB exposures'!I199,"")</f>
        <v/>
      </c>
      <c r="I215" s="1346" t="str">
        <f>IF(ISNUMBER('IRRBB exposures'!J199),'IRRBB exposures'!J199,"")</f>
        <v/>
      </c>
      <c r="J215" s="1346" t="str">
        <f>IF(ISNUMBER('IRRBB exposures'!K199),'IRRBB exposures'!K199,"")</f>
        <v/>
      </c>
      <c r="K215" s="1346" t="str">
        <f>IF(ISNUMBER('IRRBB exposures'!L199),'IRRBB exposures'!L199,"")</f>
        <v/>
      </c>
      <c r="L215" s="1346" t="str">
        <f>IF(ISNUMBER('IRRBB exposures'!M199),'IRRBB exposures'!M199,"")</f>
        <v/>
      </c>
      <c r="M215" s="1346" t="str">
        <f>IF(ISNUMBER('IRRBB exposures'!N199),'IRRBB exposures'!N199,"")</f>
        <v/>
      </c>
      <c r="N215" s="1346" t="str">
        <f>IF(ISNUMBER('IRRBB exposures'!O199),'IRRBB exposures'!O199,"")</f>
        <v/>
      </c>
      <c r="O215" s="1346" t="str">
        <f>IF(ISNUMBER('IRRBB exposures'!P199),'IRRBB exposures'!P199,"")</f>
        <v/>
      </c>
      <c r="P215" s="1346" t="str">
        <f>IF(ISNUMBER('IRRBB exposures'!Q199),'IRRBB exposures'!Q199,"")</f>
        <v/>
      </c>
      <c r="Q215" s="1346" t="str">
        <f>IF(ISNUMBER('IRRBB exposures'!R199),'IRRBB exposures'!R199,"")</f>
        <v/>
      </c>
      <c r="R215" s="1346" t="str">
        <f>IF(ISNUMBER('IRRBB exposures'!S199),'IRRBB exposures'!S199,"")</f>
        <v/>
      </c>
      <c r="S215" s="1346" t="str">
        <f>IF(ISNUMBER('IRRBB exposures'!T199),'IRRBB exposures'!T199,"")</f>
        <v/>
      </c>
      <c r="T215" s="1346" t="str">
        <f>IF(ISNUMBER('IRRBB exposures'!U199),'IRRBB exposures'!U199,"")</f>
        <v/>
      </c>
      <c r="U215" s="1346" t="str">
        <f>IF(ISNUMBER('IRRBB exposures'!V199),'IRRBB exposures'!V199,"")</f>
        <v/>
      </c>
      <c r="V215" s="1346" t="str">
        <f>IF(ISNUMBER('IRRBB exposures'!W199),'IRRBB exposures'!W199,"")</f>
        <v/>
      </c>
      <c r="W215" s="1596" t="str">
        <f>IF(OR(ISBLANK('IRRBB exposures'!Y151),'IRRBB exposures'!Z154="No"),"",IF('IRRBB exposures'!Y151 = "No",-1,0))</f>
        <v/>
      </c>
    </row>
    <row r="216" spans="2:23" s="1150" customFormat="1" ht="15" customHeight="1" x14ac:dyDescent="0.25">
      <c r="B216" s="2245"/>
      <c r="C216" s="1348" t="s">
        <v>1305</v>
      </c>
      <c r="D216" s="1346" t="str">
        <f>IF(ISNUMBER('IRRBB exposures'!E255),'IRRBB exposures'!E255,"")</f>
        <v/>
      </c>
      <c r="E216" s="1346" t="str">
        <f>IF(ISNUMBER('IRRBB exposures'!F255),'IRRBB exposures'!F255,"")</f>
        <v/>
      </c>
      <c r="F216" s="1346" t="str">
        <f>IF(ISNUMBER('IRRBB exposures'!G255),'IRRBB exposures'!G255,"")</f>
        <v/>
      </c>
      <c r="G216" s="1346" t="str">
        <f>IF(ISNUMBER('IRRBB exposures'!H255),'IRRBB exposures'!H255,"")</f>
        <v/>
      </c>
      <c r="H216" s="1346" t="str">
        <f>IF(ISNUMBER('IRRBB exposures'!I255),'IRRBB exposures'!I255,"")</f>
        <v/>
      </c>
      <c r="I216" s="1346" t="str">
        <f>IF(ISNUMBER('IRRBB exposures'!J255),'IRRBB exposures'!J255,"")</f>
        <v/>
      </c>
      <c r="J216" s="1346" t="str">
        <f>IF(ISNUMBER('IRRBB exposures'!K255),'IRRBB exposures'!K255,"")</f>
        <v/>
      </c>
      <c r="K216" s="1346" t="str">
        <f>IF(ISNUMBER('IRRBB exposures'!L255),'IRRBB exposures'!L255,"")</f>
        <v/>
      </c>
      <c r="L216" s="1346" t="str">
        <f>IF(ISNUMBER('IRRBB exposures'!M255),'IRRBB exposures'!M255,"")</f>
        <v/>
      </c>
      <c r="M216" s="1346" t="str">
        <f>IF(ISNUMBER('IRRBB exposures'!N255),'IRRBB exposures'!N255,"")</f>
        <v/>
      </c>
      <c r="N216" s="1346" t="str">
        <f>IF(ISNUMBER('IRRBB exposures'!O255),'IRRBB exposures'!O255,"")</f>
        <v/>
      </c>
      <c r="O216" s="1346" t="str">
        <f>IF(ISNUMBER('IRRBB exposures'!P255),'IRRBB exposures'!P255,"")</f>
        <v/>
      </c>
      <c r="P216" s="1346" t="str">
        <f>IF(ISNUMBER('IRRBB exposures'!Q255),'IRRBB exposures'!Q255,"")</f>
        <v/>
      </c>
      <c r="Q216" s="1346" t="str">
        <f>IF(ISNUMBER('IRRBB exposures'!R255),'IRRBB exposures'!R255,"")</f>
        <v/>
      </c>
      <c r="R216" s="1346" t="str">
        <f>IF(ISNUMBER('IRRBB exposures'!S255),'IRRBB exposures'!S255,"")</f>
        <v/>
      </c>
      <c r="S216" s="1346" t="str">
        <f>IF(ISNUMBER('IRRBB exposures'!T255),'IRRBB exposures'!T255,"")</f>
        <v/>
      </c>
      <c r="T216" s="1346" t="str">
        <f>IF(ISNUMBER('IRRBB exposures'!U255),'IRRBB exposures'!U255,"")</f>
        <v/>
      </c>
      <c r="U216" s="1346" t="str">
        <f>IF(ISNUMBER('IRRBB exposures'!V255),'IRRBB exposures'!V255,"")</f>
        <v/>
      </c>
      <c r="V216" s="1346" t="str">
        <f>IF(ISNUMBER('IRRBB exposures'!W255),'IRRBB exposures'!W255,"")</f>
        <v/>
      </c>
      <c r="W216" s="1596" t="str">
        <f>IF(OR(ISBLANK('IRRBB exposures'!Y252),'IRRBB exposures'!Z255="No"),"",IF('IRRBB exposures'!Y252 = "Yes",1,0))</f>
        <v/>
      </c>
    </row>
    <row r="217" spans="2:23" s="1150" customFormat="1" ht="15" customHeight="1" x14ac:dyDescent="0.25">
      <c r="B217" s="2245"/>
      <c r="C217" s="1348" t="s">
        <v>1306</v>
      </c>
      <c r="D217" s="1346" t="str">
        <f>IF(ISNUMBER('IRRBB exposures'!E300),'IRRBB exposures'!E300,"")</f>
        <v/>
      </c>
      <c r="E217" s="1346" t="str">
        <f>IF(ISNUMBER('IRRBB exposures'!F300),'IRRBB exposures'!F300,"")</f>
        <v/>
      </c>
      <c r="F217" s="1346" t="str">
        <f>IF(ISNUMBER('IRRBB exposures'!G300),'IRRBB exposures'!G300,"")</f>
        <v/>
      </c>
      <c r="G217" s="1346" t="str">
        <f>IF(ISNUMBER('IRRBB exposures'!H300),'IRRBB exposures'!H300,"")</f>
        <v/>
      </c>
      <c r="H217" s="1346" t="str">
        <f>IF(ISNUMBER('IRRBB exposures'!I300),'IRRBB exposures'!I300,"")</f>
        <v/>
      </c>
      <c r="I217" s="1346" t="str">
        <f>IF(ISNUMBER('IRRBB exposures'!J300),'IRRBB exposures'!J300,"")</f>
        <v/>
      </c>
      <c r="J217" s="1346" t="str">
        <f>IF(ISNUMBER('IRRBB exposures'!K300),'IRRBB exposures'!K300,"")</f>
        <v/>
      </c>
      <c r="K217" s="1346" t="str">
        <f>IF(ISNUMBER('IRRBB exposures'!L300),'IRRBB exposures'!L300,"")</f>
        <v/>
      </c>
      <c r="L217" s="1346" t="str">
        <f>IF(ISNUMBER('IRRBB exposures'!M300),'IRRBB exposures'!M300,"")</f>
        <v/>
      </c>
      <c r="M217" s="1346" t="str">
        <f>IF(ISNUMBER('IRRBB exposures'!N300),'IRRBB exposures'!N300,"")</f>
        <v/>
      </c>
      <c r="N217" s="1346" t="str">
        <f>IF(ISNUMBER('IRRBB exposures'!O300),'IRRBB exposures'!O300,"")</f>
        <v/>
      </c>
      <c r="O217" s="1346" t="str">
        <f>IF(ISNUMBER('IRRBB exposures'!P300),'IRRBB exposures'!P300,"")</f>
        <v/>
      </c>
      <c r="P217" s="1346" t="str">
        <f>IF(ISNUMBER('IRRBB exposures'!Q300),'IRRBB exposures'!Q300,"")</f>
        <v/>
      </c>
      <c r="Q217" s="1346" t="str">
        <f>IF(ISNUMBER('IRRBB exposures'!R300),'IRRBB exposures'!R300,"")</f>
        <v/>
      </c>
      <c r="R217" s="1346" t="str">
        <f>IF(ISNUMBER('IRRBB exposures'!S300),'IRRBB exposures'!S300,"")</f>
        <v/>
      </c>
      <c r="S217" s="1346" t="str">
        <f>IF(ISNUMBER('IRRBB exposures'!T300),'IRRBB exposures'!T300,"")</f>
        <v/>
      </c>
      <c r="T217" s="1346" t="str">
        <f>IF(ISNUMBER('IRRBB exposures'!U300),'IRRBB exposures'!U300,"")</f>
        <v/>
      </c>
      <c r="U217" s="1346" t="str">
        <f>IF(ISNUMBER('IRRBB exposures'!V300),'IRRBB exposures'!V300,"")</f>
        <v/>
      </c>
      <c r="V217" s="1346" t="str">
        <f>IF(ISNUMBER('IRRBB exposures'!W300),'IRRBB exposures'!W300,"")</f>
        <v/>
      </c>
      <c r="W217" s="1596" t="str">
        <f>IF(OR(ISBLANK('IRRBB exposures'!Y252),'IRRBB exposures'!Z255="No"),"",IF('IRRBB exposures'!Y252 = "No",1,0))</f>
        <v/>
      </c>
    </row>
    <row r="218" spans="2:23" s="1150" customFormat="1" ht="15" customHeight="1" x14ac:dyDescent="0.25">
      <c r="B218" s="2245"/>
      <c r="C218" s="1348" t="s">
        <v>1307</v>
      </c>
      <c r="D218" s="1346" t="str">
        <f>IF(AND(ISNUMBER('IRRBB exposures'!E348),ISNUMBER('IRRBB exposures'!E393)),'IRRBB exposures'!E348-'IRRBB exposures'!E393,"")</f>
        <v/>
      </c>
      <c r="E218" s="1346" t="str">
        <f>IF(AND(ISNUMBER('IRRBB exposures'!F348),ISNUMBER('IRRBB exposures'!F393)),'IRRBB exposures'!F348-'IRRBB exposures'!F393,"")</f>
        <v/>
      </c>
      <c r="F218" s="1346" t="str">
        <f>IF(AND(ISNUMBER('IRRBB exposures'!G348),ISNUMBER('IRRBB exposures'!G393)),'IRRBB exposures'!G348-'IRRBB exposures'!G393,"")</f>
        <v/>
      </c>
      <c r="G218" s="1346" t="str">
        <f>IF(AND(ISNUMBER('IRRBB exposures'!H348),ISNUMBER('IRRBB exposures'!H393)),'IRRBB exposures'!H348-'IRRBB exposures'!H393,"")</f>
        <v/>
      </c>
      <c r="H218" s="1346" t="str">
        <f>IF(AND(ISNUMBER('IRRBB exposures'!I348),ISNUMBER('IRRBB exposures'!I393)),'IRRBB exposures'!I348-'IRRBB exposures'!I393,"")</f>
        <v/>
      </c>
      <c r="I218" s="1346" t="str">
        <f>IF(AND(ISNUMBER('IRRBB exposures'!J348),ISNUMBER('IRRBB exposures'!J393)),'IRRBB exposures'!J348-'IRRBB exposures'!J393,"")</f>
        <v/>
      </c>
      <c r="J218" s="1346" t="str">
        <f>IF(AND(ISNUMBER('IRRBB exposures'!K348),ISNUMBER('IRRBB exposures'!K393)),'IRRBB exposures'!K348-'IRRBB exposures'!K393,"")</f>
        <v/>
      </c>
      <c r="K218" s="1346" t="str">
        <f>IF(AND(ISNUMBER('IRRBB exposures'!L348),ISNUMBER('IRRBB exposures'!L393)),'IRRBB exposures'!L348-'IRRBB exposures'!L393,"")</f>
        <v/>
      </c>
      <c r="L218" s="1346" t="str">
        <f>IF(AND(ISNUMBER('IRRBB exposures'!M348),ISNUMBER('IRRBB exposures'!M393)),'IRRBB exposures'!M348-'IRRBB exposures'!M393,"")</f>
        <v/>
      </c>
      <c r="M218" s="1346" t="str">
        <f>IF(AND(ISNUMBER('IRRBB exposures'!N348),ISNUMBER('IRRBB exposures'!N393)),'IRRBB exposures'!N348-'IRRBB exposures'!N393,"")</f>
        <v/>
      </c>
      <c r="N218" s="1346" t="str">
        <f>IF(AND(ISNUMBER('IRRBB exposures'!O348),ISNUMBER('IRRBB exposures'!O393)),'IRRBB exposures'!O348-'IRRBB exposures'!O393,"")</f>
        <v/>
      </c>
      <c r="O218" s="1346" t="str">
        <f>IF(AND(ISNUMBER('IRRBB exposures'!P348),ISNUMBER('IRRBB exposures'!P393)),'IRRBB exposures'!P348-'IRRBB exposures'!P393,"")</f>
        <v/>
      </c>
      <c r="P218" s="1346" t="str">
        <f>IF(AND(ISNUMBER('IRRBB exposures'!Q348),ISNUMBER('IRRBB exposures'!Q393)),'IRRBB exposures'!Q348-'IRRBB exposures'!Q393,"")</f>
        <v/>
      </c>
      <c r="Q218" s="1346" t="str">
        <f>IF(AND(ISNUMBER('IRRBB exposures'!R348),ISNUMBER('IRRBB exposures'!R393)),'IRRBB exposures'!R348-'IRRBB exposures'!R393,"")</f>
        <v/>
      </c>
      <c r="R218" s="1346" t="str">
        <f>IF(AND(ISNUMBER('IRRBB exposures'!S348),ISNUMBER('IRRBB exposures'!S393)),'IRRBB exposures'!S348-'IRRBB exposures'!S393,"")</f>
        <v/>
      </c>
      <c r="S218" s="1346" t="str">
        <f>IF(AND(ISNUMBER('IRRBB exposures'!T348),ISNUMBER('IRRBB exposures'!T393)),'IRRBB exposures'!T348-'IRRBB exposures'!T393,"")</f>
        <v/>
      </c>
      <c r="T218" s="1346" t="str">
        <f>IF(AND(ISNUMBER('IRRBB exposures'!U348),ISNUMBER('IRRBB exposures'!U393)),'IRRBB exposures'!U348-'IRRBB exposures'!U393,"")</f>
        <v/>
      </c>
      <c r="U218" s="1346" t="str">
        <f>IF(AND(ISNUMBER('IRRBB exposures'!V348),ISNUMBER('IRRBB exposures'!V393)),'IRRBB exposures'!V348-'IRRBB exposures'!V393,"")</f>
        <v/>
      </c>
      <c r="V218" s="1346" t="str">
        <f>IF(AND(ISNUMBER('IRRBB exposures'!W348),ISNUMBER('IRRBB exposures'!W393)),'IRRBB exposures'!W348-'IRRBB exposures'!W393,"")</f>
        <v/>
      </c>
      <c r="W218" s="1596" t="str">
        <f>IF(OR(ISBLANK('IRRBB exposures'!Z345),'IRRBB exposures'!AB348="No"),"",IF('IRRBB exposures'!Z345 = "Yes",-1,0))</f>
        <v/>
      </c>
    </row>
    <row r="219" spans="2:23" s="1150" customFormat="1" ht="15" customHeight="1" x14ac:dyDescent="0.25">
      <c r="B219" s="2245"/>
      <c r="C219" s="1348" t="s">
        <v>1308</v>
      </c>
      <c r="D219" s="1346" t="str">
        <f>IF(AND(ISNUMBER('IRRBB exposures'!E439),ISNUMBER('IRRBB exposures'!E484)),'IRRBB exposures'!E439-'IRRBB exposures'!E484,"")</f>
        <v/>
      </c>
      <c r="E219" s="1346" t="str">
        <f>IF(AND(ISNUMBER('IRRBB exposures'!F439),ISNUMBER('IRRBB exposures'!F484)),'IRRBB exposures'!F439-'IRRBB exposures'!F484,"")</f>
        <v/>
      </c>
      <c r="F219" s="1346" t="str">
        <f>IF(AND(ISNUMBER('IRRBB exposures'!G439),ISNUMBER('IRRBB exposures'!G484)),'IRRBB exposures'!G439-'IRRBB exposures'!G484,"")</f>
        <v/>
      </c>
      <c r="G219" s="1346" t="str">
        <f>IF(AND(ISNUMBER('IRRBB exposures'!H439),ISNUMBER('IRRBB exposures'!H484)),'IRRBB exposures'!H439-'IRRBB exposures'!H484,"")</f>
        <v/>
      </c>
      <c r="H219" s="1346" t="str">
        <f>IF(AND(ISNUMBER('IRRBB exposures'!I439),ISNUMBER('IRRBB exposures'!I484)),'IRRBB exposures'!I439-'IRRBB exposures'!I484,"")</f>
        <v/>
      </c>
      <c r="I219" s="1346" t="str">
        <f>IF(AND(ISNUMBER('IRRBB exposures'!J439),ISNUMBER('IRRBB exposures'!J484)),'IRRBB exposures'!J439-'IRRBB exposures'!J484,"")</f>
        <v/>
      </c>
      <c r="J219" s="1346" t="str">
        <f>IF(AND(ISNUMBER('IRRBB exposures'!K439),ISNUMBER('IRRBB exposures'!K484)),'IRRBB exposures'!K439-'IRRBB exposures'!K484,"")</f>
        <v/>
      </c>
      <c r="K219" s="1346" t="str">
        <f>IF(AND(ISNUMBER('IRRBB exposures'!L439),ISNUMBER('IRRBB exposures'!L484)),'IRRBB exposures'!L439-'IRRBB exposures'!L484,"")</f>
        <v/>
      </c>
      <c r="L219" s="1346" t="str">
        <f>IF(AND(ISNUMBER('IRRBB exposures'!M439),ISNUMBER('IRRBB exposures'!M484)),'IRRBB exposures'!M439-'IRRBB exposures'!M484,"")</f>
        <v/>
      </c>
      <c r="M219" s="1346" t="str">
        <f>IF(AND(ISNUMBER('IRRBB exposures'!N439),ISNUMBER('IRRBB exposures'!N484)),'IRRBB exposures'!N439-'IRRBB exposures'!N484,"")</f>
        <v/>
      </c>
      <c r="N219" s="1346" t="str">
        <f>IF(AND(ISNUMBER('IRRBB exposures'!O439),ISNUMBER('IRRBB exposures'!O484)),'IRRBB exposures'!O439-'IRRBB exposures'!O484,"")</f>
        <v/>
      </c>
      <c r="O219" s="1346" t="str">
        <f>IF(AND(ISNUMBER('IRRBB exposures'!P439),ISNUMBER('IRRBB exposures'!P484)),'IRRBB exposures'!P439-'IRRBB exposures'!P484,"")</f>
        <v/>
      </c>
      <c r="P219" s="1346" t="str">
        <f>IF(AND(ISNUMBER('IRRBB exposures'!Q439),ISNUMBER('IRRBB exposures'!Q484)),'IRRBB exposures'!Q439-'IRRBB exposures'!Q484,"")</f>
        <v/>
      </c>
      <c r="Q219" s="1346" t="str">
        <f>IF(AND(ISNUMBER('IRRBB exposures'!R439),ISNUMBER('IRRBB exposures'!R484)),'IRRBB exposures'!R439-'IRRBB exposures'!R484,"")</f>
        <v/>
      </c>
      <c r="R219" s="1346" t="str">
        <f>IF(AND(ISNUMBER('IRRBB exposures'!S439),ISNUMBER('IRRBB exposures'!S484)),'IRRBB exposures'!S439-'IRRBB exposures'!S484,"")</f>
        <v/>
      </c>
      <c r="S219" s="1346" t="str">
        <f>IF(AND(ISNUMBER('IRRBB exposures'!T439),ISNUMBER('IRRBB exposures'!T484)),'IRRBB exposures'!T439-'IRRBB exposures'!T484,"")</f>
        <v/>
      </c>
      <c r="T219" s="1346" t="str">
        <f>IF(AND(ISNUMBER('IRRBB exposures'!U439),ISNUMBER('IRRBB exposures'!U484)),'IRRBB exposures'!U439-'IRRBB exposures'!U484,"")</f>
        <v/>
      </c>
      <c r="U219" s="1346" t="str">
        <f>IF(AND(ISNUMBER('IRRBB exposures'!V439),ISNUMBER('IRRBB exposures'!V484)),'IRRBB exposures'!V439-'IRRBB exposures'!V484,"")</f>
        <v/>
      </c>
      <c r="V219" s="1346" t="str">
        <f>IF(AND(ISNUMBER('IRRBB exposures'!W439),ISNUMBER('IRRBB exposures'!W484)),'IRRBB exposures'!W439-'IRRBB exposures'!W484,"")</f>
        <v/>
      </c>
      <c r="W219" s="1596" t="str">
        <f>IF(OR(ISBLANK('IRRBB exposures'!Z345),'IRRBB exposures'!AB348="No"),"",IF('IRRBB exposures'!Z345 = "No",-1,0))</f>
        <v/>
      </c>
    </row>
    <row r="220" spans="2:23" s="1150" customFormat="1" ht="15" customHeight="1" x14ac:dyDescent="0.25">
      <c r="B220" s="2245"/>
      <c r="C220" s="1150" t="s">
        <v>1301</v>
      </c>
      <c r="D220" s="1346" t="str">
        <f>IF(AND(ISNUMBER('IRRBB exposures'!E531),ISNUMBER('IRRBB exposures'!E577)),'IRRBB exposures'!E531-'IRRBB exposures'!E577,"")</f>
        <v/>
      </c>
      <c r="E220" s="1346" t="str">
        <f>IF(AND(ISNUMBER('IRRBB exposures'!F531),ISNUMBER('IRRBB exposures'!F577)),'IRRBB exposures'!F531-'IRRBB exposures'!F577,"")</f>
        <v/>
      </c>
      <c r="F220" s="1346" t="str">
        <f>IF(AND(ISNUMBER('IRRBB exposures'!G531),ISNUMBER('IRRBB exposures'!G577)),'IRRBB exposures'!G531-'IRRBB exposures'!G577,"")</f>
        <v/>
      </c>
      <c r="G220" s="1346" t="str">
        <f>IF(AND(ISNUMBER('IRRBB exposures'!H531),ISNUMBER('IRRBB exposures'!H577)),'IRRBB exposures'!H531-'IRRBB exposures'!H577,"")</f>
        <v/>
      </c>
      <c r="H220" s="1346" t="str">
        <f>IF(AND(ISNUMBER('IRRBB exposures'!I531),ISNUMBER('IRRBB exposures'!I577)),'IRRBB exposures'!I531-'IRRBB exposures'!I577,"")</f>
        <v/>
      </c>
      <c r="I220" s="1346" t="str">
        <f>IF(AND(ISNUMBER('IRRBB exposures'!J531),ISNUMBER('IRRBB exposures'!J577)),'IRRBB exposures'!J531-'IRRBB exposures'!J577,"")</f>
        <v/>
      </c>
      <c r="J220" s="1346" t="str">
        <f>IF(AND(ISNUMBER('IRRBB exposures'!K531),ISNUMBER('IRRBB exposures'!K577)),'IRRBB exposures'!K531-'IRRBB exposures'!K577,"")</f>
        <v/>
      </c>
      <c r="K220" s="1346" t="str">
        <f>IF(AND(ISNUMBER('IRRBB exposures'!L531),ISNUMBER('IRRBB exposures'!L577)),'IRRBB exposures'!L531-'IRRBB exposures'!L577,"")</f>
        <v/>
      </c>
      <c r="L220" s="1346" t="str">
        <f>IF(AND(ISNUMBER('IRRBB exposures'!M531),ISNUMBER('IRRBB exposures'!M577)),'IRRBB exposures'!M531-'IRRBB exposures'!M577,"")</f>
        <v/>
      </c>
      <c r="M220" s="1346" t="str">
        <f>IF(AND(ISNUMBER('IRRBB exposures'!N531),ISNUMBER('IRRBB exposures'!N577)),'IRRBB exposures'!N531-'IRRBB exposures'!N577,"")</f>
        <v/>
      </c>
      <c r="N220" s="1346" t="str">
        <f>IF(AND(ISNUMBER('IRRBB exposures'!O531),ISNUMBER('IRRBB exposures'!O577)),'IRRBB exposures'!O531-'IRRBB exposures'!O577,"")</f>
        <v/>
      </c>
      <c r="O220" s="1346" t="str">
        <f>IF(AND(ISNUMBER('IRRBB exposures'!P531),ISNUMBER('IRRBB exposures'!P577)),'IRRBB exposures'!P531-'IRRBB exposures'!P577,"")</f>
        <v/>
      </c>
      <c r="P220" s="1346" t="str">
        <f>IF(AND(ISNUMBER('IRRBB exposures'!Q531),ISNUMBER('IRRBB exposures'!Q577)),'IRRBB exposures'!Q531-'IRRBB exposures'!Q577,"")</f>
        <v/>
      </c>
      <c r="Q220" s="1346" t="str">
        <f>IF(AND(ISNUMBER('IRRBB exposures'!R531),ISNUMBER('IRRBB exposures'!R577)),'IRRBB exposures'!R531-'IRRBB exposures'!R577,"")</f>
        <v/>
      </c>
      <c r="R220" s="1346" t="str">
        <f>IF(AND(ISNUMBER('IRRBB exposures'!S531),ISNUMBER('IRRBB exposures'!S577)),'IRRBB exposures'!S531-'IRRBB exposures'!S577,"")</f>
        <v/>
      </c>
      <c r="S220" s="1346" t="str">
        <f>IF(AND(ISNUMBER('IRRBB exposures'!T531),ISNUMBER('IRRBB exposures'!T577)),'IRRBB exposures'!T531-'IRRBB exposures'!T577,"")</f>
        <v/>
      </c>
      <c r="T220" s="1346" t="str">
        <f>IF(AND(ISNUMBER('IRRBB exposures'!U531),ISNUMBER('IRRBB exposures'!U577)),'IRRBB exposures'!U531-'IRRBB exposures'!U577,"")</f>
        <v/>
      </c>
      <c r="U220" s="1346" t="str">
        <f>IF(AND(ISNUMBER('IRRBB exposures'!V531),ISNUMBER('IRRBB exposures'!V577)),'IRRBB exposures'!V531-'IRRBB exposures'!V577,"")</f>
        <v/>
      </c>
      <c r="V220" s="1346" t="str">
        <f>IF(AND(ISNUMBER('IRRBB exposures'!W531),ISNUMBER('IRRBB exposures'!W577)),'IRRBB exposures'!W531-'IRRBB exposures'!W577,"")</f>
        <v/>
      </c>
      <c r="W220" s="1597">
        <f t="shared" ref="W220" si="16">IF(ISNUMBER(W212),W212,"")</f>
        <v>1</v>
      </c>
    </row>
    <row r="221" spans="2:23" s="1150" customFormat="1" ht="15" customHeight="1" x14ac:dyDescent="0.25">
      <c r="B221" s="2246"/>
      <c r="C221" s="1139" t="s">
        <v>1309</v>
      </c>
      <c r="D221" s="1347" t="str">
        <f>IF(AND(ISNUMBER(D189),'IRRBB exposures'!$F$28="Yes",'IRRBB exposures'!$Z$154="Yes",'IRRBB exposures'!$Z$255="Yes",'IRRBB exposures'!$AB$348="Yes",ISNUMBER(D220),ISNUMBER($W189),ISNUMBER($W190),ISNUMBER($W191),ISNUMBER($W192),ISNUMBER($W214),ISNUMBER($W215),ISNUMBER($W216),ISNUMBER($W217),ISNUMBER($W218),ISNUMBER($W219),ISNUMBER($W220)),SUMPRODUCT(D189:D192,$W189:$W192)+SUMPRODUCT(D214:D220,$W214:$W220),"")</f>
        <v/>
      </c>
      <c r="E221" s="1347" t="str">
        <f>IF(AND(ISNUMBER(E189),'IRRBB exposures'!$F$28="Yes",'IRRBB exposures'!$Z$154="Yes",'IRRBB exposures'!$Z$255="Yes",'IRRBB exposures'!$AB$348="Yes",ISNUMBER(E220),ISNUMBER($W189),ISNUMBER($W190),ISNUMBER($W191),ISNUMBER($W192),ISNUMBER($W214),ISNUMBER($W215),ISNUMBER($W216),ISNUMBER($W217),ISNUMBER($W218),ISNUMBER($W219),ISNUMBER($W220)),SUMPRODUCT(E189:E192,$W189:$W192)+SUMPRODUCT(E214:E220,$W214:$W220),"")</f>
        <v/>
      </c>
      <c r="F221" s="1347" t="str">
        <f>IF(AND(ISNUMBER(F189),'IRRBB exposures'!$F$28="Yes",'IRRBB exposures'!$Z$154="Yes",'IRRBB exposures'!$Z$255="Yes",'IRRBB exposures'!$AB$348="Yes",ISNUMBER(F220),ISNUMBER($W189),ISNUMBER($W190),ISNUMBER($W191),ISNUMBER($W192),ISNUMBER($W214),ISNUMBER($W215),ISNUMBER($W216),ISNUMBER($W217),ISNUMBER($W218),ISNUMBER($W219),ISNUMBER($W220)),SUMPRODUCT(F189:F192,$W189:$W192)+SUMPRODUCT(F214:F220,$W214:$W220),"")</f>
        <v/>
      </c>
      <c r="G221" s="1347" t="str">
        <f>IF(AND(ISNUMBER(G189),'IRRBB exposures'!$F$28="Yes",'IRRBB exposures'!$Z$154="Yes",'IRRBB exposures'!$Z$255="Yes",'IRRBB exposures'!$AB$348="Yes",ISNUMBER(G220),ISNUMBER($W189),ISNUMBER($W190),ISNUMBER($W191),ISNUMBER($W192),ISNUMBER($W214),ISNUMBER($W215),ISNUMBER($W216),ISNUMBER($W217),ISNUMBER($W218),ISNUMBER($W219),ISNUMBER($W220)),SUMPRODUCT(G189:G192,$W189:$W192)+SUMPRODUCT(G214:G220,$W214:$W220),"")</f>
        <v/>
      </c>
      <c r="H221" s="1347" t="str">
        <f>IF(AND(ISNUMBER(H189),'IRRBB exposures'!$F$28="Yes",'IRRBB exposures'!$Z$154="Yes",'IRRBB exposures'!$Z$255="Yes",'IRRBB exposures'!$AB$348="Yes",ISNUMBER(H220),ISNUMBER($W189),ISNUMBER($W190),ISNUMBER($W191),ISNUMBER($W192),ISNUMBER($W214),ISNUMBER($W215),ISNUMBER($W216),ISNUMBER($W217),ISNUMBER($W218),ISNUMBER($W219),ISNUMBER($W220)),SUMPRODUCT(H189:H192,$W189:$W192)+SUMPRODUCT(H214:H220,$W214:$W220),"")</f>
        <v/>
      </c>
      <c r="I221" s="1347" t="str">
        <f>IF(AND(ISNUMBER(I189),'IRRBB exposures'!$F$28="Yes",'IRRBB exposures'!$Z$154="Yes",'IRRBB exposures'!$Z$255="Yes",'IRRBB exposures'!$AB$348="Yes",ISNUMBER(I220),ISNUMBER($W189),ISNUMBER($W190),ISNUMBER($W191),ISNUMBER($W192),ISNUMBER($W214),ISNUMBER($W215),ISNUMBER($W216),ISNUMBER($W217),ISNUMBER($W218),ISNUMBER($W219),ISNUMBER($W220)),SUMPRODUCT(I189:I192,$W189:$W192)+SUMPRODUCT(I214:I220,$W214:$W220),"")</f>
        <v/>
      </c>
      <c r="J221" s="1347" t="str">
        <f>IF(AND(ISNUMBER(J189),'IRRBB exposures'!$F$28="Yes",'IRRBB exposures'!$Z$154="Yes",'IRRBB exposures'!$Z$255="Yes",'IRRBB exposures'!$AB$348="Yes",ISNUMBER(J220),ISNUMBER($W189),ISNUMBER($W190),ISNUMBER($W191),ISNUMBER($W192),ISNUMBER($W214),ISNUMBER($W215),ISNUMBER($W216),ISNUMBER($W217),ISNUMBER($W218),ISNUMBER($W219),ISNUMBER($W220)),SUMPRODUCT(J189:J192,$W189:$W192)+SUMPRODUCT(J214:J220,$W214:$W220),"")</f>
        <v/>
      </c>
      <c r="K221" s="1347" t="str">
        <f>IF(AND(ISNUMBER(K189),'IRRBB exposures'!$F$28="Yes",'IRRBB exposures'!$Z$154="Yes",'IRRBB exposures'!$Z$255="Yes",'IRRBB exposures'!$AB$348="Yes",ISNUMBER(K220),ISNUMBER($W189),ISNUMBER($W190),ISNUMBER($W191),ISNUMBER($W192),ISNUMBER($W214),ISNUMBER($W215),ISNUMBER($W216),ISNUMBER($W217),ISNUMBER($W218),ISNUMBER($W219),ISNUMBER($W220)),SUMPRODUCT(K189:K192,$W189:$W192)+SUMPRODUCT(K214:K220,$W214:$W220),"")</f>
        <v/>
      </c>
      <c r="L221" s="1347" t="str">
        <f>IF(AND(ISNUMBER(L189),'IRRBB exposures'!$F$28="Yes",'IRRBB exposures'!$Z$154="Yes",'IRRBB exposures'!$Z$255="Yes",'IRRBB exposures'!$AB$348="Yes",ISNUMBER(L220),ISNUMBER($W189),ISNUMBER($W190),ISNUMBER($W191),ISNUMBER($W192),ISNUMBER($W214),ISNUMBER($W215),ISNUMBER($W216),ISNUMBER($W217),ISNUMBER($W218),ISNUMBER($W219),ISNUMBER($W220)),SUMPRODUCT(L189:L192,$W189:$W192)+SUMPRODUCT(L214:L220,$W214:$W220),"")</f>
        <v/>
      </c>
      <c r="M221" s="1347" t="str">
        <f>IF(AND(ISNUMBER(M189),'IRRBB exposures'!$F$28="Yes",'IRRBB exposures'!$Z$154="Yes",'IRRBB exposures'!$Z$255="Yes",'IRRBB exposures'!$AB$348="Yes",ISNUMBER(M220),ISNUMBER($W189),ISNUMBER($W190),ISNUMBER($W191),ISNUMBER($W192),ISNUMBER($W214),ISNUMBER($W215),ISNUMBER($W216),ISNUMBER($W217),ISNUMBER($W218),ISNUMBER($W219),ISNUMBER($W220)),SUMPRODUCT(M189:M192,$W189:$W192)+SUMPRODUCT(M214:M220,$W214:$W220),"")</f>
        <v/>
      </c>
      <c r="N221" s="1347" t="str">
        <f>IF(AND(ISNUMBER(N189),'IRRBB exposures'!$F$28="Yes",'IRRBB exposures'!$Z$154="Yes",'IRRBB exposures'!$Z$255="Yes",'IRRBB exposures'!$AB$348="Yes",ISNUMBER(N220),ISNUMBER($W189),ISNUMBER($W190),ISNUMBER($W191),ISNUMBER($W192),ISNUMBER($W214),ISNUMBER($W215),ISNUMBER($W216),ISNUMBER($W217),ISNUMBER($W218),ISNUMBER($W219),ISNUMBER($W220)),SUMPRODUCT(N189:N192,$W189:$W192)+SUMPRODUCT(N214:N220,$W214:$W220),"")</f>
        <v/>
      </c>
      <c r="O221" s="1347" t="str">
        <f>IF(AND(ISNUMBER(O189),'IRRBB exposures'!$F$28="Yes",'IRRBB exposures'!$Z$154="Yes",'IRRBB exposures'!$Z$255="Yes",'IRRBB exposures'!$AB$348="Yes",ISNUMBER(O220),ISNUMBER($W189),ISNUMBER($W190),ISNUMBER($W191),ISNUMBER($W192),ISNUMBER($W214),ISNUMBER($W215),ISNUMBER($W216),ISNUMBER($W217),ISNUMBER($W218),ISNUMBER($W219),ISNUMBER($W220)),SUMPRODUCT(O189:O192,$W189:$W192)+SUMPRODUCT(O214:O220,$W214:$W220),"")</f>
        <v/>
      </c>
      <c r="P221" s="1347" t="str">
        <f>IF(AND(ISNUMBER(P189),'IRRBB exposures'!$F$28="Yes",'IRRBB exposures'!$Z$154="Yes",'IRRBB exposures'!$Z$255="Yes",'IRRBB exposures'!$AB$348="Yes",ISNUMBER(P220),ISNUMBER($W189),ISNUMBER($W190),ISNUMBER($W191),ISNUMBER($W192),ISNUMBER($W214),ISNUMBER($W215),ISNUMBER($W216),ISNUMBER($W217),ISNUMBER($W218),ISNUMBER($W219),ISNUMBER($W220)),SUMPRODUCT(P189:P192,$W189:$W192)+SUMPRODUCT(P214:P220,$W214:$W220),"")</f>
        <v/>
      </c>
      <c r="Q221" s="1347" t="str">
        <f>IF(AND(ISNUMBER(Q189),'IRRBB exposures'!$F$28="Yes",'IRRBB exposures'!$Z$154="Yes",'IRRBB exposures'!$Z$255="Yes",'IRRBB exposures'!$AB$348="Yes",ISNUMBER(Q220),ISNUMBER($W189),ISNUMBER($W190),ISNUMBER($W191),ISNUMBER($W192),ISNUMBER($W214),ISNUMBER($W215),ISNUMBER($W216),ISNUMBER($W217),ISNUMBER($W218),ISNUMBER($W219),ISNUMBER($W220)),SUMPRODUCT(Q189:Q192,$W189:$W192)+SUMPRODUCT(Q214:Q220,$W214:$W220),"")</f>
        <v/>
      </c>
      <c r="R221" s="1347" t="str">
        <f>IF(AND(ISNUMBER(R189),'IRRBB exposures'!$F$28="Yes",'IRRBB exposures'!$Z$154="Yes",'IRRBB exposures'!$Z$255="Yes",'IRRBB exposures'!$AB$348="Yes",ISNUMBER(R220),ISNUMBER($W189),ISNUMBER($W190),ISNUMBER($W191),ISNUMBER($W192),ISNUMBER($W214),ISNUMBER($W215),ISNUMBER($W216),ISNUMBER($W217),ISNUMBER($W218),ISNUMBER($W219),ISNUMBER($W220)),SUMPRODUCT(R189:R192,$W189:$W192)+SUMPRODUCT(R214:R220,$W214:$W220),"")</f>
        <v/>
      </c>
      <c r="S221" s="1347" t="str">
        <f>IF(AND(ISNUMBER(S189),'IRRBB exposures'!$F$28="Yes",'IRRBB exposures'!$Z$154="Yes",'IRRBB exposures'!$Z$255="Yes",'IRRBB exposures'!$AB$348="Yes",ISNUMBER(S220),ISNUMBER($W189),ISNUMBER($W190),ISNUMBER($W191),ISNUMBER($W192),ISNUMBER($W214),ISNUMBER($W215),ISNUMBER($W216),ISNUMBER($W217),ISNUMBER($W218),ISNUMBER($W219),ISNUMBER($W220)),SUMPRODUCT(S189:S192,$W189:$W192)+SUMPRODUCT(S214:S220,$W214:$W220),"")</f>
        <v/>
      </c>
      <c r="T221" s="1347" t="str">
        <f>IF(AND(ISNUMBER(T189),'IRRBB exposures'!$F$28="Yes",'IRRBB exposures'!$Z$154="Yes",'IRRBB exposures'!$Z$255="Yes",'IRRBB exposures'!$AB$348="Yes",ISNUMBER(T220),ISNUMBER($W189),ISNUMBER($W190),ISNUMBER($W191),ISNUMBER($W192),ISNUMBER($W214),ISNUMBER($W215),ISNUMBER($W216),ISNUMBER($W217),ISNUMBER($W218),ISNUMBER($W219),ISNUMBER($W220)),SUMPRODUCT(T189:T192,$W189:$W192)+SUMPRODUCT(T214:T220,$W214:$W220),"")</f>
        <v/>
      </c>
      <c r="U221" s="1347" t="str">
        <f>IF(AND(ISNUMBER(U189),'IRRBB exposures'!$F$28="Yes",'IRRBB exposures'!$Z$154="Yes",'IRRBB exposures'!$Z$255="Yes",'IRRBB exposures'!$AB$348="Yes",ISNUMBER(U220),ISNUMBER($W189),ISNUMBER($W190),ISNUMBER($W191),ISNUMBER($W192),ISNUMBER($W214),ISNUMBER($W215),ISNUMBER($W216),ISNUMBER($W217),ISNUMBER($W218),ISNUMBER($W219),ISNUMBER($W220)),SUMPRODUCT(U189:U192,$W189:$W192)+SUMPRODUCT(U214:U220,$W214:$W220),"")</f>
        <v/>
      </c>
      <c r="V221" s="1347" t="str">
        <f>IF(AND(ISNUMBER(V189),'IRRBB exposures'!$F$28="Yes",'IRRBB exposures'!$Z$154="Yes",'IRRBB exposures'!$Z$255="Yes",'IRRBB exposures'!$AB$348="Yes",ISNUMBER(V220),ISNUMBER($W189),ISNUMBER($W190),ISNUMBER($W191),ISNUMBER($W192),ISNUMBER($W214),ISNUMBER($W215),ISNUMBER($W216),ISNUMBER($W217),ISNUMBER($W218),ISNUMBER($W219),ISNUMBER($W220)),SUMPRODUCT(V189:V192,$W189:$W192)+SUMPRODUCT(V214:V220,$W214:$W220),"")</f>
        <v/>
      </c>
      <c r="W221" s="1598"/>
    </row>
    <row r="222" spans="2:23" s="1150" customFormat="1" ht="15" customHeight="1" x14ac:dyDescent="0.25">
      <c r="B222" s="2244">
        <v>4</v>
      </c>
      <c r="C222" s="1150" t="s">
        <v>1303</v>
      </c>
      <c r="D222" s="1346" t="str">
        <f>IF(ISNUMBER('IRRBB exposures'!E155),'IRRBB exposures'!E155,"")</f>
        <v/>
      </c>
      <c r="E222" s="1346" t="str">
        <f>IF(ISNUMBER('IRRBB exposures'!F155),'IRRBB exposures'!F155,"")</f>
        <v/>
      </c>
      <c r="F222" s="1346" t="str">
        <f>IF(ISNUMBER('IRRBB exposures'!G155),'IRRBB exposures'!G155,"")</f>
        <v/>
      </c>
      <c r="G222" s="1346" t="str">
        <f>IF(ISNUMBER('IRRBB exposures'!H155),'IRRBB exposures'!H155,"")</f>
        <v/>
      </c>
      <c r="H222" s="1346" t="str">
        <f>IF(ISNUMBER('IRRBB exposures'!I155),'IRRBB exposures'!I155,"")</f>
        <v/>
      </c>
      <c r="I222" s="1346" t="str">
        <f>IF(ISNUMBER('IRRBB exposures'!J155),'IRRBB exposures'!J155,"")</f>
        <v/>
      </c>
      <c r="J222" s="1346" t="str">
        <f>IF(ISNUMBER('IRRBB exposures'!K155),'IRRBB exposures'!K155,"")</f>
        <v/>
      </c>
      <c r="K222" s="1346" t="str">
        <f>IF(ISNUMBER('IRRBB exposures'!L155),'IRRBB exposures'!L155,"")</f>
        <v/>
      </c>
      <c r="L222" s="1346" t="str">
        <f>IF(ISNUMBER('IRRBB exposures'!M155),'IRRBB exposures'!M155,"")</f>
        <v/>
      </c>
      <c r="M222" s="1346" t="str">
        <f>IF(ISNUMBER('IRRBB exposures'!N155),'IRRBB exposures'!N155,"")</f>
        <v/>
      </c>
      <c r="N222" s="1346" t="str">
        <f>IF(ISNUMBER('IRRBB exposures'!O155),'IRRBB exposures'!O155,"")</f>
        <v/>
      </c>
      <c r="O222" s="1346" t="str">
        <f>IF(ISNUMBER('IRRBB exposures'!P155),'IRRBB exposures'!P155,"")</f>
        <v/>
      </c>
      <c r="P222" s="1346" t="str">
        <f>IF(ISNUMBER('IRRBB exposures'!Q155),'IRRBB exposures'!Q155,"")</f>
        <v/>
      </c>
      <c r="Q222" s="1346" t="str">
        <f>IF(ISNUMBER('IRRBB exposures'!R155),'IRRBB exposures'!R155,"")</f>
        <v/>
      </c>
      <c r="R222" s="1346" t="str">
        <f>IF(ISNUMBER('IRRBB exposures'!S155),'IRRBB exposures'!S155,"")</f>
        <v/>
      </c>
      <c r="S222" s="1346" t="str">
        <f>IF(ISNUMBER('IRRBB exposures'!T155),'IRRBB exposures'!T155,"")</f>
        <v/>
      </c>
      <c r="T222" s="1346" t="str">
        <f>IF(ISNUMBER('IRRBB exposures'!U155),'IRRBB exposures'!U155,"")</f>
        <v/>
      </c>
      <c r="U222" s="1346" t="str">
        <f>IF(ISNUMBER('IRRBB exposures'!V155),'IRRBB exposures'!V155,"")</f>
        <v/>
      </c>
      <c r="V222" s="1346" t="str">
        <f>IF(ISNUMBER('IRRBB exposures'!W155),'IRRBB exposures'!W155,"")</f>
        <v/>
      </c>
      <c r="W222" s="1595" t="str">
        <f>IF(OR(ISBLANK('IRRBB exposures'!Y151),'IRRBB exposures'!Z155="No"),"",IF('IRRBB exposures'!Y151 = "Yes",-1,0))</f>
        <v/>
      </c>
    </row>
    <row r="223" spans="2:23" s="1150" customFormat="1" ht="15" customHeight="1" x14ac:dyDescent="0.25">
      <c r="B223" s="2245"/>
      <c r="C223" s="1348" t="s">
        <v>1304</v>
      </c>
      <c r="D223" s="1346" t="str">
        <f>IF(ISNUMBER('IRRBB exposures'!E200),'IRRBB exposures'!E200,"")</f>
        <v/>
      </c>
      <c r="E223" s="1346" t="str">
        <f>IF(ISNUMBER('IRRBB exposures'!F200),'IRRBB exposures'!F200,"")</f>
        <v/>
      </c>
      <c r="F223" s="1346" t="str">
        <f>IF(ISNUMBER('IRRBB exposures'!G200),'IRRBB exposures'!G200,"")</f>
        <v/>
      </c>
      <c r="G223" s="1346" t="str">
        <f>IF(ISNUMBER('IRRBB exposures'!H200),'IRRBB exposures'!H200,"")</f>
        <v/>
      </c>
      <c r="H223" s="1346" t="str">
        <f>IF(ISNUMBER('IRRBB exposures'!I200),'IRRBB exposures'!I200,"")</f>
        <v/>
      </c>
      <c r="I223" s="1346" t="str">
        <f>IF(ISNUMBER('IRRBB exposures'!J200),'IRRBB exposures'!J200,"")</f>
        <v/>
      </c>
      <c r="J223" s="1346" t="str">
        <f>IF(ISNUMBER('IRRBB exposures'!K200),'IRRBB exposures'!K200,"")</f>
        <v/>
      </c>
      <c r="K223" s="1346" t="str">
        <f>IF(ISNUMBER('IRRBB exposures'!L200),'IRRBB exposures'!L200,"")</f>
        <v/>
      </c>
      <c r="L223" s="1346" t="str">
        <f>IF(ISNUMBER('IRRBB exposures'!M200),'IRRBB exposures'!M200,"")</f>
        <v/>
      </c>
      <c r="M223" s="1346" t="str">
        <f>IF(ISNUMBER('IRRBB exposures'!N200),'IRRBB exposures'!N200,"")</f>
        <v/>
      </c>
      <c r="N223" s="1346" t="str">
        <f>IF(ISNUMBER('IRRBB exposures'!O200),'IRRBB exposures'!O200,"")</f>
        <v/>
      </c>
      <c r="O223" s="1346" t="str">
        <f>IF(ISNUMBER('IRRBB exposures'!P200),'IRRBB exposures'!P200,"")</f>
        <v/>
      </c>
      <c r="P223" s="1346" t="str">
        <f>IF(ISNUMBER('IRRBB exposures'!Q200),'IRRBB exposures'!Q200,"")</f>
        <v/>
      </c>
      <c r="Q223" s="1346" t="str">
        <f>IF(ISNUMBER('IRRBB exposures'!R200),'IRRBB exposures'!R200,"")</f>
        <v/>
      </c>
      <c r="R223" s="1346" t="str">
        <f>IF(ISNUMBER('IRRBB exposures'!S200),'IRRBB exposures'!S200,"")</f>
        <v/>
      </c>
      <c r="S223" s="1346" t="str">
        <f>IF(ISNUMBER('IRRBB exposures'!T200),'IRRBB exposures'!T200,"")</f>
        <v/>
      </c>
      <c r="T223" s="1346" t="str">
        <f>IF(ISNUMBER('IRRBB exposures'!U200),'IRRBB exposures'!U200,"")</f>
        <v/>
      </c>
      <c r="U223" s="1346" t="str">
        <f>IF(ISNUMBER('IRRBB exposures'!V200),'IRRBB exposures'!V200,"")</f>
        <v/>
      </c>
      <c r="V223" s="1346" t="str">
        <f>IF(ISNUMBER('IRRBB exposures'!W200),'IRRBB exposures'!W200,"")</f>
        <v/>
      </c>
      <c r="W223" s="1596" t="str">
        <f>IF(OR(ISBLANK('IRRBB exposures'!Y151),'IRRBB exposures'!Z155="No"),"",IF('IRRBB exposures'!Y151 = "No",-1,0))</f>
        <v/>
      </c>
    </row>
    <row r="224" spans="2:23" s="1150" customFormat="1" ht="15" customHeight="1" x14ac:dyDescent="0.25">
      <c r="B224" s="2245"/>
      <c r="C224" s="1348" t="s">
        <v>1305</v>
      </c>
      <c r="D224" s="1346" t="str">
        <f>IF(ISNUMBER('IRRBB exposures'!E256),'IRRBB exposures'!E256,"")</f>
        <v/>
      </c>
      <c r="E224" s="1346" t="str">
        <f>IF(ISNUMBER('IRRBB exposures'!F256),'IRRBB exposures'!F256,"")</f>
        <v/>
      </c>
      <c r="F224" s="1346" t="str">
        <f>IF(ISNUMBER('IRRBB exposures'!G256),'IRRBB exposures'!G256,"")</f>
        <v/>
      </c>
      <c r="G224" s="1346" t="str">
        <f>IF(ISNUMBER('IRRBB exposures'!H256),'IRRBB exposures'!H256,"")</f>
        <v/>
      </c>
      <c r="H224" s="1346" t="str">
        <f>IF(ISNUMBER('IRRBB exposures'!I256),'IRRBB exposures'!I256,"")</f>
        <v/>
      </c>
      <c r="I224" s="1346" t="str">
        <f>IF(ISNUMBER('IRRBB exposures'!J256),'IRRBB exposures'!J256,"")</f>
        <v/>
      </c>
      <c r="J224" s="1346" t="str">
        <f>IF(ISNUMBER('IRRBB exposures'!K256),'IRRBB exposures'!K256,"")</f>
        <v/>
      </c>
      <c r="K224" s="1346" t="str">
        <f>IF(ISNUMBER('IRRBB exposures'!L256),'IRRBB exposures'!L256,"")</f>
        <v/>
      </c>
      <c r="L224" s="1346" t="str">
        <f>IF(ISNUMBER('IRRBB exposures'!M256),'IRRBB exposures'!M256,"")</f>
        <v/>
      </c>
      <c r="M224" s="1346" t="str">
        <f>IF(ISNUMBER('IRRBB exposures'!N256),'IRRBB exposures'!N256,"")</f>
        <v/>
      </c>
      <c r="N224" s="1346" t="str">
        <f>IF(ISNUMBER('IRRBB exposures'!O256),'IRRBB exposures'!O256,"")</f>
        <v/>
      </c>
      <c r="O224" s="1346" t="str">
        <f>IF(ISNUMBER('IRRBB exposures'!P256),'IRRBB exposures'!P256,"")</f>
        <v/>
      </c>
      <c r="P224" s="1346" t="str">
        <f>IF(ISNUMBER('IRRBB exposures'!Q256),'IRRBB exposures'!Q256,"")</f>
        <v/>
      </c>
      <c r="Q224" s="1346" t="str">
        <f>IF(ISNUMBER('IRRBB exposures'!R256),'IRRBB exposures'!R256,"")</f>
        <v/>
      </c>
      <c r="R224" s="1346" t="str">
        <f>IF(ISNUMBER('IRRBB exposures'!S256),'IRRBB exposures'!S256,"")</f>
        <v/>
      </c>
      <c r="S224" s="1346" t="str">
        <f>IF(ISNUMBER('IRRBB exposures'!T256),'IRRBB exposures'!T256,"")</f>
        <v/>
      </c>
      <c r="T224" s="1346" t="str">
        <f>IF(ISNUMBER('IRRBB exposures'!U256),'IRRBB exposures'!U256,"")</f>
        <v/>
      </c>
      <c r="U224" s="1346" t="str">
        <f>IF(ISNUMBER('IRRBB exposures'!V256),'IRRBB exposures'!V256,"")</f>
        <v/>
      </c>
      <c r="V224" s="1346" t="str">
        <f>IF(ISNUMBER('IRRBB exposures'!W256),'IRRBB exposures'!W256,"")</f>
        <v/>
      </c>
      <c r="W224" s="1596" t="str">
        <f>IF(OR(ISBLANK('IRRBB exposures'!Y252),'IRRBB exposures'!Z256="No"),"",IF('IRRBB exposures'!Y252 = "Yes",1,0))</f>
        <v/>
      </c>
    </row>
    <row r="225" spans="2:23" s="1150" customFormat="1" ht="15" customHeight="1" x14ac:dyDescent="0.25">
      <c r="B225" s="2245"/>
      <c r="C225" s="1348" t="s">
        <v>1306</v>
      </c>
      <c r="D225" s="1346" t="str">
        <f>IF(ISNUMBER('IRRBB exposures'!E301),'IRRBB exposures'!E301,"")</f>
        <v/>
      </c>
      <c r="E225" s="1346" t="str">
        <f>IF(ISNUMBER('IRRBB exposures'!F301),'IRRBB exposures'!F301,"")</f>
        <v/>
      </c>
      <c r="F225" s="1346" t="str">
        <f>IF(ISNUMBER('IRRBB exposures'!G301),'IRRBB exposures'!G301,"")</f>
        <v/>
      </c>
      <c r="G225" s="1346" t="str">
        <f>IF(ISNUMBER('IRRBB exposures'!H301),'IRRBB exposures'!H301,"")</f>
        <v/>
      </c>
      <c r="H225" s="1346" t="str">
        <f>IF(ISNUMBER('IRRBB exposures'!I301),'IRRBB exposures'!I301,"")</f>
        <v/>
      </c>
      <c r="I225" s="1346" t="str">
        <f>IF(ISNUMBER('IRRBB exposures'!J301),'IRRBB exposures'!J301,"")</f>
        <v/>
      </c>
      <c r="J225" s="1346" t="str">
        <f>IF(ISNUMBER('IRRBB exposures'!K301),'IRRBB exposures'!K301,"")</f>
        <v/>
      </c>
      <c r="K225" s="1346" t="str">
        <f>IF(ISNUMBER('IRRBB exposures'!L301),'IRRBB exposures'!L301,"")</f>
        <v/>
      </c>
      <c r="L225" s="1346" t="str">
        <f>IF(ISNUMBER('IRRBB exposures'!M301),'IRRBB exposures'!M301,"")</f>
        <v/>
      </c>
      <c r="M225" s="1346" t="str">
        <f>IF(ISNUMBER('IRRBB exposures'!N301),'IRRBB exposures'!N301,"")</f>
        <v/>
      </c>
      <c r="N225" s="1346" t="str">
        <f>IF(ISNUMBER('IRRBB exposures'!O301),'IRRBB exposures'!O301,"")</f>
        <v/>
      </c>
      <c r="O225" s="1346" t="str">
        <f>IF(ISNUMBER('IRRBB exposures'!P301),'IRRBB exposures'!P301,"")</f>
        <v/>
      </c>
      <c r="P225" s="1346" t="str">
        <f>IF(ISNUMBER('IRRBB exposures'!Q301),'IRRBB exposures'!Q301,"")</f>
        <v/>
      </c>
      <c r="Q225" s="1346" t="str">
        <f>IF(ISNUMBER('IRRBB exposures'!R301),'IRRBB exposures'!R301,"")</f>
        <v/>
      </c>
      <c r="R225" s="1346" t="str">
        <f>IF(ISNUMBER('IRRBB exposures'!S301),'IRRBB exposures'!S301,"")</f>
        <v/>
      </c>
      <c r="S225" s="1346" t="str">
        <f>IF(ISNUMBER('IRRBB exposures'!T301),'IRRBB exposures'!T301,"")</f>
        <v/>
      </c>
      <c r="T225" s="1346" t="str">
        <f>IF(ISNUMBER('IRRBB exposures'!U301),'IRRBB exposures'!U301,"")</f>
        <v/>
      </c>
      <c r="U225" s="1346" t="str">
        <f>IF(ISNUMBER('IRRBB exposures'!V301),'IRRBB exposures'!V301,"")</f>
        <v/>
      </c>
      <c r="V225" s="1346" t="str">
        <f>IF(ISNUMBER('IRRBB exposures'!W301),'IRRBB exposures'!W301,"")</f>
        <v/>
      </c>
      <c r="W225" s="1596" t="str">
        <f>IF(OR(ISBLANK('IRRBB exposures'!Y252),'IRRBB exposures'!Z256="No"),"",IF('IRRBB exposures'!Y252 = "No",1,0))</f>
        <v/>
      </c>
    </row>
    <row r="226" spans="2:23" s="1150" customFormat="1" ht="15" customHeight="1" x14ac:dyDescent="0.25">
      <c r="B226" s="2245"/>
      <c r="C226" s="1348" t="s">
        <v>1307</v>
      </c>
      <c r="D226" s="1346" t="str">
        <f>IF(AND(ISNUMBER('IRRBB exposures'!E349),ISNUMBER('IRRBB exposures'!E394)),'IRRBB exposures'!E349-'IRRBB exposures'!E394,"")</f>
        <v/>
      </c>
      <c r="E226" s="1346" t="str">
        <f>IF(AND(ISNUMBER('IRRBB exposures'!F349),ISNUMBER('IRRBB exposures'!F394)),'IRRBB exposures'!F349-'IRRBB exposures'!F394,"")</f>
        <v/>
      </c>
      <c r="F226" s="1346" t="str">
        <f>IF(AND(ISNUMBER('IRRBB exposures'!G349),ISNUMBER('IRRBB exposures'!G394)),'IRRBB exposures'!G349-'IRRBB exposures'!G394,"")</f>
        <v/>
      </c>
      <c r="G226" s="1346" t="str">
        <f>IF(AND(ISNUMBER('IRRBB exposures'!H349),ISNUMBER('IRRBB exposures'!H394)),'IRRBB exposures'!H349-'IRRBB exposures'!H394,"")</f>
        <v/>
      </c>
      <c r="H226" s="1346" t="str">
        <f>IF(AND(ISNUMBER('IRRBB exposures'!I349),ISNUMBER('IRRBB exposures'!I394)),'IRRBB exposures'!I349-'IRRBB exposures'!I394,"")</f>
        <v/>
      </c>
      <c r="I226" s="1346" t="str">
        <f>IF(AND(ISNUMBER('IRRBB exposures'!J349),ISNUMBER('IRRBB exposures'!J394)),'IRRBB exposures'!J349-'IRRBB exposures'!J394,"")</f>
        <v/>
      </c>
      <c r="J226" s="1346" t="str">
        <f>IF(AND(ISNUMBER('IRRBB exposures'!K349),ISNUMBER('IRRBB exposures'!K394)),'IRRBB exposures'!K349-'IRRBB exposures'!K394,"")</f>
        <v/>
      </c>
      <c r="K226" s="1346" t="str">
        <f>IF(AND(ISNUMBER('IRRBB exposures'!L349),ISNUMBER('IRRBB exposures'!L394)),'IRRBB exposures'!L349-'IRRBB exposures'!L394,"")</f>
        <v/>
      </c>
      <c r="L226" s="1346" t="str">
        <f>IF(AND(ISNUMBER('IRRBB exposures'!M349),ISNUMBER('IRRBB exposures'!M394)),'IRRBB exposures'!M349-'IRRBB exposures'!M394,"")</f>
        <v/>
      </c>
      <c r="M226" s="1346" t="str">
        <f>IF(AND(ISNUMBER('IRRBB exposures'!N349),ISNUMBER('IRRBB exposures'!N394)),'IRRBB exposures'!N349-'IRRBB exposures'!N394,"")</f>
        <v/>
      </c>
      <c r="N226" s="1346" t="str">
        <f>IF(AND(ISNUMBER('IRRBB exposures'!O349),ISNUMBER('IRRBB exposures'!O394)),'IRRBB exposures'!O349-'IRRBB exposures'!O394,"")</f>
        <v/>
      </c>
      <c r="O226" s="1346" t="str">
        <f>IF(AND(ISNUMBER('IRRBB exposures'!P349),ISNUMBER('IRRBB exposures'!P394)),'IRRBB exposures'!P349-'IRRBB exposures'!P394,"")</f>
        <v/>
      </c>
      <c r="P226" s="1346" t="str">
        <f>IF(AND(ISNUMBER('IRRBB exposures'!Q349),ISNUMBER('IRRBB exposures'!Q394)),'IRRBB exposures'!Q349-'IRRBB exposures'!Q394,"")</f>
        <v/>
      </c>
      <c r="Q226" s="1346" t="str">
        <f>IF(AND(ISNUMBER('IRRBB exposures'!R349),ISNUMBER('IRRBB exposures'!R394)),'IRRBB exposures'!R349-'IRRBB exposures'!R394,"")</f>
        <v/>
      </c>
      <c r="R226" s="1346" t="str">
        <f>IF(AND(ISNUMBER('IRRBB exposures'!S349),ISNUMBER('IRRBB exposures'!S394)),'IRRBB exposures'!S349-'IRRBB exposures'!S394,"")</f>
        <v/>
      </c>
      <c r="S226" s="1346" t="str">
        <f>IF(AND(ISNUMBER('IRRBB exposures'!T349),ISNUMBER('IRRBB exposures'!T394)),'IRRBB exposures'!T349-'IRRBB exposures'!T394,"")</f>
        <v/>
      </c>
      <c r="T226" s="1346" t="str">
        <f>IF(AND(ISNUMBER('IRRBB exposures'!U349),ISNUMBER('IRRBB exposures'!U394)),'IRRBB exposures'!U349-'IRRBB exposures'!U394,"")</f>
        <v/>
      </c>
      <c r="U226" s="1346" t="str">
        <f>IF(AND(ISNUMBER('IRRBB exposures'!V349),ISNUMBER('IRRBB exposures'!V394)),'IRRBB exposures'!V349-'IRRBB exposures'!V394,"")</f>
        <v/>
      </c>
      <c r="V226" s="1346" t="str">
        <f>IF(AND(ISNUMBER('IRRBB exposures'!W349),ISNUMBER('IRRBB exposures'!W394)),'IRRBB exposures'!W349-'IRRBB exposures'!W394,"")</f>
        <v/>
      </c>
      <c r="W226" s="1596" t="str">
        <f>IF(OR(ISBLANK('IRRBB exposures'!Z345),'IRRBB exposures'!AB349="No"),"",IF('IRRBB exposures'!Z345 = "Yes",-1,0))</f>
        <v/>
      </c>
    </row>
    <row r="227" spans="2:23" s="1150" customFormat="1" ht="15" customHeight="1" x14ac:dyDescent="0.25">
      <c r="B227" s="2245"/>
      <c r="C227" s="1348" t="s">
        <v>1308</v>
      </c>
      <c r="D227" s="1346" t="str">
        <f>IF(AND(ISNUMBER('IRRBB exposures'!E440),ISNUMBER('IRRBB exposures'!E485)),'IRRBB exposures'!E440-'IRRBB exposures'!E485,"")</f>
        <v/>
      </c>
      <c r="E227" s="1346" t="str">
        <f>IF(AND(ISNUMBER('IRRBB exposures'!F440),ISNUMBER('IRRBB exposures'!F485)),'IRRBB exposures'!F440-'IRRBB exposures'!F485,"")</f>
        <v/>
      </c>
      <c r="F227" s="1346" t="str">
        <f>IF(AND(ISNUMBER('IRRBB exposures'!G440),ISNUMBER('IRRBB exposures'!G485)),'IRRBB exposures'!G440-'IRRBB exposures'!G485,"")</f>
        <v/>
      </c>
      <c r="G227" s="1346" t="str">
        <f>IF(AND(ISNUMBER('IRRBB exposures'!H440),ISNUMBER('IRRBB exposures'!H485)),'IRRBB exposures'!H440-'IRRBB exposures'!H485,"")</f>
        <v/>
      </c>
      <c r="H227" s="1346" t="str">
        <f>IF(AND(ISNUMBER('IRRBB exposures'!I440),ISNUMBER('IRRBB exposures'!I485)),'IRRBB exposures'!I440-'IRRBB exposures'!I485,"")</f>
        <v/>
      </c>
      <c r="I227" s="1346" t="str">
        <f>IF(AND(ISNUMBER('IRRBB exposures'!J440),ISNUMBER('IRRBB exposures'!J485)),'IRRBB exposures'!J440-'IRRBB exposures'!J485,"")</f>
        <v/>
      </c>
      <c r="J227" s="1346" t="str">
        <f>IF(AND(ISNUMBER('IRRBB exposures'!K440),ISNUMBER('IRRBB exposures'!K485)),'IRRBB exposures'!K440-'IRRBB exposures'!K485,"")</f>
        <v/>
      </c>
      <c r="K227" s="1346" t="str">
        <f>IF(AND(ISNUMBER('IRRBB exposures'!L440),ISNUMBER('IRRBB exposures'!L485)),'IRRBB exposures'!L440-'IRRBB exposures'!L485,"")</f>
        <v/>
      </c>
      <c r="L227" s="1346" t="str">
        <f>IF(AND(ISNUMBER('IRRBB exposures'!M440),ISNUMBER('IRRBB exposures'!M485)),'IRRBB exposures'!M440-'IRRBB exposures'!M485,"")</f>
        <v/>
      </c>
      <c r="M227" s="1346" t="str">
        <f>IF(AND(ISNUMBER('IRRBB exposures'!N440),ISNUMBER('IRRBB exposures'!N485)),'IRRBB exposures'!N440-'IRRBB exposures'!N485,"")</f>
        <v/>
      </c>
      <c r="N227" s="1346" t="str">
        <f>IF(AND(ISNUMBER('IRRBB exposures'!O440),ISNUMBER('IRRBB exposures'!O485)),'IRRBB exposures'!O440-'IRRBB exposures'!O485,"")</f>
        <v/>
      </c>
      <c r="O227" s="1346" t="str">
        <f>IF(AND(ISNUMBER('IRRBB exposures'!P440),ISNUMBER('IRRBB exposures'!P485)),'IRRBB exposures'!P440-'IRRBB exposures'!P485,"")</f>
        <v/>
      </c>
      <c r="P227" s="1346" t="str">
        <f>IF(AND(ISNUMBER('IRRBB exposures'!Q440),ISNUMBER('IRRBB exposures'!Q485)),'IRRBB exposures'!Q440-'IRRBB exposures'!Q485,"")</f>
        <v/>
      </c>
      <c r="Q227" s="1346" t="str">
        <f>IF(AND(ISNUMBER('IRRBB exposures'!R440),ISNUMBER('IRRBB exposures'!R485)),'IRRBB exposures'!R440-'IRRBB exposures'!R485,"")</f>
        <v/>
      </c>
      <c r="R227" s="1346" t="str">
        <f>IF(AND(ISNUMBER('IRRBB exposures'!S440),ISNUMBER('IRRBB exposures'!S485)),'IRRBB exposures'!S440-'IRRBB exposures'!S485,"")</f>
        <v/>
      </c>
      <c r="S227" s="1346" t="str">
        <f>IF(AND(ISNUMBER('IRRBB exposures'!T440),ISNUMBER('IRRBB exposures'!T485)),'IRRBB exposures'!T440-'IRRBB exposures'!T485,"")</f>
        <v/>
      </c>
      <c r="T227" s="1346" t="str">
        <f>IF(AND(ISNUMBER('IRRBB exposures'!U440),ISNUMBER('IRRBB exposures'!U485)),'IRRBB exposures'!U440-'IRRBB exposures'!U485,"")</f>
        <v/>
      </c>
      <c r="U227" s="1346" t="str">
        <f>IF(AND(ISNUMBER('IRRBB exposures'!V440),ISNUMBER('IRRBB exposures'!V485)),'IRRBB exposures'!V440-'IRRBB exposures'!V485,"")</f>
        <v/>
      </c>
      <c r="V227" s="1346" t="str">
        <f>IF(AND(ISNUMBER('IRRBB exposures'!W440),ISNUMBER('IRRBB exposures'!W485)),'IRRBB exposures'!W440-'IRRBB exposures'!W485,"")</f>
        <v/>
      </c>
      <c r="W227" s="1596" t="str">
        <f>IF(OR(ISBLANK('IRRBB exposures'!Z345),'IRRBB exposures'!AB349="No"),"",IF('IRRBB exposures'!Z345 = "No",-1,0))</f>
        <v/>
      </c>
    </row>
    <row r="228" spans="2:23" s="1150" customFormat="1" ht="15" customHeight="1" x14ac:dyDescent="0.25">
      <c r="B228" s="2245"/>
      <c r="C228" s="1150" t="s">
        <v>1301</v>
      </c>
      <c r="D228" s="1346" t="str">
        <f>IF(AND(ISNUMBER('IRRBB exposures'!E532),ISNUMBER('IRRBB exposures'!E578)),'IRRBB exposures'!E532-'IRRBB exposures'!E578,"")</f>
        <v/>
      </c>
      <c r="E228" s="1346" t="str">
        <f>IF(AND(ISNUMBER('IRRBB exposures'!F532),ISNUMBER('IRRBB exposures'!F578)),'IRRBB exposures'!F532-'IRRBB exposures'!F578,"")</f>
        <v/>
      </c>
      <c r="F228" s="1346" t="str">
        <f>IF(AND(ISNUMBER('IRRBB exposures'!G532),ISNUMBER('IRRBB exposures'!G578)),'IRRBB exposures'!G532-'IRRBB exposures'!G578,"")</f>
        <v/>
      </c>
      <c r="G228" s="1346" t="str">
        <f>IF(AND(ISNUMBER('IRRBB exposures'!H532),ISNUMBER('IRRBB exposures'!H578)),'IRRBB exposures'!H532-'IRRBB exposures'!H578,"")</f>
        <v/>
      </c>
      <c r="H228" s="1346" t="str">
        <f>IF(AND(ISNUMBER('IRRBB exposures'!I532),ISNUMBER('IRRBB exposures'!I578)),'IRRBB exposures'!I532-'IRRBB exposures'!I578,"")</f>
        <v/>
      </c>
      <c r="I228" s="1346" t="str">
        <f>IF(AND(ISNUMBER('IRRBB exposures'!J532),ISNUMBER('IRRBB exposures'!J578)),'IRRBB exposures'!J532-'IRRBB exposures'!J578,"")</f>
        <v/>
      </c>
      <c r="J228" s="1346" t="str">
        <f>IF(AND(ISNUMBER('IRRBB exposures'!K532),ISNUMBER('IRRBB exposures'!K578)),'IRRBB exposures'!K532-'IRRBB exposures'!K578,"")</f>
        <v/>
      </c>
      <c r="K228" s="1346" t="str">
        <f>IF(AND(ISNUMBER('IRRBB exposures'!L532),ISNUMBER('IRRBB exposures'!L578)),'IRRBB exposures'!L532-'IRRBB exposures'!L578,"")</f>
        <v/>
      </c>
      <c r="L228" s="1346" t="str">
        <f>IF(AND(ISNUMBER('IRRBB exposures'!M532),ISNUMBER('IRRBB exposures'!M578)),'IRRBB exposures'!M532-'IRRBB exposures'!M578,"")</f>
        <v/>
      </c>
      <c r="M228" s="1346" t="str">
        <f>IF(AND(ISNUMBER('IRRBB exposures'!N532),ISNUMBER('IRRBB exposures'!N578)),'IRRBB exposures'!N532-'IRRBB exposures'!N578,"")</f>
        <v/>
      </c>
      <c r="N228" s="1346" t="str">
        <f>IF(AND(ISNUMBER('IRRBB exposures'!O532),ISNUMBER('IRRBB exposures'!O578)),'IRRBB exposures'!O532-'IRRBB exposures'!O578,"")</f>
        <v/>
      </c>
      <c r="O228" s="1346" t="str">
        <f>IF(AND(ISNUMBER('IRRBB exposures'!P532),ISNUMBER('IRRBB exposures'!P578)),'IRRBB exposures'!P532-'IRRBB exposures'!P578,"")</f>
        <v/>
      </c>
      <c r="P228" s="1346" t="str">
        <f>IF(AND(ISNUMBER('IRRBB exposures'!Q532),ISNUMBER('IRRBB exposures'!Q578)),'IRRBB exposures'!Q532-'IRRBB exposures'!Q578,"")</f>
        <v/>
      </c>
      <c r="Q228" s="1346" t="str">
        <f>IF(AND(ISNUMBER('IRRBB exposures'!R532),ISNUMBER('IRRBB exposures'!R578)),'IRRBB exposures'!R532-'IRRBB exposures'!R578,"")</f>
        <v/>
      </c>
      <c r="R228" s="1346" t="str">
        <f>IF(AND(ISNUMBER('IRRBB exposures'!S532),ISNUMBER('IRRBB exposures'!S578)),'IRRBB exposures'!S532-'IRRBB exposures'!S578,"")</f>
        <v/>
      </c>
      <c r="S228" s="1346" t="str">
        <f>IF(AND(ISNUMBER('IRRBB exposures'!T532),ISNUMBER('IRRBB exposures'!T578)),'IRRBB exposures'!T532-'IRRBB exposures'!T578,"")</f>
        <v/>
      </c>
      <c r="T228" s="1346" t="str">
        <f>IF(AND(ISNUMBER('IRRBB exposures'!U532),ISNUMBER('IRRBB exposures'!U578)),'IRRBB exposures'!U532-'IRRBB exposures'!U578,"")</f>
        <v/>
      </c>
      <c r="U228" s="1346" t="str">
        <f>IF(AND(ISNUMBER('IRRBB exposures'!V532),ISNUMBER('IRRBB exposures'!V578)),'IRRBB exposures'!V532-'IRRBB exposures'!V578,"")</f>
        <v/>
      </c>
      <c r="V228" s="1346" t="str">
        <f>IF(AND(ISNUMBER('IRRBB exposures'!W532),ISNUMBER('IRRBB exposures'!W578)),'IRRBB exposures'!W532-'IRRBB exposures'!W578,"")</f>
        <v/>
      </c>
      <c r="W228" s="1597">
        <f t="shared" ref="W228" si="17">IF(ISNUMBER(W220),W220,"")</f>
        <v>1</v>
      </c>
    </row>
    <row r="229" spans="2:23" s="1150" customFormat="1" ht="15" customHeight="1" x14ac:dyDescent="0.25">
      <c r="B229" s="2246"/>
      <c r="C229" s="1139" t="s">
        <v>1309</v>
      </c>
      <c r="D229" s="1347" t="str">
        <f>IF(AND(ISNUMBER(D189),'IRRBB exposures'!$F$28="Yes",'IRRBB exposures'!$Z$155="Yes",'IRRBB exposures'!$Z$256="Yes",'IRRBB exposures'!$AB$349="Yes",ISNUMBER(D228),ISNUMBER($W189),ISNUMBER($W190),ISNUMBER($W191),ISNUMBER($W192),ISNUMBER($W222),ISNUMBER($W223),ISNUMBER($W224),ISNUMBER($W225),ISNUMBER($W226),ISNUMBER($W227),ISNUMBER($W228)),SUMPRODUCT(D189:D192,$W189:$W192)+SUMPRODUCT(D222:D228,$W222:$W228),"")</f>
        <v/>
      </c>
      <c r="E229" s="1347" t="str">
        <f>IF(AND(ISNUMBER(E189),'IRRBB exposures'!$F$28="Yes",'IRRBB exposures'!$Z$155="Yes",'IRRBB exposures'!$Z$256="Yes",'IRRBB exposures'!$AB$349="Yes",ISNUMBER(E228),ISNUMBER($W189),ISNUMBER($W190),ISNUMBER($W191),ISNUMBER($W192),ISNUMBER($W222),ISNUMBER($W223),ISNUMBER($W224),ISNUMBER($W225),ISNUMBER($W226),ISNUMBER($W227),ISNUMBER($W228)),SUMPRODUCT(E189:E192,$W189:$W192)+SUMPRODUCT(E222:E228,$W222:$W228),"")</f>
        <v/>
      </c>
      <c r="F229" s="1347" t="str">
        <f>IF(AND(ISNUMBER(F189),'IRRBB exposures'!$F$28="Yes",'IRRBB exposures'!$Z$155="Yes",'IRRBB exposures'!$Z$256="Yes",'IRRBB exposures'!$AB$349="Yes",ISNUMBER(F228),ISNUMBER($W189),ISNUMBER($W190),ISNUMBER($W191),ISNUMBER($W192),ISNUMBER($W222),ISNUMBER($W223),ISNUMBER($W224),ISNUMBER($W225),ISNUMBER($W226),ISNUMBER($W227),ISNUMBER($W228)),SUMPRODUCT(F189:F192,$W189:$W192)+SUMPRODUCT(F222:F228,$W222:$W228),"")</f>
        <v/>
      </c>
      <c r="G229" s="1347" t="str">
        <f>IF(AND(ISNUMBER(G189),'IRRBB exposures'!$F$28="Yes",'IRRBB exposures'!$Z$155="Yes",'IRRBB exposures'!$Z$256="Yes",'IRRBB exposures'!$AB$349="Yes",ISNUMBER(G228),ISNUMBER($W189),ISNUMBER($W190),ISNUMBER($W191),ISNUMBER($W192),ISNUMBER($W222),ISNUMBER($W223),ISNUMBER($W224),ISNUMBER($W225),ISNUMBER($W226),ISNUMBER($W227),ISNUMBER($W228)),SUMPRODUCT(G189:G192,$W189:$W192)+SUMPRODUCT(G222:G228,$W222:$W228),"")</f>
        <v/>
      </c>
      <c r="H229" s="1347" t="str">
        <f>IF(AND(ISNUMBER(H189),'IRRBB exposures'!$F$28="Yes",'IRRBB exposures'!$Z$155="Yes",'IRRBB exposures'!$Z$256="Yes",'IRRBB exposures'!$AB$349="Yes",ISNUMBER(H228),ISNUMBER($W189),ISNUMBER($W190),ISNUMBER($W191),ISNUMBER($W192),ISNUMBER($W222),ISNUMBER($W223),ISNUMBER($W224),ISNUMBER($W225),ISNUMBER($W226),ISNUMBER($W227),ISNUMBER($W228)),SUMPRODUCT(H189:H192,$W189:$W192)+SUMPRODUCT(H222:H228,$W222:$W228),"")</f>
        <v/>
      </c>
      <c r="I229" s="1347" t="str">
        <f>IF(AND(ISNUMBER(I189),'IRRBB exposures'!$F$28="Yes",'IRRBB exposures'!$Z$155="Yes",'IRRBB exposures'!$Z$256="Yes",'IRRBB exposures'!$AB$349="Yes",ISNUMBER(I228),ISNUMBER($W189),ISNUMBER($W190),ISNUMBER($W191),ISNUMBER($W192),ISNUMBER($W222),ISNUMBER($W223),ISNUMBER($W224),ISNUMBER($W225),ISNUMBER($W226),ISNUMBER($W227),ISNUMBER($W228)),SUMPRODUCT(I189:I192,$W189:$W192)+SUMPRODUCT(I222:I228,$W222:$W228),"")</f>
        <v/>
      </c>
      <c r="J229" s="1347" t="str">
        <f>IF(AND(ISNUMBER(J189),'IRRBB exposures'!$F$28="Yes",'IRRBB exposures'!$Z$155="Yes",'IRRBB exposures'!$Z$256="Yes",'IRRBB exposures'!$AB$349="Yes",ISNUMBER(J228),ISNUMBER($W189),ISNUMBER($W190),ISNUMBER($W191),ISNUMBER($W192),ISNUMBER($W222),ISNUMBER($W223),ISNUMBER($W224),ISNUMBER($W225),ISNUMBER($W226),ISNUMBER($W227),ISNUMBER($W228)),SUMPRODUCT(J189:J192,$W189:$W192)+SUMPRODUCT(J222:J228,$W222:$W228),"")</f>
        <v/>
      </c>
      <c r="K229" s="1347" t="str">
        <f>IF(AND(ISNUMBER(K189),'IRRBB exposures'!$F$28="Yes",'IRRBB exposures'!$Z$155="Yes",'IRRBB exposures'!$Z$256="Yes",'IRRBB exposures'!$AB$349="Yes",ISNUMBER(K228),ISNUMBER($W189),ISNUMBER($W190),ISNUMBER($W191),ISNUMBER($W192),ISNUMBER($W222),ISNUMBER($W223),ISNUMBER($W224),ISNUMBER($W225),ISNUMBER($W226),ISNUMBER($W227),ISNUMBER($W228)),SUMPRODUCT(K189:K192,$W189:$W192)+SUMPRODUCT(K222:K228,$W222:$W228),"")</f>
        <v/>
      </c>
      <c r="L229" s="1347" t="str">
        <f>IF(AND(ISNUMBER(L189),'IRRBB exposures'!$F$28="Yes",'IRRBB exposures'!$Z$155="Yes",'IRRBB exposures'!$Z$256="Yes",'IRRBB exposures'!$AB$349="Yes",ISNUMBER(L228),ISNUMBER($W189),ISNUMBER($W190),ISNUMBER($W191),ISNUMBER($W192),ISNUMBER($W222),ISNUMBER($W223),ISNUMBER($W224),ISNUMBER($W225),ISNUMBER($W226),ISNUMBER($W227),ISNUMBER($W228)),SUMPRODUCT(L189:L192,$W189:$W192)+SUMPRODUCT(L222:L228,$W222:$W228),"")</f>
        <v/>
      </c>
      <c r="M229" s="1347" t="str">
        <f>IF(AND(ISNUMBER(M189),'IRRBB exposures'!$F$28="Yes",'IRRBB exposures'!$Z$155="Yes",'IRRBB exposures'!$Z$256="Yes",'IRRBB exposures'!$AB$349="Yes",ISNUMBER(M228),ISNUMBER($W189),ISNUMBER($W190),ISNUMBER($W191),ISNUMBER($W192),ISNUMBER($W222),ISNUMBER($W223),ISNUMBER($W224),ISNUMBER($W225),ISNUMBER($W226),ISNUMBER($W227),ISNUMBER($W228)),SUMPRODUCT(M189:M192,$W189:$W192)+SUMPRODUCT(M222:M228,$W222:$W228),"")</f>
        <v/>
      </c>
      <c r="N229" s="1347" t="str">
        <f>IF(AND(ISNUMBER(N189),'IRRBB exposures'!$F$28="Yes",'IRRBB exposures'!$Z$155="Yes",'IRRBB exposures'!$Z$256="Yes",'IRRBB exposures'!$AB$349="Yes",ISNUMBER(N228),ISNUMBER($W189),ISNUMBER($W190),ISNUMBER($W191),ISNUMBER($W192),ISNUMBER($W222),ISNUMBER($W223),ISNUMBER($W224),ISNUMBER($W225),ISNUMBER($W226),ISNUMBER($W227),ISNUMBER($W228)),SUMPRODUCT(N189:N192,$W189:$W192)+SUMPRODUCT(N222:N228,$W222:$W228),"")</f>
        <v/>
      </c>
      <c r="O229" s="1347" t="str">
        <f>IF(AND(ISNUMBER(O189),'IRRBB exposures'!$F$28="Yes",'IRRBB exposures'!$Z$155="Yes",'IRRBB exposures'!$Z$256="Yes",'IRRBB exposures'!$AB$349="Yes",ISNUMBER(O228),ISNUMBER($W189),ISNUMBER($W190),ISNUMBER($W191),ISNUMBER($W192),ISNUMBER($W222),ISNUMBER($W223),ISNUMBER($W224),ISNUMBER($W225),ISNUMBER($W226),ISNUMBER($W227),ISNUMBER($W228)),SUMPRODUCT(O189:O192,$W189:$W192)+SUMPRODUCT(O222:O228,$W222:$W228),"")</f>
        <v/>
      </c>
      <c r="P229" s="1347" t="str">
        <f>IF(AND(ISNUMBER(P189),'IRRBB exposures'!$F$28="Yes",'IRRBB exposures'!$Z$155="Yes",'IRRBB exposures'!$Z$256="Yes",'IRRBB exposures'!$AB$349="Yes",ISNUMBER(P228),ISNUMBER($W189),ISNUMBER($W190),ISNUMBER($W191),ISNUMBER($W192),ISNUMBER($W222),ISNUMBER($W223),ISNUMBER($W224),ISNUMBER($W225),ISNUMBER($W226),ISNUMBER($W227),ISNUMBER($W228)),SUMPRODUCT(P189:P192,$W189:$W192)+SUMPRODUCT(P222:P228,$W222:$W228),"")</f>
        <v/>
      </c>
      <c r="Q229" s="1347" t="str">
        <f>IF(AND(ISNUMBER(Q189),'IRRBB exposures'!$F$28="Yes",'IRRBB exposures'!$Z$155="Yes",'IRRBB exposures'!$Z$256="Yes",'IRRBB exposures'!$AB$349="Yes",ISNUMBER(Q228),ISNUMBER($W189),ISNUMBER($W190),ISNUMBER($W191),ISNUMBER($W192),ISNUMBER($W222),ISNUMBER($W223),ISNUMBER($W224),ISNUMBER($W225),ISNUMBER($W226),ISNUMBER($W227),ISNUMBER($W228)),SUMPRODUCT(Q189:Q192,$W189:$W192)+SUMPRODUCT(Q222:Q228,$W222:$W228),"")</f>
        <v/>
      </c>
      <c r="R229" s="1347" t="str">
        <f>IF(AND(ISNUMBER(R189),'IRRBB exposures'!$F$28="Yes",'IRRBB exposures'!$Z$155="Yes",'IRRBB exposures'!$Z$256="Yes",'IRRBB exposures'!$AB$349="Yes",ISNUMBER(R228),ISNUMBER($W189),ISNUMBER($W190),ISNUMBER($W191),ISNUMBER($W192),ISNUMBER($W222),ISNUMBER($W223),ISNUMBER($W224),ISNUMBER($W225),ISNUMBER($W226),ISNUMBER($W227),ISNUMBER($W228)),SUMPRODUCT(R189:R192,$W189:$W192)+SUMPRODUCT(R222:R228,$W222:$W228),"")</f>
        <v/>
      </c>
      <c r="S229" s="1347" t="str">
        <f>IF(AND(ISNUMBER(S189),'IRRBB exposures'!$F$28="Yes",'IRRBB exposures'!$Z$155="Yes",'IRRBB exposures'!$Z$256="Yes",'IRRBB exposures'!$AB$349="Yes",ISNUMBER(S228),ISNUMBER($W189),ISNUMBER($W190),ISNUMBER($W191),ISNUMBER($W192),ISNUMBER($W222),ISNUMBER($W223),ISNUMBER($W224),ISNUMBER($W225),ISNUMBER($W226),ISNUMBER($W227),ISNUMBER($W228)),SUMPRODUCT(S189:S192,$W189:$W192)+SUMPRODUCT(S222:S228,$W222:$W228),"")</f>
        <v/>
      </c>
      <c r="T229" s="1347" t="str">
        <f>IF(AND(ISNUMBER(T189),'IRRBB exposures'!$F$28="Yes",'IRRBB exposures'!$Z$155="Yes",'IRRBB exposures'!$Z$256="Yes",'IRRBB exposures'!$AB$349="Yes",ISNUMBER(T228),ISNUMBER($W189),ISNUMBER($W190),ISNUMBER($W191),ISNUMBER($W192),ISNUMBER($W222),ISNUMBER($W223),ISNUMBER($W224),ISNUMBER($W225),ISNUMBER($W226),ISNUMBER($W227),ISNUMBER($W228)),SUMPRODUCT(T189:T192,$W189:$W192)+SUMPRODUCT(T222:T228,$W222:$W228),"")</f>
        <v/>
      </c>
      <c r="U229" s="1347" t="str">
        <f>IF(AND(ISNUMBER(U189),'IRRBB exposures'!$F$28="Yes",'IRRBB exposures'!$Z$155="Yes",'IRRBB exposures'!$Z$256="Yes",'IRRBB exposures'!$AB$349="Yes",ISNUMBER(U228),ISNUMBER($W189),ISNUMBER($W190),ISNUMBER($W191),ISNUMBER($W192),ISNUMBER($W222),ISNUMBER($W223),ISNUMBER($W224),ISNUMBER($W225),ISNUMBER($W226),ISNUMBER($W227),ISNUMBER($W228)),SUMPRODUCT(U189:U192,$W189:$W192)+SUMPRODUCT(U222:U228,$W222:$W228),"")</f>
        <v/>
      </c>
      <c r="V229" s="1347" t="str">
        <f>IF(AND(ISNUMBER(V189),'IRRBB exposures'!$F$28="Yes",'IRRBB exposures'!$Z$155="Yes",'IRRBB exposures'!$Z$256="Yes",'IRRBB exposures'!$AB$349="Yes",ISNUMBER(V228),ISNUMBER($W189),ISNUMBER($W190),ISNUMBER($W191),ISNUMBER($W192),ISNUMBER($W222),ISNUMBER($W223),ISNUMBER($W224),ISNUMBER($W225),ISNUMBER($W226),ISNUMBER($W227),ISNUMBER($W228)),SUMPRODUCT(V189:V192,$W189:$W192)+SUMPRODUCT(V222:V228,$W222:$W228),"")</f>
        <v/>
      </c>
      <c r="W229" s="1598"/>
    </row>
    <row r="230" spans="2:23" s="1150" customFormat="1" ht="15" customHeight="1" x14ac:dyDescent="0.25">
      <c r="B230" s="2244">
        <v>5</v>
      </c>
      <c r="C230" s="1150" t="s">
        <v>1303</v>
      </c>
      <c r="D230" s="1346" t="str">
        <f>IF(ISNUMBER('IRRBB exposures'!E156),'IRRBB exposures'!E156,"")</f>
        <v/>
      </c>
      <c r="E230" s="1346" t="str">
        <f>IF(ISNUMBER('IRRBB exposures'!F156),'IRRBB exposures'!F156,"")</f>
        <v/>
      </c>
      <c r="F230" s="1346" t="str">
        <f>IF(ISNUMBER('IRRBB exposures'!G156),'IRRBB exposures'!G156,"")</f>
        <v/>
      </c>
      <c r="G230" s="1346" t="str">
        <f>IF(ISNUMBER('IRRBB exposures'!H156),'IRRBB exposures'!H156,"")</f>
        <v/>
      </c>
      <c r="H230" s="1346" t="str">
        <f>IF(ISNUMBER('IRRBB exposures'!I156),'IRRBB exposures'!I156,"")</f>
        <v/>
      </c>
      <c r="I230" s="1346" t="str">
        <f>IF(ISNUMBER('IRRBB exposures'!J156),'IRRBB exposures'!J156,"")</f>
        <v/>
      </c>
      <c r="J230" s="1346" t="str">
        <f>IF(ISNUMBER('IRRBB exposures'!K156),'IRRBB exposures'!K156,"")</f>
        <v/>
      </c>
      <c r="K230" s="1346" t="str">
        <f>IF(ISNUMBER('IRRBB exposures'!L156),'IRRBB exposures'!L156,"")</f>
        <v/>
      </c>
      <c r="L230" s="1346" t="str">
        <f>IF(ISNUMBER('IRRBB exposures'!M156),'IRRBB exposures'!M156,"")</f>
        <v/>
      </c>
      <c r="M230" s="1346" t="str">
        <f>IF(ISNUMBER('IRRBB exposures'!N156),'IRRBB exposures'!N156,"")</f>
        <v/>
      </c>
      <c r="N230" s="1346" t="str">
        <f>IF(ISNUMBER('IRRBB exposures'!O156),'IRRBB exposures'!O156,"")</f>
        <v/>
      </c>
      <c r="O230" s="1346" t="str">
        <f>IF(ISNUMBER('IRRBB exposures'!P156),'IRRBB exposures'!P156,"")</f>
        <v/>
      </c>
      <c r="P230" s="1346" t="str">
        <f>IF(ISNUMBER('IRRBB exposures'!Q156),'IRRBB exposures'!Q156,"")</f>
        <v/>
      </c>
      <c r="Q230" s="1346" t="str">
        <f>IF(ISNUMBER('IRRBB exposures'!R156),'IRRBB exposures'!R156,"")</f>
        <v/>
      </c>
      <c r="R230" s="1346" t="str">
        <f>IF(ISNUMBER('IRRBB exposures'!S156),'IRRBB exposures'!S156,"")</f>
        <v/>
      </c>
      <c r="S230" s="1346" t="str">
        <f>IF(ISNUMBER('IRRBB exposures'!T156),'IRRBB exposures'!T156,"")</f>
        <v/>
      </c>
      <c r="T230" s="1346" t="str">
        <f>IF(ISNUMBER('IRRBB exposures'!U156),'IRRBB exposures'!U156,"")</f>
        <v/>
      </c>
      <c r="U230" s="1346" t="str">
        <f>IF(ISNUMBER('IRRBB exposures'!V156),'IRRBB exposures'!V156,"")</f>
        <v/>
      </c>
      <c r="V230" s="1346" t="str">
        <f>IF(ISNUMBER('IRRBB exposures'!W156),'IRRBB exposures'!W156,"")</f>
        <v/>
      </c>
      <c r="W230" s="1595" t="str">
        <f>IF(OR(ISBLANK('IRRBB exposures'!Y151),'IRRBB exposures'!Z156="No"),"",IF('IRRBB exposures'!Y151 = "Yes",-1,0))</f>
        <v/>
      </c>
    </row>
    <row r="231" spans="2:23" s="1150" customFormat="1" ht="15" customHeight="1" x14ac:dyDescent="0.25">
      <c r="B231" s="2245"/>
      <c r="C231" s="1348" t="s">
        <v>1304</v>
      </c>
      <c r="D231" s="1346" t="str">
        <f>IF(ISNUMBER('IRRBB exposures'!E201),'IRRBB exposures'!E201,"")</f>
        <v/>
      </c>
      <c r="E231" s="1346" t="str">
        <f>IF(ISNUMBER('IRRBB exposures'!F201),'IRRBB exposures'!F201,"")</f>
        <v/>
      </c>
      <c r="F231" s="1346" t="str">
        <f>IF(ISNUMBER('IRRBB exposures'!G201),'IRRBB exposures'!G201,"")</f>
        <v/>
      </c>
      <c r="G231" s="1346" t="str">
        <f>IF(ISNUMBER('IRRBB exposures'!H201),'IRRBB exposures'!H201,"")</f>
        <v/>
      </c>
      <c r="H231" s="1346" t="str">
        <f>IF(ISNUMBER('IRRBB exposures'!I201),'IRRBB exposures'!I201,"")</f>
        <v/>
      </c>
      <c r="I231" s="1346" t="str">
        <f>IF(ISNUMBER('IRRBB exposures'!J201),'IRRBB exposures'!J201,"")</f>
        <v/>
      </c>
      <c r="J231" s="1346" t="str">
        <f>IF(ISNUMBER('IRRBB exposures'!K201),'IRRBB exposures'!K201,"")</f>
        <v/>
      </c>
      <c r="K231" s="1346" t="str">
        <f>IF(ISNUMBER('IRRBB exposures'!L201),'IRRBB exposures'!L201,"")</f>
        <v/>
      </c>
      <c r="L231" s="1346" t="str">
        <f>IF(ISNUMBER('IRRBB exposures'!M201),'IRRBB exposures'!M201,"")</f>
        <v/>
      </c>
      <c r="M231" s="1346" t="str">
        <f>IF(ISNUMBER('IRRBB exposures'!N201),'IRRBB exposures'!N201,"")</f>
        <v/>
      </c>
      <c r="N231" s="1346" t="str">
        <f>IF(ISNUMBER('IRRBB exposures'!O201),'IRRBB exposures'!O201,"")</f>
        <v/>
      </c>
      <c r="O231" s="1346" t="str">
        <f>IF(ISNUMBER('IRRBB exposures'!P201),'IRRBB exposures'!P201,"")</f>
        <v/>
      </c>
      <c r="P231" s="1346" t="str">
        <f>IF(ISNUMBER('IRRBB exposures'!Q201),'IRRBB exposures'!Q201,"")</f>
        <v/>
      </c>
      <c r="Q231" s="1346" t="str">
        <f>IF(ISNUMBER('IRRBB exposures'!R201),'IRRBB exposures'!R201,"")</f>
        <v/>
      </c>
      <c r="R231" s="1346" t="str">
        <f>IF(ISNUMBER('IRRBB exposures'!S201),'IRRBB exposures'!S201,"")</f>
        <v/>
      </c>
      <c r="S231" s="1346" t="str">
        <f>IF(ISNUMBER('IRRBB exposures'!T201),'IRRBB exposures'!T201,"")</f>
        <v/>
      </c>
      <c r="T231" s="1346" t="str">
        <f>IF(ISNUMBER('IRRBB exposures'!U201),'IRRBB exposures'!U201,"")</f>
        <v/>
      </c>
      <c r="U231" s="1346" t="str">
        <f>IF(ISNUMBER('IRRBB exposures'!V201),'IRRBB exposures'!V201,"")</f>
        <v/>
      </c>
      <c r="V231" s="1346" t="str">
        <f>IF(ISNUMBER('IRRBB exposures'!W201),'IRRBB exposures'!W201,"")</f>
        <v/>
      </c>
      <c r="W231" s="1596" t="str">
        <f>IF(OR(ISBLANK('IRRBB exposures'!Y151),'IRRBB exposures'!Z156="No"),"",IF('IRRBB exposures'!Y151 = "No",-1,0))</f>
        <v/>
      </c>
    </row>
    <row r="232" spans="2:23" s="1150" customFormat="1" ht="15" customHeight="1" x14ac:dyDescent="0.25">
      <c r="B232" s="2245"/>
      <c r="C232" s="1348" t="s">
        <v>1305</v>
      </c>
      <c r="D232" s="1346" t="str">
        <f>IF(ISNUMBER('IRRBB exposures'!E257),'IRRBB exposures'!E257,"")</f>
        <v/>
      </c>
      <c r="E232" s="1346" t="str">
        <f>IF(ISNUMBER('IRRBB exposures'!F257),'IRRBB exposures'!F257,"")</f>
        <v/>
      </c>
      <c r="F232" s="1346" t="str">
        <f>IF(ISNUMBER('IRRBB exposures'!G257),'IRRBB exposures'!G257,"")</f>
        <v/>
      </c>
      <c r="G232" s="1346" t="str">
        <f>IF(ISNUMBER('IRRBB exposures'!H257),'IRRBB exposures'!H257,"")</f>
        <v/>
      </c>
      <c r="H232" s="1346" t="str">
        <f>IF(ISNUMBER('IRRBB exposures'!I257),'IRRBB exposures'!I257,"")</f>
        <v/>
      </c>
      <c r="I232" s="1346" t="str">
        <f>IF(ISNUMBER('IRRBB exposures'!J257),'IRRBB exposures'!J257,"")</f>
        <v/>
      </c>
      <c r="J232" s="1346" t="str">
        <f>IF(ISNUMBER('IRRBB exposures'!K257),'IRRBB exposures'!K257,"")</f>
        <v/>
      </c>
      <c r="K232" s="1346" t="str">
        <f>IF(ISNUMBER('IRRBB exposures'!L257),'IRRBB exposures'!L257,"")</f>
        <v/>
      </c>
      <c r="L232" s="1346" t="str">
        <f>IF(ISNUMBER('IRRBB exposures'!M257),'IRRBB exposures'!M257,"")</f>
        <v/>
      </c>
      <c r="M232" s="1346" t="str">
        <f>IF(ISNUMBER('IRRBB exposures'!N257),'IRRBB exposures'!N257,"")</f>
        <v/>
      </c>
      <c r="N232" s="1346" t="str">
        <f>IF(ISNUMBER('IRRBB exposures'!O257),'IRRBB exposures'!O257,"")</f>
        <v/>
      </c>
      <c r="O232" s="1346" t="str">
        <f>IF(ISNUMBER('IRRBB exposures'!P257),'IRRBB exposures'!P257,"")</f>
        <v/>
      </c>
      <c r="P232" s="1346" t="str">
        <f>IF(ISNUMBER('IRRBB exposures'!Q257),'IRRBB exposures'!Q257,"")</f>
        <v/>
      </c>
      <c r="Q232" s="1346" t="str">
        <f>IF(ISNUMBER('IRRBB exposures'!R257),'IRRBB exposures'!R257,"")</f>
        <v/>
      </c>
      <c r="R232" s="1346" t="str">
        <f>IF(ISNUMBER('IRRBB exposures'!S257),'IRRBB exposures'!S257,"")</f>
        <v/>
      </c>
      <c r="S232" s="1346" t="str">
        <f>IF(ISNUMBER('IRRBB exposures'!T257),'IRRBB exposures'!T257,"")</f>
        <v/>
      </c>
      <c r="T232" s="1346" t="str">
        <f>IF(ISNUMBER('IRRBB exposures'!U257),'IRRBB exposures'!U257,"")</f>
        <v/>
      </c>
      <c r="U232" s="1346" t="str">
        <f>IF(ISNUMBER('IRRBB exposures'!V257),'IRRBB exposures'!V257,"")</f>
        <v/>
      </c>
      <c r="V232" s="1346" t="str">
        <f>IF(ISNUMBER('IRRBB exposures'!W257),'IRRBB exposures'!W257,"")</f>
        <v/>
      </c>
      <c r="W232" s="1596" t="str">
        <f>IF(OR(ISBLANK('IRRBB exposures'!Y252),'IRRBB exposures'!Z257="No"),"",IF('IRRBB exposures'!Y252 = "Yes",1,0))</f>
        <v/>
      </c>
    </row>
    <row r="233" spans="2:23" s="1150" customFormat="1" ht="15" customHeight="1" x14ac:dyDescent="0.25">
      <c r="B233" s="2245"/>
      <c r="C233" s="1348" t="s">
        <v>1306</v>
      </c>
      <c r="D233" s="1346" t="str">
        <f>IF(ISNUMBER('IRRBB exposures'!E302),'IRRBB exposures'!E302,"")</f>
        <v/>
      </c>
      <c r="E233" s="1346" t="str">
        <f>IF(ISNUMBER('IRRBB exposures'!F302),'IRRBB exposures'!F302,"")</f>
        <v/>
      </c>
      <c r="F233" s="1346" t="str">
        <f>IF(ISNUMBER('IRRBB exposures'!G302),'IRRBB exposures'!G302,"")</f>
        <v/>
      </c>
      <c r="G233" s="1346" t="str">
        <f>IF(ISNUMBER('IRRBB exposures'!H302),'IRRBB exposures'!H302,"")</f>
        <v/>
      </c>
      <c r="H233" s="1346" t="str">
        <f>IF(ISNUMBER('IRRBB exposures'!I302),'IRRBB exposures'!I302,"")</f>
        <v/>
      </c>
      <c r="I233" s="1346" t="str">
        <f>IF(ISNUMBER('IRRBB exposures'!J302),'IRRBB exposures'!J302,"")</f>
        <v/>
      </c>
      <c r="J233" s="1346" t="str">
        <f>IF(ISNUMBER('IRRBB exposures'!K302),'IRRBB exposures'!K302,"")</f>
        <v/>
      </c>
      <c r="K233" s="1346" t="str">
        <f>IF(ISNUMBER('IRRBB exposures'!L302),'IRRBB exposures'!L302,"")</f>
        <v/>
      </c>
      <c r="L233" s="1346" t="str">
        <f>IF(ISNUMBER('IRRBB exposures'!M302),'IRRBB exposures'!M302,"")</f>
        <v/>
      </c>
      <c r="M233" s="1346" t="str">
        <f>IF(ISNUMBER('IRRBB exposures'!N302),'IRRBB exposures'!N302,"")</f>
        <v/>
      </c>
      <c r="N233" s="1346" t="str">
        <f>IF(ISNUMBER('IRRBB exposures'!O302),'IRRBB exposures'!O302,"")</f>
        <v/>
      </c>
      <c r="O233" s="1346" t="str">
        <f>IF(ISNUMBER('IRRBB exposures'!P302),'IRRBB exposures'!P302,"")</f>
        <v/>
      </c>
      <c r="P233" s="1346" t="str">
        <f>IF(ISNUMBER('IRRBB exposures'!Q302),'IRRBB exposures'!Q302,"")</f>
        <v/>
      </c>
      <c r="Q233" s="1346" t="str">
        <f>IF(ISNUMBER('IRRBB exposures'!R302),'IRRBB exposures'!R302,"")</f>
        <v/>
      </c>
      <c r="R233" s="1346" t="str">
        <f>IF(ISNUMBER('IRRBB exposures'!S302),'IRRBB exposures'!S302,"")</f>
        <v/>
      </c>
      <c r="S233" s="1346" t="str">
        <f>IF(ISNUMBER('IRRBB exposures'!T302),'IRRBB exposures'!T302,"")</f>
        <v/>
      </c>
      <c r="T233" s="1346" t="str">
        <f>IF(ISNUMBER('IRRBB exposures'!U302),'IRRBB exposures'!U302,"")</f>
        <v/>
      </c>
      <c r="U233" s="1346" t="str">
        <f>IF(ISNUMBER('IRRBB exposures'!V302),'IRRBB exposures'!V302,"")</f>
        <v/>
      </c>
      <c r="V233" s="1346" t="str">
        <f>IF(ISNUMBER('IRRBB exposures'!W302),'IRRBB exposures'!W302,"")</f>
        <v/>
      </c>
      <c r="W233" s="1596" t="str">
        <f>IF(OR(ISBLANK('IRRBB exposures'!Y252),'IRRBB exposures'!Z257="No"),"",IF('IRRBB exposures'!Y252 = "No",1,0))</f>
        <v/>
      </c>
    </row>
    <row r="234" spans="2:23" s="1150" customFormat="1" ht="15" customHeight="1" x14ac:dyDescent="0.25">
      <c r="B234" s="2245"/>
      <c r="C234" s="1348" t="s">
        <v>1307</v>
      </c>
      <c r="D234" s="1346" t="str">
        <f>IF(AND(ISNUMBER('IRRBB exposures'!E350),ISNUMBER('IRRBB exposures'!E395)),'IRRBB exposures'!E350-'IRRBB exposures'!E395,"")</f>
        <v/>
      </c>
      <c r="E234" s="1346" t="str">
        <f>IF(AND(ISNUMBER('IRRBB exposures'!F350),ISNUMBER('IRRBB exposures'!F395)),'IRRBB exposures'!F350-'IRRBB exposures'!F395,"")</f>
        <v/>
      </c>
      <c r="F234" s="1346" t="str">
        <f>IF(AND(ISNUMBER('IRRBB exposures'!G350),ISNUMBER('IRRBB exposures'!G395)),'IRRBB exposures'!G350-'IRRBB exposures'!G395,"")</f>
        <v/>
      </c>
      <c r="G234" s="1346" t="str">
        <f>IF(AND(ISNUMBER('IRRBB exposures'!H350),ISNUMBER('IRRBB exposures'!H395)),'IRRBB exposures'!H350-'IRRBB exposures'!H395,"")</f>
        <v/>
      </c>
      <c r="H234" s="1346" t="str">
        <f>IF(AND(ISNUMBER('IRRBB exposures'!I350),ISNUMBER('IRRBB exposures'!I395)),'IRRBB exposures'!I350-'IRRBB exposures'!I395,"")</f>
        <v/>
      </c>
      <c r="I234" s="1346" t="str">
        <f>IF(AND(ISNUMBER('IRRBB exposures'!J350),ISNUMBER('IRRBB exposures'!J395)),'IRRBB exposures'!J350-'IRRBB exposures'!J395,"")</f>
        <v/>
      </c>
      <c r="J234" s="1346" t="str">
        <f>IF(AND(ISNUMBER('IRRBB exposures'!K350),ISNUMBER('IRRBB exposures'!K395)),'IRRBB exposures'!K350-'IRRBB exposures'!K395,"")</f>
        <v/>
      </c>
      <c r="K234" s="1346" t="str">
        <f>IF(AND(ISNUMBER('IRRBB exposures'!L350),ISNUMBER('IRRBB exposures'!L395)),'IRRBB exposures'!L350-'IRRBB exposures'!L395,"")</f>
        <v/>
      </c>
      <c r="L234" s="1346" t="str">
        <f>IF(AND(ISNUMBER('IRRBB exposures'!M350),ISNUMBER('IRRBB exposures'!M395)),'IRRBB exposures'!M350-'IRRBB exposures'!M395,"")</f>
        <v/>
      </c>
      <c r="M234" s="1346" t="str">
        <f>IF(AND(ISNUMBER('IRRBB exposures'!N350),ISNUMBER('IRRBB exposures'!N395)),'IRRBB exposures'!N350-'IRRBB exposures'!N395,"")</f>
        <v/>
      </c>
      <c r="N234" s="1346" t="str">
        <f>IF(AND(ISNUMBER('IRRBB exposures'!O350),ISNUMBER('IRRBB exposures'!O395)),'IRRBB exposures'!O350-'IRRBB exposures'!O395,"")</f>
        <v/>
      </c>
      <c r="O234" s="1346" t="str">
        <f>IF(AND(ISNUMBER('IRRBB exposures'!P350),ISNUMBER('IRRBB exposures'!P395)),'IRRBB exposures'!P350-'IRRBB exposures'!P395,"")</f>
        <v/>
      </c>
      <c r="P234" s="1346" t="str">
        <f>IF(AND(ISNUMBER('IRRBB exposures'!Q350),ISNUMBER('IRRBB exposures'!Q395)),'IRRBB exposures'!Q350-'IRRBB exposures'!Q395,"")</f>
        <v/>
      </c>
      <c r="Q234" s="1346" t="str">
        <f>IF(AND(ISNUMBER('IRRBB exposures'!R350),ISNUMBER('IRRBB exposures'!R395)),'IRRBB exposures'!R350-'IRRBB exposures'!R395,"")</f>
        <v/>
      </c>
      <c r="R234" s="1346" t="str">
        <f>IF(AND(ISNUMBER('IRRBB exposures'!S350),ISNUMBER('IRRBB exposures'!S395)),'IRRBB exposures'!S350-'IRRBB exposures'!S395,"")</f>
        <v/>
      </c>
      <c r="S234" s="1346" t="str">
        <f>IF(AND(ISNUMBER('IRRBB exposures'!T350),ISNUMBER('IRRBB exposures'!T395)),'IRRBB exposures'!T350-'IRRBB exposures'!T395,"")</f>
        <v/>
      </c>
      <c r="T234" s="1346" t="str">
        <f>IF(AND(ISNUMBER('IRRBB exposures'!U350),ISNUMBER('IRRBB exposures'!U395)),'IRRBB exposures'!U350-'IRRBB exposures'!U395,"")</f>
        <v/>
      </c>
      <c r="U234" s="1346" t="str">
        <f>IF(AND(ISNUMBER('IRRBB exposures'!V350),ISNUMBER('IRRBB exposures'!V395)),'IRRBB exposures'!V350-'IRRBB exposures'!V395,"")</f>
        <v/>
      </c>
      <c r="V234" s="1346" t="str">
        <f>IF(AND(ISNUMBER('IRRBB exposures'!W350),ISNUMBER('IRRBB exposures'!W395)),'IRRBB exposures'!W350-'IRRBB exposures'!W395,"")</f>
        <v/>
      </c>
      <c r="W234" s="1596" t="str">
        <f>IF(OR(ISBLANK('IRRBB exposures'!Z345),'IRRBB exposures'!AB350="No"),"",IF('IRRBB exposures'!Z345 = "Yes",-1,0))</f>
        <v/>
      </c>
    </row>
    <row r="235" spans="2:23" s="1150" customFormat="1" ht="15" customHeight="1" x14ac:dyDescent="0.25">
      <c r="B235" s="2245"/>
      <c r="C235" s="1348" t="s">
        <v>1308</v>
      </c>
      <c r="D235" s="1346" t="str">
        <f>IF(AND(ISNUMBER('IRRBB exposures'!E441),ISNUMBER('IRRBB exposures'!E486)),'IRRBB exposures'!E441-'IRRBB exposures'!E486,"")</f>
        <v/>
      </c>
      <c r="E235" s="1346" t="str">
        <f>IF(AND(ISNUMBER('IRRBB exposures'!F441),ISNUMBER('IRRBB exposures'!F486)),'IRRBB exposures'!F441-'IRRBB exposures'!F486,"")</f>
        <v/>
      </c>
      <c r="F235" s="1346" t="str">
        <f>IF(AND(ISNUMBER('IRRBB exposures'!G441),ISNUMBER('IRRBB exposures'!G486)),'IRRBB exposures'!G441-'IRRBB exposures'!G486,"")</f>
        <v/>
      </c>
      <c r="G235" s="1346" t="str">
        <f>IF(AND(ISNUMBER('IRRBB exposures'!H441),ISNUMBER('IRRBB exposures'!H486)),'IRRBB exposures'!H441-'IRRBB exposures'!H486,"")</f>
        <v/>
      </c>
      <c r="H235" s="1346" t="str">
        <f>IF(AND(ISNUMBER('IRRBB exposures'!I441),ISNUMBER('IRRBB exposures'!I486)),'IRRBB exposures'!I441-'IRRBB exposures'!I486,"")</f>
        <v/>
      </c>
      <c r="I235" s="1346" t="str">
        <f>IF(AND(ISNUMBER('IRRBB exposures'!J441),ISNUMBER('IRRBB exposures'!J486)),'IRRBB exposures'!J441-'IRRBB exposures'!J486,"")</f>
        <v/>
      </c>
      <c r="J235" s="1346" t="str">
        <f>IF(AND(ISNUMBER('IRRBB exposures'!K441),ISNUMBER('IRRBB exposures'!K486)),'IRRBB exposures'!K441-'IRRBB exposures'!K486,"")</f>
        <v/>
      </c>
      <c r="K235" s="1346" t="str">
        <f>IF(AND(ISNUMBER('IRRBB exposures'!L441),ISNUMBER('IRRBB exposures'!L486)),'IRRBB exposures'!L441-'IRRBB exposures'!L486,"")</f>
        <v/>
      </c>
      <c r="L235" s="1346" t="str">
        <f>IF(AND(ISNUMBER('IRRBB exposures'!M441),ISNUMBER('IRRBB exposures'!M486)),'IRRBB exposures'!M441-'IRRBB exposures'!M486,"")</f>
        <v/>
      </c>
      <c r="M235" s="1346" t="str">
        <f>IF(AND(ISNUMBER('IRRBB exposures'!N441),ISNUMBER('IRRBB exposures'!N486)),'IRRBB exposures'!N441-'IRRBB exposures'!N486,"")</f>
        <v/>
      </c>
      <c r="N235" s="1346" t="str">
        <f>IF(AND(ISNUMBER('IRRBB exposures'!O441),ISNUMBER('IRRBB exposures'!O486)),'IRRBB exposures'!O441-'IRRBB exposures'!O486,"")</f>
        <v/>
      </c>
      <c r="O235" s="1346" t="str">
        <f>IF(AND(ISNUMBER('IRRBB exposures'!P441),ISNUMBER('IRRBB exposures'!P486)),'IRRBB exposures'!P441-'IRRBB exposures'!P486,"")</f>
        <v/>
      </c>
      <c r="P235" s="1346" t="str">
        <f>IF(AND(ISNUMBER('IRRBB exposures'!Q441),ISNUMBER('IRRBB exposures'!Q486)),'IRRBB exposures'!Q441-'IRRBB exposures'!Q486,"")</f>
        <v/>
      </c>
      <c r="Q235" s="1346" t="str">
        <f>IF(AND(ISNUMBER('IRRBB exposures'!R441),ISNUMBER('IRRBB exposures'!R486)),'IRRBB exposures'!R441-'IRRBB exposures'!R486,"")</f>
        <v/>
      </c>
      <c r="R235" s="1346" t="str">
        <f>IF(AND(ISNUMBER('IRRBB exposures'!S441),ISNUMBER('IRRBB exposures'!S486)),'IRRBB exposures'!S441-'IRRBB exposures'!S486,"")</f>
        <v/>
      </c>
      <c r="S235" s="1346" t="str">
        <f>IF(AND(ISNUMBER('IRRBB exposures'!T441),ISNUMBER('IRRBB exposures'!T486)),'IRRBB exposures'!T441-'IRRBB exposures'!T486,"")</f>
        <v/>
      </c>
      <c r="T235" s="1346" t="str">
        <f>IF(AND(ISNUMBER('IRRBB exposures'!U441),ISNUMBER('IRRBB exposures'!U486)),'IRRBB exposures'!U441-'IRRBB exposures'!U486,"")</f>
        <v/>
      </c>
      <c r="U235" s="1346" t="str">
        <f>IF(AND(ISNUMBER('IRRBB exposures'!V441),ISNUMBER('IRRBB exposures'!V486)),'IRRBB exposures'!V441-'IRRBB exposures'!V486,"")</f>
        <v/>
      </c>
      <c r="V235" s="1346" t="str">
        <f>IF(AND(ISNUMBER('IRRBB exposures'!W441),ISNUMBER('IRRBB exposures'!W486)),'IRRBB exposures'!W441-'IRRBB exposures'!W486,"")</f>
        <v/>
      </c>
      <c r="W235" s="1596" t="str">
        <f>IF(OR(ISBLANK('IRRBB exposures'!Z345),'IRRBB exposures'!AB350="No"),"",IF('IRRBB exposures'!Z345 = "No",-1,0))</f>
        <v/>
      </c>
    </row>
    <row r="236" spans="2:23" s="1150" customFormat="1" ht="15" customHeight="1" x14ac:dyDescent="0.25">
      <c r="B236" s="2245"/>
      <c r="C236" s="1150" t="s">
        <v>1301</v>
      </c>
      <c r="D236" s="1346" t="str">
        <f>IF(AND(ISNUMBER('IRRBB exposures'!E533),ISNUMBER('IRRBB exposures'!E579)),'IRRBB exposures'!E533-'IRRBB exposures'!E579,"")</f>
        <v/>
      </c>
      <c r="E236" s="1346" t="str">
        <f>IF(AND(ISNUMBER('IRRBB exposures'!F533),ISNUMBER('IRRBB exposures'!F579)),'IRRBB exposures'!F533-'IRRBB exposures'!F579,"")</f>
        <v/>
      </c>
      <c r="F236" s="1346" t="str">
        <f>IF(AND(ISNUMBER('IRRBB exposures'!G533),ISNUMBER('IRRBB exposures'!G579)),'IRRBB exposures'!G533-'IRRBB exposures'!G579,"")</f>
        <v/>
      </c>
      <c r="G236" s="1346" t="str">
        <f>IF(AND(ISNUMBER('IRRBB exposures'!H533),ISNUMBER('IRRBB exposures'!H579)),'IRRBB exposures'!H533-'IRRBB exposures'!H579,"")</f>
        <v/>
      </c>
      <c r="H236" s="1346" t="str">
        <f>IF(AND(ISNUMBER('IRRBB exposures'!I533),ISNUMBER('IRRBB exposures'!I579)),'IRRBB exposures'!I533-'IRRBB exposures'!I579,"")</f>
        <v/>
      </c>
      <c r="I236" s="1346" t="str">
        <f>IF(AND(ISNUMBER('IRRBB exposures'!J533),ISNUMBER('IRRBB exposures'!J579)),'IRRBB exposures'!J533-'IRRBB exposures'!J579,"")</f>
        <v/>
      </c>
      <c r="J236" s="1346" t="str">
        <f>IF(AND(ISNUMBER('IRRBB exposures'!K533),ISNUMBER('IRRBB exposures'!K579)),'IRRBB exposures'!K533-'IRRBB exposures'!K579,"")</f>
        <v/>
      </c>
      <c r="K236" s="1346" t="str">
        <f>IF(AND(ISNUMBER('IRRBB exposures'!L533),ISNUMBER('IRRBB exposures'!L579)),'IRRBB exposures'!L533-'IRRBB exposures'!L579,"")</f>
        <v/>
      </c>
      <c r="L236" s="1346" t="str">
        <f>IF(AND(ISNUMBER('IRRBB exposures'!M533),ISNUMBER('IRRBB exposures'!M579)),'IRRBB exposures'!M533-'IRRBB exposures'!M579,"")</f>
        <v/>
      </c>
      <c r="M236" s="1346" t="str">
        <f>IF(AND(ISNUMBER('IRRBB exposures'!N533),ISNUMBER('IRRBB exposures'!N579)),'IRRBB exposures'!N533-'IRRBB exposures'!N579,"")</f>
        <v/>
      </c>
      <c r="N236" s="1346" t="str">
        <f>IF(AND(ISNUMBER('IRRBB exposures'!O533),ISNUMBER('IRRBB exposures'!O579)),'IRRBB exposures'!O533-'IRRBB exposures'!O579,"")</f>
        <v/>
      </c>
      <c r="O236" s="1346" t="str">
        <f>IF(AND(ISNUMBER('IRRBB exposures'!P533),ISNUMBER('IRRBB exposures'!P579)),'IRRBB exposures'!P533-'IRRBB exposures'!P579,"")</f>
        <v/>
      </c>
      <c r="P236" s="1346" t="str">
        <f>IF(AND(ISNUMBER('IRRBB exposures'!Q533),ISNUMBER('IRRBB exposures'!Q579)),'IRRBB exposures'!Q533-'IRRBB exposures'!Q579,"")</f>
        <v/>
      </c>
      <c r="Q236" s="1346" t="str">
        <f>IF(AND(ISNUMBER('IRRBB exposures'!R533),ISNUMBER('IRRBB exposures'!R579)),'IRRBB exposures'!R533-'IRRBB exposures'!R579,"")</f>
        <v/>
      </c>
      <c r="R236" s="1346" t="str">
        <f>IF(AND(ISNUMBER('IRRBB exposures'!S533),ISNUMBER('IRRBB exposures'!S579)),'IRRBB exposures'!S533-'IRRBB exposures'!S579,"")</f>
        <v/>
      </c>
      <c r="S236" s="1346" t="str">
        <f>IF(AND(ISNUMBER('IRRBB exposures'!T533),ISNUMBER('IRRBB exposures'!T579)),'IRRBB exposures'!T533-'IRRBB exposures'!T579,"")</f>
        <v/>
      </c>
      <c r="T236" s="1346" t="str">
        <f>IF(AND(ISNUMBER('IRRBB exposures'!U533),ISNUMBER('IRRBB exposures'!U579)),'IRRBB exposures'!U533-'IRRBB exposures'!U579,"")</f>
        <v/>
      </c>
      <c r="U236" s="1346" t="str">
        <f>IF(AND(ISNUMBER('IRRBB exposures'!V533),ISNUMBER('IRRBB exposures'!V579)),'IRRBB exposures'!V533-'IRRBB exposures'!V579,"")</f>
        <v/>
      </c>
      <c r="V236" s="1346" t="str">
        <f>IF(AND(ISNUMBER('IRRBB exposures'!W533),ISNUMBER('IRRBB exposures'!W579)),'IRRBB exposures'!W533-'IRRBB exposures'!W579,"")</f>
        <v/>
      </c>
      <c r="W236" s="1597">
        <f t="shared" ref="W236" si="18">IF(ISNUMBER(W228),W228,"")</f>
        <v>1</v>
      </c>
    </row>
    <row r="237" spans="2:23" s="1150" customFormat="1" ht="15" customHeight="1" x14ac:dyDescent="0.25">
      <c r="B237" s="2246"/>
      <c r="C237" s="1139" t="s">
        <v>1309</v>
      </c>
      <c r="D237" s="1347" t="str">
        <f>IF(AND(ISNUMBER(D189),'IRRBB exposures'!$F$28="Yes",'IRRBB exposures'!$Z$156="Yes",'IRRBB exposures'!$Z$257="Yes",'IRRBB exposures'!$AB$350="Yes",ISNUMBER(D236),ISNUMBER($W189),ISNUMBER($W190),ISNUMBER($W191),ISNUMBER($W192),ISNUMBER($W230),ISNUMBER($W231),ISNUMBER($W232),ISNUMBER($W233),ISNUMBER($W234),ISNUMBER($W235),ISNUMBER($W236)),SUMPRODUCT(D189:D192,$W189:$W192)+SUMPRODUCT(D230:D236,$W230:$W236),"")</f>
        <v/>
      </c>
      <c r="E237" s="1347" t="str">
        <f>IF(AND(ISNUMBER(E189),'IRRBB exposures'!$F$28="Yes",'IRRBB exposures'!$Z$156="Yes",'IRRBB exposures'!$Z$257="Yes",'IRRBB exposures'!$AB$350="Yes",ISNUMBER(E236),ISNUMBER($W189),ISNUMBER($W190),ISNUMBER($W191),ISNUMBER($W192),ISNUMBER($W230),ISNUMBER($W231),ISNUMBER($W232),ISNUMBER($W233),ISNUMBER($W234),ISNUMBER($W235),ISNUMBER($W236)),SUMPRODUCT(E189:E192,$W189:$W192)+SUMPRODUCT(E230:E236,$W230:$W236),"")</f>
        <v/>
      </c>
      <c r="F237" s="1347" t="str">
        <f>IF(AND(ISNUMBER(F189),'IRRBB exposures'!$F$28="Yes",'IRRBB exposures'!$Z$156="Yes",'IRRBB exposures'!$Z$257="Yes",'IRRBB exposures'!$AB$350="Yes",ISNUMBER(F236),ISNUMBER($W189),ISNUMBER($W190),ISNUMBER($W191),ISNUMBER($W192),ISNUMBER($W230),ISNUMBER($W231),ISNUMBER($W232),ISNUMBER($W233),ISNUMBER($W234),ISNUMBER($W235),ISNUMBER($W236)),SUMPRODUCT(F189:F192,$W189:$W192)+SUMPRODUCT(F230:F236,$W230:$W236),"")</f>
        <v/>
      </c>
      <c r="G237" s="1347" t="str">
        <f>IF(AND(ISNUMBER(G189),'IRRBB exposures'!$F$28="Yes",'IRRBB exposures'!$Z$156="Yes",'IRRBB exposures'!$Z$257="Yes",'IRRBB exposures'!$AB$350="Yes",ISNUMBER(G236),ISNUMBER($W189),ISNUMBER($W190),ISNUMBER($W191),ISNUMBER($W192),ISNUMBER($W230),ISNUMBER($W231),ISNUMBER($W232),ISNUMBER($W233),ISNUMBER($W234),ISNUMBER($W235),ISNUMBER($W236)),SUMPRODUCT(G189:G192,$W189:$W192)+SUMPRODUCT(G230:G236,$W230:$W236),"")</f>
        <v/>
      </c>
      <c r="H237" s="1347" t="str">
        <f>IF(AND(ISNUMBER(H189),'IRRBB exposures'!$F$28="Yes",'IRRBB exposures'!$Z$156="Yes",'IRRBB exposures'!$Z$257="Yes",'IRRBB exposures'!$AB$350="Yes",ISNUMBER(H236),ISNUMBER($W189),ISNUMBER($W190),ISNUMBER($W191),ISNUMBER($W192),ISNUMBER($W230),ISNUMBER($W231),ISNUMBER($W232),ISNUMBER($W233),ISNUMBER($W234),ISNUMBER($W235),ISNUMBER($W236)),SUMPRODUCT(H189:H192,$W189:$W192)+SUMPRODUCT(H230:H236,$W230:$W236),"")</f>
        <v/>
      </c>
      <c r="I237" s="1347" t="str">
        <f>IF(AND(ISNUMBER(I189),'IRRBB exposures'!$F$28="Yes",'IRRBB exposures'!$Z$156="Yes",'IRRBB exposures'!$Z$257="Yes",'IRRBB exposures'!$AB$350="Yes",ISNUMBER(I236),ISNUMBER($W189),ISNUMBER($W190),ISNUMBER($W191),ISNUMBER($W192),ISNUMBER($W230),ISNUMBER($W231),ISNUMBER($W232),ISNUMBER($W233),ISNUMBER($W234),ISNUMBER($W235),ISNUMBER($W236)),SUMPRODUCT(I189:I192,$W189:$W192)+SUMPRODUCT(I230:I236,$W230:$W236),"")</f>
        <v/>
      </c>
      <c r="J237" s="1347" t="str">
        <f>IF(AND(ISNUMBER(J189),'IRRBB exposures'!$F$28="Yes",'IRRBB exposures'!$Z$156="Yes",'IRRBB exposures'!$Z$257="Yes",'IRRBB exposures'!$AB$350="Yes",ISNUMBER(J236),ISNUMBER($W189),ISNUMBER($W190),ISNUMBER($W191),ISNUMBER($W192),ISNUMBER($W230),ISNUMBER($W231),ISNUMBER($W232),ISNUMBER($W233),ISNUMBER($W234),ISNUMBER($W235),ISNUMBER($W236)),SUMPRODUCT(J189:J192,$W189:$W192)+SUMPRODUCT(J230:J236,$W230:$W236),"")</f>
        <v/>
      </c>
      <c r="K237" s="1347" t="str">
        <f>IF(AND(ISNUMBER(K189),'IRRBB exposures'!$F$28="Yes",'IRRBB exposures'!$Z$156="Yes",'IRRBB exposures'!$Z$257="Yes",'IRRBB exposures'!$AB$350="Yes",ISNUMBER(K236),ISNUMBER($W189),ISNUMBER($W190),ISNUMBER($W191),ISNUMBER($W192),ISNUMBER($W230),ISNUMBER($W231),ISNUMBER($W232),ISNUMBER($W233),ISNUMBER($W234),ISNUMBER($W235),ISNUMBER($W236)),SUMPRODUCT(K189:K192,$W189:$W192)+SUMPRODUCT(K230:K236,$W230:$W236),"")</f>
        <v/>
      </c>
      <c r="L237" s="1347" t="str">
        <f>IF(AND(ISNUMBER(L189),'IRRBB exposures'!$F$28="Yes",'IRRBB exposures'!$Z$156="Yes",'IRRBB exposures'!$Z$257="Yes",'IRRBB exposures'!$AB$350="Yes",ISNUMBER(L236),ISNUMBER($W189),ISNUMBER($W190),ISNUMBER($W191),ISNUMBER($W192),ISNUMBER($W230),ISNUMBER($W231),ISNUMBER($W232),ISNUMBER($W233),ISNUMBER($W234),ISNUMBER($W235),ISNUMBER($W236)),SUMPRODUCT(L189:L192,$W189:$W192)+SUMPRODUCT(L230:L236,$W230:$W236),"")</f>
        <v/>
      </c>
      <c r="M237" s="1347" t="str">
        <f>IF(AND(ISNUMBER(M189),'IRRBB exposures'!$F$28="Yes",'IRRBB exposures'!$Z$156="Yes",'IRRBB exposures'!$Z$257="Yes",'IRRBB exposures'!$AB$350="Yes",ISNUMBER(M236),ISNUMBER($W189),ISNUMBER($W190),ISNUMBER($W191),ISNUMBER($W192),ISNUMBER($W230),ISNUMBER($W231),ISNUMBER($W232),ISNUMBER($W233),ISNUMBER($W234),ISNUMBER($W235),ISNUMBER($W236)),SUMPRODUCT(M189:M192,$W189:$W192)+SUMPRODUCT(M230:M236,$W230:$W236),"")</f>
        <v/>
      </c>
      <c r="N237" s="1347" t="str">
        <f>IF(AND(ISNUMBER(N189),'IRRBB exposures'!$F$28="Yes",'IRRBB exposures'!$Z$156="Yes",'IRRBB exposures'!$Z$257="Yes",'IRRBB exposures'!$AB$350="Yes",ISNUMBER(N236),ISNUMBER($W189),ISNUMBER($W190),ISNUMBER($W191),ISNUMBER($W192),ISNUMBER($W230),ISNUMBER($W231),ISNUMBER($W232),ISNUMBER($W233),ISNUMBER($W234),ISNUMBER($W235),ISNUMBER($W236)),SUMPRODUCT(N189:N192,$W189:$W192)+SUMPRODUCT(N230:N236,$W230:$W236),"")</f>
        <v/>
      </c>
      <c r="O237" s="1347" t="str">
        <f>IF(AND(ISNUMBER(O189),'IRRBB exposures'!$F$28="Yes",'IRRBB exposures'!$Z$156="Yes",'IRRBB exposures'!$Z$257="Yes",'IRRBB exposures'!$AB$350="Yes",ISNUMBER(O236),ISNUMBER($W189),ISNUMBER($W190),ISNUMBER($W191),ISNUMBER($W192),ISNUMBER($W230),ISNUMBER($W231),ISNUMBER($W232),ISNUMBER($W233),ISNUMBER($W234),ISNUMBER($W235),ISNUMBER($W236)),SUMPRODUCT(O189:O192,$W189:$W192)+SUMPRODUCT(O230:O236,$W230:$W236),"")</f>
        <v/>
      </c>
      <c r="P237" s="1347" t="str">
        <f>IF(AND(ISNUMBER(P189),'IRRBB exposures'!$F$28="Yes",'IRRBB exposures'!$Z$156="Yes",'IRRBB exposures'!$Z$257="Yes",'IRRBB exposures'!$AB$350="Yes",ISNUMBER(P236),ISNUMBER($W189),ISNUMBER($W190),ISNUMBER($W191),ISNUMBER($W192),ISNUMBER($W230),ISNUMBER($W231),ISNUMBER($W232),ISNUMBER($W233),ISNUMBER($W234),ISNUMBER($W235),ISNUMBER($W236)),SUMPRODUCT(P189:P192,$W189:$W192)+SUMPRODUCT(P230:P236,$W230:$W236),"")</f>
        <v/>
      </c>
      <c r="Q237" s="1347" t="str">
        <f>IF(AND(ISNUMBER(Q189),'IRRBB exposures'!$F$28="Yes",'IRRBB exposures'!$Z$156="Yes",'IRRBB exposures'!$Z$257="Yes",'IRRBB exposures'!$AB$350="Yes",ISNUMBER(Q236),ISNUMBER($W189),ISNUMBER($W190),ISNUMBER($W191),ISNUMBER($W192),ISNUMBER($W230),ISNUMBER($W231),ISNUMBER($W232),ISNUMBER($W233),ISNUMBER($W234),ISNUMBER($W235),ISNUMBER($W236)),SUMPRODUCT(Q189:Q192,$W189:$W192)+SUMPRODUCT(Q230:Q236,$W230:$W236),"")</f>
        <v/>
      </c>
      <c r="R237" s="1347" t="str">
        <f>IF(AND(ISNUMBER(R189),'IRRBB exposures'!$F$28="Yes",'IRRBB exposures'!$Z$156="Yes",'IRRBB exposures'!$Z$257="Yes",'IRRBB exposures'!$AB$350="Yes",ISNUMBER(R236),ISNUMBER($W189),ISNUMBER($W190),ISNUMBER($W191),ISNUMBER($W192),ISNUMBER($W230),ISNUMBER($W231),ISNUMBER($W232),ISNUMBER($W233),ISNUMBER($W234),ISNUMBER($W235),ISNUMBER($W236)),SUMPRODUCT(R189:R192,$W189:$W192)+SUMPRODUCT(R230:R236,$W230:$W236),"")</f>
        <v/>
      </c>
      <c r="S237" s="1347" t="str">
        <f>IF(AND(ISNUMBER(S189),'IRRBB exposures'!$F$28="Yes",'IRRBB exposures'!$Z$156="Yes",'IRRBB exposures'!$Z$257="Yes",'IRRBB exposures'!$AB$350="Yes",ISNUMBER(S236),ISNUMBER($W189),ISNUMBER($W190),ISNUMBER($W191),ISNUMBER($W192),ISNUMBER($W230),ISNUMBER($W231),ISNUMBER($W232),ISNUMBER($W233),ISNUMBER($W234),ISNUMBER($W235),ISNUMBER($W236)),SUMPRODUCT(S189:S192,$W189:$W192)+SUMPRODUCT(S230:S236,$W230:$W236),"")</f>
        <v/>
      </c>
      <c r="T237" s="1347" t="str">
        <f>IF(AND(ISNUMBER(T189),'IRRBB exposures'!$F$28="Yes",'IRRBB exposures'!$Z$156="Yes",'IRRBB exposures'!$Z$257="Yes",'IRRBB exposures'!$AB$350="Yes",ISNUMBER(T236),ISNUMBER($W189),ISNUMBER($W190),ISNUMBER($W191),ISNUMBER($W192),ISNUMBER($W230),ISNUMBER($W231),ISNUMBER($W232),ISNUMBER($W233),ISNUMBER($W234),ISNUMBER($W235),ISNUMBER($W236)),SUMPRODUCT(T189:T192,$W189:$W192)+SUMPRODUCT(T230:T236,$W230:$W236),"")</f>
        <v/>
      </c>
      <c r="U237" s="1347" t="str">
        <f>IF(AND(ISNUMBER(U189),'IRRBB exposures'!$F$28="Yes",'IRRBB exposures'!$Z$156="Yes",'IRRBB exposures'!$Z$257="Yes",'IRRBB exposures'!$AB$350="Yes",ISNUMBER(U236),ISNUMBER($W189),ISNUMBER($W190),ISNUMBER($W191),ISNUMBER($W192),ISNUMBER($W230),ISNUMBER($W231),ISNUMBER($W232),ISNUMBER($W233),ISNUMBER($W234),ISNUMBER($W235),ISNUMBER($W236)),SUMPRODUCT(U189:U192,$W189:$W192)+SUMPRODUCT(U230:U236,$W230:$W236),"")</f>
        <v/>
      </c>
      <c r="V237" s="1347" t="str">
        <f>IF(AND(ISNUMBER(V189),'IRRBB exposures'!$F$28="Yes",'IRRBB exposures'!$Z$156="Yes",'IRRBB exposures'!$Z$257="Yes",'IRRBB exposures'!$AB$350="Yes",ISNUMBER(V236),ISNUMBER($W189),ISNUMBER($W190),ISNUMBER($W191),ISNUMBER($W192),ISNUMBER($W230),ISNUMBER($W231),ISNUMBER($W232),ISNUMBER($W233),ISNUMBER($W234),ISNUMBER($W235),ISNUMBER($W236)),SUMPRODUCT(V189:V192,$W189:$W192)+SUMPRODUCT(V230:V236,$W230:$W236),"")</f>
        <v/>
      </c>
      <c r="W237" s="1598"/>
    </row>
    <row r="238" spans="2:23" s="1150" customFormat="1" ht="15" customHeight="1" x14ac:dyDescent="0.25">
      <c r="B238" s="2244">
        <v>6</v>
      </c>
      <c r="C238" s="1150" t="s">
        <v>1303</v>
      </c>
      <c r="D238" s="1346" t="str">
        <f>IF(ISNUMBER('IRRBB exposures'!E157),'IRRBB exposures'!E157,"")</f>
        <v/>
      </c>
      <c r="E238" s="1346" t="str">
        <f>IF(ISNUMBER('IRRBB exposures'!F157),'IRRBB exposures'!F157,"")</f>
        <v/>
      </c>
      <c r="F238" s="1346" t="str">
        <f>IF(ISNUMBER('IRRBB exposures'!G157),'IRRBB exposures'!G157,"")</f>
        <v/>
      </c>
      <c r="G238" s="1346" t="str">
        <f>IF(ISNUMBER('IRRBB exposures'!H157),'IRRBB exposures'!H157,"")</f>
        <v/>
      </c>
      <c r="H238" s="1346" t="str">
        <f>IF(ISNUMBER('IRRBB exposures'!I157),'IRRBB exposures'!I157,"")</f>
        <v/>
      </c>
      <c r="I238" s="1346" t="str">
        <f>IF(ISNUMBER('IRRBB exposures'!J157),'IRRBB exposures'!J157,"")</f>
        <v/>
      </c>
      <c r="J238" s="1346" t="str">
        <f>IF(ISNUMBER('IRRBB exposures'!K157),'IRRBB exposures'!K157,"")</f>
        <v/>
      </c>
      <c r="K238" s="1346" t="str">
        <f>IF(ISNUMBER('IRRBB exposures'!L157),'IRRBB exposures'!L157,"")</f>
        <v/>
      </c>
      <c r="L238" s="1346" t="str">
        <f>IF(ISNUMBER('IRRBB exposures'!M157),'IRRBB exposures'!M157,"")</f>
        <v/>
      </c>
      <c r="M238" s="1346" t="str">
        <f>IF(ISNUMBER('IRRBB exposures'!N157),'IRRBB exposures'!N157,"")</f>
        <v/>
      </c>
      <c r="N238" s="1346" t="str">
        <f>IF(ISNUMBER('IRRBB exposures'!O157),'IRRBB exposures'!O157,"")</f>
        <v/>
      </c>
      <c r="O238" s="1346" t="str">
        <f>IF(ISNUMBER('IRRBB exposures'!P157),'IRRBB exposures'!P157,"")</f>
        <v/>
      </c>
      <c r="P238" s="1346" t="str">
        <f>IF(ISNUMBER('IRRBB exposures'!Q157),'IRRBB exposures'!Q157,"")</f>
        <v/>
      </c>
      <c r="Q238" s="1346" t="str">
        <f>IF(ISNUMBER('IRRBB exposures'!R157),'IRRBB exposures'!R157,"")</f>
        <v/>
      </c>
      <c r="R238" s="1346" t="str">
        <f>IF(ISNUMBER('IRRBB exposures'!S157),'IRRBB exposures'!S157,"")</f>
        <v/>
      </c>
      <c r="S238" s="1346" t="str">
        <f>IF(ISNUMBER('IRRBB exposures'!T157),'IRRBB exposures'!T157,"")</f>
        <v/>
      </c>
      <c r="T238" s="1346" t="str">
        <f>IF(ISNUMBER('IRRBB exposures'!U157),'IRRBB exposures'!U157,"")</f>
        <v/>
      </c>
      <c r="U238" s="1346" t="str">
        <f>IF(ISNUMBER('IRRBB exposures'!V157),'IRRBB exposures'!V157,"")</f>
        <v/>
      </c>
      <c r="V238" s="1346" t="str">
        <f>IF(ISNUMBER('IRRBB exposures'!W157),'IRRBB exposures'!W157,"")</f>
        <v/>
      </c>
      <c r="W238" s="1595" t="str">
        <f>IF(OR(ISBLANK('IRRBB exposures'!Y151),'IRRBB exposures'!Z157="No"),"",IF('IRRBB exposures'!Y151 = "Yes",-1,0))</f>
        <v/>
      </c>
    </row>
    <row r="239" spans="2:23" s="1150" customFormat="1" ht="15" customHeight="1" x14ac:dyDescent="0.25">
      <c r="B239" s="2245"/>
      <c r="C239" s="1348" t="s">
        <v>1304</v>
      </c>
      <c r="D239" s="1346" t="str">
        <f>IF(ISNUMBER('IRRBB exposures'!E202),'IRRBB exposures'!E202,"")</f>
        <v/>
      </c>
      <c r="E239" s="1346" t="str">
        <f>IF(ISNUMBER('IRRBB exposures'!F202),'IRRBB exposures'!F202,"")</f>
        <v/>
      </c>
      <c r="F239" s="1346" t="str">
        <f>IF(ISNUMBER('IRRBB exposures'!G202),'IRRBB exposures'!G202,"")</f>
        <v/>
      </c>
      <c r="G239" s="1346" t="str">
        <f>IF(ISNUMBER('IRRBB exposures'!H202),'IRRBB exposures'!H202,"")</f>
        <v/>
      </c>
      <c r="H239" s="1346" t="str">
        <f>IF(ISNUMBER('IRRBB exposures'!I202),'IRRBB exposures'!I202,"")</f>
        <v/>
      </c>
      <c r="I239" s="1346" t="str">
        <f>IF(ISNUMBER('IRRBB exposures'!J202),'IRRBB exposures'!J202,"")</f>
        <v/>
      </c>
      <c r="J239" s="1346" t="str">
        <f>IF(ISNUMBER('IRRBB exposures'!K202),'IRRBB exposures'!K202,"")</f>
        <v/>
      </c>
      <c r="K239" s="1346" t="str">
        <f>IF(ISNUMBER('IRRBB exposures'!L202),'IRRBB exposures'!L202,"")</f>
        <v/>
      </c>
      <c r="L239" s="1346" t="str">
        <f>IF(ISNUMBER('IRRBB exposures'!M202),'IRRBB exposures'!M202,"")</f>
        <v/>
      </c>
      <c r="M239" s="1346" t="str">
        <f>IF(ISNUMBER('IRRBB exposures'!N202),'IRRBB exposures'!N202,"")</f>
        <v/>
      </c>
      <c r="N239" s="1346" t="str">
        <f>IF(ISNUMBER('IRRBB exposures'!O202),'IRRBB exposures'!O202,"")</f>
        <v/>
      </c>
      <c r="O239" s="1346" t="str">
        <f>IF(ISNUMBER('IRRBB exposures'!P202),'IRRBB exposures'!P202,"")</f>
        <v/>
      </c>
      <c r="P239" s="1346" t="str">
        <f>IF(ISNUMBER('IRRBB exposures'!Q202),'IRRBB exposures'!Q202,"")</f>
        <v/>
      </c>
      <c r="Q239" s="1346" t="str">
        <f>IF(ISNUMBER('IRRBB exposures'!R202),'IRRBB exposures'!R202,"")</f>
        <v/>
      </c>
      <c r="R239" s="1346" t="str">
        <f>IF(ISNUMBER('IRRBB exposures'!S202),'IRRBB exposures'!S202,"")</f>
        <v/>
      </c>
      <c r="S239" s="1346" t="str">
        <f>IF(ISNUMBER('IRRBB exposures'!T202),'IRRBB exposures'!T202,"")</f>
        <v/>
      </c>
      <c r="T239" s="1346" t="str">
        <f>IF(ISNUMBER('IRRBB exposures'!U202),'IRRBB exposures'!U202,"")</f>
        <v/>
      </c>
      <c r="U239" s="1346" t="str">
        <f>IF(ISNUMBER('IRRBB exposures'!V202),'IRRBB exposures'!V202,"")</f>
        <v/>
      </c>
      <c r="V239" s="1346" t="str">
        <f>IF(ISNUMBER('IRRBB exposures'!W202),'IRRBB exposures'!W202,"")</f>
        <v/>
      </c>
      <c r="W239" s="1596" t="str">
        <f>IF(OR(ISBLANK('IRRBB exposures'!Y151),'IRRBB exposures'!Z157="No"),"",IF('IRRBB exposures'!Y151 = "No",-1,0))</f>
        <v/>
      </c>
    </row>
    <row r="240" spans="2:23" s="1150" customFormat="1" ht="15" customHeight="1" x14ac:dyDescent="0.25">
      <c r="B240" s="2245"/>
      <c r="C240" s="1348" t="s">
        <v>1305</v>
      </c>
      <c r="D240" s="1346" t="str">
        <f>IF(ISNUMBER('IRRBB exposures'!E258),'IRRBB exposures'!E258,"")</f>
        <v/>
      </c>
      <c r="E240" s="1346" t="str">
        <f>IF(ISNUMBER('IRRBB exposures'!F258),'IRRBB exposures'!F258,"")</f>
        <v/>
      </c>
      <c r="F240" s="1346" t="str">
        <f>IF(ISNUMBER('IRRBB exposures'!G258),'IRRBB exposures'!G258,"")</f>
        <v/>
      </c>
      <c r="G240" s="1346" t="str">
        <f>IF(ISNUMBER('IRRBB exposures'!H258),'IRRBB exposures'!H258,"")</f>
        <v/>
      </c>
      <c r="H240" s="1346" t="str">
        <f>IF(ISNUMBER('IRRBB exposures'!I258),'IRRBB exposures'!I258,"")</f>
        <v/>
      </c>
      <c r="I240" s="1346" t="str">
        <f>IF(ISNUMBER('IRRBB exposures'!J258),'IRRBB exposures'!J258,"")</f>
        <v/>
      </c>
      <c r="J240" s="1346" t="str">
        <f>IF(ISNUMBER('IRRBB exposures'!K258),'IRRBB exposures'!K258,"")</f>
        <v/>
      </c>
      <c r="K240" s="1346" t="str">
        <f>IF(ISNUMBER('IRRBB exposures'!L258),'IRRBB exposures'!L258,"")</f>
        <v/>
      </c>
      <c r="L240" s="1346" t="str">
        <f>IF(ISNUMBER('IRRBB exposures'!M258),'IRRBB exposures'!M258,"")</f>
        <v/>
      </c>
      <c r="M240" s="1346" t="str">
        <f>IF(ISNUMBER('IRRBB exposures'!N258),'IRRBB exposures'!N258,"")</f>
        <v/>
      </c>
      <c r="N240" s="1346" t="str">
        <f>IF(ISNUMBER('IRRBB exposures'!O258),'IRRBB exposures'!O258,"")</f>
        <v/>
      </c>
      <c r="O240" s="1346" t="str">
        <f>IF(ISNUMBER('IRRBB exposures'!P258),'IRRBB exposures'!P258,"")</f>
        <v/>
      </c>
      <c r="P240" s="1346" t="str">
        <f>IF(ISNUMBER('IRRBB exposures'!Q258),'IRRBB exposures'!Q258,"")</f>
        <v/>
      </c>
      <c r="Q240" s="1346" t="str">
        <f>IF(ISNUMBER('IRRBB exposures'!R258),'IRRBB exposures'!R258,"")</f>
        <v/>
      </c>
      <c r="R240" s="1346" t="str">
        <f>IF(ISNUMBER('IRRBB exposures'!S258),'IRRBB exposures'!S258,"")</f>
        <v/>
      </c>
      <c r="S240" s="1346" t="str">
        <f>IF(ISNUMBER('IRRBB exposures'!T258),'IRRBB exposures'!T258,"")</f>
        <v/>
      </c>
      <c r="T240" s="1346" t="str">
        <f>IF(ISNUMBER('IRRBB exposures'!U258),'IRRBB exposures'!U258,"")</f>
        <v/>
      </c>
      <c r="U240" s="1346" t="str">
        <f>IF(ISNUMBER('IRRBB exposures'!V258),'IRRBB exposures'!V258,"")</f>
        <v/>
      </c>
      <c r="V240" s="1346" t="str">
        <f>IF(ISNUMBER('IRRBB exposures'!W258),'IRRBB exposures'!W258,"")</f>
        <v/>
      </c>
      <c r="W240" s="1596" t="str">
        <f>IF(OR(ISBLANK('IRRBB exposures'!Y252),'IRRBB exposures'!Z258="No"),"",IF('IRRBB exposures'!Y252 = "Yes",1,0))</f>
        <v/>
      </c>
    </row>
    <row r="241" spans="1:23" ht="15" customHeight="1" x14ac:dyDescent="0.25">
      <c r="B241" s="2245"/>
      <c r="C241" s="1348" t="s">
        <v>1306</v>
      </c>
      <c r="D241" s="1346" t="str">
        <f>IF(ISNUMBER('IRRBB exposures'!E303),'IRRBB exposures'!E303,"")</f>
        <v/>
      </c>
      <c r="E241" s="1346" t="str">
        <f>IF(ISNUMBER('IRRBB exposures'!F303),'IRRBB exposures'!F303,"")</f>
        <v/>
      </c>
      <c r="F241" s="1346" t="str">
        <f>IF(ISNUMBER('IRRBB exposures'!G303),'IRRBB exposures'!G303,"")</f>
        <v/>
      </c>
      <c r="G241" s="1346" t="str">
        <f>IF(ISNUMBER('IRRBB exposures'!H303),'IRRBB exposures'!H303,"")</f>
        <v/>
      </c>
      <c r="H241" s="1346" t="str">
        <f>IF(ISNUMBER('IRRBB exposures'!I303),'IRRBB exposures'!I303,"")</f>
        <v/>
      </c>
      <c r="I241" s="1346" t="str">
        <f>IF(ISNUMBER('IRRBB exposures'!J303),'IRRBB exposures'!J303,"")</f>
        <v/>
      </c>
      <c r="J241" s="1346" t="str">
        <f>IF(ISNUMBER('IRRBB exposures'!K303),'IRRBB exposures'!K303,"")</f>
        <v/>
      </c>
      <c r="K241" s="1346" t="str">
        <f>IF(ISNUMBER('IRRBB exposures'!L303),'IRRBB exposures'!L303,"")</f>
        <v/>
      </c>
      <c r="L241" s="1346" t="str">
        <f>IF(ISNUMBER('IRRBB exposures'!M303),'IRRBB exposures'!M303,"")</f>
        <v/>
      </c>
      <c r="M241" s="1346" t="str">
        <f>IF(ISNUMBER('IRRBB exposures'!N303),'IRRBB exposures'!N303,"")</f>
        <v/>
      </c>
      <c r="N241" s="1346" t="str">
        <f>IF(ISNUMBER('IRRBB exposures'!O303),'IRRBB exposures'!O303,"")</f>
        <v/>
      </c>
      <c r="O241" s="1346" t="str">
        <f>IF(ISNUMBER('IRRBB exposures'!P303),'IRRBB exposures'!P303,"")</f>
        <v/>
      </c>
      <c r="P241" s="1346" t="str">
        <f>IF(ISNUMBER('IRRBB exposures'!Q303),'IRRBB exposures'!Q303,"")</f>
        <v/>
      </c>
      <c r="Q241" s="1346" t="str">
        <f>IF(ISNUMBER('IRRBB exposures'!R303),'IRRBB exposures'!R303,"")</f>
        <v/>
      </c>
      <c r="R241" s="1346" t="str">
        <f>IF(ISNUMBER('IRRBB exposures'!S303),'IRRBB exposures'!S303,"")</f>
        <v/>
      </c>
      <c r="S241" s="1346" t="str">
        <f>IF(ISNUMBER('IRRBB exposures'!T303),'IRRBB exposures'!T303,"")</f>
        <v/>
      </c>
      <c r="T241" s="1346" t="str">
        <f>IF(ISNUMBER('IRRBB exposures'!U303),'IRRBB exposures'!U303,"")</f>
        <v/>
      </c>
      <c r="U241" s="1346" t="str">
        <f>IF(ISNUMBER('IRRBB exposures'!V303),'IRRBB exposures'!V303,"")</f>
        <v/>
      </c>
      <c r="V241" s="1346" t="str">
        <f>IF(ISNUMBER('IRRBB exposures'!W303),'IRRBB exposures'!W303,"")</f>
        <v/>
      </c>
      <c r="W241" s="1596" t="str">
        <f>IF(OR(ISBLANK('IRRBB exposures'!Y252),'IRRBB exposures'!Z258="No"),"",IF('IRRBB exposures'!Y252 = "No",1,0))</f>
        <v/>
      </c>
    </row>
    <row r="242" spans="1:23" ht="15" customHeight="1" x14ac:dyDescent="0.25">
      <c r="B242" s="2245"/>
      <c r="C242" s="1348" t="s">
        <v>1307</v>
      </c>
      <c r="D242" s="1346" t="str">
        <f>IF(AND(ISNUMBER('IRRBB exposures'!E351),ISNUMBER('IRRBB exposures'!E396)),'IRRBB exposures'!E351-'IRRBB exposures'!E396,"")</f>
        <v/>
      </c>
      <c r="E242" s="1346" t="str">
        <f>IF(AND(ISNUMBER('IRRBB exposures'!F351),ISNUMBER('IRRBB exposures'!F396)),'IRRBB exposures'!F351-'IRRBB exposures'!F396,"")</f>
        <v/>
      </c>
      <c r="F242" s="1346" t="str">
        <f>IF(AND(ISNUMBER('IRRBB exposures'!G351),ISNUMBER('IRRBB exposures'!G396)),'IRRBB exposures'!G351-'IRRBB exposures'!G396,"")</f>
        <v/>
      </c>
      <c r="G242" s="1346" t="str">
        <f>IF(AND(ISNUMBER('IRRBB exposures'!H351),ISNUMBER('IRRBB exposures'!H396)),'IRRBB exposures'!H351-'IRRBB exposures'!H396,"")</f>
        <v/>
      </c>
      <c r="H242" s="1346" t="str">
        <f>IF(AND(ISNUMBER('IRRBB exposures'!I351),ISNUMBER('IRRBB exposures'!I396)),'IRRBB exposures'!I351-'IRRBB exposures'!I396,"")</f>
        <v/>
      </c>
      <c r="I242" s="1346" t="str">
        <f>IF(AND(ISNUMBER('IRRBB exposures'!J351),ISNUMBER('IRRBB exposures'!J396)),'IRRBB exposures'!J351-'IRRBB exposures'!J396,"")</f>
        <v/>
      </c>
      <c r="J242" s="1346" t="str">
        <f>IF(AND(ISNUMBER('IRRBB exposures'!K351),ISNUMBER('IRRBB exposures'!K396)),'IRRBB exposures'!K351-'IRRBB exposures'!K396,"")</f>
        <v/>
      </c>
      <c r="K242" s="1346" t="str">
        <f>IF(AND(ISNUMBER('IRRBB exposures'!L351),ISNUMBER('IRRBB exposures'!L396)),'IRRBB exposures'!L351-'IRRBB exposures'!L396,"")</f>
        <v/>
      </c>
      <c r="L242" s="1346" t="str">
        <f>IF(AND(ISNUMBER('IRRBB exposures'!M351),ISNUMBER('IRRBB exposures'!M396)),'IRRBB exposures'!M351-'IRRBB exposures'!M396,"")</f>
        <v/>
      </c>
      <c r="M242" s="1346" t="str">
        <f>IF(AND(ISNUMBER('IRRBB exposures'!N351),ISNUMBER('IRRBB exposures'!N396)),'IRRBB exposures'!N351-'IRRBB exposures'!N396,"")</f>
        <v/>
      </c>
      <c r="N242" s="1346" t="str">
        <f>IF(AND(ISNUMBER('IRRBB exposures'!O351),ISNUMBER('IRRBB exposures'!O396)),'IRRBB exposures'!O351-'IRRBB exposures'!O396,"")</f>
        <v/>
      </c>
      <c r="O242" s="1346" t="str">
        <f>IF(AND(ISNUMBER('IRRBB exposures'!P351),ISNUMBER('IRRBB exposures'!P396)),'IRRBB exposures'!P351-'IRRBB exposures'!P396,"")</f>
        <v/>
      </c>
      <c r="P242" s="1346" t="str">
        <f>IF(AND(ISNUMBER('IRRBB exposures'!Q351),ISNUMBER('IRRBB exposures'!Q396)),'IRRBB exposures'!Q351-'IRRBB exposures'!Q396,"")</f>
        <v/>
      </c>
      <c r="Q242" s="1346" t="str">
        <f>IF(AND(ISNUMBER('IRRBB exposures'!R351),ISNUMBER('IRRBB exposures'!R396)),'IRRBB exposures'!R351-'IRRBB exposures'!R396,"")</f>
        <v/>
      </c>
      <c r="R242" s="1346" t="str">
        <f>IF(AND(ISNUMBER('IRRBB exposures'!S351),ISNUMBER('IRRBB exposures'!S396)),'IRRBB exposures'!S351-'IRRBB exposures'!S396,"")</f>
        <v/>
      </c>
      <c r="S242" s="1346" t="str">
        <f>IF(AND(ISNUMBER('IRRBB exposures'!T351),ISNUMBER('IRRBB exposures'!T396)),'IRRBB exposures'!T351-'IRRBB exposures'!T396,"")</f>
        <v/>
      </c>
      <c r="T242" s="1346" t="str">
        <f>IF(AND(ISNUMBER('IRRBB exposures'!U351),ISNUMBER('IRRBB exposures'!U396)),'IRRBB exposures'!U351-'IRRBB exposures'!U396,"")</f>
        <v/>
      </c>
      <c r="U242" s="1346" t="str">
        <f>IF(AND(ISNUMBER('IRRBB exposures'!V351),ISNUMBER('IRRBB exposures'!V396)),'IRRBB exposures'!V351-'IRRBB exposures'!V396,"")</f>
        <v/>
      </c>
      <c r="V242" s="1346" t="str">
        <f>IF(AND(ISNUMBER('IRRBB exposures'!W351),ISNUMBER('IRRBB exposures'!W396)),'IRRBB exposures'!W351-'IRRBB exposures'!W396,"")</f>
        <v/>
      </c>
      <c r="W242" s="1596" t="str">
        <f>IF(OR(ISBLANK('IRRBB exposures'!Z345),'IRRBB exposures'!AB351="No"),"",IF('IRRBB exposures'!Z345 = "Yes",-1,0))</f>
        <v/>
      </c>
    </row>
    <row r="243" spans="1:23" ht="15" customHeight="1" x14ac:dyDescent="0.25">
      <c r="B243" s="2245"/>
      <c r="C243" s="1348" t="s">
        <v>1308</v>
      </c>
      <c r="D243" s="1346" t="str">
        <f>IF(AND(ISNUMBER('IRRBB exposures'!E442),ISNUMBER('IRRBB exposures'!E487)),'IRRBB exposures'!E442-'IRRBB exposures'!E487,"")</f>
        <v/>
      </c>
      <c r="E243" s="1346" t="str">
        <f>IF(AND(ISNUMBER('IRRBB exposures'!F442),ISNUMBER('IRRBB exposures'!F487)),'IRRBB exposures'!F442-'IRRBB exposures'!F487,"")</f>
        <v/>
      </c>
      <c r="F243" s="1346" t="str">
        <f>IF(AND(ISNUMBER('IRRBB exposures'!G442),ISNUMBER('IRRBB exposures'!G487)),'IRRBB exposures'!G442-'IRRBB exposures'!G487,"")</f>
        <v/>
      </c>
      <c r="G243" s="1346" t="str">
        <f>IF(AND(ISNUMBER('IRRBB exposures'!H442),ISNUMBER('IRRBB exposures'!H487)),'IRRBB exposures'!H442-'IRRBB exposures'!H487,"")</f>
        <v/>
      </c>
      <c r="H243" s="1346" t="str">
        <f>IF(AND(ISNUMBER('IRRBB exposures'!I442),ISNUMBER('IRRBB exposures'!I487)),'IRRBB exposures'!I442-'IRRBB exposures'!I487,"")</f>
        <v/>
      </c>
      <c r="I243" s="1346" t="str">
        <f>IF(AND(ISNUMBER('IRRBB exposures'!J442),ISNUMBER('IRRBB exposures'!J487)),'IRRBB exposures'!J442-'IRRBB exposures'!J487,"")</f>
        <v/>
      </c>
      <c r="J243" s="1346" t="str">
        <f>IF(AND(ISNUMBER('IRRBB exposures'!K442),ISNUMBER('IRRBB exposures'!K487)),'IRRBB exposures'!K442-'IRRBB exposures'!K487,"")</f>
        <v/>
      </c>
      <c r="K243" s="1346" t="str">
        <f>IF(AND(ISNUMBER('IRRBB exposures'!L442),ISNUMBER('IRRBB exposures'!L487)),'IRRBB exposures'!L442-'IRRBB exposures'!L487,"")</f>
        <v/>
      </c>
      <c r="L243" s="1346" t="str">
        <f>IF(AND(ISNUMBER('IRRBB exposures'!M442),ISNUMBER('IRRBB exposures'!M487)),'IRRBB exposures'!M442-'IRRBB exposures'!M487,"")</f>
        <v/>
      </c>
      <c r="M243" s="1346" t="str">
        <f>IF(AND(ISNUMBER('IRRBB exposures'!N442),ISNUMBER('IRRBB exposures'!N487)),'IRRBB exposures'!N442-'IRRBB exposures'!N487,"")</f>
        <v/>
      </c>
      <c r="N243" s="1346" t="str">
        <f>IF(AND(ISNUMBER('IRRBB exposures'!O442),ISNUMBER('IRRBB exposures'!O487)),'IRRBB exposures'!O442-'IRRBB exposures'!O487,"")</f>
        <v/>
      </c>
      <c r="O243" s="1346" t="str">
        <f>IF(AND(ISNUMBER('IRRBB exposures'!P442),ISNUMBER('IRRBB exposures'!P487)),'IRRBB exposures'!P442-'IRRBB exposures'!P487,"")</f>
        <v/>
      </c>
      <c r="P243" s="1346" t="str">
        <f>IF(AND(ISNUMBER('IRRBB exposures'!Q442),ISNUMBER('IRRBB exposures'!Q487)),'IRRBB exposures'!Q442-'IRRBB exposures'!Q487,"")</f>
        <v/>
      </c>
      <c r="Q243" s="1346" t="str">
        <f>IF(AND(ISNUMBER('IRRBB exposures'!R442),ISNUMBER('IRRBB exposures'!R487)),'IRRBB exposures'!R442-'IRRBB exposures'!R487,"")</f>
        <v/>
      </c>
      <c r="R243" s="1346" t="str">
        <f>IF(AND(ISNUMBER('IRRBB exposures'!S442),ISNUMBER('IRRBB exposures'!S487)),'IRRBB exposures'!S442-'IRRBB exposures'!S487,"")</f>
        <v/>
      </c>
      <c r="S243" s="1346" t="str">
        <f>IF(AND(ISNUMBER('IRRBB exposures'!T442),ISNUMBER('IRRBB exposures'!T487)),'IRRBB exposures'!T442-'IRRBB exposures'!T487,"")</f>
        <v/>
      </c>
      <c r="T243" s="1346" t="str">
        <f>IF(AND(ISNUMBER('IRRBB exposures'!U442),ISNUMBER('IRRBB exposures'!U487)),'IRRBB exposures'!U442-'IRRBB exposures'!U487,"")</f>
        <v/>
      </c>
      <c r="U243" s="1346" t="str">
        <f>IF(AND(ISNUMBER('IRRBB exposures'!V442),ISNUMBER('IRRBB exposures'!V487)),'IRRBB exposures'!V442-'IRRBB exposures'!V487,"")</f>
        <v/>
      </c>
      <c r="V243" s="1346" t="str">
        <f>IF(AND(ISNUMBER('IRRBB exposures'!W442),ISNUMBER('IRRBB exposures'!W487)),'IRRBB exposures'!W442-'IRRBB exposures'!W487,"")</f>
        <v/>
      </c>
      <c r="W243" s="1596" t="str">
        <f>IF(OR(ISBLANK('IRRBB exposures'!Z345),'IRRBB exposures'!AB351="No"),"",IF('IRRBB exposures'!Z345 = "No",-1,0))</f>
        <v/>
      </c>
    </row>
    <row r="244" spans="1:23" ht="15" customHeight="1" x14ac:dyDescent="0.25">
      <c r="B244" s="2245"/>
      <c r="C244" s="1150" t="s">
        <v>1301</v>
      </c>
      <c r="D244" s="1346" t="str">
        <f>IF(AND(ISNUMBER('IRRBB exposures'!E534),ISNUMBER('IRRBB exposures'!E580)),'IRRBB exposures'!E534-'IRRBB exposures'!E580,"")</f>
        <v/>
      </c>
      <c r="E244" s="1346" t="str">
        <f>IF(AND(ISNUMBER('IRRBB exposures'!F534),ISNUMBER('IRRBB exposures'!F580)),'IRRBB exposures'!F534-'IRRBB exposures'!F580,"")</f>
        <v/>
      </c>
      <c r="F244" s="1346" t="str">
        <f>IF(AND(ISNUMBER('IRRBB exposures'!G534),ISNUMBER('IRRBB exposures'!G580)),'IRRBB exposures'!G534-'IRRBB exposures'!G580,"")</f>
        <v/>
      </c>
      <c r="G244" s="1346" t="str">
        <f>IF(AND(ISNUMBER('IRRBB exposures'!H534),ISNUMBER('IRRBB exposures'!H580)),'IRRBB exposures'!H534-'IRRBB exposures'!H580,"")</f>
        <v/>
      </c>
      <c r="H244" s="1346" t="str">
        <f>IF(AND(ISNUMBER('IRRBB exposures'!I534),ISNUMBER('IRRBB exposures'!I580)),'IRRBB exposures'!I534-'IRRBB exposures'!I580,"")</f>
        <v/>
      </c>
      <c r="I244" s="1346" t="str">
        <f>IF(AND(ISNUMBER('IRRBB exposures'!J534),ISNUMBER('IRRBB exposures'!J580)),'IRRBB exposures'!J534-'IRRBB exposures'!J580,"")</f>
        <v/>
      </c>
      <c r="J244" s="1346" t="str">
        <f>IF(AND(ISNUMBER('IRRBB exposures'!K534),ISNUMBER('IRRBB exposures'!K580)),'IRRBB exposures'!K534-'IRRBB exposures'!K580,"")</f>
        <v/>
      </c>
      <c r="K244" s="1346" t="str">
        <f>IF(AND(ISNUMBER('IRRBB exposures'!L534),ISNUMBER('IRRBB exposures'!L580)),'IRRBB exposures'!L534-'IRRBB exposures'!L580,"")</f>
        <v/>
      </c>
      <c r="L244" s="1346" t="str">
        <f>IF(AND(ISNUMBER('IRRBB exposures'!M534),ISNUMBER('IRRBB exposures'!M580)),'IRRBB exposures'!M534-'IRRBB exposures'!M580,"")</f>
        <v/>
      </c>
      <c r="M244" s="1346" t="str">
        <f>IF(AND(ISNUMBER('IRRBB exposures'!N534),ISNUMBER('IRRBB exposures'!N580)),'IRRBB exposures'!N534-'IRRBB exposures'!N580,"")</f>
        <v/>
      </c>
      <c r="N244" s="1346" t="str">
        <f>IF(AND(ISNUMBER('IRRBB exposures'!O534),ISNUMBER('IRRBB exposures'!O580)),'IRRBB exposures'!O534-'IRRBB exposures'!O580,"")</f>
        <v/>
      </c>
      <c r="O244" s="1346" t="str">
        <f>IF(AND(ISNUMBER('IRRBB exposures'!P534),ISNUMBER('IRRBB exposures'!P580)),'IRRBB exposures'!P534-'IRRBB exposures'!P580,"")</f>
        <v/>
      </c>
      <c r="P244" s="1346" t="str">
        <f>IF(AND(ISNUMBER('IRRBB exposures'!Q534),ISNUMBER('IRRBB exposures'!Q580)),'IRRBB exposures'!Q534-'IRRBB exposures'!Q580,"")</f>
        <v/>
      </c>
      <c r="Q244" s="1346" t="str">
        <f>IF(AND(ISNUMBER('IRRBB exposures'!R534),ISNUMBER('IRRBB exposures'!R580)),'IRRBB exposures'!R534-'IRRBB exposures'!R580,"")</f>
        <v/>
      </c>
      <c r="R244" s="1346" t="str">
        <f>IF(AND(ISNUMBER('IRRBB exposures'!S534),ISNUMBER('IRRBB exposures'!S580)),'IRRBB exposures'!S534-'IRRBB exposures'!S580,"")</f>
        <v/>
      </c>
      <c r="S244" s="1346" t="str">
        <f>IF(AND(ISNUMBER('IRRBB exposures'!T534),ISNUMBER('IRRBB exposures'!T580)),'IRRBB exposures'!T534-'IRRBB exposures'!T580,"")</f>
        <v/>
      </c>
      <c r="T244" s="1346" t="str">
        <f>IF(AND(ISNUMBER('IRRBB exposures'!U534),ISNUMBER('IRRBB exposures'!U580)),'IRRBB exposures'!U534-'IRRBB exposures'!U580,"")</f>
        <v/>
      </c>
      <c r="U244" s="1346" t="str">
        <f>IF(AND(ISNUMBER('IRRBB exposures'!V534),ISNUMBER('IRRBB exposures'!V580)),'IRRBB exposures'!V534-'IRRBB exposures'!V580,"")</f>
        <v/>
      </c>
      <c r="V244" s="1346" t="str">
        <f>IF(AND(ISNUMBER('IRRBB exposures'!W534),ISNUMBER('IRRBB exposures'!W580)),'IRRBB exposures'!W534-'IRRBB exposures'!W580,"")</f>
        <v/>
      </c>
      <c r="W244" s="1597">
        <f t="shared" ref="W244" si="19">IF(ISNUMBER(W236),W236,"")</f>
        <v>1</v>
      </c>
    </row>
    <row r="245" spans="1:23" ht="15" customHeight="1" x14ac:dyDescent="0.25">
      <c r="B245" s="2246"/>
      <c r="C245" s="1139" t="s">
        <v>1309</v>
      </c>
      <c r="D245" s="1347" t="str">
        <f>IF(AND(ISNUMBER(D189),'IRRBB exposures'!$F$28="Yes",'IRRBB exposures'!$Z$157="Yes",'IRRBB exposures'!$Z$258="Yes",'IRRBB exposures'!$AB$351="Yes",ISNUMBER(D244),ISNUMBER($W189),ISNUMBER($W190),ISNUMBER($W191),ISNUMBER($W192),ISNUMBER($W238),ISNUMBER($W239),ISNUMBER($W240),ISNUMBER($W241),ISNUMBER($W242),ISNUMBER($W243),ISNUMBER($W244)),SUMPRODUCT(D189:D192,$W189:$W192)+SUMPRODUCT(D238:D244,$W238:$W244),"")</f>
        <v/>
      </c>
      <c r="E245" s="1347" t="str">
        <f>IF(AND(ISNUMBER(E189),'IRRBB exposures'!$F$28="Yes",'IRRBB exposures'!$Z$157="Yes",'IRRBB exposures'!$Z$258="Yes",'IRRBB exposures'!$AB$351="Yes",ISNUMBER(E244),ISNUMBER($W189),ISNUMBER($W190),ISNUMBER($W191),ISNUMBER($W192),ISNUMBER($W238),ISNUMBER($W239),ISNUMBER($W240),ISNUMBER($W241),ISNUMBER($W242),ISNUMBER($W243),ISNUMBER($W244)),SUMPRODUCT(E189:E192,$W189:$W192)+SUMPRODUCT(E238:E244,$W238:$W244),"")</f>
        <v/>
      </c>
      <c r="F245" s="1347" t="str">
        <f>IF(AND(ISNUMBER(F189),'IRRBB exposures'!$F$28="Yes",'IRRBB exposures'!$Z$157="Yes",'IRRBB exposures'!$Z$258="Yes",'IRRBB exposures'!$AB$351="Yes",ISNUMBER(F244),ISNUMBER($W189),ISNUMBER($W190),ISNUMBER($W191),ISNUMBER($W192),ISNUMBER($W238),ISNUMBER($W239),ISNUMBER($W240),ISNUMBER($W241),ISNUMBER($W242),ISNUMBER($W243),ISNUMBER($W244)),SUMPRODUCT(F189:F192,$W189:$W192)+SUMPRODUCT(F238:F244,$W238:$W244),"")</f>
        <v/>
      </c>
      <c r="G245" s="1347" t="str">
        <f>IF(AND(ISNUMBER(G189),'IRRBB exposures'!$F$28="Yes",'IRRBB exposures'!$Z$157="Yes",'IRRBB exposures'!$Z$258="Yes",'IRRBB exposures'!$AB$351="Yes",ISNUMBER(G244),ISNUMBER($W189),ISNUMBER($W190),ISNUMBER($W191),ISNUMBER($W192),ISNUMBER($W238),ISNUMBER($W239),ISNUMBER($W240),ISNUMBER($W241),ISNUMBER($W242),ISNUMBER($W243),ISNUMBER($W244)),SUMPRODUCT(G189:G192,$W189:$W192)+SUMPRODUCT(G238:G244,$W238:$W244),"")</f>
        <v/>
      </c>
      <c r="H245" s="1347" t="str">
        <f>IF(AND(ISNUMBER(H189),'IRRBB exposures'!$F$28="Yes",'IRRBB exposures'!$Z$157="Yes",'IRRBB exposures'!$Z$258="Yes",'IRRBB exposures'!$AB$351="Yes",ISNUMBER(H244),ISNUMBER($W189),ISNUMBER($W190),ISNUMBER($W191),ISNUMBER($W192),ISNUMBER($W238),ISNUMBER($W239),ISNUMBER($W240),ISNUMBER($W241),ISNUMBER($W242),ISNUMBER($W243),ISNUMBER($W244)),SUMPRODUCT(H189:H192,$W189:$W192)+SUMPRODUCT(H238:H244,$W238:$W244),"")</f>
        <v/>
      </c>
      <c r="I245" s="1347" t="str">
        <f>IF(AND(ISNUMBER(I189),'IRRBB exposures'!$F$28="Yes",'IRRBB exposures'!$Z$157="Yes",'IRRBB exposures'!$Z$258="Yes",'IRRBB exposures'!$AB$351="Yes",ISNUMBER(I244),ISNUMBER($W189),ISNUMBER($W190),ISNUMBER($W191),ISNUMBER($W192),ISNUMBER($W238),ISNUMBER($W239),ISNUMBER($W240),ISNUMBER($W241),ISNUMBER($W242),ISNUMBER($W243),ISNUMBER($W244)),SUMPRODUCT(I189:I192,$W189:$W192)+SUMPRODUCT(I238:I244,$W238:$W244),"")</f>
        <v/>
      </c>
      <c r="J245" s="1347" t="str">
        <f>IF(AND(ISNUMBER(J189),'IRRBB exposures'!$F$28="Yes",'IRRBB exposures'!$Z$157="Yes",'IRRBB exposures'!$Z$258="Yes",'IRRBB exposures'!$AB$351="Yes",ISNUMBER(J244),ISNUMBER($W189),ISNUMBER($W190),ISNUMBER($W191),ISNUMBER($W192),ISNUMBER($W238),ISNUMBER($W239),ISNUMBER($W240),ISNUMBER($W241),ISNUMBER($W242),ISNUMBER($W243),ISNUMBER($W244)),SUMPRODUCT(J189:J192,$W189:$W192)+SUMPRODUCT(J238:J244,$W238:$W244),"")</f>
        <v/>
      </c>
      <c r="K245" s="1347" t="str">
        <f>IF(AND(ISNUMBER(K189),'IRRBB exposures'!$F$28="Yes",'IRRBB exposures'!$Z$157="Yes",'IRRBB exposures'!$Z$258="Yes",'IRRBB exposures'!$AB$351="Yes",ISNUMBER(K244),ISNUMBER($W189),ISNUMBER($W190),ISNUMBER($W191),ISNUMBER($W192),ISNUMBER($W238),ISNUMBER($W239),ISNUMBER($W240),ISNUMBER($W241),ISNUMBER($W242),ISNUMBER($W243),ISNUMBER($W244)),SUMPRODUCT(K189:K192,$W189:$W192)+SUMPRODUCT(K238:K244,$W238:$W244),"")</f>
        <v/>
      </c>
      <c r="L245" s="1347" t="str">
        <f>IF(AND(ISNUMBER(L189),'IRRBB exposures'!$F$28="Yes",'IRRBB exposures'!$Z$157="Yes",'IRRBB exposures'!$Z$258="Yes",'IRRBB exposures'!$AB$351="Yes",ISNUMBER(L244),ISNUMBER($W189),ISNUMBER($W190),ISNUMBER($W191),ISNUMBER($W192),ISNUMBER($W238),ISNUMBER($W239),ISNUMBER($W240),ISNUMBER($W241),ISNUMBER($W242),ISNUMBER($W243),ISNUMBER($W244)),SUMPRODUCT(L189:L192,$W189:$W192)+SUMPRODUCT(L238:L244,$W238:$W244),"")</f>
        <v/>
      </c>
      <c r="M245" s="1347" t="str">
        <f>IF(AND(ISNUMBER(M189),'IRRBB exposures'!$F$28="Yes",'IRRBB exposures'!$Z$157="Yes",'IRRBB exposures'!$Z$258="Yes",'IRRBB exposures'!$AB$351="Yes",ISNUMBER(M244),ISNUMBER($W189),ISNUMBER($W190),ISNUMBER($W191),ISNUMBER($W192),ISNUMBER($W238),ISNUMBER($W239),ISNUMBER($W240),ISNUMBER($W241),ISNUMBER($W242),ISNUMBER($W243),ISNUMBER($W244)),SUMPRODUCT(M189:M192,$W189:$W192)+SUMPRODUCT(M238:M244,$W238:$W244),"")</f>
        <v/>
      </c>
      <c r="N245" s="1347" t="str">
        <f>IF(AND(ISNUMBER(N189),'IRRBB exposures'!$F$28="Yes",'IRRBB exposures'!$Z$157="Yes",'IRRBB exposures'!$Z$258="Yes",'IRRBB exposures'!$AB$351="Yes",ISNUMBER(N244),ISNUMBER($W189),ISNUMBER($W190),ISNUMBER($W191),ISNUMBER($W192),ISNUMBER($W238),ISNUMBER($W239),ISNUMBER($W240),ISNUMBER($W241),ISNUMBER($W242),ISNUMBER($W243),ISNUMBER($W244)),SUMPRODUCT(N189:N192,$W189:$W192)+SUMPRODUCT(N238:N244,$W238:$W244),"")</f>
        <v/>
      </c>
      <c r="O245" s="1347" t="str">
        <f>IF(AND(ISNUMBER(O189),'IRRBB exposures'!$F$28="Yes",'IRRBB exposures'!$Z$157="Yes",'IRRBB exposures'!$Z$258="Yes",'IRRBB exposures'!$AB$351="Yes",ISNUMBER(O244),ISNUMBER($W189),ISNUMBER($W190),ISNUMBER($W191),ISNUMBER($W192),ISNUMBER($W238),ISNUMBER($W239),ISNUMBER($W240),ISNUMBER($W241),ISNUMBER($W242),ISNUMBER($W243),ISNUMBER($W244)),SUMPRODUCT(O189:O192,$W189:$W192)+SUMPRODUCT(O238:O244,$W238:$W244),"")</f>
        <v/>
      </c>
      <c r="P245" s="1347" t="str">
        <f>IF(AND(ISNUMBER(P189),'IRRBB exposures'!$F$28="Yes",'IRRBB exposures'!$Z$157="Yes",'IRRBB exposures'!$Z$258="Yes",'IRRBB exposures'!$AB$351="Yes",ISNUMBER(P244),ISNUMBER($W189),ISNUMBER($W190),ISNUMBER($W191),ISNUMBER($W192),ISNUMBER($W238),ISNUMBER($W239),ISNUMBER($W240),ISNUMBER($W241),ISNUMBER($W242),ISNUMBER($W243),ISNUMBER($W244)),SUMPRODUCT(P189:P192,$W189:$W192)+SUMPRODUCT(P238:P244,$W238:$W244),"")</f>
        <v/>
      </c>
      <c r="Q245" s="1347" t="str">
        <f>IF(AND(ISNUMBER(Q189),'IRRBB exposures'!$F$28="Yes",'IRRBB exposures'!$Z$157="Yes",'IRRBB exposures'!$Z$258="Yes",'IRRBB exposures'!$AB$351="Yes",ISNUMBER(Q244),ISNUMBER($W189),ISNUMBER($W190),ISNUMBER($W191),ISNUMBER($W192),ISNUMBER($W238),ISNUMBER($W239),ISNUMBER($W240),ISNUMBER($W241),ISNUMBER($W242),ISNUMBER($W243),ISNUMBER($W244)),SUMPRODUCT(Q189:Q192,$W189:$W192)+SUMPRODUCT(Q238:Q244,$W238:$W244),"")</f>
        <v/>
      </c>
      <c r="R245" s="1347" t="str">
        <f>IF(AND(ISNUMBER(R189),'IRRBB exposures'!$F$28="Yes",'IRRBB exposures'!$Z$157="Yes",'IRRBB exposures'!$Z$258="Yes",'IRRBB exposures'!$AB$351="Yes",ISNUMBER(R244),ISNUMBER($W189),ISNUMBER($W190),ISNUMBER($W191),ISNUMBER($W192),ISNUMBER($W238),ISNUMBER($W239),ISNUMBER($W240),ISNUMBER($W241),ISNUMBER($W242),ISNUMBER($W243),ISNUMBER($W244)),SUMPRODUCT(R189:R192,$W189:$W192)+SUMPRODUCT(R238:R244,$W238:$W244),"")</f>
        <v/>
      </c>
      <c r="S245" s="1347" t="str">
        <f>IF(AND(ISNUMBER(S189),'IRRBB exposures'!$F$28="Yes",'IRRBB exposures'!$Z$157="Yes",'IRRBB exposures'!$Z$258="Yes",'IRRBB exposures'!$AB$351="Yes",ISNUMBER(S244),ISNUMBER($W189),ISNUMBER($W190),ISNUMBER($W191),ISNUMBER($W192),ISNUMBER($W238),ISNUMBER($W239),ISNUMBER($W240),ISNUMBER($W241),ISNUMBER($W242),ISNUMBER($W243),ISNUMBER($W244)),SUMPRODUCT(S189:S192,$W189:$W192)+SUMPRODUCT(S238:S244,$W238:$W244),"")</f>
        <v/>
      </c>
      <c r="T245" s="1347" t="str">
        <f>IF(AND(ISNUMBER(T189),'IRRBB exposures'!$F$28="Yes",'IRRBB exposures'!$Z$157="Yes",'IRRBB exposures'!$Z$258="Yes",'IRRBB exposures'!$AB$351="Yes",ISNUMBER(T244),ISNUMBER($W189),ISNUMBER($W190),ISNUMBER($W191),ISNUMBER($W192),ISNUMBER($W238),ISNUMBER($W239),ISNUMBER($W240),ISNUMBER($W241),ISNUMBER($W242),ISNUMBER($W243),ISNUMBER($W244)),SUMPRODUCT(T189:T192,$W189:$W192)+SUMPRODUCT(T238:T244,$W238:$W244),"")</f>
        <v/>
      </c>
      <c r="U245" s="1347" t="str">
        <f>IF(AND(ISNUMBER(U189),'IRRBB exposures'!$F$28="Yes",'IRRBB exposures'!$Z$157="Yes",'IRRBB exposures'!$Z$258="Yes",'IRRBB exposures'!$AB$351="Yes",ISNUMBER(U244),ISNUMBER($W189),ISNUMBER($W190),ISNUMBER($W191),ISNUMBER($W192),ISNUMBER($W238),ISNUMBER($W239),ISNUMBER($W240),ISNUMBER($W241),ISNUMBER($W242),ISNUMBER($W243),ISNUMBER($W244)),SUMPRODUCT(U189:U192,$W189:$W192)+SUMPRODUCT(U238:U244,$W238:$W244),"")</f>
        <v/>
      </c>
      <c r="V245" s="1347" t="str">
        <f>IF(AND(ISNUMBER(V189),'IRRBB exposures'!$F$28="Yes",'IRRBB exposures'!$Z$157="Yes",'IRRBB exposures'!$Z$258="Yes",'IRRBB exposures'!$AB$351="Yes",ISNUMBER(V244),ISNUMBER($W189),ISNUMBER($W190),ISNUMBER($W191),ISNUMBER($W192),ISNUMBER($W238),ISNUMBER($W239),ISNUMBER($W240),ISNUMBER($W241),ISNUMBER($W242),ISNUMBER($W243),ISNUMBER($W244)),SUMPRODUCT(V189:V192,$W189:$W192)+SUMPRODUCT(V238:V244,$W238:$W244),"")</f>
        <v/>
      </c>
      <c r="W245" s="1598"/>
    </row>
    <row r="246" spans="1:23" ht="15" customHeight="1" x14ac:dyDescent="0.25">
      <c r="B246" s="1723"/>
      <c r="D246" s="1349"/>
      <c r="E246" s="1349"/>
      <c r="F246" s="1349"/>
      <c r="G246" s="1349"/>
      <c r="H246" s="1349"/>
      <c r="I246" s="1349"/>
      <c r="J246" s="1349"/>
      <c r="K246" s="1349"/>
      <c r="L246" s="1349"/>
      <c r="M246" s="1349"/>
      <c r="N246" s="1349"/>
      <c r="O246" s="1349"/>
      <c r="P246" s="1349"/>
      <c r="Q246" s="1349"/>
      <c r="R246" s="1349"/>
      <c r="S246" s="1349"/>
      <c r="T246" s="1349"/>
      <c r="U246" s="1349"/>
      <c r="V246" s="1349"/>
      <c r="W246" s="1150"/>
    </row>
    <row r="247" spans="1:23" ht="18.75" customHeight="1" x14ac:dyDescent="0.25">
      <c r="A247" s="1576" t="str">
        <f>"Currency 5 - " &amp;'IRRBB exposures'!C10</f>
        <v xml:space="preserve">Currency 5 - </v>
      </c>
      <c r="B247" s="1345"/>
    </row>
    <row r="248" spans="1:23" ht="15" customHeight="1" x14ac:dyDescent="0.25">
      <c r="A248" s="1576"/>
      <c r="B248" s="1725"/>
      <c r="C248" s="1525"/>
      <c r="D248" s="2223" t="s">
        <v>1606</v>
      </c>
      <c r="E248" s="2230"/>
      <c r="F248" s="2230"/>
      <c r="G248" s="2230"/>
      <c r="H248" s="2230"/>
      <c r="I248" s="2230"/>
      <c r="J248" s="2230"/>
      <c r="K248" s="2230"/>
      <c r="L248" s="2230"/>
      <c r="M248" s="2230"/>
      <c r="N248" s="2230"/>
      <c r="O248" s="2230"/>
      <c r="P248" s="2230"/>
      <c r="Q248" s="2230"/>
      <c r="R248" s="2230"/>
      <c r="S248" s="2230"/>
      <c r="T248" s="2230"/>
      <c r="U248" s="2230"/>
      <c r="V248" s="2222"/>
      <c r="W248" s="1599"/>
    </row>
    <row r="249" spans="1:23" ht="15" customHeight="1" x14ac:dyDescent="0.25">
      <c r="B249" s="1720" t="s">
        <v>1064</v>
      </c>
      <c r="C249" s="1720"/>
      <c r="D249" s="1261" t="s">
        <v>1031</v>
      </c>
      <c r="E249" s="1720" t="s">
        <v>1118</v>
      </c>
      <c r="F249" s="1720" t="s">
        <v>1119</v>
      </c>
      <c r="G249" s="1720" t="s">
        <v>1120</v>
      </c>
      <c r="H249" s="1720" t="s">
        <v>1121</v>
      </c>
      <c r="I249" s="1720" t="s">
        <v>1122</v>
      </c>
      <c r="J249" s="1720" t="s">
        <v>1123</v>
      </c>
      <c r="K249" s="1720" t="s">
        <v>1124</v>
      </c>
      <c r="L249" s="1720" t="s">
        <v>1125</v>
      </c>
      <c r="M249" s="1720" t="s">
        <v>1126</v>
      </c>
      <c r="N249" s="1720" t="s">
        <v>1127</v>
      </c>
      <c r="O249" s="1720" t="s">
        <v>1128</v>
      </c>
      <c r="P249" s="1720" t="s">
        <v>1129</v>
      </c>
      <c r="Q249" s="1720" t="s">
        <v>1130</v>
      </c>
      <c r="R249" s="1720" t="s">
        <v>1131</v>
      </c>
      <c r="S249" s="1720" t="s">
        <v>1132</v>
      </c>
      <c r="T249" s="1720" t="s">
        <v>1133</v>
      </c>
      <c r="U249" s="1720" t="s">
        <v>1134</v>
      </c>
      <c r="V249" s="1260" t="s">
        <v>1135</v>
      </c>
      <c r="W249" s="1601" t="s">
        <v>1296</v>
      </c>
    </row>
    <row r="250" spans="1:23" ht="15" customHeight="1" x14ac:dyDescent="0.25">
      <c r="B250" s="2244">
        <v>0</v>
      </c>
      <c r="C250" s="1150" t="s">
        <v>1297</v>
      </c>
      <c r="D250" s="1335" t="str">
        <f>IF(AND(ISNUMBER('IRRBB exposures'!D10),ISNUMBER('IRRBB exposures'!D19)),'IRRBB exposures'!D10-'IRRBB exposures'!D19,"")</f>
        <v/>
      </c>
      <c r="E250" s="1335" t="str">
        <f>IF(AND(ISNUMBER('IRRBB exposures'!E10),ISNUMBER('IRRBB exposures'!E19)),'IRRBB exposures'!E10-'IRRBB exposures'!E19,"")</f>
        <v/>
      </c>
      <c r="F250" s="1335" t="str">
        <f>IF(AND(ISNUMBER('IRRBB exposures'!F10),ISNUMBER('IRRBB exposures'!F19)),'IRRBB exposures'!F10-'IRRBB exposures'!F19,"")</f>
        <v/>
      </c>
      <c r="G250" s="1335" t="str">
        <f>IF(AND(ISNUMBER('IRRBB exposures'!G10),ISNUMBER('IRRBB exposures'!G19)),'IRRBB exposures'!G10-'IRRBB exposures'!G19,"")</f>
        <v/>
      </c>
      <c r="H250" s="1335" t="str">
        <f>IF(AND(ISNUMBER('IRRBB exposures'!H10),ISNUMBER('IRRBB exposures'!H19)),'IRRBB exposures'!H10-'IRRBB exposures'!H19,"")</f>
        <v/>
      </c>
      <c r="I250" s="1335" t="str">
        <f>IF(AND(ISNUMBER('IRRBB exposures'!I10),ISNUMBER('IRRBB exposures'!I19)),'IRRBB exposures'!I10-'IRRBB exposures'!I19,"")</f>
        <v/>
      </c>
      <c r="J250" s="1335" t="str">
        <f>IF(AND(ISNUMBER('IRRBB exposures'!J10),ISNUMBER('IRRBB exposures'!J19)),'IRRBB exposures'!J10-'IRRBB exposures'!J19,"")</f>
        <v/>
      </c>
      <c r="K250" s="1335" t="str">
        <f>IF(AND(ISNUMBER('IRRBB exposures'!K10),ISNUMBER('IRRBB exposures'!K19)),'IRRBB exposures'!K10-'IRRBB exposures'!K19,"")</f>
        <v/>
      </c>
      <c r="L250" s="1335" t="str">
        <f>IF(AND(ISNUMBER('IRRBB exposures'!L10),ISNUMBER('IRRBB exposures'!L19)),'IRRBB exposures'!L10-'IRRBB exposures'!L19,"")</f>
        <v/>
      </c>
      <c r="M250" s="1335" t="str">
        <f>IF(AND(ISNUMBER('IRRBB exposures'!M10),ISNUMBER('IRRBB exposures'!M19)),'IRRBB exposures'!M10-'IRRBB exposures'!M19,"")</f>
        <v/>
      </c>
      <c r="N250" s="1335" t="str">
        <f>IF(AND(ISNUMBER('IRRBB exposures'!N10),ISNUMBER('IRRBB exposures'!N19)),'IRRBB exposures'!N10-'IRRBB exposures'!N19,"")</f>
        <v/>
      </c>
      <c r="O250" s="1335" t="str">
        <f>IF(AND(ISNUMBER('IRRBB exposures'!O10),ISNUMBER('IRRBB exposures'!O19)),'IRRBB exposures'!O10-'IRRBB exposures'!O19,"")</f>
        <v/>
      </c>
      <c r="P250" s="1335" t="str">
        <f>IF(AND(ISNUMBER('IRRBB exposures'!P10),ISNUMBER('IRRBB exposures'!P19)),'IRRBB exposures'!P10-'IRRBB exposures'!P19,"")</f>
        <v/>
      </c>
      <c r="Q250" s="1335" t="str">
        <f>IF(AND(ISNUMBER('IRRBB exposures'!Q10),ISNUMBER('IRRBB exposures'!Q19)),'IRRBB exposures'!Q10-'IRRBB exposures'!Q19,"")</f>
        <v/>
      </c>
      <c r="R250" s="1335" t="str">
        <f>IF(AND(ISNUMBER('IRRBB exposures'!R10),ISNUMBER('IRRBB exposures'!R19)),'IRRBB exposures'!R10-'IRRBB exposures'!R19,"")</f>
        <v/>
      </c>
      <c r="S250" s="1335" t="str">
        <f>IF(AND(ISNUMBER('IRRBB exposures'!S10),ISNUMBER('IRRBB exposures'!S19)),'IRRBB exposures'!S10-'IRRBB exposures'!S19,"")</f>
        <v/>
      </c>
      <c r="T250" s="1335" t="str">
        <f>IF(AND(ISNUMBER('IRRBB exposures'!T10),ISNUMBER('IRRBB exposures'!T19)),'IRRBB exposures'!T10-'IRRBB exposures'!T19,"")</f>
        <v/>
      </c>
      <c r="U250" s="1335" t="str">
        <f>IF(AND(ISNUMBER('IRRBB exposures'!U10),ISNUMBER('IRRBB exposures'!U19)),'IRRBB exposures'!U10-'IRRBB exposures'!U19,"")</f>
        <v/>
      </c>
      <c r="V250" s="1335" t="str">
        <f>IF(AND(ISNUMBER('IRRBB exposures'!V10),ISNUMBER('IRRBB exposures'!V19)),'IRRBB exposures'!V10-'IRRBB exposures'!V19,"")</f>
        <v/>
      </c>
      <c r="W250" s="1595">
        <v>1</v>
      </c>
    </row>
    <row r="251" spans="1:23" ht="15" customHeight="1" x14ac:dyDescent="0.25">
      <c r="B251" s="2245"/>
      <c r="C251" s="1150" t="s">
        <v>1344</v>
      </c>
      <c r="D251" s="1346" t="str">
        <f>IF(AND(ISNUMBER('IRRBB exposures'!F39),ISNUMBER('IRRBB exposures'!F65),ISNUMBER('IRRBB exposures'!F89)),'IRRBB exposures'!F39+'IRRBB exposures'!F65+'IRRBB exposures'!F89,"")</f>
        <v/>
      </c>
      <c r="E251" s="1346" t="str">
        <f>IF(AND(ISNUMBER('IRRBB exposures'!H39),ISNUMBER('IRRBB exposures'!H65),ISNUMBER('IRRBB exposures'!H89)),'IRRBB exposures'!H39+'IRRBB exposures'!H65+'IRRBB exposures'!H89,"")</f>
        <v/>
      </c>
      <c r="F251" s="1346" t="str">
        <f>IF(AND(ISNUMBER('IRRBB exposures'!I39),ISNUMBER('IRRBB exposures'!I65),ISNUMBER('IRRBB exposures'!I89)),'IRRBB exposures'!I39+'IRRBB exposures'!I65+'IRRBB exposures'!I89,"")</f>
        <v/>
      </c>
      <c r="G251" s="1346" t="str">
        <f>IF(AND(ISNUMBER('IRRBB exposures'!J39),ISNUMBER('IRRBB exposures'!J65),ISNUMBER('IRRBB exposures'!J89)),'IRRBB exposures'!J39+'IRRBB exposures'!J65+'IRRBB exposures'!J89,"")</f>
        <v/>
      </c>
      <c r="H251" s="1346" t="str">
        <f>IF(AND(ISNUMBER('IRRBB exposures'!K39),ISNUMBER('IRRBB exposures'!K65),ISNUMBER('IRRBB exposures'!K89)),'IRRBB exposures'!K39+'IRRBB exposures'!K65+'IRRBB exposures'!K89,"")</f>
        <v/>
      </c>
      <c r="I251" s="1346" t="str">
        <f>IF(AND(ISNUMBER('IRRBB exposures'!L39),ISNUMBER('IRRBB exposures'!L65),ISNUMBER('IRRBB exposures'!L89)),'IRRBB exposures'!L39+'IRRBB exposures'!L65+'IRRBB exposures'!L89,"")</f>
        <v/>
      </c>
      <c r="J251" s="1346" t="str">
        <f>IF(AND(ISNUMBER('IRRBB exposures'!M39),ISNUMBER('IRRBB exposures'!M65),ISNUMBER('IRRBB exposures'!M89)),'IRRBB exposures'!M39+'IRRBB exposures'!M65+'IRRBB exposures'!M89,"")</f>
        <v/>
      </c>
      <c r="K251" s="1346" t="str">
        <f>IF(AND(ISNUMBER('IRRBB exposures'!N39),ISNUMBER('IRRBB exposures'!N65),ISNUMBER('IRRBB exposures'!N89)),'IRRBB exposures'!N39+'IRRBB exposures'!N65+'IRRBB exposures'!N89,"")</f>
        <v/>
      </c>
      <c r="L251" s="1346" t="str">
        <f>IF(AND(ISNUMBER('IRRBB exposures'!O39),ISNUMBER('IRRBB exposures'!O65),ISNUMBER('IRRBB exposures'!O89)),'IRRBB exposures'!O39+'IRRBB exposures'!O65+'IRRBB exposures'!O89,"")</f>
        <v/>
      </c>
      <c r="M251" s="1346" t="str">
        <f>IF(AND(ISNUMBER('IRRBB exposures'!P39),ISNUMBER('IRRBB exposures'!P65),ISNUMBER('IRRBB exposures'!P89)),'IRRBB exposures'!P39+'IRRBB exposures'!P65+'IRRBB exposures'!P89,"")</f>
        <v/>
      </c>
      <c r="N251" s="1346" t="str">
        <f>IF(AND(ISNUMBER('IRRBB exposures'!Q39),ISNUMBER('IRRBB exposures'!Q65),ISNUMBER('IRRBB exposures'!Q89)),'IRRBB exposures'!Q39+'IRRBB exposures'!Q65+'IRRBB exposures'!Q89,"")</f>
        <v/>
      </c>
      <c r="O251" s="1346" t="str">
        <f>IF(AND(ISNUMBER('IRRBB exposures'!R39),ISNUMBER('IRRBB exposures'!R65),ISNUMBER('IRRBB exposures'!R89)),'IRRBB exposures'!R39+'IRRBB exposures'!R65+'IRRBB exposures'!R89,"")</f>
        <v/>
      </c>
      <c r="P251" s="1346">
        <v>0</v>
      </c>
      <c r="Q251" s="1346">
        <v>0</v>
      </c>
      <c r="R251" s="1346">
        <v>0</v>
      </c>
      <c r="S251" s="1346">
        <v>0</v>
      </c>
      <c r="T251" s="1346">
        <v>0</v>
      </c>
      <c r="U251" s="1346">
        <v>0</v>
      </c>
      <c r="V251" s="1346">
        <v>0</v>
      </c>
      <c r="W251" s="1596" t="str">
        <f>IF(OR(ISBLANK('IRRBB exposures'!$E$29),'IRRBB exposures'!$F$29="No"),"",IF('IRRBB exposures'!$E$29 = Parameters!$D205,-1,0))</f>
        <v/>
      </c>
    </row>
    <row r="252" spans="1:23" ht="15" customHeight="1" x14ac:dyDescent="0.25">
      <c r="B252" s="2245"/>
      <c r="C252" s="1150" t="s">
        <v>1345</v>
      </c>
      <c r="D252" s="1346" t="str">
        <f>IF(AND(ISNUMBER('IRRBB exposures'!$AD39),ISNUMBER('IRRBB exposures'!$AD65),ISNUMBER('IRRBB exposures'!$AD89)),(('IRRBB exposures'!$AD39+'IRRBB exposures'!$AD65)*'IRRBB parameters'!$C$47+'IRRBB exposures'!$AD89*'IRRBB parameters'!$C$48)*'IRRBB parameters'!C$44+('IRRBB exposures'!$AD39+'IRRBB exposures'!$AD65)*(1-'IRRBB parameters'!$C$47)+'IRRBB exposures'!$AD89*(1-'IRRBB parameters'!$C$48),"")</f>
        <v/>
      </c>
      <c r="E252" s="1346" t="str">
        <f>IF(AND(ISNUMBER('IRRBB exposures'!$AD39),ISNUMBER('IRRBB exposures'!$AD65),ISNUMBER('IRRBB exposures'!$AD89)),(('IRRBB exposures'!$AD39+'IRRBB exposures'!$AD65)*'IRRBB parameters'!$C$47+'IRRBB exposures'!$AD89*'IRRBB parameters'!$C$48)*'IRRBB parameters'!D$44,"")</f>
        <v/>
      </c>
      <c r="F252" s="1346" t="str">
        <f>IF(AND(ISNUMBER('IRRBB exposures'!$AD39),ISNUMBER('IRRBB exposures'!$AD65),ISNUMBER('IRRBB exposures'!$AD89)),(('IRRBB exposures'!$AD39+'IRRBB exposures'!$AD65)*'IRRBB parameters'!$C$47+'IRRBB exposures'!$AD89*'IRRBB parameters'!$C$48)*'IRRBB parameters'!E$44,"")</f>
        <v/>
      </c>
      <c r="G252" s="1346" t="str">
        <f>IF(AND(ISNUMBER('IRRBB exposures'!$AD39),ISNUMBER('IRRBB exposures'!$AD65),ISNUMBER('IRRBB exposures'!$AD89)),(('IRRBB exposures'!$AD39+'IRRBB exposures'!$AD65)*'IRRBB parameters'!$C$47+'IRRBB exposures'!$AD89*'IRRBB parameters'!$C$48)*'IRRBB parameters'!F$44,"")</f>
        <v/>
      </c>
      <c r="H252" s="1346" t="str">
        <f>IF(AND(ISNUMBER('IRRBB exposures'!$AD39),ISNUMBER('IRRBB exposures'!$AD65),ISNUMBER('IRRBB exposures'!$AD89)),(('IRRBB exposures'!$AD39+'IRRBB exposures'!$AD65)*'IRRBB parameters'!$C$47+'IRRBB exposures'!$AD89*'IRRBB parameters'!$C$48)*'IRRBB parameters'!G$44,"")</f>
        <v/>
      </c>
      <c r="I252" s="1346" t="str">
        <f>IF(AND(ISNUMBER('IRRBB exposures'!$AD39),ISNUMBER('IRRBB exposures'!$AD65),ISNUMBER('IRRBB exposures'!$AD89)),(('IRRBB exposures'!$AD39+'IRRBB exposures'!$AD65)*'IRRBB parameters'!$C$47+'IRRBB exposures'!$AD89*'IRRBB parameters'!$C$48)*'IRRBB parameters'!H$44,"")</f>
        <v/>
      </c>
      <c r="J252" s="1346" t="str">
        <f>IF(AND(ISNUMBER('IRRBB exposures'!$AD39),ISNUMBER('IRRBB exposures'!$AD65),ISNUMBER('IRRBB exposures'!$AD89)),(('IRRBB exposures'!$AD39+'IRRBB exposures'!$AD65)*'IRRBB parameters'!$C$47+'IRRBB exposures'!$AD89*'IRRBB parameters'!$C$48)*'IRRBB parameters'!I$44,"")</f>
        <v/>
      </c>
      <c r="K252" s="1346" t="str">
        <f>IF(AND(ISNUMBER('IRRBB exposures'!$AD39),ISNUMBER('IRRBB exposures'!$AD65),ISNUMBER('IRRBB exposures'!$AD89)),(('IRRBB exposures'!$AD39+'IRRBB exposures'!$AD65)*'IRRBB parameters'!$C$47+'IRRBB exposures'!$AD89*'IRRBB parameters'!$C$48)*'IRRBB parameters'!J$44,"")</f>
        <v/>
      </c>
      <c r="L252" s="1346" t="str">
        <f>IF(AND(ISNUMBER('IRRBB exposures'!$AD39),ISNUMBER('IRRBB exposures'!$AD65),ISNUMBER('IRRBB exposures'!$AD89)),(('IRRBB exposures'!$AD39+'IRRBB exposures'!$AD65)*'IRRBB parameters'!$C$47+'IRRBB exposures'!$AD89*'IRRBB parameters'!$C$48)*'IRRBB parameters'!K$44,"")</f>
        <v/>
      </c>
      <c r="M252" s="1346" t="str">
        <f>IF(AND(ISNUMBER('IRRBB exposures'!$AD39),ISNUMBER('IRRBB exposures'!$AD65),ISNUMBER('IRRBB exposures'!$AD89)),(('IRRBB exposures'!$AD39+'IRRBB exposures'!$AD65)*'IRRBB parameters'!$C$47+'IRRBB exposures'!$AD89*'IRRBB parameters'!$C$48)*'IRRBB parameters'!L$44,"")</f>
        <v/>
      </c>
      <c r="N252" s="1346" t="str">
        <f>IF(AND(ISNUMBER('IRRBB exposures'!$AD39),ISNUMBER('IRRBB exposures'!$AD65),ISNUMBER('IRRBB exposures'!$AD89)),(('IRRBB exposures'!$AD39+'IRRBB exposures'!$AD65)*'IRRBB parameters'!$C$47+'IRRBB exposures'!$AD89*'IRRBB parameters'!$C$48)*'IRRBB parameters'!M$44,"")</f>
        <v/>
      </c>
      <c r="O252" s="1346" t="str">
        <f>IF(AND(ISNUMBER('IRRBB exposures'!$AD39),ISNUMBER('IRRBB exposures'!$AD65),ISNUMBER('IRRBB exposures'!$AD89)),(('IRRBB exposures'!$AD39+'IRRBB exposures'!$AD65)*'IRRBB parameters'!$C$47+'IRRBB exposures'!$AD89*'IRRBB parameters'!$C$48)*'IRRBB parameters'!N$44,"")</f>
        <v/>
      </c>
      <c r="P252" s="1346">
        <v>0</v>
      </c>
      <c r="Q252" s="1346">
        <v>0</v>
      </c>
      <c r="R252" s="1346">
        <v>0</v>
      </c>
      <c r="S252" s="1346">
        <v>0</v>
      </c>
      <c r="T252" s="1346">
        <v>0</v>
      </c>
      <c r="U252" s="1346">
        <v>0</v>
      </c>
      <c r="V252" s="1346">
        <v>0</v>
      </c>
      <c r="W252" s="1596" t="str">
        <f>IF(OR(ISBLANK('IRRBB exposures'!$E$29),'IRRBB exposures'!$F$29="No"),"",IF('IRRBB exposures'!$E$29 = Parameters!$D206,-1,0))</f>
        <v/>
      </c>
    </row>
    <row r="253" spans="1:23" ht="15" customHeight="1" x14ac:dyDescent="0.25">
      <c r="B253" s="2245"/>
      <c r="C253" s="1150" t="s">
        <v>1346</v>
      </c>
      <c r="D253" s="1346" t="str">
        <f>IF(AND(ISNUMBER('IRRBB exposures'!$D114),ISNUMBER('IRRBB exposures'!$E114),ISNUMBER('IRRBB exposures'!$F114),ISNUMBER('IRRBB exposures'!$G114),ISNUMBER('IRRBB exposures'!$H114),ISNUMBER('IRRBB exposures'!$I114)),SUMPRODUCT('IRRBB exposures'!$D114:$I114,'IRRBB parameters'!$C$52:$H$52)*'IRRBB parameters'!C$44+SUMPRODUCT('IRRBB exposures'!$D114:$I114,'IRRBB parameters'!$C$53:$H$53),"")</f>
        <v/>
      </c>
      <c r="E253" s="1346" t="str">
        <f>IF(AND(ISNUMBER('IRRBB exposures'!$D114),ISNUMBER('IRRBB exposures'!$E114),ISNUMBER('IRRBB exposures'!$F114),ISNUMBER('IRRBB exposures'!$G114),ISNUMBER('IRRBB exposures'!$H114),ISNUMBER('IRRBB exposures'!$I114)),SUMPRODUCT('IRRBB exposures'!$D114:$I114,'IRRBB parameters'!$C$52:$H$52)*'IRRBB parameters'!D$44,"")</f>
        <v/>
      </c>
      <c r="F253" s="1346" t="str">
        <f>IF(AND(ISNUMBER('IRRBB exposures'!$D114),ISNUMBER('IRRBB exposures'!$E114),ISNUMBER('IRRBB exposures'!$F114),ISNUMBER('IRRBB exposures'!$G114),ISNUMBER('IRRBB exposures'!$H114),ISNUMBER('IRRBB exposures'!$I114)),SUMPRODUCT('IRRBB exposures'!$D114:$I114,'IRRBB parameters'!$C$52:$H$52)*'IRRBB parameters'!E$44,"")</f>
        <v/>
      </c>
      <c r="G253" s="1346" t="str">
        <f>IF(AND(ISNUMBER('IRRBB exposures'!$D114),ISNUMBER('IRRBB exposures'!$E114),ISNUMBER('IRRBB exposures'!$F114),ISNUMBER('IRRBB exposures'!$G114),ISNUMBER('IRRBB exposures'!$H114),ISNUMBER('IRRBB exposures'!$I114)),SUMPRODUCT('IRRBB exposures'!$D114:$I114,'IRRBB parameters'!$C$52:$H$52)*'IRRBB parameters'!F$44,"")</f>
        <v/>
      </c>
      <c r="H253" s="1346" t="str">
        <f>IF(AND(ISNUMBER('IRRBB exposures'!$D114),ISNUMBER('IRRBB exposures'!$E114),ISNUMBER('IRRBB exposures'!$F114),ISNUMBER('IRRBB exposures'!$G114),ISNUMBER('IRRBB exposures'!$H114),ISNUMBER('IRRBB exposures'!$I114)),SUMPRODUCT('IRRBB exposures'!$D114:$I114,'IRRBB parameters'!$C$52:$H$52)*'IRRBB parameters'!G$44,"")</f>
        <v/>
      </c>
      <c r="I253" s="1346" t="str">
        <f>IF(AND(ISNUMBER('IRRBB exposures'!$D114),ISNUMBER('IRRBB exposures'!$E114),ISNUMBER('IRRBB exposures'!$F114),ISNUMBER('IRRBB exposures'!$G114),ISNUMBER('IRRBB exposures'!$H114),ISNUMBER('IRRBB exposures'!$I114)),SUMPRODUCT('IRRBB exposures'!$D114:$I114,'IRRBB parameters'!$C$52:$H$52)*'IRRBB parameters'!H$44,"")</f>
        <v/>
      </c>
      <c r="J253" s="1346" t="str">
        <f>IF(AND(ISNUMBER('IRRBB exposures'!$D114),ISNUMBER('IRRBB exposures'!$E114),ISNUMBER('IRRBB exposures'!$F114),ISNUMBER('IRRBB exposures'!$G114),ISNUMBER('IRRBB exposures'!$H114),ISNUMBER('IRRBB exposures'!$I114)),SUMPRODUCT('IRRBB exposures'!$D114:$I114,'IRRBB parameters'!$C$52:$H$52)*'IRRBB parameters'!I$44,"")</f>
        <v/>
      </c>
      <c r="K253" s="1346" t="str">
        <f>IF(AND(ISNUMBER('IRRBB exposures'!$D114),ISNUMBER('IRRBB exposures'!$E114),ISNUMBER('IRRBB exposures'!$F114),ISNUMBER('IRRBB exposures'!$G114),ISNUMBER('IRRBB exposures'!$H114),ISNUMBER('IRRBB exposures'!$I114)),SUMPRODUCT('IRRBB exposures'!$D114:$I114,'IRRBB parameters'!$C$52:$H$52)*'IRRBB parameters'!J$44,"")</f>
        <v/>
      </c>
      <c r="L253" s="1346" t="str">
        <f>IF(AND(ISNUMBER('IRRBB exposures'!$D114),ISNUMBER('IRRBB exposures'!$E114),ISNUMBER('IRRBB exposures'!$F114),ISNUMBER('IRRBB exposures'!$G114),ISNUMBER('IRRBB exposures'!$H114),ISNUMBER('IRRBB exposures'!$I114)),SUMPRODUCT('IRRBB exposures'!$D114:$I114,'IRRBB parameters'!$C$52:$H$52)*'IRRBB parameters'!K$44,"")</f>
        <v/>
      </c>
      <c r="M253" s="1346" t="str">
        <f>IF(AND(ISNUMBER('IRRBB exposures'!$D114),ISNUMBER('IRRBB exposures'!$E114),ISNUMBER('IRRBB exposures'!$F114),ISNUMBER('IRRBB exposures'!$G114),ISNUMBER('IRRBB exposures'!$H114),ISNUMBER('IRRBB exposures'!$I114)),SUMPRODUCT('IRRBB exposures'!$D114:$I114,'IRRBB parameters'!$C$52:$H$52)*'IRRBB parameters'!L$44,"")</f>
        <v/>
      </c>
      <c r="N253" s="1346" t="str">
        <f>IF(AND(ISNUMBER('IRRBB exposures'!$D114),ISNUMBER('IRRBB exposures'!$E114),ISNUMBER('IRRBB exposures'!$F114),ISNUMBER('IRRBB exposures'!$G114),ISNUMBER('IRRBB exposures'!$H114),ISNUMBER('IRRBB exposures'!$I114)),SUMPRODUCT('IRRBB exposures'!$D114:$I114,'IRRBB parameters'!$C$52:$H$52)*'IRRBB parameters'!M$44,"")</f>
        <v/>
      </c>
      <c r="O253" s="1346" t="str">
        <f>IF(AND(ISNUMBER('IRRBB exposures'!$D114),ISNUMBER('IRRBB exposures'!$E114),ISNUMBER('IRRBB exposures'!$F114),ISNUMBER('IRRBB exposures'!$G114),ISNUMBER('IRRBB exposures'!$H114),ISNUMBER('IRRBB exposures'!$I114)),SUMPRODUCT('IRRBB exposures'!$D114:$I114,'IRRBB parameters'!$C$52:$H$52)*'IRRBB parameters'!N$44,"")</f>
        <v/>
      </c>
      <c r="P253" s="1346">
        <v>0</v>
      </c>
      <c r="Q253" s="1346">
        <v>0</v>
      </c>
      <c r="R253" s="1346">
        <v>0</v>
      </c>
      <c r="S253" s="1346">
        <v>0</v>
      </c>
      <c r="T253" s="1346">
        <v>0</v>
      </c>
      <c r="U253" s="1346">
        <v>0</v>
      </c>
      <c r="V253" s="1346">
        <v>0</v>
      </c>
      <c r="W253" s="1596" t="str">
        <f>IF(OR(ISBLANK('IRRBB exposures'!$E$29),'IRRBB exposures'!$F$29="No"),"",IF('IRRBB exposures'!$E$29 = Parameters!$D207,-1,0))</f>
        <v/>
      </c>
    </row>
    <row r="254" spans="1:23" ht="15" customHeight="1" x14ac:dyDescent="0.25">
      <c r="B254" s="2245"/>
      <c r="C254" s="1150" t="s">
        <v>1298</v>
      </c>
      <c r="D254" s="1346" t="str">
        <f>IF(ISNUMBER('IRRBB exposures'!E158),'IRRBB exposures'!E158,"")</f>
        <v/>
      </c>
      <c r="E254" s="1346" t="str">
        <f>IF(ISNUMBER('IRRBB exposures'!F158),'IRRBB exposures'!F158,"")</f>
        <v/>
      </c>
      <c r="F254" s="1346" t="str">
        <f>IF(ISNUMBER('IRRBB exposures'!G158),'IRRBB exposures'!G158,"")</f>
        <v/>
      </c>
      <c r="G254" s="1346" t="str">
        <f>IF(ISNUMBER('IRRBB exposures'!H158),'IRRBB exposures'!H158,"")</f>
        <v/>
      </c>
      <c r="H254" s="1346" t="str">
        <f>IF(ISNUMBER('IRRBB exposures'!I158),'IRRBB exposures'!I158,"")</f>
        <v/>
      </c>
      <c r="I254" s="1346" t="str">
        <f>IF(ISNUMBER('IRRBB exposures'!J158),'IRRBB exposures'!J158,"")</f>
        <v/>
      </c>
      <c r="J254" s="1346" t="str">
        <f>IF(ISNUMBER('IRRBB exposures'!K158),'IRRBB exposures'!K158,"")</f>
        <v/>
      </c>
      <c r="K254" s="1346" t="str">
        <f>IF(ISNUMBER('IRRBB exposures'!L158),'IRRBB exposures'!L158,"")</f>
        <v/>
      </c>
      <c r="L254" s="1346" t="str">
        <f>IF(ISNUMBER('IRRBB exposures'!M158),'IRRBB exposures'!M158,"")</f>
        <v/>
      </c>
      <c r="M254" s="1346" t="str">
        <f>IF(ISNUMBER('IRRBB exposures'!N158),'IRRBB exposures'!N158,"")</f>
        <v/>
      </c>
      <c r="N254" s="1346" t="str">
        <f>IF(ISNUMBER('IRRBB exposures'!O158),'IRRBB exposures'!O158,"")</f>
        <v/>
      </c>
      <c r="O254" s="1346" t="str">
        <f>IF(ISNUMBER('IRRBB exposures'!P158),'IRRBB exposures'!P158,"")</f>
        <v/>
      </c>
      <c r="P254" s="1346" t="str">
        <f>IF(ISNUMBER('IRRBB exposures'!Q158),'IRRBB exposures'!Q158,"")</f>
        <v/>
      </c>
      <c r="Q254" s="1346" t="str">
        <f>IF(ISNUMBER('IRRBB exposures'!R158),'IRRBB exposures'!R158,"")</f>
        <v/>
      </c>
      <c r="R254" s="1346" t="str">
        <f>IF(ISNUMBER('IRRBB exposures'!S158),'IRRBB exposures'!S158,"")</f>
        <v/>
      </c>
      <c r="S254" s="1346" t="str">
        <f>IF(ISNUMBER('IRRBB exposures'!T158),'IRRBB exposures'!T158,"")</f>
        <v/>
      </c>
      <c r="T254" s="1346" t="str">
        <f>IF(ISNUMBER('IRRBB exposures'!U158),'IRRBB exposures'!U158,"")</f>
        <v/>
      </c>
      <c r="U254" s="1346" t="str">
        <f>IF(ISNUMBER('IRRBB exposures'!V158),'IRRBB exposures'!V158,"")</f>
        <v/>
      </c>
      <c r="V254" s="1346" t="str">
        <f>IF(ISNUMBER('IRRBB exposures'!W158),'IRRBB exposures'!W158,"")</f>
        <v/>
      </c>
      <c r="W254" s="1597">
        <v>-1</v>
      </c>
    </row>
    <row r="255" spans="1:23" ht="15" customHeight="1" x14ac:dyDescent="0.25">
      <c r="B255" s="2245"/>
      <c r="C255" s="1150" t="s">
        <v>1299</v>
      </c>
      <c r="D255" s="1346" t="str">
        <f>IF(ISNUMBER('IRRBB exposures'!E259),'IRRBB exposures'!E259,"")</f>
        <v/>
      </c>
      <c r="E255" s="1346" t="str">
        <f>IF(ISNUMBER('IRRBB exposures'!F259),'IRRBB exposures'!F259,"")</f>
        <v/>
      </c>
      <c r="F255" s="1346" t="str">
        <f>IF(ISNUMBER('IRRBB exposures'!G259),'IRRBB exposures'!G259,"")</f>
        <v/>
      </c>
      <c r="G255" s="1346" t="str">
        <f>IF(ISNUMBER('IRRBB exposures'!H259),'IRRBB exposures'!H259,"")</f>
        <v/>
      </c>
      <c r="H255" s="1346" t="str">
        <f>IF(ISNUMBER('IRRBB exposures'!I259),'IRRBB exposures'!I259,"")</f>
        <v/>
      </c>
      <c r="I255" s="1346" t="str">
        <f>IF(ISNUMBER('IRRBB exposures'!J259),'IRRBB exposures'!J259,"")</f>
        <v/>
      </c>
      <c r="J255" s="1346" t="str">
        <f>IF(ISNUMBER('IRRBB exposures'!K259),'IRRBB exposures'!K259,"")</f>
        <v/>
      </c>
      <c r="K255" s="1346" t="str">
        <f>IF(ISNUMBER('IRRBB exposures'!L259),'IRRBB exposures'!L259,"")</f>
        <v/>
      </c>
      <c r="L255" s="1346" t="str">
        <f>IF(ISNUMBER('IRRBB exposures'!M259),'IRRBB exposures'!M259,"")</f>
        <v/>
      </c>
      <c r="M255" s="1346" t="str">
        <f>IF(ISNUMBER('IRRBB exposures'!N259),'IRRBB exposures'!N259,"")</f>
        <v/>
      </c>
      <c r="N255" s="1346" t="str">
        <f>IF(ISNUMBER('IRRBB exposures'!O259),'IRRBB exposures'!O259,"")</f>
        <v/>
      </c>
      <c r="O255" s="1346" t="str">
        <f>IF(ISNUMBER('IRRBB exposures'!P259),'IRRBB exposures'!P259,"")</f>
        <v/>
      </c>
      <c r="P255" s="1346" t="str">
        <f>IF(ISNUMBER('IRRBB exposures'!Q259),'IRRBB exposures'!Q259,"")</f>
        <v/>
      </c>
      <c r="Q255" s="1346" t="str">
        <f>IF(ISNUMBER('IRRBB exposures'!R259),'IRRBB exposures'!R259,"")</f>
        <v/>
      </c>
      <c r="R255" s="1346" t="str">
        <f>IF(ISNUMBER('IRRBB exposures'!S259),'IRRBB exposures'!S259,"")</f>
        <v/>
      </c>
      <c r="S255" s="1346" t="str">
        <f>IF(ISNUMBER('IRRBB exposures'!T259),'IRRBB exposures'!T259,"")</f>
        <v/>
      </c>
      <c r="T255" s="1346" t="str">
        <f>IF(ISNUMBER('IRRBB exposures'!U259),'IRRBB exposures'!U259,"")</f>
        <v/>
      </c>
      <c r="U255" s="1346" t="str">
        <f>IF(ISNUMBER('IRRBB exposures'!V259),'IRRBB exposures'!V259,"")</f>
        <v/>
      </c>
      <c r="V255" s="1346" t="str">
        <f>IF(ISNUMBER('IRRBB exposures'!W259),'IRRBB exposures'!W259,"")</f>
        <v/>
      </c>
      <c r="W255" s="1597">
        <v>1</v>
      </c>
    </row>
    <row r="256" spans="1:23" ht="15" customHeight="1" x14ac:dyDescent="0.25">
      <c r="B256" s="2245"/>
      <c r="C256" s="1150" t="s">
        <v>1300</v>
      </c>
      <c r="D256" s="1346" t="str">
        <f>IF(AND(ISNUMBER('IRRBB exposures'!E352),ISNUMBER('IRRBB exposures'!E397)),'IRRBB exposures'!E352-'IRRBB exposures'!E397,"")</f>
        <v/>
      </c>
      <c r="E256" s="1346" t="str">
        <f>IF(AND(ISNUMBER('IRRBB exposures'!F352),ISNUMBER('IRRBB exposures'!F397)),'IRRBB exposures'!F352-'IRRBB exposures'!F397,"")</f>
        <v/>
      </c>
      <c r="F256" s="1346" t="str">
        <f>IF(AND(ISNUMBER('IRRBB exposures'!G352),ISNUMBER('IRRBB exposures'!G397)),'IRRBB exposures'!G352-'IRRBB exposures'!G397,"")</f>
        <v/>
      </c>
      <c r="G256" s="1346" t="str">
        <f>IF(AND(ISNUMBER('IRRBB exposures'!H352),ISNUMBER('IRRBB exposures'!H397)),'IRRBB exposures'!H352-'IRRBB exposures'!H397,"")</f>
        <v/>
      </c>
      <c r="H256" s="1346" t="str">
        <f>IF(AND(ISNUMBER('IRRBB exposures'!I352),ISNUMBER('IRRBB exposures'!I397)),'IRRBB exposures'!I352-'IRRBB exposures'!I397,"")</f>
        <v/>
      </c>
      <c r="I256" s="1346" t="str">
        <f>IF(AND(ISNUMBER('IRRBB exposures'!J352),ISNUMBER('IRRBB exposures'!J397)),'IRRBB exposures'!J352-'IRRBB exposures'!J397,"")</f>
        <v/>
      </c>
      <c r="J256" s="1346" t="str">
        <f>IF(AND(ISNUMBER('IRRBB exposures'!K352),ISNUMBER('IRRBB exposures'!K397)),'IRRBB exposures'!K352-'IRRBB exposures'!K397,"")</f>
        <v/>
      </c>
      <c r="K256" s="1346" t="str">
        <f>IF(AND(ISNUMBER('IRRBB exposures'!L352),ISNUMBER('IRRBB exposures'!L397)),'IRRBB exposures'!L352-'IRRBB exposures'!L397,"")</f>
        <v/>
      </c>
      <c r="L256" s="1346" t="str">
        <f>IF(AND(ISNUMBER('IRRBB exposures'!M352),ISNUMBER('IRRBB exposures'!M397)),'IRRBB exposures'!M352-'IRRBB exposures'!M397,"")</f>
        <v/>
      </c>
      <c r="M256" s="1346" t="str">
        <f>IF(AND(ISNUMBER('IRRBB exposures'!N352),ISNUMBER('IRRBB exposures'!N397)),'IRRBB exposures'!N352-'IRRBB exposures'!N397,"")</f>
        <v/>
      </c>
      <c r="N256" s="1346" t="str">
        <f>IF(AND(ISNUMBER('IRRBB exposures'!O352),ISNUMBER('IRRBB exposures'!O397)),'IRRBB exposures'!O352-'IRRBB exposures'!O397,"")</f>
        <v/>
      </c>
      <c r="O256" s="1346" t="str">
        <f>IF(AND(ISNUMBER('IRRBB exposures'!P352),ISNUMBER('IRRBB exposures'!P397)),'IRRBB exposures'!P352-'IRRBB exposures'!P397,"")</f>
        <v/>
      </c>
      <c r="P256" s="1346" t="str">
        <f>IF(AND(ISNUMBER('IRRBB exposures'!Q352),ISNUMBER('IRRBB exposures'!Q397)),'IRRBB exposures'!Q352-'IRRBB exposures'!Q397,"")</f>
        <v/>
      </c>
      <c r="Q256" s="1346" t="str">
        <f>IF(AND(ISNUMBER('IRRBB exposures'!R352),ISNUMBER('IRRBB exposures'!R397)),'IRRBB exposures'!R352-'IRRBB exposures'!R397,"")</f>
        <v/>
      </c>
      <c r="R256" s="1346" t="str">
        <f>IF(AND(ISNUMBER('IRRBB exposures'!S352),ISNUMBER('IRRBB exposures'!S397)),'IRRBB exposures'!S352-'IRRBB exposures'!S397,"")</f>
        <v/>
      </c>
      <c r="S256" s="1346" t="str">
        <f>IF(AND(ISNUMBER('IRRBB exposures'!T352),ISNUMBER('IRRBB exposures'!T397)),'IRRBB exposures'!T352-'IRRBB exposures'!T397,"")</f>
        <v/>
      </c>
      <c r="T256" s="1346" t="str">
        <f>IF(AND(ISNUMBER('IRRBB exposures'!U352),ISNUMBER('IRRBB exposures'!U397)),'IRRBB exposures'!U352-'IRRBB exposures'!U397,"")</f>
        <v/>
      </c>
      <c r="U256" s="1346" t="str">
        <f>IF(AND(ISNUMBER('IRRBB exposures'!V352),ISNUMBER('IRRBB exposures'!V397)),'IRRBB exposures'!V352-'IRRBB exposures'!V397,"")</f>
        <v/>
      </c>
      <c r="V256" s="1346" t="str">
        <f>IF(AND(ISNUMBER('IRRBB exposures'!W352),ISNUMBER('IRRBB exposures'!W397)),'IRRBB exposures'!W352-'IRRBB exposures'!W397,"")</f>
        <v/>
      </c>
      <c r="W256" s="1597">
        <v>-1</v>
      </c>
    </row>
    <row r="257" spans="2:23" s="1150" customFormat="1" ht="15" customHeight="1" x14ac:dyDescent="0.25">
      <c r="B257" s="2245"/>
      <c r="C257" s="1150" t="s">
        <v>1301</v>
      </c>
      <c r="D257" s="1346" t="str">
        <f>IF(AND(ISNUMBER('IRRBB exposures'!E535),ISNUMBER('IRRBB exposures'!E581)),'IRRBB exposures'!E535-'IRRBB exposures'!E581,"")</f>
        <v/>
      </c>
      <c r="E257" s="1346" t="str">
        <f>IF(AND(ISNUMBER('IRRBB exposures'!F535),ISNUMBER('IRRBB exposures'!F581)),'IRRBB exposures'!F535-'IRRBB exposures'!F581,"")</f>
        <v/>
      </c>
      <c r="F257" s="1346" t="str">
        <f>IF(AND(ISNUMBER('IRRBB exposures'!G535),ISNUMBER('IRRBB exposures'!G581)),'IRRBB exposures'!G535-'IRRBB exposures'!G581,"")</f>
        <v/>
      </c>
      <c r="G257" s="1346" t="str">
        <f>IF(AND(ISNUMBER('IRRBB exposures'!H535),ISNUMBER('IRRBB exposures'!H581)),'IRRBB exposures'!H535-'IRRBB exposures'!H581,"")</f>
        <v/>
      </c>
      <c r="H257" s="1346" t="str">
        <f>IF(AND(ISNUMBER('IRRBB exposures'!I535),ISNUMBER('IRRBB exposures'!I581)),'IRRBB exposures'!I535-'IRRBB exposures'!I581,"")</f>
        <v/>
      </c>
      <c r="I257" s="1346" t="str">
        <f>IF(AND(ISNUMBER('IRRBB exposures'!J535),ISNUMBER('IRRBB exposures'!J581)),'IRRBB exposures'!J535-'IRRBB exposures'!J581,"")</f>
        <v/>
      </c>
      <c r="J257" s="1346" t="str">
        <f>IF(AND(ISNUMBER('IRRBB exposures'!K535),ISNUMBER('IRRBB exposures'!K581)),'IRRBB exposures'!K535-'IRRBB exposures'!K581,"")</f>
        <v/>
      </c>
      <c r="K257" s="1346" t="str">
        <f>IF(AND(ISNUMBER('IRRBB exposures'!L535),ISNUMBER('IRRBB exposures'!L581)),'IRRBB exposures'!L535-'IRRBB exposures'!L581,"")</f>
        <v/>
      </c>
      <c r="L257" s="1346" t="str">
        <f>IF(AND(ISNUMBER('IRRBB exposures'!M535),ISNUMBER('IRRBB exposures'!M581)),'IRRBB exposures'!M535-'IRRBB exposures'!M581,"")</f>
        <v/>
      </c>
      <c r="M257" s="1346" t="str">
        <f>IF(AND(ISNUMBER('IRRBB exposures'!N535),ISNUMBER('IRRBB exposures'!N581)),'IRRBB exposures'!N535-'IRRBB exposures'!N581,"")</f>
        <v/>
      </c>
      <c r="N257" s="1346" t="str">
        <f>IF(AND(ISNUMBER('IRRBB exposures'!O535),ISNUMBER('IRRBB exposures'!O581)),'IRRBB exposures'!O535-'IRRBB exposures'!O581,"")</f>
        <v/>
      </c>
      <c r="O257" s="1346" t="str">
        <f>IF(AND(ISNUMBER('IRRBB exposures'!P535),ISNUMBER('IRRBB exposures'!P581)),'IRRBB exposures'!P535-'IRRBB exposures'!P581,"")</f>
        <v/>
      </c>
      <c r="P257" s="1346" t="str">
        <f>IF(AND(ISNUMBER('IRRBB exposures'!Q535),ISNUMBER('IRRBB exposures'!Q581)),'IRRBB exposures'!Q535-'IRRBB exposures'!Q581,"")</f>
        <v/>
      </c>
      <c r="Q257" s="1346" t="str">
        <f>IF(AND(ISNUMBER('IRRBB exposures'!R535),ISNUMBER('IRRBB exposures'!R581)),'IRRBB exposures'!R535-'IRRBB exposures'!R581,"")</f>
        <v/>
      </c>
      <c r="R257" s="1346" t="str">
        <f>IF(AND(ISNUMBER('IRRBB exposures'!S535),ISNUMBER('IRRBB exposures'!S581)),'IRRBB exposures'!S535-'IRRBB exposures'!S581,"")</f>
        <v/>
      </c>
      <c r="S257" s="1346" t="str">
        <f>IF(AND(ISNUMBER('IRRBB exposures'!T535),ISNUMBER('IRRBB exposures'!T581)),'IRRBB exposures'!T535-'IRRBB exposures'!T581,"")</f>
        <v/>
      </c>
      <c r="T257" s="1346" t="str">
        <f>IF(AND(ISNUMBER('IRRBB exposures'!U535),ISNUMBER('IRRBB exposures'!U581)),'IRRBB exposures'!U535-'IRRBB exposures'!U581,"")</f>
        <v/>
      </c>
      <c r="U257" s="1346" t="str">
        <f>IF(AND(ISNUMBER('IRRBB exposures'!V535),ISNUMBER('IRRBB exposures'!V581)),'IRRBB exposures'!V535-'IRRBB exposures'!V581,"")</f>
        <v/>
      </c>
      <c r="V257" s="1346" t="str">
        <f>IF(AND(ISNUMBER('IRRBB exposures'!W535),ISNUMBER('IRRBB exposures'!W581)),'IRRBB exposures'!W535-'IRRBB exposures'!W581,"")</f>
        <v/>
      </c>
      <c r="W257" s="1597">
        <v>1</v>
      </c>
    </row>
    <row r="258" spans="2:23" s="1150" customFormat="1" ht="15" customHeight="1" x14ac:dyDescent="0.25">
      <c r="B258" s="2246"/>
      <c r="C258" s="1139" t="s">
        <v>1302</v>
      </c>
      <c r="D258" s="1347" t="str">
        <f>IF(AND(ISNUMBER(D250),'IRRBB exposures'!$F$29="Yes",ISNUMBER(D254),ISNUMBER(D255),ISNUMBER(D256),ISNUMBER(D257),ISNUMBER($W251),ISNUMBER($W252),ISNUMBER($W253)),SUMPRODUCT(D250:D257,$W250:$W257),"")</f>
        <v/>
      </c>
      <c r="E258" s="1347" t="str">
        <f>IF(AND(ISNUMBER(E250),'IRRBB exposures'!$F$29="Yes",ISNUMBER(E254),ISNUMBER(E255),ISNUMBER(E256),ISNUMBER(E257),ISNUMBER($W251),ISNUMBER($W252),ISNUMBER($W253)),SUMPRODUCT(E250:E257,$W250:$W257),"")</f>
        <v/>
      </c>
      <c r="F258" s="1347" t="str">
        <f>IF(AND(ISNUMBER(F250),'IRRBB exposures'!$F$29="Yes",ISNUMBER(F254),ISNUMBER(F255),ISNUMBER(F256),ISNUMBER(F257),ISNUMBER($W251),ISNUMBER($W252),ISNUMBER($W253)),SUMPRODUCT(F250:F257,$W250:$W257),"")</f>
        <v/>
      </c>
      <c r="G258" s="1347" t="str">
        <f>IF(AND(ISNUMBER(G250),'IRRBB exposures'!$F$29="Yes",ISNUMBER(G254),ISNUMBER(G255),ISNUMBER(G256),ISNUMBER(G257),ISNUMBER($W251),ISNUMBER($W252),ISNUMBER($W253)),SUMPRODUCT(G250:G257,$W250:$W257),"")</f>
        <v/>
      </c>
      <c r="H258" s="1347" t="str">
        <f>IF(AND(ISNUMBER(H250),'IRRBB exposures'!$F$29="Yes",ISNUMBER(H254),ISNUMBER(H255),ISNUMBER(H256),ISNUMBER(H257),ISNUMBER($W251),ISNUMBER($W252),ISNUMBER($W253)),SUMPRODUCT(H250:H257,$W250:$W257),"")</f>
        <v/>
      </c>
      <c r="I258" s="1347" t="str">
        <f>IF(AND(ISNUMBER(I250),'IRRBB exposures'!$F$29="Yes",ISNUMBER(I254),ISNUMBER(I255),ISNUMBER(I256),ISNUMBER(I257),ISNUMBER($W251),ISNUMBER($W252),ISNUMBER($W253)),SUMPRODUCT(I250:I257,$W250:$W257),"")</f>
        <v/>
      </c>
      <c r="J258" s="1347" t="str">
        <f>IF(AND(ISNUMBER(J250),'IRRBB exposures'!$F$29="Yes",ISNUMBER(J254),ISNUMBER(J255),ISNUMBER(J256),ISNUMBER(J257),ISNUMBER($W251),ISNUMBER($W252),ISNUMBER($W253)),SUMPRODUCT(J250:J257,$W250:$W257),"")</f>
        <v/>
      </c>
      <c r="K258" s="1347" t="str">
        <f>IF(AND(ISNUMBER(K250),'IRRBB exposures'!$F$29="Yes",ISNUMBER(K254),ISNUMBER(K255),ISNUMBER(K256),ISNUMBER(K257),ISNUMBER($W251),ISNUMBER($W252),ISNUMBER($W253)),SUMPRODUCT(K250:K257,$W250:$W257),"")</f>
        <v/>
      </c>
      <c r="L258" s="1347" t="str">
        <f>IF(AND(ISNUMBER(L250),'IRRBB exposures'!$F$29="Yes",ISNUMBER(L254),ISNUMBER(L255),ISNUMBER(L256),ISNUMBER(L257),ISNUMBER($W251),ISNUMBER($W252),ISNUMBER($W253)),SUMPRODUCT(L250:L257,$W250:$W257),"")</f>
        <v/>
      </c>
      <c r="M258" s="1347" t="str">
        <f>IF(AND(ISNUMBER(M250),'IRRBB exposures'!$F$29="Yes",ISNUMBER(M254),ISNUMBER(M255),ISNUMBER(M256),ISNUMBER(M257),ISNUMBER($W251),ISNUMBER($W252),ISNUMBER($W253)),SUMPRODUCT(M250:M257,$W250:$W257),"")</f>
        <v/>
      </c>
      <c r="N258" s="1347" t="str">
        <f>IF(AND(ISNUMBER(N250),'IRRBB exposures'!$F$29="Yes",ISNUMBER(N254),ISNUMBER(N255),ISNUMBER(N256),ISNUMBER(N257),ISNUMBER($W251),ISNUMBER($W252),ISNUMBER($W253)),SUMPRODUCT(N250:N257,$W250:$W257),"")</f>
        <v/>
      </c>
      <c r="O258" s="1347" t="str">
        <f>IF(AND(ISNUMBER(O250),'IRRBB exposures'!$F$29="Yes",ISNUMBER(O254),ISNUMBER(O255),ISNUMBER(O256),ISNUMBER(O257),ISNUMBER($W251),ISNUMBER($W252),ISNUMBER($W253)),SUMPRODUCT(O250:O257,$W250:$W257),"")</f>
        <v/>
      </c>
      <c r="P258" s="1347" t="str">
        <f>IF(AND(ISNUMBER(P250),'IRRBB exposures'!$F$29="Yes",ISNUMBER(P254),ISNUMBER(P255),ISNUMBER(P256),ISNUMBER(P257),ISNUMBER($W251),ISNUMBER($W252),ISNUMBER($W253)),SUMPRODUCT(P250:P257,$W250:$W257),"")</f>
        <v/>
      </c>
      <c r="Q258" s="1347" t="str">
        <f>IF(AND(ISNUMBER(Q250),'IRRBB exposures'!$F$29="Yes",ISNUMBER(Q254),ISNUMBER(Q255),ISNUMBER(Q256),ISNUMBER(Q257),ISNUMBER($W251),ISNUMBER($W252),ISNUMBER($W253)),SUMPRODUCT(Q250:Q257,$W250:$W257),"")</f>
        <v/>
      </c>
      <c r="R258" s="1347" t="str">
        <f>IF(AND(ISNUMBER(R250),'IRRBB exposures'!$F$29="Yes",ISNUMBER(R254),ISNUMBER(R255),ISNUMBER(R256),ISNUMBER(R257),ISNUMBER($W251),ISNUMBER($W252),ISNUMBER($W253)),SUMPRODUCT(R250:R257,$W250:$W257),"")</f>
        <v/>
      </c>
      <c r="S258" s="1347" t="str">
        <f>IF(AND(ISNUMBER(S250),'IRRBB exposures'!$F$29="Yes",ISNUMBER(S254),ISNUMBER(S255),ISNUMBER(S256),ISNUMBER(S257),ISNUMBER($W251),ISNUMBER($W252),ISNUMBER($W253)),SUMPRODUCT(S250:S257,$W250:$W257),"")</f>
        <v/>
      </c>
      <c r="T258" s="1347" t="str">
        <f>IF(AND(ISNUMBER(T250),'IRRBB exposures'!$F$29="Yes",ISNUMBER(T254),ISNUMBER(T255),ISNUMBER(T256),ISNUMBER(T257),ISNUMBER($W251),ISNUMBER($W252),ISNUMBER($W253)),SUMPRODUCT(T250:T257,$W250:$W257),"")</f>
        <v/>
      </c>
      <c r="U258" s="1347" t="str">
        <f>IF(AND(ISNUMBER(U250),'IRRBB exposures'!$F$29="Yes",ISNUMBER(U254),ISNUMBER(U255),ISNUMBER(U256),ISNUMBER(U257),ISNUMBER($W251),ISNUMBER($W252),ISNUMBER($W253)),SUMPRODUCT(U250:U257,$W250:$W257),"")</f>
        <v/>
      </c>
      <c r="V258" s="1347" t="str">
        <f>IF(AND(ISNUMBER(V250),'IRRBB exposures'!$F$29="Yes",ISNUMBER(V254),ISNUMBER(V255),ISNUMBER(V256),ISNUMBER(V257),ISNUMBER($W251),ISNUMBER($W252),ISNUMBER($W253)),SUMPRODUCT(V250:V257,$W250:$W257),"")</f>
        <v/>
      </c>
      <c r="W258" s="1598"/>
    </row>
    <row r="259" spans="2:23" s="1150" customFormat="1" ht="15" customHeight="1" x14ac:dyDescent="0.25">
      <c r="B259" s="2244">
        <v>1</v>
      </c>
      <c r="C259" s="1150" t="s">
        <v>1303</v>
      </c>
      <c r="D259" s="1346" t="str">
        <f>IF(ISNUMBER('IRRBB exposures'!E159),'IRRBB exposures'!E159,"")</f>
        <v/>
      </c>
      <c r="E259" s="1346" t="str">
        <f>IF(ISNUMBER('IRRBB exposures'!F159),'IRRBB exposures'!F159,"")</f>
        <v/>
      </c>
      <c r="F259" s="1346" t="str">
        <f>IF(ISNUMBER('IRRBB exposures'!G159),'IRRBB exposures'!G159,"")</f>
        <v/>
      </c>
      <c r="G259" s="1346" t="str">
        <f>IF(ISNUMBER('IRRBB exposures'!H159),'IRRBB exposures'!H159,"")</f>
        <v/>
      </c>
      <c r="H259" s="1346" t="str">
        <f>IF(ISNUMBER('IRRBB exposures'!I159),'IRRBB exposures'!I159,"")</f>
        <v/>
      </c>
      <c r="I259" s="1346" t="str">
        <f>IF(ISNUMBER('IRRBB exposures'!J159),'IRRBB exposures'!J159,"")</f>
        <v/>
      </c>
      <c r="J259" s="1346" t="str">
        <f>IF(ISNUMBER('IRRBB exposures'!K159),'IRRBB exposures'!K159,"")</f>
        <v/>
      </c>
      <c r="K259" s="1346" t="str">
        <f>IF(ISNUMBER('IRRBB exposures'!L159),'IRRBB exposures'!L159,"")</f>
        <v/>
      </c>
      <c r="L259" s="1346" t="str">
        <f>IF(ISNUMBER('IRRBB exposures'!M159),'IRRBB exposures'!M159,"")</f>
        <v/>
      </c>
      <c r="M259" s="1346" t="str">
        <f>IF(ISNUMBER('IRRBB exposures'!N159),'IRRBB exposures'!N159,"")</f>
        <v/>
      </c>
      <c r="N259" s="1346" t="str">
        <f>IF(ISNUMBER('IRRBB exposures'!O159),'IRRBB exposures'!O159,"")</f>
        <v/>
      </c>
      <c r="O259" s="1346" t="str">
        <f>IF(ISNUMBER('IRRBB exposures'!P159),'IRRBB exposures'!P159,"")</f>
        <v/>
      </c>
      <c r="P259" s="1346" t="str">
        <f>IF(ISNUMBER('IRRBB exposures'!Q159),'IRRBB exposures'!Q159,"")</f>
        <v/>
      </c>
      <c r="Q259" s="1346" t="str">
        <f>IF(ISNUMBER('IRRBB exposures'!R159),'IRRBB exposures'!R159,"")</f>
        <v/>
      </c>
      <c r="R259" s="1346" t="str">
        <f>IF(ISNUMBER('IRRBB exposures'!S159),'IRRBB exposures'!S159,"")</f>
        <v/>
      </c>
      <c r="S259" s="1346" t="str">
        <f>IF(ISNUMBER('IRRBB exposures'!T159),'IRRBB exposures'!T159,"")</f>
        <v/>
      </c>
      <c r="T259" s="1346" t="str">
        <f>IF(ISNUMBER('IRRBB exposures'!U159),'IRRBB exposures'!U159,"")</f>
        <v/>
      </c>
      <c r="U259" s="1346" t="str">
        <f>IF(ISNUMBER('IRRBB exposures'!V159),'IRRBB exposures'!V159,"")</f>
        <v/>
      </c>
      <c r="V259" s="1346" t="str">
        <f>IF(ISNUMBER('IRRBB exposures'!W159),'IRRBB exposures'!W159,"")</f>
        <v/>
      </c>
      <c r="W259" s="1595" t="str">
        <f>IF(OR(ISBLANK('IRRBB exposures'!Y158),'IRRBB exposures'!Z159="No"),"",IF('IRRBB exposures'!Y158 = "Yes",-1,0))</f>
        <v/>
      </c>
    </row>
    <row r="260" spans="2:23" s="1150" customFormat="1" ht="15" customHeight="1" x14ac:dyDescent="0.25">
      <c r="B260" s="2245"/>
      <c r="C260" s="1348" t="s">
        <v>1304</v>
      </c>
      <c r="D260" s="1346" t="str">
        <f>IF(ISNUMBER('IRRBB exposures'!E204),'IRRBB exposures'!E204,"")</f>
        <v/>
      </c>
      <c r="E260" s="1346" t="str">
        <f>IF(ISNUMBER('IRRBB exposures'!F204),'IRRBB exposures'!F204,"")</f>
        <v/>
      </c>
      <c r="F260" s="1346" t="str">
        <f>IF(ISNUMBER('IRRBB exposures'!G204),'IRRBB exposures'!G204,"")</f>
        <v/>
      </c>
      <c r="G260" s="1346" t="str">
        <f>IF(ISNUMBER('IRRBB exposures'!H204),'IRRBB exposures'!H204,"")</f>
        <v/>
      </c>
      <c r="H260" s="1346" t="str">
        <f>IF(ISNUMBER('IRRBB exposures'!I204),'IRRBB exposures'!I204,"")</f>
        <v/>
      </c>
      <c r="I260" s="1346" t="str">
        <f>IF(ISNUMBER('IRRBB exposures'!J204),'IRRBB exposures'!J204,"")</f>
        <v/>
      </c>
      <c r="J260" s="1346" t="str">
        <f>IF(ISNUMBER('IRRBB exposures'!K204),'IRRBB exposures'!K204,"")</f>
        <v/>
      </c>
      <c r="K260" s="1346" t="str">
        <f>IF(ISNUMBER('IRRBB exposures'!L204),'IRRBB exposures'!L204,"")</f>
        <v/>
      </c>
      <c r="L260" s="1346" t="str">
        <f>IF(ISNUMBER('IRRBB exposures'!M204),'IRRBB exposures'!M204,"")</f>
        <v/>
      </c>
      <c r="M260" s="1346" t="str">
        <f>IF(ISNUMBER('IRRBB exposures'!N204),'IRRBB exposures'!N204,"")</f>
        <v/>
      </c>
      <c r="N260" s="1346" t="str">
        <f>IF(ISNUMBER('IRRBB exposures'!O204),'IRRBB exposures'!O204,"")</f>
        <v/>
      </c>
      <c r="O260" s="1346" t="str">
        <f>IF(ISNUMBER('IRRBB exposures'!P204),'IRRBB exposures'!P204,"")</f>
        <v/>
      </c>
      <c r="P260" s="1346" t="str">
        <f>IF(ISNUMBER('IRRBB exposures'!Q204),'IRRBB exposures'!Q204,"")</f>
        <v/>
      </c>
      <c r="Q260" s="1346" t="str">
        <f>IF(ISNUMBER('IRRBB exposures'!R204),'IRRBB exposures'!R204,"")</f>
        <v/>
      </c>
      <c r="R260" s="1346" t="str">
        <f>IF(ISNUMBER('IRRBB exposures'!S204),'IRRBB exposures'!S204,"")</f>
        <v/>
      </c>
      <c r="S260" s="1346" t="str">
        <f>IF(ISNUMBER('IRRBB exposures'!T204),'IRRBB exposures'!T204,"")</f>
        <v/>
      </c>
      <c r="T260" s="1346" t="str">
        <f>IF(ISNUMBER('IRRBB exposures'!U204),'IRRBB exposures'!U204,"")</f>
        <v/>
      </c>
      <c r="U260" s="1346" t="str">
        <f>IF(ISNUMBER('IRRBB exposures'!V204),'IRRBB exposures'!V204,"")</f>
        <v/>
      </c>
      <c r="V260" s="1346" t="str">
        <f>IF(ISNUMBER('IRRBB exposures'!W204),'IRRBB exposures'!W204,"")</f>
        <v/>
      </c>
      <c r="W260" s="1596" t="str">
        <f>IF(OR(ISBLANK('IRRBB exposures'!Y158),'IRRBB exposures'!Z159="No"),"",IF('IRRBB exposures'!Y158 = "No",-1,0))</f>
        <v/>
      </c>
    </row>
    <row r="261" spans="2:23" s="1150" customFormat="1" ht="15" customHeight="1" x14ac:dyDescent="0.25">
      <c r="B261" s="2245"/>
      <c r="C261" s="1348" t="s">
        <v>1305</v>
      </c>
      <c r="D261" s="1346" t="str">
        <f>IF(ISNUMBER('IRRBB exposures'!E260),'IRRBB exposures'!E260,"")</f>
        <v/>
      </c>
      <c r="E261" s="1346" t="str">
        <f>IF(ISNUMBER('IRRBB exposures'!F260),'IRRBB exposures'!F260,"")</f>
        <v/>
      </c>
      <c r="F261" s="1346" t="str">
        <f>IF(ISNUMBER('IRRBB exposures'!G260),'IRRBB exposures'!G260,"")</f>
        <v/>
      </c>
      <c r="G261" s="1346" t="str">
        <f>IF(ISNUMBER('IRRBB exposures'!H260),'IRRBB exposures'!H260,"")</f>
        <v/>
      </c>
      <c r="H261" s="1346" t="str">
        <f>IF(ISNUMBER('IRRBB exposures'!I260),'IRRBB exposures'!I260,"")</f>
        <v/>
      </c>
      <c r="I261" s="1346" t="str">
        <f>IF(ISNUMBER('IRRBB exposures'!J260),'IRRBB exposures'!J260,"")</f>
        <v/>
      </c>
      <c r="J261" s="1346" t="str">
        <f>IF(ISNUMBER('IRRBB exposures'!K260),'IRRBB exposures'!K260,"")</f>
        <v/>
      </c>
      <c r="K261" s="1346" t="str">
        <f>IF(ISNUMBER('IRRBB exposures'!L260),'IRRBB exposures'!L260,"")</f>
        <v/>
      </c>
      <c r="L261" s="1346" t="str">
        <f>IF(ISNUMBER('IRRBB exposures'!M260),'IRRBB exposures'!M260,"")</f>
        <v/>
      </c>
      <c r="M261" s="1346" t="str">
        <f>IF(ISNUMBER('IRRBB exposures'!N260),'IRRBB exposures'!N260,"")</f>
        <v/>
      </c>
      <c r="N261" s="1346" t="str">
        <f>IF(ISNUMBER('IRRBB exposures'!O260),'IRRBB exposures'!O260,"")</f>
        <v/>
      </c>
      <c r="O261" s="1346" t="str">
        <f>IF(ISNUMBER('IRRBB exposures'!P260),'IRRBB exposures'!P260,"")</f>
        <v/>
      </c>
      <c r="P261" s="1346" t="str">
        <f>IF(ISNUMBER('IRRBB exposures'!Q260),'IRRBB exposures'!Q260,"")</f>
        <v/>
      </c>
      <c r="Q261" s="1346" t="str">
        <f>IF(ISNUMBER('IRRBB exposures'!R260),'IRRBB exposures'!R260,"")</f>
        <v/>
      </c>
      <c r="R261" s="1346" t="str">
        <f>IF(ISNUMBER('IRRBB exposures'!S260),'IRRBB exposures'!S260,"")</f>
        <v/>
      </c>
      <c r="S261" s="1346" t="str">
        <f>IF(ISNUMBER('IRRBB exposures'!T260),'IRRBB exposures'!T260,"")</f>
        <v/>
      </c>
      <c r="T261" s="1346" t="str">
        <f>IF(ISNUMBER('IRRBB exposures'!U260),'IRRBB exposures'!U260,"")</f>
        <v/>
      </c>
      <c r="U261" s="1346" t="str">
        <f>IF(ISNUMBER('IRRBB exposures'!V260),'IRRBB exposures'!V260,"")</f>
        <v/>
      </c>
      <c r="V261" s="1346" t="str">
        <f>IF(ISNUMBER('IRRBB exposures'!W260),'IRRBB exposures'!W260,"")</f>
        <v/>
      </c>
      <c r="W261" s="1596" t="str">
        <f>IF(OR(ISBLANK('IRRBB exposures'!Y259),'IRRBB exposures'!Z260="No"),"",IF('IRRBB exposures'!Y259 = "Yes",1,0))</f>
        <v/>
      </c>
    </row>
    <row r="262" spans="2:23" s="1150" customFormat="1" ht="15" customHeight="1" x14ac:dyDescent="0.25">
      <c r="B262" s="2245"/>
      <c r="C262" s="1348" t="s">
        <v>1306</v>
      </c>
      <c r="D262" s="1346" t="str">
        <f>IF(ISNUMBER('IRRBB exposures'!E305),'IRRBB exposures'!E305,"")</f>
        <v/>
      </c>
      <c r="E262" s="1346" t="str">
        <f>IF(ISNUMBER('IRRBB exposures'!F305),'IRRBB exposures'!F305,"")</f>
        <v/>
      </c>
      <c r="F262" s="1346" t="str">
        <f>IF(ISNUMBER('IRRBB exposures'!G305),'IRRBB exposures'!G305,"")</f>
        <v/>
      </c>
      <c r="G262" s="1346" t="str">
        <f>IF(ISNUMBER('IRRBB exposures'!H305),'IRRBB exposures'!H305,"")</f>
        <v/>
      </c>
      <c r="H262" s="1346" t="str">
        <f>IF(ISNUMBER('IRRBB exposures'!I305),'IRRBB exposures'!I305,"")</f>
        <v/>
      </c>
      <c r="I262" s="1346" t="str">
        <f>IF(ISNUMBER('IRRBB exposures'!J305),'IRRBB exposures'!J305,"")</f>
        <v/>
      </c>
      <c r="J262" s="1346" t="str">
        <f>IF(ISNUMBER('IRRBB exposures'!K305),'IRRBB exposures'!K305,"")</f>
        <v/>
      </c>
      <c r="K262" s="1346" t="str">
        <f>IF(ISNUMBER('IRRBB exposures'!L305),'IRRBB exposures'!L305,"")</f>
        <v/>
      </c>
      <c r="L262" s="1346" t="str">
        <f>IF(ISNUMBER('IRRBB exposures'!M305),'IRRBB exposures'!M305,"")</f>
        <v/>
      </c>
      <c r="M262" s="1346" t="str">
        <f>IF(ISNUMBER('IRRBB exposures'!N305),'IRRBB exposures'!N305,"")</f>
        <v/>
      </c>
      <c r="N262" s="1346" t="str">
        <f>IF(ISNUMBER('IRRBB exposures'!O305),'IRRBB exposures'!O305,"")</f>
        <v/>
      </c>
      <c r="O262" s="1346" t="str">
        <f>IF(ISNUMBER('IRRBB exposures'!P305),'IRRBB exposures'!P305,"")</f>
        <v/>
      </c>
      <c r="P262" s="1346" t="str">
        <f>IF(ISNUMBER('IRRBB exposures'!Q305),'IRRBB exposures'!Q305,"")</f>
        <v/>
      </c>
      <c r="Q262" s="1346" t="str">
        <f>IF(ISNUMBER('IRRBB exposures'!R305),'IRRBB exposures'!R305,"")</f>
        <v/>
      </c>
      <c r="R262" s="1346" t="str">
        <f>IF(ISNUMBER('IRRBB exposures'!S305),'IRRBB exposures'!S305,"")</f>
        <v/>
      </c>
      <c r="S262" s="1346" t="str">
        <f>IF(ISNUMBER('IRRBB exposures'!T305),'IRRBB exposures'!T305,"")</f>
        <v/>
      </c>
      <c r="T262" s="1346" t="str">
        <f>IF(ISNUMBER('IRRBB exposures'!U305),'IRRBB exposures'!U305,"")</f>
        <v/>
      </c>
      <c r="U262" s="1346" t="str">
        <f>IF(ISNUMBER('IRRBB exposures'!V305),'IRRBB exposures'!V305,"")</f>
        <v/>
      </c>
      <c r="V262" s="1346" t="str">
        <f>IF(ISNUMBER('IRRBB exposures'!W305),'IRRBB exposures'!W305,"")</f>
        <v/>
      </c>
      <c r="W262" s="1596" t="str">
        <f>IF(OR(ISBLANK('IRRBB exposures'!Y259),'IRRBB exposures'!Z260="No"),"",IF('IRRBB exposures'!Y259 = "No",1,0))</f>
        <v/>
      </c>
    </row>
    <row r="263" spans="2:23" s="1150" customFormat="1" ht="15" customHeight="1" x14ac:dyDescent="0.25">
      <c r="B263" s="2245"/>
      <c r="C263" s="1348" t="s">
        <v>1307</v>
      </c>
      <c r="D263" s="1346" t="str">
        <f>IF(AND(ISNUMBER('IRRBB exposures'!E353),ISNUMBER('IRRBB exposures'!E398)),'IRRBB exposures'!E353-'IRRBB exposures'!E398,"")</f>
        <v/>
      </c>
      <c r="E263" s="1346" t="str">
        <f>IF(AND(ISNUMBER('IRRBB exposures'!F353),ISNUMBER('IRRBB exposures'!F398)),'IRRBB exposures'!F353-'IRRBB exposures'!F398,"")</f>
        <v/>
      </c>
      <c r="F263" s="1346" t="str">
        <f>IF(AND(ISNUMBER('IRRBB exposures'!G353),ISNUMBER('IRRBB exposures'!G398)),'IRRBB exposures'!G353-'IRRBB exposures'!G398,"")</f>
        <v/>
      </c>
      <c r="G263" s="1346" t="str">
        <f>IF(AND(ISNUMBER('IRRBB exposures'!H353),ISNUMBER('IRRBB exposures'!H398)),'IRRBB exposures'!H353-'IRRBB exposures'!H398,"")</f>
        <v/>
      </c>
      <c r="H263" s="1346" t="str">
        <f>IF(AND(ISNUMBER('IRRBB exposures'!I353),ISNUMBER('IRRBB exposures'!I398)),'IRRBB exposures'!I353-'IRRBB exposures'!I398,"")</f>
        <v/>
      </c>
      <c r="I263" s="1346" t="str">
        <f>IF(AND(ISNUMBER('IRRBB exposures'!J353),ISNUMBER('IRRBB exposures'!J398)),'IRRBB exposures'!J353-'IRRBB exposures'!J398,"")</f>
        <v/>
      </c>
      <c r="J263" s="1346" t="str">
        <f>IF(AND(ISNUMBER('IRRBB exposures'!K353),ISNUMBER('IRRBB exposures'!K398)),'IRRBB exposures'!K353-'IRRBB exposures'!K398,"")</f>
        <v/>
      </c>
      <c r="K263" s="1346" t="str">
        <f>IF(AND(ISNUMBER('IRRBB exposures'!L353),ISNUMBER('IRRBB exposures'!L398)),'IRRBB exposures'!L353-'IRRBB exposures'!L398,"")</f>
        <v/>
      </c>
      <c r="L263" s="1346" t="str">
        <f>IF(AND(ISNUMBER('IRRBB exposures'!M353),ISNUMBER('IRRBB exposures'!M398)),'IRRBB exposures'!M353-'IRRBB exposures'!M398,"")</f>
        <v/>
      </c>
      <c r="M263" s="1346" t="str">
        <f>IF(AND(ISNUMBER('IRRBB exposures'!N353),ISNUMBER('IRRBB exposures'!N398)),'IRRBB exposures'!N353-'IRRBB exposures'!N398,"")</f>
        <v/>
      </c>
      <c r="N263" s="1346" t="str">
        <f>IF(AND(ISNUMBER('IRRBB exposures'!O353),ISNUMBER('IRRBB exposures'!O398)),'IRRBB exposures'!O353-'IRRBB exposures'!O398,"")</f>
        <v/>
      </c>
      <c r="O263" s="1346" t="str">
        <f>IF(AND(ISNUMBER('IRRBB exposures'!P353),ISNUMBER('IRRBB exposures'!P398)),'IRRBB exposures'!P353-'IRRBB exposures'!P398,"")</f>
        <v/>
      </c>
      <c r="P263" s="1346" t="str">
        <f>IF(AND(ISNUMBER('IRRBB exposures'!Q353),ISNUMBER('IRRBB exposures'!Q398)),'IRRBB exposures'!Q353-'IRRBB exposures'!Q398,"")</f>
        <v/>
      </c>
      <c r="Q263" s="1346" t="str">
        <f>IF(AND(ISNUMBER('IRRBB exposures'!R353),ISNUMBER('IRRBB exposures'!R398)),'IRRBB exposures'!R353-'IRRBB exposures'!R398,"")</f>
        <v/>
      </c>
      <c r="R263" s="1346" t="str">
        <f>IF(AND(ISNUMBER('IRRBB exposures'!S353),ISNUMBER('IRRBB exposures'!S398)),'IRRBB exposures'!S353-'IRRBB exposures'!S398,"")</f>
        <v/>
      </c>
      <c r="S263" s="1346" t="str">
        <f>IF(AND(ISNUMBER('IRRBB exposures'!T353),ISNUMBER('IRRBB exposures'!T398)),'IRRBB exposures'!T353-'IRRBB exposures'!T398,"")</f>
        <v/>
      </c>
      <c r="T263" s="1346" t="str">
        <f>IF(AND(ISNUMBER('IRRBB exposures'!U353),ISNUMBER('IRRBB exposures'!U398)),'IRRBB exposures'!U353-'IRRBB exposures'!U398,"")</f>
        <v/>
      </c>
      <c r="U263" s="1346" t="str">
        <f>IF(AND(ISNUMBER('IRRBB exposures'!V353),ISNUMBER('IRRBB exposures'!V398)),'IRRBB exposures'!V353-'IRRBB exposures'!V398,"")</f>
        <v/>
      </c>
      <c r="V263" s="1346" t="str">
        <f>IF(AND(ISNUMBER('IRRBB exposures'!W353),ISNUMBER('IRRBB exposures'!W398)),'IRRBB exposures'!W353-'IRRBB exposures'!W398,"")</f>
        <v/>
      </c>
      <c r="W263" s="1596" t="str">
        <f>IF(OR(ISBLANK('IRRBB exposures'!Z352),'IRRBB exposures'!AB353="No"),"",IF('IRRBB exposures'!Z352 = "Yes",-1,0))</f>
        <v/>
      </c>
    </row>
    <row r="264" spans="2:23" s="1150" customFormat="1" ht="15" customHeight="1" x14ac:dyDescent="0.25">
      <c r="B264" s="2245"/>
      <c r="C264" s="1348" t="s">
        <v>1308</v>
      </c>
      <c r="D264" s="1346" t="str">
        <f>IF(AND(ISNUMBER('IRRBB exposures'!E444),ISNUMBER('IRRBB exposures'!E489)),'IRRBB exposures'!E444-'IRRBB exposures'!E489,"")</f>
        <v/>
      </c>
      <c r="E264" s="1346" t="str">
        <f>IF(AND(ISNUMBER('IRRBB exposures'!F444),ISNUMBER('IRRBB exposures'!F489)),'IRRBB exposures'!F444-'IRRBB exposures'!F489,"")</f>
        <v/>
      </c>
      <c r="F264" s="1346" t="str">
        <f>IF(AND(ISNUMBER('IRRBB exposures'!G444),ISNUMBER('IRRBB exposures'!G489)),'IRRBB exposures'!G444-'IRRBB exposures'!G489,"")</f>
        <v/>
      </c>
      <c r="G264" s="1346" t="str">
        <f>IF(AND(ISNUMBER('IRRBB exposures'!H444),ISNUMBER('IRRBB exposures'!H489)),'IRRBB exposures'!H444-'IRRBB exposures'!H489,"")</f>
        <v/>
      </c>
      <c r="H264" s="1346" t="str">
        <f>IF(AND(ISNUMBER('IRRBB exposures'!I444),ISNUMBER('IRRBB exposures'!I489)),'IRRBB exposures'!I444-'IRRBB exposures'!I489,"")</f>
        <v/>
      </c>
      <c r="I264" s="1346" t="str">
        <f>IF(AND(ISNUMBER('IRRBB exposures'!J444),ISNUMBER('IRRBB exposures'!J489)),'IRRBB exposures'!J444-'IRRBB exposures'!J489,"")</f>
        <v/>
      </c>
      <c r="J264" s="1346" t="str">
        <f>IF(AND(ISNUMBER('IRRBB exposures'!K444),ISNUMBER('IRRBB exposures'!K489)),'IRRBB exposures'!K444-'IRRBB exposures'!K489,"")</f>
        <v/>
      </c>
      <c r="K264" s="1346" t="str">
        <f>IF(AND(ISNUMBER('IRRBB exposures'!L444),ISNUMBER('IRRBB exposures'!L489)),'IRRBB exposures'!L444-'IRRBB exposures'!L489,"")</f>
        <v/>
      </c>
      <c r="L264" s="1346" t="str">
        <f>IF(AND(ISNUMBER('IRRBB exposures'!M444),ISNUMBER('IRRBB exposures'!M489)),'IRRBB exposures'!M444-'IRRBB exposures'!M489,"")</f>
        <v/>
      </c>
      <c r="M264" s="1346" t="str">
        <f>IF(AND(ISNUMBER('IRRBB exposures'!N444),ISNUMBER('IRRBB exposures'!N489)),'IRRBB exposures'!N444-'IRRBB exposures'!N489,"")</f>
        <v/>
      </c>
      <c r="N264" s="1346" t="str">
        <f>IF(AND(ISNUMBER('IRRBB exposures'!O444),ISNUMBER('IRRBB exposures'!O489)),'IRRBB exposures'!O444-'IRRBB exposures'!O489,"")</f>
        <v/>
      </c>
      <c r="O264" s="1346" t="str">
        <f>IF(AND(ISNUMBER('IRRBB exposures'!P444),ISNUMBER('IRRBB exposures'!P489)),'IRRBB exposures'!P444-'IRRBB exposures'!P489,"")</f>
        <v/>
      </c>
      <c r="P264" s="1346" t="str">
        <f>IF(AND(ISNUMBER('IRRBB exposures'!Q444),ISNUMBER('IRRBB exposures'!Q489)),'IRRBB exposures'!Q444-'IRRBB exposures'!Q489,"")</f>
        <v/>
      </c>
      <c r="Q264" s="1346" t="str">
        <f>IF(AND(ISNUMBER('IRRBB exposures'!R444),ISNUMBER('IRRBB exposures'!R489)),'IRRBB exposures'!R444-'IRRBB exposures'!R489,"")</f>
        <v/>
      </c>
      <c r="R264" s="1346" t="str">
        <f>IF(AND(ISNUMBER('IRRBB exposures'!S444),ISNUMBER('IRRBB exposures'!S489)),'IRRBB exposures'!S444-'IRRBB exposures'!S489,"")</f>
        <v/>
      </c>
      <c r="S264" s="1346" t="str">
        <f>IF(AND(ISNUMBER('IRRBB exposures'!T444),ISNUMBER('IRRBB exposures'!T489)),'IRRBB exposures'!T444-'IRRBB exposures'!T489,"")</f>
        <v/>
      </c>
      <c r="T264" s="1346" t="str">
        <f>IF(AND(ISNUMBER('IRRBB exposures'!U444),ISNUMBER('IRRBB exposures'!U489)),'IRRBB exposures'!U444-'IRRBB exposures'!U489,"")</f>
        <v/>
      </c>
      <c r="U264" s="1346" t="str">
        <f>IF(AND(ISNUMBER('IRRBB exposures'!V444),ISNUMBER('IRRBB exposures'!V489)),'IRRBB exposures'!V444-'IRRBB exposures'!V489,"")</f>
        <v/>
      </c>
      <c r="V264" s="1346" t="str">
        <f>IF(AND(ISNUMBER('IRRBB exposures'!W444),ISNUMBER('IRRBB exposures'!W489)),'IRRBB exposures'!W444-'IRRBB exposures'!W489,"")</f>
        <v/>
      </c>
      <c r="W264" s="1596" t="str">
        <f>IF(OR(ISBLANK('IRRBB exposures'!Z352),'IRRBB exposures'!AB353="No"),"",IF('IRRBB exposures'!Z352 = "No",-1,0))</f>
        <v/>
      </c>
    </row>
    <row r="265" spans="2:23" s="1150" customFormat="1" ht="15" customHeight="1" x14ac:dyDescent="0.25">
      <c r="B265" s="2245"/>
      <c r="C265" s="1150" t="s">
        <v>1301</v>
      </c>
      <c r="D265" s="1346" t="str">
        <f>IF(AND(ISNUMBER('IRRBB exposures'!E536),ISNUMBER('IRRBB exposures'!E582)),'IRRBB exposures'!E536-'IRRBB exposures'!E582,"")</f>
        <v/>
      </c>
      <c r="E265" s="1346" t="str">
        <f>IF(AND(ISNUMBER('IRRBB exposures'!F536),ISNUMBER('IRRBB exposures'!F582)),'IRRBB exposures'!F536-'IRRBB exposures'!F582,"")</f>
        <v/>
      </c>
      <c r="F265" s="1346" t="str">
        <f>IF(AND(ISNUMBER('IRRBB exposures'!G536),ISNUMBER('IRRBB exposures'!G582)),'IRRBB exposures'!G536-'IRRBB exposures'!G582,"")</f>
        <v/>
      </c>
      <c r="G265" s="1346" t="str">
        <f>IF(AND(ISNUMBER('IRRBB exposures'!H536),ISNUMBER('IRRBB exposures'!H582)),'IRRBB exposures'!H536-'IRRBB exposures'!H582,"")</f>
        <v/>
      </c>
      <c r="H265" s="1346" t="str">
        <f>IF(AND(ISNUMBER('IRRBB exposures'!I536),ISNUMBER('IRRBB exposures'!I582)),'IRRBB exposures'!I536-'IRRBB exposures'!I582,"")</f>
        <v/>
      </c>
      <c r="I265" s="1346" t="str">
        <f>IF(AND(ISNUMBER('IRRBB exposures'!J536),ISNUMBER('IRRBB exposures'!J582)),'IRRBB exposures'!J536-'IRRBB exposures'!J582,"")</f>
        <v/>
      </c>
      <c r="J265" s="1346" t="str">
        <f>IF(AND(ISNUMBER('IRRBB exposures'!K536),ISNUMBER('IRRBB exposures'!K582)),'IRRBB exposures'!K536-'IRRBB exposures'!K582,"")</f>
        <v/>
      </c>
      <c r="K265" s="1346" t="str">
        <f>IF(AND(ISNUMBER('IRRBB exposures'!L536),ISNUMBER('IRRBB exposures'!L582)),'IRRBB exposures'!L536-'IRRBB exposures'!L582,"")</f>
        <v/>
      </c>
      <c r="L265" s="1346" t="str">
        <f>IF(AND(ISNUMBER('IRRBB exposures'!M536),ISNUMBER('IRRBB exposures'!M582)),'IRRBB exposures'!M536-'IRRBB exposures'!M582,"")</f>
        <v/>
      </c>
      <c r="M265" s="1346" t="str">
        <f>IF(AND(ISNUMBER('IRRBB exposures'!N536),ISNUMBER('IRRBB exposures'!N582)),'IRRBB exposures'!N536-'IRRBB exposures'!N582,"")</f>
        <v/>
      </c>
      <c r="N265" s="1346" t="str">
        <f>IF(AND(ISNUMBER('IRRBB exposures'!O536),ISNUMBER('IRRBB exposures'!O582)),'IRRBB exposures'!O536-'IRRBB exposures'!O582,"")</f>
        <v/>
      </c>
      <c r="O265" s="1346" t="str">
        <f>IF(AND(ISNUMBER('IRRBB exposures'!P536),ISNUMBER('IRRBB exposures'!P582)),'IRRBB exposures'!P536-'IRRBB exposures'!P582,"")</f>
        <v/>
      </c>
      <c r="P265" s="1346" t="str">
        <f>IF(AND(ISNUMBER('IRRBB exposures'!Q536),ISNUMBER('IRRBB exposures'!Q582)),'IRRBB exposures'!Q536-'IRRBB exposures'!Q582,"")</f>
        <v/>
      </c>
      <c r="Q265" s="1346" t="str">
        <f>IF(AND(ISNUMBER('IRRBB exposures'!R536),ISNUMBER('IRRBB exposures'!R582)),'IRRBB exposures'!R536-'IRRBB exposures'!R582,"")</f>
        <v/>
      </c>
      <c r="R265" s="1346" t="str">
        <f>IF(AND(ISNUMBER('IRRBB exposures'!S536),ISNUMBER('IRRBB exposures'!S582)),'IRRBB exposures'!S536-'IRRBB exposures'!S582,"")</f>
        <v/>
      </c>
      <c r="S265" s="1346" t="str">
        <f>IF(AND(ISNUMBER('IRRBB exposures'!T536),ISNUMBER('IRRBB exposures'!T582)),'IRRBB exposures'!T536-'IRRBB exposures'!T582,"")</f>
        <v/>
      </c>
      <c r="T265" s="1346" t="str">
        <f>IF(AND(ISNUMBER('IRRBB exposures'!U536),ISNUMBER('IRRBB exposures'!U582)),'IRRBB exposures'!U536-'IRRBB exposures'!U582,"")</f>
        <v/>
      </c>
      <c r="U265" s="1346" t="str">
        <f>IF(AND(ISNUMBER('IRRBB exposures'!V536),ISNUMBER('IRRBB exposures'!V582)),'IRRBB exposures'!V536-'IRRBB exposures'!V582,"")</f>
        <v/>
      </c>
      <c r="V265" s="1346" t="str">
        <f>IF(AND(ISNUMBER('IRRBB exposures'!W536),ISNUMBER('IRRBB exposures'!W582)),'IRRBB exposures'!W536-'IRRBB exposures'!W582,"")</f>
        <v/>
      </c>
      <c r="W265" s="1597">
        <v>1</v>
      </c>
    </row>
    <row r="266" spans="2:23" s="1150" customFormat="1" ht="15" customHeight="1" x14ac:dyDescent="0.25">
      <c r="B266" s="2246"/>
      <c r="C266" s="1139" t="s">
        <v>1309</v>
      </c>
      <c r="D266" s="1347" t="str">
        <f>IF(AND(ISNUMBER(D250),'IRRBB exposures'!$F$29="Yes",'IRRBB exposures'!$Z$159="Yes",'IRRBB exposures'!$Z$260="Yes",'IRRBB exposures'!$AB$353="Yes",ISNUMBER(D265),ISNUMBER($W250),ISNUMBER($W251),ISNUMBER($W252),ISNUMBER($W253),ISNUMBER($W259),ISNUMBER($W260),ISNUMBER($W261),ISNUMBER($W262),ISNUMBER($W263),ISNUMBER($W264),ISNUMBER($W265)),SUMPRODUCT(D250:D253,$W250:$W253)+SUMPRODUCT(D259:D265,$W259:$W265),"")</f>
        <v/>
      </c>
      <c r="E266" s="1347" t="str">
        <f>IF(AND(ISNUMBER(E250),'IRRBB exposures'!$F$29="Yes",'IRRBB exposures'!$Z$159="Yes",'IRRBB exposures'!$Z$260="Yes",'IRRBB exposures'!$AB$353="Yes",ISNUMBER(E265),ISNUMBER($W250),ISNUMBER($W251),ISNUMBER($W252),ISNUMBER($W253),ISNUMBER($W259),ISNUMBER($W260),ISNUMBER($W261),ISNUMBER($W262),ISNUMBER($W263),ISNUMBER($W264),ISNUMBER($W265)),SUMPRODUCT(E250:E253,$W250:$W253)+SUMPRODUCT(E259:E265,$W259:$W265),"")</f>
        <v/>
      </c>
      <c r="F266" s="1347" t="str">
        <f>IF(AND(ISNUMBER(F250),'IRRBB exposures'!$F$29="Yes",'IRRBB exposures'!$Z$159="Yes",'IRRBB exposures'!$Z$260="Yes",'IRRBB exposures'!$AB$353="Yes",ISNUMBER(F265),ISNUMBER($W250),ISNUMBER($W251),ISNUMBER($W252),ISNUMBER($W253),ISNUMBER($W259),ISNUMBER($W260),ISNUMBER($W261),ISNUMBER($W262),ISNUMBER($W263),ISNUMBER($W264),ISNUMBER($W265)),SUMPRODUCT(F250:F253,$W250:$W253)+SUMPRODUCT(F259:F265,$W259:$W265),"")</f>
        <v/>
      </c>
      <c r="G266" s="1347" t="str">
        <f>IF(AND(ISNUMBER(G250),'IRRBB exposures'!$F$29="Yes",'IRRBB exposures'!$Z$159="Yes",'IRRBB exposures'!$Z$260="Yes",'IRRBB exposures'!$AB$353="Yes",ISNUMBER(G265),ISNUMBER($W250),ISNUMBER($W251),ISNUMBER($W252),ISNUMBER($W253),ISNUMBER($W259),ISNUMBER($W260),ISNUMBER($W261),ISNUMBER($W262),ISNUMBER($W263),ISNUMBER($W264),ISNUMBER($W265)),SUMPRODUCT(G250:G253,$W250:$W253)+SUMPRODUCT(G259:G265,$W259:$W265),"")</f>
        <v/>
      </c>
      <c r="H266" s="1347" t="str">
        <f>IF(AND(ISNUMBER(H250),'IRRBB exposures'!$F$29="Yes",'IRRBB exposures'!$Z$159="Yes",'IRRBB exposures'!$Z$260="Yes",'IRRBB exposures'!$AB$353="Yes",ISNUMBER(H265),ISNUMBER($W250),ISNUMBER($W251),ISNUMBER($W252),ISNUMBER($W253),ISNUMBER($W259),ISNUMBER($W260),ISNUMBER($W261),ISNUMBER($W262),ISNUMBER($W263),ISNUMBER($W264),ISNUMBER($W265)),SUMPRODUCT(H250:H253,$W250:$W253)+SUMPRODUCT(H259:H265,$W259:$W265),"")</f>
        <v/>
      </c>
      <c r="I266" s="1347" t="str">
        <f>IF(AND(ISNUMBER(I250),'IRRBB exposures'!$F$29="Yes",'IRRBB exposures'!$Z$159="Yes",'IRRBB exposures'!$Z$260="Yes",'IRRBB exposures'!$AB$353="Yes",ISNUMBER(I265),ISNUMBER($W250),ISNUMBER($W251),ISNUMBER($W252),ISNUMBER($W253),ISNUMBER($W259),ISNUMBER($W260),ISNUMBER($W261),ISNUMBER($W262),ISNUMBER($W263),ISNUMBER($W264),ISNUMBER($W265)),SUMPRODUCT(I250:I253,$W250:$W253)+SUMPRODUCT(I259:I265,$W259:$W265),"")</f>
        <v/>
      </c>
      <c r="J266" s="1347" t="str">
        <f>IF(AND(ISNUMBER(J250),'IRRBB exposures'!$F$29="Yes",'IRRBB exposures'!$Z$159="Yes",'IRRBB exposures'!$Z$260="Yes",'IRRBB exposures'!$AB$353="Yes",ISNUMBER(J265),ISNUMBER($W250),ISNUMBER($W251),ISNUMBER($W252),ISNUMBER($W253),ISNUMBER($W259),ISNUMBER($W260),ISNUMBER($W261),ISNUMBER($W262),ISNUMBER($W263),ISNUMBER($W264),ISNUMBER($W265)),SUMPRODUCT(J250:J253,$W250:$W253)+SUMPRODUCT(J259:J265,$W259:$W265),"")</f>
        <v/>
      </c>
      <c r="K266" s="1347" t="str">
        <f>IF(AND(ISNUMBER(K250),'IRRBB exposures'!$F$29="Yes",'IRRBB exposures'!$Z$159="Yes",'IRRBB exposures'!$Z$260="Yes",'IRRBB exposures'!$AB$353="Yes",ISNUMBER(K265),ISNUMBER($W250),ISNUMBER($W251),ISNUMBER($W252),ISNUMBER($W253),ISNUMBER($W259),ISNUMBER($W260),ISNUMBER($W261),ISNUMBER($W262),ISNUMBER($W263),ISNUMBER($W264),ISNUMBER($W265)),SUMPRODUCT(K250:K253,$W250:$W253)+SUMPRODUCT(K259:K265,$W259:$W265),"")</f>
        <v/>
      </c>
      <c r="L266" s="1347" t="str">
        <f>IF(AND(ISNUMBER(L250),'IRRBB exposures'!$F$29="Yes",'IRRBB exposures'!$Z$159="Yes",'IRRBB exposures'!$Z$260="Yes",'IRRBB exposures'!$AB$353="Yes",ISNUMBER(L265),ISNUMBER($W250),ISNUMBER($W251),ISNUMBER($W252),ISNUMBER($W253),ISNUMBER($W259),ISNUMBER($W260),ISNUMBER($W261),ISNUMBER($W262),ISNUMBER($W263),ISNUMBER($W264),ISNUMBER($W265)),SUMPRODUCT(L250:L253,$W250:$W253)+SUMPRODUCT(L259:L265,$W259:$W265),"")</f>
        <v/>
      </c>
      <c r="M266" s="1347" t="str">
        <f>IF(AND(ISNUMBER(M250),'IRRBB exposures'!$F$29="Yes",'IRRBB exposures'!$Z$159="Yes",'IRRBB exposures'!$Z$260="Yes",'IRRBB exposures'!$AB$353="Yes",ISNUMBER(M265),ISNUMBER($W250),ISNUMBER($W251),ISNUMBER($W252),ISNUMBER($W253),ISNUMBER($W259),ISNUMBER($W260),ISNUMBER($W261),ISNUMBER($W262),ISNUMBER($W263),ISNUMBER($W264),ISNUMBER($W265)),SUMPRODUCT(M250:M253,$W250:$W253)+SUMPRODUCT(M259:M265,$W259:$W265),"")</f>
        <v/>
      </c>
      <c r="N266" s="1347" t="str">
        <f>IF(AND(ISNUMBER(N250),'IRRBB exposures'!$F$29="Yes",'IRRBB exposures'!$Z$159="Yes",'IRRBB exposures'!$Z$260="Yes",'IRRBB exposures'!$AB$353="Yes",ISNUMBER(N265),ISNUMBER($W250),ISNUMBER($W251),ISNUMBER($W252),ISNUMBER($W253),ISNUMBER($W259),ISNUMBER($W260),ISNUMBER($W261),ISNUMBER($W262),ISNUMBER($W263),ISNUMBER($W264),ISNUMBER($W265)),SUMPRODUCT(N250:N253,$W250:$W253)+SUMPRODUCT(N259:N265,$W259:$W265),"")</f>
        <v/>
      </c>
      <c r="O266" s="1347" t="str">
        <f>IF(AND(ISNUMBER(O250),'IRRBB exposures'!$F$29="Yes",'IRRBB exposures'!$Z$159="Yes",'IRRBB exposures'!$Z$260="Yes",'IRRBB exposures'!$AB$353="Yes",ISNUMBER(O265),ISNUMBER($W250),ISNUMBER($W251),ISNUMBER($W252),ISNUMBER($W253),ISNUMBER($W259),ISNUMBER($W260),ISNUMBER($W261),ISNUMBER($W262),ISNUMBER($W263),ISNUMBER($W264),ISNUMBER($W265)),SUMPRODUCT(O250:O253,$W250:$W253)+SUMPRODUCT(O259:O265,$W259:$W265),"")</f>
        <v/>
      </c>
      <c r="P266" s="1347" t="str">
        <f>IF(AND(ISNUMBER(P250),'IRRBB exposures'!$F$29="Yes",'IRRBB exposures'!$Z$159="Yes",'IRRBB exposures'!$Z$260="Yes",'IRRBB exposures'!$AB$353="Yes",ISNUMBER(P265),ISNUMBER($W250),ISNUMBER($W251),ISNUMBER($W252),ISNUMBER($W253),ISNUMBER($W259),ISNUMBER($W260),ISNUMBER($W261),ISNUMBER($W262),ISNUMBER($W263),ISNUMBER($W264),ISNUMBER($W265)),SUMPRODUCT(P250:P253,$W250:$W253)+SUMPRODUCT(P259:P265,$W259:$W265),"")</f>
        <v/>
      </c>
      <c r="Q266" s="1347" t="str">
        <f>IF(AND(ISNUMBER(Q250),'IRRBB exposures'!$F$29="Yes",'IRRBB exposures'!$Z$159="Yes",'IRRBB exposures'!$Z$260="Yes",'IRRBB exposures'!$AB$353="Yes",ISNUMBER(Q265),ISNUMBER($W250),ISNUMBER($W251),ISNUMBER($W252),ISNUMBER($W253),ISNUMBER($W259),ISNUMBER($W260),ISNUMBER($W261),ISNUMBER($W262),ISNUMBER($W263),ISNUMBER($W264),ISNUMBER($W265)),SUMPRODUCT(Q250:Q253,$W250:$W253)+SUMPRODUCT(Q259:Q265,$W259:$W265),"")</f>
        <v/>
      </c>
      <c r="R266" s="1347" t="str">
        <f>IF(AND(ISNUMBER(R250),'IRRBB exposures'!$F$29="Yes",'IRRBB exposures'!$Z$159="Yes",'IRRBB exposures'!$Z$260="Yes",'IRRBB exposures'!$AB$353="Yes",ISNUMBER(R265),ISNUMBER($W250),ISNUMBER($W251),ISNUMBER($W252),ISNUMBER($W253),ISNUMBER($W259),ISNUMBER($W260),ISNUMBER($W261),ISNUMBER($W262),ISNUMBER($W263),ISNUMBER($W264),ISNUMBER($W265)),SUMPRODUCT(R250:R253,$W250:$W253)+SUMPRODUCT(R259:R265,$W259:$W265),"")</f>
        <v/>
      </c>
      <c r="S266" s="1347" t="str">
        <f>IF(AND(ISNUMBER(S250),'IRRBB exposures'!$F$29="Yes",'IRRBB exposures'!$Z$159="Yes",'IRRBB exposures'!$Z$260="Yes",'IRRBB exposures'!$AB$353="Yes",ISNUMBER(S265),ISNUMBER($W250),ISNUMBER($W251),ISNUMBER($W252),ISNUMBER($W253),ISNUMBER($W259),ISNUMBER($W260),ISNUMBER($W261),ISNUMBER($W262),ISNUMBER($W263),ISNUMBER($W264),ISNUMBER($W265)),SUMPRODUCT(S250:S253,$W250:$W253)+SUMPRODUCT(S259:S265,$W259:$W265),"")</f>
        <v/>
      </c>
      <c r="T266" s="1347" t="str">
        <f>IF(AND(ISNUMBER(T250),'IRRBB exposures'!$F$29="Yes",'IRRBB exposures'!$Z$159="Yes",'IRRBB exposures'!$Z$260="Yes",'IRRBB exposures'!$AB$353="Yes",ISNUMBER(T265),ISNUMBER($W250),ISNUMBER($W251),ISNUMBER($W252),ISNUMBER($W253),ISNUMBER($W259),ISNUMBER($W260),ISNUMBER($W261),ISNUMBER($W262),ISNUMBER($W263),ISNUMBER($W264),ISNUMBER($W265)),SUMPRODUCT(T250:T253,$W250:$W253)+SUMPRODUCT(T259:T265,$W259:$W265),"")</f>
        <v/>
      </c>
      <c r="U266" s="1347" t="str">
        <f>IF(AND(ISNUMBER(U250),'IRRBB exposures'!$F$29="Yes",'IRRBB exposures'!$Z$159="Yes",'IRRBB exposures'!$Z$260="Yes",'IRRBB exposures'!$AB$353="Yes",ISNUMBER(U265),ISNUMBER($W250),ISNUMBER($W251),ISNUMBER($W252),ISNUMBER($W253),ISNUMBER($W259),ISNUMBER($W260),ISNUMBER($W261),ISNUMBER($W262),ISNUMBER($W263),ISNUMBER($W264),ISNUMBER($W265)),SUMPRODUCT(U250:U253,$W250:$W253)+SUMPRODUCT(U259:U265,$W259:$W265),"")</f>
        <v/>
      </c>
      <c r="V266" s="1347" t="str">
        <f>IF(AND(ISNUMBER(V250),'IRRBB exposures'!$F$29="Yes",'IRRBB exposures'!$Z$159="Yes",'IRRBB exposures'!$Z$260="Yes",'IRRBB exposures'!$AB$353="Yes",ISNUMBER(V265),ISNUMBER($W250),ISNUMBER($W251),ISNUMBER($W252),ISNUMBER($W253),ISNUMBER($W259),ISNUMBER($W260),ISNUMBER($W261),ISNUMBER($W262),ISNUMBER($W263),ISNUMBER($W264),ISNUMBER($W265)),SUMPRODUCT(V250:V253,$W250:$W253)+SUMPRODUCT(V259:V265,$W259:$W265),"")</f>
        <v/>
      </c>
      <c r="W266" s="1598"/>
    </row>
    <row r="267" spans="2:23" s="1150" customFormat="1" ht="15" customHeight="1" x14ac:dyDescent="0.25">
      <c r="B267" s="2244">
        <v>2</v>
      </c>
      <c r="C267" s="1150" t="s">
        <v>1303</v>
      </c>
      <c r="D267" s="1346" t="str">
        <f>IF(ISNUMBER('IRRBB exposures'!E160),'IRRBB exposures'!E160,"")</f>
        <v/>
      </c>
      <c r="E267" s="1346" t="str">
        <f>IF(ISNUMBER('IRRBB exposures'!F160),'IRRBB exposures'!F160,"")</f>
        <v/>
      </c>
      <c r="F267" s="1346" t="str">
        <f>IF(ISNUMBER('IRRBB exposures'!G160),'IRRBB exposures'!G160,"")</f>
        <v/>
      </c>
      <c r="G267" s="1346" t="str">
        <f>IF(ISNUMBER('IRRBB exposures'!H160),'IRRBB exposures'!H160,"")</f>
        <v/>
      </c>
      <c r="H267" s="1346" t="str">
        <f>IF(ISNUMBER('IRRBB exposures'!I160),'IRRBB exposures'!I160,"")</f>
        <v/>
      </c>
      <c r="I267" s="1346" t="str">
        <f>IF(ISNUMBER('IRRBB exposures'!J160),'IRRBB exposures'!J160,"")</f>
        <v/>
      </c>
      <c r="J267" s="1346" t="str">
        <f>IF(ISNUMBER('IRRBB exposures'!K160),'IRRBB exposures'!K160,"")</f>
        <v/>
      </c>
      <c r="K267" s="1346" t="str">
        <f>IF(ISNUMBER('IRRBB exposures'!L160),'IRRBB exposures'!L160,"")</f>
        <v/>
      </c>
      <c r="L267" s="1346" t="str">
        <f>IF(ISNUMBER('IRRBB exposures'!M160),'IRRBB exposures'!M160,"")</f>
        <v/>
      </c>
      <c r="M267" s="1346" t="str">
        <f>IF(ISNUMBER('IRRBB exposures'!N160),'IRRBB exposures'!N160,"")</f>
        <v/>
      </c>
      <c r="N267" s="1346" t="str">
        <f>IF(ISNUMBER('IRRBB exposures'!O160),'IRRBB exposures'!O160,"")</f>
        <v/>
      </c>
      <c r="O267" s="1346" t="str">
        <f>IF(ISNUMBER('IRRBB exposures'!P160),'IRRBB exposures'!P160,"")</f>
        <v/>
      </c>
      <c r="P267" s="1346" t="str">
        <f>IF(ISNUMBER('IRRBB exposures'!Q160),'IRRBB exposures'!Q160,"")</f>
        <v/>
      </c>
      <c r="Q267" s="1346" t="str">
        <f>IF(ISNUMBER('IRRBB exposures'!R160),'IRRBB exposures'!R160,"")</f>
        <v/>
      </c>
      <c r="R267" s="1346" t="str">
        <f>IF(ISNUMBER('IRRBB exposures'!S160),'IRRBB exposures'!S160,"")</f>
        <v/>
      </c>
      <c r="S267" s="1346" t="str">
        <f>IF(ISNUMBER('IRRBB exposures'!T160),'IRRBB exposures'!T160,"")</f>
        <v/>
      </c>
      <c r="T267" s="1346" t="str">
        <f>IF(ISNUMBER('IRRBB exposures'!U160),'IRRBB exposures'!U160,"")</f>
        <v/>
      </c>
      <c r="U267" s="1346" t="str">
        <f>IF(ISNUMBER('IRRBB exposures'!V160),'IRRBB exposures'!V160,"")</f>
        <v/>
      </c>
      <c r="V267" s="1346" t="str">
        <f>IF(ISNUMBER('IRRBB exposures'!W160),'IRRBB exposures'!W160,"")</f>
        <v/>
      </c>
      <c r="W267" s="1595" t="str">
        <f>IF(OR(ISBLANK('IRRBB exposures'!Y158),'IRRBB exposures'!Z160="No"),"",IF('IRRBB exposures'!Y158 = "Yes",-1,0))</f>
        <v/>
      </c>
    </row>
    <row r="268" spans="2:23" s="1150" customFormat="1" ht="15" customHeight="1" x14ac:dyDescent="0.25">
      <c r="B268" s="2245"/>
      <c r="C268" s="1348" t="s">
        <v>1304</v>
      </c>
      <c r="D268" s="1346" t="str">
        <f>IF(ISNUMBER('IRRBB exposures'!E205),'IRRBB exposures'!E205,"")</f>
        <v/>
      </c>
      <c r="E268" s="1346" t="str">
        <f>IF(ISNUMBER('IRRBB exposures'!F205),'IRRBB exposures'!F205,"")</f>
        <v/>
      </c>
      <c r="F268" s="1346" t="str">
        <f>IF(ISNUMBER('IRRBB exposures'!G205),'IRRBB exposures'!G205,"")</f>
        <v/>
      </c>
      <c r="G268" s="1346" t="str">
        <f>IF(ISNUMBER('IRRBB exposures'!H205),'IRRBB exposures'!H205,"")</f>
        <v/>
      </c>
      <c r="H268" s="1346" t="str">
        <f>IF(ISNUMBER('IRRBB exposures'!I205),'IRRBB exposures'!I205,"")</f>
        <v/>
      </c>
      <c r="I268" s="1346" t="str">
        <f>IF(ISNUMBER('IRRBB exposures'!J205),'IRRBB exposures'!J205,"")</f>
        <v/>
      </c>
      <c r="J268" s="1346" t="str">
        <f>IF(ISNUMBER('IRRBB exposures'!K205),'IRRBB exposures'!K205,"")</f>
        <v/>
      </c>
      <c r="K268" s="1346" t="str">
        <f>IF(ISNUMBER('IRRBB exposures'!L205),'IRRBB exposures'!L205,"")</f>
        <v/>
      </c>
      <c r="L268" s="1346" t="str">
        <f>IF(ISNUMBER('IRRBB exposures'!M205),'IRRBB exposures'!M205,"")</f>
        <v/>
      </c>
      <c r="M268" s="1346" t="str">
        <f>IF(ISNUMBER('IRRBB exposures'!N205),'IRRBB exposures'!N205,"")</f>
        <v/>
      </c>
      <c r="N268" s="1346" t="str">
        <f>IF(ISNUMBER('IRRBB exposures'!O205),'IRRBB exposures'!O205,"")</f>
        <v/>
      </c>
      <c r="O268" s="1346" t="str">
        <f>IF(ISNUMBER('IRRBB exposures'!P205),'IRRBB exposures'!P205,"")</f>
        <v/>
      </c>
      <c r="P268" s="1346" t="str">
        <f>IF(ISNUMBER('IRRBB exposures'!Q205),'IRRBB exposures'!Q205,"")</f>
        <v/>
      </c>
      <c r="Q268" s="1346" t="str">
        <f>IF(ISNUMBER('IRRBB exposures'!R205),'IRRBB exposures'!R205,"")</f>
        <v/>
      </c>
      <c r="R268" s="1346" t="str">
        <f>IF(ISNUMBER('IRRBB exposures'!S205),'IRRBB exposures'!S205,"")</f>
        <v/>
      </c>
      <c r="S268" s="1346" t="str">
        <f>IF(ISNUMBER('IRRBB exposures'!T205),'IRRBB exposures'!T205,"")</f>
        <v/>
      </c>
      <c r="T268" s="1346" t="str">
        <f>IF(ISNUMBER('IRRBB exposures'!U205),'IRRBB exposures'!U205,"")</f>
        <v/>
      </c>
      <c r="U268" s="1346" t="str">
        <f>IF(ISNUMBER('IRRBB exposures'!V205),'IRRBB exposures'!V205,"")</f>
        <v/>
      </c>
      <c r="V268" s="1346" t="str">
        <f>IF(ISNUMBER('IRRBB exposures'!W205),'IRRBB exposures'!W205,"")</f>
        <v/>
      </c>
      <c r="W268" s="1596" t="str">
        <f>IF(OR(ISBLANK('IRRBB exposures'!Y158),'IRRBB exposures'!Z160="No"),"",IF('IRRBB exposures'!Y158 = "No",-1,0))</f>
        <v/>
      </c>
    </row>
    <row r="269" spans="2:23" s="1150" customFormat="1" ht="15" customHeight="1" x14ac:dyDescent="0.25">
      <c r="B269" s="2245"/>
      <c r="C269" s="1348" t="s">
        <v>1305</v>
      </c>
      <c r="D269" s="1346" t="str">
        <f>IF(ISNUMBER('IRRBB exposures'!E261),'IRRBB exposures'!E261,"")</f>
        <v/>
      </c>
      <c r="E269" s="1346" t="str">
        <f>IF(ISNUMBER('IRRBB exposures'!F261),'IRRBB exposures'!F261,"")</f>
        <v/>
      </c>
      <c r="F269" s="1346" t="str">
        <f>IF(ISNUMBER('IRRBB exposures'!G261),'IRRBB exposures'!G261,"")</f>
        <v/>
      </c>
      <c r="G269" s="1346" t="str">
        <f>IF(ISNUMBER('IRRBB exposures'!H261),'IRRBB exposures'!H261,"")</f>
        <v/>
      </c>
      <c r="H269" s="1346" t="str">
        <f>IF(ISNUMBER('IRRBB exposures'!I261),'IRRBB exposures'!I261,"")</f>
        <v/>
      </c>
      <c r="I269" s="1346" t="str">
        <f>IF(ISNUMBER('IRRBB exposures'!J261),'IRRBB exposures'!J261,"")</f>
        <v/>
      </c>
      <c r="J269" s="1346" t="str">
        <f>IF(ISNUMBER('IRRBB exposures'!K261),'IRRBB exposures'!K261,"")</f>
        <v/>
      </c>
      <c r="K269" s="1346" t="str">
        <f>IF(ISNUMBER('IRRBB exposures'!L261),'IRRBB exposures'!L261,"")</f>
        <v/>
      </c>
      <c r="L269" s="1346" t="str">
        <f>IF(ISNUMBER('IRRBB exposures'!M261),'IRRBB exposures'!M261,"")</f>
        <v/>
      </c>
      <c r="M269" s="1346" t="str">
        <f>IF(ISNUMBER('IRRBB exposures'!N261),'IRRBB exposures'!N261,"")</f>
        <v/>
      </c>
      <c r="N269" s="1346" t="str">
        <f>IF(ISNUMBER('IRRBB exposures'!O261),'IRRBB exposures'!O261,"")</f>
        <v/>
      </c>
      <c r="O269" s="1346" t="str">
        <f>IF(ISNUMBER('IRRBB exposures'!P261),'IRRBB exposures'!P261,"")</f>
        <v/>
      </c>
      <c r="P269" s="1346" t="str">
        <f>IF(ISNUMBER('IRRBB exposures'!Q261),'IRRBB exposures'!Q261,"")</f>
        <v/>
      </c>
      <c r="Q269" s="1346" t="str">
        <f>IF(ISNUMBER('IRRBB exposures'!R261),'IRRBB exposures'!R261,"")</f>
        <v/>
      </c>
      <c r="R269" s="1346" t="str">
        <f>IF(ISNUMBER('IRRBB exposures'!S261),'IRRBB exposures'!S261,"")</f>
        <v/>
      </c>
      <c r="S269" s="1346" t="str">
        <f>IF(ISNUMBER('IRRBB exposures'!T261),'IRRBB exposures'!T261,"")</f>
        <v/>
      </c>
      <c r="T269" s="1346" t="str">
        <f>IF(ISNUMBER('IRRBB exposures'!U261),'IRRBB exposures'!U261,"")</f>
        <v/>
      </c>
      <c r="U269" s="1346" t="str">
        <f>IF(ISNUMBER('IRRBB exposures'!V261),'IRRBB exposures'!V261,"")</f>
        <v/>
      </c>
      <c r="V269" s="1346" t="str">
        <f>IF(ISNUMBER('IRRBB exposures'!W261),'IRRBB exposures'!W261,"")</f>
        <v/>
      </c>
      <c r="W269" s="1596" t="str">
        <f>IF(OR(ISBLANK('IRRBB exposures'!Y259),'IRRBB exposures'!Z261="No"),"",IF('IRRBB exposures'!Y259 = "Yes",1,0))</f>
        <v/>
      </c>
    </row>
    <row r="270" spans="2:23" s="1150" customFormat="1" ht="15" customHeight="1" x14ac:dyDescent="0.25">
      <c r="B270" s="2245"/>
      <c r="C270" s="1348" t="s">
        <v>1306</v>
      </c>
      <c r="D270" s="1346" t="str">
        <f>IF(ISNUMBER('IRRBB exposures'!E306),'IRRBB exposures'!E306,"")</f>
        <v/>
      </c>
      <c r="E270" s="1346" t="str">
        <f>IF(ISNUMBER('IRRBB exposures'!F306),'IRRBB exposures'!F306,"")</f>
        <v/>
      </c>
      <c r="F270" s="1346" t="str">
        <f>IF(ISNUMBER('IRRBB exposures'!G306),'IRRBB exposures'!G306,"")</f>
        <v/>
      </c>
      <c r="G270" s="1346" t="str">
        <f>IF(ISNUMBER('IRRBB exposures'!H306),'IRRBB exposures'!H306,"")</f>
        <v/>
      </c>
      <c r="H270" s="1346" t="str">
        <f>IF(ISNUMBER('IRRBB exposures'!I306),'IRRBB exposures'!I306,"")</f>
        <v/>
      </c>
      <c r="I270" s="1346" t="str">
        <f>IF(ISNUMBER('IRRBB exposures'!J306),'IRRBB exposures'!J306,"")</f>
        <v/>
      </c>
      <c r="J270" s="1346" t="str">
        <f>IF(ISNUMBER('IRRBB exposures'!K306),'IRRBB exposures'!K306,"")</f>
        <v/>
      </c>
      <c r="K270" s="1346" t="str">
        <f>IF(ISNUMBER('IRRBB exposures'!L306),'IRRBB exposures'!L306,"")</f>
        <v/>
      </c>
      <c r="L270" s="1346" t="str">
        <f>IF(ISNUMBER('IRRBB exposures'!M306),'IRRBB exposures'!M306,"")</f>
        <v/>
      </c>
      <c r="M270" s="1346" t="str">
        <f>IF(ISNUMBER('IRRBB exposures'!N306),'IRRBB exposures'!N306,"")</f>
        <v/>
      </c>
      <c r="N270" s="1346" t="str">
        <f>IF(ISNUMBER('IRRBB exposures'!O306),'IRRBB exposures'!O306,"")</f>
        <v/>
      </c>
      <c r="O270" s="1346" t="str">
        <f>IF(ISNUMBER('IRRBB exposures'!P306),'IRRBB exposures'!P306,"")</f>
        <v/>
      </c>
      <c r="P270" s="1346" t="str">
        <f>IF(ISNUMBER('IRRBB exposures'!Q306),'IRRBB exposures'!Q306,"")</f>
        <v/>
      </c>
      <c r="Q270" s="1346" t="str">
        <f>IF(ISNUMBER('IRRBB exposures'!R306),'IRRBB exposures'!R306,"")</f>
        <v/>
      </c>
      <c r="R270" s="1346" t="str">
        <f>IF(ISNUMBER('IRRBB exposures'!S306),'IRRBB exposures'!S306,"")</f>
        <v/>
      </c>
      <c r="S270" s="1346" t="str">
        <f>IF(ISNUMBER('IRRBB exposures'!T306),'IRRBB exposures'!T306,"")</f>
        <v/>
      </c>
      <c r="T270" s="1346" t="str">
        <f>IF(ISNUMBER('IRRBB exposures'!U306),'IRRBB exposures'!U306,"")</f>
        <v/>
      </c>
      <c r="U270" s="1346" t="str">
        <f>IF(ISNUMBER('IRRBB exposures'!V306),'IRRBB exposures'!V306,"")</f>
        <v/>
      </c>
      <c r="V270" s="1346" t="str">
        <f>IF(ISNUMBER('IRRBB exposures'!W306),'IRRBB exposures'!W306,"")</f>
        <v/>
      </c>
      <c r="W270" s="1596" t="str">
        <f>IF(OR(ISBLANK('IRRBB exposures'!Y259),'IRRBB exposures'!Z261="No"),"",IF('IRRBB exposures'!Y259 = "No",1,0))</f>
        <v/>
      </c>
    </row>
    <row r="271" spans="2:23" s="1150" customFormat="1" ht="15" customHeight="1" x14ac:dyDescent="0.25">
      <c r="B271" s="2245"/>
      <c r="C271" s="1348" t="s">
        <v>1307</v>
      </c>
      <c r="D271" s="1346" t="str">
        <f>IF(AND(ISNUMBER('IRRBB exposures'!E354),ISNUMBER('IRRBB exposures'!E399)),'IRRBB exposures'!E354-'IRRBB exposures'!E399,"")</f>
        <v/>
      </c>
      <c r="E271" s="1346" t="str">
        <f>IF(AND(ISNUMBER('IRRBB exposures'!F354),ISNUMBER('IRRBB exposures'!F399)),'IRRBB exposures'!F354-'IRRBB exposures'!F399,"")</f>
        <v/>
      </c>
      <c r="F271" s="1346" t="str">
        <f>IF(AND(ISNUMBER('IRRBB exposures'!G354),ISNUMBER('IRRBB exposures'!G399)),'IRRBB exposures'!G354-'IRRBB exposures'!G399,"")</f>
        <v/>
      </c>
      <c r="G271" s="1346" t="str">
        <f>IF(AND(ISNUMBER('IRRBB exposures'!H354),ISNUMBER('IRRBB exposures'!H399)),'IRRBB exposures'!H354-'IRRBB exposures'!H399,"")</f>
        <v/>
      </c>
      <c r="H271" s="1346" t="str">
        <f>IF(AND(ISNUMBER('IRRBB exposures'!I354),ISNUMBER('IRRBB exposures'!I399)),'IRRBB exposures'!I354-'IRRBB exposures'!I399,"")</f>
        <v/>
      </c>
      <c r="I271" s="1346" t="str">
        <f>IF(AND(ISNUMBER('IRRBB exposures'!J354),ISNUMBER('IRRBB exposures'!J399)),'IRRBB exposures'!J354-'IRRBB exposures'!J399,"")</f>
        <v/>
      </c>
      <c r="J271" s="1346" t="str">
        <f>IF(AND(ISNUMBER('IRRBB exposures'!K354),ISNUMBER('IRRBB exposures'!K399)),'IRRBB exposures'!K354-'IRRBB exposures'!K399,"")</f>
        <v/>
      </c>
      <c r="K271" s="1346" t="str">
        <f>IF(AND(ISNUMBER('IRRBB exposures'!L354),ISNUMBER('IRRBB exposures'!L399)),'IRRBB exposures'!L354-'IRRBB exposures'!L399,"")</f>
        <v/>
      </c>
      <c r="L271" s="1346" t="str">
        <f>IF(AND(ISNUMBER('IRRBB exposures'!M354),ISNUMBER('IRRBB exposures'!M399)),'IRRBB exposures'!M354-'IRRBB exposures'!M399,"")</f>
        <v/>
      </c>
      <c r="M271" s="1346" t="str">
        <f>IF(AND(ISNUMBER('IRRBB exposures'!N354),ISNUMBER('IRRBB exposures'!N399)),'IRRBB exposures'!N354-'IRRBB exposures'!N399,"")</f>
        <v/>
      </c>
      <c r="N271" s="1346" t="str">
        <f>IF(AND(ISNUMBER('IRRBB exposures'!O354),ISNUMBER('IRRBB exposures'!O399)),'IRRBB exposures'!O354-'IRRBB exposures'!O399,"")</f>
        <v/>
      </c>
      <c r="O271" s="1346" t="str">
        <f>IF(AND(ISNUMBER('IRRBB exposures'!P354),ISNUMBER('IRRBB exposures'!P399)),'IRRBB exposures'!P354-'IRRBB exposures'!P399,"")</f>
        <v/>
      </c>
      <c r="P271" s="1346" t="str">
        <f>IF(AND(ISNUMBER('IRRBB exposures'!Q354),ISNUMBER('IRRBB exposures'!Q399)),'IRRBB exposures'!Q354-'IRRBB exposures'!Q399,"")</f>
        <v/>
      </c>
      <c r="Q271" s="1346" t="str">
        <f>IF(AND(ISNUMBER('IRRBB exposures'!R354),ISNUMBER('IRRBB exposures'!R399)),'IRRBB exposures'!R354-'IRRBB exposures'!R399,"")</f>
        <v/>
      </c>
      <c r="R271" s="1346" t="str">
        <f>IF(AND(ISNUMBER('IRRBB exposures'!S354),ISNUMBER('IRRBB exposures'!S399)),'IRRBB exposures'!S354-'IRRBB exposures'!S399,"")</f>
        <v/>
      </c>
      <c r="S271" s="1346" t="str">
        <f>IF(AND(ISNUMBER('IRRBB exposures'!T354),ISNUMBER('IRRBB exposures'!T399)),'IRRBB exposures'!T354-'IRRBB exposures'!T399,"")</f>
        <v/>
      </c>
      <c r="T271" s="1346" t="str">
        <f>IF(AND(ISNUMBER('IRRBB exposures'!U354),ISNUMBER('IRRBB exposures'!U399)),'IRRBB exposures'!U354-'IRRBB exposures'!U399,"")</f>
        <v/>
      </c>
      <c r="U271" s="1346" t="str">
        <f>IF(AND(ISNUMBER('IRRBB exposures'!V354),ISNUMBER('IRRBB exposures'!V399)),'IRRBB exposures'!V354-'IRRBB exposures'!V399,"")</f>
        <v/>
      </c>
      <c r="V271" s="1346" t="str">
        <f>IF(AND(ISNUMBER('IRRBB exposures'!W354),ISNUMBER('IRRBB exposures'!W399)),'IRRBB exposures'!W354-'IRRBB exposures'!W399,"")</f>
        <v/>
      </c>
      <c r="W271" s="1596" t="str">
        <f>IF(OR(ISBLANK('IRRBB exposures'!Z352),'IRRBB exposures'!AB354="No"),"",IF('IRRBB exposures'!Z352 = "Yes",-1,0))</f>
        <v/>
      </c>
    </row>
    <row r="272" spans="2:23" s="1150" customFormat="1" ht="15" customHeight="1" x14ac:dyDescent="0.25">
      <c r="B272" s="2245"/>
      <c r="C272" s="1348" t="s">
        <v>1308</v>
      </c>
      <c r="D272" s="1346" t="str">
        <f>IF(AND(ISNUMBER('IRRBB exposures'!E445),ISNUMBER('IRRBB exposures'!E490)),'IRRBB exposures'!E445-'IRRBB exposures'!E490,"")</f>
        <v/>
      </c>
      <c r="E272" s="1346" t="str">
        <f>IF(AND(ISNUMBER('IRRBB exposures'!F445),ISNUMBER('IRRBB exposures'!F490)),'IRRBB exposures'!F445-'IRRBB exposures'!F490,"")</f>
        <v/>
      </c>
      <c r="F272" s="1346" t="str">
        <f>IF(AND(ISNUMBER('IRRBB exposures'!G445),ISNUMBER('IRRBB exposures'!G490)),'IRRBB exposures'!G445-'IRRBB exposures'!G490,"")</f>
        <v/>
      </c>
      <c r="G272" s="1346" t="str">
        <f>IF(AND(ISNUMBER('IRRBB exposures'!H445),ISNUMBER('IRRBB exposures'!H490)),'IRRBB exposures'!H445-'IRRBB exposures'!H490,"")</f>
        <v/>
      </c>
      <c r="H272" s="1346" t="str">
        <f>IF(AND(ISNUMBER('IRRBB exposures'!I445),ISNUMBER('IRRBB exposures'!I490)),'IRRBB exposures'!I445-'IRRBB exposures'!I490,"")</f>
        <v/>
      </c>
      <c r="I272" s="1346" t="str">
        <f>IF(AND(ISNUMBER('IRRBB exposures'!J445),ISNUMBER('IRRBB exposures'!J490)),'IRRBB exposures'!J445-'IRRBB exposures'!J490,"")</f>
        <v/>
      </c>
      <c r="J272" s="1346" t="str">
        <f>IF(AND(ISNUMBER('IRRBB exposures'!K445),ISNUMBER('IRRBB exposures'!K490)),'IRRBB exposures'!K445-'IRRBB exposures'!K490,"")</f>
        <v/>
      </c>
      <c r="K272" s="1346" t="str">
        <f>IF(AND(ISNUMBER('IRRBB exposures'!L445),ISNUMBER('IRRBB exposures'!L490)),'IRRBB exposures'!L445-'IRRBB exposures'!L490,"")</f>
        <v/>
      </c>
      <c r="L272" s="1346" t="str">
        <f>IF(AND(ISNUMBER('IRRBB exposures'!M445),ISNUMBER('IRRBB exposures'!M490)),'IRRBB exposures'!M445-'IRRBB exposures'!M490,"")</f>
        <v/>
      </c>
      <c r="M272" s="1346" t="str">
        <f>IF(AND(ISNUMBER('IRRBB exposures'!N445),ISNUMBER('IRRBB exposures'!N490)),'IRRBB exposures'!N445-'IRRBB exposures'!N490,"")</f>
        <v/>
      </c>
      <c r="N272" s="1346" t="str">
        <f>IF(AND(ISNUMBER('IRRBB exposures'!O445),ISNUMBER('IRRBB exposures'!O490)),'IRRBB exposures'!O445-'IRRBB exposures'!O490,"")</f>
        <v/>
      </c>
      <c r="O272" s="1346" t="str">
        <f>IF(AND(ISNUMBER('IRRBB exposures'!P445),ISNUMBER('IRRBB exposures'!P490)),'IRRBB exposures'!P445-'IRRBB exposures'!P490,"")</f>
        <v/>
      </c>
      <c r="P272" s="1346" t="str">
        <f>IF(AND(ISNUMBER('IRRBB exposures'!Q445),ISNUMBER('IRRBB exposures'!Q490)),'IRRBB exposures'!Q445-'IRRBB exposures'!Q490,"")</f>
        <v/>
      </c>
      <c r="Q272" s="1346" t="str">
        <f>IF(AND(ISNUMBER('IRRBB exposures'!R445),ISNUMBER('IRRBB exposures'!R490)),'IRRBB exposures'!R445-'IRRBB exposures'!R490,"")</f>
        <v/>
      </c>
      <c r="R272" s="1346" t="str">
        <f>IF(AND(ISNUMBER('IRRBB exposures'!S445),ISNUMBER('IRRBB exposures'!S490)),'IRRBB exposures'!S445-'IRRBB exposures'!S490,"")</f>
        <v/>
      </c>
      <c r="S272" s="1346" t="str">
        <f>IF(AND(ISNUMBER('IRRBB exposures'!T445),ISNUMBER('IRRBB exposures'!T490)),'IRRBB exposures'!T445-'IRRBB exposures'!T490,"")</f>
        <v/>
      </c>
      <c r="T272" s="1346" t="str">
        <f>IF(AND(ISNUMBER('IRRBB exposures'!U445),ISNUMBER('IRRBB exposures'!U490)),'IRRBB exposures'!U445-'IRRBB exposures'!U490,"")</f>
        <v/>
      </c>
      <c r="U272" s="1346" t="str">
        <f>IF(AND(ISNUMBER('IRRBB exposures'!V445),ISNUMBER('IRRBB exposures'!V490)),'IRRBB exposures'!V445-'IRRBB exposures'!V490,"")</f>
        <v/>
      </c>
      <c r="V272" s="1346" t="str">
        <f>IF(AND(ISNUMBER('IRRBB exposures'!W445),ISNUMBER('IRRBB exposures'!W490)),'IRRBB exposures'!W445-'IRRBB exposures'!W490,"")</f>
        <v/>
      </c>
      <c r="W272" s="1596" t="str">
        <f>IF(OR(ISBLANK('IRRBB exposures'!Z352),'IRRBB exposures'!AB354="No"),"",IF('IRRBB exposures'!Z352 = "No",-1,0))</f>
        <v/>
      </c>
    </row>
    <row r="273" spans="2:23" s="1150" customFormat="1" ht="15" customHeight="1" x14ac:dyDescent="0.25">
      <c r="B273" s="2245"/>
      <c r="C273" s="1150" t="s">
        <v>1301</v>
      </c>
      <c r="D273" s="1346" t="str">
        <f>IF(AND(ISNUMBER('IRRBB exposures'!E537),ISNUMBER('IRRBB exposures'!E583)),'IRRBB exposures'!E537-'IRRBB exposures'!E583,"")</f>
        <v/>
      </c>
      <c r="E273" s="1346" t="str">
        <f>IF(AND(ISNUMBER('IRRBB exposures'!F537),ISNUMBER('IRRBB exposures'!F583)),'IRRBB exposures'!F537-'IRRBB exposures'!F583,"")</f>
        <v/>
      </c>
      <c r="F273" s="1346" t="str">
        <f>IF(AND(ISNUMBER('IRRBB exposures'!G537),ISNUMBER('IRRBB exposures'!G583)),'IRRBB exposures'!G537-'IRRBB exposures'!G583,"")</f>
        <v/>
      </c>
      <c r="G273" s="1346" t="str">
        <f>IF(AND(ISNUMBER('IRRBB exposures'!H537),ISNUMBER('IRRBB exposures'!H583)),'IRRBB exposures'!H537-'IRRBB exposures'!H583,"")</f>
        <v/>
      </c>
      <c r="H273" s="1346" t="str">
        <f>IF(AND(ISNUMBER('IRRBB exposures'!I537),ISNUMBER('IRRBB exposures'!I583)),'IRRBB exposures'!I537-'IRRBB exposures'!I583,"")</f>
        <v/>
      </c>
      <c r="I273" s="1346" t="str">
        <f>IF(AND(ISNUMBER('IRRBB exposures'!J537),ISNUMBER('IRRBB exposures'!J583)),'IRRBB exposures'!J537-'IRRBB exposures'!J583,"")</f>
        <v/>
      </c>
      <c r="J273" s="1346" t="str">
        <f>IF(AND(ISNUMBER('IRRBB exposures'!K537),ISNUMBER('IRRBB exposures'!K583)),'IRRBB exposures'!K537-'IRRBB exposures'!K583,"")</f>
        <v/>
      </c>
      <c r="K273" s="1346" t="str">
        <f>IF(AND(ISNUMBER('IRRBB exposures'!L537),ISNUMBER('IRRBB exposures'!L583)),'IRRBB exposures'!L537-'IRRBB exposures'!L583,"")</f>
        <v/>
      </c>
      <c r="L273" s="1346" t="str">
        <f>IF(AND(ISNUMBER('IRRBB exposures'!M537),ISNUMBER('IRRBB exposures'!M583)),'IRRBB exposures'!M537-'IRRBB exposures'!M583,"")</f>
        <v/>
      </c>
      <c r="M273" s="1346" t="str">
        <f>IF(AND(ISNUMBER('IRRBB exposures'!N537),ISNUMBER('IRRBB exposures'!N583)),'IRRBB exposures'!N537-'IRRBB exposures'!N583,"")</f>
        <v/>
      </c>
      <c r="N273" s="1346" t="str">
        <f>IF(AND(ISNUMBER('IRRBB exposures'!O537),ISNUMBER('IRRBB exposures'!O583)),'IRRBB exposures'!O537-'IRRBB exposures'!O583,"")</f>
        <v/>
      </c>
      <c r="O273" s="1346" t="str">
        <f>IF(AND(ISNUMBER('IRRBB exposures'!P537),ISNUMBER('IRRBB exposures'!P583)),'IRRBB exposures'!P537-'IRRBB exposures'!P583,"")</f>
        <v/>
      </c>
      <c r="P273" s="1346" t="str">
        <f>IF(AND(ISNUMBER('IRRBB exposures'!Q537),ISNUMBER('IRRBB exposures'!Q583)),'IRRBB exposures'!Q537-'IRRBB exposures'!Q583,"")</f>
        <v/>
      </c>
      <c r="Q273" s="1346" t="str">
        <f>IF(AND(ISNUMBER('IRRBB exposures'!R537),ISNUMBER('IRRBB exposures'!R583)),'IRRBB exposures'!R537-'IRRBB exposures'!R583,"")</f>
        <v/>
      </c>
      <c r="R273" s="1346" t="str">
        <f>IF(AND(ISNUMBER('IRRBB exposures'!S537),ISNUMBER('IRRBB exposures'!S583)),'IRRBB exposures'!S537-'IRRBB exposures'!S583,"")</f>
        <v/>
      </c>
      <c r="S273" s="1346" t="str">
        <f>IF(AND(ISNUMBER('IRRBB exposures'!T537),ISNUMBER('IRRBB exposures'!T583)),'IRRBB exposures'!T537-'IRRBB exposures'!T583,"")</f>
        <v/>
      </c>
      <c r="T273" s="1346" t="str">
        <f>IF(AND(ISNUMBER('IRRBB exposures'!U537),ISNUMBER('IRRBB exposures'!U583)),'IRRBB exposures'!U537-'IRRBB exposures'!U583,"")</f>
        <v/>
      </c>
      <c r="U273" s="1346" t="str">
        <f>IF(AND(ISNUMBER('IRRBB exposures'!V537),ISNUMBER('IRRBB exposures'!V583)),'IRRBB exposures'!V537-'IRRBB exposures'!V583,"")</f>
        <v/>
      </c>
      <c r="V273" s="1346" t="str">
        <f>IF(AND(ISNUMBER('IRRBB exposures'!W537),ISNUMBER('IRRBB exposures'!W583)),'IRRBB exposures'!W537-'IRRBB exposures'!W583,"")</f>
        <v/>
      </c>
      <c r="W273" s="1597">
        <f t="shared" ref="W273" si="20">IF(ISNUMBER(W265),W265,"")</f>
        <v>1</v>
      </c>
    </row>
    <row r="274" spans="2:23" s="1150" customFormat="1" ht="15" customHeight="1" x14ac:dyDescent="0.25">
      <c r="B274" s="2246"/>
      <c r="C274" s="1139" t="s">
        <v>1309</v>
      </c>
      <c r="D274" s="1347" t="str">
        <f>IF(AND(ISNUMBER(D250),'IRRBB exposures'!$F$29="Yes",'IRRBB exposures'!$Z$160="Yes",'IRRBB exposures'!$Z$261="Yes",'IRRBB exposures'!$AB$354="Yes",ISNUMBER(D273),ISNUMBER($W250),ISNUMBER($W251),ISNUMBER($W252),ISNUMBER($W253),ISNUMBER($W267),ISNUMBER($W268),ISNUMBER($W269),ISNUMBER($W270),ISNUMBER($W271),ISNUMBER($W272),ISNUMBER($W273)),SUMPRODUCT(D250:D253,$W250:$W253)+SUMPRODUCT(D267:D273,$W267:$W273),"")</f>
        <v/>
      </c>
      <c r="E274" s="1347" t="str">
        <f>IF(AND(ISNUMBER(E250),'IRRBB exposures'!$F$29="Yes",'IRRBB exposures'!$Z$160="Yes",'IRRBB exposures'!$Z$261="Yes",'IRRBB exposures'!$AB$354="Yes",ISNUMBER(E273),ISNUMBER($W250),ISNUMBER($W251),ISNUMBER($W252),ISNUMBER($W253),ISNUMBER($W267),ISNUMBER($W268),ISNUMBER($W269),ISNUMBER($W270),ISNUMBER($W271),ISNUMBER($W272),ISNUMBER($W273)),SUMPRODUCT(E250:E253,$W250:$W253)+SUMPRODUCT(E267:E273,$W267:$W273),"")</f>
        <v/>
      </c>
      <c r="F274" s="1347" t="str">
        <f>IF(AND(ISNUMBER(F250),'IRRBB exposures'!$F$29="Yes",'IRRBB exposures'!$Z$160="Yes",'IRRBB exposures'!$Z$261="Yes",'IRRBB exposures'!$AB$354="Yes",ISNUMBER(F273),ISNUMBER($W250),ISNUMBER($W251),ISNUMBER($W252),ISNUMBER($W253),ISNUMBER($W267),ISNUMBER($W268),ISNUMBER($W269),ISNUMBER($W270),ISNUMBER($W271),ISNUMBER($W272),ISNUMBER($W273)),SUMPRODUCT(F250:F253,$W250:$W253)+SUMPRODUCT(F267:F273,$W267:$W273),"")</f>
        <v/>
      </c>
      <c r="G274" s="1347" t="str">
        <f>IF(AND(ISNUMBER(G250),'IRRBB exposures'!$F$29="Yes",'IRRBB exposures'!$Z$160="Yes",'IRRBB exposures'!$Z$261="Yes",'IRRBB exposures'!$AB$354="Yes",ISNUMBER(G273),ISNUMBER($W250),ISNUMBER($W251),ISNUMBER($W252),ISNUMBER($W253),ISNUMBER($W267),ISNUMBER($W268),ISNUMBER($W269),ISNUMBER($W270),ISNUMBER($W271),ISNUMBER($W272),ISNUMBER($W273)),SUMPRODUCT(G250:G253,$W250:$W253)+SUMPRODUCT(G267:G273,$W267:$W273),"")</f>
        <v/>
      </c>
      <c r="H274" s="1347" t="str">
        <f>IF(AND(ISNUMBER(H250),'IRRBB exposures'!$F$29="Yes",'IRRBB exposures'!$Z$160="Yes",'IRRBB exposures'!$Z$261="Yes",'IRRBB exposures'!$AB$354="Yes",ISNUMBER(H273),ISNUMBER($W250),ISNUMBER($W251),ISNUMBER($W252),ISNUMBER($W253),ISNUMBER($W267),ISNUMBER($W268),ISNUMBER($W269),ISNUMBER($W270),ISNUMBER($W271),ISNUMBER($W272),ISNUMBER($W273)),SUMPRODUCT(H250:H253,$W250:$W253)+SUMPRODUCT(H267:H273,$W267:$W273),"")</f>
        <v/>
      </c>
      <c r="I274" s="1347" t="str">
        <f>IF(AND(ISNUMBER(I250),'IRRBB exposures'!$F$29="Yes",'IRRBB exposures'!$Z$160="Yes",'IRRBB exposures'!$Z$261="Yes",'IRRBB exposures'!$AB$354="Yes",ISNUMBER(I273),ISNUMBER($W250),ISNUMBER($W251),ISNUMBER($W252),ISNUMBER($W253),ISNUMBER($W267),ISNUMBER($W268),ISNUMBER($W269),ISNUMBER($W270),ISNUMBER($W271),ISNUMBER($W272),ISNUMBER($W273)),SUMPRODUCT(I250:I253,$W250:$W253)+SUMPRODUCT(I267:I273,$W267:$W273),"")</f>
        <v/>
      </c>
      <c r="J274" s="1347" t="str">
        <f>IF(AND(ISNUMBER(J250),'IRRBB exposures'!$F$29="Yes",'IRRBB exposures'!$Z$160="Yes",'IRRBB exposures'!$Z$261="Yes",'IRRBB exposures'!$AB$354="Yes",ISNUMBER(J273),ISNUMBER($W250),ISNUMBER($W251),ISNUMBER($W252),ISNUMBER($W253),ISNUMBER($W267),ISNUMBER($W268),ISNUMBER($W269),ISNUMBER($W270),ISNUMBER($W271),ISNUMBER($W272),ISNUMBER($W273)),SUMPRODUCT(J250:J253,$W250:$W253)+SUMPRODUCT(J267:J273,$W267:$W273),"")</f>
        <v/>
      </c>
      <c r="K274" s="1347" t="str">
        <f>IF(AND(ISNUMBER(K250),'IRRBB exposures'!$F$29="Yes",'IRRBB exposures'!$Z$160="Yes",'IRRBB exposures'!$Z$261="Yes",'IRRBB exposures'!$AB$354="Yes",ISNUMBER(K273),ISNUMBER($W250),ISNUMBER($W251),ISNUMBER($W252),ISNUMBER($W253),ISNUMBER($W267),ISNUMBER($W268),ISNUMBER($W269),ISNUMBER($W270),ISNUMBER($W271),ISNUMBER($W272),ISNUMBER($W273)),SUMPRODUCT(K250:K253,$W250:$W253)+SUMPRODUCT(K267:K273,$W267:$W273),"")</f>
        <v/>
      </c>
      <c r="L274" s="1347" t="str">
        <f>IF(AND(ISNUMBER(L250),'IRRBB exposures'!$F$29="Yes",'IRRBB exposures'!$Z$160="Yes",'IRRBB exposures'!$Z$261="Yes",'IRRBB exposures'!$AB$354="Yes",ISNUMBER(L273),ISNUMBER($W250),ISNUMBER($W251),ISNUMBER($W252),ISNUMBER($W253),ISNUMBER($W267),ISNUMBER($W268),ISNUMBER($W269),ISNUMBER($W270),ISNUMBER($W271),ISNUMBER($W272),ISNUMBER($W273)),SUMPRODUCT(L250:L253,$W250:$W253)+SUMPRODUCT(L267:L273,$W267:$W273),"")</f>
        <v/>
      </c>
      <c r="M274" s="1347" t="str">
        <f>IF(AND(ISNUMBER(M250),'IRRBB exposures'!$F$29="Yes",'IRRBB exposures'!$Z$160="Yes",'IRRBB exposures'!$Z$261="Yes",'IRRBB exposures'!$AB$354="Yes",ISNUMBER(M273),ISNUMBER($W250),ISNUMBER($W251),ISNUMBER($W252),ISNUMBER($W253),ISNUMBER($W267),ISNUMBER($W268),ISNUMBER($W269),ISNUMBER($W270),ISNUMBER($W271),ISNUMBER($W272),ISNUMBER($W273)),SUMPRODUCT(M250:M253,$W250:$W253)+SUMPRODUCT(M267:M273,$W267:$W273),"")</f>
        <v/>
      </c>
      <c r="N274" s="1347" t="str">
        <f>IF(AND(ISNUMBER(N250),'IRRBB exposures'!$F$29="Yes",'IRRBB exposures'!$Z$160="Yes",'IRRBB exposures'!$Z$261="Yes",'IRRBB exposures'!$AB$354="Yes",ISNUMBER(N273),ISNUMBER($W250),ISNUMBER($W251),ISNUMBER($W252),ISNUMBER($W253),ISNUMBER($W267),ISNUMBER($W268),ISNUMBER($W269),ISNUMBER($W270),ISNUMBER($W271),ISNUMBER($W272),ISNUMBER($W273)),SUMPRODUCT(N250:N253,$W250:$W253)+SUMPRODUCT(N267:N273,$W267:$W273),"")</f>
        <v/>
      </c>
      <c r="O274" s="1347" t="str">
        <f>IF(AND(ISNUMBER(O250),'IRRBB exposures'!$F$29="Yes",'IRRBB exposures'!$Z$160="Yes",'IRRBB exposures'!$Z$261="Yes",'IRRBB exposures'!$AB$354="Yes",ISNUMBER(O273),ISNUMBER($W250),ISNUMBER($W251),ISNUMBER($W252),ISNUMBER($W253),ISNUMBER($W267),ISNUMBER($W268),ISNUMBER($W269),ISNUMBER($W270),ISNUMBER($W271),ISNUMBER($W272),ISNUMBER($W273)),SUMPRODUCT(O250:O253,$W250:$W253)+SUMPRODUCT(O267:O273,$W267:$W273),"")</f>
        <v/>
      </c>
      <c r="P274" s="1347" t="str">
        <f>IF(AND(ISNUMBER(P250),'IRRBB exposures'!$F$29="Yes",'IRRBB exposures'!$Z$160="Yes",'IRRBB exposures'!$Z$261="Yes",'IRRBB exposures'!$AB$354="Yes",ISNUMBER(P273),ISNUMBER($W250),ISNUMBER($W251),ISNUMBER($W252),ISNUMBER($W253),ISNUMBER($W267),ISNUMBER($W268),ISNUMBER($W269),ISNUMBER($W270),ISNUMBER($W271),ISNUMBER($W272),ISNUMBER($W273)),SUMPRODUCT(P250:P253,$W250:$W253)+SUMPRODUCT(P267:P273,$W267:$W273),"")</f>
        <v/>
      </c>
      <c r="Q274" s="1347" t="str">
        <f>IF(AND(ISNUMBER(Q250),'IRRBB exposures'!$F$29="Yes",'IRRBB exposures'!$Z$160="Yes",'IRRBB exposures'!$Z$261="Yes",'IRRBB exposures'!$AB$354="Yes",ISNUMBER(Q273),ISNUMBER($W250),ISNUMBER($W251),ISNUMBER($W252),ISNUMBER($W253),ISNUMBER($W267),ISNUMBER($W268),ISNUMBER($W269),ISNUMBER($W270),ISNUMBER($W271),ISNUMBER($W272),ISNUMBER($W273)),SUMPRODUCT(Q250:Q253,$W250:$W253)+SUMPRODUCT(Q267:Q273,$W267:$W273),"")</f>
        <v/>
      </c>
      <c r="R274" s="1347" t="str">
        <f>IF(AND(ISNUMBER(R250),'IRRBB exposures'!$F$29="Yes",'IRRBB exposures'!$Z$160="Yes",'IRRBB exposures'!$Z$261="Yes",'IRRBB exposures'!$AB$354="Yes",ISNUMBER(R273),ISNUMBER($W250),ISNUMBER($W251),ISNUMBER($W252),ISNUMBER($W253),ISNUMBER($W267),ISNUMBER($W268),ISNUMBER($W269),ISNUMBER($W270),ISNUMBER($W271),ISNUMBER($W272),ISNUMBER($W273)),SUMPRODUCT(R250:R253,$W250:$W253)+SUMPRODUCT(R267:R273,$W267:$W273),"")</f>
        <v/>
      </c>
      <c r="S274" s="1347" t="str">
        <f>IF(AND(ISNUMBER(S250),'IRRBB exposures'!$F$29="Yes",'IRRBB exposures'!$Z$160="Yes",'IRRBB exposures'!$Z$261="Yes",'IRRBB exposures'!$AB$354="Yes",ISNUMBER(S273),ISNUMBER($W250),ISNUMBER($W251),ISNUMBER($W252),ISNUMBER($W253),ISNUMBER($W267),ISNUMBER($W268),ISNUMBER($W269),ISNUMBER($W270),ISNUMBER($W271),ISNUMBER($W272),ISNUMBER($W273)),SUMPRODUCT(S250:S253,$W250:$W253)+SUMPRODUCT(S267:S273,$W267:$W273),"")</f>
        <v/>
      </c>
      <c r="T274" s="1347" t="str">
        <f>IF(AND(ISNUMBER(T250),'IRRBB exposures'!$F$29="Yes",'IRRBB exposures'!$Z$160="Yes",'IRRBB exposures'!$Z$261="Yes",'IRRBB exposures'!$AB$354="Yes",ISNUMBER(T273),ISNUMBER($W250),ISNUMBER($W251),ISNUMBER($W252),ISNUMBER($W253),ISNUMBER($W267),ISNUMBER($W268),ISNUMBER($W269),ISNUMBER($W270),ISNUMBER($W271),ISNUMBER($W272),ISNUMBER($W273)),SUMPRODUCT(T250:T253,$W250:$W253)+SUMPRODUCT(T267:T273,$W267:$W273),"")</f>
        <v/>
      </c>
      <c r="U274" s="1347" t="str">
        <f>IF(AND(ISNUMBER(U250),'IRRBB exposures'!$F$29="Yes",'IRRBB exposures'!$Z$160="Yes",'IRRBB exposures'!$Z$261="Yes",'IRRBB exposures'!$AB$354="Yes",ISNUMBER(U273),ISNUMBER($W250),ISNUMBER($W251),ISNUMBER($W252),ISNUMBER($W253),ISNUMBER($W267),ISNUMBER($W268),ISNUMBER($W269),ISNUMBER($W270),ISNUMBER($W271),ISNUMBER($W272),ISNUMBER($W273)),SUMPRODUCT(U250:U253,$W250:$W253)+SUMPRODUCT(U267:U273,$W267:$W273),"")</f>
        <v/>
      </c>
      <c r="V274" s="1347" t="str">
        <f>IF(AND(ISNUMBER(V250),'IRRBB exposures'!$F$29="Yes",'IRRBB exposures'!$Z$160="Yes",'IRRBB exposures'!$Z$261="Yes",'IRRBB exposures'!$AB$354="Yes",ISNUMBER(V273),ISNUMBER($W250),ISNUMBER($W251),ISNUMBER($W252),ISNUMBER($W253),ISNUMBER($W267),ISNUMBER($W268),ISNUMBER($W269),ISNUMBER($W270),ISNUMBER($W271),ISNUMBER($W272),ISNUMBER($W273)),SUMPRODUCT(V250:V253,$W250:$W253)+SUMPRODUCT(V267:V273,$W267:$W273),"")</f>
        <v/>
      </c>
      <c r="W274" s="1598"/>
    </row>
    <row r="275" spans="2:23" s="1150" customFormat="1" ht="15" customHeight="1" x14ac:dyDescent="0.25">
      <c r="B275" s="2244">
        <v>3</v>
      </c>
      <c r="C275" s="1150" t="s">
        <v>1303</v>
      </c>
      <c r="D275" s="1346" t="str">
        <f>IF(ISNUMBER('IRRBB exposures'!E161),'IRRBB exposures'!E161,"")</f>
        <v/>
      </c>
      <c r="E275" s="1346" t="str">
        <f>IF(ISNUMBER('IRRBB exposures'!F161),'IRRBB exposures'!F161,"")</f>
        <v/>
      </c>
      <c r="F275" s="1346" t="str">
        <f>IF(ISNUMBER('IRRBB exposures'!G161),'IRRBB exposures'!G161,"")</f>
        <v/>
      </c>
      <c r="G275" s="1346" t="str">
        <f>IF(ISNUMBER('IRRBB exposures'!H161),'IRRBB exposures'!H161,"")</f>
        <v/>
      </c>
      <c r="H275" s="1346" t="str">
        <f>IF(ISNUMBER('IRRBB exposures'!I161),'IRRBB exposures'!I161,"")</f>
        <v/>
      </c>
      <c r="I275" s="1346" t="str">
        <f>IF(ISNUMBER('IRRBB exposures'!J161),'IRRBB exposures'!J161,"")</f>
        <v/>
      </c>
      <c r="J275" s="1346" t="str">
        <f>IF(ISNUMBER('IRRBB exposures'!K161),'IRRBB exposures'!K161,"")</f>
        <v/>
      </c>
      <c r="K275" s="1346" t="str">
        <f>IF(ISNUMBER('IRRBB exposures'!L161),'IRRBB exposures'!L161,"")</f>
        <v/>
      </c>
      <c r="L275" s="1346" t="str">
        <f>IF(ISNUMBER('IRRBB exposures'!M161),'IRRBB exposures'!M161,"")</f>
        <v/>
      </c>
      <c r="M275" s="1346" t="str">
        <f>IF(ISNUMBER('IRRBB exposures'!N161),'IRRBB exposures'!N161,"")</f>
        <v/>
      </c>
      <c r="N275" s="1346" t="str">
        <f>IF(ISNUMBER('IRRBB exposures'!O161),'IRRBB exposures'!O161,"")</f>
        <v/>
      </c>
      <c r="O275" s="1346" t="str">
        <f>IF(ISNUMBER('IRRBB exposures'!P161),'IRRBB exposures'!P161,"")</f>
        <v/>
      </c>
      <c r="P275" s="1346" t="str">
        <f>IF(ISNUMBER('IRRBB exposures'!Q161),'IRRBB exposures'!Q161,"")</f>
        <v/>
      </c>
      <c r="Q275" s="1346" t="str">
        <f>IF(ISNUMBER('IRRBB exposures'!R161),'IRRBB exposures'!R161,"")</f>
        <v/>
      </c>
      <c r="R275" s="1346" t="str">
        <f>IF(ISNUMBER('IRRBB exposures'!S161),'IRRBB exposures'!S161,"")</f>
        <v/>
      </c>
      <c r="S275" s="1346" t="str">
        <f>IF(ISNUMBER('IRRBB exposures'!T161),'IRRBB exposures'!T161,"")</f>
        <v/>
      </c>
      <c r="T275" s="1346" t="str">
        <f>IF(ISNUMBER('IRRBB exposures'!U161),'IRRBB exposures'!U161,"")</f>
        <v/>
      </c>
      <c r="U275" s="1346" t="str">
        <f>IF(ISNUMBER('IRRBB exposures'!V161),'IRRBB exposures'!V161,"")</f>
        <v/>
      </c>
      <c r="V275" s="1346" t="str">
        <f>IF(ISNUMBER('IRRBB exposures'!W161),'IRRBB exposures'!W161,"")</f>
        <v/>
      </c>
      <c r="W275" s="1595" t="str">
        <f>IF(OR(ISBLANK('IRRBB exposures'!Y158),'IRRBB exposures'!Z161="No"),"",IF('IRRBB exposures'!Y158 = "Yes",-1,0))</f>
        <v/>
      </c>
    </row>
    <row r="276" spans="2:23" s="1150" customFormat="1" ht="15" customHeight="1" x14ac:dyDescent="0.25">
      <c r="B276" s="2245"/>
      <c r="C276" s="1348" t="s">
        <v>1304</v>
      </c>
      <c r="D276" s="1346" t="str">
        <f>IF(ISNUMBER('IRRBB exposures'!E206),'IRRBB exposures'!E206,"")</f>
        <v/>
      </c>
      <c r="E276" s="1346" t="str">
        <f>IF(ISNUMBER('IRRBB exposures'!F206),'IRRBB exposures'!F206,"")</f>
        <v/>
      </c>
      <c r="F276" s="1346" t="str">
        <f>IF(ISNUMBER('IRRBB exposures'!G206),'IRRBB exposures'!G206,"")</f>
        <v/>
      </c>
      <c r="G276" s="1346" t="str">
        <f>IF(ISNUMBER('IRRBB exposures'!H206),'IRRBB exposures'!H206,"")</f>
        <v/>
      </c>
      <c r="H276" s="1346" t="str">
        <f>IF(ISNUMBER('IRRBB exposures'!I206),'IRRBB exposures'!I206,"")</f>
        <v/>
      </c>
      <c r="I276" s="1346" t="str">
        <f>IF(ISNUMBER('IRRBB exposures'!J206),'IRRBB exposures'!J206,"")</f>
        <v/>
      </c>
      <c r="J276" s="1346" t="str">
        <f>IF(ISNUMBER('IRRBB exposures'!K206),'IRRBB exposures'!K206,"")</f>
        <v/>
      </c>
      <c r="K276" s="1346" t="str">
        <f>IF(ISNUMBER('IRRBB exposures'!L206),'IRRBB exposures'!L206,"")</f>
        <v/>
      </c>
      <c r="L276" s="1346" t="str">
        <f>IF(ISNUMBER('IRRBB exposures'!M206),'IRRBB exposures'!M206,"")</f>
        <v/>
      </c>
      <c r="M276" s="1346" t="str">
        <f>IF(ISNUMBER('IRRBB exposures'!N206),'IRRBB exposures'!N206,"")</f>
        <v/>
      </c>
      <c r="N276" s="1346" t="str">
        <f>IF(ISNUMBER('IRRBB exposures'!O206),'IRRBB exposures'!O206,"")</f>
        <v/>
      </c>
      <c r="O276" s="1346" t="str">
        <f>IF(ISNUMBER('IRRBB exposures'!P206),'IRRBB exposures'!P206,"")</f>
        <v/>
      </c>
      <c r="P276" s="1346" t="str">
        <f>IF(ISNUMBER('IRRBB exposures'!Q206),'IRRBB exposures'!Q206,"")</f>
        <v/>
      </c>
      <c r="Q276" s="1346" t="str">
        <f>IF(ISNUMBER('IRRBB exposures'!R206),'IRRBB exposures'!R206,"")</f>
        <v/>
      </c>
      <c r="R276" s="1346" t="str">
        <f>IF(ISNUMBER('IRRBB exposures'!S206),'IRRBB exposures'!S206,"")</f>
        <v/>
      </c>
      <c r="S276" s="1346" t="str">
        <f>IF(ISNUMBER('IRRBB exposures'!T206),'IRRBB exposures'!T206,"")</f>
        <v/>
      </c>
      <c r="T276" s="1346" t="str">
        <f>IF(ISNUMBER('IRRBB exposures'!U206),'IRRBB exposures'!U206,"")</f>
        <v/>
      </c>
      <c r="U276" s="1346" t="str">
        <f>IF(ISNUMBER('IRRBB exposures'!V206),'IRRBB exposures'!V206,"")</f>
        <v/>
      </c>
      <c r="V276" s="1346" t="str">
        <f>IF(ISNUMBER('IRRBB exposures'!W206),'IRRBB exposures'!W206,"")</f>
        <v/>
      </c>
      <c r="W276" s="1596" t="str">
        <f>IF(OR(ISBLANK('IRRBB exposures'!Y158),'IRRBB exposures'!Z161="No"),"",IF('IRRBB exposures'!Y158 = "No",-1,0))</f>
        <v/>
      </c>
    </row>
    <row r="277" spans="2:23" s="1150" customFormat="1" ht="15" customHeight="1" x14ac:dyDescent="0.25">
      <c r="B277" s="2245"/>
      <c r="C277" s="1348" t="s">
        <v>1305</v>
      </c>
      <c r="D277" s="1346" t="str">
        <f>IF(ISNUMBER('IRRBB exposures'!E262),'IRRBB exposures'!E262,"")</f>
        <v/>
      </c>
      <c r="E277" s="1346" t="str">
        <f>IF(ISNUMBER('IRRBB exposures'!F262),'IRRBB exposures'!F262,"")</f>
        <v/>
      </c>
      <c r="F277" s="1346" t="str">
        <f>IF(ISNUMBER('IRRBB exposures'!G262),'IRRBB exposures'!G262,"")</f>
        <v/>
      </c>
      <c r="G277" s="1346" t="str">
        <f>IF(ISNUMBER('IRRBB exposures'!H262),'IRRBB exposures'!H262,"")</f>
        <v/>
      </c>
      <c r="H277" s="1346" t="str">
        <f>IF(ISNUMBER('IRRBB exposures'!I262),'IRRBB exposures'!I262,"")</f>
        <v/>
      </c>
      <c r="I277" s="1346" t="str">
        <f>IF(ISNUMBER('IRRBB exposures'!J262),'IRRBB exposures'!J262,"")</f>
        <v/>
      </c>
      <c r="J277" s="1346" t="str">
        <f>IF(ISNUMBER('IRRBB exposures'!K262),'IRRBB exposures'!K262,"")</f>
        <v/>
      </c>
      <c r="K277" s="1346" t="str">
        <f>IF(ISNUMBER('IRRBB exposures'!L262),'IRRBB exposures'!L262,"")</f>
        <v/>
      </c>
      <c r="L277" s="1346" t="str">
        <f>IF(ISNUMBER('IRRBB exposures'!M262),'IRRBB exposures'!M262,"")</f>
        <v/>
      </c>
      <c r="M277" s="1346" t="str">
        <f>IF(ISNUMBER('IRRBB exposures'!N262),'IRRBB exposures'!N262,"")</f>
        <v/>
      </c>
      <c r="N277" s="1346" t="str">
        <f>IF(ISNUMBER('IRRBB exposures'!O262),'IRRBB exposures'!O262,"")</f>
        <v/>
      </c>
      <c r="O277" s="1346" t="str">
        <f>IF(ISNUMBER('IRRBB exposures'!P262),'IRRBB exposures'!P262,"")</f>
        <v/>
      </c>
      <c r="P277" s="1346" t="str">
        <f>IF(ISNUMBER('IRRBB exposures'!Q262),'IRRBB exposures'!Q262,"")</f>
        <v/>
      </c>
      <c r="Q277" s="1346" t="str">
        <f>IF(ISNUMBER('IRRBB exposures'!R262),'IRRBB exposures'!R262,"")</f>
        <v/>
      </c>
      <c r="R277" s="1346" t="str">
        <f>IF(ISNUMBER('IRRBB exposures'!S262),'IRRBB exposures'!S262,"")</f>
        <v/>
      </c>
      <c r="S277" s="1346" t="str">
        <f>IF(ISNUMBER('IRRBB exposures'!T262),'IRRBB exposures'!T262,"")</f>
        <v/>
      </c>
      <c r="T277" s="1346" t="str">
        <f>IF(ISNUMBER('IRRBB exposures'!U262),'IRRBB exposures'!U262,"")</f>
        <v/>
      </c>
      <c r="U277" s="1346" t="str">
        <f>IF(ISNUMBER('IRRBB exposures'!V262),'IRRBB exposures'!V262,"")</f>
        <v/>
      </c>
      <c r="V277" s="1346" t="str">
        <f>IF(ISNUMBER('IRRBB exposures'!W262),'IRRBB exposures'!W262,"")</f>
        <v/>
      </c>
      <c r="W277" s="1596" t="str">
        <f>IF(OR(ISBLANK('IRRBB exposures'!Y259),'IRRBB exposures'!Z262="No"),"",IF('IRRBB exposures'!Y259 = "Yes",1,0))</f>
        <v/>
      </c>
    </row>
    <row r="278" spans="2:23" s="1150" customFormat="1" ht="15" customHeight="1" x14ac:dyDescent="0.25">
      <c r="B278" s="2245"/>
      <c r="C278" s="1348" t="s">
        <v>1306</v>
      </c>
      <c r="D278" s="1346" t="str">
        <f>IF(ISNUMBER('IRRBB exposures'!E307),'IRRBB exposures'!E307,"")</f>
        <v/>
      </c>
      <c r="E278" s="1346" t="str">
        <f>IF(ISNUMBER('IRRBB exposures'!F307),'IRRBB exposures'!F307,"")</f>
        <v/>
      </c>
      <c r="F278" s="1346" t="str">
        <f>IF(ISNUMBER('IRRBB exposures'!G307),'IRRBB exposures'!G307,"")</f>
        <v/>
      </c>
      <c r="G278" s="1346" t="str">
        <f>IF(ISNUMBER('IRRBB exposures'!H307),'IRRBB exposures'!H307,"")</f>
        <v/>
      </c>
      <c r="H278" s="1346" t="str">
        <f>IF(ISNUMBER('IRRBB exposures'!I307),'IRRBB exposures'!I307,"")</f>
        <v/>
      </c>
      <c r="I278" s="1346" t="str">
        <f>IF(ISNUMBER('IRRBB exposures'!J307),'IRRBB exposures'!J307,"")</f>
        <v/>
      </c>
      <c r="J278" s="1346" t="str">
        <f>IF(ISNUMBER('IRRBB exposures'!K307),'IRRBB exposures'!K307,"")</f>
        <v/>
      </c>
      <c r="K278" s="1346" t="str">
        <f>IF(ISNUMBER('IRRBB exposures'!L307),'IRRBB exposures'!L307,"")</f>
        <v/>
      </c>
      <c r="L278" s="1346" t="str">
        <f>IF(ISNUMBER('IRRBB exposures'!M307),'IRRBB exposures'!M307,"")</f>
        <v/>
      </c>
      <c r="M278" s="1346" t="str">
        <f>IF(ISNUMBER('IRRBB exposures'!N307),'IRRBB exposures'!N307,"")</f>
        <v/>
      </c>
      <c r="N278" s="1346" t="str">
        <f>IF(ISNUMBER('IRRBB exposures'!O307),'IRRBB exposures'!O307,"")</f>
        <v/>
      </c>
      <c r="O278" s="1346" t="str">
        <f>IF(ISNUMBER('IRRBB exposures'!P307),'IRRBB exposures'!P307,"")</f>
        <v/>
      </c>
      <c r="P278" s="1346" t="str">
        <f>IF(ISNUMBER('IRRBB exposures'!Q307),'IRRBB exposures'!Q307,"")</f>
        <v/>
      </c>
      <c r="Q278" s="1346" t="str">
        <f>IF(ISNUMBER('IRRBB exposures'!R307),'IRRBB exposures'!R307,"")</f>
        <v/>
      </c>
      <c r="R278" s="1346" t="str">
        <f>IF(ISNUMBER('IRRBB exposures'!S307),'IRRBB exposures'!S307,"")</f>
        <v/>
      </c>
      <c r="S278" s="1346" t="str">
        <f>IF(ISNUMBER('IRRBB exposures'!T307),'IRRBB exposures'!T307,"")</f>
        <v/>
      </c>
      <c r="T278" s="1346" t="str">
        <f>IF(ISNUMBER('IRRBB exposures'!U307),'IRRBB exposures'!U307,"")</f>
        <v/>
      </c>
      <c r="U278" s="1346" t="str">
        <f>IF(ISNUMBER('IRRBB exposures'!V307),'IRRBB exposures'!V307,"")</f>
        <v/>
      </c>
      <c r="V278" s="1346" t="str">
        <f>IF(ISNUMBER('IRRBB exposures'!W307),'IRRBB exposures'!W307,"")</f>
        <v/>
      </c>
      <c r="W278" s="1596" t="str">
        <f>IF(OR(ISBLANK('IRRBB exposures'!Y259),'IRRBB exposures'!Z262="No"),"",IF('IRRBB exposures'!Y259 = "No",1,0))</f>
        <v/>
      </c>
    </row>
    <row r="279" spans="2:23" s="1150" customFormat="1" ht="15" customHeight="1" x14ac:dyDescent="0.25">
      <c r="B279" s="2245"/>
      <c r="C279" s="1348" t="s">
        <v>1307</v>
      </c>
      <c r="D279" s="1346" t="str">
        <f>IF(AND(ISNUMBER('IRRBB exposures'!E355),ISNUMBER('IRRBB exposures'!E400)),'IRRBB exposures'!E355-'IRRBB exposures'!E400,"")</f>
        <v/>
      </c>
      <c r="E279" s="1346" t="str">
        <f>IF(AND(ISNUMBER('IRRBB exposures'!F355),ISNUMBER('IRRBB exposures'!F400)),'IRRBB exposures'!F355-'IRRBB exposures'!F400,"")</f>
        <v/>
      </c>
      <c r="F279" s="1346" t="str">
        <f>IF(AND(ISNUMBER('IRRBB exposures'!G355),ISNUMBER('IRRBB exposures'!G400)),'IRRBB exposures'!G355-'IRRBB exposures'!G400,"")</f>
        <v/>
      </c>
      <c r="G279" s="1346" t="str">
        <f>IF(AND(ISNUMBER('IRRBB exposures'!H355),ISNUMBER('IRRBB exposures'!H400)),'IRRBB exposures'!H355-'IRRBB exposures'!H400,"")</f>
        <v/>
      </c>
      <c r="H279" s="1346" t="str">
        <f>IF(AND(ISNUMBER('IRRBB exposures'!I355),ISNUMBER('IRRBB exposures'!I400)),'IRRBB exposures'!I355-'IRRBB exposures'!I400,"")</f>
        <v/>
      </c>
      <c r="I279" s="1346" t="str">
        <f>IF(AND(ISNUMBER('IRRBB exposures'!J355),ISNUMBER('IRRBB exposures'!J400)),'IRRBB exposures'!J355-'IRRBB exposures'!J400,"")</f>
        <v/>
      </c>
      <c r="J279" s="1346" t="str">
        <f>IF(AND(ISNUMBER('IRRBB exposures'!K355),ISNUMBER('IRRBB exposures'!K400)),'IRRBB exposures'!K355-'IRRBB exposures'!K400,"")</f>
        <v/>
      </c>
      <c r="K279" s="1346" t="str">
        <f>IF(AND(ISNUMBER('IRRBB exposures'!L355),ISNUMBER('IRRBB exposures'!L400)),'IRRBB exposures'!L355-'IRRBB exposures'!L400,"")</f>
        <v/>
      </c>
      <c r="L279" s="1346" t="str">
        <f>IF(AND(ISNUMBER('IRRBB exposures'!M355),ISNUMBER('IRRBB exposures'!M400)),'IRRBB exposures'!M355-'IRRBB exposures'!M400,"")</f>
        <v/>
      </c>
      <c r="M279" s="1346" t="str">
        <f>IF(AND(ISNUMBER('IRRBB exposures'!N355),ISNUMBER('IRRBB exposures'!N400)),'IRRBB exposures'!N355-'IRRBB exposures'!N400,"")</f>
        <v/>
      </c>
      <c r="N279" s="1346" t="str">
        <f>IF(AND(ISNUMBER('IRRBB exposures'!O355),ISNUMBER('IRRBB exposures'!O400)),'IRRBB exposures'!O355-'IRRBB exposures'!O400,"")</f>
        <v/>
      </c>
      <c r="O279" s="1346" t="str">
        <f>IF(AND(ISNUMBER('IRRBB exposures'!P355),ISNUMBER('IRRBB exposures'!P400)),'IRRBB exposures'!P355-'IRRBB exposures'!P400,"")</f>
        <v/>
      </c>
      <c r="P279" s="1346" t="str">
        <f>IF(AND(ISNUMBER('IRRBB exposures'!Q355),ISNUMBER('IRRBB exposures'!Q400)),'IRRBB exposures'!Q355-'IRRBB exposures'!Q400,"")</f>
        <v/>
      </c>
      <c r="Q279" s="1346" t="str">
        <f>IF(AND(ISNUMBER('IRRBB exposures'!R355),ISNUMBER('IRRBB exposures'!R400)),'IRRBB exposures'!R355-'IRRBB exposures'!R400,"")</f>
        <v/>
      </c>
      <c r="R279" s="1346" t="str">
        <f>IF(AND(ISNUMBER('IRRBB exposures'!S355),ISNUMBER('IRRBB exposures'!S400)),'IRRBB exposures'!S355-'IRRBB exposures'!S400,"")</f>
        <v/>
      </c>
      <c r="S279" s="1346" t="str">
        <f>IF(AND(ISNUMBER('IRRBB exposures'!T355),ISNUMBER('IRRBB exposures'!T400)),'IRRBB exposures'!T355-'IRRBB exposures'!T400,"")</f>
        <v/>
      </c>
      <c r="T279" s="1346" t="str">
        <f>IF(AND(ISNUMBER('IRRBB exposures'!U355),ISNUMBER('IRRBB exposures'!U400)),'IRRBB exposures'!U355-'IRRBB exposures'!U400,"")</f>
        <v/>
      </c>
      <c r="U279" s="1346" t="str">
        <f>IF(AND(ISNUMBER('IRRBB exposures'!V355),ISNUMBER('IRRBB exposures'!V400)),'IRRBB exposures'!V355-'IRRBB exposures'!V400,"")</f>
        <v/>
      </c>
      <c r="V279" s="1346" t="str">
        <f>IF(AND(ISNUMBER('IRRBB exposures'!W355),ISNUMBER('IRRBB exposures'!W400)),'IRRBB exposures'!W355-'IRRBB exposures'!W400,"")</f>
        <v/>
      </c>
      <c r="W279" s="1596" t="str">
        <f>IF(OR(ISBLANK('IRRBB exposures'!Z352),'IRRBB exposures'!AB355="No"),"",IF('IRRBB exposures'!Z352 = "Yes",-1,0))</f>
        <v/>
      </c>
    </row>
    <row r="280" spans="2:23" s="1150" customFormat="1" ht="15" customHeight="1" x14ac:dyDescent="0.25">
      <c r="B280" s="2245"/>
      <c r="C280" s="1348" t="s">
        <v>1308</v>
      </c>
      <c r="D280" s="1346" t="str">
        <f>IF(AND(ISNUMBER('IRRBB exposures'!E446),ISNUMBER('IRRBB exposures'!E491)),'IRRBB exposures'!E446-'IRRBB exposures'!E491,"")</f>
        <v/>
      </c>
      <c r="E280" s="1346" t="str">
        <f>IF(AND(ISNUMBER('IRRBB exposures'!F446),ISNUMBER('IRRBB exposures'!F491)),'IRRBB exposures'!F446-'IRRBB exposures'!F491,"")</f>
        <v/>
      </c>
      <c r="F280" s="1346" t="str">
        <f>IF(AND(ISNUMBER('IRRBB exposures'!G446),ISNUMBER('IRRBB exposures'!G491)),'IRRBB exposures'!G446-'IRRBB exposures'!G491,"")</f>
        <v/>
      </c>
      <c r="G280" s="1346" t="str">
        <f>IF(AND(ISNUMBER('IRRBB exposures'!H446),ISNUMBER('IRRBB exposures'!H491)),'IRRBB exposures'!H446-'IRRBB exposures'!H491,"")</f>
        <v/>
      </c>
      <c r="H280" s="1346" t="str">
        <f>IF(AND(ISNUMBER('IRRBB exposures'!I446),ISNUMBER('IRRBB exposures'!I491)),'IRRBB exposures'!I446-'IRRBB exposures'!I491,"")</f>
        <v/>
      </c>
      <c r="I280" s="1346" t="str">
        <f>IF(AND(ISNUMBER('IRRBB exposures'!J446),ISNUMBER('IRRBB exposures'!J491)),'IRRBB exposures'!J446-'IRRBB exposures'!J491,"")</f>
        <v/>
      </c>
      <c r="J280" s="1346" t="str">
        <f>IF(AND(ISNUMBER('IRRBB exposures'!K446),ISNUMBER('IRRBB exposures'!K491)),'IRRBB exposures'!K446-'IRRBB exposures'!K491,"")</f>
        <v/>
      </c>
      <c r="K280" s="1346" t="str">
        <f>IF(AND(ISNUMBER('IRRBB exposures'!L446),ISNUMBER('IRRBB exposures'!L491)),'IRRBB exposures'!L446-'IRRBB exposures'!L491,"")</f>
        <v/>
      </c>
      <c r="L280" s="1346" t="str">
        <f>IF(AND(ISNUMBER('IRRBB exposures'!M446),ISNUMBER('IRRBB exposures'!M491)),'IRRBB exposures'!M446-'IRRBB exposures'!M491,"")</f>
        <v/>
      </c>
      <c r="M280" s="1346" t="str">
        <f>IF(AND(ISNUMBER('IRRBB exposures'!N446),ISNUMBER('IRRBB exposures'!N491)),'IRRBB exposures'!N446-'IRRBB exposures'!N491,"")</f>
        <v/>
      </c>
      <c r="N280" s="1346" t="str">
        <f>IF(AND(ISNUMBER('IRRBB exposures'!O446),ISNUMBER('IRRBB exposures'!O491)),'IRRBB exposures'!O446-'IRRBB exposures'!O491,"")</f>
        <v/>
      </c>
      <c r="O280" s="1346" t="str">
        <f>IF(AND(ISNUMBER('IRRBB exposures'!P446),ISNUMBER('IRRBB exposures'!P491)),'IRRBB exposures'!P446-'IRRBB exposures'!P491,"")</f>
        <v/>
      </c>
      <c r="P280" s="1346" t="str">
        <f>IF(AND(ISNUMBER('IRRBB exposures'!Q446),ISNUMBER('IRRBB exposures'!Q491)),'IRRBB exposures'!Q446-'IRRBB exposures'!Q491,"")</f>
        <v/>
      </c>
      <c r="Q280" s="1346" t="str">
        <f>IF(AND(ISNUMBER('IRRBB exposures'!R446),ISNUMBER('IRRBB exposures'!R491)),'IRRBB exposures'!R446-'IRRBB exposures'!R491,"")</f>
        <v/>
      </c>
      <c r="R280" s="1346" t="str">
        <f>IF(AND(ISNUMBER('IRRBB exposures'!S446),ISNUMBER('IRRBB exposures'!S491)),'IRRBB exposures'!S446-'IRRBB exposures'!S491,"")</f>
        <v/>
      </c>
      <c r="S280" s="1346" t="str">
        <f>IF(AND(ISNUMBER('IRRBB exposures'!T446),ISNUMBER('IRRBB exposures'!T491)),'IRRBB exposures'!T446-'IRRBB exposures'!T491,"")</f>
        <v/>
      </c>
      <c r="T280" s="1346" t="str">
        <f>IF(AND(ISNUMBER('IRRBB exposures'!U446),ISNUMBER('IRRBB exposures'!U491)),'IRRBB exposures'!U446-'IRRBB exposures'!U491,"")</f>
        <v/>
      </c>
      <c r="U280" s="1346" t="str">
        <f>IF(AND(ISNUMBER('IRRBB exposures'!V446),ISNUMBER('IRRBB exposures'!V491)),'IRRBB exposures'!V446-'IRRBB exposures'!V491,"")</f>
        <v/>
      </c>
      <c r="V280" s="1346" t="str">
        <f>IF(AND(ISNUMBER('IRRBB exposures'!W446),ISNUMBER('IRRBB exposures'!W491)),'IRRBB exposures'!W446-'IRRBB exposures'!W491,"")</f>
        <v/>
      </c>
      <c r="W280" s="1596" t="str">
        <f>IF(OR(ISBLANK('IRRBB exposures'!Z352),'IRRBB exposures'!AB355="No"),"",IF('IRRBB exposures'!Z352 = "No",-1,0))</f>
        <v/>
      </c>
    </row>
    <row r="281" spans="2:23" s="1150" customFormat="1" ht="15" customHeight="1" x14ac:dyDescent="0.25">
      <c r="B281" s="2245"/>
      <c r="C281" s="1150" t="s">
        <v>1301</v>
      </c>
      <c r="D281" s="1346" t="str">
        <f>IF(AND(ISNUMBER('IRRBB exposures'!E538),ISNUMBER('IRRBB exposures'!E584)),'IRRBB exposures'!E538-'IRRBB exposures'!E584,"")</f>
        <v/>
      </c>
      <c r="E281" s="1346" t="str">
        <f>IF(AND(ISNUMBER('IRRBB exposures'!F538),ISNUMBER('IRRBB exposures'!F584)),'IRRBB exposures'!F538-'IRRBB exposures'!F584,"")</f>
        <v/>
      </c>
      <c r="F281" s="1346" t="str">
        <f>IF(AND(ISNUMBER('IRRBB exposures'!G538),ISNUMBER('IRRBB exposures'!G584)),'IRRBB exposures'!G538-'IRRBB exposures'!G584,"")</f>
        <v/>
      </c>
      <c r="G281" s="1346" t="str">
        <f>IF(AND(ISNUMBER('IRRBB exposures'!H538),ISNUMBER('IRRBB exposures'!H584)),'IRRBB exposures'!H538-'IRRBB exposures'!H584,"")</f>
        <v/>
      </c>
      <c r="H281" s="1346" t="str">
        <f>IF(AND(ISNUMBER('IRRBB exposures'!I538),ISNUMBER('IRRBB exposures'!I584)),'IRRBB exposures'!I538-'IRRBB exposures'!I584,"")</f>
        <v/>
      </c>
      <c r="I281" s="1346" t="str">
        <f>IF(AND(ISNUMBER('IRRBB exposures'!J538),ISNUMBER('IRRBB exposures'!J584)),'IRRBB exposures'!J538-'IRRBB exposures'!J584,"")</f>
        <v/>
      </c>
      <c r="J281" s="1346" t="str">
        <f>IF(AND(ISNUMBER('IRRBB exposures'!K538),ISNUMBER('IRRBB exposures'!K584)),'IRRBB exposures'!K538-'IRRBB exposures'!K584,"")</f>
        <v/>
      </c>
      <c r="K281" s="1346" t="str">
        <f>IF(AND(ISNUMBER('IRRBB exposures'!L538),ISNUMBER('IRRBB exposures'!L584)),'IRRBB exposures'!L538-'IRRBB exposures'!L584,"")</f>
        <v/>
      </c>
      <c r="L281" s="1346" t="str">
        <f>IF(AND(ISNUMBER('IRRBB exposures'!M538),ISNUMBER('IRRBB exposures'!M584)),'IRRBB exposures'!M538-'IRRBB exposures'!M584,"")</f>
        <v/>
      </c>
      <c r="M281" s="1346" t="str">
        <f>IF(AND(ISNUMBER('IRRBB exposures'!N538),ISNUMBER('IRRBB exposures'!N584)),'IRRBB exposures'!N538-'IRRBB exposures'!N584,"")</f>
        <v/>
      </c>
      <c r="N281" s="1346" t="str">
        <f>IF(AND(ISNUMBER('IRRBB exposures'!O538),ISNUMBER('IRRBB exposures'!O584)),'IRRBB exposures'!O538-'IRRBB exposures'!O584,"")</f>
        <v/>
      </c>
      <c r="O281" s="1346" t="str">
        <f>IF(AND(ISNUMBER('IRRBB exposures'!P538),ISNUMBER('IRRBB exposures'!P584)),'IRRBB exposures'!P538-'IRRBB exposures'!P584,"")</f>
        <v/>
      </c>
      <c r="P281" s="1346" t="str">
        <f>IF(AND(ISNUMBER('IRRBB exposures'!Q538),ISNUMBER('IRRBB exposures'!Q584)),'IRRBB exposures'!Q538-'IRRBB exposures'!Q584,"")</f>
        <v/>
      </c>
      <c r="Q281" s="1346" t="str">
        <f>IF(AND(ISNUMBER('IRRBB exposures'!R538),ISNUMBER('IRRBB exposures'!R584)),'IRRBB exposures'!R538-'IRRBB exposures'!R584,"")</f>
        <v/>
      </c>
      <c r="R281" s="1346" t="str">
        <f>IF(AND(ISNUMBER('IRRBB exposures'!S538),ISNUMBER('IRRBB exposures'!S584)),'IRRBB exposures'!S538-'IRRBB exposures'!S584,"")</f>
        <v/>
      </c>
      <c r="S281" s="1346" t="str">
        <f>IF(AND(ISNUMBER('IRRBB exposures'!T538),ISNUMBER('IRRBB exposures'!T584)),'IRRBB exposures'!T538-'IRRBB exposures'!T584,"")</f>
        <v/>
      </c>
      <c r="T281" s="1346" t="str">
        <f>IF(AND(ISNUMBER('IRRBB exposures'!U538),ISNUMBER('IRRBB exposures'!U584)),'IRRBB exposures'!U538-'IRRBB exposures'!U584,"")</f>
        <v/>
      </c>
      <c r="U281" s="1346" t="str">
        <f>IF(AND(ISNUMBER('IRRBB exposures'!V538),ISNUMBER('IRRBB exposures'!V584)),'IRRBB exposures'!V538-'IRRBB exposures'!V584,"")</f>
        <v/>
      </c>
      <c r="V281" s="1346" t="str">
        <f>IF(AND(ISNUMBER('IRRBB exposures'!W538),ISNUMBER('IRRBB exposures'!W584)),'IRRBB exposures'!W538-'IRRBB exposures'!W584,"")</f>
        <v/>
      </c>
      <c r="W281" s="1597">
        <f t="shared" ref="W281" si="21">IF(ISNUMBER(W273),W273,"")</f>
        <v>1</v>
      </c>
    </row>
    <row r="282" spans="2:23" s="1150" customFormat="1" ht="15" customHeight="1" x14ac:dyDescent="0.25">
      <c r="B282" s="2246"/>
      <c r="C282" s="1139" t="s">
        <v>1309</v>
      </c>
      <c r="D282" s="1347" t="str">
        <f>IF(AND(ISNUMBER(D250),'IRRBB exposures'!$F$29="Yes",'IRRBB exposures'!$Z$161="Yes",'IRRBB exposures'!$Z$262="Yes",'IRRBB exposures'!$AB$355="Yes",ISNUMBER(D281),ISNUMBER($W250),ISNUMBER($W251),ISNUMBER($W252),ISNUMBER($W253),ISNUMBER($W275),ISNUMBER($W276),ISNUMBER($W277),ISNUMBER($W278),ISNUMBER($W279),ISNUMBER($W280),ISNUMBER($W281)),SUMPRODUCT(D250:D253,$W250:$W253)+SUMPRODUCT(D275:D281,$W275:$W281),"")</f>
        <v/>
      </c>
      <c r="E282" s="1347" t="str">
        <f>IF(AND(ISNUMBER(E250),'IRRBB exposures'!$F$29="Yes",'IRRBB exposures'!$Z$161="Yes",'IRRBB exposures'!$Z$262="Yes",'IRRBB exposures'!$AB$355="Yes",ISNUMBER(E281),ISNUMBER($W250),ISNUMBER($W251),ISNUMBER($W252),ISNUMBER($W253),ISNUMBER($W275),ISNUMBER($W276),ISNUMBER($W277),ISNUMBER($W278),ISNUMBER($W279),ISNUMBER($W280),ISNUMBER($W281)),SUMPRODUCT(E250:E253,$W250:$W253)+SUMPRODUCT(E275:E281,$W275:$W281),"")</f>
        <v/>
      </c>
      <c r="F282" s="1347" t="str">
        <f>IF(AND(ISNUMBER(F250),'IRRBB exposures'!$F$29="Yes",'IRRBB exposures'!$Z$161="Yes",'IRRBB exposures'!$Z$262="Yes",'IRRBB exposures'!$AB$355="Yes",ISNUMBER(F281),ISNUMBER($W250),ISNUMBER($W251),ISNUMBER($W252),ISNUMBER($W253),ISNUMBER($W275),ISNUMBER($W276),ISNUMBER($W277),ISNUMBER($W278),ISNUMBER($W279),ISNUMBER($W280),ISNUMBER($W281)),SUMPRODUCT(F250:F253,$W250:$W253)+SUMPRODUCT(F275:F281,$W275:$W281),"")</f>
        <v/>
      </c>
      <c r="G282" s="1347" t="str">
        <f>IF(AND(ISNUMBER(G250),'IRRBB exposures'!$F$29="Yes",'IRRBB exposures'!$Z$161="Yes",'IRRBB exposures'!$Z$262="Yes",'IRRBB exposures'!$AB$355="Yes",ISNUMBER(G281),ISNUMBER($W250),ISNUMBER($W251),ISNUMBER($W252),ISNUMBER($W253),ISNUMBER($W275),ISNUMBER($W276),ISNUMBER($W277),ISNUMBER($W278),ISNUMBER($W279),ISNUMBER($W280),ISNUMBER($W281)),SUMPRODUCT(G250:G253,$W250:$W253)+SUMPRODUCT(G275:G281,$W275:$W281),"")</f>
        <v/>
      </c>
      <c r="H282" s="1347" t="str">
        <f>IF(AND(ISNUMBER(H250),'IRRBB exposures'!$F$29="Yes",'IRRBB exposures'!$Z$161="Yes",'IRRBB exposures'!$Z$262="Yes",'IRRBB exposures'!$AB$355="Yes",ISNUMBER(H281),ISNUMBER($W250),ISNUMBER($W251),ISNUMBER($W252),ISNUMBER($W253),ISNUMBER($W275),ISNUMBER($W276),ISNUMBER($W277),ISNUMBER($W278),ISNUMBER($W279),ISNUMBER($W280),ISNUMBER($W281)),SUMPRODUCT(H250:H253,$W250:$W253)+SUMPRODUCT(H275:H281,$W275:$W281),"")</f>
        <v/>
      </c>
      <c r="I282" s="1347" t="str">
        <f>IF(AND(ISNUMBER(I250),'IRRBB exposures'!$F$29="Yes",'IRRBB exposures'!$Z$161="Yes",'IRRBB exposures'!$Z$262="Yes",'IRRBB exposures'!$AB$355="Yes",ISNUMBER(I281),ISNUMBER($W250),ISNUMBER($W251),ISNUMBER($W252),ISNUMBER($W253),ISNUMBER($W275),ISNUMBER($W276),ISNUMBER($W277),ISNUMBER($W278),ISNUMBER($W279),ISNUMBER($W280),ISNUMBER($W281)),SUMPRODUCT(I250:I253,$W250:$W253)+SUMPRODUCT(I275:I281,$W275:$W281),"")</f>
        <v/>
      </c>
      <c r="J282" s="1347" t="str">
        <f>IF(AND(ISNUMBER(J250),'IRRBB exposures'!$F$29="Yes",'IRRBB exposures'!$Z$161="Yes",'IRRBB exposures'!$Z$262="Yes",'IRRBB exposures'!$AB$355="Yes",ISNUMBER(J281),ISNUMBER($W250),ISNUMBER($W251),ISNUMBER($W252),ISNUMBER($W253),ISNUMBER($W275),ISNUMBER($W276),ISNUMBER($W277),ISNUMBER($W278),ISNUMBER($W279),ISNUMBER($W280),ISNUMBER($W281)),SUMPRODUCT(J250:J253,$W250:$W253)+SUMPRODUCT(J275:J281,$W275:$W281),"")</f>
        <v/>
      </c>
      <c r="K282" s="1347" t="str">
        <f>IF(AND(ISNUMBER(K250),'IRRBB exposures'!$F$29="Yes",'IRRBB exposures'!$Z$161="Yes",'IRRBB exposures'!$Z$262="Yes",'IRRBB exposures'!$AB$355="Yes",ISNUMBER(K281),ISNUMBER($W250),ISNUMBER($W251),ISNUMBER($W252),ISNUMBER($W253),ISNUMBER($W275),ISNUMBER($W276),ISNUMBER($W277),ISNUMBER($W278),ISNUMBER($W279),ISNUMBER($W280),ISNUMBER($W281)),SUMPRODUCT(K250:K253,$W250:$W253)+SUMPRODUCT(K275:K281,$W275:$W281),"")</f>
        <v/>
      </c>
      <c r="L282" s="1347" t="str">
        <f>IF(AND(ISNUMBER(L250),'IRRBB exposures'!$F$29="Yes",'IRRBB exposures'!$Z$161="Yes",'IRRBB exposures'!$Z$262="Yes",'IRRBB exposures'!$AB$355="Yes",ISNUMBER(L281),ISNUMBER($W250),ISNUMBER($W251),ISNUMBER($W252),ISNUMBER($W253),ISNUMBER($W275),ISNUMBER($W276),ISNUMBER($W277),ISNUMBER($W278),ISNUMBER($W279),ISNUMBER($W280),ISNUMBER($W281)),SUMPRODUCT(L250:L253,$W250:$W253)+SUMPRODUCT(L275:L281,$W275:$W281),"")</f>
        <v/>
      </c>
      <c r="M282" s="1347" t="str">
        <f>IF(AND(ISNUMBER(M250),'IRRBB exposures'!$F$29="Yes",'IRRBB exposures'!$Z$161="Yes",'IRRBB exposures'!$Z$262="Yes",'IRRBB exposures'!$AB$355="Yes",ISNUMBER(M281),ISNUMBER($W250),ISNUMBER($W251),ISNUMBER($W252),ISNUMBER($W253),ISNUMBER($W275),ISNUMBER($W276),ISNUMBER($W277),ISNUMBER($W278),ISNUMBER($W279),ISNUMBER($W280),ISNUMBER($W281)),SUMPRODUCT(M250:M253,$W250:$W253)+SUMPRODUCT(M275:M281,$W275:$W281),"")</f>
        <v/>
      </c>
      <c r="N282" s="1347" t="str">
        <f>IF(AND(ISNUMBER(N250),'IRRBB exposures'!$F$29="Yes",'IRRBB exposures'!$Z$161="Yes",'IRRBB exposures'!$Z$262="Yes",'IRRBB exposures'!$AB$355="Yes",ISNUMBER(N281),ISNUMBER($W250),ISNUMBER($W251),ISNUMBER($W252),ISNUMBER($W253),ISNUMBER($W275),ISNUMBER($W276),ISNUMBER($W277),ISNUMBER($W278),ISNUMBER($W279),ISNUMBER($W280),ISNUMBER($W281)),SUMPRODUCT(N250:N253,$W250:$W253)+SUMPRODUCT(N275:N281,$W275:$W281),"")</f>
        <v/>
      </c>
      <c r="O282" s="1347" t="str">
        <f>IF(AND(ISNUMBER(O250),'IRRBB exposures'!$F$29="Yes",'IRRBB exposures'!$Z$161="Yes",'IRRBB exposures'!$Z$262="Yes",'IRRBB exposures'!$AB$355="Yes",ISNUMBER(O281),ISNUMBER($W250),ISNUMBER($W251),ISNUMBER($W252),ISNUMBER($W253),ISNUMBER($W275),ISNUMBER($W276),ISNUMBER($W277),ISNUMBER($W278),ISNUMBER($W279),ISNUMBER($W280),ISNUMBER($W281)),SUMPRODUCT(O250:O253,$W250:$W253)+SUMPRODUCT(O275:O281,$W275:$W281),"")</f>
        <v/>
      </c>
      <c r="P282" s="1347" t="str">
        <f>IF(AND(ISNUMBER(P250),'IRRBB exposures'!$F$29="Yes",'IRRBB exposures'!$Z$161="Yes",'IRRBB exposures'!$Z$262="Yes",'IRRBB exposures'!$AB$355="Yes",ISNUMBER(P281),ISNUMBER($W250),ISNUMBER($W251),ISNUMBER($W252),ISNUMBER($W253),ISNUMBER($W275),ISNUMBER($W276),ISNUMBER($W277),ISNUMBER($W278),ISNUMBER($W279),ISNUMBER($W280),ISNUMBER($W281)),SUMPRODUCT(P250:P253,$W250:$W253)+SUMPRODUCT(P275:P281,$W275:$W281),"")</f>
        <v/>
      </c>
      <c r="Q282" s="1347" t="str">
        <f>IF(AND(ISNUMBER(Q250),'IRRBB exposures'!$F$29="Yes",'IRRBB exposures'!$Z$161="Yes",'IRRBB exposures'!$Z$262="Yes",'IRRBB exposures'!$AB$355="Yes",ISNUMBER(Q281),ISNUMBER($W250),ISNUMBER($W251),ISNUMBER($W252),ISNUMBER($W253),ISNUMBER($W275),ISNUMBER($W276),ISNUMBER($W277),ISNUMBER($W278),ISNUMBER($W279),ISNUMBER($W280),ISNUMBER($W281)),SUMPRODUCT(Q250:Q253,$W250:$W253)+SUMPRODUCT(Q275:Q281,$W275:$W281),"")</f>
        <v/>
      </c>
      <c r="R282" s="1347" t="str">
        <f>IF(AND(ISNUMBER(R250),'IRRBB exposures'!$F$29="Yes",'IRRBB exposures'!$Z$161="Yes",'IRRBB exposures'!$Z$262="Yes",'IRRBB exposures'!$AB$355="Yes",ISNUMBER(R281),ISNUMBER($W250),ISNUMBER($W251),ISNUMBER($W252),ISNUMBER($W253),ISNUMBER($W275),ISNUMBER($W276),ISNUMBER($W277),ISNUMBER($W278),ISNUMBER($W279),ISNUMBER($W280),ISNUMBER($W281)),SUMPRODUCT(R250:R253,$W250:$W253)+SUMPRODUCT(R275:R281,$W275:$W281),"")</f>
        <v/>
      </c>
      <c r="S282" s="1347" t="str">
        <f>IF(AND(ISNUMBER(S250),'IRRBB exposures'!$F$29="Yes",'IRRBB exposures'!$Z$161="Yes",'IRRBB exposures'!$Z$262="Yes",'IRRBB exposures'!$AB$355="Yes",ISNUMBER(S281),ISNUMBER($W250),ISNUMBER($W251),ISNUMBER($W252),ISNUMBER($W253),ISNUMBER($W275),ISNUMBER($W276),ISNUMBER($W277),ISNUMBER($W278),ISNUMBER($W279),ISNUMBER($W280),ISNUMBER($W281)),SUMPRODUCT(S250:S253,$W250:$W253)+SUMPRODUCT(S275:S281,$W275:$W281),"")</f>
        <v/>
      </c>
      <c r="T282" s="1347" t="str">
        <f>IF(AND(ISNUMBER(T250),'IRRBB exposures'!$F$29="Yes",'IRRBB exposures'!$Z$161="Yes",'IRRBB exposures'!$Z$262="Yes",'IRRBB exposures'!$AB$355="Yes",ISNUMBER(T281),ISNUMBER($W250),ISNUMBER($W251),ISNUMBER($W252),ISNUMBER($W253),ISNUMBER($W275),ISNUMBER($W276),ISNUMBER($W277),ISNUMBER($W278),ISNUMBER($W279),ISNUMBER($W280),ISNUMBER($W281)),SUMPRODUCT(T250:T253,$W250:$W253)+SUMPRODUCT(T275:T281,$W275:$W281),"")</f>
        <v/>
      </c>
      <c r="U282" s="1347" t="str">
        <f>IF(AND(ISNUMBER(U250),'IRRBB exposures'!$F$29="Yes",'IRRBB exposures'!$Z$161="Yes",'IRRBB exposures'!$Z$262="Yes",'IRRBB exposures'!$AB$355="Yes",ISNUMBER(U281),ISNUMBER($W250),ISNUMBER($W251),ISNUMBER($W252),ISNUMBER($W253),ISNUMBER($W275),ISNUMBER($W276),ISNUMBER($W277),ISNUMBER($W278),ISNUMBER($W279),ISNUMBER($W280),ISNUMBER($W281)),SUMPRODUCT(U250:U253,$W250:$W253)+SUMPRODUCT(U275:U281,$W275:$W281),"")</f>
        <v/>
      </c>
      <c r="V282" s="1347" t="str">
        <f>IF(AND(ISNUMBER(V250),'IRRBB exposures'!$F$29="Yes",'IRRBB exposures'!$Z$161="Yes",'IRRBB exposures'!$Z$262="Yes",'IRRBB exposures'!$AB$355="Yes",ISNUMBER(V281),ISNUMBER($W250),ISNUMBER($W251),ISNUMBER($W252),ISNUMBER($W253),ISNUMBER($W275),ISNUMBER($W276),ISNUMBER($W277),ISNUMBER($W278),ISNUMBER($W279),ISNUMBER($W280),ISNUMBER($W281)),SUMPRODUCT(V250:V253,$W250:$W253)+SUMPRODUCT(V275:V281,$W275:$W281),"")</f>
        <v/>
      </c>
      <c r="W282" s="1598"/>
    </row>
    <row r="283" spans="2:23" s="1150" customFormat="1" ht="15" customHeight="1" x14ac:dyDescent="0.25">
      <c r="B283" s="2244">
        <v>4</v>
      </c>
      <c r="C283" s="1150" t="s">
        <v>1303</v>
      </c>
      <c r="D283" s="1346" t="str">
        <f>IF(ISNUMBER('IRRBB exposures'!E162),'IRRBB exposures'!E162,"")</f>
        <v/>
      </c>
      <c r="E283" s="1346" t="str">
        <f>IF(ISNUMBER('IRRBB exposures'!F162),'IRRBB exposures'!F162,"")</f>
        <v/>
      </c>
      <c r="F283" s="1346" t="str">
        <f>IF(ISNUMBER('IRRBB exposures'!G162),'IRRBB exposures'!G162,"")</f>
        <v/>
      </c>
      <c r="G283" s="1346" t="str">
        <f>IF(ISNUMBER('IRRBB exposures'!H162),'IRRBB exposures'!H162,"")</f>
        <v/>
      </c>
      <c r="H283" s="1346" t="str">
        <f>IF(ISNUMBER('IRRBB exposures'!I162),'IRRBB exposures'!I162,"")</f>
        <v/>
      </c>
      <c r="I283" s="1346" t="str">
        <f>IF(ISNUMBER('IRRBB exposures'!J162),'IRRBB exposures'!J162,"")</f>
        <v/>
      </c>
      <c r="J283" s="1346" t="str">
        <f>IF(ISNUMBER('IRRBB exposures'!K162),'IRRBB exposures'!K162,"")</f>
        <v/>
      </c>
      <c r="K283" s="1346" t="str">
        <f>IF(ISNUMBER('IRRBB exposures'!L162),'IRRBB exposures'!L162,"")</f>
        <v/>
      </c>
      <c r="L283" s="1346" t="str">
        <f>IF(ISNUMBER('IRRBB exposures'!M162),'IRRBB exposures'!M162,"")</f>
        <v/>
      </c>
      <c r="M283" s="1346" t="str">
        <f>IF(ISNUMBER('IRRBB exposures'!N162),'IRRBB exposures'!N162,"")</f>
        <v/>
      </c>
      <c r="N283" s="1346" t="str">
        <f>IF(ISNUMBER('IRRBB exposures'!O162),'IRRBB exposures'!O162,"")</f>
        <v/>
      </c>
      <c r="O283" s="1346" t="str">
        <f>IF(ISNUMBER('IRRBB exposures'!P162),'IRRBB exposures'!P162,"")</f>
        <v/>
      </c>
      <c r="P283" s="1346" t="str">
        <f>IF(ISNUMBER('IRRBB exposures'!Q162),'IRRBB exposures'!Q162,"")</f>
        <v/>
      </c>
      <c r="Q283" s="1346" t="str">
        <f>IF(ISNUMBER('IRRBB exposures'!R162),'IRRBB exposures'!R162,"")</f>
        <v/>
      </c>
      <c r="R283" s="1346" t="str">
        <f>IF(ISNUMBER('IRRBB exposures'!S162),'IRRBB exposures'!S162,"")</f>
        <v/>
      </c>
      <c r="S283" s="1346" t="str">
        <f>IF(ISNUMBER('IRRBB exposures'!T162),'IRRBB exposures'!T162,"")</f>
        <v/>
      </c>
      <c r="T283" s="1346" t="str">
        <f>IF(ISNUMBER('IRRBB exposures'!U162),'IRRBB exposures'!U162,"")</f>
        <v/>
      </c>
      <c r="U283" s="1346" t="str">
        <f>IF(ISNUMBER('IRRBB exposures'!V162),'IRRBB exposures'!V162,"")</f>
        <v/>
      </c>
      <c r="V283" s="1346" t="str">
        <f>IF(ISNUMBER('IRRBB exposures'!W162),'IRRBB exposures'!W162,"")</f>
        <v/>
      </c>
      <c r="W283" s="1595" t="str">
        <f>IF(OR(ISBLANK('IRRBB exposures'!Y158),'IRRBB exposures'!Z162="No"),"",IF('IRRBB exposures'!Y158 = "Yes",-1,0))</f>
        <v/>
      </c>
    </row>
    <row r="284" spans="2:23" s="1150" customFormat="1" ht="15" customHeight="1" x14ac:dyDescent="0.25">
      <c r="B284" s="2245"/>
      <c r="C284" s="1348" t="s">
        <v>1304</v>
      </c>
      <c r="D284" s="1346" t="str">
        <f>IF(ISNUMBER('IRRBB exposures'!E207),'IRRBB exposures'!E207,"")</f>
        <v/>
      </c>
      <c r="E284" s="1346" t="str">
        <f>IF(ISNUMBER('IRRBB exposures'!F207),'IRRBB exposures'!F207,"")</f>
        <v/>
      </c>
      <c r="F284" s="1346" t="str">
        <f>IF(ISNUMBER('IRRBB exposures'!G207),'IRRBB exposures'!G207,"")</f>
        <v/>
      </c>
      <c r="G284" s="1346" t="str">
        <f>IF(ISNUMBER('IRRBB exposures'!H207),'IRRBB exposures'!H207,"")</f>
        <v/>
      </c>
      <c r="H284" s="1346" t="str">
        <f>IF(ISNUMBER('IRRBB exposures'!I207),'IRRBB exposures'!I207,"")</f>
        <v/>
      </c>
      <c r="I284" s="1346" t="str">
        <f>IF(ISNUMBER('IRRBB exposures'!J207),'IRRBB exposures'!J207,"")</f>
        <v/>
      </c>
      <c r="J284" s="1346" t="str">
        <f>IF(ISNUMBER('IRRBB exposures'!K207),'IRRBB exposures'!K207,"")</f>
        <v/>
      </c>
      <c r="K284" s="1346" t="str">
        <f>IF(ISNUMBER('IRRBB exposures'!L207),'IRRBB exposures'!L207,"")</f>
        <v/>
      </c>
      <c r="L284" s="1346" t="str">
        <f>IF(ISNUMBER('IRRBB exposures'!M207),'IRRBB exposures'!M207,"")</f>
        <v/>
      </c>
      <c r="M284" s="1346" t="str">
        <f>IF(ISNUMBER('IRRBB exposures'!N207),'IRRBB exposures'!N207,"")</f>
        <v/>
      </c>
      <c r="N284" s="1346" t="str">
        <f>IF(ISNUMBER('IRRBB exposures'!O207),'IRRBB exposures'!O207,"")</f>
        <v/>
      </c>
      <c r="O284" s="1346" t="str">
        <f>IF(ISNUMBER('IRRBB exposures'!P207),'IRRBB exposures'!P207,"")</f>
        <v/>
      </c>
      <c r="P284" s="1346" t="str">
        <f>IF(ISNUMBER('IRRBB exposures'!Q207),'IRRBB exposures'!Q207,"")</f>
        <v/>
      </c>
      <c r="Q284" s="1346" t="str">
        <f>IF(ISNUMBER('IRRBB exposures'!R207),'IRRBB exposures'!R207,"")</f>
        <v/>
      </c>
      <c r="R284" s="1346" t="str">
        <f>IF(ISNUMBER('IRRBB exposures'!S207),'IRRBB exposures'!S207,"")</f>
        <v/>
      </c>
      <c r="S284" s="1346" t="str">
        <f>IF(ISNUMBER('IRRBB exposures'!T207),'IRRBB exposures'!T207,"")</f>
        <v/>
      </c>
      <c r="T284" s="1346" t="str">
        <f>IF(ISNUMBER('IRRBB exposures'!U207),'IRRBB exposures'!U207,"")</f>
        <v/>
      </c>
      <c r="U284" s="1346" t="str">
        <f>IF(ISNUMBER('IRRBB exposures'!V207),'IRRBB exposures'!V207,"")</f>
        <v/>
      </c>
      <c r="V284" s="1346" t="str">
        <f>IF(ISNUMBER('IRRBB exposures'!W207),'IRRBB exposures'!W207,"")</f>
        <v/>
      </c>
      <c r="W284" s="1596" t="str">
        <f>IF(OR(ISBLANK('IRRBB exposures'!Y158),'IRRBB exposures'!Z162="No"),"",IF('IRRBB exposures'!Y158 = "No",-1,0))</f>
        <v/>
      </c>
    </row>
    <row r="285" spans="2:23" s="1150" customFormat="1" ht="15" customHeight="1" x14ac:dyDescent="0.25">
      <c r="B285" s="2245"/>
      <c r="C285" s="1348" t="s">
        <v>1305</v>
      </c>
      <c r="D285" s="1346" t="str">
        <f>IF(ISNUMBER('IRRBB exposures'!E263),'IRRBB exposures'!E263,"")</f>
        <v/>
      </c>
      <c r="E285" s="1346" t="str">
        <f>IF(ISNUMBER('IRRBB exposures'!F263),'IRRBB exposures'!F263,"")</f>
        <v/>
      </c>
      <c r="F285" s="1346" t="str">
        <f>IF(ISNUMBER('IRRBB exposures'!G263),'IRRBB exposures'!G263,"")</f>
        <v/>
      </c>
      <c r="G285" s="1346" t="str">
        <f>IF(ISNUMBER('IRRBB exposures'!H263),'IRRBB exposures'!H263,"")</f>
        <v/>
      </c>
      <c r="H285" s="1346" t="str">
        <f>IF(ISNUMBER('IRRBB exposures'!I263),'IRRBB exposures'!I263,"")</f>
        <v/>
      </c>
      <c r="I285" s="1346" t="str">
        <f>IF(ISNUMBER('IRRBB exposures'!J263),'IRRBB exposures'!J263,"")</f>
        <v/>
      </c>
      <c r="J285" s="1346" t="str">
        <f>IF(ISNUMBER('IRRBB exposures'!K263),'IRRBB exposures'!K263,"")</f>
        <v/>
      </c>
      <c r="K285" s="1346" t="str">
        <f>IF(ISNUMBER('IRRBB exposures'!L263),'IRRBB exposures'!L263,"")</f>
        <v/>
      </c>
      <c r="L285" s="1346" t="str">
        <f>IF(ISNUMBER('IRRBB exposures'!M263),'IRRBB exposures'!M263,"")</f>
        <v/>
      </c>
      <c r="M285" s="1346" t="str">
        <f>IF(ISNUMBER('IRRBB exposures'!N263),'IRRBB exposures'!N263,"")</f>
        <v/>
      </c>
      <c r="N285" s="1346" t="str">
        <f>IF(ISNUMBER('IRRBB exposures'!O263),'IRRBB exposures'!O263,"")</f>
        <v/>
      </c>
      <c r="O285" s="1346" t="str">
        <f>IF(ISNUMBER('IRRBB exposures'!P263),'IRRBB exposures'!P263,"")</f>
        <v/>
      </c>
      <c r="P285" s="1346" t="str">
        <f>IF(ISNUMBER('IRRBB exposures'!Q263),'IRRBB exposures'!Q263,"")</f>
        <v/>
      </c>
      <c r="Q285" s="1346" t="str">
        <f>IF(ISNUMBER('IRRBB exposures'!R263),'IRRBB exposures'!R263,"")</f>
        <v/>
      </c>
      <c r="R285" s="1346" t="str">
        <f>IF(ISNUMBER('IRRBB exposures'!S263),'IRRBB exposures'!S263,"")</f>
        <v/>
      </c>
      <c r="S285" s="1346" t="str">
        <f>IF(ISNUMBER('IRRBB exposures'!T263),'IRRBB exposures'!T263,"")</f>
        <v/>
      </c>
      <c r="T285" s="1346" t="str">
        <f>IF(ISNUMBER('IRRBB exposures'!U263),'IRRBB exposures'!U263,"")</f>
        <v/>
      </c>
      <c r="U285" s="1346" t="str">
        <f>IF(ISNUMBER('IRRBB exposures'!V263),'IRRBB exposures'!V263,"")</f>
        <v/>
      </c>
      <c r="V285" s="1346" t="str">
        <f>IF(ISNUMBER('IRRBB exposures'!W263),'IRRBB exposures'!W263,"")</f>
        <v/>
      </c>
      <c r="W285" s="1596" t="str">
        <f>IF(OR(ISBLANK('IRRBB exposures'!Y259),'IRRBB exposures'!Z263="No"),"",IF('IRRBB exposures'!Y259 = "Yes",1,0))</f>
        <v/>
      </c>
    </row>
    <row r="286" spans="2:23" s="1150" customFormat="1" ht="15" customHeight="1" x14ac:dyDescent="0.25">
      <c r="B286" s="2245"/>
      <c r="C286" s="1348" t="s">
        <v>1306</v>
      </c>
      <c r="D286" s="1346" t="str">
        <f>IF(ISNUMBER('IRRBB exposures'!E308),'IRRBB exposures'!E308,"")</f>
        <v/>
      </c>
      <c r="E286" s="1346" t="str">
        <f>IF(ISNUMBER('IRRBB exposures'!F308),'IRRBB exposures'!F308,"")</f>
        <v/>
      </c>
      <c r="F286" s="1346" t="str">
        <f>IF(ISNUMBER('IRRBB exposures'!G308),'IRRBB exposures'!G308,"")</f>
        <v/>
      </c>
      <c r="G286" s="1346" t="str">
        <f>IF(ISNUMBER('IRRBB exposures'!H308),'IRRBB exposures'!H308,"")</f>
        <v/>
      </c>
      <c r="H286" s="1346" t="str">
        <f>IF(ISNUMBER('IRRBB exposures'!I308),'IRRBB exposures'!I308,"")</f>
        <v/>
      </c>
      <c r="I286" s="1346" t="str">
        <f>IF(ISNUMBER('IRRBB exposures'!J308),'IRRBB exposures'!J308,"")</f>
        <v/>
      </c>
      <c r="J286" s="1346" t="str">
        <f>IF(ISNUMBER('IRRBB exposures'!K308),'IRRBB exposures'!K308,"")</f>
        <v/>
      </c>
      <c r="K286" s="1346" t="str">
        <f>IF(ISNUMBER('IRRBB exposures'!L308),'IRRBB exposures'!L308,"")</f>
        <v/>
      </c>
      <c r="L286" s="1346" t="str">
        <f>IF(ISNUMBER('IRRBB exposures'!M308),'IRRBB exposures'!M308,"")</f>
        <v/>
      </c>
      <c r="M286" s="1346" t="str">
        <f>IF(ISNUMBER('IRRBB exposures'!N308),'IRRBB exposures'!N308,"")</f>
        <v/>
      </c>
      <c r="N286" s="1346" t="str">
        <f>IF(ISNUMBER('IRRBB exposures'!O308),'IRRBB exposures'!O308,"")</f>
        <v/>
      </c>
      <c r="O286" s="1346" t="str">
        <f>IF(ISNUMBER('IRRBB exposures'!P308),'IRRBB exposures'!P308,"")</f>
        <v/>
      </c>
      <c r="P286" s="1346" t="str">
        <f>IF(ISNUMBER('IRRBB exposures'!Q308),'IRRBB exposures'!Q308,"")</f>
        <v/>
      </c>
      <c r="Q286" s="1346" t="str">
        <f>IF(ISNUMBER('IRRBB exposures'!R308),'IRRBB exposures'!R308,"")</f>
        <v/>
      </c>
      <c r="R286" s="1346" t="str">
        <f>IF(ISNUMBER('IRRBB exposures'!S308),'IRRBB exposures'!S308,"")</f>
        <v/>
      </c>
      <c r="S286" s="1346" t="str">
        <f>IF(ISNUMBER('IRRBB exposures'!T308),'IRRBB exposures'!T308,"")</f>
        <v/>
      </c>
      <c r="T286" s="1346" t="str">
        <f>IF(ISNUMBER('IRRBB exposures'!U308),'IRRBB exposures'!U308,"")</f>
        <v/>
      </c>
      <c r="U286" s="1346" t="str">
        <f>IF(ISNUMBER('IRRBB exposures'!V308),'IRRBB exposures'!V308,"")</f>
        <v/>
      </c>
      <c r="V286" s="1346" t="str">
        <f>IF(ISNUMBER('IRRBB exposures'!W308),'IRRBB exposures'!W308,"")</f>
        <v/>
      </c>
      <c r="W286" s="1596" t="str">
        <f>IF(OR(ISBLANK('IRRBB exposures'!Y259),'IRRBB exposures'!Z263="No"),"",IF('IRRBB exposures'!Y259 = "No",1,0))</f>
        <v/>
      </c>
    </row>
    <row r="287" spans="2:23" s="1150" customFormat="1" ht="15" customHeight="1" x14ac:dyDescent="0.25">
      <c r="B287" s="2245"/>
      <c r="C287" s="1348" t="s">
        <v>1307</v>
      </c>
      <c r="D287" s="1346" t="str">
        <f>IF(AND(ISNUMBER('IRRBB exposures'!E356),ISNUMBER('IRRBB exposures'!E401)),'IRRBB exposures'!E356-'IRRBB exposures'!E401,"")</f>
        <v/>
      </c>
      <c r="E287" s="1346" t="str">
        <f>IF(AND(ISNUMBER('IRRBB exposures'!F356),ISNUMBER('IRRBB exposures'!F401)),'IRRBB exposures'!F356-'IRRBB exposures'!F401,"")</f>
        <v/>
      </c>
      <c r="F287" s="1346" t="str">
        <f>IF(AND(ISNUMBER('IRRBB exposures'!G356),ISNUMBER('IRRBB exposures'!G401)),'IRRBB exposures'!G356-'IRRBB exposures'!G401,"")</f>
        <v/>
      </c>
      <c r="G287" s="1346" t="str">
        <f>IF(AND(ISNUMBER('IRRBB exposures'!H356),ISNUMBER('IRRBB exposures'!H401)),'IRRBB exposures'!H356-'IRRBB exposures'!H401,"")</f>
        <v/>
      </c>
      <c r="H287" s="1346" t="str">
        <f>IF(AND(ISNUMBER('IRRBB exposures'!I356),ISNUMBER('IRRBB exposures'!I401)),'IRRBB exposures'!I356-'IRRBB exposures'!I401,"")</f>
        <v/>
      </c>
      <c r="I287" s="1346" t="str">
        <f>IF(AND(ISNUMBER('IRRBB exposures'!J356),ISNUMBER('IRRBB exposures'!J401)),'IRRBB exposures'!J356-'IRRBB exposures'!J401,"")</f>
        <v/>
      </c>
      <c r="J287" s="1346" t="str">
        <f>IF(AND(ISNUMBER('IRRBB exposures'!K356),ISNUMBER('IRRBB exposures'!K401)),'IRRBB exposures'!K356-'IRRBB exposures'!K401,"")</f>
        <v/>
      </c>
      <c r="K287" s="1346" t="str">
        <f>IF(AND(ISNUMBER('IRRBB exposures'!L356),ISNUMBER('IRRBB exposures'!L401)),'IRRBB exposures'!L356-'IRRBB exposures'!L401,"")</f>
        <v/>
      </c>
      <c r="L287" s="1346" t="str">
        <f>IF(AND(ISNUMBER('IRRBB exposures'!M356),ISNUMBER('IRRBB exposures'!M401)),'IRRBB exposures'!M356-'IRRBB exposures'!M401,"")</f>
        <v/>
      </c>
      <c r="M287" s="1346" t="str">
        <f>IF(AND(ISNUMBER('IRRBB exposures'!N356),ISNUMBER('IRRBB exposures'!N401)),'IRRBB exposures'!N356-'IRRBB exposures'!N401,"")</f>
        <v/>
      </c>
      <c r="N287" s="1346" t="str">
        <f>IF(AND(ISNUMBER('IRRBB exposures'!O356),ISNUMBER('IRRBB exposures'!O401)),'IRRBB exposures'!O356-'IRRBB exposures'!O401,"")</f>
        <v/>
      </c>
      <c r="O287" s="1346" t="str">
        <f>IF(AND(ISNUMBER('IRRBB exposures'!P356),ISNUMBER('IRRBB exposures'!P401)),'IRRBB exposures'!P356-'IRRBB exposures'!P401,"")</f>
        <v/>
      </c>
      <c r="P287" s="1346" t="str">
        <f>IF(AND(ISNUMBER('IRRBB exposures'!Q356),ISNUMBER('IRRBB exposures'!Q401)),'IRRBB exposures'!Q356-'IRRBB exposures'!Q401,"")</f>
        <v/>
      </c>
      <c r="Q287" s="1346" t="str">
        <f>IF(AND(ISNUMBER('IRRBB exposures'!R356),ISNUMBER('IRRBB exposures'!R401)),'IRRBB exposures'!R356-'IRRBB exposures'!R401,"")</f>
        <v/>
      </c>
      <c r="R287" s="1346" t="str">
        <f>IF(AND(ISNUMBER('IRRBB exposures'!S356),ISNUMBER('IRRBB exposures'!S401)),'IRRBB exposures'!S356-'IRRBB exposures'!S401,"")</f>
        <v/>
      </c>
      <c r="S287" s="1346" t="str">
        <f>IF(AND(ISNUMBER('IRRBB exposures'!T356),ISNUMBER('IRRBB exposures'!T401)),'IRRBB exposures'!T356-'IRRBB exposures'!T401,"")</f>
        <v/>
      </c>
      <c r="T287" s="1346" t="str">
        <f>IF(AND(ISNUMBER('IRRBB exposures'!U356),ISNUMBER('IRRBB exposures'!U401)),'IRRBB exposures'!U356-'IRRBB exposures'!U401,"")</f>
        <v/>
      </c>
      <c r="U287" s="1346" t="str">
        <f>IF(AND(ISNUMBER('IRRBB exposures'!V356),ISNUMBER('IRRBB exposures'!V401)),'IRRBB exposures'!V356-'IRRBB exposures'!V401,"")</f>
        <v/>
      </c>
      <c r="V287" s="1346" t="str">
        <f>IF(AND(ISNUMBER('IRRBB exposures'!W356),ISNUMBER('IRRBB exposures'!W401)),'IRRBB exposures'!W356-'IRRBB exposures'!W401,"")</f>
        <v/>
      </c>
      <c r="W287" s="1596" t="str">
        <f>IF(OR(ISBLANK('IRRBB exposures'!Z352),'IRRBB exposures'!AB356="No"),"",IF('IRRBB exposures'!Z352 = "Yes",-1,0))</f>
        <v/>
      </c>
    </row>
    <row r="288" spans="2:23" s="1150" customFormat="1" ht="15" customHeight="1" x14ac:dyDescent="0.25">
      <c r="B288" s="2245"/>
      <c r="C288" s="1348" t="s">
        <v>1308</v>
      </c>
      <c r="D288" s="1346" t="str">
        <f>IF(AND(ISNUMBER('IRRBB exposures'!E447),ISNUMBER('IRRBB exposures'!E492)),'IRRBB exposures'!E447-'IRRBB exposures'!E492,"")</f>
        <v/>
      </c>
      <c r="E288" s="1346" t="str">
        <f>IF(AND(ISNUMBER('IRRBB exposures'!F447),ISNUMBER('IRRBB exposures'!F492)),'IRRBB exposures'!F447-'IRRBB exposures'!F492,"")</f>
        <v/>
      </c>
      <c r="F288" s="1346" t="str">
        <f>IF(AND(ISNUMBER('IRRBB exposures'!G447),ISNUMBER('IRRBB exposures'!G492)),'IRRBB exposures'!G447-'IRRBB exposures'!G492,"")</f>
        <v/>
      </c>
      <c r="G288" s="1346" t="str">
        <f>IF(AND(ISNUMBER('IRRBB exposures'!H447),ISNUMBER('IRRBB exposures'!H492)),'IRRBB exposures'!H447-'IRRBB exposures'!H492,"")</f>
        <v/>
      </c>
      <c r="H288" s="1346" t="str">
        <f>IF(AND(ISNUMBER('IRRBB exposures'!I447),ISNUMBER('IRRBB exposures'!I492)),'IRRBB exposures'!I447-'IRRBB exposures'!I492,"")</f>
        <v/>
      </c>
      <c r="I288" s="1346" t="str">
        <f>IF(AND(ISNUMBER('IRRBB exposures'!J447),ISNUMBER('IRRBB exposures'!J492)),'IRRBB exposures'!J447-'IRRBB exposures'!J492,"")</f>
        <v/>
      </c>
      <c r="J288" s="1346" t="str">
        <f>IF(AND(ISNUMBER('IRRBB exposures'!K447),ISNUMBER('IRRBB exposures'!K492)),'IRRBB exposures'!K447-'IRRBB exposures'!K492,"")</f>
        <v/>
      </c>
      <c r="K288" s="1346" t="str">
        <f>IF(AND(ISNUMBER('IRRBB exposures'!L447),ISNUMBER('IRRBB exposures'!L492)),'IRRBB exposures'!L447-'IRRBB exposures'!L492,"")</f>
        <v/>
      </c>
      <c r="L288" s="1346" t="str">
        <f>IF(AND(ISNUMBER('IRRBB exposures'!M447),ISNUMBER('IRRBB exposures'!M492)),'IRRBB exposures'!M447-'IRRBB exposures'!M492,"")</f>
        <v/>
      </c>
      <c r="M288" s="1346" t="str">
        <f>IF(AND(ISNUMBER('IRRBB exposures'!N447),ISNUMBER('IRRBB exposures'!N492)),'IRRBB exposures'!N447-'IRRBB exposures'!N492,"")</f>
        <v/>
      </c>
      <c r="N288" s="1346" t="str">
        <f>IF(AND(ISNUMBER('IRRBB exposures'!O447),ISNUMBER('IRRBB exposures'!O492)),'IRRBB exposures'!O447-'IRRBB exposures'!O492,"")</f>
        <v/>
      </c>
      <c r="O288" s="1346" t="str">
        <f>IF(AND(ISNUMBER('IRRBB exposures'!P447),ISNUMBER('IRRBB exposures'!P492)),'IRRBB exposures'!P447-'IRRBB exposures'!P492,"")</f>
        <v/>
      </c>
      <c r="P288" s="1346" t="str">
        <f>IF(AND(ISNUMBER('IRRBB exposures'!Q447),ISNUMBER('IRRBB exposures'!Q492)),'IRRBB exposures'!Q447-'IRRBB exposures'!Q492,"")</f>
        <v/>
      </c>
      <c r="Q288" s="1346" t="str">
        <f>IF(AND(ISNUMBER('IRRBB exposures'!R447),ISNUMBER('IRRBB exposures'!R492)),'IRRBB exposures'!R447-'IRRBB exposures'!R492,"")</f>
        <v/>
      </c>
      <c r="R288" s="1346" t="str">
        <f>IF(AND(ISNUMBER('IRRBB exposures'!S447),ISNUMBER('IRRBB exposures'!S492)),'IRRBB exposures'!S447-'IRRBB exposures'!S492,"")</f>
        <v/>
      </c>
      <c r="S288" s="1346" t="str">
        <f>IF(AND(ISNUMBER('IRRBB exposures'!T447),ISNUMBER('IRRBB exposures'!T492)),'IRRBB exposures'!T447-'IRRBB exposures'!T492,"")</f>
        <v/>
      </c>
      <c r="T288" s="1346" t="str">
        <f>IF(AND(ISNUMBER('IRRBB exposures'!U447),ISNUMBER('IRRBB exposures'!U492)),'IRRBB exposures'!U447-'IRRBB exposures'!U492,"")</f>
        <v/>
      </c>
      <c r="U288" s="1346" t="str">
        <f>IF(AND(ISNUMBER('IRRBB exposures'!V447),ISNUMBER('IRRBB exposures'!V492)),'IRRBB exposures'!V447-'IRRBB exposures'!V492,"")</f>
        <v/>
      </c>
      <c r="V288" s="1346" t="str">
        <f>IF(AND(ISNUMBER('IRRBB exposures'!W447),ISNUMBER('IRRBB exposures'!W492)),'IRRBB exposures'!W447-'IRRBB exposures'!W492,"")</f>
        <v/>
      </c>
      <c r="W288" s="1596" t="str">
        <f>IF(OR(ISBLANK('IRRBB exposures'!Z352),'IRRBB exposures'!AB356="No"),"",IF('IRRBB exposures'!Z352 = "No",-1,0))</f>
        <v/>
      </c>
    </row>
    <row r="289" spans="2:23" s="1150" customFormat="1" ht="15" customHeight="1" x14ac:dyDescent="0.25">
      <c r="B289" s="2245"/>
      <c r="C289" s="1150" t="s">
        <v>1301</v>
      </c>
      <c r="D289" s="1346" t="str">
        <f>IF(AND(ISNUMBER('IRRBB exposures'!E539),ISNUMBER('IRRBB exposures'!E585)),'IRRBB exposures'!E539-'IRRBB exposures'!E585,"")</f>
        <v/>
      </c>
      <c r="E289" s="1346" t="str">
        <f>IF(AND(ISNUMBER('IRRBB exposures'!F539),ISNUMBER('IRRBB exposures'!F585)),'IRRBB exposures'!F539-'IRRBB exposures'!F585,"")</f>
        <v/>
      </c>
      <c r="F289" s="1346" t="str">
        <f>IF(AND(ISNUMBER('IRRBB exposures'!G539),ISNUMBER('IRRBB exposures'!G585)),'IRRBB exposures'!G539-'IRRBB exposures'!G585,"")</f>
        <v/>
      </c>
      <c r="G289" s="1346" t="str">
        <f>IF(AND(ISNUMBER('IRRBB exposures'!H539),ISNUMBER('IRRBB exposures'!H585)),'IRRBB exposures'!H539-'IRRBB exposures'!H585,"")</f>
        <v/>
      </c>
      <c r="H289" s="1346" t="str">
        <f>IF(AND(ISNUMBER('IRRBB exposures'!I539),ISNUMBER('IRRBB exposures'!I585)),'IRRBB exposures'!I539-'IRRBB exposures'!I585,"")</f>
        <v/>
      </c>
      <c r="I289" s="1346" t="str">
        <f>IF(AND(ISNUMBER('IRRBB exposures'!J539),ISNUMBER('IRRBB exposures'!J585)),'IRRBB exposures'!J539-'IRRBB exposures'!J585,"")</f>
        <v/>
      </c>
      <c r="J289" s="1346" t="str">
        <f>IF(AND(ISNUMBER('IRRBB exposures'!K539),ISNUMBER('IRRBB exposures'!K585)),'IRRBB exposures'!K539-'IRRBB exposures'!K585,"")</f>
        <v/>
      </c>
      <c r="K289" s="1346" t="str">
        <f>IF(AND(ISNUMBER('IRRBB exposures'!L539),ISNUMBER('IRRBB exposures'!L585)),'IRRBB exposures'!L539-'IRRBB exposures'!L585,"")</f>
        <v/>
      </c>
      <c r="L289" s="1346" t="str">
        <f>IF(AND(ISNUMBER('IRRBB exposures'!M539),ISNUMBER('IRRBB exposures'!M585)),'IRRBB exposures'!M539-'IRRBB exposures'!M585,"")</f>
        <v/>
      </c>
      <c r="M289" s="1346" t="str">
        <f>IF(AND(ISNUMBER('IRRBB exposures'!N539),ISNUMBER('IRRBB exposures'!N585)),'IRRBB exposures'!N539-'IRRBB exposures'!N585,"")</f>
        <v/>
      </c>
      <c r="N289" s="1346" t="str">
        <f>IF(AND(ISNUMBER('IRRBB exposures'!O539),ISNUMBER('IRRBB exposures'!O585)),'IRRBB exposures'!O539-'IRRBB exposures'!O585,"")</f>
        <v/>
      </c>
      <c r="O289" s="1346" t="str">
        <f>IF(AND(ISNUMBER('IRRBB exposures'!P539),ISNUMBER('IRRBB exposures'!P585)),'IRRBB exposures'!P539-'IRRBB exposures'!P585,"")</f>
        <v/>
      </c>
      <c r="P289" s="1346" t="str">
        <f>IF(AND(ISNUMBER('IRRBB exposures'!Q539),ISNUMBER('IRRBB exposures'!Q585)),'IRRBB exposures'!Q539-'IRRBB exposures'!Q585,"")</f>
        <v/>
      </c>
      <c r="Q289" s="1346" t="str">
        <f>IF(AND(ISNUMBER('IRRBB exposures'!R539),ISNUMBER('IRRBB exposures'!R585)),'IRRBB exposures'!R539-'IRRBB exposures'!R585,"")</f>
        <v/>
      </c>
      <c r="R289" s="1346" t="str">
        <f>IF(AND(ISNUMBER('IRRBB exposures'!S539),ISNUMBER('IRRBB exposures'!S585)),'IRRBB exposures'!S539-'IRRBB exposures'!S585,"")</f>
        <v/>
      </c>
      <c r="S289" s="1346" t="str">
        <f>IF(AND(ISNUMBER('IRRBB exposures'!T539),ISNUMBER('IRRBB exposures'!T585)),'IRRBB exposures'!T539-'IRRBB exposures'!T585,"")</f>
        <v/>
      </c>
      <c r="T289" s="1346" t="str">
        <f>IF(AND(ISNUMBER('IRRBB exposures'!U539),ISNUMBER('IRRBB exposures'!U585)),'IRRBB exposures'!U539-'IRRBB exposures'!U585,"")</f>
        <v/>
      </c>
      <c r="U289" s="1346" t="str">
        <f>IF(AND(ISNUMBER('IRRBB exposures'!V539),ISNUMBER('IRRBB exposures'!V585)),'IRRBB exposures'!V539-'IRRBB exposures'!V585,"")</f>
        <v/>
      </c>
      <c r="V289" s="1346" t="str">
        <f>IF(AND(ISNUMBER('IRRBB exposures'!W539),ISNUMBER('IRRBB exposures'!W585)),'IRRBB exposures'!W539-'IRRBB exposures'!W585,"")</f>
        <v/>
      </c>
      <c r="W289" s="1597">
        <f t="shared" ref="W289" si="22">IF(ISNUMBER(W281),W281,"")</f>
        <v>1</v>
      </c>
    </row>
    <row r="290" spans="2:23" s="1150" customFormat="1" ht="15" customHeight="1" x14ac:dyDescent="0.25">
      <c r="B290" s="2246"/>
      <c r="C290" s="1139" t="s">
        <v>1309</v>
      </c>
      <c r="D290" s="1347" t="str">
        <f>IF(AND(ISNUMBER(D250),'IRRBB exposures'!$F$29="Yes",'IRRBB exposures'!$Z$162="Yes",'IRRBB exposures'!$Z$263="Yes",'IRRBB exposures'!$AB$356="Yes",ISNUMBER(D289),ISNUMBER($W250),ISNUMBER($W251),ISNUMBER($W252),ISNUMBER($W253),ISNUMBER($W283),ISNUMBER($W284),ISNUMBER($W285),ISNUMBER($W286),ISNUMBER($W287),ISNUMBER($W288),ISNUMBER($W289)),SUMPRODUCT(D250:D253,$W250:$W253)+SUMPRODUCT(D283:D289,$W283:$W289),"")</f>
        <v/>
      </c>
      <c r="E290" s="1347" t="str">
        <f>IF(AND(ISNUMBER(E250),'IRRBB exposures'!$F$29="Yes",'IRRBB exposures'!$Z$162="Yes",'IRRBB exposures'!$Z$263="Yes",'IRRBB exposures'!$AB$356="Yes",ISNUMBER(E289),ISNUMBER($W250),ISNUMBER($W251),ISNUMBER($W252),ISNUMBER($W253),ISNUMBER($W283),ISNUMBER($W284),ISNUMBER($W285),ISNUMBER($W286),ISNUMBER($W287),ISNUMBER($W288),ISNUMBER($W289)),SUMPRODUCT(E250:E253,$W250:$W253)+SUMPRODUCT(E283:E289,$W283:$W289),"")</f>
        <v/>
      </c>
      <c r="F290" s="1347" t="str">
        <f>IF(AND(ISNUMBER(F250),'IRRBB exposures'!$F$29="Yes",'IRRBB exposures'!$Z$162="Yes",'IRRBB exposures'!$Z$263="Yes",'IRRBB exposures'!$AB$356="Yes",ISNUMBER(F289),ISNUMBER($W250),ISNUMBER($W251),ISNUMBER($W252),ISNUMBER($W253),ISNUMBER($W283),ISNUMBER($W284),ISNUMBER($W285),ISNUMBER($W286),ISNUMBER($W287),ISNUMBER($W288),ISNUMBER($W289)),SUMPRODUCT(F250:F253,$W250:$W253)+SUMPRODUCT(F283:F289,$W283:$W289),"")</f>
        <v/>
      </c>
      <c r="G290" s="1347" t="str">
        <f>IF(AND(ISNUMBER(G250),'IRRBB exposures'!$F$29="Yes",'IRRBB exposures'!$Z$162="Yes",'IRRBB exposures'!$Z$263="Yes",'IRRBB exposures'!$AB$356="Yes",ISNUMBER(G289),ISNUMBER($W250),ISNUMBER($W251),ISNUMBER($W252),ISNUMBER($W253),ISNUMBER($W283),ISNUMBER($W284),ISNUMBER($W285),ISNUMBER($W286),ISNUMBER($W287),ISNUMBER($W288),ISNUMBER($W289)),SUMPRODUCT(G250:G253,$W250:$W253)+SUMPRODUCT(G283:G289,$W283:$W289),"")</f>
        <v/>
      </c>
      <c r="H290" s="1347" t="str">
        <f>IF(AND(ISNUMBER(H250),'IRRBB exposures'!$F$29="Yes",'IRRBB exposures'!$Z$162="Yes",'IRRBB exposures'!$Z$263="Yes",'IRRBB exposures'!$AB$356="Yes",ISNUMBER(H289),ISNUMBER($W250),ISNUMBER($W251),ISNUMBER($W252),ISNUMBER($W253),ISNUMBER($W283),ISNUMBER($W284),ISNUMBER($W285),ISNUMBER($W286),ISNUMBER($W287),ISNUMBER($W288),ISNUMBER($W289)),SUMPRODUCT(H250:H253,$W250:$W253)+SUMPRODUCT(H283:H289,$W283:$W289),"")</f>
        <v/>
      </c>
      <c r="I290" s="1347" t="str">
        <f>IF(AND(ISNUMBER(I250),'IRRBB exposures'!$F$29="Yes",'IRRBB exposures'!$Z$162="Yes",'IRRBB exposures'!$Z$263="Yes",'IRRBB exposures'!$AB$356="Yes",ISNUMBER(I289),ISNUMBER($W250),ISNUMBER($W251),ISNUMBER($W252),ISNUMBER($W253),ISNUMBER($W283),ISNUMBER($W284),ISNUMBER($W285),ISNUMBER($W286),ISNUMBER($W287),ISNUMBER($W288),ISNUMBER($W289)),SUMPRODUCT(I250:I253,$W250:$W253)+SUMPRODUCT(I283:I289,$W283:$W289),"")</f>
        <v/>
      </c>
      <c r="J290" s="1347" t="str">
        <f>IF(AND(ISNUMBER(J250),'IRRBB exposures'!$F$29="Yes",'IRRBB exposures'!$Z$162="Yes",'IRRBB exposures'!$Z$263="Yes",'IRRBB exposures'!$AB$356="Yes",ISNUMBER(J289),ISNUMBER($W250),ISNUMBER($W251),ISNUMBER($W252),ISNUMBER($W253),ISNUMBER($W283),ISNUMBER($W284),ISNUMBER($W285),ISNUMBER($W286),ISNUMBER($W287),ISNUMBER($W288),ISNUMBER($W289)),SUMPRODUCT(J250:J253,$W250:$W253)+SUMPRODUCT(J283:J289,$W283:$W289),"")</f>
        <v/>
      </c>
      <c r="K290" s="1347" t="str">
        <f>IF(AND(ISNUMBER(K250),'IRRBB exposures'!$F$29="Yes",'IRRBB exposures'!$Z$162="Yes",'IRRBB exposures'!$Z$263="Yes",'IRRBB exposures'!$AB$356="Yes",ISNUMBER(K289),ISNUMBER($W250),ISNUMBER($W251),ISNUMBER($W252),ISNUMBER($W253),ISNUMBER($W283),ISNUMBER($W284),ISNUMBER($W285),ISNUMBER($W286),ISNUMBER($W287),ISNUMBER($W288),ISNUMBER($W289)),SUMPRODUCT(K250:K253,$W250:$W253)+SUMPRODUCT(K283:K289,$W283:$W289),"")</f>
        <v/>
      </c>
      <c r="L290" s="1347" t="str">
        <f>IF(AND(ISNUMBER(L250),'IRRBB exposures'!$F$29="Yes",'IRRBB exposures'!$Z$162="Yes",'IRRBB exposures'!$Z$263="Yes",'IRRBB exposures'!$AB$356="Yes",ISNUMBER(L289),ISNUMBER($W250),ISNUMBER($W251),ISNUMBER($W252),ISNUMBER($W253),ISNUMBER($W283),ISNUMBER($W284),ISNUMBER($W285),ISNUMBER($W286),ISNUMBER($W287),ISNUMBER($W288),ISNUMBER($W289)),SUMPRODUCT(L250:L253,$W250:$W253)+SUMPRODUCT(L283:L289,$W283:$W289),"")</f>
        <v/>
      </c>
      <c r="M290" s="1347" t="str">
        <f>IF(AND(ISNUMBER(M250),'IRRBB exposures'!$F$29="Yes",'IRRBB exposures'!$Z$162="Yes",'IRRBB exposures'!$Z$263="Yes",'IRRBB exposures'!$AB$356="Yes",ISNUMBER(M289),ISNUMBER($W250),ISNUMBER($W251),ISNUMBER($W252),ISNUMBER($W253),ISNUMBER($W283),ISNUMBER($W284),ISNUMBER($W285),ISNUMBER($W286),ISNUMBER($W287),ISNUMBER($W288),ISNUMBER($W289)),SUMPRODUCT(M250:M253,$W250:$W253)+SUMPRODUCT(M283:M289,$W283:$W289),"")</f>
        <v/>
      </c>
      <c r="N290" s="1347" t="str">
        <f>IF(AND(ISNUMBER(N250),'IRRBB exposures'!$F$29="Yes",'IRRBB exposures'!$Z$162="Yes",'IRRBB exposures'!$Z$263="Yes",'IRRBB exposures'!$AB$356="Yes",ISNUMBER(N289),ISNUMBER($W250),ISNUMBER($W251),ISNUMBER($W252),ISNUMBER($W253),ISNUMBER($W283),ISNUMBER($W284),ISNUMBER($W285),ISNUMBER($W286),ISNUMBER($W287),ISNUMBER($W288),ISNUMBER($W289)),SUMPRODUCT(N250:N253,$W250:$W253)+SUMPRODUCT(N283:N289,$W283:$W289),"")</f>
        <v/>
      </c>
      <c r="O290" s="1347" t="str">
        <f>IF(AND(ISNUMBER(O250),'IRRBB exposures'!$F$29="Yes",'IRRBB exposures'!$Z$162="Yes",'IRRBB exposures'!$Z$263="Yes",'IRRBB exposures'!$AB$356="Yes",ISNUMBER(O289),ISNUMBER($W250),ISNUMBER($W251),ISNUMBER($W252),ISNUMBER($W253),ISNUMBER($W283),ISNUMBER($W284),ISNUMBER($W285),ISNUMBER($W286),ISNUMBER($W287),ISNUMBER($W288),ISNUMBER($W289)),SUMPRODUCT(O250:O253,$W250:$W253)+SUMPRODUCT(O283:O289,$W283:$W289),"")</f>
        <v/>
      </c>
      <c r="P290" s="1347" t="str">
        <f>IF(AND(ISNUMBER(P250),'IRRBB exposures'!$F$29="Yes",'IRRBB exposures'!$Z$162="Yes",'IRRBB exposures'!$Z$263="Yes",'IRRBB exposures'!$AB$356="Yes",ISNUMBER(P289),ISNUMBER($W250),ISNUMBER($W251),ISNUMBER($W252),ISNUMBER($W253),ISNUMBER($W283),ISNUMBER($W284),ISNUMBER($W285),ISNUMBER($W286),ISNUMBER($W287),ISNUMBER($W288),ISNUMBER($W289)),SUMPRODUCT(P250:P253,$W250:$W253)+SUMPRODUCT(P283:P289,$W283:$W289),"")</f>
        <v/>
      </c>
      <c r="Q290" s="1347" t="str">
        <f>IF(AND(ISNUMBER(Q250),'IRRBB exposures'!$F$29="Yes",'IRRBB exposures'!$Z$162="Yes",'IRRBB exposures'!$Z$263="Yes",'IRRBB exposures'!$AB$356="Yes",ISNUMBER(Q289),ISNUMBER($W250),ISNUMBER($W251),ISNUMBER($W252),ISNUMBER($W253),ISNUMBER($W283),ISNUMBER($W284),ISNUMBER($W285),ISNUMBER($W286),ISNUMBER($W287),ISNUMBER($W288),ISNUMBER($W289)),SUMPRODUCT(Q250:Q253,$W250:$W253)+SUMPRODUCT(Q283:Q289,$W283:$W289),"")</f>
        <v/>
      </c>
      <c r="R290" s="1347" t="str">
        <f>IF(AND(ISNUMBER(R250),'IRRBB exposures'!$F$29="Yes",'IRRBB exposures'!$Z$162="Yes",'IRRBB exposures'!$Z$263="Yes",'IRRBB exposures'!$AB$356="Yes",ISNUMBER(R289),ISNUMBER($W250),ISNUMBER($W251),ISNUMBER($W252),ISNUMBER($W253),ISNUMBER($W283),ISNUMBER($W284),ISNUMBER($W285),ISNUMBER($W286),ISNUMBER($W287),ISNUMBER($W288),ISNUMBER($W289)),SUMPRODUCT(R250:R253,$W250:$W253)+SUMPRODUCT(R283:R289,$W283:$W289),"")</f>
        <v/>
      </c>
      <c r="S290" s="1347" t="str">
        <f>IF(AND(ISNUMBER(S250),'IRRBB exposures'!$F$29="Yes",'IRRBB exposures'!$Z$162="Yes",'IRRBB exposures'!$Z$263="Yes",'IRRBB exposures'!$AB$356="Yes",ISNUMBER(S289),ISNUMBER($W250),ISNUMBER($W251),ISNUMBER($W252),ISNUMBER($W253),ISNUMBER($W283),ISNUMBER($W284),ISNUMBER($W285),ISNUMBER($W286),ISNUMBER($W287),ISNUMBER($W288),ISNUMBER($W289)),SUMPRODUCT(S250:S253,$W250:$W253)+SUMPRODUCT(S283:S289,$W283:$W289),"")</f>
        <v/>
      </c>
      <c r="T290" s="1347" t="str">
        <f>IF(AND(ISNUMBER(T250),'IRRBB exposures'!$F$29="Yes",'IRRBB exposures'!$Z$162="Yes",'IRRBB exposures'!$Z$263="Yes",'IRRBB exposures'!$AB$356="Yes",ISNUMBER(T289),ISNUMBER($W250),ISNUMBER($W251),ISNUMBER($W252),ISNUMBER($W253),ISNUMBER($W283),ISNUMBER($W284),ISNUMBER($W285),ISNUMBER($W286),ISNUMBER($W287),ISNUMBER($W288),ISNUMBER($W289)),SUMPRODUCT(T250:T253,$W250:$W253)+SUMPRODUCT(T283:T289,$W283:$W289),"")</f>
        <v/>
      </c>
      <c r="U290" s="1347" t="str">
        <f>IF(AND(ISNUMBER(U250),'IRRBB exposures'!$F$29="Yes",'IRRBB exposures'!$Z$162="Yes",'IRRBB exposures'!$Z$263="Yes",'IRRBB exposures'!$AB$356="Yes",ISNUMBER(U289),ISNUMBER($W250),ISNUMBER($W251),ISNUMBER($W252),ISNUMBER($W253),ISNUMBER($W283),ISNUMBER($W284),ISNUMBER($W285),ISNUMBER($W286),ISNUMBER($W287),ISNUMBER($W288),ISNUMBER($W289)),SUMPRODUCT(U250:U253,$W250:$W253)+SUMPRODUCT(U283:U289,$W283:$W289),"")</f>
        <v/>
      </c>
      <c r="V290" s="1347" t="str">
        <f>IF(AND(ISNUMBER(V250),'IRRBB exposures'!$F$29="Yes",'IRRBB exposures'!$Z$162="Yes",'IRRBB exposures'!$Z$263="Yes",'IRRBB exposures'!$AB$356="Yes",ISNUMBER(V289),ISNUMBER($W250),ISNUMBER($W251),ISNUMBER($W252),ISNUMBER($W253),ISNUMBER($W283),ISNUMBER($W284),ISNUMBER($W285),ISNUMBER($W286),ISNUMBER($W287),ISNUMBER($W288),ISNUMBER($W289)),SUMPRODUCT(V250:V253,$W250:$W253)+SUMPRODUCT(V283:V289,$W283:$W289),"")</f>
        <v/>
      </c>
      <c r="W290" s="1598"/>
    </row>
    <row r="291" spans="2:23" s="1150" customFormat="1" ht="15" customHeight="1" x14ac:dyDescent="0.25">
      <c r="B291" s="2244">
        <v>5</v>
      </c>
      <c r="C291" s="1150" t="s">
        <v>1303</v>
      </c>
      <c r="D291" s="1346" t="str">
        <f>IF(ISNUMBER('IRRBB exposures'!E163),'IRRBB exposures'!E163,"")</f>
        <v/>
      </c>
      <c r="E291" s="1346" t="str">
        <f>IF(ISNUMBER('IRRBB exposures'!F163),'IRRBB exposures'!F163,"")</f>
        <v/>
      </c>
      <c r="F291" s="1346" t="str">
        <f>IF(ISNUMBER('IRRBB exposures'!G163),'IRRBB exposures'!G163,"")</f>
        <v/>
      </c>
      <c r="G291" s="1346" t="str">
        <f>IF(ISNUMBER('IRRBB exposures'!H163),'IRRBB exposures'!H163,"")</f>
        <v/>
      </c>
      <c r="H291" s="1346" t="str">
        <f>IF(ISNUMBER('IRRBB exposures'!I163),'IRRBB exposures'!I163,"")</f>
        <v/>
      </c>
      <c r="I291" s="1346" t="str">
        <f>IF(ISNUMBER('IRRBB exposures'!J163),'IRRBB exposures'!J163,"")</f>
        <v/>
      </c>
      <c r="J291" s="1346" t="str">
        <f>IF(ISNUMBER('IRRBB exposures'!K163),'IRRBB exposures'!K163,"")</f>
        <v/>
      </c>
      <c r="K291" s="1346" t="str">
        <f>IF(ISNUMBER('IRRBB exposures'!L163),'IRRBB exposures'!L163,"")</f>
        <v/>
      </c>
      <c r="L291" s="1346" t="str">
        <f>IF(ISNUMBER('IRRBB exposures'!M163),'IRRBB exposures'!M163,"")</f>
        <v/>
      </c>
      <c r="M291" s="1346" t="str">
        <f>IF(ISNUMBER('IRRBB exposures'!N163),'IRRBB exposures'!N163,"")</f>
        <v/>
      </c>
      <c r="N291" s="1346" t="str">
        <f>IF(ISNUMBER('IRRBB exposures'!O163),'IRRBB exposures'!O163,"")</f>
        <v/>
      </c>
      <c r="O291" s="1346" t="str">
        <f>IF(ISNUMBER('IRRBB exposures'!P163),'IRRBB exposures'!P163,"")</f>
        <v/>
      </c>
      <c r="P291" s="1346" t="str">
        <f>IF(ISNUMBER('IRRBB exposures'!Q163),'IRRBB exposures'!Q163,"")</f>
        <v/>
      </c>
      <c r="Q291" s="1346" t="str">
        <f>IF(ISNUMBER('IRRBB exposures'!R163),'IRRBB exposures'!R163,"")</f>
        <v/>
      </c>
      <c r="R291" s="1346" t="str">
        <f>IF(ISNUMBER('IRRBB exposures'!S163),'IRRBB exposures'!S163,"")</f>
        <v/>
      </c>
      <c r="S291" s="1346" t="str">
        <f>IF(ISNUMBER('IRRBB exposures'!T163),'IRRBB exposures'!T163,"")</f>
        <v/>
      </c>
      <c r="T291" s="1346" t="str">
        <f>IF(ISNUMBER('IRRBB exposures'!U163),'IRRBB exposures'!U163,"")</f>
        <v/>
      </c>
      <c r="U291" s="1346" t="str">
        <f>IF(ISNUMBER('IRRBB exposures'!V163),'IRRBB exposures'!V163,"")</f>
        <v/>
      </c>
      <c r="V291" s="1346" t="str">
        <f>IF(ISNUMBER('IRRBB exposures'!W163),'IRRBB exposures'!W163,"")</f>
        <v/>
      </c>
      <c r="W291" s="1595" t="str">
        <f>IF(OR(ISBLANK('IRRBB exposures'!Y158),'IRRBB exposures'!Z163="No"),"",IF('IRRBB exposures'!Y158 = "Yes",-1,0))</f>
        <v/>
      </c>
    </row>
    <row r="292" spans="2:23" s="1150" customFormat="1" ht="15" customHeight="1" x14ac:dyDescent="0.25">
      <c r="B292" s="2245"/>
      <c r="C292" s="1348" t="s">
        <v>1304</v>
      </c>
      <c r="D292" s="1346" t="str">
        <f>IF(ISNUMBER('IRRBB exposures'!E208),'IRRBB exposures'!E208,"")</f>
        <v/>
      </c>
      <c r="E292" s="1346" t="str">
        <f>IF(ISNUMBER('IRRBB exposures'!F208),'IRRBB exposures'!F208,"")</f>
        <v/>
      </c>
      <c r="F292" s="1346" t="str">
        <f>IF(ISNUMBER('IRRBB exposures'!G208),'IRRBB exposures'!G208,"")</f>
        <v/>
      </c>
      <c r="G292" s="1346" t="str">
        <f>IF(ISNUMBER('IRRBB exposures'!H208),'IRRBB exposures'!H208,"")</f>
        <v/>
      </c>
      <c r="H292" s="1346" t="str">
        <f>IF(ISNUMBER('IRRBB exposures'!I208),'IRRBB exposures'!I208,"")</f>
        <v/>
      </c>
      <c r="I292" s="1346" t="str">
        <f>IF(ISNUMBER('IRRBB exposures'!J208),'IRRBB exposures'!J208,"")</f>
        <v/>
      </c>
      <c r="J292" s="1346" t="str">
        <f>IF(ISNUMBER('IRRBB exposures'!K208),'IRRBB exposures'!K208,"")</f>
        <v/>
      </c>
      <c r="K292" s="1346" t="str">
        <f>IF(ISNUMBER('IRRBB exposures'!L208),'IRRBB exposures'!L208,"")</f>
        <v/>
      </c>
      <c r="L292" s="1346" t="str">
        <f>IF(ISNUMBER('IRRBB exposures'!M208),'IRRBB exposures'!M208,"")</f>
        <v/>
      </c>
      <c r="M292" s="1346" t="str">
        <f>IF(ISNUMBER('IRRBB exposures'!N208),'IRRBB exposures'!N208,"")</f>
        <v/>
      </c>
      <c r="N292" s="1346" t="str">
        <f>IF(ISNUMBER('IRRBB exposures'!O208),'IRRBB exposures'!O208,"")</f>
        <v/>
      </c>
      <c r="O292" s="1346" t="str">
        <f>IF(ISNUMBER('IRRBB exposures'!P208),'IRRBB exposures'!P208,"")</f>
        <v/>
      </c>
      <c r="P292" s="1346" t="str">
        <f>IF(ISNUMBER('IRRBB exposures'!Q208),'IRRBB exposures'!Q208,"")</f>
        <v/>
      </c>
      <c r="Q292" s="1346" t="str">
        <f>IF(ISNUMBER('IRRBB exposures'!R208),'IRRBB exposures'!R208,"")</f>
        <v/>
      </c>
      <c r="R292" s="1346" t="str">
        <f>IF(ISNUMBER('IRRBB exposures'!S208),'IRRBB exposures'!S208,"")</f>
        <v/>
      </c>
      <c r="S292" s="1346" t="str">
        <f>IF(ISNUMBER('IRRBB exposures'!T208),'IRRBB exposures'!T208,"")</f>
        <v/>
      </c>
      <c r="T292" s="1346" t="str">
        <f>IF(ISNUMBER('IRRBB exposures'!U208),'IRRBB exposures'!U208,"")</f>
        <v/>
      </c>
      <c r="U292" s="1346" t="str">
        <f>IF(ISNUMBER('IRRBB exposures'!V208),'IRRBB exposures'!V208,"")</f>
        <v/>
      </c>
      <c r="V292" s="1346" t="str">
        <f>IF(ISNUMBER('IRRBB exposures'!W208),'IRRBB exposures'!W208,"")</f>
        <v/>
      </c>
      <c r="W292" s="1596" t="str">
        <f>IF(OR(ISBLANK('IRRBB exposures'!Y158),'IRRBB exposures'!Z163="No"),"",IF('IRRBB exposures'!Y158 = "No",-1,0))</f>
        <v/>
      </c>
    </row>
    <row r="293" spans="2:23" s="1150" customFormat="1" ht="15" customHeight="1" x14ac:dyDescent="0.25">
      <c r="B293" s="2245"/>
      <c r="C293" s="1348" t="s">
        <v>1305</v>
      </c>
      <c r="D293" s="1346" t="str">
        <f>IF(ISNUMBER('IRRBB exposures'!E264),'IRRBB exposures'!E264,"")</f>
        <v/>
      </c>
      <c r="E293" s="1346" t="str">
        <f>IF(ISNUMBER('IRRBB exposures'!F264),'IRRBB exposures'!F264,"")</f>
        <v/>
      </c>
      <c r="F293" s="1346" t="str">
        <f>IF(ISNUMBER('IRRBB exposures'!G264),'IRRBB exposures'!G264,"")</f>
        <v/>
      </c>
      <c r="G293" s="1346" t="str">
        <f>IF(ISNUMBER('IRRBB exposures'!H264),'IRRBB exposures'!H264,"")</f>
        <v/>
      </c>
      <c r="H293" s="1346" t="str">
        <f>IF(ISNUMBER('IRRBB exposures'!I264),'IRRBB exposures'!I264,"")</f>
        <v/>
      </c>
      <c r="I293" s="1346" t="str">
        <f>IF(ISNUMBER('IRRBB exposures'!J264),'IRRBB exposures'!J264,"")</f>
        <v/>
      </c>
      <c r="J293" s="1346" t="str">
        <f>IF(ISNUMBER('IRRBB exposures'!K264),'IRRBB exposures'!K264,"")</f>
        <v/>
      </c>
      <c r="K293" s="1346" t="str">
        <f>IF(ISNUMBER('IRRBB exposures'!L264),'IRRBB exposures'!L264,"")</f>
        <v/>
      </c>
      <c r="L293" s="1346" t="str">
        <f>IF(ISNUMBER('IRRBB exposures'!M264),'IRRBB exposures'!M264,"")</f>
        <v/>
      </c>
      <c r="M293" s="1346" t="str">
        <f>IF(ISNUMBER('IRRBB exposures'!N264),'IRRBB exposures'!N264,"")</f>
        <v/>
      </c>
      <c r="N293" s="1346" t="str">
        <f>IF(ISNUMBER('IRRBB exposures'!O264),'IRRBB exposures'!O264,"")</f>
        <v/>
      </c>
      <c r="O293" s="1346" t="str">
        <f>IF(ISNUMBER('IRRBB exposures'!P264),'IRRBB exposures'!P264,"")</f>
        <v/>
      </c>
      <c r="P293" s="1346" t="str">
        <f>IF(ISNUMBER('IRRBB exposures'!Q264),'IRRBB exposures'!Q264,"")</f>
        <v/>
      </c>
      <c r="Q293" s="1346" t="str">
        <f>IF(ISNUMBER('IRRBB exposures'!R264),'IRRBB exposures'!R264,"")</f>
        <v/>
      </c>
      <c r="R293" s="1346" t="str">
        <f>IF(ISNUMBER('IRRBB exposures'!S264),'IRRBB exposures'!S264,"")</f>
        <v/>
      </c>
      <c r="S293" s="1346" t="str">
        <f>IF(ISNUMBER('IRRBB exposures'!T264),'IRRBB exposures'!T264,"")</f>
        <v/>
      </c>
      <c r="T293" s="1346" t="str">
        <f>IF(ISNUMBER('IRRBB exposures'!U264),'IRRBB exposures'!U264,"")</f>
        <v/>
      </c>
      <c r="U293" s="1346" t="str">
        <f>IF(ISNUMBER('IRRBB exposures'!V264),'IRRBB exposures'!V264,"")</f>
        <v/>
      </c>
      <c r="V293" s="1346" t="str">
        <f>IF(ISNUMBER('IRRBB exposures'!W264),'IRRBB exposures'!W264,"")</f>
        <v/>
      </c>
      <c r="W293" s="1596" t="str">
        <f>IF(OR(ISBLANK('IRRBB exposures'!Y259),'IRRBB exposures'!Z264="No"),"",IF('IRRBB exposures'!Y259 = "Yes",1,0))</f>
        <v/>
      </c>
    </row>
    <row r="294" spans="2:23" s="1150" customFormat="1" ht="15" customHeight="1" x14ac:dyDescent="0.25">
      <c r="B294" s="2245"/>
      <c r="C294" s="1348" t="s">
        <v>1306</v>
      </c>
      <c r="D294" s="1346" t="str">
        <f>IF(ISNUMBER('IRRBB exposures'!E309),'IRRBB exposures'!E309,"")</f>
        <v/>
      </c>
      <c r="E294" s="1346" t="str">
        <f>IF(ISNUMBER('IRRBB exposures'!F309),'IRRBB exposures'!F309,"")</f>
        <v/>
      </c>
      <c r="F294" s="1346" t="str">
        <f>IF(ISNUMBER('IRRBB exposures'!G309),'IRRBB exposures'!G309,"")</f>
        <v/>
      </c>
      <c r="G294" s="1346" t="str">
        <f>IF(ISNUMBER('IRRBB exposures'!H309),'IRRBB exposures'!H309,"")</f>
        <v/>
      </c>
      <c r="H294" s="1346" t="str">
        <f>IF(ISNUMBER('IRRBB exposures'!I309),'IRRBB exposures'!I309,"")</f>
        <v/>
      </c>
      <c r="I294" s="1346" t="str">
        <f>IF(ISNUMBER('IRRBB exposures'!J309),'IRRBB exposures'!J309,"")</f>
        <v/>
      </c>
      <c r="J294" s="1346" t="str">
        <f>IF(ISNUMBER('IRRBB exposures'!K309),'IRRBB exposures'!K309,"")</f>
        <v/>
      </c>
      <c r="K294" s="1346" t="str">
        <f>IF(ISNUMBER('IRRBB exposures'!L309),'IRRBB exposures'!L309,"")</f>
        <v/>
      </c>
      <c r="L294" s="1346" t="str">
        <f>IF(ISNUMBER('IRRBB exposures'!M309),'IRRBB exposures'!M309,"")</f>
        <v/>
      </c>
      <c r="M294" s="1346" t="str">
        <f>IF(ISNUMBER('IRRBB exposures'!N309),'IRRBB exposures'!N309,"")</f>
        <v/>
      </c>
      <c r="N294" s="1346" t="str">
        <f>IF(ISNUMBER('IRRBB exposures'!O309),'IRRBB exposures'!O309,"")</f>
        <v/>
      </c>
      <c r="O294" s="1346" t="str">
        <f>IF(ISNUMBER('IRRBB exposures'!P309),'IRRBB exposures'!P309,"")</f>
        <v/>
      </c>
      <c r="P294" s="1346" t="str">
        <f>IF(ISNUMBER('IRRBB exposures'!Q309),'IRRBB exposures'!Q309,"")</f>
        <v/>
      </c>
      <c r="Q294" s="1346" t="str">
        <f>IF(ISNUMBER('IRRBB exposures'!R309),'IRRBB exposures'!R309,"")</f>
        <v/>
      </c>
      <c r="R294" s="1346" t="str">
        <f>IF(ISNUMBER('IRRBB exposures'!S309),'IRRBB exposures'!S309,"")</f>
        <v/>
      </c>
      <c r="S294" s="1346" t="str">
        <f>IF(ISNUMBER('IRRBB exposures'!T309),'IRRBB exposures'!T309,"")</f>
        <v/>
      </c>
      <c r="T294" s="1346" t="str">
        <f>IF(ISNUMBER('IRRBB exposures'!U309),'IRRBB exposures'!U309,"")</f>
        <v/>
      </c>
      <c r="U294" s="1346" t="str">
        <f>IF(ISNUMBER('IRRBB exposures'!V309),'IRRBB exposures'!V309,"")</f>
        <v/>
      </c>
      <c r="V294" s="1346" t="str">
        <f>IF(ISNUMBER('IRRBB exposures'!W309),'IRRBB exposures'!W309,"")</f>
        <v/>
      </c>
      <c r="W294" s="1596" t="str">
        <f>IF(OR(ISBLANK('IRRBB exposures'!Y259),'IRRBB exposures'!Z264="No"),"",IF('IRRBB exposures'!Y259 = "No",1,0))</f>
        <v/>
      </c>
    </row>
    <row r="295" spans="2:23" s="1150" customFormat="1" ht="15" customHeight="1" x14ac:dyDescent="0.25">
      <c r="B295" s="2245"/>
      <c r="C295" s="1348" t="s">
        <v>1307</v>
      </c>
      <c r="D295" s="1346" t="str">
        <f>IF(AND(ISNUMBER('IRRBB exposures'!E357),ISNUMBER('IRRBB exposures'!E402)),'IRRBB exposures'!E357-'IRRBB exposures'!E402,"")</f>
        <v/>
      </c>
      <c r="E295" s="1346" t="str">
        <f>IF(AND(ISNUMBER('IRRBB exposures'!F357),ISNUMBER('IRRBB exposures'!F402)),'IRRBB exposures'!F357-'IRRBB exposures'!F402,"")</f>
        <v/>
      </c>
      <c r="F295" s="1346" t="str">
        <f>IF(AND(ISNUMBER('IRRBB exposures'!G357),ISNUMBER('IRRBB exposures'!G402)),'IRRBB exposures'!G357-'IRRBB exposures'!G402,"")</f>
        <v/>
      </c>
      <c r="G295" s="1346" t="str">
        <f>IF(AND(ISNUMBER('IRRBB exposures'!H357),ISNUMBER('IRRBB exposures'!H402)),'IRRBB exposures'!H357-'IRRBB exposures'!H402,"")</f>
        <v/>
      </c>
      <c r="H295" s="1346" t="str">
        <f>IF(AND(ISNUMBER('IRRBB exposures'!I357),ISNUMBER('IRRBB exposures'!I402)),'IRRBB exposures'!I357-'IRRBB exposures'!I402,"")</f>
        <v/>
      </c>
      <c r="I295" s="1346" t="str">
        <f>IF(AND(ISNUMBER('IRRBB exposures'!J357),ISNUMBER('IRRBB exposures'!J402)),'IRRBB exposures'!J357-'IRRBB exposures'!J402,"")</f>
        <v/>
      </c>
      <c r="J295" s="1346" t="str">
        <f>IF(AND(ISNUMBER('IRRBB exposures'!K357),ISNUMBER('IRRBB exposures'!K402)),'IRRBB exposures'!K357-'IRRBB exposures'!K402,"")</f>
        <v/>
      </c>
      <c r="K295" s="1346" t="str">
        <f>IF(AND(ISNUMBER('IRRBB exposures'!L357),ISNUMBER('IRRBB exposures'!L402)),'IRRBB exposures'!L357-'IRRBB exposures'!L402,"")</f>
        <v/>
      </c>
      <c r="L295" s="1346" t="str">
        <f>IF(AND(ISNUMBER('IRRBB exposures'!M357),ISNUMBER('IRRBB exposures'!M402)),'IRRBB exposures'!M357-'IRRBB exposures'!M402,"")</f>
        <v/>
      </c>
      <c r="M295" s="1346" t="str">
        <f>IF(AND(ISNUMBER('IRRBB exposures'!N357),ISNUMBER('IRRBB exposures'!N402)),'IRRBB exposures'!N357-'IRRBB exposures'!N402,"")</f>
        <v/>
      </c>
      <c r="N295" s="1346" t="str">
        <f>IF(AND(ISNUMBER('IRRBB exposures'!O357),ISNUMBER('IRRBB exposures'!O402)),'IRRBB exposures'!O357-'IRRBB exposures'!O402,"")</f>
        <v/>
      </c>
      <c r="O295" s="1346" t="str">
        <f>IF(AND(ISNUMBER('IRRBB exposures'!P357),ISNUMBER('IRRBB exposures'!P402)),'IRRBB exposures'!P357-'IRRBB exposures'!P402,"")</f>
        <v/>
      </c>
      <c r="P295" s="1346" t="str">
        <f>IF(AND(ISNUMBER('IRRBB exposures'!Q357),ISNUMBER('IRRBB exposures'!Q402)),'IRRBB exposures'!Q357-'IRRBB exposures'!Q402,"")</f>
        <v/>
      </c>
      <c r="Q295" s="1346" t="str">
        <f>IF(AND(ISNUMBER('IRRBB exposures'!R357),ISNUMBER('IRRBB exposures'!R402)),'IRRBB exposures'!R357-'IRRBB exposures'!R402,"")</f>
        <v/>
      </c>
      <c r="R295" s="1346" t="str">
        <f>IF(AND(ISNUMBER('IRRBB exposures'!S357),ISNUMBER('IRRBB exposures'!S402)),'IRRBB exposures'!S357-'IRRBB exposures'!S402,"")</f>
        <v/>
      </c>
      <c r="S295" s="1346" t="str">
        <f>IF(AND(ISNUMBER('IRRBB exposures'!T357),ISNUMBER('IRRBB exposures'!T402)),'IRRBB exposures'!T357-'IRRBB exposures'!T402,"")</f>
        <v/>
      </c>
      <c r="T295" s="1346" t="str">
        <f>IF(AND(ISNUMBER('IRRBB exposures'!U357),ISNUMBER('IRRBB exposures'!U402)),'IRRBB exposures'!U357-'IRRBB exposures'!U402,"")</f>
        <v/>
      </c>
      <c r="U295" s="1346" t="str">
        <f>IF(AND(ISNUMBER('IRRBB exposures'!V357),ISNUMBER('IRRBB exposures'!V402)),'IRRBB exposures'!V357-'IRRBB exposures'!V402,"")</f>
        <v/>
      </c>
      <c r="V295" s="1346" t="str">
        <f>IF(AND(ISNUMBER('IRRBB exposures'!W357),ISNUMBER('IRRBB exposures'!W402)),'IRRBB exposures'!W357-'IRRBB exposures'!W402,"")</f>
        <v/>
      </c>
      <c r="W295" s="1596" t="str">
        <f>IF(OR(ISBLANK('IRRBB exposures'!Z352),'IRRBB exposures'!AB357="No"),"",IF('IRRBB exposures'!Z352 = "Yes",-1,0))</f>
        <v/>
      </c>
    </row>
    <row r="296" spans="2:23" s="1150" customFormat="1" ht="15" customHeight="1" x14ac:dyDescent="0.25">
      <c r="B296" s="2245"/>
      <c r="C296" s="1348" t="s">
        <v>1308</v>
      </c>
      <c r="D296" s="1346" t="str">
        <f>IF(AND(ISNUMBER('IRRBB exposures'!E448),ISNUMBER('IRRBB exposures'!E493)),'IRRBB exposures'!E448-'IRRBB exposures'!E493,"")</f>
        <v/>
      </c>
      <c r="E296" s="1346" t="str">
        <f>IF(AND(ISNUMBER('IRRBB exposures'!F448),ISNUMBER('IRRBB exposures'!F493)),'IRRBB exposures'!F448-'IRRBB exposures'!F493,"")</f>
        <v/>
      </c>
      <c r="F296" s="1346" t="str">
        <f>IF(AND(ISNUMBER('IRRBB exposures'!G448),ISNUMBER('IRRBB exposures'!G493)),'IRRBB exposures'!G448-'IRRBB exposures'!G493,"")</f>
        <v/>
      </c>
      <c r="G296" s="1346" t="str">
        <f>IF(AND(ISNUMBER('IRRBB exposures'!H448),ISNUMBER('IRRBB exposures'!H493)),'IRRBB exposures'!H448-'IRRBB exposures'!H493,"")</f>
        <v/>
      </c>
      <c r="H296" s="1346" t="str">
        <f>IF(AND(ISNUMBER('IRRBB exposures'!I448),ISNUMBER('IRRBB exposures'!I493)),'IRRBB exposures'!I448-'IRRBB exposures'!I493,"")</f>
        <v/>
      </c>
      <c r="I296" s="1346" t="str">
        <f>IF(AND(ISNUMBER('IRRBB exposures'!J448),ISNUMBER('IRRBB exposures'!J493)),'IRRBB exposures'!J448-'IRRBB exposures'!J493,"")</f>
        <v/>
      </c>
      <c r="J296" s="1346" t="str">
        <f>IF(AND(ISNUMBER('IRRBB exposures'!K448),ISNUMBER('IRRBB exposures'!K493)),'IRRBB exposures'!K448-'IRRBB exposures'!K493,"")</f>
        <v/>
      </c>
      <c r="K296" s="1346" t="str">
        <f>IF(AND(ISNUMBER('IRRBB exposures'!L448),ISNUMBER('IRRBB exposures'!L493)),'IRRBB exposures'!L448-'IRRBB exposures'!L493,"")</f>
        <v/>
      </c>
      <c r="L296" s="1346" t="str">
        <f>IF(AND(ISNUMBER('IRRBB exposures'!M448),ISNUMBER('IRRBB exposures'!M493)),'IRRBB exposures'!M448-'IRRBB exposures'!M493,"")</f>
        <v/>
      </c>
      <c r="M296" s="1346" t="str">
        <f>IF(AND(ISNUMBER('IRRBB exposures'!N448),ISNUMBER('IRRBB exposures'!N493)),'IRRBB exposures'!N448-'IRRBB exposures'!N493,"")</f>
        <v/>
      </c>
      <c r="N296" s="1346" t="str">
        <f>IF(AND(ISNUMBER('IRRBB exposures'!O448),ISNUMBER('IRRBB exposures'!O493)),'IRRBB exposures'!O448-'IRRBB exposures'!O493,"")</f>
        <v/>
      </c>
      <c r="O296" s="1346" t="str">
        <f>IF(AND(ISNUMBER('IRRBB exposures'!P448),ISNUMBER('IRRBB exposures'!P493)),'IRRBB exposures'!P448-'IRRBB exposures'!P493,"")</f>
        <v/>
      </c>
      <c r="P296" s="1346" t="str">
        <f>IF(AND(ISNUMBER('IRRBB exposures'!Q448),ISNUMBER('IRRBB exposures'!Q493)),'IRRBB exposures'!Q448-'IRRBB exposures'!Q493,"")</f>
        <v/>
      </c>
      <c r="Q296" s="1346" t="str">
        <f>IF(AND(ISNUMBER('IRRBB exposures'!R448),ISNUMBER('IRRBB exposures'!R493)),'IRRBB exposures'!R448-'IRRBB exposures'!R493,"")</f>
        <v/>
      </c>
      <c r="R296" s="1346" t="str">
        <f>IF(AND(ISNUMBER('IRRBB exposures'!S448),ISNUMBER('IRRBB exposures'!S493)),'IRRBB exposures'!S448-'IRRBB exposures'!S493,"")</f>
        <v/>
      </c>
      <c r="S296" s="1346" t="str">
        <f>IF(AND(ISNUMBER('IRRBB exposures'!T448),ISNUMBER('IRRBB exposures'!T493)),'IRRBB exposures'!T448-'IRRBB exposures'!T493,"")</f>
        <v/>
      </c>
      <c r="T296" s="1346" t="str">
        <f>IF(AND(ISNUMBER('IRRBB exposures'!U448),ISNUMBER('IRRBB exposures'!U493)),'IRRBB exposures'!U448-'IRRBB exposures'!U493,"")</f>
        <v/>
      </c>
      <c r="U296" s="1346" t="str">
        <f>IF(AND(ISNUMBER('IRRBB exposures'!V448),ISNUMBER('IRRBB exposures'!V493)),'IRRBB exposures'!V448-'IRRBB exposures'!V493,"")</f>
        <v/>
      </c>
      <c r="V296" s="1346" t="str">
        <f>IF(AND(ISNUMBER('IRRBB exposures'!W448),ISNUMBER('IRRBB exposures'!W493)),'IRRBB exposures'!W448-'IRRBB exposures'!W493,"")</f>
        <v/>
      </c>
      <c r="W296" s="1596" t="str">
        <f>IF(OR(ISBLANK('IRRBB exposures'!Z352),'IRRBB exposures'!AB357="No"),"",IF('IRRBB exposures'!Z352 = "No",-1,0))</f>
        <v/>
      </c>
    </row>
    <row r="297" spans="2:23" s="1150" customFormat="1" ht="15" customHeight="1" x14ac:dyDescent="0.25">
      <c r="B297" s="2245"/>
      <c r="C297" s="1150" t="s">
        <v>1301</v>
      </c>
      <c r="D297" s="1346" t="str">
        <f>IF(AND(ISNUMBER('IRRBB exposures'!E540),ISNUMBER('IRRBB exposures'!E586)),'IRRBB exposures'!E540-'IRRBB exposures'!E586,"")</f>
        <v/>
      </c>
      <c r="E297" s="1346" t="str">
        <f>IF(AND(ISNUMBER('IRRBB exposures'!F540),ISNUMBER('IRRBB exposures'!F586)),'IRRBB exposures'!F540-'IRRBB exposures'!F586,"")</f>
        <v/>
      </c>
      <c r="F297" s="1346" t="str">
        <f>IF(AND(ISNUMBER('IRRBB exposures'!G540),ISNUMBER('IRRBB exposures'!G586)),'IRRBB exposures'!G540-'IRRBB exposures'!G586,"")</f>
        <v/>
      </c>
      <c r="G297" s="1346" t="str">
        <f>IF(AND(ISNUMBER('IRRBB exposures'!H540),ISNUMBER('IRRBB exposures'!H586)),'IRRBB exposures'!H540-'IRRBB exposures'!H586,"")</f>
        <v/>
      </c>
      <c r="H297" s="1346" t="str">
        <f>IF(AND(ISNUMBER('IRRBB exposures'!I540),ISNUMBER('IRRBB exposures'!I586)),'IRRBB exposures'!I540-'IRRBB exposures'!I586,"")</f>
        <v/>
      </c>
      <c r="I297" s="1346" t="str">
        <f>IF(AND(ISNUMBER('IRRBB exposures'!J540),ISNUMBER('IRRBB exposures'!J586)),'IRRBB exposures'!J540-'IRRBB exposures'!J586,"")</f>
        <v/>
      </c>
      <c r="J297" s="1346" t="str">
        <f>IF(AND(ISNUMBER('IRRBB exposures'!K540),ISNUMBER('IRRBB exposures'!K586)),'IRRBB exposures'!K540-'IRRBB exposures'!K586,"")</f>
        <v/>
      </c>
      <c r="K297" s="1346" t="str">
        <f>IF(AND(ISNUMBER('IRRBB exposures'!L540),ISNUMBER('IRRBB exposures'!L586)),'IRRBB exposures'!L540-'IRRBB exposures'!L586,"")</f>
        <v/>
      </c>
      <c r="L297" s="1346" t="str">
        <f>IF(AND(ISNUMBER('IRRBB exposures'!M540),ISNUMBER('IRRBB exposures'!M586)),'IRRBB exposures'!M540-'IRRBB exposures'!M586,"")</f>
        <v/>
      </c>
      <c r="M297" s="1346" t="str">
        <f>IF(AND(ISNUMBER('IRRBB exposures'!N540),ISNUMBER('IRRBB exposures'!N586)),'IRRBB exposures'!N540-'IRRBB exposures'!N586,"")</f>
        <v/>
      </c>
      <c r="N297" s="1346" t="str">
        <f>IF(AND(ISNUMBER('IRRBB exposures'!O540),ISNUMBER('IRRBB exposures'!O586)),'IRRBB exposures'!O540-'IRRBB exposures'!O586,"")</f>
        <v/>
      </c>
      <c r="O297" s="1346" t="str">
        <f>IF(AND(ISNUMBER('IRRBB exposures'!P540),ISNUMBER('IRRBB exposures'!P586)),'IRRBB exposures'!P540-'IRRBB exposures'!P586,"")</f>
        <v/>
      </c>
      <c r="P297" s="1346" t="str">
        <f>IF(AND(ISNUMBER('IRRBB exposures'!Q540),ISNUMBER('IRRBB exposures'!Q586)),'IRRBB exposures'!Q540-'IRRBB exposures'!Q586,"")</f>
        <v/>
      </c>
      <c r="Q297" s="1346" t="str">
        <f>IF(AND(ISNUMBER('IRRBB exposures'!R540),ISNUMBER('IRRBB exposures'!R586)),'IRRBB exposures'!R540-'IRRBB exposures'!R586,"")</f>
        <v/>
      </c>
      <c r="R297" s="1346" t="str">
        <f>IF(AND(ISNUMBER('IRRBB exposures'!S540),ISNUMBER('IRRBB exposures'!S586)),'IRRBB exposures'!S540-'IRRBB exposures'!S586,"")</f>
        <v/>
      </c>
      <c r="S297" s="1346" t="str">
        <f>IF(AND(ISNUMBER('IRRBB exposures'!T540),ISNUMBER('IRRBB exposures'!T586)),'IRRBB exposures'!T540-'IRRBB exposures'!T586,"")</f>
        <v/>
      </c>
      <c r="T297" s="1346" t="str">
        <f>IF(AND(ISNUMBER('IRRBB exposures'!U540),ISNUMBER('IRRBB exposures'!U586)),'IRRBB exposures'!U540-'IRRBB exposures'!U586,"")</f>
        <v/>
      </c>
      <c r="U297" s="1346" t="str">
        <f>IF(AND(ISNUMBER('IRRBB exposures'!V540),ISNUMBER('IRRBB exposures'!V586)),'IRRBB exposures'!V540-'IRRBB exposures'!V586,"")</f>
        <v/>
      </c>
      <c r="V297" s="1346" t="str">
        <f>IF(AND(ISNUMBER('IRRBB exposures'!W540),ISNUMBER('IRRBB exposures'!W586)),'IRRBB exposures'!W540-'IRRBB exposures'!W586,"")</f>
        <v/>
      </c>
      <c r="W297" s="1597">
        <f t="shared" ref="W297" si="23">IF(ISNUMBER(W289),W289,"")</f>
        <v>1</v>
      </c>
    </row>
    <row r="298" spans="2:23" s="1150" customFormat="1" ht="15" customHeight="1" x14ac:dyDescent="0.25">
      <c r="B298" s="2246"/>
      <c r="C298" s="1139" t="s">
        <v>1309</v>
      </c>
      <c r="D298" s="1347" t="str">
        <f>IF(AND(ISNUMBER(D250),'IRRBB exposures'!$F$29="Yes",'IRRBB exposures'!$Z$163="Yes",'IRRBB exposures'!$Z$264="Yes",'IRRBB exposures'!$AB$357="Yes",ISNUMBER(D297),ISNUMBER($W250),ISNUMBER($W251),ISNUMBER($W252),ISNUMBER($W253),ISNUMBER($W291),ISNUMBER($W292),ISNUMBER($W293),ISNUMBER($W294),ISNUMBER($W295),ISNUMBER($W296),ISNUMBER($W297)),SUMPRODUCT(D250:D253,$W250:$W253)+SUMPRODUCT(D291:D297,$W291:$W297),"")</f>
        <v/>
      </c>
      <c r="E298" s="1347" t="str">
        <f>IF(AND(ISNUMBER(E250),'IRRBB exposures'!$F$29="Yes",'IRRBB exposures'!$Z$163="Yes",'IRRBB exposures'!$Z$264="Yes",'IRRBB exposures'!$AB$357="Yes",ISNUMBER(E297),ISNUMBER($W250),ISNUMBER($W251),ISNUMBER($W252),ISNUMBER($W253),ISNUMBER($W291),ISNUMBER($W292),ISNUMBER($W293),ISNUMBER($W294),ISNUMBER($W295),ISNUMBER($W296),ISNUMBER($W297)),SUMPRODUCT(E250:E253,$W250:$W253)+SUMPRODUCT(E291:E297,$W291:$W297),"")</f>
        <v/>
      </c>
      <c r="F298" s="1347" t="str">
        <f>IF(AND(ISNUMBER(F250),'IRRBB exposures'!$F$29="Yes",'IRRBB exposures'!$Z$163="Yes",'IRRBB exposures'!$Z$264="Yes",'IRRBB exposures'!$AB$357="Yes",ISNUMBER(F297),ISNUMBER($W250),ISNUMBER($W251),ISNUMBER($W252),ISNUMBER($W253),ISNUMBER($W291),ISNUMBER($W292),ISNUMBER($W293),ISNUMBER($W294),ISNUMBER($W295),ISNUMBER($W296),ISNUMBER($W297)),SUMPRODUCT(F250:F253,$W250:$W253)+SUMPRODUCT(F291:F297,$W291:$W297),"")</f>
        <v/>
      </c>
      <c r="G298" s="1347" t="str">
        <f>IF(AND(ISNUMBER(G250),'IRRBB exposures'!$F$29="Yes",'IRRBB exposures'!$Z$163="Yes",'IRRBB exposures'!$Z$264="Yes",'IRRBB exposures'!$AB$357="Yes",ISNUMBER(G297),ISNUMBER($W250),ISNUMBER($W251),ISNUMBER($W252),ISNUMBER($W253),ISNUMBER($W291),ISNUMBER($W292),ISNUMBER($W293),ISNUMBER($W294),ISNUMBER($W295),ISNUMBER($W296),ISNUMBER($W297)),SUMPRODUCT(G250:G253,$W250:$W253)+SUMPRODUCT(G291:G297,$W291:$W297),"")</f>
        <v/>
      </c>
      <c r="H298" s="1347" t="str">
        <f>IF(AND(ISNUMBER(H250),'IRRBB exposures'!$F$29="Yes",'IRRBB exposures'!$Z$163="Yes",'IRRBB exposures'!$Z$264="Yes",'IRRBB exposures'!$AB$357="Yes",ISNUMBER(H297),ISNUMBER($W250),ISNUMBER($W251),ISNUMBER($W252),ISNUMBER($W253),ISNUMBER($W291),ISNUMBER($W292),ISNUMBER($W293),ISNUMBER($W294),ISNUMBER($W295),ISNUMBER($W296),ISNUMBER($W297)),SUMPRODUCT(H250:H253,$W250:$W253)+SUMPRODUCT(H291:H297,$W291:$W297),"")</f>
        <v/>
      </c>
      <c r="I298" s="1347" t="str">
        <f>IF(AND(ISNUMBER(I250),'IRRBB exposures'!$F$29="Yes",'IRRBB exposures'!$Z$163="Yes",'IRRBB exposures'!$Z$264="Yes",'IRRBB exposures'!$AB$357="Yes",ISNUMBER(I297),ISNUMBER($W250),ISNUMBER($W251),ISNUMBER($W252),ISNUMBER($W253),ISNUMBER($W291),ISNUMBER($W292),ISNUMBER($W293),ISNUMBER($W294),ISNUMBER($W295),ISNUMBER($W296),ISNUMBER($W297)),SUMPRODUCT(I250:I253,$W250:$W253)+SUMPRODUCT(I291:I297,$W291:$W297),"")</f>
        <v/>
      </c>
      <c r="J298" s="1347" t="str">
        <f>IF(AND(ISNUMBER(J250),'IRRBB exposures'!$F$29="Yes",'IRRBB exposures'!$Z$163="Yes",'IRRBB exposures'!$Z$264="Yes",'IRRBB exposures'!$AB$357="Yes",ISNUMBER(J297),ISNUMBER($W250),ISNUMBER($W251),ISNUMBER($W252),ISNUMBER($W253),ISNUMBER($W291),ISNUMBER($W292),ISNUMBER($W293),ISNUMBER($W294),ISNUMBER($W295),ISNUMBER($W296),ISNUMBER($W297)),SUMPRODUCT(J250:J253,$W250:$W253)+SUMPRODUCT(J291:J297,$W291:$W297),"")</f>
        <v/>
      </c>
      <c r="K298" s="1347" t="str">
        <f>IF(AND(ISNUMBER(K250),'IRRBB exposures'!$F$29="Yes",'IRRBB exposures'!$Z$163="Yes",'IRRBB exposures'!$Z$264="Yes",'IRRBB exposures'!$AB$357="Yes",ISNUMBER(K297),ISNUMBER($W250),ISNUMBER($W251),ISNUMBER($W252),ISNUMBER($W253),ISNUMBER($W291),ISNUMBER($W292),ISNUMBER($W293),ISNUMBER($W294),ISNUMBER($W295),ISNUMBER($W296),ISNUMBER($W297)),SUMPRODUCT(K250:K253,$W250:$W253)+SUMPRODUCT(K291:K297,$W291:$W297),"")</f>
        <v/>
      </c>
      <c r="L298" s="1347" t="str">
        <f>IF(AND(ISNUMBER(L250),'IRRBB exposures'!$F$29="Yes",'IRRBB exposures'!$Z$163="Yes",'IRRBB exposures'!$Z$264="Yes",'IRRBB exposures'!$AB$357="Yes",ISNUMBER(L297),ISNUMBER($W250),ISNUMBER($W251),ISNUMBER($W252),ISNUMBER($W253),ISNUMBER($W291),ISNUMBER($W292),ISNUMBER($W293),ISNUMBER($W294),ISNUMBER($W295),ISNUMBER($W296),ISNUMBER($W297)),SUMPRODUCT(L250:L253,$W250:$W253)+SUMPRODUCT(L291:L297,$W291:$W297),"")</f>
        <v/>
      </c>
      <c r="M298" s="1347" t="str">
        <f>IF(AND(ISNUMBER(M250),'IRRBB exposures'!$F$29="Yes",'IRRBB exposures'!$Z$163="Yes",'IRRBB exposures'!$Z$264="Yes",'IRRBB exposures'!$AB$357="Yes",ISNUMBER(M297),ISNUMBER($W250),ISNUMBER($W251),ISNUMBER($W252),ISNUMBER($W253),ISNUMBER($W291),ISNUMBER($W292),ISNUMBER($W293),ISNUMBER($W294),ISNUMBER($W295),ISNUMBER($W296),ISNUMBER($W297)),SUMPRODUCT(M250:M253,$W250:$W253)+SUMPRODUCT(M291:M297,$W291:$W297),"")</f>
        <v/>
      </c>
      <c r="N298" s="1347" t="str">
        <f>IF(AND(ISNUMBER(N250),'IRRBB exposures'!$F$29="Yes",'IRRBB exposures'!$Z$163="Yes",'IRRBB exposures'!$Z$264="Yes",'IRRBB exposures'!$AB$357="Yes",ISNUMBER(N297),ISNUMBER($W250),ISNUMBER($W251),ISNUMBER($W252),ISNUMBER($W253),ISNUMBER($W291),ISNUMBER($W292),ISNUMBER($W293),ISNUMBER($W294),ISNUMBER($W295),ISNUMBER($W296),ISNUMBER($W297)),SUMPRODUCT(N250:N253,$W250:$W253)+SUMPRODUCT(N291:N297,$W291:$W297),"")</f>
        <v/>
      </c>
      <c r="O298" s="1347" t="str">
        <f>IF(AND(ISNUMBER(O250),'IRRBB exposures'!$F$29="Yes",'IRRBB exposures'!$Z$163="Yes",'IRRBB exposures'!$Z$264="Yes",'IRRBB exposures'!$AB$357="Yes",ISNUMBER(O297),ISNUMBER($W250),ISNUMBER($W251),ISNUMBER($W252),ISNUMBER($W253),ISNUMBER($W291),ISNUMBER($W292),ISNUMBER($W293),ISNUMBER($W294),ISNUMBER($W295),ISNUMBER($W296),ISNUMBER($W297)),SUMPRODUCT(O250:O253,$W250:$W253)+SUMPRODUCT(O291:O297,$W291:$W297),"")</f>
        <v/>
      </c>
      <c r="P298" s="1347" t="str">
        <f>IF(AND(ISNUMBER(P250),'IRRBB exposures'!$F$29="Yes",'IRRBB exposures'!$Z$163="Yes",'IRRBB exposures'!$Z$264="Yes",'IRRBB exposures'!$AB$357="Yes",ISNUMBER(P297),ISNUMBER($W250),ISNUMBER($W251),ISNUMBER($W252),ISNUMBER($W253),ISNUMBER($W291),ISNUMBER($W292),ISNUMBER($W293),ISNUMBER($W294),ISNUMBER($W295),ISNUMBER($W296),ISNUMBER($W297)),SUMPRODUCT(P250:P253,$W250:$W253)+SUMPRODUCT(P291:P297,$W291:$W297),"")</f>
        <v/>
      </c>
      <c r="Q298" s="1347" t="str">
        <f>IF(AND(ISNUMBER(Q250),'IRRBB exposures'!$F$29="Yes",'IRRBB exposures'!$Z$163="Yes",'IRRBB exposures'!$Z$264="Yes",'IRRBB exposures'!$AB$357="Yes",ISNUMBER(Q297),ISNUMBER($W250),ISNUMBER($W251),ISNUMBER($W252),ISNUMBER($W253),ISNUMBER($W291),ISNUMBER($W292),ISNUMBER($W293),ISNUMBER($W294),ISNUMBER($W295),ISNUMBER($W296),ISNUMBER($W297)),SUMPRODUCT(Q250:Q253,$W250:$W253)+SUMPRODUCT(Q291:Q297,$W291:$W297),"")</f>
        <v/>
      </c>
      <c r="R298" s="1347" t="str">
        <f>IF(AND(ISNUMBER(R250),'IRRBB exposures'!$F$29="Yes",'IRRBB exposures'!$Z$163="Yes",'IRRBB exposures'!$Z$264="Yes",'IRRBB exposures'!$AB$357="Yes",ISNUMBER(R297),ISNUMBER($W250),ISNUMBER($W251),ISNUMBER($W252),ISNUMBER($W253),ISNUMBER($W291),ISNUMBER($W292),ISNUMBER($W293),ISNUMBER($W294),ISNUMBER($W295),ISNUMBER($W296),ISNUMBER($W297)),SUMPRODUCT(R250:R253,$W250:$W253)+SUMPRODUCT(R291:R297,$W291:$W297),"")</f>
        <v/>
      </c>
      <c r="S298" s="1347" t="str">
        <f>IF(AND(ISNUMBER(S250),'IRRBB exposures'!$F$29="Yes",'IRRBB exposures'!$Z$163="Yes",'IRRBB exposures'!$Z$264="Yes",'IRRBB exposures'!$AB$357="Yes",ISNUMBER(S297),ISNUMBER($W250),ISNUMBER($W251),ISNUMBER($W252),ISNUMBER($W253),ISNUMBER($W291),ISNUMBER($W292),ISNUMBER($W293),ISNUMBER($W294),ISNUMBER($W295),ISNUMBER($W296),ISNUMBER($W297)),SUMPRODUCT(S250:S253,$W250:$W253)+SUMPRODUCT(S291:S297,$W291:$W297),"")</f>
        <v/>
      </c>
      <c r="T298" s="1347" t="str">
        <f>IF(AND(ISNUMBER(T250),'IRRBB exposures'!$F$29="Yes",'IRRBB exposures'!$Z$163="Yes",'IRRBB exposures'!$Z$264="Yes",'IRRBB exposures'!$AB$357="Yes",ISNUMBER(T297),ISNUMBER($W250),ISNUMBER($W251),ISNUMBER($W252),ISNUMBER($W253),ISNUMBER($W291),ISNUMBER($W292),ISNUMBER($W293),ISNUMBER($W294),ISNUMBER($W295),ISNUMBER($W296),ISNUMBER($W297)),SUMPRODUCT(T250:T253,$W250:$W253)+SUMPRODUCT(T291:T297,$W291:$W297),"")</f>
        <v/>
      </c>
      <c r="U298" s="1347" t="str">
        <f>IF(AND(ISNUMBER(U250),'IRRBB exposures'!$F$29="Yes",'IRRBB exposures'!$Z$163="Yes",'IRRBB exposures'!$Z$264="Yes",'IRRBB exposures'!$AB$357="Yes",ISNUMBER(U297),ISNUMBER($W250),ISNUMBER($W251),ISNUMBER($W252),ISNUMBER($W253),ISNUMBER($W291),ISNUMBER($W292),ISNUMBER($W293),ISNUMBER($W294),ISNUMBER($W295),ISNUMBER($W296),ISNUMBER($W297)),SUMPRODUCT(U250:U253,$W250:$W253)+SUMPRODUCT(U291:U297,$W291:$W297),"")</f>
        <v/>
      </c>
      <c r="V298" s="1347" t="str">
        <f>IF(AND(ISNUMBER(V250),'IRRBB exposures'!$F$29="Yes",'IRRBB exposures'!$Z$163="Yes",'IRRBB exposures'!$Z$264="Yes",'IRRBB exposures'!$AB$357="Yes",ISNUMBER(V297),ISNUMBER($W250),ISNUMBER($W251),ISNUMBER($W252),ISNUMBER($W253),ISNUMBER($W291),ISNUMBER($W292),ISNUMBER($W293),ISNUMBER($W294),ISNUMBER($W295),ISNUMBER($W296),ISNUMBER($W297)),SUMPRODUCT(V250:V253,$W250:$W253)+SUMPRODUCT(V291:V297,$W291:$W297),"")</f>
        <v/>
      </c>
      <c r="W298" s="1598"/>
    </row>
    <row r="299" spans="2:23" s="1150" customFormat="1" ht="15" customHeight="1" x14ac:dyDescent="0.25">
      <c r="B299" s="2244">
        <v>6</v>
      </c>
      <c r="C299" s="1150" t="s">
        <v>1303</v>
      </c>
      <c r="D299" s="1346" t="str">
        <f>IF(ISNUMBER('IRRBB exposures'!E164),'IRRBB exposures'!E164,"")</f>
        <v/>
      </c>
      <c r="E299" s="1346" t="str">
        <f>IF(ISNUMBER('IRRBB exposures'!F164),'IRRBB exposures'!F164,"")</f>
        <v/>
      </c>
      <c r="F299" s="1346" t="str">
        <f>IF(ISNUMBER('IRRBB exposures'!G164),'IRRBB exposures'!G164,"")</f>
        <v/>
      </c>
      <c r="G299" s="1346" t="str">
        <f>IF(ISNUMBER('IRRBB exposures'!H164),'IRRBB exposures'!H164,"")</f>
        <v/>
      </c>
      <c r="H299" s="1346" t="str">
        <f>IF(ISNUMBER('IRRBB exposures'!I164),'IRRBB exposures'!I164,"")</f>
        <v/>
      </c>
      <c r="I299" s="1346" t="str">
        <f>IF(ISNUMBER('IRRBB exposures'!J164),'IRRBB exposures'!J164,"")</f>
        <v/>
      </c>
      <c r="J299" s="1346" t="str">
        <f>IF(ISNUMBER('IRRBB exposures'!K164),'IRRBB exposures'!K164,"")</f>
        <v/>
      </c>
      <c r="K299" s="1346" t="str">
        <f>IF(ISNUMBER('IRRBB exposures'!L164),'IRRBB exposures'!L164,"")</f>
        <v/>
      </c>
      <c r="L299" s="1346" t="str">
        <f>IF(ISNUMBER('IRRBB exposures'!M164),'IRRBB exposures'!M164,"")</f>
        <v/>
      </c>
      <c r="M299" s="1346" t="str">
        <f>IF(ISNUMBER('IRRBB exposures'!N164),'IRRBB exposures'!N164,"")</f>
        <v/>
      </c>
      <c r="N299" s="1346" t="str">
        <f>IF(ISNUMBER('IRRBB exposures'!O164),'IRRBB exposures'!O164,"")</f>
        <v/>
      </c>
      <c r="O299" s="1346" t="str">
        <f>IF(ISNUMBER('IRRBB exposures'!P164),'IRRBB exposures'!P164,"")</f>
        <v/>
      </c>
      <c r="P299" s="1346" t="str">
        <f>IF(ISNUMBER('IRRBB exposures'!Q164),'IRRBB exposures'!Q164,"")</f>
        <v/>
      </c>
      <c r="Q299" s="1346" t="str">
        <f>IF(ISNUMBER('IRRBB exposures'!R164),'IRRBB exposures'!R164,"")</f>
        <v/>
      </c>
      <c r="R299" s="1346" t="str">
        <f>IF(ISNUMBER('IRRBB exposures'!S164),'IRRBB exposures'!S164,"")</f>
        <v/>
      </c>
      <c r="S299" s="1346" t="str">
        <f>IF(ISNUMBER('IRRBB exposures'!T164),'IRRBB exposures'!T164,"")</f>
        <v/>
      </c>
      <c r="T299" s="1346" t="str">
        <f>IF(ISNUMBER('IRRBB exposures'!U164),'IRRBB exposures'!U164,"")</f>
        <v/>
      </c>
      <c r="U299" s="1346" t="str">
        <f>IF(ISNUMBER('IRRBB exposures'!V164),'IRRBB exposures'!V164,"")</f>
        <v/>
      </c>
      <c r="V299" s="1346" t="str">
        <f>IF(ISNUMBER('IRRBB exposures'!W164),'IRRBB exposures'!W164,"")</f>
        <v/>
      </c>
      <c r="W299" s="1595" t="str">
        <f>IF(OR(ISBLANK('IRRBB exposures'!Y158),'IRRBB exposures'!Z164="No"),"",IF('IRRBB exposures'!Y158 = "Yes",-1,0))</f>
        <v/>
      </c>
    </row>
    <row r="300" spans="2:23" s="1150" customFormat="1" ht="15" customHeight="1" x14ac:dyDescent="0.25">
      <c r="B300" s="2245"/>
      <c r="C300" s="1348" t="s">
        <v>1304</v>
      </c>
      <c r="D300" s="1346" t="str">
        <f>IF(ISNUMBER('IRRBB exposures'!E209),'IRRBB exposures'!E209,"")</f>
        <v/>
      </c>
      <c r="E300" s="1346" t="str">
        <f>IF(ISNUMBER('IRRBB exposures'!F209),'IRRBB exposures'!F209,"")</f>
        <v/>
      </c>
      <c r="F300" s="1346" t="str">
        <f>IF(ISNUMBER('IRRBB exposures'!G209),'IRRBB exposures'!G209,"")</f>
        <v/>
      </c>
      <c r="G300" s="1346" t="str">
        <f>IF(ISNUMBER('IRRBB exposures'!H209),'IRRBB exposures'!H209,"")</f>
        <v/>
      </c>
      <c r="H300" s="1346" t="str">
        <f>IF(ISNUMBER('IRRBB exposures'!I209),'IRRBB exposures'!I209,"")</f>
        <v/>
      </c>
      <c r="I300" s="1346" t="str">
        <f>IF(ISNUMBER('IRRBB exposures'!J209),'IRRBB exposures'!J209,"")</f>
        <v/>
      </c>
      <c r="J300" s="1346" t="str">
        <f>IF(ISNUMBER('IRRBB exposures'!K209),'IRRBB exposures'!K209,"")</f>
        <v/>
      </c>
      <c r="K300" s="1346" t="str">
        <f>IF(ISNUMBER('IRRBB exposures'!L209),'IRRBB exposures'!L209,"")</f>
        <v/>
      </c>
      <c r="L300" s="1346" t="str">
        <f>IF(ISNUMBER('IRRBB exposures'!M209),'IRRBB exposures'!M209,"")</f>
        <v/>
      </c>
      <c r="M300" s="1346" t="str">
        <f>IF(ISNUMBER('IRRBB exposures'!N209),'IRRBB exposures'!N209,"")</f>
        <v/>
      </c>
      <c r="N300" s="1346" t="str">
        <f>IF(ISNUMBER('IRRBB exposures'!O209),'IRRBB exposures'!O209,"")</f>
        <v/>
      </c>
      <c r="O300" s="1346" t="str">
        <f>IF(ISNUMBER('IRRBB exposures'!P209),'IRRBB exposures'!P209,"")</f>
        <v/>
      </c>
      <c r="P300" s="1346" t="str">
        <f>IF(ISNUMBER('IRRBB exposures'!Q209),'IRRBB exposures'!Q209,"")</f>
        <v/>
      </c>
      <c r="Q300" s="1346" t="str">
        <f>IF(ISNUMBER('IRRBB exposures'!R209),'IRRBB exposures'!R209,"")</f>
        <v/>
      </c>
      <c r="R300" s="1346" t="str">
        <f>IF(ISNUMBER('IRRBB exposures'!S209),'IRRBB exposures'!S209,"")</f>
        <v/>
      </c>
      <c r="S300" s="1346" t="str">
        <f>IF(ISNUMBER('IRRBB exposures'!T209),'IRRBB exposures'!T209,"")</f>
        <v/>
      </c>
      <c r="T300" s="1346" t="str">
        <f>IF(ISNUMBER('IRRBB exposures'!U209),'IRRBB exposures'!U209,"")</f>
        <v/>
      </c>
      <c r="U300" s="1346" t="str">
        <f>IF(ISNUMBER('IRRBB exposures'!V209),'IRRBB exposures'!V209,"")</f>
        <v/>
      </c>
      <c r="V300" s="1346" t="str">
        <f>IF(ISNUMBER('IRRBB exposures'!W209),'IRRBB exposures'!W209,"")</f>
        <v/>
      </c>
      <c r="W300" s="1596" t="str">
        <f>IF(OR(ISBLANK('IRRBB exposures'!Y158),'IRRBB exposures'!Z164="No"),"",IF('IRRBB exposures'!Y158 = "No",-1,0))</f>
        <v/>
      </c>
    </row>
    <row r="301" spans="2:23" s="1150" customFormat="1" ht="15" customHeight="1" x14ac:dyDescent="0.25">
      <c r="B301" s="2245"/>
      <c r="C301" s="1348" t="s">
        <v>1305</v>
      </c>
      <c r="D301" s="1346" t="str">
        <f>IF(ISNUMBER('IRRBB exposures'!E265),'IRRBB exposures'!E265,"")</f>
        <v/>
      </c>
      <c r="E301" s="1346" t="str">
        <f>IF(ISNUMBER('IRRBB exposures'!F265),'IRRBB exposures'!F265,"")</f>
        <v/>
      </c>
      <c r="F301" s="1346" t="str">
        <f>IF(ISNUMBER('IRRBB exposures'!G265),'IRRBB exposures'!G265,"")</f>
        <v/>
      </c>
      <c r="G301" s="1346" t="str">
        <f>IF(ISNUMBER('IRRBB exposures'!H265),'IRRBB exposures'!H265,"")</f>
        <v/>
      </c>
      <c r="H301" s="1346" t="str">
        <f>IF(ISNUMBER('IRRBB exposures'!I265),'IRRBB exposures'!I265,"")</f>
        <v/>
      </c>
      <c r="I301" s="1346" t="str">
        <f>IF(ISNUMBER('IRRBB exposures'!J265),'IRRBB exposures'!J265,"")</f>
        <v/>
      </c>
      <c r="J301" s="1346" t="str">
        <f>IF(ISNUMBER('IRRBB exposures'!K265),'IRRBB exposures'!K265,"")</f>
        <v/>
      </c>
      <c r="K301" s="1346" t="str">
        <f>IF(ISNUMBER('IRRBB exposures'!L265),'IRRBB exposures'!L265,"")</f>
        <v/>
      </c>
      <c r="L301" s="1346" t="str">
        <f>IF(ISNUMBER('IRRBB exposures'!M265),'IRRBB exposures'!M265,"")</f>
        <v/>
      </c>
      <c r="M301" s="1346" t="str">
        <f>IF(ISNUMBER('IRRBB exposures'!N265),'IRRBB exposures'!N265,"")</f>
        <v/>
      </c>
      <c r="N301" s="1346" t="str">
        <f>IF(ISNUMBER('IRRBB exposures'!O265),'IRRBB exposures'!O265,"")</f>
        <v/>
      </c>
      <c r="O301" s="1346" t="str">
        <f>IF(ISNUMBER('IRRBB exposures'!P265),'IRRBB exposures'!P265,"")</f>
        <v/>
      </c>
      <c r="P301" s="1346" t="str">
        <f>IF(ISNUMBER('IRRBB exposures'!Q265),'IRRBB exposures'!Q265,"")</f>
        <v/>
      </c>
      <c r="Q301" s="1346" t="str">
        <f>IF(ISNUMBER('IRRBB exposures'!R265),'IRRBB exposures'!R265,"")</f>
        <v/>
      </c>
      <c r="R301" s="1346" t="str">
        <f>IF(ISNUMBER('IRRBB exposures'!S265),'IRRBB exposures'!S265,"")</f>
        <v/>
      </c>
      <c r="S301" s="1346" t="str">
        <f>IF(ISNUMBER('IRRBB exposures'!T265),'IRRBB exposures'!T265,"")</f>
        <v/>
      </c>
      <c r="T301" s="1346" t="str">
        <f>IF(ISNUMBER('IRRBB exposures'!U265),'IRRBB exposures'!U265,"")</f>
        <v/>
      </c>
      <c r="U301" s="1346" t="str">
        <f>IF(ISNUMBER('IRRBB exposures'!V265),'IRRBB exposures'!V265,"")</f>
        <v/>
      </c>
      <c r="V301" s="1346" t="str">
        <f>IF(ISNUMBER('IRRBB exposures'!W265),'IRRBB exposures'!W265,"")</f>
        <v/>
      </c>
      <c r="W301" s="1596" t="str">
        <f>IF(OR(ISBLANK('IRRBB exposures'!Y259),'IRRBB exposures'!Z265="No"),"",IF('IRRBB exposures'!Y259 = "Yes",1,0))</f>
        <v/>
      </c>
    </row>
    <row r="302" spans="2:23" s="1150" customFormat="1" ht="15" customHeight="1" x14ac:dyDescent="0.25">
      <c r="B302" s="2245"/>
      <c r="C302" s="1348" t="s">
        <v>1306</v>
      </c>
      <c r="D302" s="1346" t="str">
        <f>IF(ISNUMBER('IRRBB exposures'!E310),'IRRBB exposures'!E310,"")</f>
        <v/>
      </c>
      <c r="E302" s="1346" t="str">
        <f>IF(ISNUMBER('IRRBB exposures'!F310),'IRRBB exposures'!F310,"")</f>
        <v/>
      </c>
      <c r="F302" s="1346" t="str">
        <f>IF(ISNUMBER('IRRBB exposures'!G310),'IRRBB exposures'!G310,"")</f>
        <v/>
      </c>
      <c r="G302" s="1346" t="str">
        <f>IF(ISNUMBER('IRRBB exposures'!H310),'IRRBB exposures'!H310,"")</f>
        <v/>
      </c>
      <c r="H302" s="1346" t="str">
        <f>IF(ISNUMBER('IRRBB exposures'!I310),'IRRBB exposures'!I310,"")</f>
        <v/>
      </c>
      <c r="I302" s="1346" t="str">
        <f>IF(ISNUMBER('IRRBB exposures'!J310),'IRRBB exposures'!J310,"")</f>
        <v/>
      </c>
      <c r="J302" s="1346" t="str">
        <f>IF(ISNUMBER('IRRBB exposures'!K310),'IRRBB exposures'!K310,"")</f>
        <v/>
      </c>
      <c r="K302" s="1346" t="str">
        <f>IF(ISNUMBER('IRRBB exposures'!L310),'IRRBB exposures'!L310,"")</f>
        <v/>
      </c>
      <c r="L302" s="1346" t="str">
        <f>IF(ISNUMBER('IRRBB exposures'!M310),'IRRBB exposures'!M310,"")</f>
        <v/>
      </c>
      <c r="M302" s="1346" t="str">
        <f>IF(ISNUMBER('IRRBB exposures'!N310),'IRRBB exposures'!N310,"")</f>
        <v/>
      </c>
      <c r="N302" s="1346" t="str">
        <f>IF(ISNUMBER('IRRBB exposures'!O310),'IRRBB exposures'!O310,"")</f>
        <v/>
      </c>
      <c r="O302" s="1346" t="str">
        <f>IF(ISNUMBER('IRRBB exposures'!P310),'IRRBB exposures'!P310,"")</f>
        <v/>
      </c>
      <c r="P302" s="1346" t="str">
        <f>IF(ISNUMBER('IRRBB exposures'!Q310),'IRRBB exposures'!Q310,"")</f>
        <v/>
      </c>
      <c r="Q302" s="1346" t="str">
        <f>IF(ISNUMBER('IRRBB exposures'!R310),'IRRBB exposures'!R310,"")</f>
        <v/>
      </c>
      <c r="R302" s="1346" t="str">
        <f>IF(ISNUMBER('IRRBB exposures'!S310),'IRRBB exposures'!S310,"")</f>
        <v/>
      </c>
      <c r="S302" s="1346" t="str">
        <f>IF(ISNUMBER('IRRBB exposures'!T310),'IRRBB exposures'!T310,"")</f>
        <v/>
      </c>
      <c r="T302" s="1346" t="str">
        <f>IF(ISNUMBER('IRRBB exposures'!U310),'IRRBB exposures'!U310,"")</f>
        <v/>
      </c>
      <c r="U302" s="1346" t="str">
        <f>IF(ISNUMBER('IRRBB exposures'!V310),'IRRBB exposures'!V310,"")</f>
        <v/>
      </c>
      <c r="V302" s="1346" t="str">
        <f>IF(ISNUMBER('IRRBB exposures'!W310),'IRRBB exposures'!W310,"")</f>
        <v/>
      </c>
      <c r="W302" s="1596" t="str">
        <f>IF(OR(ISBLANK('IRRBB exposures'!Y259),'IRRBB exposures'!Z265="No"),"",IF('IRRBB exposures'!Y259 = "No",1,0))</f>
        <v/>
      </c>
    </row>
    <row r="303" spans="2:23" s="1150" customFormat="1" ht="15" customHeight="1" x14ac:dyDescent="0.25">
      <c r="B303" s="2245"/>
      <c r="C303" s="1348" t="s">
        <v>1307</v>
      </c>
      <c r="D303" s="1346" t="str">
        <f>IF(AND(ISNUMBER('IRRBB exposures'!E358),ISNUMBER('IRRBB exposures'!E403)),'IRRBB exposures'!E358-'IRRBB exposures'!E403,"")</f>
        <v/>
      </c>
      <c r="E303" s="1346" t="str">
        <f>IF(AND(ISNUMBER('IRRBB exposures'!F358),ISNUMBER('IRRBB exposures'!F403)),'IRRBB exposures'!F358-'IRRBB exposures'!F403,"")</f>
        <v/>
      </c>
      <c r="F303" s="1346" t="str">
        <f>IF(AND(ISNUMBER('IRRBB exposures'!G358),ISNUMBER('IRRBB exposures'!G403)),'IRRBB exposures'!G358-'IRRBB exposures'!G403,"")</f>
        <v/>
      </c>
      <c r="G303" s="1346" t="str">
        <f>IF(AND(ISNUMBER('IRRBB exposures'!H358),ISNUMBER('IRRBB exposures'!H403)),'IRRBB exposures'!H358-'IRRBB exposures'!H403,"")</f>
        <v/>
      </c>
      <c r="H303" s="1346" t="str">
        <f>IF(AND(ISNUMBER('IRRBB exposures'!I358),ISNUMBER('IRRBB exposures'!I403)),'IRRBB exposures'!I358-'IRRBB exposures'!I403,"")</f>
        <v/>
      </c>
      <c r="I303" s="1346" t="str">
        <f>IF(AND(ISNUMBER('IRRBB exposures'!J358),ISNUMBER('IRRBB exposures'!J403)),'IRRBB exposures'!J358-'IRRBB exposures'!J403,"")</f>
        <v/>
      </c>
      <c r="J303" s="1346" t="str">
        <f>IF(AND(ISNUMBER('IRRBB exposures'!K358),ISNUMBER('IRRBB exposures'!K403)),'IRRBB exposures'!K358-'IRRBB exposures'!K403,"")</f>
        <v/>
      </c>
      <c r="K303" s="1346" t="str">
        <f>IF(AND(ISNUMBER('IRRBB exposures'!L358),ISNUMBER('IRRBB exposures'!L403)),'IRRBB exposures'!L358-'IRRBB exposures'!L403,"")</f>
        <v/>
      </c>
      <c r="L303" s="1346" t="str">
        <f>IF(AND(ISNUMBER('IRRBB exposures'!M358),ISNUMBER('IRRBB exposures'!M403)),'IRRBB exposures'!M358-'IRRBB exposures'!M403,"")</f>
        <v/>
      </c>
      <c r="M303" s="1346" t="str">
        <f>IF(AND(ISNUMBER('IRRBB exposures'!N358),ISNUMBER('IRRBB exposures'!N403)),'IRRBB exposures'!N358-'IRRBB exposures'!N403,"")</f>
        <v/>
      </c>
      <c r="N303" s="1346" t="str">
        <f>IF(AND(ISNUMBER('IRRBB exposures'!O358),ISNUMBER('IRRBB exposures'!O403)),'IRRBB exposures'!O358-'IRRBB exposures'!O403,"")</f>
        <v/>
      </c>
      <c r="O303" s="1346" t="str">
        <f>IF(AND(ISNUMBER('IRRBB exposures'!P358),ISNUMBER('IRRBB exposures'!P403)),'IRRBB exposures'!P358-'IRRBB exposures'!P403,"")</f>
        <v/>
      </c>
      <c r="P303" s="1346" t="str">
        <f>IF(AND(ISNUMBER('IRRBB exposures'!Q358),ISNUMBER('IRRBB exposures'!Q403)),'IRRBB exposures'!Q358-'IRRBB exposures'!Q403,"")</f>
        <v/>
      </c>
      <c r="Q303" s="1346" t="str">
        <f>IF(AND(ISNUMBER('IRRBB exposures'!R358),ISNUMBER('IRRBB exposures'!R403)),'IRRBB exposures'!R358-'IRRBB exposures'!R403,"")</f>
        <v/>
      </c>
      <c r="R303" s="1346" t="str">
        <f>IF(AND(ISNUMBER('IRRBB exposures'!S358),ISNUMBER('IRRBB exposures'!S403)),'IRRBB exposures'!S358-'IRRBB exposures'!S403,"")</f>
        <v/>
      </c>
      <c r="S303" s="1346" t="str">
        <f>IF(AND(ISNUMBER('IRRBB exposures'!T358),ISNUMBER('IRRBB exposures'!T403)),'IRRBB exposures'!T358-'IRRBB exposures'!T403,"")</f>
        <v/>
      </c>
      <c r="T303" s="1346" t="str">
        <f>IF(AND(ISNUMBER('IRRBB exposures'!U358),ISNUMBER('IRRBB exposures'!U403)),'IRRBB exposures'!U358-'IRRBB exposures'!U403,"")</f>
        <v/>
      </c>
      <c r="U303" s="1346" t="str">
        <f>IF(AND(ISNUMBER('IRRBB exposures'!V358),ISNUMBER('IRRBB exposures'!V403)),'IRRBB exposures'!V358-'IRRBB exposures'!V403,"")</f>
        <v/>
      </c>
      <c r="V303" s="1346" t="str">
        <f>IF(AND(ISNUMBER('IRRBB exposures'!W358),ISNUMBER('IRRBB exposures'!W403)),'IRRBB exposures'!W358-'IRRBB exposures'!W403,"")</f>
        <v/>
      </c>
      <c r="W303" s="1596" t="str">
        <f>IF(OR(ISBLANK('IRRBB exposures'!Z352),'IRRBB exposures'!AB358="No"),"",IF('IRRBB exposures'!Z352 = "Yes",-1,0))</f>
        <v/>
      </c>
    </row>
    <row r="304" spans="2:23" s="1150" customFormat="1" ht="15" customHeight="1" x14ac:dyDescent="0.25">
      <c r="B304" s="2245"/>
      <c r="C304" s="1348" t="s">
        <v>1308</v>
      </c>
      <c r="D304" s="1346" t="str">
        <f>IF(AND(ISNUMBER('IRRBB exposures'!E449),ISNUMBER('IRRBB exposures'!E494)),'IRRBB exposures'!E449-'IRRBB exposures'!E494,"")</f>
        <v/>
      </c>
      <c r="E304" s="1346" t="str">
        <f>IF(AND(ISNUMBER('IRRBB exposures'!F449),ISNUMBER('IRRBB exposures'!F494)),'IRRBB exposures'!F449-'IRRBB exposures'!F494,"")</f>
        <v/>
      </c>
      <c r="F304" s="1346" t="str">
        <f>IF(AND(ISNUMBER('IRRBB exposures'!G449),ISNUMBER('IRRBB exposures'!G494)),'IRRBB exposures'!G449-'IRRBB exposures'!G494,"")</f>
        <v/>
      </c>
      <c r="G304" s="1346" t="str">
        <f>IF(AND(ISNUMBER('IRRBB exposures'!H449),ISNUMBER('IRRBB exposures'!H494)),'IRRBB exposures'!H449-'IRRBB exposures'!H494,"")</f>
        <v/>
      </c>
      <c r="H304" s="1346" t="str">
        <f>IF(AND(ISNUMBER('IRRBB exposures'!I449),ISNUMBER('IRRBB exposures'!I494)),'IRRBB exposures'!I449-'IRRBB exposures'!I494,"")</f>
        <v/>
      </c>
      <c r="I304" s="1346" t="str">
        <f>IF(AND(ISNUMBER('IRRBB exposures'!J449),ISNUMBER('IRRBB exposures'!J494)),'IRRBB exposures'!J449-'IRRBB exposures'!J494,"")</f>
        <v/>
      </c>
      <c r="J304" s="1346" t="str">
        <f>IF(AND(ISNUMBER('IRRBB exposures'!K449),ISNUMBER('IRRBB exposures'!K494)),'IRRBB exposures'!K449-'IRRBB exposures'!K494,"")</f>
        <v/>
      </c>
      <c r="K304" s="1346" t="str">
        <f>IF(AND(ISNUMBER('IRRBB exposures'!L449),ISNUMBER('IRRBB exposures'!L494)),'IRRBB exposures'!L449-'IRRBB exposures'!L494,"")</f>
        <v/>
      </c>
      <c r="L304" s="1346" t="str">
        <f>IF(AND(ISNUMBER('IRRBB exposures'!M449),ISNUMBER('IRRBB exposures'!M494)),'IRRBB exposures'!M449-'IRRBB exposures'!M494,"")</f>
        <v/>
      </c>
      <c r="M304" s="1346" t="str">
        <f>IF(AND(ISNUMBER('IRRBB exposures'!N449),ISNUMBER('IRRBB exposures'!N494)),'IRRBB exposures'!N449-'IRRBB exposures'!N494,"")</f>
        <v/>
      </c>
      <c r="N304" s="1346" t="str">
        <f>IF(AND(ISNUMBER('IRRBB exposures'!O449),ISNUMBER('IRRBB exposures'!O494)),'IRRBB exposures'!O449-'IRRBB exposures'!O494,"")</f>
        <v/>
      </c>
      <c r="O304" s="1346" t="str">
        <f>IF(AND(ISNUMBER('IRRBB exposures'!P449),ISNUMBER('IRRBB exposures'!P494)),'IRRBB exposures'!P449-'IRRBB exposures'!P494,"")</f>
        <v/>
      </c>
      <c r="P304" s="1346" t="str">
        <f>IF(AND(ISNUMBER('IRRBB exposures'!Q449),ISNUMBER('IRRBB exposures'!Q494)),'IRRBB exposures'!Q449-'IRRBB exposures'!Q494,"")</f>
        <v/>
      </c>
      <c r="Q304" s="1346" t="str">
        <f>IF(AND(ISNUMBER('IRRBB exposures'!R449),ISNUMBER('IRRBB exposures'!R494)),'IRRBB exposures'!R449-'IRRBB exposures'!R494,"")</f>
        <v/>
      </c>
      <c r="R304" s="1346" t="str">
        <f>IF(AND(ISNUMBER('IRRBB exposures'!S449),ISNUMBER('IRRBB exposures'!S494)),'IRRBB exposures'!S449-'IRRBB exposures'!S494,"")</f>
        <v/>
      </c>
      <c r="S304" s="1346" t="str">
        <f>IF(AND(ISNUMBER('IRRBB exposures'!T449),ISNUMBER('IRRBB exposures'!T494)),'IRRBB exposures'!T449-'IRRBB exposures'!T494,"")</f>
        <v/>
      </c>
      <c r="T304" s="1346" t="str">
        <f>IF(AND(ISNUMBER('IRRBB exposures'!U449),ISNUMBER('IRRBB exposures'!U494)),'IRRBB exposures'!U449-'IRRBB exposures'!U494,"")</f>
        <v/>
      </c>
      <c r="U304" s="1346" t="str">
        <f>IF(AND(ISNUMBER('IRRBB exposures'!V449),ISNUMBER('IRRBB exposures'!V494)),'IRRBB exposures'!V449-'IRRBB exposures'!V494,"")</f>
        <v/>
      </c>
      <c r="V304" s="1346" t="str">
        <f>IF(AND(ISNUMBER('IRRBB exposures'!W449),ISNUMBER('IRRBB exposures'!W494)),'IRRBB exposures'!W449-'IRRBB exposures'!W494,"")</f>
        <v/>
      </c>
      <c r="W304" s="1596" t="str">
        <f>IF(OR(ISBLANK('IRRBB exposures'!Z352),'IRRBB exposures'!AB358="No"),"",IF('IRRBB exposures'!Z352 = "No",-1,0))</f>
        <v/>
      </c>
    </row>
    <row r="305" spans="1:23" ht="15" customHeight="1" x14ac:dyDescent="0.25">
      <c r="B305" s="2245"/>
      <c r="C305" s="1150" t="s">
        <v>1301</v>
      </c>
      <c r="D305" s="1346" t="str">
        <f>IF(AND(ISNUMBER('IRRBB exposures'!E541),ISNUMBER('IRRBB exposures'!E587)),'IRRBB exposures'!E541-'IRRBB exposures'!E587,"")</f>
        <v/>
      </c>
      <c r="E305" s="1346" t="str">
        <f>IF(AND(ISNUMBER('IRRBB exposures'!F541),ISNUMBER('IRRBB exposures'!F587)),'IRRBB exposures'!F541-'IRRBB exposures'!F587,"")</f>
        <v/>
      </c>
      <c r="F305" s="1346" t="str">
        <f>IF(AND(ISNUMBER('IRRBB exposures'!G541),ISNUMBER('IRRBB exposures'!G587)),'IRRBB exposures'!G541-'IRRBB exposures'!G587,"")</f>
        <v/>
      </c>
      <c r="G305" s="1346" t="str">
        <f>IF(AND(ISNUMBER('IRRBB exposures'!H541),ISNUMBER('IRRBB exposures'!H587)),'IRRBB exposures'!H541-'IRRBB exposures'!H587,"")</f>
        <v/>
      </c>
      <c r="H305" s="1346" t="str">
        <f>IF(AND(ISNUMBER('IRRBB exposures'!I541),ISNUMBER('IRRBB exposures'!I587)),'IRRBB exposures'!I541-'IRRBB exposures'!I587,"")</f>
        <v/>
      </c>
      <c r="I305" s="1346" t="str">
        <f>IF(AND(ISNUMBER('IRRBB exposures'!J541),ISNUMBER('IRRBB exposures'!J587)),'IRRBB exposures'!J541-'IRRBB exposures'!J587,"")</f>
        <v/>
      </c>
      <c r="J305" s="1346" t="str">
        <f>IF(AND(ISNUMBER('IRRBB exposures'!K541),ISNUMBER('IRRBB exposures'!K587)),'IRRBB exposures'!K541-'IRRBB exposures'!K587,"")</f>
        <v/>
      </c>
      <c r="K305" s="1346" t="str">
        <f>IF(AND(ISNUMBER('IRRBB exposures'!L541),ISNUMBER('IRRBB exposures'!L587)),'IRRBB exposures'!L541-'IRRBB exposures'!L587,"")</f>
        <v/>
      </c>
      <c r="L305" s="1346" t="str">
        <f>IF(AND(ISNUMBER('IRRBB exposures'!M541),ISNUMBER('IRRBB exposures'!M587)),'IRRBB exposures'!M541-'IRRBB exposures'!M587,"")</f>
        <v/>
      </c>
      <c r="M305" s="1346" t="str">
        <f>IF(AND(ISNUMBER('IRRBB exposures'!N541),ISNUMBER('IRRBB exposures'!N587)),'IRRBB exposures'!N541-'IRRBB exposures'!N587,"")</f>
        <v/>
      </c>
      <c r="N305" s="1346" t="str">
        <f>IF(AND(ISNUMBER('IRRBB exposures'!O541),ISNUMBER('IRRBB exposures'!O587)),'IRRBB exposures'!O541-'IRRBB exposures'!O587,"")</f>
        <v/>
      </c>
      <c r="O305" s="1346" t="str">
        <f>IF(AND(ISNUMBER('IRRBB exposures'!P541),ISNUMBER('IRRBB exposures'!P587)),'IRRBB exposures'!P541-'IRRBB exposures'!P587,"")</f>
        <v/>
      </c>
      <c r="P305" s="1346" t="str">
        <f>IF(AND(ISNUMBER('IRRBB exposures'!Q541),ISNUMBER('IRRBB exposures'!Q587)),'IRRBB exposures'!Q541-'IRRBB exposures'!Q587,"")</f>
        <v/>
      </c>
      <c r="Q305" s="1346" t="str">
        <f>IF(AND(ISNUMBER('IRRBB exposures'!R541),ISNUMBER('IRRBB exposures'!R587)),'IRRBB exposures'!R541-'IRRBB exposures'!R587,"")</f>
        <v/>
      </c>
      <c r="R305" s="1346" t="str">
        <f>IF(AND(ISNUMBER('IRRBB exposures'!S541),ISNUMBER('IRRBB exposures'!S587)),'IRRBB exposures'!S541-'IRRBB exposures'!S587,"")</f>
        <v/>
      </c>
      <c r="S305" s="1346" t="str">
        <f>IF(AND(ISNUMBER('IRRBB exposures'!T541),ISNUMBER('IRRBB exposures'!T587)),'IRRBB exposures'!T541-'IRRBB exposures'!T587,"")</f>
        <v/>
      </c>
      <c r="T305" s="1346" t="str">
        <f>IF(AND(ISNUMBER('IRRBB exposures'!U541),ISNUMBER('IRRBB exposures'!U587)),'IRRBB exposures'!U541-'IRRBB exposures'!U587,"")</f>
        <v/>
      </c>
      <c r="U305" s="1346" t="str">
        <f>IF(AND(ISNUMBER('IRRBB exposures'!V541),ISNUMBER('IRRBB exposures'!V587)),'IRRBB exposures'!V541-'IRRBB exposures'!V587,"")</f>
        <v/>
      </c>
      <c r="V305" s="1346" t="str">
        <f>IF(AND(ISNUMBER('IRRBB exposures'!W541),ISNUMBER('IRRBB exposures'!W587)),'IRRBB exposures'!W541-'IRRBB exposures'!W587,"")</f>
        <v/>
      </c>
      <c r="W305" s="1597">
        <f t="shared" ref="W305" si="24">IF(ISNUMBER(W297),W297,"")</f>
        <v>1</v>
      </c>
    </row>
    <row r="306" spans="1:23" ht="15" customHeight="1" x14ac:dyDescent="0.25">
      <c r="B306" s="2246"/>
      <c r="C306" s="1139" t="s">
        <v>1309</v>
      </c>
      <c r="D306" s="1347" t="str">
        <f>IF(AND(ISNUMBER(D250),'IRRBB exposures'!$F$29="Yes",'IRRBB exposures'!$Z$164="Yes",'IRRBB exposures'!$Z$265="Yes",'IRRBB exposures'!$AB$358="Yes",ISNUMBER(D305),ISNUMBER($W250),ISNUMBER($W251),ISNUMBER($W252),ISNUMBER($W253),ISNUMBER($W299),ISNUMBER($W300),ISNUMBER($W301),ISNUMBER($W302),ISNUMBER($W303),ISNUMBER($W304),ISNUMBER($W305)),SUMPRODUCT(D250:D253,$W250:$W253)+SUMPRODUCT(D299:D305,$W299:$W305),"")</f>
        <v/>
      </c>
      <c r="E306" s="1347" t="str">
        <f>IF(AND(ISNUMBER(E250),'IRRBB exposures'!$F$29="Yes",'IRRBB exposures'!$Z$164="Yes",'IRRBB exposures'!$Z$265="Yes",'IRRBB exposures'!$AB$358="Yes",ISNUMBER(E305),ISNUMBER($W250),ISNUMBER($W251),ISNUMBER($W252),ISNUMBER($W253),ISNUMBER($W299),ISNUMBER($W300),ISNUMBER($W301),ISNUMBER($W302),ISNUMBER($W303),ISNUMBER($W304),ISNUMBER($W305)),SUMPRODUCT(E250:E253,$W250:$W253)+SUMPRODUCT(E299:E305,$W299:$W305),"")</f>
        <v/>
      </c>
      <c r="F306" s="1347" t="str">
        <f>IF(AND(ISNUMBER(F250),'IRRBB exposures'!$F$29="Yes",'IRRBB exposures'!$Z$164="Yes",'IRRBB exposures'!$Z$265="Yes",'IRRBB exposures'!$AB$358="Yes",ISNUMBER(F305),ISNUMBER($W250),ISNUMBER($W251),ISNUMBER($W252),ISNUMBER($W253),ISNUMBER($W299),ISNUMBER($W300),ISNUMBER($W301),ISNUMBER($W302),ISNUMBER($W303),ISNUMBER($W304),ISNUMBER($W305)),SUMPRODUCT(F250:F253,$W250:$W253)+SUMPRODUCT(F299:F305,$W299:$W305),"")</f>
        <v/>
      </c>
      <c r="G306" s="1347" t="str">
        <f>IF(AND(ISNUMBER(G250),'IRRBB exposures'!$F$29="Yes",'IRRBB exposures'!$Z$164="Yes",'IRRBB exposures'!$Z$265="Yes",'IRRBB exposures'!$AB$358="Yes",ISNUMBER(G305),ISNUMBER($W250),ISNUMBER($W251),ISNUMBER($W252),ISNUMBER($W253),ISNUMBER($W299),ISNUMBER($W300),ISNUMBER($W301),ISNUMBER($W302),ISNUMBER($W303),ISNUMBER($W304),ISNUMBER($W305)),SUMPRODUCT(G250:G253,$W250:$W253)+SUMPRODUCT(G299:G305,$W299:$W305),"")</f>
        <v/>
      </c>
      <c r="H306" s="1347" t="str">
        <f>IF(AND(ISNUMBER(H250),'IRRBB exposures'!$F$29="Yes",'IRRBB exposures'!$Z$164="Yes",'IRRBB exposures'!$Z$265="Yes",'IRRBB exposures'!$AB$358="Yes",ISNUMBER(H305),ISNUMBER($W250),ISNUMBER($W251),ISNUMBER($W252),ISNUMBER($W253),ISNUMBER($W299),ISNUMBER($W300),ISNUMBER($W301),ISNUMBER($W302),ISNUMBER($W303),ISNUMBER($W304),ISNUMBER($W305)),SUMPRODUCT(H250:H253,$W250:$W253)+SUMPRODUCT(H299:H305,$W299:$W305),"")</f>
        <v/>
      </c>
      <c r="I306" s="1347" t="str">
        <f>IF(AND(ISNUMBER(I250),'IRRBB exposures'!$F$29="Yes",'IRRBB exposures'!$Z$164="Yes",'IRRBB exposures'!$Z$265="Yes",'IRRBB exposures'!$AB$358="Yes",ISNUMBER(I305),ISNUMBER($W250),ISNUMBER($W251),ISNUMBER($W252),ISNUMBER($W253),ISNUMBER($W299),ISNUMBER($W300),ISNUMBER($W301),ISNUMBER($W302),ISNUMBER($W303),ISNUMBER($W304),ISNUMBER($W305)),SUMPRODUCT(I250:I253,$W250:$W253)+SUMPRODUCT(I299:I305,$W299:$W305),"")</f>
        <v/>
      </c>
      <c r="J306" s="1347" t="str">
        <f>IF(AND(ISNUMBER(J250),'IRRBB exposures'!$F$29="Yes",'IRRBB exposures'!$Z$164="Yes",'IRRBB exposures'!$Z$265="Yes",'IRRBB exposures'!$AB$358="Yes",ISNUMBER(J305),ISNUMBER($W250),ISNUMBER($W251),ISNUMBER($W252),ISNUMBER($W253),ISNUMBER($W299),ISNUMBER($W300),ISNUMBER($W301),ISNUMBER($W302),ISNUMBER($W303),ISNUMBER($W304),ISNUMBER($W305)),SUMPRODUCT(J250:J253,$W250:$W253)+SUMPRODUCT(J299:J305,$W299:$W305),"")</f>
        <v/>
      </c>
      <c r="K306" s="1347" t="str">
        <f>IF(AND(ISNUMBER(K250),'IRRBB exposures'!$F$29="Yes",'IRRBB exposures'!$Z$164="Yes",'IRRBB exposures'!$Z$265="Yes",'IRRBB exposures'!$AB$358="Yes",ISNUMBER(K305),ISNUMBER($W250),ISNUMBER($W251),ISNUMBER($W252),ISNUMBER($W253),ISNUMBER($W299),ISNUMBER($W300),ISNUMBER($W301),ISNUMBER($W302),ISNUMBER($W303),ISNUMBER($W304),ISNUMBER($W305)),SUMPRODUCT(K250:K253,$W250:$W253)+SUMPRODUCT(K299:K305,$W299:$W305),"")</f>
        <v/>
      </c>
      <c r="L306" s="1347" t="str">
        <f>IF(AND(ISNUMBER(L250),'IRRBB exposures'!$F$29="Yes",'IRRBB exposures'!$Z$164="Yes",'IRRBB exposures'!$Z$265="Yes",'IRRBB exposures'!$AB$358="Yes",ISNUMBER(L305),ISNUMBER($W250),ISNUMBER($W251),ISNUMBER($W252),ISNUMBER($W253),ISNUMBER($W299),ISNUMBER($W300),ISNUMBER($W301),ISNUMBER($W302),ISNUMBER($W303),ISNUMBER($W304),ISNUMBER($W305)),SUMPRODUCT(L250:L253,$W250:$W253)+SUMPRODUCT(L299:L305,$W299:$W305),"")</f>
        <v/>
      </c>
      <c r="M306" s="1347" t="str">
        <f>IF(AND(ISNUMBER(M250),'IRRBB exposures'!$F$29="Yes",'IRRBB exposures'!$Z$164="Yes",'IRRBB exposures'!$Z$265="Yes",'IRRBB exposures'!$AB$358="Yes",ISNUMBER(M305),ISNUMBER($W250),ISNUMBER($W251),ISNUMBER($W252),ISNUMBER($W253),ISNUMBER($W299),ISNUMBER($W300),ISNUMBER($W301),ISNUMBER($W302),ISNUMBER($W303),ISNUMBER($W304),ISNUMBER($W305)),SUMPRODUCT(M250:M253,$W250:$W253)+SUMPRODUCT(M299:M305,$W299:$W305),"")</f>
        <v/>
      </c>
      <c r="N306" s="1347" t="str">
        <f>IF(AND(ISNUMBER(N250),'IRRBB exposures'!$F$29="Yes",'IRRBB exposures'!$Z$164="Yes",'IRRBB exposures'!$Z$265="Yes",'IRRBB exposures'!$AB$358="Yes",ISNUMBER(N305),ISNUMBER($W250),ISNUMBER($W251),ISNUMBER($W252),ISNUMBER($W253),ISNUMBER($W299),ISNUMBER($W300),ISNUMBER($W301),ISNUMBER($W302),ISNUMBER($W303),ISNUMBER($W304),ISNUMBER($W305)),SUMPRODUCT(N250:N253,$W250:$W253)+SUMPRODUCT(N299:N305,$W299:$W305),"")</f>
        <v/>
      </c>
      <c r="O306" s="1347" t="str">
        <f>IF(AND(ISNUMBER(O250),'IRRBB exposures'!$F$29="Yes",'IRRBB exposures'!$Z$164="Yes",'IRRBB exposures'!$Z$265="Yes",'IRRBB exposures'!$AB$358="Yes",ISNUMBER(O305),ISNUMBER($W250),ISNUMBER($W251),ISNUMBER($W252),ISNUMBER($W253),ISNUMBER($W299),ISNUMBER($W300),ISNUMBER($W301),ISNUMBER($W302),ISNUMBER($W303),ISNUMBER($W304),ISNUMBER($W305)),SUMPRODUCT(O250:O253,$W250:$W253)+SUMPRODUCT(O299:O305,$W299:$W305),"")</f>
        <v/>
      </c>
      <c r="P306" s="1347" t="str">
        <f>IF(AND(ISNUMBER(P250),'IRRBB exposures'!$F$29="Yes",'IRRBB exposures'!$Z$164="Yes",'IRRBB exposures'!$Z$265="Yes",'IRRBB exposures'!$AB$358="Yes",ISNUMBER(P305),ISNUMBER($W250),ISNUMBER($W251),ISNUMBER($W252),ISNUMBER($W253),ISNUMBER($W299),ISNUMBER($W300),ISNUMBER($W301),ISNUMBER($W302),ISNUMBER($W303),ISNUMBER($W304),ISNUMBER($W305)),SUMPRODUCT(P250:P253,$W250:$W253)+SUMPRODUCT(P299:P305,$W299:$W305),"")</f>
        <v/>
      </c>
      <c r="Q306" s="1347" t="str">
        <f>IF(AND(ISNUMBER(Q250),'IRRBB exposures'!$F$29="Yes",'IRRBB exposures'!$Z$164="Yes",'IRRBB exposures'!$Z$265="Yes",'IRRBB exposures'!$AB$358="Yes",ISNUMBER(Q305),ISNUMBER($W250),ISNUMBER($W251),ISNUMBER($W252),ISNUMBER($W253),ISNUMBER($W299),ISNUMBER($W300),ISNUMBER($W301),ISNUMBER($W302),ISNUMBER($W303),ISNUMBER($W304),ISNUMBER($W305)),SUMPRODUCT(Q250:Q253,$W250:$W253)+SUMPRODUCT(Q299:Q305,$W299:$W305),"")</f>
        <v/>
      </c>
      <c r="R306" s="1347" t="str">
        <f>IF(AND(ISNUMBER(R250),'IRRBB exposures'!$F$29="Yes",'IRRBB exposures'!$Z$164="Yes",'IRRBB exposures'!$Z$265="Yes",'IRRBB exposures'!$AB$358="Yes",ISNUMBER(R305),ISNUMBER($W250),ISNUMBER($W251),ISNUMBER($W252),ISNUMBER($W253),ISNUMBER($W299),ISNUMBER($W300),ISNUMBER($W301),ISNUMBER($W302),ISNUMBER($W303),ISNUMBER($W304),ISNUMBER($W305)),SUMPRODUCT(R250:R253,$W250:$W253)+SUMPRODUCT(R299:R305,$W299:$W305),"")</f>
        <v/>
      </c>
      <c r="S306" s="1347" t="str">
        <f>IF(AND(ISNUMBER(S250),'IRRBB exposures'!$F$29="Yes",'IRRBB exposures'!$Z$164="Yes",'IRRBB exposures'!$Z$265="Yes",'IRRBB exposures'!$AB$358="Yes",ISNUMBER(S305),ISNUMBER($W250),ISNUMBER($W251),ISNUMBER($W252),ISNUMBER($W253),ISNUMBER($W299),ISNUMBER($W300),ISNUMBER($W301),ISNUMBER($W302),ISNUMBER($W303),ISNUMBER($W304),ISNUMBER($W305)),SUMPRODUCT(S250:S253,$W250:$W253)+SUMPRODUCT(S299:S305,$W299:$W305),"")</f>
        <v/>
      </c>
      <c r="T306" s="1347" t="str">
        <f>IF(AND(ISNUMBER(T250),'IRRBB exposures'!$F$29="Yes",'IRRBB exposures'!$Z$164="Yes",'IRRBB exposures'!$Z$265="Yes",'IRRBB exposures'!$AB$358="Yes",ISNUMBER(T305),ISNUMBER($W250),ISNUMBER($W251),ISNUMBER($W252),ISNUMBER($W253),ISNUMBER($W299),ISNUMBER($W300),ISNUMBER($W301),ISNUMBER($W302),ISNUMBER($W303),ISNUMBER($W304),ISNUMBER($W305)),SUMPRODUCT(T250:T253,$W250:$W253)+SUMPRODUCT(T299:T305,$W299:$W305),"")</f>
        <v/>
      </c>
      <c r="U306" s="1347" t="str">
        <f>IF(AND(ISNUMBER(U250),'IRRBB exposures'!$F$29="Yes",'IRRBB exposures'!$Z$164="Yes",'IRRBB exposures'!$Z$265="Yes",'IRRBB exposures'!$AB$358="Yes",ISNUMBER(U305),ISNUMBER($W250),ISNUMBER($W251),ISNUMBER($W252),ISNUMBER($W253),ISNUMBER($W299),ISNUMBER($W300),ISNUMBER($W301),ISNUMBER($W302),ISNUMBER($W303),ISNUMBER($W304),ISNUMBER($W305)),SUMPRODUCT(U250:U253,$W250:$W253)+SUMPRODUCT(U299:U305,$W299:$W305),"")</f>
        <v/>
      </c>
      <c r="V306" s="1347" t="str">
        <f>IF(AND(ISNUMBER(V250),'IRRBB exposures'!$F$29="Yes",'IRRBB exposures'!$Z$164="Yes",'IRRBB exposures'!$Z$265="Yes",'IRRBB exposures'!$AB$358="Yes",ISNUMBER(V305),ISNUMBER($W250),ISNUMBER($W251),ISNUMBER($W252),ISNUMBER($W253),ISNUMBER($W299),ISNUMBER($W300),ISNUMBER($W301),ISNUMBER($W302),ISNUMBER($W303),ISNUMBER($W304),ISNUMBER($W305)),SUMPRODUCT(V250:V253,$W250:$W253)+SUMPRODUCT(V299:V305,$W299:$W305),"")</f>
        <v/>
      </c>
      <c r="W306" s="1598"/>
    </row>
    <row r="307" spans="1:23" ht="15" customHeight="1" x14ac:dyDescent="0.25">
      <c r="B307" s="1723"/>
      <c r="D307" s="1349"/>
      <c r="E307" s="1349"/>
      <c r="F307" s="1349"/>
      <c r="G307" s="1349"/>
      <c r="H307" s="1349"/>
      <c r="I307" s="1349"/>
      <c r="J307" s="1349"/>
      <c r="K307" s="1349"/>
      <c r="L307" s="1349"/>
      <c r="M307" s="1349"/>
      <c r="N307" s="1349"/>
      <c r="O307" s="1349"/>
      <c r="P307" s="1349"/>
      <c r="Q307" s="1349"/>
      <c r="R307" s="1349"/>
      <c r="S307" s="1349"/>
      <c r="T307" s="1349"/>
      <c r="U307" s="1349"/>
      <c r="V307" s="1349"/>
      <c r="W307" s="1368"/>
    </row>
    <row r="308" spans="1:23" ht="18.75" customHeight="1" x14ac:dyDescent="0.25">
      <c r="A308" s="1576" t="str">
        <f>"Currency 6 - " &amp;'IRRBB exposures'!C11</f>
        <v xml:space="preserve">Currency 6 - </v>
      </c>
      <c r="B308" s="1345"/>
    </row>
    <row r="309" spans="1:23" ht="15" customHeight="1" x14ac:dyDescent="0.25">
      <c r="A309" s="1576"/>
      <c r="B309" s="1725"/>
      <c r="C309" s="1525"/>
      <c r="D309" s="2204" t="s">
        <v>1606</v>
      </c>
      <c r="E309" s="2204"/>
      <c r="F309" s="2204"/>
      <c r="G309" s="2204"/>
      <c r="H309" s="2204"/>
      <c r="I309" s="2204"/>
      <c r="J309" s="2204"/>
      <c r="K309" s="2204"/>
      <c r="L309" s="2204"/>
      <c r="M309" s="2204"/>
      <c r="N309" s="2204"/>
      <c r="O309" s="2204"/>
      <c r="P309" s="2204"/>
      <c r="Q309" s="2204"/>
      <c r="R309" s="2204"/>
      <c r="S309" s="2204"/>
      <c r="T309" s="2204"/>
      <c r="U309" s="2204"/>
      <c r="V309" s="2204"/>
      <c r="W309" s="1599"/>
    </row>
    <row r="310" spans="1:23" ht="15" customHeight="1" x14ac:dyDescent="0.25">
      <c r="B310" s="1720" t="s">
        <v>1064</v>
      </c>
      <c r="C310" s="1720"/>
      <c r="D310" s="1719" t="s">
        <v>1031</v>
      </c>
      <c r="E310" s="1719" t="s">
        <v>1118</v>
      </c>
      <c r="F310" s="1719" t="s">
        <v>1119</v>
      </c>
      <c r="G310" s="1719" t="s">
        <v>1120</v>
      </c>
      <c r="H310" s="1719" t="s">
        <v>1121</v>
      </c>
      <c r="I310" s="1719" t="s">
        <v>1122</v>
      </c>
      <c r="J310" s="1719" t="s">
        <v>1123</v>
      </c>
      <c r="K310" s="1719" t="s">
        <v>1124</v>
      </c>
      <c r="L310" s="1719" t="s">
        <v>1125</v>
      </c>
      <c r="M310" s="1719" t="s">
        <v>1126</v>
      </c>
      <c r="N310" s="1719" t="s">
        <v>1127</v>
      </c>
      <c r="O310" s="1719" t="s">
        <v>1128</v>
      </c>
      <c r="P310" s="1719" t="s">
        <v>1129</v>
      </c>
      <c r="Q310" s="1719" t="s">
        <v>1130</v>
      </c>
      <c r="R310" s="1719" t="s">
        <v>1131</v>
      </c>
      <c r="S310" s="1719" t="s">
        <v>1132</v>
      </c>
      <c r="T310" s="1719" t="s">
        <v>1133</v>
      </c>
      <c r="U310" s="1719" t="s">
        <v>1134</v>
      </c>
      <c r="V310" s="1719" t="s">
        <v>1135</v>
      </c>
      <c r="W310" s="1601" t="s">
        <v>1296</v>
      </c>
    </row>
    <row r="311" spans="1:23" ht="15" customHeight="1" x14ac:dyDescent="0.25">
      <c r="B311" s="2244">
        <v>0</v>
      </c>
      <c r="C311" s="1150" t="s">
        <v>1297</v>
      </c>
      <c r="D311" s="1335" t="str">
        <f>IF(AND(ISNUMBER('IRRBB exposures'!D11),ISNUMBER('IRRBB exposures'!D20)),'IRRBB exposures'!D11-'IRRBB exposures'!D20,"")</f>
        <v/>
      </c>
      <c r="E311" s="1335" t="str">
        <f>IF(AND(ISNUMBER('IRRBB exposures'!E11),ISNUMBER('IRRBB exposures'!E20)),'IRRBB exposures'!E11-'IRRBB exposures'!E20,"")</f>
        <v/>
      </c>
      <c r="F311" s="1335" t="str">
        <f>IF(AND(ISNUMBER('IRRBB exposures'!F11),ISNUMBER('IRRBB exposures'!F20)),'IRRBB exposures'!F11-'IRRBB exposures'!F20,"")</f>
        <v/>
      </c>
      <c r="G311" s="1335" t="str">
        <f>IF(AND(ISNUMBER('IRRBB exposures'!G11),ISNUMBER('IRRBB exposures'!G20)),'IRRBB exposures'!G11-'IRRBB exposures'!G20,"")</f>
        <v/>
      </c>
      <c r="H311" s="1335" t="str">
        <f>IF(AND(ISNUMBER('IRRBB exposures'!H11),ISNUMBER('IRRBB exposures'!H20)),'IRRBB exposures'!H11-'IRRBB exposures'!H20,"")</f>
        <v/>
      </c>
      <c r="I311" s="1335" t="str">
        <f>IF(AND(ISNUMBER('IRRBB exposures'!I11),ISNUMBER('IRRBB exposures'!I20)),'IRRBB exposures'!I11-'IRRBB exposures'!I20,"")</f>
        <v/>
      </c>
      <c r="J311" s="1335" t="str">
        <f>IF(AND(ISNUMBER('IRRBB exposures'!J11),ISNUMBER('IRRBB exposures'!J20)),'IRRBB exposures'!J11-'IRRBB exposures'!J20,"")</f>
        <v/>
      </c>
      <c r="K311" s="1335" t="str">
        <f>IF(AND(ISNUMBER('IRRBB exposures'!K11),ISNUMBER('IRRBB exposures'!K20)),'IRRBB exposures'!K11-'IRRBB exposures'!K20,"")</f>
        <v/>
      </c>
      <c r="L311" s="1335" t="str">
        <f>IF(AND(ISNUMBER('IRRBB exposures'!L11),ISNUMBER('IRRBB exposures'!L20)),'IRRBB exposures'!L11-'IRRBB exposures'!L20,"")</f>
        <v/>
      </c>
      <c r="M311" s="1335" t="str">
        <f>IF(AND(ISNUMBER('IRRBB exposures'!M11),ISNUMBER('IRRBB exposures'!M20)),'IRRBB exposures'!M11-'IRRBB exposures'!M20,"")</f>
        <v/>
      </c>
      <c r="N311" s="1335" t="str">
        <f>IF(AND(ISNUMBER('IRRBB exposures'!N11),ISNUMBER('IRRBB exposures'!N20)),'IRRBB exposures'!N11-'IRRBB exposures'!N20,"")</f>
        <v/>
      </c>
      <c r="O311" s="1335" t="str">
        <f>IF(AND(ISNUMBER('IRRBB exposures'!O11),ISNUMBER('IRRBB exposures'!O20)),'IRRBB exposures'!O11-'IRRBB exposures'!O20,"")</f>
        <v/>
      </c>
      <c r="P311" s="1335" t="str">
        <f>IF(AND(ISNUMBER('IRRBB exposures'!P11),ISNUMBER('IRRBB exposures'!P20)),'IRRBB exposures'!P11-'IRRBB exposures'!P20,"")</f>
        <v/>
      </c>
      <c r="Q311" s="1335" t="str">
        <f>IF(AND(ISNUMBER('IRRBB exposures'!Q11),ISNUMBER('IRRBB exposures'!Q20)),'IRRBB exposures'!Q11-'IRRBB exposures'!Q20,"")</f>
        <v/>
      </c>
      <c r="R311" s="1335" t="str">
        <f>IF(AND(ISNUMBER('IRRBB exposures'!R11),ISNUMBER('IRRBB exposures'!R20)),'IRRBB exposures'!R11-'IRRBB exposures'!R20,"")</f>
        <v/>
      </c>
      <c r="S311" s="1335" t="str">
        <f>IF(AND(ISNUMBER('IRRBB exposures'!S11),ISNUMBER('IRRBB exposures'!S20)),'IRRBB exposures'!S11-'IRRBB exposures'!S20,"")</f>
        <v/>
      </c>
      <c r="T311" s="1335" t="str">
        <f>IF(AND(ISNUMBER('IRRBB exposures'!T11),ISNUMBER('IRRBB exposures'!T20)),'IRRBB exposures'!T11-'IRRBB exposures'!T20,"")</f>
        <v/>
      </c>
      <c r="U311" s="1335" t="str">
        <f>IF(AND(ISNUMBER('IRRBB exposures'!U11),ISNUMBER('IRRBB exposures'!U20)),'IRRBB exposures'!U11-'IRRBB exposures'!U20,"")</f>
        <v/>
      </c>
      <c r="V311" s="1335" t="str">
        <f>IF(AND(ISNUMBER('IRRBB exposures'!V11),ISNUMBER('IRRBB exposures'!V20)),'IRRBB exposures'!V11-'IRRBB exposures'!V20,"")</f>
        <v/>
      </c>
      <c r="W311" s="1595">
        <v>1</v>
      </c>
    </row>
    <row r="312" spans="1:23" ht="15" customHeight="1" x14ac:dyDescent="0.25">
      <c r="B312" s="2245"/>
      <c r="C312" s="1150" t="s">
        <v>1344</v>
      </c>
      <c r="D312" s="1346" t="str">
        <f>IF(AND(ISNUMBER('IRRBB exposures'!F40),ISNUMBER('IRRBB exposures'!F66),ISNUMBER('IRRBB exposures'!F90)),'IRRBB exposures'!F40+'IRRBB exposures'!F66+'IRRBB exposures'!F90,"")</f>
        <v/>
      </c>
      <c r="E312" s="1346" t="str">
        <f>IF(AND(ISNUMBER('IRRBB exposures'!H40),ISNUMBER('IRRBB exposures'!H66),ISNUMBER('IRRBB exposures'!H90)),'IRRBB exposures'!H40+'IRRBB exposures'!H66+'IRRBB exposures'!H90,"")</f>
        <v/>
      </c>
      <c r="F312" s="1346" t="str">
        <f>IF(AND(ISNUMBER('IRRBB exposures'!I40),ISNUMBER('IRRBB exposures'!I66),ISNUMBER('IRRBB exposures'!I90)),'IRRBB exposures'!I40+'IRRBB exposures'!I66+'IRRBB exposures'!I90,"")</f>
        <v/>
      </c>
      <c r="G312" s="1346" t="str">
        <f>IF(AND(ISNUMBER('IRRBB exposures'!J40),ISNUMBER('IRRBB exposures'!J66),ISNUMBER('IRRBB exposures'!J90)),'IRRBB exposures'!J40+'IRRBB exposures'!J66+'IRRBB exposures'!J90,"")</f>
        <v/>
      </c>
      <c r="H312" s="1346" t="str">
        <f>IF(AND(ISNUMBER('IRRBB exposures'!K40),ISNUMBER('IRRBB exposures'!K66),ISNUMBER('IRRBB exposures'!K90)),'IRRBB exposures'!K40+'IRRBB exposures'!K66+'IRRBB exposures'!K90,"")</f>
        <v/>
      </c>
      <c r="I312" s="1346" t="str">
        <f>IF(AND(ISNUMBER('IRRBB exposures'!L40),ISNUMBER('IRRBB exposures'!L66),ISNUMBER('IRRBB exposures'!L90)),'IRRBB exposures'!L40+'IRRBB exposures'!L66+'IRRBB exposures'!L90,"")</f>
        <v/>
      </c>
      <c r="J312" s="1346" t="str">
        <f>IF(AND(ISNUMBER('IRRBB exposures'!M40),ISNUMBER('IRRBB exposures'!M66),ISNUMBER('IRRBB exposures'!M90)),'IRRBB exposures'!M40+'IRRBB exposures'!M66+'IRRBB exposures'!M90,"")</f>
        <v/>
      </c>
      <c r="K312" s="1346" t="str">
        <f>IF(AND(ISNUMBER('IRRBB exposures'!N40),ISNUMBER('IRRBB exposures'!N66),ISNUMBER('IRRBB exposures'!N90)),'IRRBB exposures'!N40+'IRRBB exposures'!N66+'IRRBB exposures'!N90,"")</f>
        <v/>
      </c>
      <c r="L312" s="1346" t="str">
        <f>IF(AND(ISNUMBER('IRRBB exposures'!O40),ISNUMBER('IRRBB exposures'!O66),ISNUMBER('IRRBB exposures'!O90)),'IRRBB exposures'!O40+'IRRBB exposures'!O66+'IRRBB exposures'!O90,"")</f>
        <v/>
      </c>
      <c r="M312" s="1346" t="str">
        <f>IF(AND(ISNUMBER('IRRBB exposures'!P40),ISNUMBER('IRRBB exposures'!P66),ISNUMBER('IRRBB exposures'!P90)),'IRRBB exposures'!P40+'IRRBB exposures'!P66+'IRRBB exposures'!P90,"")</f>
        <v/>
      </c>
      <c r="N312" s="1346" t="str">
        <f>IF(AND(ISNUMBER('IRRBB exposures'!Q40),ISNUMBER('IRRBB exposures'!Q66),ISNUMBER('IRRBB exposures'!Q90)),'IRRBB exposures'!Q40+'IRRBB exposures'!Q66+'IRRBB exposures'!Q90,"")</f>
        <v/>
      </c>
      <c r="O312" s="1346" t="str">
        <f>IF(AND(ISNUMBER('IRRBB exposures'!R40),ISNUMBER('IRRBB exposures'!R66),ISNUMBER('IRRBB exposures'!R90)),'IRRBB exposures'!R40+'IRRBB exposures'!R66+'IRRBB exposures'!R90,"")</f>
        <v/>
      </c>
      <c r="P312" s="1346">
        <v>0</v>
      </c>
      <c r="Q312" s="1346">
        <v>0</v>
      </c>
      <c r="R312" s="1346">
        <v>0</v>
      </c>
      <c r="S312" s="1346">
        <v>0</v>
      </c>
      <c r="T312" s="1346">
        <v>0</v>
      </c>
      <c r="U312" s="1346">
        <v>0</v>
      </c>
      <c r="V312" s="1346">
        <v>0</v>
      </c>
      <c r="W312" s="1596" t="str">
        <f>IF(OR(ISBLANK('IRRBB exposures'!$E$30),'IRRBB exposures'!$F$30="No"),"",IF('IRRBB exposures'!$E$30 = Parameters!$D205,-1,0))</f>
        <v/>
      </c>
    </row>
    <row r="313" spans="1:23" ht="15" customHeight="1" x14ac:dyDescent="0.25">
      <c r="B313" s="2245"/>
      <c r="C313" s="1150" t="s">
        <v>1345</v>
      </c>
      <c r="D313" s="1346" t="str">
        <f>IF(AND(ISNUMBER('IRRBB exposures'!$AD40),ISNUMBER('IRRBB exposures'!$AD66),ISNUMBER('IRRBB exposures'!$AD90)),(('IRRBB exposures'!$AD40+'IRRBB exposures'!$AD66)*'IRRBB parameters'!$C$47+'IRRBB exposures'!$AD90*'IRRBB parameters'!$C$48)*'IRRBB parameters'!C$44+('IRRBB exposures'!$AD40+'IRRBB exposures'!$AD66)*(1-'IRRBB parameters'!$C$47)+'IRRBB exposures'!$AD90*(1-'IRRBB parameters'!$C$48),"")</f>
        <v/>
      </c>
      <c r="E313" s="1346" t="str">
        <f>IF(AND(ISNUMBER('IRRBB exposures'!$AD40),ISNUMBER('IRRBB exposures'!$AD66),ISNUMBER('IRRBB exposures'!$AD90)),(('IRRBB exposures'!$AD40+'IRRBB exposures'!$AD66)*'IRRBB parameters'!$C$47+'IRRBB exposures'!$AD90*'IRRBB parameters'!$C$48)*'IRRBB parameters'!D$44,"")</f>
        <v/>
      </c>
      <c r="F313" s="1346" t="str">
        <f>IF(AND(ISNUMBER('IRRBB exposures'!$AD40),ISNUMBER('IRRBB exposures'!$AD66),ISNUMBER('IRRBB exposures'!$AD90)),(('IRRBB exposures'!$AD40+'IRRBB exposures'!$AD66)*'IRRBB parameters'!$C$47+'IRRBB exposures'!$AD90*'IRRBB parameters'!$C$48)*'IRRBB parameters'!E$44,"")</f>
        <v/>
      </c>
      <c r="G313" s="1346" t="str">
        <f>IF(AND(ISNUMBER('IRRBB exposures'!$AD40),ISNUMBER('IRRBB exposures'!$AD66),ISNUMBER('IRRBB exposures'!$AD90)),(('IRRBB exposures'!$AD40+'IRRBB exposures'!$AD66)*'IRRBB parameters'!$C$47+'IRRBB exposures'!$AD90*'IRRBB parameters'!$C$48)*'IRRBB parameters'!F$44,"")</f>
        <v/>
      </c>
      <c r="H313" s="1346" t="str">
        <f>IF(AND(ISNUMBER('IRRBB exposures'!$AD40),ISNUMBER('IRRBB exposures'!$AD66),ISNUMBER('IRRBB exposures'!$AD90)),(('IRRBB exposures'!$AD40+'IRRBB exposures'!$AD66)*'IRRBB parameters'!$C$47+'IRRBB exposures'!$AD90*'IRRBB parameters'!$C$48)*'IRRBB parameters'!G$44,"")</f>
        <v/>
      </c>
      <c r="I313" s="1346" t="str">
        <f>IF(AND(ISNUMBER('IRRBB exposures'!$AD40),ISNUMBER('IRRBB exposures'!$AD66),ISNUMBER('IRRBB exposures'!$AD90)),(('IRRBB exposures'!$AD40+'IRRBB exposures'!$AD66)*'IRRBB parameters'!$C$47+'IRRBB exposures'!$AD90*'IRRBB parameters'!$C$48)*'IRRBB parameters'!H$44,"")</f>
        <v/>
      </c>
      <c r="J313" s="1346" t="str">
        <f>IF(AND(ISNUMBER('IRRBB exposures'!$AD40),ISNUMBER('IRRBB exposures'!$AD66),ISNUMBER('IRRBB exposures'!$AD90)),(('IRRBB exposures'!$AD40+'IRRBB exposures'!$AD66)*'IRRBB parameters'!$C$47+'IRRBB exposures'!$AD90*'IRRBB parameters'!$C$48)*'IRRBB parameters'!I$44,"")</f>
        <v/>
      </c>
      <c r="K313" s="1346" t="str">
        <f>IF(AND(ISNUMBER('IRRBB exposures'!$AD40),ISNUMBER('IRRBB exposures'!$AD66),ISNUMBER('IRRBB exposures'!$AD90)),(('IRRBB exposures'!$AD40+'IRRBB exposures'!$AD66)*'IRRBB parameters'!$C$47+'IRRBB exposures'!$AD90*'IRRBB parameters'!$C$48)*'IRRBB parameters'!J$44,"")</f>
        <v/>
      </c>
      <c r="L313" s="1346" t="str">
        <f>IF(AND(ISNUMBER('IRRBB exposures'!$AD40),ISNUMBER('IRRBB exposures'!$AD66),ISNUMBER('IRRBB exposures'!$AD90)),(('IRRBB exposures'!$AD40+'IRRBB exposures'!$AD66)*'IRRBB parameters'!$C$47+'IRRBB exposures'!$AD90*'IRRBB parameters'!$C$48)*'IRRBB parameters'!K$44,"")</f>
        <v/>
      </c>
      <c r="M313" s="1346" t="str">
        <f>IF(AND(ISNUMBER('IRRBB exposures'!$AD40),ISNUMBER('IRRBB exposures'!$AD66),ISNUMBER('IRRBB exposures'!$AD90)),(('IRRBB exposures'!$AD40+'IRRBB exposures'!$AD66)*'IRRBB parameters'!$C$47+'IRRBB exposures'!$AD90*'IRRBB parameters'!$C$48)*'IRRBB parameters'!L$44,"")</f>
        <v/>
      </c>
      <c r="N313" s="1346" t="str">
        <f>IF(AND(ISNUMBER('IRRBB exposures'!$AD40),ISNUMBER('IRRBB exposures'!$AD66),ISNUMBER('IRRBB exposures'!$AD90)),(('IRRBB exposures'!$AD40+'IRRBB exposures'!$AD66)*'IRRBB parameters'!$C$47+'IRRBB exposures'!$AD90*'IRRBB parameters'!$C$48)*'IRRBB parameters'!M$44,"")</f>
        <v/>
      </c>
      <c r="O313" s="1346" t="str">
        <f>IF(AND(ISNUMBER('IRRBB exposures'!$AD40),ISNUMBER('IRRBB exposures'!$AD66),ISNUMBER('IRRBB exposures'!$AD90)),(('IRRBB exposures'!$AD40+'IRRBB exposures'!$AD66)*'IRRBB parameters'!$C$47+'IRRBB exposures'!$AD90*'IRRBB parameters'!$C$48)*'IRRBB parameters'!N$44,"")</f>
        <v/>
      </c>
      <c r="P313" s="1346">
        <v>0</v>
      </c>
      <c r="Q313" s="1346">
        <v>0</v>
      </c>
      <c r="R313" s="1346">
        <v>0</v>
      </c>
      <c r="S313" s="1346">
        <v>0</v>
      </c>
      <c r="T313" s="1346">
        <v>0</v>
      </c>
      <c r="U313" s="1346">
        <v>0</v>
      </c>
      <c r="V313" s="1346">
        <v>0</v>
      </c>
      <c r="W313" s="1596" t="str">
        <f>IF(OR(ISBLANK('IRRBB exposures'!$E$30),'IRRBB exposures'!$F$30="No"),"",IF('IRRBB exposures'!$E$30 = Parameters!$D206,-1,0))</f>
        <v/>
      </c>
    </row>
    <row r="314" spans="1:23" ht="15" customHeight="1" x14ac:dyDescent="0.25">
      <c r="B314" s="2245"/>
      <c r="C314" s="1150" t="s">
        <v>1346</v>
      </c>
      <c r="D314" s="1346" t="str">
        <f>IF(AND(ISNUMBER('IRRBB exposures'!$D115),ISNUMBER('IRRBB exposures'!$E115),ISNUMBER('IRRBB exposures'!$F115),ISNUMBER('IRRBB exposures'!$G115),ISNUMBER('IRRBB exposures'!$H115),ISNUMBER('IRRBB exposures'!$I115)),SUMPRODUCT('IRRBB exposures'!$D115:$I115,'IRRBB parameters'!$C$52:$H$52)*'IRRBB parameters'!C$44+SUMPRODUCT('IRRBB exposures'!$D115:$I115,'IRRBB parameters'!$C$53:$H$53),"")</f>
        <v/>
      </c>
      <c r="E314" s="1346" t="str">
        <f>IF(AND(ISNUMBER('IRRBB exposures'!$D115),ISNUMBER('IRRBB exposures'!$E115),ISNUMBER('IRRBB exposures'!$F115),ISNUMBER('IRRBB exposures'!$G115),ISNUMBER('IRRBB exposures'!$H115),ISNUMBER('IRRBB exposures'!$I115)),SUMPRODUCT('IRRBB exposures'!$D115:$I115,'IRRBB parameters'!$C$52:$H$52)*'IRRBB parameters'!D$44,"")</f>
        <v/>
      </c>
      <c r="F314" s="1346" t="str">
        <f>IF(AND(ISNUMBER('IRRBB exposures'!$D115),ISNUMBER('IRRBB exposures'!$E115),ISNUMBER('IRRBB exposures'!$F115),ISNUMBER('IRRBB exposures'!$G115),ISNUMBER('IRRBB exposures'!$H115),ISNUMBER('IRRBB exposures'!$I115)),SUMPRODUCT('IRRBB exposures'!$D115:$I115,'IRRBB parameters'!$C$52:$H$52)*'IRRBB parameters'!E$44,"")</f>
        <v/>
      </c>
      <c r="G314" s="1346" t="str">
        <f>IF(AND(ISNUMBER('IRRBB exposures'!$D115),ISNUMBER('IRRBB exposures'!$E115),ISNUMBER('IRRBB exposures'!$F115),ISNUMBER('IRRBB exposures'!$G115),ISNUMBER('IRRBB exposures'!$H115),ISNUMBER('IRRBB exposures'!$I115)),SUMPRODUCT('IRRBB exposures'!$D115:$I115,'IRRBB parameters'!$C$52:$H$52)*'IRRBB parameters'!F$44,"")</f>
        <v/>
      </c>
      <c r="H314" s="1346" t="str">
        <f>IF(AND(ISNUMBER('IRRBB exposures'!$D115),ISNUMBER('IRRBB exposures'!$E115),ISNUMBER('IRRBB exposures'!$F115),ISNUMBER('IRRBB exposures'!$G115),ISNUMBER('IRRBB exposures'!$H115),ISNUMBER('IRRBB exposures'!$I115)),SUMPRODUCT('IRRBB exposures'!$D115:$I115,'IRRBB parameters'!$C$52:$H$52)*'IRRBB parameters'!G$44,"")</f>
        <v/>
      </c>
      <c r="I314" s="1346" t="str">
        <f>IF(AND(ISNUMBER('IRRBB exposures'!$D115),ISNUMBER('IRRBB exposures'!$E115),ISNUMBER('IRRBB exposures'!$F115),ISNUMBER('IRRBB exposures'!$G115),ISNUMBER('IRRBB exposures'!$H115),ISNUMBER('IRRBB exposures'!$I115)),SUMPRODUCT('IRRBB exposures'!$D115:$I115,'IRRBB parameters'!$C$52:$H$52)*'IRRBB parameters'!H$44,"")</f>
        <v/>
      </c>
      <c r="J314" s="1346" t="str">
        <f>IF(AND(ISNUMBER('IRRBB exposures'!$D115),ISNUMBER('IRRBB exposures'!$E115),ISNUMBER('IRRBB exposures'!$F115),ISNUMBER('IRRBB exposures'!$G115),ISNUMBER('IRRBB exposures'!$H115),ISNUMBER('IRRBB exposures'!$I115)),SUMPRODUCT('IRRBB exposures'!$D115:$I115,'IRRBB parameters'!$C$52:$H$52)*'IRRBB parameters'!I$44,"")</f>
        <v/>
      </c>
      <c r="K314" s="1346" t="str">
        <f>IF(AND(ISNUMBER('IRRBB exposures'!$D115),ISNUMBER('IRRBB exposures'!$E115),ISNUMBER('IRRBB exposures'!$F115),ISNUMBER('IRRBB exposures'!$G115),ISNUMBER('IRRBB exposures'!$H115),ISNUMBER('IRRBB exposures'!$I115)),SUMPRODUCT('IRRBB exposures'!$D115:$I115,'IRRBB parameters'!$C$52:$H$52)*'IRRBB parameters'!J$44,"")</f>
        <v/>
      </c>
      <c r="L314" s="1346" t="str">
        <f>IF(AND(ISNUMBER('IRRBB exposures'!$D115),ISNUMBER('IRRBB exposures'!$E115),ISNUMBER('IRRBB exposures'!$F115),ISNUMBER('IRRBB exposures'!$G115),ISNUMBER('IRRBB exposures'!$H115),ISNUMBER('IRRBB exposures'!$I115)),SUMPRODUCT('IRRBB exposures'!$D115:$I115,'IRRBB parameters'!$C$52:$H$52)*'IRRBB parameters'!K$44,"")</f>
        <v/>
      </c>
      <c r="M314" s="1346" t="str">
        <f>IF(AND(ISNUMBER('IRRBB exposures'!$D115),ISNUMBER('IRRBB exposures'!$E115),ISNUMBER('IRRBB exposures'!$F115),ISNUMBER('IRRBB exposures'!$G115),ISNUMBER('IRRBB exposures'!$H115),ISNUMBER('IRRBB exposures'!$I115)),SUMPRODUCT('IRRBB exposures'!$D115:$I115,'IRRBB parameters'!$C$52:$H$52)*'IRRBB parameters'!L$44,"")</f>
        <v/>
      </c>
      <c r="N314" s="1346" t="str">
        <f>IF(AND(ISNUMBER('IRRBB exposures'!$D115),ISNUMBER('IRRBB exposures'!$E115),ISNUMBER('IRRBB exposures'!$F115),ISNUMBER('IRRBB exposures'!$G115),ISNUMBER('IRRBB exposures'!$H115),ISNUMBER('IRRBB exposures'!$I115)),SUMPRODUCT('IRRBB exposures'!$D115:$I115,'IRRBB parameters'!$C$52:$H$52)*'IRRBB parameters'!M$44,"")</f>
        <v/>
      </c>
      <c r="O314" s="1346" t="str">
        <f>IF(AND(ISNUMBER('IRRBB exposures'!$D115),ISNUMBER('IRRBB exposures'!$E115),ISNUMBER('IRRBB exposures'!$F115),ISNUMBER('IRRBB exposures'!$G115),ISNUMBER('IRRBB exposures'!$H115),ISNUMBER('IRRBB exposures'!$I115)),SUMPRODUCT('IRRBB exposures'!$D115:$I115,'IRRBB parameters'!$C$52:$H$52)*'IRRBB parameters'!N$44,"")</f>
        <v/>
      </c>
      <c r="P314" s="1346">
        <v>0</v>
      </c>
      <c r="Q314" s="1346">
        <v>0</v>
      </c>
      <c r="R314" s="1346">
        <v>0</v>
      </c>
      <c r="S314" s="1346">
        <v>0</v>
      </c>
      <c r="T314" s="1346">
        <v>0</v>
      </c>
      <c r="U314" s="1346">
        <v>0</v>
      </c>
      <c r="V314" s="1346">
        <v>0</v>
      </c>
      <c r="W314" s="1596" t="str">
        <f>IF(OR(ISBLANK('IRRBB exposures'!$E$30),'IRRBB exposures'!$F$30="No"),"",IF('IRRBB exposures'!$E$30 = Parameters!$D207,-1,0))</f>
        <v/>
      </c>
    </row>
    <row r="315" spans="1:23" ht="15" customHeight="1" x14ac:dyDescent="0.25">
      <c r="B315" s="2245"/>
      <c r="C315" s="1150" t="s">
        <v>1298</v>
      </c>
      <c r="D315" s="1346" t="str">
        <f>IF(ISNUMBER('IRRBB exposures'!E165),'IRRBB exposures'!E165,"")</f>
        <v/>
      </c>
      <c r="E315" s="1346" t="str">
        <f>IF(ISNUMBER('IRRBB exposures'!F165),'IRRBB exposures'!F165,"")</f>
        <v/>
      </c>
      <c r="F315" s="1346" t="str">
        <f>IF(ISNUMBER('IRRBB exposures'!G165),'IRRBB exposures'!G165,"")</f>
        <v/>
      </c>
      <c r="G315" s="1346" t="str">
        <f>IF(ISNUMBER('IRRBB exposures'!H165),'IRRBB exposures'!H165,"")</f>
        <v/>
      </c>
      <c r="H315" s="1346" t="str">
        <f>IF(ISNUMBER('IRRBB exposures'!I165),'IRRBB exposures'!I165,"")</f>
        <v/>
      </c>
      <c r="I315" s="1346" t="str">
        <f>IF(ISNUMBER('IRRBB exposures'!J165),'IRRBB exposures'!J165,"")</f>
        <v/>
      </c>
      <c r="J315" s="1346" t="str">
        <f>IF(ISNUMBER('IRRBB exposures'!K165),'IRRBB exposures'!K165,"")</f>
        <v/>
      </c>
      <c r="K315" s="1346" t="str">
        <f>IF(ISNUMBER('IRRBB exposures'!L165),'IRRBB exposures'!L165,"")</f>
        <v/>
      </c>
      <c r="L315" s="1346" t="str">
        <f>IF(ISNUMBER('IRRBB exposures'!M165),'IRRBB exposures'!M165,"")</f>
        <v/>
      </c>
      <c r="M315" s="1346" t="str">
        <f>IF(ISNUMBER('IRRBB exposures'!N165),'IRRBB exposures'!N165,"")</f>
        <v/>
      </c>
      <c r="N315" s="1346" t="str">
        <f>IF(ISNUMBER('IRRBB exposures'!O165),'IRRBB exposures'!O165,"")</f>
        <v/>
      </c>
      <c r="O315" s="1346" t="str">
        <f>IF(ISNUMBER('IRRBB exposures'!P165),'IRRBB exposures'!P165,"")</f>
        <v/>
      </c>
      <c r="P315" s="1346" t="str">
        <f>IF(ISNUMBER('IRRBB exposures'!Q165),'IRRBB exposures'!Q165,"")</f>
        <v/>
      </c>
      <c r="Q315" s="1346" t="str">
        <f>IF(ISNUMBER('IRRBB exposures'!R165),'IRRBB exposures'!R165,"")</f>
        <v/>
      </c>
      <c r="R315" s="1346" t="str">
        <f>IF(ISNUMBER('IRRBB exposures'!S165),'IRRBB exposures'!S165,"")</f>
        <v/>
      </c>
      <c r="S315" s="1346" t="str">
        <f>IF(ISNUMBER('IRRBB exposures'!T165),'IRRBB exposures'!T165,"")</f>
        <v/>
      </c>
      <c r="T315" s="1346" t="str">
        <f>IF(ISNUMBER('IRRBB exposures'!U165),'IRRBB exposures'!U165,"")</f>
        <v/>
      </c>
      <c r="U315" s="1346" t="str">
        <f>IF(ISNUMBER('IRRBB exposures'!V165),'IRRBB exposures'!V165,"")</f>
        <v/>
      </c>
      <c r="V315" s="1346" t="str">
        <f>IF(ISNUMBER('IRRBB exposures'!W165),'IRRBB exposures'!W165,"")</f>
        <v/>
      </c>
      <c r="W315" s="1597">
        <v>-1</v>
      </c>
    </row>
    <row r="316" spans="1:23" ht="15" customHeight="1" x14ac:dyDescent="0.25">
      <c r="B316" s="2245"/>
      <c r="C316" s="1150" t="s">
        <v>1299</v>
      </c>
      <c r="D316" s="1346" t="str">
        <f>IF(ISNUMBER('IRRBB exposures'!E266),'IRRBB exposures'!E266,"")</f>
        <v/>
      </c>
      <c r="E316" s="1346" t="str">
        <f>IF(ISNUMBER('IRRBB exposures'!F266),'IRRBB exposures'!F266,"")</f>
        <v/>
      </c>
      <c r="F316" s="1346" t="str">
        <f>IF(ISNUMBER('IRRBB exposures'!G266),'IRRBB exposures'!G266,"")</f>
        <v/>
      </c>
      <c r="G316" s="1346" t="str">
        <f>IF(ISNUMBER('IRRBB exposures'!H266),'IRRBB exposures'!H266,"")</f>
        <v/>
      </c>
      <c r="H316" s="1346" t="str">
        <f>IF(ISNUMBER('IRRBB exposures'!I266),'IRRBB exposures'!I266,"")</f>
        <v/>
      </c>
      <c r="I316" s="1346" t="str">
        <f>IF(ISNUMBER('IRRBB exposures'!J266),'IRRBB exposures'!J266,"")</f>
        <v/>
      </c>
      <c r="J316" s="1346" t="str">
        <f>IF(ISNUMBER('IRRBB exposures'!K266),'IRRBB exposures'!K266,"")</f>
        <v/>
      </c>
      <c r="K316" s="1346" t="str">
        <f>IF(ISNUMBER('IRRBB exposures'!L266),'IRRBB exposures'!L266,"")</f>
        <v/>
      </c>
      <c r="L316" s="1346" t="str">
        <f>IF(ISNUMBER('IRRBB exposures'!M266),'IRRBB exposures'!M266,"")</f>
        <v/>
      </c>
      <c r="M316" s="1346" t="str">
        <f>IF(ISNUMBER('IRRBB exposures'!N266),'IRRBB exposures'!N266,"")</f>
        <v/>
      </c>
      <c r="N316" s="1346" t="str">
        <f>IF(ISNUMBER('IRRBB exposures'!O266),'IRRBB exposures'!O266,"")</f>
        <v/>
      </c>
      <c r="O316" s="1346" t="str">
        <f>IF(ISNUMBER('IRRBB exposures'!P266),'IRRBB exposures'!P266,"")</f>
        <v/>
      </c>
      <c r="P316" s="1346" t="str">
        <f>IF(ISNUMBER('IRRBB exposures'!Q266),'IRRBB exposures'!Q266,"")</f>
        <v/>
      </c>
      <c r="Q316" s="1346" t="str">
        <f>IF(ISNUMBER('IRRBB exposures'!R266),'IRRBB exposures'!R266,"")</f>
        <v/>
      </c>
      <c r="R316" s="1346" t="str">
        <f>IF(ISNUMBER('IRRBB exposures'!S266),'IRRBB exposures'!S266,"")</f>
        <v/>
      </c>
      <c r="S316" s="1346" t="str">
        <f>IF(ISNUMBER('IRRBB exposures'!T266),'IRRBB exposures'!T266,"")</f>
        <v/>
      </c>
      <c r="T316" s="1346" t="str">
        <f>IF(ISNUMBER('IRRBB exposures'!U266),'IRRBB exposures'!U266,"")</f>
        <v/>
      </c>
      <c r="U316" s="1346" t="str">
        <f>IF(ISNUMBER('IRRBB exposures'!V266),'IRRBB exposures'!V266,"")</f>
        <v/>
      </c>
      <c r="V316" s="1346" t="str">
        <f>IF(ISNUMBER('IRRBB exposures'!W266),'IRRBB exposures'!W266,"")</f>
        <v/>
      </c>
      <c r="W316" s="1597">
        <v>1</v>
      </c>
    </row>
    <row r="317" spans="1:23" ht="15" customHeight="1" x14ac:dyDescent="0.25">
      <c r="B317" s="2245"/>
      <c r="C317" s="1150" t="s">
        <v>1300</v>
      </c>
      <c r="D317" s="1346" t="str">
        <f>IF(AND(ISNUMBER('IRRBB exposures'!E359),ISNUMBER('IRRBB exposures'!E404)),'IRRBB exposures'!E359-'IRRBB exposures'!E404,"")</f>
        <v/>
      </c>
      <c r="E317" s="1346" t="str">
        <f>IF(AND(ISNUMBER('IRRBB exposures'!F359),ISNUMBER('IRRBB exposures'!F404)),'IRRBB exposures'!F359-'IRRBB exposures'!F404,"")</f>
        <v/>
      </c>
      <c r="F317" s="1346" t="str">
        <f>IF(AND(ISNUMBER('IRRBB exposures'!G359),ISNUMBER('IRRBB exposures'!G404)),'IRRBB exposures'!G359-'IRRBB exposures'!G404,"")</f>
        <v/>
      </c>
      <c r="G317" s="1346" t="str">
        <f>IF(AND(ISNUMBER('IRRBB exposures'!H359),ISNUMBER('IRRBB exposures'!H404)),'IRRBB exposures'!H359-'IRRBB exposures'!H404,"")</f>
        <v/>
      </c>
      <c r="H317" s="1346" t="str">
        <f>IF(AND(ISNUMBER('IRRBB exposures'!I359),ISNUMBER('IRRBB exposures'!I404)),'IRRBB exposures'!I359-'IRRBB exposures'!I404,"")</f>
        <v/>
      </c>
      <c r="I317" s="1346" t="str">
        <f>IF(AND(ISNUMBER('IRRBB exposures'!J359),ISNUMBER('IRRBB exposures'!J404)),'IRRBB exposures'!J359-'IRRBB exposures'!J404,"")</f>
        <v/>
      </c>
      <c r="J317" s="1346" t="str">
        <f>IF(AND(ISNUMBER('IRRBB exposures'!K359),ISNUMBER('IRRBB exposures'!K404)),'IRRBB exposures'!K359-'IRRBB exposures'!K404,"")</f>
        <v/>
      </c>
      <c r="K317" s="1346" t="str">
        <f>IF(AND(ISNUMBER('IRRBB exposures'!L359),ISNUMBER('IRRBB exposures'!L404)),'IRRBB exposures'!L359-'IRRBB exposures'!L404,"")</f>
        <v/>
      </c>
      <c r="L317" s="1346" t="str">
        <f>IF(AND(ISNUMBER('IRRBB exposures'!M359),ISNUMBER('IRRBB exposures'!M404)),'IRRBB exposures'!M359-'IRRBB exposures'!M404,"")</f>
        <v/>
      </c>
      <c r="M317" s="1346" t="str">
        <f>IF(AND(ISNUMBER('IRRBB exposures'!N359),ISNUMBER('IRRBB exposures'!N404)),'IRRBB exposures'!N359-'IRRBB exposures'!N404,"")</f>
        <v/>
      </c>
      <c r="N317" s="1346" t="str">
        <f>IF(AND(ISNUMBER('IRRBB exposures'!O359),ISNUMBER('IRRBB exposures'!O404)),'IRRBB exposures'!O359-'IRRBB exposures'!O404,"")</f>
        <v/>
      </c>
      <c r="O317" s="1346" t="str">
        <f>IF(AND(ISNUMBER('IRRBB exposures'!P359),ISNUMBER('IRRBB exposures'!P404)),'IRRBB exposures'!P359-'IRRBB exposures'!P404,"")</f>
        <v/>
      </c>
      <c r="P317" s="1346" t="str">
        <f>IF(AND(ISNUMBER('IRRBB exposures'!Q359),ISNUMBER('IRRBB exposures'!Q404)),'IRRBB exposures'!Q359-'IRRBB exposures'!Q404,"")</f>
        <v/>
      </c>
      <c r="Q317" s="1346" t="str">
        <f>IF(AND(ISNUMBER('IRRBB exposures'!R359),ISNUMBER('IRRBB exposures'!R404)),'IRRBB exposures'!R359-'IRRBB exposures'!R404,"")</f>
        <v/>
      </c>
      <c r="R317" s="1346" t="str">
        <f>IF(AND(ISNUMBER('IRRBB exposures'!S359),ISNUMBER('IRRBB exposures'!S404)),'IRRBB exposures'!S359-'IRRBB exposures'!S404,"")</f>
        <v/>
      </c>
      <c r="S317" s="1346" t="str">
        <f>IF(AND(ISNUMBER('IRRBB exposures'!T359),ISNUMBER('IRRBB exposures'!T404)),'IRRBB exposures'!T359-'IRRBB exposures'!T404,"")</f>
        <v/>
      </c>
      <c r="T317" s="1346" t="str">
        <f>IF(AND(ISNUMBER('IRRBB exposures'!U359),ISNUMBER('IRRBB exposures'!U404)),'IRRBB exposures'!U359-'IRRBB exposures'!U404,"")</f>
        <v/>
      </c>
      <c r="U317" s="1346" t="str">
        <f>IF(AND(ISNUMBER('IRRBB exposures'!V359),ISNUMBER('IRRBB exposures'!V404)),'IRRBB exposures'!V359-'IRRBB exposures'!V404,"")</f>
        <v/>
      </c>
      <c r="V317" s="1346" t="str">
        <f>IF(AND(ISNUMBER('IRRBB exposures'!W359),ISNUMBER('IRRBB exposures'!W404)),'IRRBB exposures'!W359-'IRRBB exposures'!W404,"")</f>
        <v/>
      </c>
      <c r="W317" s="1597">
        <v>-1</v>
      </c>
    </row>
    <row r="318" spans="1:23" ht="15" customHeight="1" x14ac:dyDescent="0.25">
      <c r="B318" s="2245"/>
      <c r="C318" s="1150" t="s">
        <v>1301</v>
      </c>
      <c r="D318" s="1346" t="str">
        <f>IF(AND(ISNUMBER('IRRBB exposures'!E542),ISNUMBER('IRRBB exposures'!E588)),'IRRBB exposures'!E542-'IRRBB exposures'!E588,"")</f>
        <v/>
      </c>
      <c r="E318" s="1346" t="str">
        <f>IF(AND(ISNUMBER('IRRBB exposures'!F542),ISNUMBER('IRRBB exposures'!F588)),'IRRBB exposures'!F542-'IRRBB exposures'!F588,"")</f>
        <v/>
      </c>
      <c r="F318" s="1346" t="str">
        <f>IF(AND(ISNUMBER('IRRBB exposures'!G542),ISNUMBER('IRRBB exposures'!G588)),'IRRBB exposures'!G542-'IRRBB exposures'!G588,"")</f>
        <v/>
      </c>
      <c r="G318" s="1346" t="str">
        <f>IF(AND(ISNUMBER('IRRBB exposures'!H542),ISNUMBER('IRRBB exposures'!H588)),'IRRBB exposures'!H542-'IRRBB exposures'!H588,"")</f>
        <v/>
      </c>
      <c r="H318" s="1346" t="str">
        <f>IF(AND(ISNUMBER('IRRBB exposures'!I542),ISNUMBER('IRRBB exposures'!I588)),'IRRBB exposures'!I542-'IRRBB exposures'!I588,"")</f>
        <v/>
      </c>
      <c r="I318" s="1346" t="str">
        <f>IF(AND(ISNUMBER('IRRBB exposures'!J542),ISNUMBER('IRRBB exposures'!J588)),'IRRBB exposures'!J542-'IRRBB exposures'!J588,"")</f>
        <v/>
      </c>
      <c r="J318" s="1346" t="str">
        <f>IF(AND(ISNUMBER('IRRBB exposures'!K542),ISNUMBER('IRRBB exposures'!K588)),'IRRBB exposures'!K542-'IRRBB exposures'!K588,"")</f>
        <v/>
      </c>
      <c r="K318" s="1346" t="str">
        <f>IF(AND(ISNUMBER('IRRBB exposures'!L542),ISNUMBER('IRRBB exposures'!L588)),'IRRBB exposures'!L542-'IRRBB exposures'!L588,"")</f>
        <v/>
      </c>
      <c r="L318" s="1346" t="str">
        <f>IF(AND(ISNUMBER('IRRBB exposures'!M542),ISNUMBER('IRRBB exposures'!M588)),'IRRBB exposures'!M542-'IRRBB exposures'!M588,"")</f>
        <v/>
      </c>
      <c r="M318" s="1346" t="str">
        <f>IF(AND(ISNUMBER('IRRBB exposures'!N542),ISNUMBER('IRRBB exposures'!N588)),'IRRBB exposures'!N542-'IRRBB exposures'!N588,"")</f>
        <v/>
      </c>
      <c r="N318" s="1346" t="str">
        <f>IF(AND(ISNUMBER('IRRBB exposures'!O542),ISNUMBER('IRRBB exposures'!O588)),'IRRBB exposures'!O542-'IRRBB exposures'!O588,"")</f>
        <v/>
      </c>
      <c r="O318" s="1346" t="str">
        <f>IF(AND(ISNUMBER('IRRBB exposures'!P542),ISNUMBER('IRRBB exposures'!P588)),'IRRBB exposures'!P542-'IRRBB exposures'!P588,"")</f>
        <v/>
      </c>
      <c r="P318" s="1346" t="str">
        <f>IF(AND(ISNUMBER('IRRBB exposures'!Q542),ISNUMBER('IRRBB exposures'!Q588)),'IRRBB exposures'!Q542-'IRRBB exposures'!Q588,"")</f>
        <v/>
      </c>
      <c r="Q318" s="1346" t="str">
        <f>IF(AND(ISNUMBER('IRRBB exposures'!R542),ISNUMBER('IRRBB exposures'!R588)),'IRRBB exposures'!R542-'IRRBB exposures'!R588,"")</f>
        <v/>
      </c>
      <c r="R318" s="1346" t="str">
        <f>IF(AND(ISNUMBER('IRRBB exposures'!S542),ISNUMBER('IRRBB exposures'!S588)),'IRRBB exposures'!S542-'IRRBB exposures'!S588,"")</f>
        <v/>
      </c>
      <c r="S318" s="1346" t="str">
        <f>IF(AND(ISNUMBER('IRRBB exposures'!T542),ISNUMBER('IRRBB exposures'!T588)),'IRRBB exposures'!T542-'IRRBB exposures'!T588,"")</f>
        <v/>
      </c>
      <c r="T318" s="1346" t="str">
        <f>IF(AND(ISNUMBER('IRRBB exposures'!U542),ISNUMBER('IRRBB exposures'!U588)),'IRRBB exposures'!U542-'IRRBB exposures'!U588,"")</f>
        <v/>
      </c>
      <c r="U318" s="1346" t="str">
        <f>IF(AND(ISNUMBER('IRRBB exposures'!V542),ISNUMBER('IRRBB exposures'!V588)),'IRRBB exposures'!V542-'IRRBB exposures'!V588,"")</f>
        <v/>
      </c>
      <c r="V318" s="1346" t="str">
        <f>IF(AND(ISNUMBER('IRRBB exposures'!W542),ISNUMBER('IRRBB exposures'!W588)),'IRRBB exposures'!W542-'IRRBB exposures'!W588,"")</f>
        <v/>
      </c>
      <c r="W318" s="1597">
        <v>1</v>
      </c>
    </row>
    <row r="319" spans="1:23" ht="15" customHeight="1" x14ac:dyDescent="0.25">
      <c r="B319" s="2246"/>
      <c r="C319" s="1139" t="s">
        <v>1302</v>
      </c>
      <c r="D319" s="1347" t="str">
        <f>IF(AND(ISNUMBER(D311),'IRRBB exposures'!$F$30="Yes",ISNUMBER(D315),ISNUMBER(D316),ISNUMBER(D317),ISNUMBER(D318),ISNUMBER($W312),ISNUMBER($W313),ISNUMBER($W314)),SUMPRODUCT(D311:D318,$W311:$W318),"")</f>
        <v/>
      </c>
      <c r="E319" s="1347" t="str">
        <f>IF(AND(ISNUMBER(E311),'IRRBB exposures'!$F$30="Yes",ISNUMBER(E315),ISNUMBER(E316),ISNUMBER(E317),ISNUMBER(E318),ISNUMBER($W312),ISNUMBER($W313),ISNUMBER($W314)),SUMPRODUCT(E311:E318,$W311:$W318),"")</f>
        <v/>
      </c>
      <c r="F319" s="1347" t="str">
        <f>IF(AND(ISNUMBER(F311),'IRRBB exposures'!$F$30="Yes",ISNUMBER(F315),ISNUMBER(F316),ISNUMBER(F317),ISNUMBER(F318),ISNUMBER($W312),ISNUMBER($W313),ISNUMBER($W314)),SUMPRODUCT(F311:F318,$W311:$W318),"")</f>
        <v/>
      </c>
      <c r="G319" s="1347" t="str">
        <f>IF(AND(ISNUMBER(G311),'IRRBB exposures'!$F$30="Yes",ISNUMBER(G315),ISNUMBER(G316),ISNUMBER(G317),ISNUMBER(G318),ISNUMBER($W312),ISNUMBER($W313),ISNUMBER($W314)),SUMPRODUCT(G311:G318,$W311:$W318),"")</f>
        <v/>
      </c>
      <c r="H319" s="1347" t="str">
        <f>IF(AND(ISNUMBER(H311),'IRRBB exposures'!$F$30="Yes",ISNUMBER(H315),ISNUMBER(H316),ISNUMBER(H317),ISNUMBER(H318),ISNUMBER($W312),ISNUMBER($W313),ISNUMBER($W314)),SUMPRODUCT(H311:H318,$W311:$W318),"")</f>
        <v/>
      </c>
      <c r="I319" s="1347" t="str">
        <f>IF(AND(ISNUMBER(I311),'IRRBB exposures'!$F$30="Yes",ISNUMBER(I315),ISNUMBER(I316),ISNUMBER(I317),ISNUMBER(I318),ISNUMBER($W312),ISNUMBER($W313),ISNUMBER($W314)),SUMPRODUCT(I311:I318,$W311:$W318),"")</f>
        <v/>
      </c>
      <c r="J319" s="1347" t="str">
        <f>IF(AND(ISNUMBER(J311),'IRRBB exposures'!$F$30="Yes",ISNUMBER(J315),ISNUMBER(J316),ISNUMBER(J317),ISNUMBER(J318),ISNUMBER($W312),ISNUMBER($W313),ISNUMBER($W314)),SUMPRODUCT(J311:J318,$W311:$W318),"")</f>
        <v/>
      </c>
      <c r="K319" s="1347" t="str">
        <f>IF(AND(ISNUMBER(K311),'IRRBB exposures'!$F$30="Yes",ISNUMBER(K315),ISNUMBER(K316),ISNUMBER(K317),ISNUMBER(K318),ISNUMBER($W312),ISNUMBER($W313),ISNUMBER($W314)),SUMPRODUCT(K311:K318,$W311:$W318),"")</f>
        <v/>
      </c>
      <c r="L319" s="1347" t="str">
        <f>IF(AND(ISNUMBER(L311),'IRRBB exposures'!$F$30="Yes",ISNUMBER(L315),ISNUMBER(L316),ISNUMBER(L317),ISNUMBER(L318),ISNUMBER($W312),ISNUMBER($W313),ISNUMBER($W314)),SUMPRODUCT(L311:L318,$W311:$W318),"")</f>
        <v/>
      </c>
      <c r="M319" s="1347" t="str">
        <f>IF(AND(ISNUMBER(M311),'IRRBB exposures'!$F$30="Yes",ISNUMBER(M315),ISNUMBER(M316),ISNUMBER(M317),ISNUMBER(M318),ISNUMBER($W312),ISNUMBER($W313),ISNUMBER($W314)),SUMPRODUCT(M311:M318,$W311:$W318),"")</f>
        <v/>
      </c>
      <c r="N319" s="1347" t="str">
        <f>IF(AND(ISNUMBER(N311),'IRRBB exposures'!$F$30="Yes",ISNUMBER(N315),ISNUMBER(N316),ISNUMBER(N317),ISNUMBER(N318),ISNUMBER($W312),ISNUMBER($W313),ISNUMBER($W314)),SUMPRODUCT(N311:N318,$W311:$W318),"")</f>
        <v/>
      </c>
      <c r="O319" s="1347" t="str">
        <f>IF(AND(ISNUMBER(O311),'IRRBB exposures'!$F$30="Yes",ISNUMBER(O315),ISNUMBER(O316),ISNUMBER(O317),ISNUMBER(O318),ISNUMBER($W312),ISNUMBER($W313),ISNUMBER($W314)),SUMPRODUCT(O311:O318,$W311:$W318),"")</f>
        <v/>
      </c>
      <c r="P319" s="1347" t="str">
        <f>IF(AND(ISNUMBER(P311),'IRRBB exposures'!$F$30="Yes",ISNUMBER(P315),ISNUMBER(P316),ISNUMBER(P317),ISNUMBER(P318),ISNUMBER($W312),ISNUMBER($W313),ISNUMBER($W314)),SUMPRODUCT(P311:P318,$W311:$W318),"")</f>
        <v/>
      </c>
      <c r="Q319" s="1347" t="str">
        <f>IF(AND(ISNUMBER(Q311),'IRRBB exposures'!$F$30="Yes",ISNUMBER(Q315),ISNUMBER(Q316),ISNUMBER(Q317),ISNUMBER(Q318),ISNUMBER($W312),ISNUMBER($W313),ISNUMBER($W314)),SUMPRODUCT(Q311:Q318,$W311:$W318),"")</f>
        <v/>
      </c>
      <c r="R319" s="1347" t="str">
        <f>IF(AND(ISNUMBER(R311),'IRRBB exposures'!$F$30="Yes",ISNUMBER(R315),ISNUMBER(R316),ISNUMBER(R317),ISNUMBER(R318),ISNUMBER($W312),ISNUMBER($W313),ISNUMBER($W314)),SUMPRODUCT(R311:R318,$W311:$W318),"")</f>
        <v/>
      </c>
      <c r="S319" s="1347" t="str">
        <f>IF(AND(ISNUMBER(S311),'IRRBB exposures'!$F$30="Yes",ISNUMBER(S315),ISNUMBER(S316),ISNUMBER(S317),ISNUMBER(S318),ISNUMBER($W312),ISNUMBER($W313),ISNUMBER($W314)),SUMPRODUCT(S311:S318,$W311:$W318),"")</f>
        <v/>
      </c>
      <c r="T319" s="1347" t="str">
        <f>IF(AND(ISNUMBER(T311),'IRRBB exposures'!$F$30="Yes",ISNUMBER(T315),ISNUMBER(T316),ISNUMBER(T317),ISNUMBER(T318),ISNUMBER($W312),ISNUMBER($W313),ISNUMBER($W314)),SUMPRODUCT(T311:T318,$W311:$W318),"")</f>
        <v/>
      </c>
      <c r="U319" s="1347" t="str">
        <f>IF(AND(ISNUMBER(U311),'IRRBB exposures'!$F$30="Yes",ISNUMBER(U315),ISNUMBER(U316),ISNUMBER(U317),ISNUMBER(U318),ISNUMBER($W312),ISNUMBER($W313),ISNUMBER($W314)),SUMPRODUCT(U311:U318,$W311:$W318),"")</f>
        <v/>
      </c>
      <c r="V319" s="1347" t="str">
        <f>IF(AND(ISNUMBER(V311),'IRRBB exposures'!$F$30="Yes",ISNUMBER(V315),ISNUMBER(V316),ISNUMBER(V317),ISNUMBER(V318),ISNUMBER($W312),ISNUMBER($W313),ISNUMBER($W314)),SUMPRODUCT(V311:V318,$W311:$W318),"")</f>
        <v/>
      </c>
      <c r="W319" s="1598"/>
    </row>
    <row r="320" spans="1:23" ht="15" customHeight="1" x14ac:dyDescent="0.25">
      <c r="B320" s="2244">
        <v>1</v>
      </c>
      <c r="C320" s="1150" t="s">
        <v>1303</v>
      </c>
      <c r="D320" s="1346" t="str">
        <f>IF(ISNUMBER('IRRBB exposures'!E166),'IRRBB exposures'!E166,"")</f>
        <v/>
      </c>
      <c r="E320" s="1346" t="str">
        <f>IF(ISNUMBER('IRRBB exposures'!F166),'IRRBB exposures'!F166,"")</f>
        <v/>
      </c>
      <c r="F320" s="1346" t="str">
        <f>IF(ISNUMBER('IRRBB exposures'!G166),'IRRBB exposures'!G166,"")</f>
        <v/>
      </c>
      <c r="G320" s="1346" t="str">
        <f>IF(ISNUMBER('IRRBB exposures'!H166),'IRRBB exposures'!H166,"")</f>
        <v/>
      </c>
      <c r="H320" s="1346" t="str">
        <f>IF(ISNUMBER('IRRBB exposures'!I166),'IRRBB exposures'!I166,"")</f>
        <v/>
      </c>
      <c r="I320" s="1346" t="str">
        <f>IF(ISNUMBER('IRRBB exposures'!J166),'IRRBB exposures'!J166,"")</f>
        <v/>
      </c>
      <c r="J320" s="1346" t="str">
        <f>IF(ISNUMBER('IRRBB exposures'!K166),'IRRBB exposures'!K166,"")</f>
        <v/>
      </c>
      <c r="K320" s="1346" t="str">
        <f>IF(ISNUMBER('IRRBB exposures'!L166),'IRRBB exposures'!L166,"")</f>
        <v/>
      </c>
      <c r="L320" s="1346" t="str">
        <f>IF(ISNUMBER('IRRBB exposures'!M166),'IRRBB exposures'!M166,"")</f>
        <v/>
      </c>
      <c r="M320" s="1346" t="str">
        <f>IF(ISNUMBER('IRRBB exposures'!N166),'IRRBB exposures'!N166,"")</f>
        <v/>
      </c>
      <c r="N320" s="1346" t="str">
        <f>IF(ISNUMBER('IRRBB exposures'!O166),'IRRBB exposures'!O166,"")</f>
        <v/>
      </c>
      <c r="O320" s="1346" t="str">
        <f>IF(ISNUMBER('IRRBB exposures'!P166),'IRRBB exposures'!P166,"")</f>
        <v/>
      </c>
      <c r="P320" s="1346" t="str">
        <f>IF(ISNUMBER('IRRBB exposures'!Q166),'IRRBB exposures'!Q166,"")</f>
        <v/>
      </c>
      <c r="Q320" s="1346" t="str">
        <f>IF(ISNUMBER('IRRBB exposures'!R166),'IRRBB exposures'!R166,"")</f>
        <v/>
      </c>
      <c r="R320" s="1346" t="str">
        <f>IF(ISNUMBER('IRRBB exposures'!S166),'IRRBB exposures'!S166,"")</f>
        <v/>
      </c>
      <c r="S320" s="1346" t="str">
        <f>IF(ISNUMBER('IRRBB exposures'!T166),'IRRBB exposures'!T166,"")</f>
        <v/>
      </c>
      <c r="T320" s="1346" t="str">
        <f>IF(ISNUMBER('IRRBB exposures'!U166),'IRRBB exposures'!U166,"")</f>
        <v/>
      </c>
      <c r="U320" s="1346" t="str">
        <f>IF(ISNUMBER('IRRBB exposures'!V166),'IRRBB exposures'!V166,"")</f>
        <v/>
      </c>
      <c r="V320" s="1346" t="str">
        <f>IF(ISNUMBER('IRRBB exposures'!W166),'IRRBB exposures'!W166,"")</f>
        <v/>
      </c>
      <c r="W320" s="1595" t="str">
        <f>IF(OR(ISBLANK('IRRBB exposures'!Y165),'IRRBB exposures'!Z166="No"),"",IF('IRRBB exposures'!Y165 = "Yes",-1,0))</f>
        <v/>
      </c>
    </row>
    <row r="321" spans="2:23" s="1150" customFormat="1" ht="15" customHeight="1" x14ac:dyDescent="0.25">
      <c r="B321" s="2245"/>
      <c r="C321" s="1348" t="s">
        <v>1304</v>
      </c>
      <c r="D321" s="1346" t="str">
        <f>IF(ISNUMBER('IRRBB exposures'!E211),'IRRBB exposures'!E211,"")</f>
        <v/>
      </c>
      <c r="E321" s="1346" t="str">
        <f>IF(ISNUMBER('IRRBB exposures'!F211),'IRRBB exposures'!F211,"")</f>
        <v/>
      </c>
      <c r="F321" s="1346" t="str">
        <f>IF(ISNUMBER('IRRBB exposures'!G211),'IRRBB exposures'!G211,"")</f>
        <v/>
      </c>
      <c r="G321" s="1346" t="str">
        <f>IF(ISNUMBER('IRRBB exposures'!H211),'IRRBB exposures'!H211,"")</f>
        <v/>
      </c>
      <c r="H321" s="1346" t="str">
        <f>IF(ISNUMBER('IRRBB exposures'!I211),'IRRBB exposures'!I211,"")</f>
        <v/>
      </c>
      <c r="I321" s="1346" t="str">
        <f>IF(ISNUMBER('IRRBB exposures'!J211),'IRRBB exposures'!J211,"")</f>
        <v/>
      </c>
      <c r="J321" s="1346" t="str">
        <f>IF(ISNUMBER('IRRBB exposures'!K211),'IRRBB exposures'!K211,"")</f>
        <v/>
      </c>
      <c r="K321" s="1346" t="str">
        <f>IF(ISNUMBER('IRRBB exposures'!L211),'IRRBB exposures'!L211,"")</f>
        <v/>
      </c>
      <c r="L321" s="1346" t="str">
        <f>IF(ISNUMBER('IRRBB exposures'!M211),'IRRBB exposures'!M211,"")</f>
        <v/>
      </c>
      <c r="M321" s="1346" t="str">
        <f>IF(ISNUMBER('IRRBB exposures'!N211),'IRRBB exposures'!N211,"")</f>
        <v/>
      </c>
      <c r="N321" s="1346" t="str">
        <f>IF(ISNUMBER('IRRBB exposures'!O211),'IRRBB exposures'!O211,"")</f>
        <v/>
      </c>
      <c r="O321" s="1346" t="str">
        <f>IF(ISNUMBER('IRRBB exposures'!P211),'IRRBB exposures'!P211,"")</f>
        <v/>
      </c>
      <c r="P321" s="1346" t="str">
        <f>IF(ISNUMBER('IRRBB exposures'!Q211),'IRRBB exposures'!Q211,"")</f>
        <v/>
      </c>
      <c r="Q321" s="1346" t="str">
        <f>IF(ISNUMBER('IRRBB exposures'!R211),'IRRBB exposures'!R211,"")</f>
        <v/>
      </c>
      <c r="R321" s="1346" t="str">
        <f>IF(ISNUMBER('IRRBB exposures'!S211),'IRRBB exposures'!S211,"")</f>
        <v/>
      </c>
      <c r="S321" s="1346" t="str">
        <f>IF(ISNUMBER('IRRBB exposures'!T211),'IRRBB exposures'!T211,"")</f>
        <v/>
      </c>
      <c r="T321" s="1346" t="str">
        <f>IF(ISNUMBER('IRRBB exposures'!U211),'IRRBB exposures'!U211,"")</f>
        <v/>
      </c>
      <c r="U321" s="1346" t="str">
        <f>IF(ISNUMBER('IRRBB exposures'!V211),'IRRBB exposures'!V211,"")</f>
        <v/>
      </c>
      <c r="V321" s="1346" t="str">
        <f>IF(ISNUMBER('IRRBB exposures'!W211),'IRRBB exposures'!W211,"")</f>
        <v/>
      </c>
      <c r="W321" s="1596" t="str">
        <f>IF(OR(ISBLANK('IRRBB exposures'!Y165),'IRRBB exposures'!Z166="No"),"",IF('IRRBB exposures'!Y165 = "No",-1,0))</f>
        <v/>
      </c>
    </row>
    <row r="322" spans="2:23" s="1150" customFormat="1" ht="15" customHeight="1" x14ac:dyDescent="0.25">
      <c r="B322" s="2245"/>
      <c r="C322" s="1348" t="s">
        <v>1305</v>
      </c>
      <c r="D322" s="1346" t="str">
        <f>IF(ISNUMBER('IRRBB exposures'!E267),'IRRBB exposures'!E267,"")</f>
        <v/>
      </c>
      <c r="E322" s="1346" t="str">
        <f>IF(ISNUMBER('IRRBB exposures'!F267),'IRRBB exposures'!F267,"")</f>
        <v/>
      </c>
      <c r="F322" s="1346" t="str">
        <f>IF(ISNUMBER('IRRBB exposures'!G267),'IRRBB exposures'!G267,"")</f>
        <v/>
      </c>
      <c r="G322" s="1346" t="str">
        <f>IF(ISNUMBER('IRRBB exposures'!H267),'IRRBB exposures'!H267,"")</f>
        <v/>
      </c>
      <c r="H322" s="1346" t="str">
        <f>IF(ISNUMBER('IRRBB exposures'!I267),'IRRBB exposures'!I267,"")</f>
        <v/>
      </c>
      <c r="I322" s="1346" t="str">
        <f>IF(ISNUMBER('IRRBB exposures'!J267),'IRRBB exposures'!J267,"")</f>
        <v/>
      </c>
      <c r="J322" s="1346" t="str">
        <f>IF(ISNUMBER('IRRBB exposures'!K267),'IRRBB exposures'!K267,"")</f>
        <v/>
      </c>
      <c r="K322" s="1346" t="str">
        <f>IF(ISNUMBER('IRRBB exposures'!L267),'IRRBB exposures'!L267,"")</f>
        <v/>
      </c>
      <c r="L322" s="1346" t="str">
        <f>IF(ISNUMBER('IRRBB exposures'!M267),'IRRBB exposures'!M267,"")</f>
        <v/>
      </c>
      <c r="M322" s="1346" t="str">
        <f>IF(ISNUMBER('IRRBB exposures'!N267),'IRRBB exposures'!N267,"")</f>
        <v/>
      </c>
      <c r="N322" s="1346" t="str">
        <f>IF(ISNUMBER('IRRBB exposures'!O267),'IRRBB exposures'!O267,"")</f>
        <v/>
      </c>
      <c r="O322" s="1346" t="str">
        <f>IF(ISNUMBER('IRRBB exposures'!P267),'IRRBB exposures'!P267,"")</f>
        <v/>
      </c>
      <c r="P322" s="1346" t="str">
        <f>IF(ISNUMBER('IRRBB exposures'!Q267),'IRRBB exposures'!Q267,"")</f>
        <v/>
      </c>
      <c r="Q322" s="1346" t="str">
        <f>IF(ISNUMBER('IRRBB exposures'!R267),'IRRBB exposures'!R267,"")</f>
        <v/>
      </c>
      <c r="R322" s="1346" t="str">
        <f>IF(ISNUMBER('IRRBB exposures'!S267),'IRRBB exposures'!S267,"")</f>
        <v/>
      </c>
      <c r="S322" s="1346" t="str">
        <f>IF(ISNUMBER('IRRBB exposures'!T267),'IRRBB exposures'!T267,"")</f>
        <v/>
      </c>
      <c r="T322" s="1346" t="str">
        <f>IF(ISNUMBER('IRRBB exposures'!U267),'IRRBB exposures'!U267,"")</f>
        <v/>
      </c>
      <c r="U322" s="1346" t="str">
        <f>IF(ISNUMBER('IRRBB exposures'!V267),'IRRBB exposures'!V267,"")</f>
        <v/>
      </c>
      <c r="V322" s="1346" t="str">
        <f>IF(ISNUMBER('IRRBB exposures'!W267),'IRRBB exposures'!W267,"")</f>
        <v/>
      </c>
      <c r="W322" s="1596" t="str">
        <f>IF(OR(ISBLANK('IRRBB exposures'!Y266),'IRRBB exposures'!Z267="No"),"",IF('IRRBB exposures'!Y266 = "Yes",1,0))</f>
        <v/>
      </c>
    </row>
    <row r="323" spans="2:23" s="1150" customFormat="1" ht="15" customHeight="1" x14ac:dyDescent="0.25">
      <c r="B323" s="2245"/>
      <c r="C323" s="1348" t="s">
        <v>1306</v>
      </c>
      <c r="D323" s="1346" t="str">
        <f>IF(ISNUMBER('IRRBB exposures'!E312),'IRRBB exposures'!E312,"")</f>
        <v/>
      </c>
      <c r="E323" s="1346" t="str">
        <f>IF(ISNUMBER('IRRBB exposures'!F312),'IRRBB exposures'!F312,"")</f>
        <v/>
      </c>
      <c r="F323" s="1346" t="str">
        <f>IF(ISNUMBER('IRRBB exposures'!G312),'IRRBB exposures'!G312,"")</f>
        <v/>
      </c>
      <c r="G323" s="1346" t="str">
        <f>IF(ISNUMBER('IRRBB exposures'!H312),'IRRBB exposures'!H312,"")</f>
        <v/>
      </c>
      <c r="H323" s="1346" t="str">
        <f>IF(ISNUMBER('IRRBB exposures'!I312),'IRRBB exposures'!I312,"")</f>
        <v/>
      </c>
      <c r="I323" s="1346" t="str">
        <f>IF(ISNUMBER('IRRBB exposures'!J312),'IRRBB exposures'!J312,"")</f>
        <v/>
      </c>
      <c r="J323" s="1346" t="str">
        <f>IF(ISNUMBER('IRRBB exposures'!K312),'IRRBB exposures'!K312,"")</f>
        <v/>
      </c>
      <c r="K323" s="1346" t="str">
        <f>IF(ISNUMBER('IRRBB exposures'!L312),'IRRBB exposures'!L312,"")</f>
        <v/>
      </c>
      <c r="L323" s="1346" t="str">
        <f>IF(ISNUMBER('IRRBB exposures'!M312),'IRRBB exposures'!M312,"")</f>
        <v/>
      </c>
      <c r="M323" s="1346" t="str">
        <f>IF(ISNUMBER('IRRBB exposures'!N312),'IRRBB exposures'!N312,"")</f>
        <v/>
      </c>
      <c r="N323" s="1346" t="str">
        <f>IF(ISNUMBER('IRRBB exposures'!O312),'IRRBB exposures'!O312,"")</f>
        <v/>
      </c>
      <c r="O323" s="1346" t="str">
        <f>IF(ISNUMBER('IRRBB exposures'!P312),'IRRBB exposures'!P312,"")</f>
        <v/>
      </c>
      <c r="P323" s="1346" t="str">
        <f>IF(ISNUMBER('IRRBB exposures'!Q312),'IRRBB exposures'!Q312,"")</f>
        <v/>
      </c>
      <c r="Q323" s="1346" t="str">
        <f>IF(ISNUMBER('IRRBB exposures'!R312),'IRRBB exposures'!R312,"")</f>
        <v/>
      </c>
      <c r="R323" s="1346" t="str">
        <f>IF(ISNUMBER('IRRBB exposures'!S312),'IRRBB exposures'!S312,"")</f>
        <v/>
      </c>
      <c r="S323" s="1346" t="str">
        <f>IF(ISNUMBER('IRRBB exposures'!T312),'IRRBB exposures'!T312,"")</f>
        <v/>
      </c>
      <c r="T323" s="1346" t="str">
        <f>IF(ISNUMBER('IRRBB exposures'!U312),'IRRBB exposures'!U312,"")</f>
        <v/>
      </c>
      <c r="U323" s="1346" t="str">
        <f>IF(ISNUMBER('IRRBB exposures'!V312),'IRRBB exposures'!V312,"")</f>
        <v/>
      </c>
      <c r="V323" s="1346" t="str">
        <f>IF(ISNUMBER('IRRBB exposures'!W312),'IRRBB exposures'!W312,"")</f>
        <v/>
      </c>
      <c r="W323" s="1596" t="str">
        <f>IF(OR(ISBLANK('IRRBB exposures'!Y266),'IRRBB exposures'!Z267="No"),"",IF('IRRBB exposures'!Y266 = "No",1,0))</f>
        <v/>
      </c>
    </row>
    <row r="324" spans="2:23" s="1150" customFormat="1" ht="15" customHeight="1" x14ac:dyDescent="0.25">
      <c r="B324" s="2245"/>
      <c r="C324" s="1348" t="s">
        <v>1307</v>
      </c>
      <c r="D324" s="1346" t="str">
        <f>IF(AND(ISNUMBER('IRRBB exposures'!E360),ISNUMBER('IRRBB exposures'!E405)),'IRRBB exposures'!E360-'IRRBB exposures'!E405,"")</f>
        <v/>
      </c>
      <c r="E324" s="1346" t="str">
        <f>IF(AND(ISNUMBER('IRRBB exposures'!F360),ISNUMBER('IRRBB exposures'!F405)),'IRRBB exposures'!F360-'IRRBB exposures'!F405,"")</f>
        <v/>
      </c>
      <c r="F324" s="1346" t="str">
        <f>IF(AND(ISNUMBER('IRRBB exposures'!G360),ISNUMBER('IRRBB exposures'!G405)),'IRRBB exposures'!G360-'IRRBB exposures'!G405,"")</f>
        <v/>
      </c>
      <c r="G324" s="1346" t="str">
        <f>IF(AND(ISNUMBER('IRRBB exposures'!H360),ISNUMBER('IRRBB exposures'!H405)),'IRRBB exposures'!H360-'IRRBB exposures'!H405,"")</f>
        <v/>
      </c>
      <c r="H324" s="1346" t="str">
        <f>IF(AND(ISNUMBER('IRRBB exposures'!I360),ISNUMBER('IRRBB exposures'!I405)),'IRRBB exposures'!I360-'IRRBB exposures'!I405,"")</f>
        <v/>
      </c>
      <c r="I324" s="1346" t="str">
        <f>IF(AND(ISNUMBER('IRRBB exposures'!J360),ISNUMBER('IRRBB exposures'!J405)),'IRRBB exposures'!J360-'IRRBB exposures'!J405,"")</f>
        <v/>
      </c>
      <c r="J324" s="1346" t="str">
        <f>IF(AND(ISNUMBER('IRRBB exposures'!K360),ISNUMBER('IRRBB exposures'!K405)),'IRRBB exposures'!K360-'IRRBB exposures'!K405,"")</f>
        <v/>
      </c>
      <c r="K324" s="1346" t="str">
        <f>IF(AND(ISNUMBER('IRRBB exposures'!L360),ISNUMBER('IRRBB exposures'!L405)),'IRRBB exposures'!L360-'IRRBB exposures'!L405,"")</f>
        <v/>
      </c>
      <c r="L324" s="1346" t="str">
        <f>IF(AND(ISNUMBER('IRRBB exposures'!M360),ISNUMBER('IRRBB exposures'!M405)),'IRRBB exposures'!M360-'IRRBB exposures'!M405,"")</f>
        <v/>
      </c>
      <c r="M324" s="1346" t="str">
        <f>IF(AND(ISNUMBER('IRRBB exposures'!N360),ISNUMBER('IRRBB exposures'!N405)),'IRRBB exposures'!N360-'IRRBB exposures'!N405,"")</f>
        <v/>
      </c>
      <c r="N324" s="1346" t="str">
        <f>IF(AND(ISNUMBER('IRRBB exposures'!O360),ISNUMBER('IRRBB exposures'!O405)),'IRRBB exposures'!O360-'IRRBB exposures'!O405,"")</f>
        <v/>
      </c>
      <c r="O324" s="1346" t="str">
        <f>IF(AND(ISNUMBER('IRRBB exposures'!P360),ISNUMBER('IRRBB exposures'!P405)),'IRRBB exposures'!P360-'IRRBB exposures'!P405,"")</f>
        <v/>
      </c>
      <c r="P324" s="1346" t="str">
        <f>IF(AND(ISNUMBER('IRRBB exposures'!Q360),ISNUMBER('IRRBB exposures'!Q405)),'IRRBB exposures'!Q360-'IRRBB exposures'!Q405,"")</f>
        <v/>
      </c>
      <c r="Q324" s="1346" t="str">
        <f>IF(AND(ISNUMBER('IRRBB exposures'!R360),ISNUMBER('IRRBB exposures'!R405)),'IRRBB exposures'!R360-'IRRBB exposures'!R405,"")</f>
        <v/>
      </c>
      <c r="R324" s="1346" t="str">
        <f>IF(AND(ISNUMBER('IRRBB exposures'!S360),ISNUMBER('IRRBB exposures'!S405)),'IRRBB exposures'!S360-'IRRBB exposures'!S405,"")</f>
        <v/>
      </c>
      <c r="S324" s="1346" t="str">
        <f>IF(AND(ISNUMBER('IRRBB exposures'!T360),ISNUMBER('IRRBB exposures'!T405)),'IRRBB exposures'!T360-'IRRBB exposures'!T405,"")</f>
        <v/>
      </c>
      <c r="T324" s="1346" t="str">
        <f>IF(AND(ISNUMBER('IRRBB exposures'!U360),ISNUMBER('IRRBB exposures'!U405)),'IRRBB exposures'!U360-'IRRBB exposures'!U405,"")</f>
        <v/>
      </c>
      <c r="U324" s="1346" t="str">
        <f>IF(AND(ISNUMBER('IRRBB exposures'!V360),ISNUMBER('IRRBB exposures'!V405)),'IRRBB exposures'!V360-'IRRBB exposures'!V405,"")</f>
        <v/>
      </c>
      <c r="V324" s="1346" t="str">
        <f>IF(AND(ISNUMBER('IRRBB exposures'!W360),ISNUMBER('IRRBB exposures'!W405)),'IRRBB exposures'!W360-'IRRBB exposures'!W405,"")</f>
        <v/>
      </c>
      <c r="W324" s="1596" t="str">
        <f>IF(OR(ISBLANK('IRRBB exposures'!Z359),'IRRBB exposures'!AB360="No"),"",IF('IRRBB exposures'!Z359 = "Yes",-1,0))</f>
        <v/>
      </c>
    </row>
    <row r="325" spans="2:23" s="1150" customFormat="1" ht="15" customHeight="1" x14ac:dyDescent="0.25">
      <c r="B325" s="2245"/>
      <c r="C325" s="1348" t="s">
        <v>1308</v>
      </c>
      <c r="D325" s="1346" t="str">
        <f>IF(AND(ISNUMBER('IRRBB exposures'!E451),ISNUMBER('IRRBB exposures'!E496)),'IRRBB exposures'!E451-'IRRBB exposures'!E496,"")</f>
        <v/>
      </c>
      <c r="E325" s="1346" t="str">
        <f>IF(AND(ISNUMBER('IRRBB exposures'!F451),ISNUMBER('IRRBB exposures'!F496)),'IRRBB exposures'!F451-'IRRBB exposures'!F496,"")</f>
        <v/>
      </c>
      <c r="F325" s="1346" t="str">
        <f>IF(AND(ISNUMBER('IRRBB exposures'!G451),ISNUMBER('IRRBB exposures'!G496)),'IRRBB exposures'!G451-'IRRBB exposures'!G496,"")</f>
        <v/>
      </c>
      <c r="G325" s="1346" t="str">
        <f>IF(AND(ISNUMBER('IRRBB exposures'!H451),ISNUMBER('IRRBB exposures'!H496)),'IRRBB exposures'!H451-'IRRBB exposures'!H496,"")</f>
        <v/>
      </c>
      <c r="H325" s="1346" t="str">
        <f>IF(AND(ISNUMBER('IRRBB exposures'!I451),ISNUMBER('IRRBB exposures'!I496)),'IRRBB exposures'!I451-'IRRBB exposures'!I496,"")</f>
        <v/>
      </c>
      <c r="I325" s="1346" t="str">
        <f>IF(AND(ISNUMBER('IRRBB exposures'!J451),ISNUMBER('IRRBB exposures'!J496)),'IRRBB exposures'!J451-'IRRBB exposures'!J496,"")</f>
        <v/>
      </c>
      <c r="J325" s="1346" t="str">
        <f>IF(AND(ISNUMBER('IRRBB exposures'!K451),ISNUMBER('IRRBB exposures'!K496)),'IRRBB exposures'!K451-'IRRBB exposures'!K496,"")</f>
        <v/>
      </c>
      <c r="K325" s="1346" t="str">
        <f>IF(AND(ISNUMBER('IRRBB exposures'!L451),ISNUMBER('IRRBB exposures'!L496)),'IRRBB exposures'!L451-'IRRBB exposures'!L496,"")</f>
        <v/>
      </c>
      <c r="L325" s="1346" t="str">
        <f>IF(AND(ISNUMBER('IRRBB exposures'!M451),ISNUMBER('IRRBB exposures'!M496)),'IRRBB exposures'!M451-'IRRBB exposures'!M496,"")</f>
        <v/>
      </c>
      <c r="M325" s="1346" t="str">
        <f>IF(AND(ISNUMBER('IRRBB exposures'!N451),ISNUMBER('IRRBB exposures'!N496)),'IRRBB exposures'!N451-'IRRBB exposures'!N496,"")</f>
        <v/>
      </c>
      <c r="N325" s="1346" t="str">
        <f>IF(AND(ISNUMBER('IRRBB exposures'!O451),ISNUMBER('IRRBB exposures'!O496)),'IRRBB exposures'!O451-'IRRBB exposures'!O496,"")</f>
        <v/>
      </c>
      <c r="O325" s="1346" t="str">
        <f>IF(AND(ISNUMBER('IRRBB exposures'!P451),ISNUMBER('IRRBB exposures'!P496)),'IRRBB exposures'!P451-'IRRBB exposures'!P496,"")</f>
        <v/>
      </c>
      <c r="P325" s="1346" t="str">
        <f>IF(AND(ISNUMBER('IRRBB exposures'!Q451),ISNUMBER('IRRBB exposures'!Q496)),'IRRBB exposures'!Q451-'IRRBB exposures'!Q496,"")</f>
        <v/>
      </c>
      <c r="Q325" s="1346" t="str">
        <f>IF(AND(ISNUMBER('IRRBB exposures'!R451),ISNUMBER('IRRBB exposures'!R496)),'IRRBB exposures'!R451-'IRRBB exposures'!R496,"")</f>
        <v/>
      </c>
      <c r="R325" s="1346" t="str">
        <f>IF(AND(ISNUMBER('IRRBB exposures'!S451),ISNUMBER('IRRBB exposures'!S496)),'IRRBB exposures'!S451-'IRRBB exposures'!S496,"")</f>
        <v/>
      </c>
      <c r="S325" s="1346" t="str">
        <f>IF(AND(ISNUMBER('IRRBB exposures'!T451),ISNUMBER('IRRBB exposures'!T496)),'IRRBB exposures'!T451-'IRRBB exposures'!T496,"")</f>
        <v/>
      </c>
      <c r="T325" s="1346" t="str">
        <f>IF(AND(ISNUMBER('IRRBB exposures'!U451),ISNUMBER('IRRBB exposures'!U496)),'IRRBB exposures'!U451-'IRRBB exposures'!U496,"")</f>
        <v/>
      </c>
      <c r="U325" s="1346" t="str">
        <f>IF(AND(ISNUMBER('IRRBB exposures'!V451),ISNUMBER('IRRBB exposures'!V496)),'IRRBB exposures'!V451-'IRRBB exposures'!V496,"")</f>
        <v/>
      </c>
      <c r="V325" s="1346" t="str">
        <f>IF(AND(ISNUMBER('IRRBB exposures'!W451),ISNUMBER('IRRBB exposures'!W496)),'IRRBB exposures'!W451-'IRRBB exposures'!W496,"")</f>
        <v/>
      </c>
      <c r="W325" s="1596" t="str">
        <f>IF(OR(ISBLANK('IRRBB exposures'!Z359),'IRRBB exposures'!AB360="No"),"",IF('IRRBB exposures'!Z359 = "No",-1,0))</f>
        <v/>
      </c>
    </row>
    <row r="326" spans="2:23" s="1150" customFormat="1" ht="15" customHeight="1" x14ac:dyDescent="0.25">
      <c r="B326" s="2245"/>
      <c r="C326" s="1150" t="s">
        <v>1301</v>
      </c>
      <c r="D326" s="1346" t="str">
        <f>IF(AND(ISNUMBER('IRRBB exposures'!E543),ISNUMBER('IRRBB exposures'!E589)),'IRRBB exposures'!E543-'IRRBB exposures'!E589,"")</f>
        <v/>
      </c>
      <c r="E326" s="1346" t="str">
        <f>IF(AND(ISNUMBER('IRRBB exposures'!F543),ISNUMBER('IRRBB exposures'!F589)),'IRRBB exposures'!F543-'IRRBB exposures'!F589,"")</f>
        <v/>
      </c>
      <c r="F326" s="1346" t="str">
        <f>IF(AND(ISNUMBER('IRRBB exposures'!G543),ISNUMBER('IRRBB exposures'!G589)),'IRRBB exposures'!G543-'IRRBB exposures'!G589,"")</f>
        <v/>
      </c>
      <c r="G326" s="1346" t="str">
        <f>IF(AND(ISNUMBER('IRRBB exposures'!H543),ISNUMBER('IRRBB exposures'!H589)),'IRRBB exposures'!H543-'IRRBB exposures'!H589,"")</f>
        <v/>
      </c>
      <c r="H326" s="1346" t="str">
        <f>IF(AND(ISNUMBER('IRRBB exposures'!I543),ISNUMBER('IRRBB exposures'!I589)),'IRRBB exposures'!I543-'IRRBB exposures'!I589,"")</f>
        <v/>
      </c>
      <c r="I326" s="1346" t="str">
        <f>IF(AND(ISNUMBER('IRRBB exposures'!J543),ISNUMBER('IRRBB exposures'!J589)),'IRRBB exposures'!J543-'IRRBB exposures'!J589,"")</f>
        <v/>
      </c>
      <c r="J326" s="1346" t="str">
        <f>IF(AND(ISNUMBER('IRRBB exposures'!K543),ISNUMBER('IRRBB exposures'!K589)),'IRRBB exposures'!K543-'IRRBB exposures'!K589,"")</f>
        <v/>
      </c>
      <c r="K326" s="1346" t="str">
        <f>IF(AND(ISNUMBER('IRRBB exposures'!L543),ISNUMBER('IRRBB exposures'!L589)),'IRRBB exposures'!L543-'IRRBB exposures'!L589,"")</f>
        <v/>
      </c>
      <c r="L326" s="1346" t="str">
        <f>IF(AND(ISNUMBER('IRRBB exposures'!M543),ISNUMBER('IRRBB exposures'!M589)),'IRRBB exposures'!M543-'IRRBB exposures'!M589,"")</f>
        <v/>
      </c>
      <c r="M326" s="1346" t="str">
        <f>IF(AND(ISNUMBER('IRRBB exposures'!N543),ISNUMBER('IRRBB exposures'!N589)),'IRRBB exposures'!N543-'IRRBB exposures'!N589,"")</f>
        <v/>
      </c>
      <c r="N326" s="1346" t="str">
        <f>IF(AND(ISNUMBER('IRRBB exposures'!O543),ISNUMBER('IRRBB exposures'!O589)),'IRRBB exposures'!O543-'IRRBB exposures'!O589,"")</f>
        <v/>
      </c>
      <c r="O326" s="1346" t="str">
        <f>IF(AND(ISNUMBER('IRRBB exposures'!P543),ISNUMBER('IRRBB exposures'!P589)),'IRRBB exposures'!P543-'IRRBB exposures'!P589,"")</f>
        <v/>
      </c>
      <c r="P326" s="1346" t="str">
        <f>IF(AND(ISNUMBER('IRRBB exposures'!Q543),ISNUMBER('IRRBB exposures'!Q589)),'IRRBB exposures'!Q543-'IRRBB exposures'!Q589,"")</f>
        <v/>
      </c>
      <c r="Q326" s="1346" t="str">
        <f>IF(AND(ISNUMBER('IRRBB exposures'!R543),ISNUMBER('IRRBB exposures'!R589)),'IRRBB exposures'!R543-'IRRBB exposures'!R589,"")</f>
        <v/>
      </c>
      <c r="R326" s="1346" t="str">
        <f>IF(AND(ISNUMBER('IRRBB exposures'!S543),ISNUMBER('IRRBB exposures'!S589)),'IRRBB exposures'!S543-'IRRBB exposures'!S589,"")</f>
        <v/>
      </c>
      <c r="S326" s="1346" t="str">
        <f>IF(AND(ISNUMBER('IRRBB exposures'!T543),ISNUMBER('IRRBB exposures'!T589)),'IRRBB exposures'!T543-'IRRBB exposures'!T589,"")</f>
        <v/>
      </c>
      <c r="T326" s="1346" t="str">
        <f>IF(AND(ISNUMBER('IRRBB exposures'!U543),ISNUMBER('IRRBB exposures'!U589)),'IRRBB exposures'!U543-'IRRBB exposures'!U589,"")</f>
        <v/>
      </c>
      <c r="U326" s="1346" t="str">
        <f>IF(AND(ISNUMBER('IRRBB exposures'!V543),ISNUMBER('IRRBB exposures'!V589)),'IRRBB exposures'!V543-'IRRBB exposures'!V589,"")</f>
        <v/>
      </c>
      <c r="V326" s="1346" t="str">
        <f>IF(AND(ISNUMBER('IRRBB exposures'!W543),ISNUMBER('IRRBB exposures'!W589)),'IRRBB exposures'!W543-'IRRBB exposures'!W589,"")</f>
        <v/>
      </c>
      <c r="W326" s="1597">
        <v>1</v>
      </c>
    </row>
    <row r="327" spans="2:23" s="1150" customFormat="1" ht="15" customHeight="1" x14ac:dyDescent="0.25">
      <c r="B327" s="2246"/>
      <c r="C327" s="1139" t="s">
        <v>1309</v>
      </c>
      <c r="D327" s="1347" t="str">
        <f>IF(AND(ISNUMBER(D311),'IRRBB exposures'!$F$30="Yes",'IRRBB exposures'!$Z$166="Yes",'IRRBB exposures'!$Z$267="Yes",'IRRBB exposures'!$AB$360="Yes",ISNUMBER(D326),ISNUMBER($W311),ISNUMBER($W312),ISNUMBER($W313),ISNUMBER($W314),ISNUMBER($W320),ISNUMBER($W321),ISNUMBER($W322),ISNUMBER($W323),ISNUMBER($W324),ISNUMBER($W325),ISNUMBER($W326)),SUMPRODUCT(D311:D314,$W311:$W314)+SUMPRODUCT(D320:D326,$W320:$W326),"")</f>
        <v/>
      </c>
      <c r="E327" s="1347" t="str">
        <f>IF(AND(ISNUMBER(E311),'IRRBB exposures'!$F$30="Yes",'IRRBB exposures'!$Z$166="Yes",'IRRBB exposures'!$Z$267="Yes",'IRRBB exposures'!$AB$360="Yes",ISNUMBER(E326),ISNUMBER($W311),ISNUMBER($W312),ISNUMBER($W313),ISNUMBER($W314),ISNUMBER($W320),ISNUMBER($W321),ISNUMBER($W322),ISNUMBER($W323),ISNUMBER($W324),ISNUMBER($W325),ISNUMBER($W326)),SUMPRODUCT(E311:E314,$W311:$W314)+SUMPRODUCT(E320:E326,$W320:$W326),"")</f>
        <v/>
      </c>
      <c r="F327" s="1347" t="str">
        <f>IF(AND(ISNUMBER(F311),'IRRBB exposures'!$F$30="Yes",'IRRBB exposures'!$Z$166="Yes",'IRRBB exposures'!$Z$267="Yes",'IRRBB exposures'!$AB$360="Yes",ISNUMBER(F326),ISNUMBER($W311),ISNUMBER($W312),ISNUMBER($W313),ISNUMBER($W314),ISNUMBER($W320),ISNUMBER($W321),ISNUMBER($W322),ISNUMBER($W323),ISNUMBER($W324),ISNUMBER($W325),ISNUMBER($W326)),SUMPRODUCT(F311:F314,$W311:$W314)+SUMPRODUCT(F320:F326,$W320:$W326),"")</f>
        <v/>
      </c>
      <c r="G327" s="1347" t="str">
        <f>IF(AND(ISNUMBER(G311),'IRRBB exposures'!$F$30="Yes",'IRRBB exposures'!$Z$166="Yes",'IRRBB exposures'!$Z$267="Yes",'IRRBB exposures'!$AB$360="Yes",ISNUMBER(G326),ISNUMBER($W311),ISNUMBER($W312),ISNUMBER($W313),ISNUMBER($W314),ISNUMBER($W320),ISNUMBER($W321),ISNUMBER($W322),ISNUMBER($W323),ISNUMBER($W324),ISNUMBER($W325),ISNUMBER($W326)),SUMPRODUCT(G311:G314,$W311:$W314)+SUMPRODUCT(G320:G326,$W320:$W326),"")</f>
        <v/>
      </c>
      <c r="H327" s="1347" t="str">
        <f>IF(AND(ISNUMBER(H311),'IRRBB exposures'!$F$30="Yes",'IRRBB exposures'!$Z$166="Yes",'IRRBB exposures'!$Z$267="Yes",'IRRBB exposures'!$AB$360="Yes",ISNUMBER(H326),ISNUMBER($W311),ISNUMBER($W312),ISNUMBER($W313),ISNUMBER($W314),ISNUMBER($W320),ISNUMBER($W321),ISNUMBER($W322),ISNUMBER($W323),ISNUMBER($W324),ISNUMBER($W325),ISNUMBER($W326)),SUMPRODUCT(H311:H314,$W311:$W314)+SUMPRODUCT(H320:H326,$W320:$W326),"")</f>
        <v/>
      </c>
      <c r="I327" s="1347" t="str">
        <f>IF(AND(ISNUMBER(I311),'IRRBB exposures'!$F$30="Yes",'IRRBB exposures'!$Z$166="Yes",'IRRBB exposures'!$Z$267="Yes",'IRRBB exposures'!$AB$360="Yes",ISNUMBER(I326),ISNUMBER($W311),ISNUMBER($W312),ISNUMBER($W313),ISNUMBER($W314),ISNUMBER($W320),ISNUMBER($W321),ISNUMBER($W322),ISNUMBER($W323),ISNUMBER($W324),ISNUMBER($W325),ISNUMBER($W326)),SUMPRODUCT(I311:I314,$W311:$W314)+SUMPRODUCT(I320:I326,$W320:$W326),"")</f>
        <v/>
      </c>
      <c r="J327" s="1347" t="str">
        <f>IF(AND(ISNUMBER(J311),'IRRBB exposures'!$F$30="Yes",'IRRBB exposures'!$Z$166="Yes",'IRRBB exposures'!$Z$267="Yes",'IRRBB exposures'!$AB$360="Yes",ISNUMBER(J326),ISNUMBER($W311),ISNUMBER($W312),ISNUMBER($W313),ISNUMBER($W314),ISNUMBER($W320),ISNUMBER($W321),ISNUMBER($W322),ISNUMBER($W323),ISNUMBER($W324),ISNUMBER($W325),ISNUMBER($W326)),SUMPRODUCT(J311:J314,$W311:$W314)+SUMPRODUCT(J320:J326,$W320:$W326),"")</f>
        <v/>
      </c>
      <c r="K327" s="1347" t="str">
        <f>IF(AND(ISNUMBER(K311),'IRRBB exposures'!$F$30="Yes",'IRRBB exposures'!$Z$166="Yes",'IRRBB exposures'!$Z$267="Yes",'IRRBB exposures'!$AB$360="Yes",ISNUMBER(K326),ISNUMBER($W311),ISNUMBER($W312),ISNUMBER($W313),ISNUMBER($W314),ISNUMBER($W320),ISNUMBER($W321),ISNUMBER($W322),ISNUMBER($W323),ISNUMBER($W324),ISNUMBER($W325),ISNUMBER($W326)),SUMPRODUCT(K311:K314,$W311:$W314)+SUMPRODUCT(K320:K326,$W320:$W326),"")</f>
        <v/>
      </c>
      <c r="L327" s="1347" t="str">
        <f>IF(AND(ISNUMBER(L311),'IRRBB exposures'!$F$30="Yes",'IRRBB exposures'!$Z$166="Yes",'IRRBB exposures'!$Z$267="Yes",'IRRBB exposures'!$AB$360="Yes",ISNUMBER(L326),ISNUMBER($W311),ISNUMBER($W312),ISNUMBER($W313),ISNUMBER($W314),ISNUMBER($W320),ISNUMBER($W321),ISNUMBER($W322),ISNUMBER($W323),ISNUMBER($W324),ISNUMBER($W325),ISNUMBER($W326)),SUMPRODUCT(L311:L314,$W311:$W314)+SUMPRODUCT(L320:L326,$W320:$W326),"")</f>
        <v/>
      </c>
      <c r="M327" s="1347" t="str">
        <f>IF(AND(ISNUMBER(M311),'IRRBB exposures'!$F$30="Yes",'IRRBB exposures'!$Z$166="Yes",'IRRBB exposures'!$Z$267="Yes",'IRRBB exposures'!$AB$360="Yes",ISNUMBER(M326),ISNUMBER($W311),ISNUMBER($W312),ISNUMBER($W313),ISNUMBER($W314),ISNUMBER($W320),ISNUMBER($W321),ISNUMBER($W322),ISNUMBER($W323),ISNUMBER($W324),ISNUMBER($W325),ISNUMBER($W326)),SUMPRODUCT(M311:M314,$W311:$W314)+SUMPRODUCT(M320:M326,$W320:$W326),"")</f>
        <v/>
      </c>
      <c r="N327" s="1347" t="str">
        <f>IF(AND(ISNUMBER(N311),'IRRBB exposures'!$F$30="Yes",'IRRBB exposures'!$Z$166="Yes",'IRRBB exposures'!$Z$267="Yes",'IRRBB exposures'!$AB$360="Yes",ISNUMBER(N326),ISNUMBER($W311),ISNUMBER($W312),ISNUMBER($W313),ISNUMBER($W314),ISNUMBER($W320),ISNUMBER($W321),ISNUMBER($W322),ISNUMBER($W323),ISNUMBER($W324),ISNUMBER($W325),ISNUMBER($W326)),SUMPRODUCT(N311:N314,$W311:$W314)+SUMPRODUCT(N320:N326,$W320:$W326),"")</f>
        <v/>
      </c>
      <c r="O327" s="1347" t="str">
        <f>IF(AND(ISNUMBER(O311),'IRRBB exposures'!$F$30="Yes",'IRRBB exposures'!$Z$166="Yes",'IRRBB exposures'!$Z$267="Yes",'IRRBB exposures'!$AB$360="Yes",ISNUMBER(O326),ISNUMBER($W311),ISNUMBER($W312),ISNUMBER($W313),ISNUMBER($W314),ISNUMBER($W320),ISNUMBER($W321),ISNUMBER($W322),ISNUMBER($W323),ISNUMBER($W324),ISNUMBER($W325),ISNUMBER($W326)),SUMPRODUCT(O311:O314,$W311:$W314)+SUMPRODUCT(O320:O326,$W320:$W326),"")</f>
        <v/>
      </c>
      <c r="P327" s="1347" t="str">
        <f>IF(AND(ISNUMBER(P311),'IRRBB exposures'!$F$30="Yes",'IRRBB exposures'!$Z$166="Yes",'IRRBB exposures'!$Z$267="Yes",'IRRBB exposures'!$AB$360="Yes",ISNUMBER(P326),ISNUMBER($W311),ISNUMBER($W312),ISNUMBER($W313),ISNUMBER($W314),ISNUMBER($W320),ISNUMBER($W321),ISNUMBER($W322),ISNUMBER($W323),ISNUMBER($W324),ISNUMBER($W325),ISNUMBER($W326)),SUMPRODUCT(P311:P314,$W311:$W314)+SUMPRODUCT(P320:P326,$W320:$W326),"")</f>
        <v/>
      </c>
      <c r="Q327" s="1347" t="str">
        <f>IF(AND(ISNUMBER(Q311),'IRRBB exposures'!$F$30="Yes",'IRRBB exposures'!$Z$166="Yes",'IRRBB exposures'!$Z$267="Yes",'IRRBB exposures'!$AB$360="Yes",ISNUMBER(Q326),ISNUMBER($W311),ISNUMBER($W312),ISNUMBER($W313),ISNUMBER($W314),ISNUMBER($W320),ISNUMBER($W321),ISNUMBER($W322),ISNUMBER($W323),ISNUMBER($W324),ISNUMBER($W325),ISNUMBER($W326)),SUMPRODUCT(Q311:Q314,$W311:$W314)+SUMPRODUCT(Q320:Q326,$W320:$W326),"")</f>
        <v/>
      </c>
      <c r="R327" s="1347" t="str">
        <f>IF(AND(ISNUMBER(R311),'IRRBB exposures'!$F$30="Yes",'IRRBB exposures'!$Z$166="Yes",'IRRBB exposures'!$Z$267="Yes",'IRRBB exposures'!$AB$360="Yes",ISNUMBER(R326),ISNUMBER($W311),ISNUMBER($W312),ISNUMBER($W313),ISNUMBER($W314),ISNUMBER($W320),ISNUMBER($W321),ISNUMBER($W322),ISNUMBER($W323),ISNUMBER($W324),ISNUMBER($W325),ISNUMBER($W326)),SUMPRODUCT(R311:R314,$W311:$W314)+SUMPRODUCT(R320:R326,$W320:$W326),"")</f>
        <v/>
      </c>
      <c r="S327" s="1347" t="str">
        <f>IF(AND(ISNUMBER(S311),'IRRBB exposures'!$F$30="Yes",'IRRBB exposures'!$Z$166="Yes",'IRRBB exposures'!$Z$267="Yes",'IRRBB exposures'!$AB$360="Yes",ISNUMBER(S326),ISNUMBER($W311),ISNUMBER($W312),ISNUMBER($W313),ISNUMBER($W314),ISNUMBER($W320),ISNUMBER($W321),ISNUMBER($W322),ISNUMBER($W323),ISNUMBER($W324),ISNUMBER($W325),ISNUMBER($W326)),SUMPRODUCT(S311:S314,$W311:$W314)+SUMPRODUCT(S320:S326,$W320:$W326),"")</f>
        <v/>
      </c>
      <c r="T327" s="1347" t="str">
        <f>IF(AND(ISNUMBER(T311),'IRRBB exposures'!$F$30="Yes",'IRRBB exposures'!$Z$166="Yes",'IRRBB exposures'!$Z$267="Yes",'IRRBB exposures'!$AB$360="Yes",ISNUMBER(T326),ISNUMBER($W311),ISNUMBER($W312),ISNUMBER($W313),ISNUMBER($W314),ISNUMBER($W320),ISNUMBER($W321),ISNUMBER($W322),ISNUMBER($W323),ISNUMBER($W324),ISNUMBER($W325),ISNUMBER($W326)),SUMPRODUCT(T311:T314,$W311:$W314)+SUMPRODUCT(T320:T326,$W320:$W326),"")</f>
        <v/>
      </c>
      <c r="U327" s="1347" t="str">
        <f>IF(AND(ISNUMBER(U311),'IRRBB exposures'!$F$30="Yes",'IRRBB exposures'!$Z$166="Yes",'IRRBB exposures'!$Z$267="Yes",'IRRBB exposures'!$AB$360="Yes",ISNUMBER(U326),ISNUMBER($W311),ISNUMBER($W312),ISNUMBER($W313),ISNUMBER($W314),ISNUMBER($W320),ISNUMBER($W321),ISNUMBER($W322),ISNUMBER($W323),ISNUMBER($W324),ISNUMBER($W325),ISNUMBER($W326)),SUMPRODUCT(U311:U314,$W311:$W314)+SUMPRODUCT(U320:U326,$W320:$W326),"")</f>
        <v/>
      </c>
      <c r="V327" s="1347" t="str">
        <f>IF(AND(ISNUMBER(V311),'IRRBB exposures'!$F$30="Yes",'IRRBB exposures'!$Z$166="Yes",'IRRBB exposures'!$Z$267="Yes",'IRRBB exposures'!$AB$360="Yes",ISNUMBER(V326),ISNUMBER($W311),ISNUMBER($W312),ISNUMBER($W313),ISNUMBER($W314),ISNUMBER($W320),ISNUMBER($W321),ISNUMBER($W322),ISNUMBER($W323),ISNUMBER($W324),ISNUMBER($W325),ISNUMBER($W326)),SUMPRODUCT(V311:V314,$W311:$W314)+SUMPRODUCT(V320:V326,$W320:$W326),"")</f>
        <v/>
      </c>
      <c r="W327" s="1598"/>
    </row>
    <row r="328" spans="2:23" s="1150" customFormat="1" ht="15" customHeight="1" x14ac:dyDescent="0.25">
      <c r="B328" s="2244">
        <v>2</v>
      </c>
      <c r="C328" s="1150" t="s">
        <v>1303</v>
      </c>
      <c r="D328" s="1346" t="str">
        <f>IF(ISNUMBER('IRRBB exposures'!E167),'IRRBB exposures'!E167,"")</f>
        <v/>
      </c>
      <c r="E328" s="1346" t="str">
        <f>IF(ISNUMBER('IRRBB exposures'!F167),'IRRBB exposures'!F167,"")</f>
        <v/>
      </c>
      <c r="F328" s="1346" t="str">
        <f>IF(ISNUMBER('IRRBB exposures'!G167),'IRRBB exposures'!G167,"")</f>
        <v/>
      </c>
      <c r="G328" s="1346" t="str">
        <f>IF(ISNUMBER('IRRBB exposures'!H167),'IRRBB exposures'!H167,"")</f>
        <v/>
      </c>
      <c r="H328" s="1346" t="str">
        <f>IF(ISNUMBER('IRRBB exposures'!I167),'IRRBB exposures'!I167,"")</f>
        <v/>
      </c>
      <c r="I328" s="1346" t="str">
        <f>IF(ISNUMBER('IRRBB exposures'!J167),'IRRBB exposures'!J167,"")</f>
        <v/>
      </c>
      <c r="J328" s="1346" t="str">
        <f>IF(ISNUMBER('IRRBB exposures'!K167),'IRRBB exposures'!K167,"")</f>
        <v/>
      </c>
      <c r="K328" s="1346" t="str">
        <f>IF(ISNUMBER('IRRBB exposures'!L167),'IRRBB exposures'!L167,"")</f>
        <v/>
      </c>
      <c r="L328" s="1346" t="str">
        <f>IF(ISNUMBER('IRRBB exposures'!M167),'IRRBB exposures'!M167,"")</f>
        <v/>
      </c>
      <c r="M328" s="1346" t="str">
        <f>IF(ISNUMBER('IRRBB exposures'!N167),'IRRBB exposures'!N167,"")</f>
        <v/>
      </c>
      <c r="N328" s="1346" t="str">
        <f>IF(ISNUMBER('IRRBB exposures'!O167),'IRRBB exposures'!O167,"")</f>
        <v/>
      </c>
      <c r="O328" s="1346" t="str">
        <f>IF(ISNUMBER('IRRBB exposures'!P167),'IRRBB exposures'!P167,"")</f>
        <v/>
      </c>
      <c r="P328" s="1346" t="str">
        <f>IF(ISNUMBER('IRRBB exposures'!Q167),'IRRBB exposures'!Q167,"")</f>
        <v/>
      </c>
      <c r="Q328" s="1346" t="str">
        <f>IF(ISNUMBER('IRRBB exposures'!R167),'IRRBB exposures'!R167,"")</f>
        <v/>
      </c>
      <c r="R328" s="1346" t="str">
        <f>IF(ISNUMBER('IRRBB exposures'!S167),'IRRBB exposures'!S167,"")</f>
        <v/>
      </c>
      <c r="S328" s="1346" t="str">
        <f>IF(ISNUMBER('IRRBB exposures'!T167),'IRRBB exposures'!T167,"")</f>
        <v/>
      </c>
      <c r="T328" s="1346" t="str">
        <f>IF(ISNUMBER('IRRBB exposures'!U167),'IRRBB exposures'!U167,"")</f>
        <v/>
      </c>
      <c r="U328" s="1346" t="str">
        <f>IF(ISNUMBER('IRRBB exposures'!V167),'IRRBB exposures'!V167,"")</f>
        <v/>
      </c>
      <c r="V328" s="1346" t="str">
        <f>IF(ISNUMBER('IRRBB exposures'!W167),'IRRBB exposures'!W167,"")</f>
        <v/>
      </c>
      <c r="W328" s="1595" t="str">
        <f>IF(OR(ISBLANK('IRRBB exposures'!Y165),'IRRBB exposures'!Z167="No"),"",IF('IRRBB exposures'!Y165 = "Yes",-1,0))</f>
        <v/>
      </c>
    </row>
    <row r="329" spans="2:23" s="1150" customFormat="1" ht="15" customHeight="1" x14ac:dyDescent="0.25">
      <c r="B329" s="2245"/>
      <c r="C329" s="1348" t="s">
        <v>1304</v>
      </c>
      <c r="D329" s="1346" t="str">
        <f>IF(ISNUMBER('IRRBB exposures'!E212),'IRRBB exposures'!E212,"")</f>
        <v/>
      </c>
      <c r="E329" s="1346" t="str">
        <f>IF(ISNUMBER('IRRBB exposures'!F212),'IRRBB exposures'!F212,"")</f>
        <v/>
      </c>
      <c r="F329" s="1346" t="str">
        <f>IF(ISNUMBER('IRRBB exposures'!G212),'IRRBB exposures'!G212,"")</f>
        <v/>
      </c>
      <c r="G329" s="1346" t="str">
        <f>IF(ISNUMBER('IRRBB exposures'!H212),'IRRBB exposures'!H212,"")</f>
        <v/>
      </c>
      <c r="H329" s="1346" t="str">
        <f>IF(ISNUMBER('IRRBB exposures'!I212),'IRRBB exposures'!I212,"")</f>
        <v/>
      </c>
      <c r="I329" s="1346" t="str">
        <f>IF(ISNUMBER('IRRBB exposures'!J212),'IRRBB exposures'!J212,"")</f>
        <v/>
      </c>
      <c r="J329" s="1346" t="str">
        <f>IF(ISNUMBER('IRRBB exposures'!K212),'IRRBB exposures'!K212,"")</f>
        <v/>
      </c>
      <c r="K329" s="1346" t="str">
        <f>IF(ISNUMBER('IRRBB exposures'!L212),'IRRBB exposures'!L212,"")</f>
        <v/>
      </c>
      <c r="L329" s="1346" t="str">
        <f>IF(ISNUMBER('IRRBB exposures'!M212),'IRRBB exposures'!M212,"")</f>
        <v/>
      </c>
      <c r="M329" s="1346" t="str">
        <f>IF(ISNUMBER('IRRBB exposures'!N212),'IRRBB exposures'!N212,"")</f>
        <v/>
      </c>
      <c r="N329" s="1346" t="str">
        <f>IF(ISNUMBER('IRRBB exposures'!O212),'IRRBB exposures'!O212,"")</f>
        <v/>
      </c>
      <c r="O329" s="1346" t="str">
        <f>IF(ISNUMBER('IRRBB exposures'!P212),'IRRBB exposures'!P212,"")</f>
        <v/>
      </c>
      <c r="P329" s="1346" t="str">
        <f>IF(ISNUMBER('IRRBB exposures'!Q212),'IRRBB exposures'!Q212,"")</f>
        <v/>
      </c>
      <c r="Q329" s="1346" t="str">
        <f>IF(ISNUMBER('IRRBB exposures'!R212),'IRRBB exposures'!R212,"")</f>
        <v/>
      </c>
      <c r="R329" s="1346" t="str">
        <f>IF(ISNUMBER('IRRBB exposures'!S212),'IRRBB exposures'!S212,"")</f>
        <v/>
      </c>
      <c r="S329" s="1346" t="str">
        <f>IF(ISNUMBER('IRRBB exposures'!T212),'IRRBB exposures'!T212,"")</f>
        <v/>
      </c>
      <c r="T329" s="1346" t="str">
        <f>IF(ISNUMBER('IRRBB exposures'!U212),'IRRBB exposures'!U212,"")</f>
        <v/>
      </c>
      <c r="U329" s="1346" t="str">
        <f>IF(ISNUMBER('IRRBB exposures'!V212),'IRRBB exposures'!V212,"")</f>
        <v/>
      </c>
      <c r="V329" s="1346" t="str">
        <f>IF(ISNUMBER('IRRBB exposures'!W212),'IRRBB exposures'!W212,"")</f>
        <v/>
      </c>
      <c r="W329" s="1596" t="str">
        <f>IF(OR(ISBLANK('IRRBB exposures'!Y165),'IRRBB exposures'!Z167="No"),"",IF('IRRBB exposures'!Y165 = "No",-1,0))</f>
        <v/>
      </c>
    </row>
    <row r="330" spans="2:23" s="1150" customFormat="1" ht="15" customHeight="1" x14ac:dyDescent="0.25">
      <c r="B330" s="2245"/>
      <c r="C330" s="1348" t="s">
        <v>1305</v>
      </c>
      <c r="D330" s="1346" t="str">
        <f>IF(ISNUMBER('IRRBB exposures'!E268),'IRRBB exposures'!E268,"")</f>
        <v/>
      </c>
      <c r="E330" s="1346" t="str">
        <f>IF(ISNUMBER('IRRBB exposures'!F268),'IRRBB exposures'!F268,"")</f>
        <v/>
      </c>
      <c r="F330" s="1346" t="str">
        <f>IF(ISNUMBER('IRRBB exposures'!G268),'IRRBB exposures'!G268,"")</f>
        <v/>
      </c>
      <c r="G330" s="1346" t="str">
        <f>IF(ISNUMBER('IRRBB exposures'!H268),'IRRBB exposures'!H268,"")</f>
        <v/>
      </c>
      <c r="H330" s="1346" t="str">
        <f>IF(ISNUMBER('IRRBB exposures'!I268),'IRRBB exposures'!I268,"")</f>
        <v/>
      </c>
      <c r="I330" s="1346" t="str">
        <f>IF(ISNUMBER('IRRBB exposures'!J268),'IRRBB exposures'!J268,"")</f>
        <v/>
      </c>
      <c r="J330" s="1346" t="str">
        <f>IF(ISNUMBER('IRRBB exposures'!K268),'IRRBB exposures'!K268,"")</f>
        <v/>
      </c>
      <c r="K330" s="1346" t="str">
        <f>IF(ISNUMBER('IRRBB exposures'!L268),'IRRBB exposures'!L268,"")</f>
        <v/>
      </c>
      <c r="L330" s="1346" t="str">
        <f>IF(ISNUMBER('IRRBB exposures'!M268),'IRRBB exposures'!M268,"")</f>
        <v/>
      </c>
      <c r="M330" s="1346" t="str">
        <f>IF(ISNUMBER('IRRBB exposures'!N268),'IRRBB exposures'!N268,"")</f>
        <v/>
      </c>
      <c r="N330" s="1346" t="str">
        <f>IF(ISNUMBER('IRRBB exposures'!O268),'IRRBB exposures'!O268,"")</f>
        <v/>
      </c>
      <c r="O330" s="1346" t="str">
        <f>IF(ISNUMBER('IRRBB exposures'!P268),'IRRBB exposures'!P268,"")</f>
        <v/>
      </c>
      <c r="P330" s="1346" t="str">
        <f>IF(ISNUMBER('IRRBB exposures'!Q268),'IRRBB exposures'!Q268,"")</f>
        <v/>
      </c>
      <c r="Q330" s="1346" t="str">
        <f>IF(ISNUMBER('IRRBB exposures'!R268),'IRRBB exposures'!R268,"")</f>
        <v/>
      </c>
      <c r="R330" s="1346" t="str">
        <f>IF(ISNUMBER('IRRBB exposures'!S268),'IRRBB exposures'!S268,"")</f>
        <v/>
      </c>
      <c r="S330" s="1346" t="str">
        <f>IF(ISNUMBER('IRRBB exposures'!T268),'IRRBB exposures'!T268,"")</f>
        <v/>
      </c>
      <c r="T330" s="1346" t="str">
        <f>IF(ISNUMBER('IRRBB exposures'!U268),'IRRBB exposures'!U268,"")</f>
        <v/>
      </c>
      <c r="U330" s="1346" t="str">
        <f>IF(ISNUMBER('IRRBB exposures'!V268),'IRRBB exposures'!V268,"")</f>
        <v/>
      </c>
      <c r="V330" s="1346" t="str">
        <f>IF(ISNUMBER('IRRBB exposures'!W268),'IRRBB exposures'!W268,"")</f>
        <v/>
      </c>
      <c r="W330" s="1596" t="str">
        <f>IF(OR(ISBLANK('IRRBB exposures'!Y266),'IRRBB exposures'!Z268="No"),"",IF('IRRBB exposures'!Y266 = "Yes",1,0))</f>
        <v/>
      </c>
    </row>
    <row r="331" spans="2:23" s="1150" customFormat="1" ht="15" customHeight="1" x14ac:dyDescent="0.25">
      <c r="B331" s="2245"/>
      <c r="C331" s="1348" t="s">
        <v>1306</v>
      </c>
      <c r="D331" s="1346" t="str">
        <f>IF(ISNUMBER('IRRBB exposures'!E313),'IRRBB exposures'!E313,"")</f>
        <v/>
      </c>
      <c r="E331" s="1346" t="str">
        <f>IF(ISNUMBER('IRRBB exposures'!F313),'IRRBB exposures'!F313,"")</f>
        <v/>
      </c>
      <c r="F331" s="1346" t="str">
        <f>IF(ISNUMBER('IRRBB exposures'!G313),'IRRBB exposures'!G313,"")</f>
        <v/>
      </c>
      <c r="G331" s="1346" t="str">
        <f>IF(ISNUMBER('IRRBB exposures'!H313),'IRRBB exposures'!H313,"")</f>
        <v/>
      </c>
      <c r="H331" s="1346" t="str">
        <f>IF(ISNUMBER('IRRBB exposures'!I313),'IRRBB exposures'!I313,"")</f>
        <v/>
      </c>
      <c r="I331" s="1346" t="str">
        <f>IF(ISNUMBER('IRRBB exposures'!J313),'IRRBB exposures'!J313,"")</f>
        <v/>
      </c>
      <c r="J331" s="1346" t="str">
        <f>IF(ISNUMBER('IRRBB exposures'!K313),'IRRBB exposures'!K313,"")</f>
        <v/>
      </c>
      <c r="K331" s="1346" t="str">
        <f>IF(ISNUMBER('IRRBB exposures'!L313),'IRRBB exposures'!L313,"")</f>
        <v/>
      </c>
      <c r="L331" s="1346" t="str">
        <f>IF(ISNUMBER('IRRBB exposures'!M313),'IRRBB exposures'!M313,"")</f>
        <v/>
      </c>
      <c r="M331" s="1346" t="str">
        <f>IF(ISNUMBER('IRRBB exposures'!N313),'IRRBB exposures'!N313,"")</f>
        <v/>
      </c>
      <c r="N331" s="1346" t="str">
        <f>IF(ISNUMBER('IRRBB exposures'!O313),'IRRBB exposures'!O313,"")</f>
        <v/>
      </c>
      <c r="O331" s="1346" t="str">
        <f>IF(ISNUMBER('IRRBB exposures'!P313),'IRRBB exposures'!P313,"")</f>
        <v/>
      </c>
      <c r="P331" s="1346" t="str">
        <f>IF(ISNUMBER('IRRBB exposures'!Q313),'IRRBB exposures'!Q313,"")</f>
        <v/>
      </c>
      <c r="Q331" s="1346" t="str">
        <f>IF(ISNUMBER('IRRBB exposures'!R313),'IRRBB exposures'!R313,"")</f>
        <v/>
      </c>
      <c r="R331" s="1346" t="str">
        <f>IF(ISNUMBER('IRRBB exposures'!S313),'IRRBB exposures'!S313,"")</f>
        <v/>
      </c>
      <c r="S331" s="1346" t="str">
        <f>IF(ISNUMBER('IRRBB exposures'!T313),'IRRBB exposures'!T313,"")</f>
        <v/>
      </c>
      <c r="T331" s="1346" t="str">
        <f>IF(ISNUMBER('IRRBB exposures'!U313),'IRRBB exposures'!U313,"")</f>
        <v/>
      </c>
      <c r="U331" s="1346" t="str">
        <f>IF(ISNUMBER('IRRBB exposures'!V313),'IRRBB exposures'!V313,"")</f>
        <v/>
      </c>
      <c r="V331" s="1346" t="str">
        <f>IF(ISNUMBER('IRRBB exposures'!W313),'IRRBB exposures'!W313,"")</f>
        <v/>
      </c>
      <c r="W331" s="1596" t="str">
        <f>IF(OR(ISBLANK('IRRBB exposures'!Y266),'IRRBB exposures'!Z268="No"),"",IF('IRRBB exposures'!Y266 = "No",1,0))</f>
        <v/>
      </c>
    </row>
    <row r="332" spans="2:23" s="1150" customFormat="1" ht="15" customHeight="1" x14ac:dyDescent="0.25">
      <c r="B332" s="2245"/>
      <c r="C332" s="1348" t="s">
        <v>1307</v>
      </c>
      <c r="D332" s="1346" t="str">
        <f>IF(AND(ISNUMBER('IRRBB exposures'!E361),ISNUMBER('IRRBB exposures'!E406)),'IRRBB exposures'!E361-'IRRBB exposures'!E406,"")</f>
        <v/>
      </c>
      <c r="E332" s="1346" t="str">
        <f>IF(AND(ISNUMBER('IRRBB exposures'!F361),ISNUMBER('IRRBB exposures'!F406)),'IRRBB exposures'!F361-'IRRBB exposures'!F406,"")</f>
        <v/>
      </c>
      <c r="F332" s="1346" t="str">
        <f>IF(AND(ISNUMBER('IRRBB exposures'!G361),ISNUMBER('IRRBB exposures'!G406)),'IRRBB exposures'!G361-'IRRBB exposures'!G406,"")</f>
        <v/>
      </c>
      <c r="G332" s="1346" t="str">
        <f>IF(AND(ISNUMBER('IRRBB exposures'!H361),ISNUMBER('IRRBB exposures'!H406)),'IRRBB exposures'!H361-'IRRBB exposures'!H406,"")</f>
        <v/>
      </c>
      <c r="H332" s="1346" t="str">
        <f>IF(AND(ISNUMBER('IRRBB exposures'!I361),ISNUMBER('IRRBB exposures'!I406)),'IRRBB exposures'!I361-'IRRBB exposures'!I406,"")</f>
        <v/>
      </c>
      <c r="I332" s="1346" t="str">
        <f>IF(AND(ISNUMBER('IRRBB exposures'!J361),ISNUMBER('IRRBB exposures'!J406)),'IRRBB exposures'!J361-'IRRBB exposures'!J406,"")</f>
        <v/>
      </c>
      <c r="J332" s="1346" t="str">
        <f>IF(AND(ISNUMBER('IRRBB exposures'!K361),ISNUMBER('IRRBB exposures'!K406)),'IRRBB exposures'!K361-'IRRBB exposures'!K406,"")</f>
        <v/>
      </c>
      <c r="K332" s="1346" t="str">
        <f>IF(AND(ISNUMBER('IRRBB exposures'!L361),ISNUMBER('IRRBB exposures'!L406)),'IRRBB exposures'!L361-'IRRBB exposures'!L406,"")</f>
        <v/>
      </c>
      <c r="L332" s="1346" t="str">
        <f>IF(AND(ISNUMBER('IRRBB exposures'!M361),ISNUMBER('IRRBB exposures'!M406)),'IRRBB exposures'!M361-'IRRBB exposures'!M406,"")</f>
        <v/>
      </c>
      <c r="M332" s="1346" t="str">
        <f>IF(AND(ISNUMBER('IRRBB exposures'!N361),ISNUMBER('IRRBB exposures'!N406)),'IRRBB exposures'!N361-'IRRBB exposures'!N406,"")</f>
        <v/>
      </c>
      <c r="N332" s="1346" t="str">
        <f>IF(AND(ISNUMBER('IRRBB exposures'!O361),ISNUMBER('IRRBB exposures'!O406)),'IRRBB exposures'!O361-'IRRBB exposures'!O406,"")</f>
        <v/>
      </c>
      <c r="O332" s="1346" t="str">
        <f>IF(AND(ISNUMBER('IRRBB exposures'!P361),ISNUMBER('IRRBB exposures'!P406)),'IRRBB exposures'!P361-'IRRBB exposures'!P406,"")</f>
        <v/>
      </c>
      <c r="P332" s="1346" t="str">
        <f>IF(AND(ISNUMBER('IRRBB exposures'!Q361),ISNUMBER('IRRBB exposures'!Q406)),'IRRBB exposures'!Q361-'IRRBB exposures'!Q406,"")</f>
        <v/>
      </c>
      <c r="Q332" s="1346" t="str">
        <f>IF(AND(ISNUMBER('IRRBB exposures'!R361),ISNUMBER('IRRBB exposures'!R406)),'IRRBB exposures'!R361-'IRRBB exposures'!R406,"")</f>
        <v/>
      </c>
      <c r="R332" s="1346" t="str">
        <f>IF(AND(ISNUMBER('IRRBB exposures'!S361),ISNUMBER('IRRBB exposures'!S406)),'IRRBB exposures'!S361-'IRRBB exposures'!S406,"")</f>
        <v/>
      </c>
      <c r="S332" s="1346" t="str">
        <f>IF(AND(ISNUMBER('IRRBB exposures'!T361),ISNUMBER('IRRBB exposures'!T406)),'IRRBB exposures'!T361-'IRRBB exposures'!T406,"")</f>
        <v/>
      </c>
      <c r="T332" s="1346" t="str">
        <f>IF(AND(ISNUMBER('IRRBB exposures'!U361),ISNUMBER('IRRBB exposures'!U406)),'IRRBB exposures'!U361-'IRRBB exposures'!U406,"")</f>
        <v/>
      </c>
      <c r="U332" s="1346" t="str">
        <f>IF(AND(ISNUMBER('IRRBB exposures'!V361),ISNUMBER('IRRBB exposures'!V406)),'IRRBB exposures'!V361-'IRRBB exposures'!V406,"")</f>
        <v/>
      </c>
      <c r="V332" s="1346" t="str">
        <f>IF(AND(ISNUMBER('IRRBB exposures'!W361),ISNUMBER('IRRBB exposures'!W406)),'IRRBB exposures'!W361-'IRRBB exposures'!W406,"")</f>
        <v/>
      </c>
      <c r="W332" s="1596" t="str">
        <f>IF(OR(ISBLANK('IRRBB exposures'!Z359),'IRRBB exposures'!AB361="No"),"",IF('IRRBB exposures'!Z359 = "Yes",-1,0))</f>
        <v/>
      </c>
    </row>
    <row r="333" spans="2:23" s="1150" customFormat="1" ht="15" customHeight="1" x14ac:dyDescent="0.25">
      <c r="B333" s="2245"/>
      <c r="C333" s="1348" t="s">
        <v>1308</v>
      </c>
      <c r="D333" s="1346" t="str">
        <f>IF(AND(ISNUMBER('IRRBB exposures'!E452),ISNUMBER('IRRBB exposures'!E497)),'IRRBB exposures'!E452-'IRRBB exposures'!E497,"")</f>
        <v/>
      </c>
      <c r="E333" s="1346" t="str">
        <f>IF(AND(ISNUMBER('IRRBB exposures'!F452),ISNUMBER('IRRBB exposures'!F497)),'IRRBB exposures'!F452-'IRRBB exposures'!F497,"")</f>
        <v/>
      </c>
      <c r="F333" s="1346" t="str">
        <f>IF(AND(ISNUMBER('IRRBB exposures'!G452),ISNUMBER('IRRBB exposures'!G497)),'IRRBB exposures'!G452-'IRRBB exposures'!G497,"")</f>
        <v/>
      </c>
      <c r="G333" s="1346" t="str">
        <f>IF(AND(ISNUMBER('IRRBB exposures'!H452),ISNUMBER('IRRBB exposures'!H497)),'IRRBB exposures'!H452-'IRRBB exposures'!H497,"")</f>
        <v/>
      </c>
      <c r="H333" s="1346" t="str">
        <f>IF(AND(ISNUMBER('IRRBB exposures'!I452),ISNUMBER('IRRBB exposures'!I497)),'IRRBB exposures'!I452-'IRRBB exposures'!I497,"")</f>
        <v/>
      </c>
      <c r="I333" s="1346" t="str">
        <f>IF(AND(ISNUMBER('IRRBB exposures'!J452),ISNUMBER('IRRBB exposures'!J497)),'IRRBB exposures'!J452-'IRRBB exposures'!J497,"")</f>
        <v/>
      </c>
      <c r="J333" s="1346" t="str">
        <f>IF(AND(ISNUMBER('IRRBB exposures'!K452),ISNUMBER('IRRBB exposures'!K497)),'IRRBB exposures'!K452-'IRRBB exposures'!K497,"")</f>
        <v/>
      </c>
      <c r="K333" s="1346" t="str">
        <f>IF(AND(ISNUMBER('IRRBB exposures'!L452),ISNUMBER('IRRBB exposures'!L497)),'IRRBB exposures'!L452-'IRRBB exposures'!L497,"")</f>
        <v/>
      </c>
      <c r="L333" s="1346" t="str">
        <f>IF(AND(ISNUMBER('IRRBB exposures'!M452),ISNUMBER('IRRBB exposures'!M497)),'IRRBB exposures'!M452-'IRRBB exposures'!M497,"")</f>
        <v/>
      </c>
      <c r="M333" s="1346" t="str">
        <f>IF(AND(ISNUMBER('IRRBB exposures'!N452),ISNUMBER('IRRBB exposures'!N497)),'IRRBB exposures'!N452-'IRRBB exposures'!N497,"")</f>
        <v/>
      </c>
      <c r="N333" s="1346" t="str">
        <f>IF(AND(ISNUMBER('IRRBB exposures'!O452),ISNUMBER('IRRBB exposures'!O497)),'IRRBB exposures'!O452-'IRRBB exposures'!O497,"")</f>
        <v/>
      </c>
      <c r="O333" s="1346" t="str">
        <f>IF(AND(ISNUMBER('IRRBB exposures'!P452),ISNUMBER('IRRBB exposures'!P497)),'IRRBB exposures'!P452-'IRRBB exposures'!P497,"")</f>
        <v/>
      </c>
      <c r="P333" s="1346" t="str">
        <f>IF(AND(ISNUMBER('IRRBB exposures'!Q452),ISNUMBER('IRRBB exposures'!Q497)),'IRRBB exposures'!Q452-'IRRBB exposures'!Q497,"")</f>
        <v/>
      </c>
      <c r="Q333" s="1346" t="str">
        <f>IF(AND(ISNUMBER('IRRBB exposures'!R452),ISNUMBER('IRRBB exposures'!R497)),'IRRBB exposures'!R452-'IRRBB exposures'!R497,"")</f>
        <v/>
      </c>
      <c r="R333" s="1346" t="str">
        <f>IF(AND(ISNUMBER('IRRBB exposures'!S452),ISNUMBER('IRRBB exposures'!S497)),'IRRBB exposures'!S452-'IRRBB exposures'!S497,"")</f>
        <v/>
      </c>
      <c r="S333" s="1346" t="str">
        <f>IF(AND(ISNUMBER('IRRBB exposures'!T452),ISNUMBER('IRRBB exposures'!T497)),'IRRBB exposures'!T452-'IRRBB exposures'!T497,"")</f>
        <v/>
      </c>
      <c r="T333" s="1346" t="str">
        <f>IF(AND(ISNUMBER('IRRBB exposures'!U452),ISNUMBER('IRRBB exposures'!U497)),'IRRBB exposures'!U452-'IRRBB exposures'!U497,"")</f>
        <v/>
      </c>
      <c r="U333" s="1346" t="str">
        <f>IF(AND(ISNUMBER('IRRBB exposures'!V452),ISNUMBER('IRRBB exposures'!V497)),'IRRBB exposures'!V452-'IRRBB exposures'!V497,"")</f>
        <v/>
      </c>
      <c r="V333" s="1346" t="str">
        <f>IF(AND(ISNUMBER('IRRBB exposures'!W452),ISNUMBER('IRRBB exposures'!W497)),'IRRBB exposures'!W452-'IRRBB exposures'!W497,"")</f>
        <v/>
      </c>
      <c r="W333" s="1596" t="str">
        <f>IF(OR(ISBLANK('IRRBB exposures'!Z359),'IRRBB exposures'!AB361="No"),"",IF('IRRBB exposures'!Z359 = "No",-1,0))</f>
        <v/>
      </c>
    </row>
    <row r="334" spans="2:23" s="1150" customFormat="1" ht="15" customHeight="1" x14ac:dyDescent="0.25">
      <c r="B334" s="2245"/>
      <c r="C334" s="1150" t="s">
        <v>1301</v>
      </c>
      <c r="D334" s="1346" t="str">
        <f>IF(AND(ISNUMBER('IRRBB exposures'!E544),ISNUMBER('IRRBB exposures'!E590)),'IRRBB exposures'!E544-'IRRBB exposures'!E590,"")</f>
        <v/>
      </c>
      <c r="E334" s="1346" t="str">
        <f>IF(AND(ISNUMBER('IRRBB exposures'!F544),ISNUMBER('IRRBB exposures'!F590)),'IRRBB exposures'!F544-'IRRBB exposures'!F590,"")</f>
        <v/>
      </c>
      <c r="F334" s="1346" t="str">
        <f>IF(AND(ISNUMBER('IRRBB exposures'!G544),ISNUMBER('IRRBB exposures'!G590)),'IRRBB exposures'!G544-'IRRBB exposures'!G590,"")</f>
        <v/>
      </c>
      <c r="G334" s="1346" t="str">
        <f>IF(AND(ISNUMBER('IRRBB exposures'!H544),ISNUMBER('IRRBB exposures'!H590)),'IRRBB exposures'!H544-'IRRBB exposures'!H590,"")</f>
        <v/>
      </c>
      <c r="H334" s="1346" t="str">
        <f>IF(AND(ISNUMBER('IRRBB exposures'!I544),ISNUMBER('IRRBB exposures'!I590)),'IRRBB exposures'!I544-'IRRBB exposures'!I590,"")</f>
        <v/>
      </c>
      <c r="I334" s="1346" t="str">
        <f>IF(AND(ISNUMBER('IRRBB exposures'!J544),ISNUMBER('IRRBB exposures'!J590)),'IRRBB exposures'!J544-'IRRBB exposures'!J590,"")</f>
        <v/>
      </c>
      <c r="J334" s="1346" t="str">
        <f>IF(AND(ISNUMBER('IRRBB exposures'!K544),ISNUMBER('IRRBB exposures'!K590)),'IRRBB exposures'!K544-'IRRBB exposures'!K590,"")</f>
        <v/>
      </c>
      <c r="K334" s="1346" t="str">
        <f>IF(AND(ISNUMBER('IRRBB exposures'!L544),ISNUMBER('IRRBB exposures'!L590)),'IRRBB exposures'!L544-'IRRBB exposures'!L590,"")</f>
        <v/>
      </c>
      <c r="L334" s="1346" t="str">
        <f>IF(AND(ISNUMBER('IRRBB exposures'!M544),ISNUMBER('IRRBB exposures'!M590)),'IRRBB exposures'!M544-'IRRBB exposures'!M590,"")</f>
        <v/>
      </c>
      <c r="M334" s="1346" t="str">
        <f>IF(AND(ISNUMBER('IRRBB exposures'!N544),ISNUMBER('IRRBB exposures'!N590)),'IRRBB exposures'!N544-'IRRBB exposures'!N590,"")</f>
        <v/>
      </c>
      <c r="N334" s="1346" t="str">
        <f>IF(AND(ISNUMBER('IRRBB exposures'!O544),ISNUMBER('IRRBB exposures'!O590)),'IRRBB exposures'!O544-'IRRBB exposures'!O590,"")</f>
        <v/>
      </c>
      <c r="O334" s="1346" t="str">
        <f>IF(AND(ISNUMBER('IRRBB exposures'!P544),ISNUMBER('IRRBB exposures'!P590)),'IRRBB exposures'!P544-'IRRBB exposures'!P590,"")</f>
        <v/>
      </c>
      <c r="P334" s="1346" t="str">
        <f>IF(AND(ISNUMBER('IRRBB exposures'!Q544),ISNUMBER('IRRBB exposures'!Q590)),'IRRBB exposures'!Q544-'IRRBB exposures'!Q590,"")</f>
        <v/>
      </c>
      <c r="Q334" s="1346" t="str">
        <f>IF(AND(ISNUMBER('IRRBB exposures'!R544),ISNUMBER('IRRBB exposures'!R590)),'IRRBB exposures'!R544-'IRRBB exposures'!R590,"")</f>
        <v/>
      </c>
      <c r="R334" s="1346" t="str">
        <f>IF(AND(ISNUMBER('IRRBB exposures'!S544),ISNUMBER('IRRBB exposures'!S590)),'IRRBB exposures'!S544-'IRRBB exposures'!S590,"")</f>
        <v/>
      </c>
      <c r="S334" s="1346" t="str">
        <f>IF(AND(ISNUMBER('IRRBB exposures'!T544),ISNUMBER('IRRBB exposures'!T590)),'IRRBB exposures'!T544-'IRRBB exposures'!T590,"")</f>
        <v/>
      </c>
      <c r="T334" s="1346" t="str">
        <f>IF(AND(ISNUMBER('IRRBB exposures'!U544),ISNUMBER('IRRBB exposures'!U590)),'IRRBB exposures'!U544-'IRRBB exposures'!U590,"")</f>
        <v/>
      </c>
      <c r="U334" s="1346" t="str">
        <f>IF(AND(ISNUMBER('IRRBB exposures'!V544),ISNUMBER('IRRBB exposures'!V590)),'IRRBB exposures'!V544-'IRRBB exposures'!V590,"")</f>
        <v/>
      </c>
      <c r="V334" s="1346" t="str">
        <f>IF(AND(ISNUMBER('IRRBB exposures'!W544),ISNUMBER('IRRBB exposures'!W590)),'IRRBB exposures'!W544-'IRRBB exposures'!W590,"")</f>
        <v/>
      </c>
      <c r="W334" s="1597">
        <f t="shared" ref="W334" si="25">IF(ISNUMBER(W326),W326,"")</f>
        <v>1</v>
      </c>
    </row>
    <row r="335" spans="2:23" s="1150" customFormat="1" ht="15" customHeight="1" x14ac:dyDescent="0.25">
      <c r="B335" s="2246"/>
      <c r="C335" s="1139" t="s">
        <v>1309</v>
      </c>
      <c r="D335" s="1347" t="str">
        <f>IF(AND(ISNUMBER(D311),'IRRBB exposures'!$F$30="Yes",'IRRBB exposures'!$Z$167="Yes",'IRRBB exposures'!$Z$268="Yes",'IRRBB exposures'!$AB$361="Yes",ISNUMBER(D334),ISNUMBER($W311),ISNUMBER($W312),ISNUMBER($W313),ISNUMBER($W314),ISNUMBER($W328),ISNUMBER($W329),ISNUMBER($W330),ISNUMBER($W331),ISNUMBER($W332),ISNUMBER($W333),ISNUMBER($W334)),SUMPRODUCT(D311:D314,$W311:$W314)+SUMPRODUCT(D328:D334,$W328:$W334),"")</f>
        <v/>
      </c>
      <c r="E335" s="1347" t="str">
        <f>IF(AND(ISNUMBER(E311),'IRRBB exposures'!$F$30="Yes",'IRRBB exposures'!$Z$167="Yes",'IRRBB exposures'!$Z$268="Yes",'IRRBB exposures'!$AB$361="Yes",ISNUMBER(E334),ISNUMBER($W311),ISNUMBER($W312),ISNUMBER($W313),ISNUMBER($W314),ISNUMBER($W328),ISNUMBER($W329),ISNUMBER($W330),ISNUMBER($W331),ISNUMBER($W332),ISNUMBER($W333),ISNUMBER($W334)),SUMPRODUCT(E311:E314,$W311:$W314)+SUMPRODUCT(E328:E334,$W328:$W334),"")</f>
        <v/>
      </c>
      <c r="F335" s="1347" t="str">
        <f>IF(AND(ISNUMBER(F311),'IRRBB exposures'!$F$30="Yes",'IRRBB exposures'!$Z$167="Yes",'IRRBB exposures'!$Z$268="Yes",'IRRBB exposures'!$AB$361="Yes",ISNUMBER(F334),ISNUMBER($W311),ISNUMBER($W312),ISNUMBER($W313),ISNUMBER($W314),ISNUMBER($W328),ISNUMBER($W329),ISNUMBER($W330),ISNUMBER($W331),ISNUMBER($W332),ISNUMBER($W333),ISNUMBER($W334)),SUMPRODUCT(F311:F314,$W311:$W314)+SUMPRODUCT(F328:F334,$W328:$W334),"")</f>
        <v/>
      </c>
      <c r="G335" s="1347" t="str">
        <f>IF(AND(ISNUMBER(G311),'IRRBB exposures'!$F$30="Yes",'IRRBB exposures'!$Z$167="Yes",'IRRBB exposures'!$Z$268="Yes",'IRRBB exposures'!$AB$361="Yes",ISNUMBER(G334),ISNUMBER($W311),ISNUMBER($W312),ISNUMBER($W313),ISNUMBER($W314),ISNUMBER($W328),ISNUMBER($W329),ISNUMBER($W330),ISNUMBER($W331),ISNUMBER($W332),ISNUMBER($W333),ISNUMBER($W334)),SUMPRODUCT(G311:G314,$W311:$W314)+SUMPRODUCT(G328:G334,$W328:$W334),"")</f>
        <v/>
      </c>
      <c r="H335" s="1347" t="str">
        <f>IF(AND(ISNUMBER(H311),'IRRBB exposures'!$F$30="Yes",'IRRBB exposures'!$Z$167="Yes",'IRRBB exposures'!$Z$268="Yes",'IRRBB exposures'!$AB$361="Yes",ISNUMBER(H334),ISNUMBER($W311),ISNUMBER($W312),ISNUMBER($W313),ISNUMBER($W314),ISNUMBER($W328),ISNUMBER($W329),ISNUMBER($W330),ISNUMBER($W331),ISNUMBER($W332),ISNUMBER($W333),ISNUMBER($W334)),SUMPRODUCT(H311:H314,$W311:$W314)+SUMPRODUCT(H328:H334,$W328:$W334),"")</f>
        <v/>
      </c>
      <c r="I335" s="1347" t="str">
        <f>IF(AND(ISNUMBER(I311),'IRRBB exposures'!$F$30="Yes",'IRRBB exposures'!$Z$167="Yes",'IRRBB exposures'!$Z$268="Yes",'IRRBB exposures'!$AB$361="Yes",ISNUMBER(I334),ISNUMBER($W311),ISNUMBER($W312),ISNUMBER($W313),ISNUMBER($W314),ISNUMBER($W328),ISNUMBER($W329),ISNUMBER($W330),ISNUMBER($W331),ISNUMBER($W332),ISNUMBER($W333),ISNUMBER($W334)),SUMPRODUCT(I311:I314,$W311:$W314)+SUMPRODUCT(I328:I334,$W328:$W334),"")</f>
        <v/>
      </c>
      <c r="J335" s="1347" t="str">
        <f>IF(AND(ISNUMBER(J311),'IRRBB exposures'!$F$30="Yes",'IRRBB exposures'!$Z$167="Yes",'IRRBB exposures'!$Z$268="Yes",'IRRBB exposures'!$AB$361="Yes",ISNUMBER(J334),ISNUMBER($W311),ISNUMBER($W312),ISNUMBER($W313),ISNUMBER($W314),ISNUMBER($W328),ISNUMBER($W329),ISNUMBER($W330),ISNUMBER($W331),ISNUMBER($W332),ISNUMBER($W333),ISNUMBER($W334)),SUMPRODUCT(J311:J314,$W311:$W314)+SUMPRODUCT(J328:J334,$W328:$W334),"")</f>
        <v/>
      </c>
      <c r="K335" s="1347" t="str">
        <f>IF(AND(ISNUMBER(K311),'IRRBB exposures'!$F$30="Yes",'IRRBB exposures'!$Z$167="Yes",'IRRBB exposures'!$Z$268="Yes",'IRRBB exposures'!$AB$361="Yes",ISNUMBER(K334),ISNUMBER($W311),ISNUMBER($W312),ISNUMBER($W313),ISNUMBER($W314),ISNUMBER($W328),ISNUMBER($W329),ISNUMBER($W330),ISNUMBER($W331),ISNUMBER($W332),ISNUMBER($W333),ISNUMBER($W334)),SUMPRODUCT(K311:K314,$W311:$W314)+SUMPRODUCT(K328:K334,$W328:$W334),"")</f>
        <v/>
      </c>
      <c r="L335" s="1347" t="str">
        <f>IF(AND(ISNUMBER(L311),'IRRBB exposures'!$F$30="Yes",'IRRBB exposures'!$Z$167="Yes",'IRRBB exposures'!$Z$268="Yes",'IRRBB exposures'!$AB$361="Yes",ISNUMBER(L334),ISNUMBER($W311),ISNUMBER($W312),ISNUMBER($W313),ISNUMBER($W314),ISNUMBER($W328),ISNUMBER($W329),ISNUMBER($W330),ISNUMBER($W331),ISNUMBER($W332),ISNUMBER($W333),ISNUMBER($W334)),SUMPRODUCT(L311:L314,$W311:$W314)+SUMPRODUCT(L328:L334,$W328:$W334),"")</f>
        <v/>
      </c>
      <c r="M335" s="1347" t="str">
        <f>IF(AND(ISNUMBER(M311),'IRRBB exposures'!$F$30="Yes",'IRRBB exposures'!$Z$167="Yes",'IRRBB exposures'!$Z$268="Yes",'IRRBB exposures'!$AB$361="Yes",ISNUMBER(M334),ISNUMBER($W311),ISNUMBER($W312),ISNUMBER($W313),ISNUMBER($W314),ISNUMBER($W328),ISNUMBER($W329),ISNUMBER($W330),ISNUMBER($W331),ISNUMBER($W332),ISNUMBER($W333),ISNUMBER($W334)),SUMPRODUCT(M311:M314,$W311:$W314)+SUMPRODUCT(M328:M334,$W328:$W334),"")</f>
        <v/>
      </c>
      <c r="N335" s="1347" t="str">
        <f>IF(AND(ISNUMBER(N311),'IRRBB exposures'!$F$30="Yes",'IRRBB exposures'!$Z$167="Yes",'IRRBB exposures'!$Z$268="Yes",'IRRBB exposures'!$AB$361="Yes",ISNUMBER(N334),ISNUMBER($W311),ISNUMBER($W312),ISNUMBER($W313),ISNUMBER($W314),ISNUMBER($W328),ISNUMBER($W329),ISNUMBER($W330),ISNUMBER($W331),ISNUMBER($W332),ISNUMBER($W333),ISNUMBER($W334)),SUMPRODUCT(N311:N314,$W311:$W314)+SUMPRODUCT(N328:N334,$W328:$W334),"")</f>
        <v/>
      </c>
      <c r="O335" s="1347" t="str">
        <f>IF(AND(ISNUMBER(O311),'IRRBB exposures'!$F$30="Yes",'IRRBB exposures'!$Z$167="Yes",'IRRBB exposures'!$Z$268="Yes",'IRRBB exposures'!$AB$361="Yes",ISNUMBER(O334),ISNUMBER($W311),ISNUMBER($W312),ISNUMBER($W313),ISNUMBER($W314),ISNUMBER($W328),ISNUMBER($W329),ISNUMBER($W330),ISNUMBER($W331),ISNUMBER($W332),ISNUMBER($W333),ISNUMBER($W334)),SUMPRODUCT(O311:O314,$W311:$W314)+SUMPRODUCT(O328:O334,$W328:$W334),"")</f>
        <v/>
      </c>
      <c r="P335" s="1347" t="str">
        <f>IF(AND(ISNUMBER(P311),'IRRBB exposures'!$F$30="Yes",'IRRBB exposures'!$Z$167="Yes",'IRRBB exposures'!$Z$268="Yes",'IRRBB exposures'!$AB$361="Yes",ISNUMBER(P334),ISNUMBER($W311),ISNUMBER($W312),ISNUMBER($W313),ISNUMBER($W314),ISNUMBER($W328),ISNUMBER($W329),ISNUMBER($W330),ISNUMBER($W331),ISNUMBER($W332),ISNUMBER($W333),ISNUMBER($W334)),SUMPRODUCT(P311:P314,$W311:$W314)+SUMPRODUCT(P328:P334,$W328:$W334),"")</f>
        <v/>
      </c>
      <c r="Q335" s="1347" t="str">
        <f>IF(AND(ISNUMBER(Q311),'IRRBB exposures'!$F$30="Yes",'IRRBB exposures'!$Z$167="Yes",'IRRBB exposures'!$Z$268="Yes",'IRRBB exposures'!$AB$361="Yes",ISNUMBER(Q334),ISNUMBER($W311),ISNUMBER($W312),ISNUMBER($W313),ISNUMBER($W314),ISNUMBER($W328),ISNUMBER($W329),ISNUMBER($W330),ISNUMBER($W331),ISNUMBER($W332),ISNUMBER($W333),ISNUMBER($W334)),SUMPRODUCT(Q311:Q314,$W311:$W314)+SUMPRODUCT(Q328:Q334,$W328:$W334),"")</f>
        <v/>
      </c>
      <c r="R335" s="1347" t="str">
        <f>IF(AND(ISNUMBER(R311),'IRRBB exposures'!$F$30="Yes",'IRRBB exposures'!$Z$167="Yes",'IRRBB exposures'!$Z$268="Yes",'IRRBB exposures'!$AB$361="Yes",ISNUMBER(R334),ISNUMBER($W311),ISNUMBER($W312),ISNUMBER($W313),ISNUMBER($W314),ISNUMBER($W328),ISNUMBER($W329),ISNUMBER($W330),ISNUMBER($W331),ISNUMBER($W332),ISNUMBER($W333),ISNUMBER($W334)),SUMPRODUCT(R311:R314,$W311:$W314)+SUMPRODUCT(R328:R334,$W328:$W334),"")</f>
        <v/>
      </c>
      <c r="S335" s="1347" t="str">
        <f>IF(AND(ISNUMBER(S311),'IRRBB exposures'!$F$30="Yes",'IRRBB exposures'!$Z$167="Yes",'IRRBB exposures'!$Z$268="Yes",'IRRBB exposures'!$AB$361="Yes",ISNUMBER(S334),ISNUMBER($W311),ISNUMBER($W312),ISNUMBER($W313),ISNUMBER($W314),ISNUMBER($W328),ISNUMBER($W329),ISNUMBER($W330),ISNUMBER($W331),ISNUMBER($W332),ISNUMBER($W333),ISNUMBER($W334)),SUMPRODUCT(S311:S314,$W311:$W314)+SUMPRODUCT(S328:S334,$W328:$W334),"")</f>
        <v/>
      </c>
      <c r="T335" s="1347" t="str">
        <f>IF(AND(ISNUMBER(T311),'IRRBB exposures'!$F$30="Yes",'IRRBB exposures'!$Z$167="Yes",'IRRBB exposures'!$Z$268="Yes",'IRRBB exposures'!$AB$361="Yes",ISNUMBER(T334),ISNUMBER($W311),ISNUMBER($W312),ISNUMBER($W313),ISNUMBER($W314),ISNUMBER($W328),ISNUMBER($W329),ISNUMBER($W330),ISNUMBER($W331),ISNUMBER($W332),ISNUMBER($W333),ISNUMBER($W334)),SUMPRODUCT(T311:T314,$W311:$W314)+SUMPRODUCT(T328:T334,$W328:$W334),"")</f>
        <v/>
      </c>
      <c r="U335" s="1347" t="str">
        <f>IF(AND(ISNUMBER(U311),'IRRBB exposures'!$F$30="Yes",'IRRBB exposures'!$Z$167="Yes",'IRRBB exposures'!$Z$268="Yes",'IRRBB exposures'!$AB$361="Yes",ISNUMBER(U334),ISNUMBER($W311),ISNUMBER($W312),ISNUMBER($W313),ISNUMBER($W314),ISNUMBER($W328),ISNUMBER($W329),ISNUMBER($W330),ISNUMBER($W331),ISNUMBER($W332),ISNUMBER($W333),ISNUMBER($W334)),SUMPRODUCT(U311:U314,$W311:$W314)+SUMPRODUCT(U328:U334,$W328:$W334),"")</f>
        <v/>
      </c>
      <c r="V335" s="1347" t="str">
        <f>IF(AND(ISNUMBER(V311),'IRRBB exposures'!$F$30="Yes",'IRRBB exposures'!$Z$167="Yes",'IRRBB exposures'!$Z$268="Yes",'IRRBB exposures'!$AB$361="Yes",ISNUMBER(V334),ISNUMBER($W311),ISNUMBER($W312),ISNUMBER($W313),ISNUMBER($W314),ISNUMBER($W328),ISNUMBER($W329),ISNUMBER($W330),ISNUMBER($W331),ISNUMBER($W332),ISNUMBER($W333),ISNUMBER($W334)),SUMPRODUCT(V311:V314,$W311:$W314)+SUMPRODUCT(V328:V334,$W328:$W334),"")</f>
        <v/>
      </c>
      <c r="W335" s="1598"/>
    </row>
    <row r="336" spans="2:23" s="1150" customFormat="1" ht="15" customHeight="1" x14ac:dyDescent="0.25">
      <c r="B336" s="2244">
        <v>3</v>
      </c>
      <c r="C336" s="1150" t="s">
        <v>1303</v>
      </c>
      <c r="D336" s="1346" t="str">
        <f>IF(ISNUMBER('IRRBB exposures'!E168),'IRRBB exposures'!E168,"")</f>
        <v/>
      </c>
      <c r="E336" s="1346" t="str">
        <f>IF(ISNUMBER('IRRBB exposures'!F168),'IRRBB exposures'!F168,"")</f>
        <v/>
      </c>
      <c r="F336" s="1346" t="str">
        <f>IF(ISNUMBER('IRRBB exposures'!G168),'IRRBB exposures'!G168,"")</f>
        <v/>
      </c>
      <c r="G336" s="1346" t="str">
        <f>IF(ISNUMBER('IRRBB exposures'!H168),'IRRBB exposures'!H168,"")</f>
        <v/>
      </c>
      <c r="H336" s="1346" t="str">
        <f>IF(ISNUMBER('IRRBB exposures'!I168),'IRRBB exposures'!I168,"")</f>
        <v/>
      </c>
      <c r="I336" s="1346" t="str">
        <f>IF(ISNUMBER('IRRBB exposures'!J168),'IRRBB exposures'!J168,"")</f>
        <v/>
      </c>
      <c r="J336" s="1346" t="str">
        <f>IF(ISNUMBER('IRRBB exposures'!K168),'IRRBB exposures'!K168,"")</f>
        <v/>
      </c>
      <c r="K336" s="1346" t="str">
        <f>IF(ISNUMBER('IRRBB exposures'!L168),'IRRBB exposures'!L168,"")</f>
        <v/>
      </c>
      <c r="L336" s="1346" t="str">
        <f>IF(ISNUMBER('IRRBB exposures'!M168),'IRRBB exposures'!M168,"")</f>
        <v/>
      </c>
      <c r="M336" s="1346" t="str">
        <f>IF(ISNUMBER('IRRBB exposures'!N168),'IRRBB exposures'!N168,"")</f>
        <v/>
      </c>
      <c r="N336" s="1346" t="str">
        <f>IF(ISNUMBER('IRRBB exposures'!O168),'IRRBB exposures'!O168,"")</f>
        <v/>
      </c>
      <c r="O336" s="1346" t="str">
        <f>IF(ISNUMBER('IRRBB exposures'!P168),'IRRBB exposures'!P168,"")</f>
        <v/>
      </c>
      <c r="P336" s="1346" t="str">
        <f>IF(ISNUMBER('IRRBB exposures'!Q168),'IRRBB exposures'!Q168,"")</f>
        <v/>
      </c>
      <c r="Q336" s="1346" t="str">
        <f>IF(ISNUMBER('IRRBB exposures'!R168),'IRRBB exposures'!R168,"")</f>
        <v/>
      </c>
      <c r="R336" s="1346" t="str">
        <f>IF(ISNUMBER('IRRBB exposures'!S168),'IRRBB exposures'!S168,"")</f>
        <v/>
      </c>
      <c r="S336" s="1346" t="str">
        <f>IF(ISNUMBER('IRRBB exposures'!T168),'IRRBB exposures'!T168,"")</f>
        <v/>
      </c>
      <c r="T336" s="1346" t="str">
        <f>IF(ISNUMBER('IRRBB exposures'!U168),'IRRBB exposures'!U168,"")</f>
        <v/>
      </c>
      <c r="U336" s="1346" t="str">
        <f>IF(ISNUMBER('IRRBB exposures'!V168),'IRRBB exposures'!V168,"")</f>
        <v/>
      </c>
      <c r="V336" s="1346" t="str">
        <f>IF(ISNUMBER('IRRBB exposures'!W168),'IRRBB exposures'!W168,"")</f>
        <v/>
      </c>
      <c r="W336" s="1595" t="str">
        <f>IF(OR(ISBLANK('IRRBB exposures'!Y165),'IRRBB exposures'!Z168="No"),"",IF('IRRBB exposures'!Y165 = "Yes",-1,0))</f>
        <v/>
      </c>
    </row>
    <row r="337" spans="2:23" s="1150" customFormat="1" ht="15" customHeight="1" x14ac:dyDescent="0.25">
      <c r="B337" s="2245"/>
      <c r="C337" s="1348" t="s">
        <v>1304</v>
      </c>
      <c r="D337" s="1346" t="str">
        <f>IF(ISNUMBER('IRRBB exposures'!E213),'IRRBB exposures'!E213,"")</f>
        <v/>
      </c>
      <c r="E337" s="1346" t="str">
        <f>IF(ISNUMBER('IRRBB exposures'!F213),'IRRBB exposures'!F213,"")</f>
        <v/>
      </c>
      <c r="F337" s="1346" t="str">
        <f>IF(ISNUMBER('IRRBB exposures'!G213),'IRRBB exposures'!G213,"")</f>
        <v/>
      </c>
      <c r="G337" s="1346" t="str">
        <f>IF(ISNUMBER('IRRBB exposures'!H213),'IRRBB exposures'!H213,"")</f>
        <v/>
      </c>
      <c r="H337" s="1346" t="str">
        <f>IF(ISNUMBER('IRRBB exposures'!I213),'IRRBB exposures'!I213,"")</f>
        <v/>
      </c>
      <c r="I337" s="1346" t="str">
        <f>IF(ISNUMBER('IRRBB exposures'!J213),'IRRBB exposures'!J213,"")</f>
        <v/>
      </c>
      <c r="J337" s="1346" t="str">
        <f>IF(ISNUMBER('IRRBB exposures'!K213),'IRRBB exposures'!K213,"")</f>
        <v/>
      </c>
      <c r="K337" s="1346" t="str">
        <f>IF(ISNUMBER('IRRBB exposures'!L213),'IRRBB exposures'!L213,"")</f>
        <v/>
      </c>
      <c r="L337" s="1346" t="str">
        <f>IF(ISNUMBER('IRRBB exposures'!M213),'IRRBB exposures'!M213,"")</f>
        <v/>
      </c>
      <c r="M337" s="1346" t="str">
        <f>IF(ISNUMBER('IRRBB exposures'!N213),'IRRBB exposures'!N213,"")</f>
        <v/>
      </c>
      <c r="N337" s="1346" t="str">
        <f>IF(ISNUMBER('IRRBB exposures'!O213),'IRRBB exposures'!O213,"")</f>
        <v/>
      </c>
      <c r="O337" s="1346" t="str">
        <f>IF(ISNUMBER('IRRBB exposures'!P213),'IRRBB exposures'!P213,"")</f>
        <v/>
      </c>
      <c r="P337" s="1346" t="str">
        <f>IF(ISNUMBER('IRRBB exposures'!Q213),'IRRBB exposures'!Q213,"")</f>
        <v/>
      </c>
      <c r="Q337" s="1346" t="str">
        <f>IF(ISNUMBER('IRRBB exposures'!R213),'IRRBB exposures'!R213,"")</f>
        <v/>
      </c>
      <c r="R337" s="1346" t="str">
        <f>IF(ISNUMBER('IRRBB exposures'!S213),'IRRBB exposures'!S213,"")</f>
        <v/>
      </c>
      <c r="S337" s="1346" t="str">
        <f>IF(ISNUMBER('IRRBB exposures'!T213),'IRRBB exposures'!T213,"")</f>
        <v/>
      </c>
      <c r="T337" s="1346" t="str">
        <f>IF(ISNUMBER('IRRBB exposures'!U213),'IRRBB exposures'!U213,"")</f>
        <v/>
      </c>
      <c r="U337" s="1346" t="str">
        <f>IF(ISNUMBER('IRRBB exposures'!V213),'IRRBB exposures'!V213,"")</f>
        <v/>
      </c>
      <c r="V337" s="1346" t="str">
        <f>IF(ISNUMBER('IRRBB exposures'!W213),'IRRBB exposures'!W213,"")</f>
        <v/>
      </c>
      <c r="W337" s="1596" t="str">
        <f>IF(OR(ISBLANK('IRRBB exposures'!Y165),'IRRBB exposures'!Z168="No"),"",IF('IRRBB exposures'!Y165 = "No",-1,0))</f>
        <v/>
      </c>
    </row>
    <row r="338" spans="2:23" s="1150" customFormat="1" ht="15" customHeight="1" x14ac:dyDescent="0.25">
      <c r="B338" s="2245"/>
      <c r="C338" s="1348" t="s">
        <v>1305</v>
      </c>
      <c r="D338" s="1346" t="str">
        <f>IF(ISNUMBER('IRRBB exposures'!E269),'IRRBB exposures'!E269,"")</f>
        <v/>
      </c>
      <c r="E338" s="1346" t="str">
        <f>IF(ISNUMBER('IRRBB exposures'!F269),'IRRBB exposures'!F269,"")</f>
        <v/>
      </c>
      <c r="F338" s="1346" t="str">
        <f>IF(ISNUMBER('IRRBB exposures'!G269),'IRRBB exposures'!G269,"")</f>
        <v/>
      </c>
      <c r="G338" s="1346" t="str">
        <f>IF(ISNUMBER('IRRBB exposures'!H269),'IRRBB exposures'!H269,"")</f>
        <v/>
      </c>
      <c r="H338" s="1346" t="str">
        <f>IF(ISNUMBER('IRRBB exposures'!I269),'IRRBB exposures'!I269,"")</f>
        <v/>
      </c>
      <c r="I338" s="1346" t="str">
        <f>IF(ISNUMBER('IRRBB exposures'!J269),'IRRBB exposures'!J269,"")</f>
        <v/>
      </c>
      <c r="J338" s="1346" t="str">
        <f>IF(ISNUMBER('IRRBB exposures'!K269),'IRRBB exposures'!K269,"")</f>
        <v/>
      </c>
      <c r="K338" s="1346" t="str">
        <f>IF(ISNUMBER('IRRBB exposures'!L269),'IRRBB exposures'!L269,"")</f>
        <v/>
      </c>
      <c r="L338" s="1346" t="str">
        <f>IF(ISNUMBER('IRRBB exposures'!M269),'IRRBB exposures'!M269,"")</f>
        <v/>
      </c>
      <c r="M338" s="1346" t="str">
        <f>IF(ISNUMBER('IRRBB exposures'!N269),'IRRBB exposures'!N269,"")</f>
        <v/>
      </c>
      <c r="N338" s="1346" t="str">
        <f>IF(ISNUMBER('IRRBB exposures'!O269),'IRRBB exposures'!O269,"")</f>
        <v/>
      </c>
      <c r="O338" s="1346" t="str">
        <f>IF(ISNUMBER('IRRBB exposures'!P269),'IRRBB exposures'!P269,"")</f>
        <v/>
      </c>
      <c r="P338" s="1346" t="str">
        <f>IF(ISNUMBER('IRRBB exposures'!Q269),'IRRBB exposures'!Q269,"")</f>
        <v/>
      </c>
      <c r="Q338" s="1346" t="str">
        <f>IF(ISNUMBER('IRRBB exposures'!R269),'IRRBB exposures'!R269,"")</f>
        <v/>
      </c>
      <c r="R338" s="1346" t="str">
        <f>IF(ISNUMBER('IRRBB exposures'!S269),'IRRBB exposures'!S269,"")</f>
        <v/>
      </c>
      <c r="S338" s="1346" t="str">
        <f>IF(ISNUMBER('IRRBB exposures'!T269),'IRRBB exposures'!T269,"")</f>
        <v/>
      </c>
      <c r="T338" s="1346" t="str">
        <f>IF(ISNUMBER('IRRBB exposures'!U269),'IRRBB exposures'!U269,"")</f>
        <v/>
      </c>
      <c r="U338" s="1346" t="str">
        <f>IF(ISNUMBER('IRRBB exposures'!V269),'IRRBB exposures'!V269,"")</f>
        <v/>
      </c>
      <c r="V338" s="1346" t="str">
        <f>IF(ISNUMBER('IRRBB exposures'!W269),'IRRBB exposures'!W269,"")</f>
        <v/>
      </c>
      <c r="W338" s="1596" t="str">
        <f>IF(OR(ISBLANK('IRRBB exposures'!Y266),'IRRBB exposures'!Z269="No"),"",IF('IRRBB exposures'!Y266 = "Yes",1,0))</f>
        <v/>
      </c>
    </row>
    <row r="339" spans="2:23" s="1150" customFormat="1" ht="15" customHeight="1" x14ac:dyDescent="0.25">
      <c r="B339" s="2245"/>
      <c r="C339" s="1348" t="s">
        <v>1306</v>
      </c>
      <c r="D339" s="1346" t="str">
        <f>IF(ISNUMBER('IRRBB exposures'!E314),'IRRBB exposures'!E314,"")</f>
        <v/>
      </c>
      <c r="E339" s="1346" t="str">
        <f>IF(ISNUMBER('IRRBB exposures'!F314),'IRRBB exposures'!F314,"")</f>
        <v/>
      </c>
      <c r="F339" s="1346" t="str">
        <f>IF(ISNUMBER('IRRBB exposures'!G314),'IRRBB exposures'!G314,"")</f>
        <v/>
      </c>
      <c r="G339" s="1346" t="str">
        <f>IF(ISNUMBER('IRRBB exposures'!H314),'IRRBB exposures'!H314,"")</f>
        <v/>
      </c>
      <c r="H339" s="1346" t="str">
        <f>IF(ISNUMBER('IRRBB exposures'!I314),'IRRBB exposures'!I314,"")</f>
        <v/>
      </c>
      <c r="I339" s="1346" t="str">
        <f>IF(ISNUMBER('IRRBB exposures'!J314),'IRRBB exposures'!J314,"")</f>
        <v/>
      </c>
      <c r="J339" s="1346" t="str">
        <f>IF(ISNUMBER('IRRBB exposures'!K314),'IRRBB exposures'!K314,"")</f>
        <v/>
      </c>
      <c r="K339" s="1346" t="str">
        <f>IF(ISNUMBER('IRRBB exposures'!L314),'IRRBB exposures'!L314,"")</f>
        <v/>
      </c>
      <c r="L339" s="1346" t="str">
        <f>IF(ISNUMBER('IRRBB exposures'!M314),'IRRBB exposures'!M314,"")</f>
        <v/>
      </c>
      <c r="M339" s="1346" t="str">
        <f>IF(ISNUMBER('IRRBB exposures'!N314),'IRRBB exposures'!N314,"")</f>
        <v/>
      </c>
      <c r="N339" s="1346" t="str">
        <f>IF(ISNUMBER('IRRBB exposures'!O314),'IRRBB exposures'!O314,"")</f>
        <v/>
      </c>
      <c r="O339" s="1346" t="str">
        <f>IF(ISNUMBER('IRRBB exposures'!P314),'IRRBB exposures'!P314,"")</f>
        <v/>
      </c>
      <c r="P339" s="1346" t="str">
        <f>IF(ISNUMBER('IRRBB exposures'!Q314),'IRRBB exposures'!Q314,"")</f>
        <v/>
      </c>
      <c r="Q339" s="1346" t="str">
        <f>IF(ISNUMBER('IRRBB exposures'!R314),'IRRBB exposures'!R314,"")</f>
        <v/>
      </c>
      <c r="R339" s="1346" t="str">
        <f>IF(ISNUMBER('IRRBB exposures'!S314),'IRRBB exposures'!S314,"")</f>
        <v/>
      </c>
      <c r="S339" s="1346" t="str">
        <f>IF(ISNUMBER('IRRBB exposures'!T314),'IRRBB exposures'!T314,"")</f>
        <v/>
      </c>
      <c r="T339" s="1346" t="str">
        <f>IF(ISNUMBER('IRRBB exposures'!U314),'IRRBB exposures'!U314,"")</f>
        <v/>
      </c>
      <c r="U339" s="1346" t="str">
        <f>IF(ISNUMBER('IRRBB exposures'!V314),'IRRBB exposures'!V314,"")</f>
        <v/>
      </c>
      <c r="V339" s="1346" t="str">
        <f>IF(ISNUMBER('IRRBB exposures'!W314),'IRRBB exposures'!W314,"")</f>
        <v/>
      </c>
      <c r="W339" s="1596" t="str">
        <f>IF(OR(ISBLANK('IRRBB exposures'!Y266),'IRRBB exposures'!Z269="No"),"",IF('IRRBB exposures'!Y266 = "No",1,0))</f>
        <v/>
      </c>
    </row>
    <row r="340" spans="2:23" s="1150" customFormat="1" ht="15" customHeight="1" x14ac:dyDescent="0.25">
      <c r="B340" s="2245"/>
      <c r="C340" s="1348" t="s">
        <v>1307</v>
      </c>
      <c r="D340" s="1346" t="str">
        <f>IF(AND(ISNUMBER('IRRBB exposures'!E362),ISNUMBER('IRRBB exposures'!E407)),'IRRBB exposures'!E362-'IRRBB exposures'!E407,"")</f>
        <v/>
      </c>
      <c r="E340" s="1346" t="str">
        <f>IF(AND(ISNUMBER('IRRBB exposures'!F362),ISNUMBER('IRRBB exposures'!F407)),'IRRBB exposures'!F362-'IRRBB exposures'!F407,"")</f>
        <v/>
      </c>
      <c r="F340" s="1346" t="str">
        <f>IF(AND(ISNUMBER('IRRBB exposures'!G362),ISNUMBER('IRRBB exposures'!G407)),'IRRBB exposures'!G362-'IRRBB exposures'!G407,"")</f>
        <v/>
      </c>
      <c r="G340" s="1346" t="str">
        <f>IF(AND(ISNUMBER('IRRBB exposures'!H362),ISNUMBER('IRRBB exposures'!H407)),'IRRBB exposures'!H362-'IRRBB exposures'!H407,"")</f>
        <v/>
      </c>
      <c r="H340" s="1346" t="str">
        <f>IF(AND(ISNUMBER('IRRBB exposures'!I362),ISNUMBER('IRRBB exposures'!I407)),'IRRBB exposures'!I362-'IRRBB exposures'!I407,"")</f>
        <v/>
      </c>
      <c r="I340" s="1346" t="str">
        <f>IF(AND(ISNUMBER('IRRBB exposures'!J362),ISNUMBER('IRRBB exposures'!J407)),'IRRBB exposures'!J362-'IRRBB exposures'!J407,"")</f>
        <v/>
      </c>
      <c r="J340" s="1346" t="str">
        <f>IF(AND(ISNUMBER('IRRBB exposures'!K362),ISNUMBER('IRRBB exposures'!K407)),'IRRBB exposures'!K362-'IRRBB exposures'!K407,"")</f>
        <v/>
      </c>
      <c r="K340" s="1346" t="str">
        <f>IF(AND(ISNUMBER('IRRBB exposures'!L362),ISNUMBER('IRRBB exposures'!L407)),'IRRBB exposures'!L362-'IRRBB exposures'!L407,"")</f>
        <v/>
      </c>
      <c r="L340" s="1346" t="str">
        <f>IF(AND(ISNUMBER('IRRBB exposures'!M362),ISNUMBER('IRRBB exposures'!M407)),'IRRBB exposures'!M362-'IRRBB exposures'!M407,"")</f>
        <v/>
      </c>
      <c r="M340" s="1346" t="str">
        <f>IF(AND(ISNUMBER('IRRBB exposures'!N362),ISNUMBER('IRRBB exposures'!N407)),'IRRBB exposures'!N362-'IRRBB exposures'!N407,"")</f>
        <v/>
      </c>
      <c r="N340" s="1346" t="str">
        <f>IF(AND(ISNUMBER('IRRBB exposures'!O362),ISNUMBER('IRRBB exposures'!O407)),'IRRBB exposures'!O362-'IRRBB exposures'!O407,"")</f>
        <v/>
      </c>
      <c r="O340" s="1346" t="str">
        <f>IF(AND(ISNUMBER('IRRBB exposures'!P362),ISNUMBER('IRRBB exposures'!P407)),'IRRBB exposures'!P362-'IRRBB exposures'!P407,"")</f>
        <v/>
      </c>
      <c r="P340" s="1346" t="str">
        <f>IF(AND(ISNUMBER('IRRBB exposures'!Q362),ISNUMBER('IRRBB exposures'!Q407)),'IRRBB exposures'!Q362-'IRRBB exposures'!Q407,"")</f>
        <v/>
      </c>
      <c r="Q340" s="1346" t="str">
        <f>IF(AND(ISNUMBER('IRRBB exposures'!R362),ISNUMBER('IRRBB exposures'!R407)),'IRRBB exposures'!R362-'IRRBB exposures'!R407,"")</f>
        <v/>
      </c>
      <c r="R340" s="1346" t="str">
        <f>IF(AND(ISNUMBER('IRRBB exposures'!S362),ISNUMBER('IRRBB exposures'!S407)),'IRRBB exposures'!S362-'IRRBB exposures'!S407,"")</f>
        <v/>
      </c>
      <c r="S340" s="1346" t="str">
        <f>IF(AND(ISNUMBER('IRRBB exposures'!T362),ISNUMBER('IRRBB exposures'!T407)),'IRRBB exposures'!T362-'IRRBB exposures'!T407,"")</f>
        <v/>
      </c>
      <c r="T340" s="1346" t="str">
        <f>IF(AND(ISNUMBER('IRRBB exposures'!U362),ISNUMBER('IRRBB exposures'!U407)),'IRRBB exposures'!U362-'IRRBB exposures'!U407,"")</f>
        <v/>
      </c>
      <c r="U340" s="1346" t="str">
        <f>IF(AND(ISNUMBER('IRRBB exposures'!V362),ISNUMBER('IRRBB exposures'!V407)),'IRRBB exposures'!V362-'IRRBB exposures'!V407,"")</f>
        <v/>
      </c>
      <c r="V340" s="1346" t="str">
        <f>IF(AND(ISNUMBER('IRRBB exposures'!W362),ISNUMBER('IRRBB exposures'!W407)),'IRRBB exposures'!W362-'IRRBB exposures'!W407,"")</f>
        <v/>
      </c>
      <c r="W340" s="1596" t="str">
        <f>IF(OR(ISBLANK('IRRBB exposures'!Z359),'IRRBB exposures'!AB362="No"),"",IF('IRRBB exposures'!Z359 = "Yes",-1,0))</f>
        <v/>
      </c>
    </row>
    <row r="341" spans="2:23" s="1150" customFormat="1" ht="15" customHeight="1" x14ac:dyDescent="0.25">
      <c r="B341" s="2245"/>
      <c r="C341" s="1348" t="s">
        <v>1308</v>
      </c>
      <c r="D341" s="1346" t="str">
        <f>IF(AND(ISNUMBER('IRRBB exposures'!E453),ISNUMBER('IRRBB exposures'!E498)),'IRRBB exposures'!E453-'IRRBB exposures'!E498,"")</f>
        <v/>
      </c>
      <c r="E341" s="1346" t="str">
        <f>IF(AND(ISNUMBER('IRRBB exposures'!F453),ISNUMBER('IRRBB exposures'!F498)),'IRRBB exposures'!F453-'IRRBB exposures'!F498,"")</f>
        <v/>
      </c>
      <c r="F341" s="1346" t="str">
        <f>IF(AND(ISNUMBER('IRRBB exposures'!G453),ISNUMBER('IRRBB exposures'!G498)),'IRRBB exposures'!G453-'IRRBB exposures'!G498,"")</f>
        <v/>
      </c>
      <c r="G341" s="1346" t="str">
        <f>IF(AND(ISNUMBER('IRRBB exposures'!H453),ISNUMBER('IRRBB exposures'!H498)),'IRRBB exposures'!H453-'IRRBB exposures'!H498,"")</f>
        <v/>
      </c>
      <c r="H341" s="1346" t="str">
        <f>IF(AND(ISNUMBER('IRRBB exposures'!I453),ISNUMBER('IRRBB exposures'!I498)),'IRRBB exposures'!I453-'IRRBB exposures'!I498,"")</f>
        <v/>
      </c>
      <c r="I341" s="1346" t="str">
        <f>IF(AND(ISNUMBER('IRRBB exposures'!J453),ISNUMBER('IRRBB exposures'!J498)),'IRRBB exposures'!J453-'IRRBB exposures'!J498,"")</f>
        <v/>
      </c>
      <c r="J341" s="1346" t="str">
        <f>IF(AND(ISNUMBER('IRRBB exposures'!K453),ISNUMBER('IRRBB exposures'!K498)),'IRRBB exposures'!K453-'IRRBB exposures'!K498,"")</f>
        <v/>
      </c>
      <c r="K341" s="1346" t="str">
        <f>IF(AND(ISNUMBER('IRRBB exposures'!L453),ISNUMBER('IRRBB exposures'!L498)),'IRRBB exposures'!L453-'IRRBB exposures'!L498,"")</f>
        <v/>
      </c>
      <c r="L341" s="1346" t="str">
        <f>IF(AND(ISNUMBER('IRRBB exposures'!M453),ISNUMBER('IRRBB exposures'!M498)),'IRRBB exposures'!M453-'IRRBB exposures'!M498,"")</f>
        <v/>
      </c>
      <c r="M341" s="1346" t="str">
        <f>IF(AND(ISNUMBER('IRRBB exposures'!N453),ISNUMBER('IRRBB exposures'!N498)),'IRRBB exposures'!N453-'IRRBB exposures'!N498,"")</f>
        <v/>
      </c>
      <c r="N341" s="1346" t="str">
        <f>IF(AND(ISNUMBER('IRRBB exposures'!O453),ISNUMBER('IRRBB exposures'!O498)),'IRRBB exposures'!O453-'IRRBB exposures'!O498,"")</f>
        <v/>
      </c>
      <c r="O341" s="1346" t="str">
        <f>IF(AND(ISNUMBER('IRRBB exposures'!P453),ISNUMBER('IRRBB exposures'!P498)),'IRRBB exposures'!P453-'IRRBB exposures'!P498,"")</f>
        <v/>
      </c>
      <c r="P341" s="1346" t="str">
        <f>IF(AND(ISNUMBER('IRRBB exposures'!Q453),ISNUMBER('IRRBB exposures'!Q498)),'IRRBB exposures'!Q453-'IRRBB exposures'!Q498,"")</f>
        <v/>
      </c>
      <c r="Q341" s="1346" t="str">
        <f>IF(AND(ISNUMBER('IRRBB exposures'!R453),ISNUMBER('IRRBB exposures'!R498)),'IRRBB exposures'!R453-'IRRBB exposures'!R498,"")</f>
        <v/>
      </c>
      <c r="R341" s="1346" t="str">
        <f>IF(AND(ISNUMBER('IRRBB exposures'!S453),ISNUMBER('IRRBB exposures'!S498)),'IRRBB exposures'!S453-'IRRBB exposures'!S498,"")</f>
        <v/>
      </c>
      <c r="S341" s="1346" t="str">
        <f>IF(AND(ISNUMBER('IRRBB exposures'!T453),ISNUMBER('IRRBB exposures'!T498)),'IRRBB exposures'!T453-'IRRBB exposures'!T498,"")</f>
        <v/>
      </c>
      <c r="T341" s="1346" t="str">
        <f>IF(AND(ISNUMBER('IRRBB exposures'!U453),ISNUMBER('IRRBB exposures'!U498)),'IRRBB exposures'!U453-'IRRBB exposures'!U498,"")</f>
        <v/>
      </c>
      <c r="U341" s="1346" t="str">
        <f>IF(AND(ISNUMBER('IRRBB exposures'!V453),ISNUMBER('IRRBB exposures'!V498)),'IRRBB exposures'!V453-'IRRBB exposures'!V498,"")</f>
        <v/>
      </c>
      <c r="V341" s="1346" t="str">
        <f>IF(AND(ISNUMBER('IRRBB exposures'!W453),ISNUMBER('IRRBB exposures'!W498)),'IRRBB exposures'!W453-'IRRBB exposures'!W498,"")</f>
        <v/>
      </c>
      <c r="W341" s="1596" t="str">
        <f>IF(OR(ISBLANK('IRRBB exposures'!Z359),'IRRBB exposures'!AB362="No"),"",IF('IRRBB exposures'!Z359 = "No",-1,0))</f>
        <v/>
      </c>
    </row>
    <row r="342" spans="2:23" s="1150" customFormat="1" ht="15" customHeight="1" x14ac:dyDescent="0.25">
      <c r="B342" s="2245"/>
      <c r="C342" s="1150" t="s">
        <v>1301</v>
      </c>
      <c r="D342" s="1346" t="str">
        <f>IF(AND(ISNUMBER('IRRBB exposures'!E545),ISNUMBER('IRRBB exposures'!E591)),'IRRBB exposures'!E545-'IRRBB exposures'!E591,"")</f>
        <v/>
      </c>
      <c r="E342" s="1346" t="str">
        <f>IF(AND(ISNUMBER('IRRBB exposures'!F545),ISNUMBER('IRRBB exposures'!F591)),'IRRBB exposures'!F545-'IRRBB exposures'!F591,"")</f>
        <v/>
      </c>
      <c r="F342" s="1346" t="str">
        <f>IF(AND(ISNUMBER('IRRBB exposures'!G545),ISNUMBER('IRRBB exposures'!G591)),'IRRBB exposures'!G545-'IRRBB exposures'!G591,"")</f>
        <v/>
      </c>
      <c r="G342" s="1346" t="str">
        <f>IF(AND(ISNUMBER('IRRBB exposures'!H545),ISNUMBER('IRRBB exposures'!H591)),'IRRBB exposures'!H545-'IRRBB exposures'!H591,"")</f>
        <v/>
      </c>
      <c r="H342" s="1346" t="str">
        <f>IF(AND(ISNUMBER('IRRBB exposures'!I545),ISNUMBER('IRRBB exposures'!I591)),'IRRBB exposures'!I545-'IRRBB exposures'!I591,"")</f>
        <v/>
      </c>
      <c r="I342" s="1346" t="str">
        <f>IF(AND(ISNUMBER('IRRBB exposures'!J545),ISNUMBER('IRRBB exposures'!J591)),'IRRBB exposures'!J545-'IRRBB exposures'!J591,"")</f>
        <v/>
      </c>
      <c r="J342" s="1346" t="str">
        <f>IF(AND(ISNUMBER('IRRBB exposures'!K545),ISNUMBER('IRRBB exposures'!K591)),'IRRBB exposures'!K545-'IRRBB exposures'!K591,"")</f>
        <v/>
      </c>
      <c r="K342" s="1346" t="str">
        <f>IF(AND(ISNUMBER('IRRBB exposures'!L545),ISNUMBER('IRRBB exposures'!L591)),'IRRBB exposures'!L545-'IRRBB exposures'!L591,"")</f>
        <v/>
      </c>
      <c r="L342" s="1346" t="str">
        <f>IF(AND(ISNUMBER('IRRBB exposures'!M545),ISNUMBER('IRRBB exposures'!M591)),'IRRBB exposures'!M545-'IRRBB exposures'!M591,"")</f>
        <v/>
      </c>
      <c r="M342" s="1346" t="str">
        <f>IF(AND(ISNUMBER('IRRBB exposures'!N545),ISNUMBER('IRRBB exposures'!N591)),'IRRBB exposures'!N545-'IRRBB exposures'!N591,"")</f>
        <v/>
      </c>
      <c r="N342" s="1346" t="str">
        <f>IF(AND(ISNUMBER('IRRBB exposures'!O545),ISNUMBER('IRRBB exposures'!O591)),'IRRBB exposures'!O545-'IRRBB exposures'!O591,"")</f>
        <v/>
      </c>
      <c r="O342" s="1346" t="str">
        <f>IF(AND(ISNUMBER('IRRBB exposures'!P545),ISNUMBER('IRRBB exposures'!P591)),'IRRBB exposures'!P545-'IRRBB exposures'!P591,"")</f>
        <v/>
      </c>
      <c r="P342" s="1346" t="str">
        <f>IF(AND(ISNUMBER('IRRBB exposures'!Q545),ISNUMBER('IRRBB exposures'!Q591)),'IRRBB exposures'!Q545-'IRRBB exposures'!Q591,"")</f>
        <v/>
      </c>
      <c r="Q342" s="1346" t="str">
        <f>IF(AND(ISNUMBER('IRRBB exposures'!R545),ISNUMBER('IRRBB exposures'!R591)),'IRRBB exposures'!R545-'IRRBB exposures'!R591,"")</f>
        <v/>
      </c>
      <c r="R342" s="1346" t="str">
        <f>IF(AND(ISNUMBER('IRRBB exposures'!S545),ISNUMBER('IRRBB exposures'!S591)),'IRRBB exposures'!S545-'IRRBB exposures'!S591,"")</f>
        <v/>
      </c>
      <c r="S342" s="1346" t="str">
        <f>IF(AND(ISNUMBER('IRRBB exposures'!T545),ISNUMBER('IRRBB exposures'!T591)),'IRRBB exposures'!T545-'IRRBB exposures'!T591,"")</f>
        <v/>
      </c>
      <c r="T342" s="1346" t="str">
        <f>IF(AND(ISNUMBER('IRRBB exposures'!U545),ISNUMBER('IRRBB exposures'!U591)),'IRRBB exposures'!U545-'IRRBB exposures'!U591,"")</f>
        <v/>
      </c>
      <c r="U342" s="1346" t="str">
        <f>IF(AND(ISNUMBER('IRRBB exposures'!V545),ISNUMBER('IRRBB exposures'!V591)),'IRRBB exposures'!V545-'IRRBB exposures'!V591,"")</f>
        <v/>
      </c>
      <c r="V342" s="1346" t="str">
        <f>IF(AND(ISNUMBER('IRRBB exposures'!W545),ISNUMBER('IRRBB exposures'!W591)),'IRRBB exposures'!W545-'IRRBB exposures'!W591,"")</f>
        <v/>
      </c>
      <c r="W342" s="1597">
        <f t="shared" ref="W342" si="26">IF(ISNUMBER(W334),W334,"")</f>
        <v>1</v>
      </c>
    </row>
    <row r="343" spans="2:23" s="1150" customFormat="1" ht="15" customHeight="1" x14ac:dyDescent="0.25">
      <c r="B343" s="2246"/>
      <c r="C343" s="1139" t="s">
        <v>1309</v>
      </c>
      <c r="D343" s="1347" t="str">
        <f>IF(AND(ISNUMBER(D311),'IRRBB exposures'!$F$30="Yes",'IRRBB exposures'!$Z$168="Yes",'IRRBB exposures'!$Z$269="Yes",'IRRBB exposures'!$AB$362="Yes",ISNUMBER(D342),ISNUMBER($W311),ISNUMBER($W312),ISNUMBER($W313),ISNUMBER($W314),ISNUMBER($W336),ISNUMBER($W337),ISNUMBER($W338),ISNUMBER($W339),ISNUMBER($W340),ISNUMBER($W341),ISNUMBER($W342)),SUMPRODUCT(D311:D314,$W311:$W314)+SUMPRODUCT(D336:D342,$W336:$W342),"")</f>
        <v/>
      </c>
      <c r="E343" s="1347" t="str">
        <f>IF(AND(ISNUMBER(E311),'IRRBB exposures'!$F$30="Yes",'IRRBB exposures'!$Z$168="Yes",'IRRBB exposures'!$Z$269="Yes",'IRRBB exposures'!$AB$362="Yes",ISNUMBER(E342),ISNUMBER($W311),ISNUMBER($W312),ISNUMBER($W313),ISNUMBER($W314),ISNUMBER($W336),ISNUMBER($W337),ISNUMBER($W338),ISNUMBER($W339),ISNUMBER($W340),ISNUMBER($W341),ISNUMBER($W342)),SUMPRODUCT(E311:E314,$W311:$W314)+SUMPRODUCT(E336:E342,$W336:$W342),"")</f>
        <v/>
      </c>
      <c r="F343" s="1347" t="str">
        <f>IF(AND(ISNUMBER(F311),'IRRBB exposures'!$F$30="Yes",'IRRBB exposures'!$Z$168="Yes",'IRRBB exposures'!$Z$269="Yes",'IRRBB exposures'!$AB$362="Yes",ISNUMBER(F342),ISNUMBER($W311),ISNUMBER($W312),ISNUMBER($W313),ISNUMBER($W314),ISNUMBER($W336),ISNUMBER($W337),ISNUMBER($W338),ISNUMBER($W339),ISNUMBER($W340),ISNUMBER($W341),ISNUMBER($W342)),SUMPRODUCT(F311:F314,$W311:$W314)+SUMPRODUCT(F336:F342,$W336:$W342),"")</f>
        <v/>
      </c>
      <c r="G343" s="1347" t="str">
        <f>IF(AND(ISNUMBER(G311),'IRRBB exposures'!$F$30="Yes",'IRRBB exposures'!$Z$168="Yes",'IRRBB exposures'!$Z$269="Yes",'IRRBB exposures'!$AB$362="Yes",ISNUMBER(G342),ISNUMBER($W311),ISNUMBER($W312),ISNUMBER($W313),ISNUMBER($W314),ISNUMBER($W336),ISNUMBER($W337),ISNUMBER($W338),ISNUMBER($W339),ISNUMBER($W340),ISNUMBER($W341),ISNUMBER($W342)),SUMPRODUCT(G311:G314,$W311:$W314)+SUMPRODUCT(G336:G342,$W336:$W342),"")</f>
        <v/>
      </c>
      <c r="H343" s="1347" t="str">
        <f>IF(AND(ISNUMBER(H311),'IRRBB exposures'!$F$30="Yes",'IRRBB exposures'!$Z$168="Yes",'IRRBB exposures'!$Z$269="Yes",'IRRBB exposures'!$AB$362="Yes",ISNUMBER(H342),ISNUMBER($W311),ISNUMBER($W312),ISNUMBER($W313),ISNUMBER($W314),ISNUMBER($W336),ISNUMBER($W337),ISNUMBER($W338),ISNUMBER($W339),ISNUMBER($W340),ISNUMBER($W341),ISNUMBER($W342)),SUMPRODUCT(H311:H314,$W311:$W314)+SUMPRODUCT(H336:H342,$W336:$W342),"")</f>
        <v/>
      </c>
      <c r="I343" s="1347" t="str">
        <f>IF(AND(ISNUMBER(I311),'IRRBB exposures'!$F$30="Yes",'IRRBB exposures'!$Z$168="Yes",'IRRBB exposures'!$Z$269="Yes",'IRRBB exposures'!$AB$362="Yes",ISNUMBER(I342),ISNUMBER($W311),ISNUMBER($W312),ISNUMBER($W313),ISNUMBER($W314),ISNUMBER($W336),ISNUMBER($W337),ISNUMBER($W338),ISNUMBER($W339),ISNUMBER($W340),ISNUMBER($W341),ISNUMBER($W342)),SUMPRODUCT(I311:I314,$W311:$W314)+SUMPRODUCT(I336:I342,$W336:$W342),"")</f>
        <v/>
      </c>
      <c r="J343" s="1347" t="str">
        <f>IF(AND(ISNUMBER(J311),'IRRBB exposures'!$F$30="Yes",'IRRBB exposures'!$Z$168="Yes",'IRRBB exposures'!$Z$269="Yes",'IRRBB exposures'!$AB$362="Yes",ISNUMBER(J342),ISNUMBER($W311),ISNUMBER($W312),ISNUMBER($W313),ISNUMBER($W314),ISNUMBER($W336),ISNUMBER($W337),ISNUMBER($W338),ISNUMBER($W339),ISNUMBER($W340),ISNUMBER($W341),ISNUMBER($W342)),SUMPRODUCT(J311:J314,$W311:$W314)+SUMPRODUCT(J336:J342,$W336:$W342),"")</f>
        <v/>
      </c>
      <c r="K343" s="1347" t="str">
        <f>IF(AND(ISNUMBER(K311),'IRRBB exposures'!$F$30="Yes",'IRRBB exposures'!$Z$168="Yes",'IRRBB exposures'!$Z$269="Yes",'IRRBB exposures'!$AB$362="Yes",ISNUMBER(K342),ISNUMBER($W311),ISNUMBER($W312),ISNUMBER($W313),ISNUMBER($W314),ISNUMBER($W336),ISNUMBER($W337),ISNUMBER($W338),ISNUMBER($W339),ISNUMBER($W340),ISNUMBER($W341),ISNUMBER($W342)),SUMPRODUCT(K311:K314,$W311:$W314)+SUMPRODUCT(K336:K342,$W336:$W342),"")</f>
        <v/>
      </c>
      <c r="L343" s="1347" t="str">
        <f>IF(AND(ISNUMBER(L311),'IRRBB exposures'!$F$30="Yes",'IRRBB exposures'!$Z$168="Yes",'IRRBB exposures'!$Z$269="Yes",'IRRBB exposures'!$AB$362="Yes",ISNUMBER(L342),ISNUMBER($W311),ISNUMBER($W312),ISNUMBER($W313),ISNUMBER($W314),ISNUMBER($W336),ISNUMBER($W337),ISNUMBER($W338),ISNUMBER($W339),ISNUMBER($W340),ISNUMBER($W341),ISNUMBER($W342)),SUMPRODUCT(L311:L314,$W311:$W314)+SUMPRODUCT(L336:L342,$W336:$W342),"")</f>
        <v/>
      </c>
      <c r="M343" s="1347" t="str">
        <f>IF(AND(ISNUMBER(M311),'IRRBB exposures'!$F$30="Yes",'IRRBB exposures'!$Z$168="Yes",'IRRBB exposures'!$Z$269="Yes",'IRRBB exposures'!$AB$362="Yes",ISNUMBER(M342),ISNUMBER($W311),ISNUMBER($W312),ISNUMBER($W313),ISNUMBER($W314),ISNUMBER($W336),ISNUMBER($W337),ISNUMBER($W338),ISNUMBER($W339),ISNUMBER($W340),ISNUMBER($W341),ISNUMBER($W342)),SUMPRODUCT(M311:M314,$W311:$W314)+SUMPRODUCT(M336:M342,$W336:$W342),"")</f>
        <v/>
      </c>
      <c r="N343" s="1347" t="str">
        <f>IF(AND(ISNUMBER(N311),'IRRBB exposures'!$F$30="Yes",'IRRBB exposures'!$Z$168="Yes",'IRRBB exposures'!$Z$269="Yes",'IRRBB exposures'!$AB$362="Yes",ISNUMBER(N342),ISNUMBER($W311),ISNUMBER($W312),ISNUMBER($W313),ISNUMBER($W314),ISNUMBER($W336),ISNUMBER($W337),ISNUMBER($W338),ISNUMBER($W339),ISNUMBER($W340),ISNUMBER($W341),ISNUMBER($W342)),SUMPRODUCT(N311:N314,$W311:$W314)+SUMPRODUCT(N336:N342,$W336:$W342),"")</f>
        <v/>
      </c>
      <c r="O343" s="1347" t="str">
        <f>IF(AND(ISNUMBER(O311),'IRRBB exposures'!$F$30="Yes",'IRRBB exposures'!$Z$168="Yes",'IRRBB exposures'!$Z$269="Yes",'IRRBB exposures'!$AB$362="Yes",ISNUMBER(O342),ISNUMBER($W311),ISNUMBER($W312),ISNUMBER($W313),ISNUMBER($W314),ISNUMBER($W336),ISNUMBER($W337),ISNUMBER($W338),ISNUMBER($W339),ISNUMBER($W340),ISNUMBER($W341),ISNUMBER($W342)),SUMPRODUCT(O311:O314,$W311:$W314)+SUMPRODUCT(O336:O342,$W336:$W342),"")</f>
        <v/>
      </c>
      <c r="P343" s="1347" t="str">
        <f>IF(AND(ISNUMBER(P311),'IRRBB exposures'!$F$30="Yes",'IRRBB exposures'!$Z$168="Yes",'IRRBB exposures'!$Z$269="Yes",'IRRBB exposures'!$AB$362="Yes",ISNUMBER(P342),ISNUMBER($W311),ISNUMBER($W312),ISNUMBER($W313),ISNUMBER($W314),ISNUMBER($W336),ISNUMBER($W337),ISNUMBER($W338),ISNUMBER($W339),ISNUMBER($W340),ISNUMBER($W341),ISNUMBER($W342)),SUMPRODUCT(P311:P314,$W311:$W314)+SUMPRODUCT(P336:P342,$W336:$W342),"")</f>
        <v/>
      </c>
      <c r="Q343" s="1347" t="str">
        <f>IF(AND(ISNUMBER(Q311),'IRRBB exposures'!$F$30="Yes",'IRRBB exposures'!$Z$168="Yes",'IRRBB exposures'!$Z$269="Yes",'IRRBB exposures'!$AB$362="Yes",ISNUMBER(Q342),ISNUMBER($W311),ISNUMBER($W312),ISNUMBER($W313),ISNUMBER($W314),ISNUMBER($W336),ISNUMBER($W337),ISNUMBER($W338),ISNUMBER($W339),ISNUMBER($W340),ISNUMBER($W341),ISNUMBER($W342)),SUMPRODUCT(Q311:Q314,$W311:$W314)+SUMPRODUCT(Q336:Q342,$W336:$W342),"")</f>
        <v/>
      </c>
      <c r="R343" s="1347" t="str">
        <f>IF(AND(ISNUMBER(R311),'IRRBB exposures'!$F$30="Yes",'IRRBB exposures'!$Z$168="Yes",'IRRBB exposures'!$Z$269="Yes",'IRRBB exposures'!$AB$362="Yes",ISNUMBER(R342),ISNUMBER($W311),ISNUMBER($W312),ISNUMBER($W313),ISNUMBER($W314),ISNUMBER($W336),ISNUMBER($W337),ISNUMBER($W338),ISNUMBER($W339),ISNUMBER($W340),ISNUMBER($W341),ISNUMBER($W342)),SUMPRODUCT(R311:R314,$W311:$W314)+SUMPRODUCT(R336:R342,$W336:$W342),"")</f>
        <v/>
      </c>
      <c r="S343" s="1347" t="str">
        <f>IF(AND(ISNUMBER(S311),'IRRBB exposures'!$F$30="Yes",'IRRBB exposures'!$Z$168="Yes",'IRRBB exposures'!$Z$269="Yes",'IRRBB exposures'!$AB$362="Yes",ISNUMBER(S342),ISNUMBER($W311),ISNUMBER($W312),ISNUMBER($W313),ISNUMBER($W314),ISNUMBER($W336),ISNUMBER($W337),ISNUMBER($W338),ISNUMBER($W339),ISNUMBER($W340),ISNUMBER($W341),ISNUMBER($W342)),SUMPRODUCT(S311:S314,$W311:$W314)+SUMPRODUCT(S336:S342,$W336:$W342),"")</f>
        <v/>
      </c>
      <c r="T343" s="1347" t="str">
        <f>IF(AND(ISNUMBER(T311),'IRRBB exposures'!$F$30="Yes",'IRRBB exposures'!$Z$168="Yes",'IRRBB exposures'!$Z$269="Yes",'IRRBB exposures'!$AB$362="Yes",ISNUMBER(T342),ISNUMBER($W311),ISNUMBER($W312),ISNUMBER($W313),ISNUMBER($W314),ISNUMBER($W336),ISNUMBER($W337),ISNUMBER($W338),ISNUMBER($W339),ISNUMBER($W340),ISNUMBER($W341),ISNUMBER($W342)),SUMPRODUCT(T311:T314,$W311:$W314)+SUMPRODUCT(T336:T342,$W336:$W342),"")</f>
        <v/>
      </c>
      <c r="U343" s="1347" t="str">
        <f>IF(AND(ISNUMBER(U311),'IRRBB exposures'!$F$30="Yes",'IRRBB exposures'!$Z$168="Yes",'IRRBB exposures'!$Z$269="Yes",'IRRBB exposures'!$AB$362="Yes",ISNUMBER(U342),ISNUMBER($W311),ISNUMBER($W312),ISNUMBER($W313),ISNUMBER($W314),ISNUMBER($W336),ISNUMBER($W337),ISNUMBER($W338),ISNUMBER($W339),ISNUMBER($W340),ISNUMBER($W341),ISNUMBER($W342)),SUMPRODUCT(U311:U314,$W311:$W314)+SUMPRODUCT(U336:U342,$W336:$W342),"")</f>
        <v/>
      </c>
      <c r="V343" s="1347" t="str">
        <f>IF(AND(ISNUMBER(V311),'IRRBB exposures'!$F$30="Yes",'IRRBB exposures'!$Z$168="Yes",'IRRBB exposures'!$Z$269="Yes",'IRRBB exposures'!$AB$362="Yes",ISNUMBER(V342),ISNUMBER($W311),ISNUMBER($W312),ISNUMBER($W313),ISNUMBER($W314),ISNUMBER($W336),ISNUMBER($W337),ISNUMBER($W338),ISNUMBER($W339),ISNUMBER($W340),ISNUMBER($W341),ISNUMBER($W342)),SUMPRODUCT(V311:V314,$W311:$W314)+SUMPRODUCT(V336:V342,$W336:$W342),"")</f>
        <v/>
      </c>
      <c r="W343" s="1598"/>
    </row>
    <row r="344" spans="2:23" s="1150" customFormat="1" ht="15" customHeight="1" x14ac:dyDescent="0.25">
      <c r="B344" s="2244">
        <v>4</v>
      </c>
      <c r="C344" s="1150" t="s">
        <v>1303</v>
      </c>
      <c r="D344" s="1346" t="str">
        <f>IF(ISNUMBER('IRRBB exposures'!E169),'IRRBB exposures'!E169,"")</f>
        <v/>
      </c>
      <c r="E344" s="1346" t="str">
        <f>IF(ISNUMBER('IRRBB exposures'!F169),'IRRBB exposures'!F169,"")</f>
        <v/>
      </c>
      <c r="F344" s="1346" t="str">
        <f>IF(ISNUMBER('IRRBB exposures'!G169),'IRRBB exposures'!G169,"")</f>
        <v/>
      </c>
      <c r="G344" s="1346" t="str">
        <f>IF(ISNUMBER('IRRBB exposures'!H169),'IRRBB exposures'!H169,"")</f>
        <v/>
      </c>
      <c r="H344" s="1346" t="str">
        <f>IF(ISNUMBER('IRRBB exposures'!I169),'IRRBB exposures'!I169,"")</f>
        <v/>
      </c>
      <c r="I344" s="1346" t="str">
        <f>IF(ISNUMBER('IRRBB exposures'!J169),'IRRBB exposures'!J169,"")</f>
        <v/>
      </c>
      <c r="J344" s="1346" t="str">
        <f>IF(ISNUMBER('IRRBB exposures'!K169),'IRRBB exposures'!K169,"")</f>
        <v/>
      </c>
      <c r="K344" s="1346" t="str">
        <f>IF(ISNUMBER('IRRBB exposures'!L169),'IRRBB exposures'!L169,"")</f>
        <v/>
      </c>
      <c r="L344" s="1346" t="str">
        <f>IF(ISNUMBER('IRRBB exposures'!M169),'IRRBB exposures'!M169,"")</f>
        <v/>
      </c>
      <c r="M344" s="1346" t="str">
        <f>IF(ISNUMBER('IRRBB exposures'!N169),'IRRBB exposures'!N169,"")</f>
        <v/>
      </c>
      <c r="N344" s="1346" t="str">
        <f>IF(ISNUMBER('IRRBB exposures'!O169),'IRRBB exposures'!O169,"")</f>
        <v/>
      </c>
      <c r="O344" s="1346" t="str">
        <f>IF(ISNUMBER('IRRBB exposures'!P169),'IRRBB exposures'!P169,"")</f>
        <v/>
      </c>
      <c r="P344" s="1346" t="str">
        <f>IF(ISNUMBER('IRRBB exposures'!Q169),'IRRBB exposures'!Q169,"")</f>
        <v/>
      </c>
      <c r="Q344" s="1346" t="str">
        <f>IF(ISNUMBER('IRRBB exposures'!R169),'IRRBB exposures'!R169,"")</f>
        <v/>
      </c>
      <c r="R344" s="1346" t="str">
        <f>IF(ISNUMBER('IRRBB exposures'!S169),'IRRBB exposures'!S169,"")</f>
        <v/>
      </c>
      <c r="S344" s="1346" t="str">
        <f>IF(ISNUMBER('IRRBB exposures'!T169),'IRRBB exposures'!T169,"")</f>
        <v/>
      </c>
      <c r="T344" s="1346" t="str">
        <f>IF(ISNUMBER('IRRBB exposures'!U169),'IRRBB exposures'!U169,"")</f>
        <v/>
      </c>
      <c r="U344" s="1346" t="str">
        <f>IF(ISNUMBER('IRRBB exposures'!V169),'IRRBB exposures'!V169,"")</f>
        <v/>
      </c>
      <c r="V344" s="1346" t="str">
        <f>IF(ISNUMBER('IRRBB exposures'!W169),'IRRBB exposures'!W169,"")</f>
        <v/>
      </c>
      <c r="W344" s="1595" t="str">
        <f>IF(OR(ISBLANK('IRRBB exposures'!Y165),'IRRBB exposures'!Z169="No"),"",IF('IRRBB exposures'!Y165 = "Yes",-1,0))</f>
        <v/>
      </c>
    </row>
    <row r="345" spans="2:23" s="1150" customFormat="1" ht="15" customHeight="1" x14ac:dyDescent="0.25">
      <c r="B345" s="2245"/>
      <c r="C345" s="1348" t="s">
        <v>1304</v>
      </c>
      <c r="D345" s="1346" t="str">
        <f>IF(ISNUMBER('IRRBB exposures'!E214),'IRRBB exposures'!E214,"")</f>
        <v/>
      </c>
      <c r="E345" s="1346" t="str">
        <f>IF(ISNUMBER('IRRBB exposures'!F214),'IRRBB exposures'!F214,"")</f>
        <v/>
      </c>
      <c r="F345" s="1346" t="str">
        <f>IF(ISNUMBER('IRRBB exposures'!G214),'IRRBB exposures'!G214,"")</f>
        <v/>
      </c>
      <c r="G345" s="1346" t="str">
        <f>IF(ISNUMBER('IRRBB exposures'!H214),'IRRBB exposures'!H214,"")</f>
        <v/>
      </c>
      <c r="H345" s="1346" t="str">
        <f>IF(ISNUMBER('IRRBB exposures'!I214),'IRRBB exposures'!I214,"")</f>
        <v/>
      </c>
      <c r="I345" s="1346" t="str">
        <f>IF(ISNUMBER('IRRBB exposures'!J214),'IRRBB exposures'!J214,"")</f>
        <v/>
      </c>
      <c r="J345" s="1346" t="str">
        <f>IF(ISNUMBER('IRRBB exposures'!K214),'IRRBB exposures'!K214,"")</f>
        <v/>
      </c>
      <c r="K345" s="1346" t="str">
        <f>IF(ISNUMBER('IRRBB exposures'!L214),'IRRBB exposures'!L214,"")</f>
        <v/>
      </c>
      <c r="L345" s="1346" t="str">
        <f>IF(ISNUMBER('IRRBB exposures'!M214),'IRRBB exposures'!M214,"")</f>
        <v/>
      </c>
      <c r="M345" s="1346" t="str">
        <f>IF(ISNUMBER('IRRBB exposures'!N214),'IRRBB exposures'!N214,"")</f>
        <v/>
      </c>
      <c r="N345" s="1346" t="str">
        <f>IF(ISNUMBER('IRRBB exposures'!O214),'IRRBB exposures'!O214,"")</f>
        <v/>
      </c>
      <c r="O345" s="1346" t="str">
        <f>IF(ISNUMBER('IRRBB exposures'!P214),'IRRBB exposures'!P214,"")</f>
        <v/>
      </c>
      <c r="P345" s="1346" t="str">
        <f>IF(ISNUMBER('IRRBB exposures'!Q214),'IRRBB exposures'!Q214,"")</f>
        <v/>
      </c>
      <c r="Q345" s="1346" t="str">
        <f>IF(ISNUMBER('IRRBB exposures'!R214),'IRRBB exposures'!R214,"")</f>
        <v/>
      </c>
      <c r="R345" s="1346" t="str">
        <f>IF(ISNUMBER('IRRBB exposures'!S214),'IRRBB exposures'!S214,"")</f>
        <v/>
      </c>
      <c r="S345" s="1346" t="str">
        <f>IF(ISNUMBER('IRRBB exposures'!T214),'IRRBB exposures'!T214,"")</f>
        <v/>
      </c>
      <c r="T345" s="1346" t="str">
        <f>IF(ISNUMBER('IRRBB exposures'!U214),'IRRBB exposures'!U214,"")</f>
        <v/>
      </c>
      <c r="U345" s="1346" t="str">
        <f>IF(ISNUMBER('IRRBB exposures'!V214),'IRRBB exposures'!V214,"")</f>
        <v/>
      </c>
      <c r="V345" s="1346" t="str">
        <f>IF(ISNUMBER('IRRBB exposures'!W214),'IRRBB exposures'!W214,"")</f>
        <v/>
      </c>
      <c r="W345" s="1596" t="str">
        <f>IF(OR(ISBLANK('IRRBB exposures'!Y165),'IRRBB exposures'!Z169="No"),"",IF('IRRBB exposures'!Y165 = "No",-1,0))</f>
        <v/>
      </c>
    </row>
    <row r="346" spans="2:23" s="1150" customFormat="1" ht="15" customHeight="1" x14ac:dyDescent="0.25">
      <c r="B346" s="2245"/>
      <c r="C346" s="1348" t="s">
        <v>1305</v>
      </c>
      <c r="D346" s="1346" t="str">
        <f>IF(ISNUMBER('IRRBB exposures'!E270),'IRRBB exposures'!E270,"")</f>
        <v/>
      </c>
      <c r="E346" s="1346" t="str">
        <f>IF(ISNUMBER('IRRBB exposures'!F270),'IRRBB exposures'!F270,"")</f>
        <v/>
      </c>
      <c r="F346" s="1346" t="str">
        <f>IF(ISNUMBER('IRRBB exposures'!G270),'IRRBB exposures'!G270,"")</f>
        <v/>
      </c>
      <c r="G346" s="1346" t="str">
        <f>IF(ISNUMBER('IRRBB exposures'!H270),'IRRBB exposures'!H270,"")</f>
        <v/>
      </c>
      <c r="H346" s="1346" t="str">
        <f>IF(ISNUMBER('IRRBB exposures'!I270),'IRRBB exposures'!I270,"")</f>
        <v/>
      </c>
      <c r="I346" s="1346" t="str">
        <f>IF(ISNUMBER('IRRBB exposures'!J270),'IRRBB exposures'!J270,"")</f>
        <v/>
      </c>
      <c r="J346" s="1346" t="str">
        <f>IF(ISNUMBER('IRRBB exposures'!K270),'IRRBB exposures'!K270,"")</f>
        <v/>
      </c>
      <c r="K346" s="1346" t="str">
        <f>IF(ISNUMBER('IRRBB exposures'!L270),'IRRBB exposures'!L270,"")</f>
        <v/>
      </c>
      <c r="L346" s="1346" t="str">
        <f>IF(ISNUMBER('IRRBB exposures'!M270),'IRRBB exposures'!M270,"")</f>
        <v/>
      </c>
      <c r="M346" s="1346" t="str">
        <f>IF(ISNUMBER('IRRBB exposures'!N270),'IRRBB exposures'!N270,"")</f>
        <v/>
      </c>
      <c r="N346" s="1346" t="str">
        <f>IF(ISNUMBER('IRRBB exposures'!O270),'IRRBB exposures'!O270,"")</f>
        <v/>
      </c>
      <c r="O346" s="1346" t="str">
        <f>IF(ISNUMBER('IRRBB exposures'!P270),'IRRBB exposures'!P270,"")</f>
        <v/>
      </c>
      <c r="P346" s="1346" t="str">
        <f>IF(ISNUMBER('IRRBB exposures'!Q270),'IRRBB exposures'!Q270,"")</f>
        <v/>
      </c>
      <c r="Q346" s="1346" t="str">
        <f>IF(ISNUMBER('IRRBB exposures'!R270),'IRRBB exposures'!R270,"")</f>
        <v/>
      </c>
      <c r="R346" s="1346" t="str">
        <f>IF(ISNUMBER('IRRBB exposures'!S270),'IRRBB exposures'!S270,"")</f>
        <v/>
      </c>
      <c r="S346" s="1346" t="str">
        <f>IF(ISNUMBER('IRRBB exposures'!T270),'IRRBB exposures'!T270,"")</f>
        <v/>
      </c>
      <c r="T346" s="1346" t="str">
        <f>IF(ISNUMBER('IRRBB exposures'!U270),'IRRBB exposures'!U270,"")</f>
        <v/>
      </c>
      <c r="U346" s="1346" t="str">
        <f>IF(ISNUMBER('IRRBB exposures'!V270),'IRRBB exposures'!V270,"")</f>
        <v/>
      </c>
      <c r="V346" s="1346" t="str">
        <f>IF(ISNUMBER('IRRBB exposures'!W270),'IRRBB exposures'!W270,"")</f>
        <v/>
      </c>
      <c r="W346" s="1596" t="str">
        <f>IF(OR(ISBLANK('IRRBB exposures'!Y266),'IRRBB exposures'!Z270="No"),"",IF('IRRBB exposures'!Y266 = "Yes",1,0))</f>
        <v/>
      </c>
    </row>
    <row r="347" spans="2:23" s="1150" customFormat="1" ht="15" customHeight="1" x14ac:dyDescent="0.25">
      <c r="B347" s="2245"/>
      <c r="C347" s="1348" t="s">
        <v>1306</v>
      </c>
      <c r="D347" s="1346" t="str">
        <f>IF(ISNUMBER('IRRBB exposures'!E315),'IRRBB exposures'!E315,"")</f>
        <v/>
      </c>
      <c r="E347" s="1346" t="str">
        <f>IF(ISNUMBER('IRRBB exposures'!F315),'IRRBB exposures'!F315,"")</f>
        <v/>
      </c>
      <c r="F347" s="1346" t="str">
        <f>IF(ISNUMBER('IRRBB exposures'!G315),'IRRBB exposures'!G315,"")</f>
        <v/>
      </c>
      <c r="G347" s="1346" t="str">
        <f>IF(ISNUMBER('IRRBB exposures'!H315),'IRRBB exposures'!H315,"")</f>
        <v/>
      </c>
      <c r="H347" s="1346" t="str">
        <f>IF(ISNUMBER('IRRBB exposures'!I315),'IRRBB exposures'!I315,"")</f>
        <v/>
      </c>
      <c r="I347" s="1346" t="str">
        <f>IF(ISNUMBER('IRRBB exposures'!J315),'IRRBB exposures'!J315,"")</f>
        <v/>
      </c>
      <c r="J347" s="1346" t="str">
        <f>IF(ISNUMBER('IRRBB exposures'!K315),'IRRBB exposures'!K315,"")</f>
        <v/>
      </c>
      <c r="K347" s="1346" t="str">
        <f>IF(ISNUMBER('IRRBB exposures'!L315),'IRRBB exposures'!L315,"")</f>
        <v/>
      </c>
      <c r="L347" s="1346" t="str">
        <f>IF(ISNUMBER('IRRBB exposures'!M315),'IRRBB exposures'!M315,"")</f>
        <v/>
      </c>
      <c r="M347" s="1346" t="str">
        <f>IF(ISNUMBER('IRRBB exposures'!N315),'IRRBB exposures'!N315,"")</f>
        <v/>
      </c>
      <c r="N347" s="1346" t="str">
        <f>IF(ISNUMBER('IRRBB exposures'!O315),'IRRBB exposures'!O315,"")</f>
        <v/>
      </c>
      <c r="O347" s="1346" t="str">
        <f>IF(ISNUMBER('IRRBB exposures'!P315),'IRRBB exposures'!P315,"")</f>
        <v/>
      </c>
      <c r="P347" s="1346" t="str">
        <f>IF(ISNUMBER('IRRBB exposures'!Q315),'IRRBB exposures'!Q315,"")</f>
        <v/>
      </c>
      <c r="Q347" s="1346" t="str">
        <f>IF(ISNUMBER('IRRBB exposures'!R315),'IRRBB exposures'!R315,"")</f>
        <v/>
      </c>
      <c r="R347" s="1346" t="str">
        <f>IF(ISNUMBER('IRRBB exposures'!S315),'IRRBB exposures'!S315,"")</f>
        <v/>
      </c>
      <c r="S347" s="1346" t="str">
        <f>IF(ISNUMBER('IRRBB exposures'!T315),'IRRBB exposures'!T315,"")</f>
        <v/>
      </c>
      <c r="T347" s="1346" t="str">
        <f>IF(ISNUMBER('IRRBB exposures'!U315),'IRRBB exposures'!U315,"")</f>
        <v/>
      </c>
      <c r="U347" s="1346" t="str">
        <f>IF(ISNUMBER('IRRBB exposures'!V315),'IRRBB exposures'!V315,"")</f>
        <v/>
      </c>
      <c r="V347" s="1346" t="str">
        <f>IF(ISNUMBER('IRRBB exposures'!W315),'IRRBB exposures'!W315,"")</f>
        <v/>
      </c>
      <c r="W347" s="1596" t="str">
        <f>IF(OR(ISBLANK('IRRBB exposures'!Y266),'IRRBB exposures'!Z270="No"),"",IF('IRRBB exposures'!Y266 = "No",1,0))</f>
        <v/>
      </c>
    </row>
    <row r="348" spans="2:23" s="1150" customFormat="1" ht="15" customHeight="1" x14ac:dyDescent="0.25">
      <c r="B348" s="2245"/>
      <c r="C348" s="1348" t="s">
        <v>1307</v>
      </c>
      <c r="D348" s="1346" t="str">
        <f>IF(AND(ISNUMBER('IRRBB exposures'!E363),ISNUMBER('IRRBB exposures'!E408)),'IRRBB exposures'!E363-'IRRBB exposures'!E408,"")</f>
        <v/>
      </c>
      <c r="E348" s="1346" t="str">
        <f>IF(AND(ISNUMBER('IRRBB exposures'!F363),ISNUMBER('IRRBB exposures'!F408)),'IRRBB exposures'!F363-'IRRBB exposures'!F408,"")</f>
        <v/>
      </c>
      <c r="F348" s="1346" t="str">
        <f>IF(AND(ISNUMBER('IRRBB exposures'!G363),ISNUMBER('IRRBB exposures'!G408)),'IRRBB exposures'!G363-'IRRBB exposures'!G408,"")</f>
        <v/>
      </c>
      <c r="G348" s="1346" t="str">
        <f>IF(AND(ISNUMBER('IRRBB exposures'!H363),ISNUMBER('IRRBB exposures'!H408)),'IRRBB exposures'!H363-'IRRBB exposures'!H408,"")</f>
        <v/>
      </c>
      <c r="H348" s="1346" t="str">
        <f>IF(AND(ISNUMBER('IRRBB exposures'!I363),ISNUMBER('IRRBB exposures'!I408)),'IRRBB exposures'!I363-'IRRBB exposures'!I408,"")</f>
        <v/>
      </c>
      <c r="I348" s="1346" t="str">
        <f>IF(AND(ISNUMBER('IRRBB exposures'!J363),ISNUMBER('IRRBB exposures'!J408)),'IRRBB exposures'!J363-'IRRBB exposures'!J408,"")</f>
        <v/>
      </c>
      <c r="J348" s="1346" t="str">
        <f>IF(AND(ISNUMBER('IRRBB exposures'!K363),ISNUMBER('IRRBB exposures'!K408)),'IRRBB exposures'!K363-'IRRBB exposures'!K408,"")</f>
        <v/>
      </c>
      <c r="K348" s="1346" t="str">
        <f>IF(AND(ISNUMBER('IRRBB exposures'!L363),ISNUMBER('IRRBB exposures'!L408)),'IRRBB exposures'!L363-'IRRBB exposures'!L408,"")</f>
        <v/>
      </c>
      <c r="L348" s="1346" t="str">
        <f>IF(AND(ISNUMBER('IRRBB exposures'!M363),ISNUMBER('IRRBB exposures'!M408)),'IRRBB exposures'!M363-'IRRBB exposures'!M408,"")</f>
        <v/>
      </c>
      <c r="M348" s="1346" t="str">
        <f>IF(AND(ISNUMBER('IRRBB exposures'!N363),ISNUMBER('IRRBB exposures'!N408)),'IRRBB exposures'!N363-'IRRBB exposures'!N408,"")</f>
        <v/>
      </c>
      <c r="N348" s="1346" t="str">
        <f>IF(AND(ISNUMBER('IRRBB exposures'!O363),ISNUMBER('IRRBB exposures'!O408)),'IRRBB exposures'!O363-'IRRBB exposures'!O408,"")</f>
        <v/>
      </c>
      <c r="O348" s="1346" t="str">
        <f>IF(AND(ISNUMBER('IRRBB exposures'!P363),ISNUMBER('IRRBB exposures'!P408)),'IRRBB exposures'!P363-'IRRBB exposures'!P408,"")</f>
        <v/>
      </c>
      <c r="P348" s="1346" t="str">
        <f>IF(AND(ISNUMBER('IRRBB exposures'!Q363),ISNUMBER('IRRBB exposures'!Q408)),'IRRBB exposures'!Q363-'IRRBB exposures'!Q408,"")</f>
        <v/>
      </c>
      <c r="Q348" s="1346" t="str">
        <f>IF(AND(ISNUMBER('IRRBB exposures'!R363),ISNUMBER('IRRBB exposures'!R408)),'IRRBB exposures'!R363-'IRRBB exposures'!R408,"")</f>
        <v/>
      </c>
      <c r="R348" s="1346" t="str">
        <f>IF(AND(ISNUMBER('IRRBB exposures'!S363),ISNUMBER('IRRBB exposures'!S408)),'IRRBB exposures'!S363-'IRRBB exposures'!S408,"")</f>
        <v/>
      </c>
      <c r="S348" s="1346" t="str">
        <f>IF(AND(ISNUMBER('IRRBB exposures'!T363),ISNUMBER('IRRBB exposures'!T408)),'IRRBB exposures'!T363-'IRRBB exposures'!T408,"")</f>
        <v/>
      </c>
      <c r="T348" s="1346" t="str">
        <f>IF(AND(ISNUMBER('IRRBB exposures'!U363),ISNUMBER('IRRBB exposures'!U408)),'IRRBB exposures'!U363-'IRRBB exposures'!U408,"")</f>
        <v/>
      </c>
      <c r="U348" s="1346" t="str">
        <f>IF(AND(ISNUMBER('IRRBB exposures'!V363),ISNUMBER('IRRBB exposures'!V408)),'IRRBB exposures'!V363-'IRRBB exposures'!V408,"")</f>
        <v/>
      </c>
      <c r="V348" s="1346" t="str">
        <f>IF(AND(ISNUMBER('IRRBB exposures'!W363),ISNUMBER('IRRBB exposures'!W408)),'IRRBB exposures'!W363-'IRRBB exposures'!W408,"")</f>
        <v/>
      </c>
      <c r="W348" s="1596" t="str">
        <f>IF(OR(ISBLANK('IRRBB exposures'!Z359),'IRRBB exposures'!AB363="No"),"",IF('IRRBB exposures'!Z359 = "Yes",-1,0))</f>
        <v/>
      </c>
    </row>
    <row r="349" spans="2:23" s="1150" customFormat="1" ht="15" customHeight="1" x14ac:dyDescent="0.25">
      <c r="B349" s="2245"/>
      <c r="C349" s="1348" t="s">
        <v>1308</v>
      </c>
      <c r="D349" s="1346" t="str">
        <f>IF(AND(ISNUMBER('IRRBB exposures'!E454),ISNUMBER('IRRBB exposures'!E499)),'IRRBB exposures'!E454-'IRRBB exposures'!E499,"")</f>
        <v/>
      </c>
      <c r="E349" s="1346" t="str">
        <f>IF(AND(ISNUMBER('IRRBB exposures'!F454),ISNUMBER('IRRBB exposures'!F499)),'IRRBB exposures'!F454-'IRRBB exposures'!F499,"")</f>
        <v/>
      </c>
      <c r="F349" s="1346" t="str">
        <f>IF(AND(ISNUMBER('IRRBB exposures'!G454),ISNUMBER('IRRBB exposures'!G499)),'IRRBB exposures'!G454-'IRRBB exposures'!G499,"")</f>
        <v/>
      </c>
      <c r="G349" s="1346" t="str">
        <f>IF(AND(ISNUMBER('IRRBB exposures'!H454),ISNUMBER('IRRBB exposures'!H499)),'IRRBB exposures'!H454-'IRRBB exposures'!H499,"")</f>
        <v/>
      </c>
      <c r="H349" s="1346" t="str">
        <f>IF(AND(ISNUMBER('IRRBB exposures'!I454),ISNUMBER('IRRBB exposures'!I499)),'IRRBB exposures'!I454-'IRRBB exposures'!I499,"")</f>
        <v/>
      </c>
      <c r="I349" s="1346" t="str">
        <f>IF(AND(ISNUMBER('IRRBB exposures'!J454),ISNUMBER('IRRBB exposures'!J499)),'IRRBB exposures'!J454-'IRRBB exposures'!J499,"")</f>
        <v/>
      </c>
      <c r="J349" s="1346" t="str">
        <f>IF(AND(ISNUMBER('IRRBB exposures'!K454),ISNUMBER('IRRBB exposures'!K499)),'IRRBB exposures'!K454-'IRRBB exposures'!K499,"")</f>
        <v/>
      </c>
      <c r="K349" s="1346" t="str">
        <f>IF(AND(ISNUMBER('IRRBB exposures'!L454),ISNUMBER('IRRBB exposures'!L499)),'IRRBB exposures'!L454-'IRRBB exposures'!L499,"")</f>
        <v/>
      </c>
      <c r="L349" s="1346" t="str">
        <f>IF(AND(ISNUMBER('IRRBB exposures'!M454),ISNUMBER('IRRBB exposures'!M499)),'IRRBB exposures'!M454-'IRRBB exposures'!M499,"")</f>
        <v/>
      </c>
      <c r="M349" s="1346" t="str">
        <f>IF(AND(ISNUMBER('IRRBB exposures'!N454),ISNUMBER('IRRBB exposures'!N499)),'IRRBB exposures'!N454-'IRRBB exposures'!N499,"")</f>
        <v/>
      </c>
      <c r="N349" s="1346" t="str">
        <f>IF(AND(ISNUMBER('IRRBB exposures'!O454),ISNUMBER('IRRBB exposures'!O499)),'IRRBB exposures'!O454-'IRRBB exposures'!O499,"")</f>
        <v/>
      </c>
      <c r="O349" s="1346" t="str">
        <f>IF(AND(ISNUMBER('IRRBB exposures'!P454),ISNUMBER('IRRBB exposures'!P499)),'IRRBB exposures'!P454-'IRRBB exposures'!P499,"")</f>
        <v/>
      </c>
      <c r="P349" s="1346" t="str">
        <f>IF(AND(ISNUMBER('IRRBB exposures'!Q454),ISNUMBER('IRRBB exposures'!Q499)),'IRRBB exposures'!Q454-'IRRBB exposures'!Q499,"")</f>
        <v/>
      </c>
      <c r="Q349" s="1346" t="str">
        <f>IF(AND(ISNUMBER('IRRBB exposures'!R454),ISNUMBER('IRRBB exposures'!R499)),'IRRBB exposures'!R454-'IRRBB exposures'!R499,"")</f>
        <v/>
      </c>
      <c r="R349" s="1346" t="str">
        <f>IF(AND(ISNUMBER('IRRBB exposures'!S454),ISNUMBER('IRRBB exposures'!S499)),'IRRBB exposures'!S454-'IRRBB exposures'!S499,"")</f>
        <v/>
      </c>
      <c r="S349" s="1346" t="str">
        <f>IF(AND(ISNUMBER('IRRBB exposures'!T454),ISNUMBER('IRRBB exposures'!T499)),'IRRBB exposures'!T454-'IRRBB exposures'!T499,"")</f>
        <v/>
      </c>
      <c r="T349" s="1346" t="str">
        <f>IF(AND(ISNUMBER('IRRBB exposures'!U454),ISNUMBER('IRRBB exposures'!U499)),'IRRBB exposures'!U454-'IRRBB exposures'!U499,"")</f>
        <v/>
      </c>
      <c r="U349" s="1346" t="str">
        <f>IF(AND(ISNUMBER('IRRBB exposures'!V454),ISNUMBER('IRRBB exposures'!V499)),'IRRBB exposures'!V454-'IRRBB exposures'!V499,"")</f>
        <v/>
      </c>
      <c r="V349" s="1346" t="str">
        <f>IF(AND(ISNUMBER('IRRBB exposures'!W454),ISNUMBER('IRRBB exposures'!W499)),'IRRBB exposures'!W454-'IRRBB exposures'!W499,"")</f>
        <v/>
      </c>
      <c r="W349" s="1596" t="str">
        <f>IF(OR(ISBLANK('IRRBB exposures'!Z359),'IRRBB exposures'!AB363="No"),"",IF('IRRBB exposures'!Z359 = "No",-1,0))</f>
        <v/>
      </c>
    </row>
    <row r="350" spans="2:23" s="1150" customFormat="1" ht="15" customHeight="1" x14ac:dyDescent="0.25">
      <c r="B350" s="2245"/>
      <c r="C350" s="1150" t="s">
        <v>1301</v>
      </c>
      <c r="D350" s="1346" t="str">
        <f>IF(AND(ISNUMBER('IRRBB exposures'!E546),ISNUMBER('IRRBB exposures'!E592)),'IRRBB exposures'!E546-'IRRBB exposures'!E592,"")</f>
        <v/>
      </c>
      <c r="E350" s="1346" t="str">
        <f>IF(AND(ISNUMBER('IRRBB exposures'!F546),ISNUMBER('IRRBB exposures'!F592)),'IRRBB exposures'!F546-'IRRBB exposures'!F592,"")</f>
        <v/>
      </c>
      <c r="F350" s="1346" t="str">
        <f>IF(AND(ISNUMBER('IRRBB exposures'!G546),ISNUMBER('IRRBB exposures'!G592)),'IRRBB exposures'!G546-'IRRBB exposures'!G592,"")</f>
        <v/>
      </c>
      <c r="G350" s="1346" t="str">
        <f>IF(AND(ISNUMBER('IRRBB exposures'!H546),ISNUMBER('IRRBB exposures'!H592)),'IRRBB exposures'!H546-'IRRBB exposures'!H592,"")</f>
        <v/>
      </c>
      <c r="H350" s="1346" t="str">
        <f>IF(AND(ISNUMBER('IRRBB exposures'!I546),ISNUMBER('IRRBB exposures'!I592)),'IRRBB exposures'!I546-'IRRBB exposures'!I592,"")</f>
        <v/>
      </c>
      <c r="I350" s="1346" t="str">
        <f>IF(AND(ISNUMBER('IRRBB exposures'!J546),ISNUMBER('IRRBB exposures'!J592)),'IRRBB exposures'!J546-'IRRBB exposures'!J592,"")</f>
        <v/>
      </c>
      <c r="J350" s="1346" t="str">
        <f>IF(AND(ISNUMBER('IRRBB exposures'!K546),ISNUMBER('IRRBB exposures'!K592)),'IRRBB exposures'!K546-'IRRBB exposures'!K592,"")</f>
        <v/>
      </c>
      <c r="K350" s="1346" t="str">
        <f>IF(AND(ISNUMBER('IRRBB exposures'!L546),ISNUMBER('IRRBB exposures'!L592)),'IRRBB exposures'!L546-'IRRBB exposures'!L592,"")</f>
        <v/>
      </c>
      <c r="L350" s="1346" t="str">
        <f>IF(AND(ISNUMBER('IRRBB exposures'!M546),ISNUMBER('IRRBB exposures'!M592)),'IRRBB exposures'!M546-'IRRBB exposures'!M592,"")</f>
        <v/>
      </c>
      <c r="M350" s="1346" t="str">
        <f>IF(AND(ISNUMBER('IRRBB exposures'!N546),ISNUMBER('IRRBB exposures'!N592)),'IRRBB exposures'!N546-'IRRBB exposures'!N592,"")</f>
        <v/>
      </c>
      <c r="N350" s="1346" t="str">
        <f>IF(AND(ISNUMBER('IRRBB exposures'!O546),ISNUMBER('IRRBB exposures'!O592)),'IRRBB exposures'!O546-'IRRBB exposures'!O592,"")</f>
        <v/>
      </c>
      <c r="O350" s="1346" t="str">
        <f>IF(AND(ISNUMBER('IRRBB exposures'!P546),ISNUMBER('IRRBB exposures'!P592)),'IRRBB exposures'!P546-'IRRBB exposures'!P592,"")</f>
        <v/>
      </c>
      <c r="P350" s="1346" t="str">
        <f>IF(AND(ISNUMBER('IRRBB exposures'!Q546),ISNUMBER('IRRBB exposures'!Q592)),'IRRBB exposures'!Q546-'IRRBB exposures'!Q592,"")</f>
        <v/>
      </c>
      <c r="Q350" s="1346" t="str">
        <f>IF(AND(ISNUMBER('IRRBB exposures'!R546),ISNUMBER('IRRBB exposures'!R592)),'IRRBB exposures'!R546-'IRRBB exposures'!R592,"")</f>
        <v/>
      </c>
      <c r="R350" s="1346" t="str">
        <f>IF(AND(ISNUMBER('IRRBB exposures'!S546),ISNUMBER('IRRBB exposures'!S592)),'IRRBB exposures'!S546-'IRRBB exposures'!S592,"")</f>
        <v/>
      </c>
      <c r="S350" s="1346" t="str">
        <f>IF(AND(ISNUMBER('IRRBB exposures'!T546),ISNUMBER('IRRBB exposures'!T592)),'IRRBB exposures'!T546-'IRRBB exposures'!T592,"")</f>
        <v/>
      </c>
      <c r="T350" s="1346" t="str">
        <f>IF(AND(ISNUMBER('IRRBB exposures'!U546),ISNUMBER('IRRBB exposures'!U592)),'IRRBB exposures'!U546-'IRRBB exposures'!U592,"")</f>
        <v/>
      </c>
      <c r="U350" s="1346" t="str">
        <f>IF(AND(ISNUMBER('IRRBB exposures'!V546),ISNUMBER('IRRBB exposures'!V592)),'IRRBB exposures'!V546-'IRRBB exposures'!V592,"")</f>
        <v/>
      </c>
      <c r="V350" s="1346" t="str">
        <f>IF(AND(ISNUMBER('IRRBB exposures'!W546),ISNUMBER('IRRBB exposures'!W592)),'IRRBB exposures'!W546-'IRRBB exposures'!W592,"")</f>
        <v/>
      </c>
      <c r="W350" s="1597">
        <f t="shared" ref="W350" si="27">IF(ISNUMBER(W342),W342,"")</f>
        <v>1</v>
      </c>
    </row>
    <row r="351" spans="2:23" s="1150" customFormat="1" ht="15" customHeight="1" x14ac:dyDescent="0.25">
      <c r="B351" s="2246"/>
      <c r="C351" s="1139" t="s">
        <v>1309</v>
      </c>
      <c r="D351" s="1347" t="str">
        <f>IF(AND(ISNUMBER(D311),'IRRBB exposures'!$F$30="Yes",'IRRBB exposures'!$Z$169="Yes",'IRRBB exposures'!$Z$270="Yes",'IRRBB exposures'!$AB$363="Yes",ISNUMBER(D350),ISNUMBER($W311),ISNUMBER($W312),ISNUMBER($W313),ISNUMBER($W314),ISNUMBER($W344),ISNUMBER($W345),ISNUMBER($W346),ISNUMBER($W347),ISNUMBER($W348),ISNUMBER($W349),ISNUMBER($W350)),SUMPRODUCT(D311:D314,$W311:$W314)+SUMPRODUCT(D344:D350,$W344:$W350),"")</f>
        <v/>
      </c>
      <c r="E351" s="1347" t="str">
        <f>IF(AND(ISNUMBER(E311),'IRRBB exposures'!$F$30="Yes",'IRRBB exposures'!$Z$169="Yes",'IRRBB exposures'!$Z$270="Yes",'IRRBB exposures'!$AB$363="Yes",ISNUMBER(E350),ISNUMBER($W311),ISNUMBER($W312),ISNUMBER($W313),ISNUMBER($W314),ISNUMBER($W344),ISNUMBER($W345),ISNUMBER($W346),ISNUMBER($W347),ISNUMBER($W348),ISNUMBER($W349),ISNUMBER($W350)),SUMPRODUCT(E311:E314,$W311:$W314)+SUMPRODUCT(E344:E350,$W344:$W350),"")</f>
        <v/>
      </c>
      <c r="F351" s="1347" t="str">
        <f>IF(AND(ISNUMBER(F311),'IRRBB exposures'!$F$30="Yes",'IRRBB exposures'!$Z$169="Yes",'IRRBB exposures'!$Z$270="Yes",'IRRBB exposures'!$AB$363="Yes",ISNUMBER(F350),ISNUMBER($W311),ISNUMBER($W312),ISNUMBER($W313),ISNUMBER($W314),ISNUMBER($W344),ISNUMBER($W345),ISNUMBER($W346),ISNUMBER($W347),ISNUMBER($W348),ISNUMBER($W349),ISNUMBER($W350)),SUMPRODUCT(F311:F314,$W311:$W314)+SUMPRODUCT(F344:F350,$W344:$W350),"")</f>
        <v/>
      </c>
      <c r="G351" s="1347" t="str">
        <f>IF(AND(ISNUMBER(G311),'IRRBB exposures'!$F$30="Yes",'IRRBB exposures'!$Z$169="Yes",'IRRBB exposures'!$Z$270="Yes",'IRRBB exposures'!$AB$363="Yes",ISNUMBER(G350),ISNUMBER($W311),ISNUMBER($W312),ISNUMBER($W313),ISNUMBER($W314),ISNUMBER($W344),ISNUMBER($W345),ISNUMBER($W346),ISNUMBER($W347),ISNUMBER($W348),ISNUMBER($W349),ISNUMBER($W350)),SUMPRODUCT(G311:G314,$W311:$W314)+SUMPRODUCT(G344:G350,$W344:$W350),"")</f>
        <v/>
      </c>
      <c r="H351" s="1347" t="str">
        <f>IF(AND(ISNUMBER(H311),'IRRBB exposures'!$F$30="Yes",'IRRBB exposures'!$Z$169="Yes",'IRRBB exposures'!$Z$270="Yes",'IRRBB exposures'!$AB$363="Yes",ISNUMBER(H350),ISNUMBER($W311),ISNUMBER($W312),ISNUMBER($W313),ISNUMBER($W314),ISNUMBER($W344),ISNUMBER($W345),ISNUMBER($W346),ISNUMBER($W347),ISNUMBER($W348),ISNUMBER($W349),ISNUMBER($W350)),SUMPRODUCT(H311:H314,$W311:$W314)+SUMPRODUCT(H344:H350,$W344:$W350),"")</f>
        <v/>
      </c>
      <c r="I351" s="1347" t="str">
        <f>IF(AND(ISNUMBER(I311),'IRRBB exposures'!$F$30="Yes",'IRRBB exposures'!$Z$169="Yes",'IRRBB exposures'!$Z$270="Yes",'IRRBB exposures'!$AB$363="Yes",ISNUMBER(I350),ISNUMBER($W311),ISNUMBER($W312),ISNUMBER($W313),ISNUMBER($W314),ISNUMBER($W344),ISNUMBER($W345),ISNUMBER($W346),ISNUMBER($W347),ISNUMBER($W348),ISNUMBER($W349),ISNUMBER($W350)),SUMPRODUCT(I311:I314,$W311:$W314)+SUMPRODUCT(I344:I350,$W344:$W350),"")</f>
        <v/>
      </c>
      <c r="J351" s="1347" t="str">
        <f>IF(AND(ISNUMBER(J311),'IRRBB exposures'!$F$30="Yes",'IRRBB exposures'!$Z$169="Yes",'IRRBB exposures'!$Z$270="Yes",'IRRBB exposures'!$AB$363="Yes",ISNUMBER(J350),ISNUMBER($W311),ISNUMBER($W312),ISNUMBER($W313),ISNUMBER($W314),ISNUMBER($W344),ISNUMBER($W345),ISNUMBER($W346),ISNUMBER($W347),ISNUMBER($W348),ISNUMBER($W349),ISNUMBER($W350)),SUMPRODUCT(J311:J314,$W311:$W314)+SUMPRODUCT(J344:J350,$W344:$W350),"")</f>
        <v/>
      </c>
      <c r="K351" s="1347" t="str">
        <f>IF(AND(ISNUMBER(K311),'IRRBB exposures'!$F$30="Yes",'IRRBB exposures'!$Z$169="Yes",'IRRBB exposures'!$Z$270="Yes",'IRRBB exposures'!$AB$363="Yes",ISNUMBER(K350),ISNUMBER($W311),ISNUMBER($W312),ISNUMBER($W313),ISNUMBER($W314),ISNUMBER($W344),ISNUMBER($W345),ISNUMBER($W346),ISNUMBER($W347),ISNUMBER($W348),ISNUMBER($W349),ISNUMBER($W350)),SUMPRODUCT(K311:K314,$W311:$W314)+SUMPRODUCT(K344:K350,$W344:$W350),"")</f>
        <v/>
      </c>
      <c r="L351" s="1347" t="str">
        <f>IF(AND(ISNUMBER(L311),'IRRBB exposures'!$F$30="Yes",'IRRBB exposures'!$Z$169="Yes",'IRRBB exposures'!$Z$270="Yes",'IRRBB exposures'!$AB$363="Yes",ISNUMBER(L350),ISNUMBER($W311),ISNUMBER($W312),ISNUMBER($W313),ISNUMBER($W314),ISNUMBER($W344),ISNUMBER($W345),ISNUMBER($W346),ISNUMBER($W347),ISNUMBER($W348),ISNUMBER($W349),ISNUMBER($W350)),SUMPRODUCT(L311:L314,$W311:$W314)+SUMPRODUCT(L344:L350,$W344:$W350),"")</f>
        <v/>
      </c>
      <c r="M351" s="1347" t="str">
        <f>IF(AND(ISNUMBER(M311),'IRRBB exposures'!$F$30="Yes",'IRRBB exposures'!$Z$169="Yes",'IRRBB exposures'!$Z$270="Yes",'IRRBB exposures'!$AB$363="Yes",ISNUMBER(M350),ISNUMBER($W311),ISNUMBER($W312),ISNUMBER($W313),ISNUMBER($W314),ISNUMBER($W344),ISNUMBER($W345),ISNUMBER($W346),ISNUMBER($W347),ISNUMBER($W348),ISNUMBER($W349),ISNUMBER($W350)),SUMPRODUCT(M311:M314,$W311:$W314)+SUMPRODUCT(M344:M350,$W344:$W350),"")</f>
        <v/>
      </c>
      <c r="N351" s="1347" t="str">
        <f>IF(AND(ISNUMBER(N311),'IRRBB exposures'!$F$30="Yes",'IRRBB exposures'!$Z$169="Yes",'IRRBB exposures'!$Z$270="Yes",'IRRBB exposures'!$AB$363="Yes",ISNUMBER(N350),ISNUMBER($W311),ISNUMBER($W312),ISNUMBER($W313),ISNUMBER($W314),ISNUMBER($W344),ISNUMBER($W345),ISNUMBER($W346),ISNUMBER($W347),ISNUMBER($W348),ISNUMBER($W349),ISNUMBER($W350)),SUMPRODUCT(N311:N314,$W311:$W314)+SUMPRODUCT(N344:N350,$W344:$W350),"")</f>
        <v/>
      </c>
      <c r="O351" s="1347" t="str">
        <f>IF(AND(ISNUMBER(O311),'IRRBB exposures'!$F$30="Yes",'IRRBB exposures'!$Z$169="Yes",'IRRBB exposures'!$Z$270="Yes",'IRRBB exposures'!$AB$363="Yes",ISNUMBER(O350),ISNUMBER($W311),ISNUMBER($W312),ISNUMBER($W313),ISNUMBER($W314),ISNUMBER($W344),ISNUMBER($W345),ISNUMBER($W346),ISNUMBER($W347),ISNUMBER($W348),ISNUMBER($W349),ISNUMBER($W350)),SUMPRODUCT(O311:O314,$W311:$W314)+SUMPRODUCT(O344:O350,$W344:$W350),"")</f>
        <v/>
      </c>
      <c r="P351" s="1347" t="str">
        <f>IF(AND(ISNUMBER(P311),'IRRBB exposures'!$F$30="Yes",'IRRBB exposures'!$Z$169="Yes",'IRRBB exposures'!$Z$270="Yes",'IRRBB exposures'!$AB$363="Yes",ISNUMBER(P350),ISNUMBER($W311),ISNUMBER($W312),ISNUMBER($W313),ISNUMBER($W314),ISNUMBER($W344),ISNUMBER($W345),ISNUMBER($W346),ISNUMBER($W347),ISNUMBER($W348),ISNUMBER($W349),ISNUMBER($W350)),SUMPRODUCT(P311:P314,$W311:$W314)+SUMPRODUCT(P344:P350,$W344:$W350),"")</f>
        <v/>
      </c>
      <c r="Q351" s="1347" t="str">
        <f>IF(AND(ISNUMBER(Q311),'IRRBB exposures'!$F$30="Yes",'IRRBB exposures'!$Z$169="Yes",'IRRBB exposures'!$Z$270="Yes",'IRRBB exposures'!$AB$363="Yes",ISNUMBER(Q350),ISNUMBER($W311),ISNUMBER($W312),ISNUMBER($W313),ISNUMBER($W314),ISNUMBER($W344),ISNUMBER($W345),ISNUMBER($W346),ISNUMBER($W347),ISNUMBER($W348),ISNUMBER($W349),ISNUMBER($W350)),SUMPRODUCT(Q311:Q314,$W311:$W314)+SUMPRODUCT(Q344:Q350,$W344:$W350),"")</f>
        <v/>
      </c>
      <c r="R351" s="1347" t="str">
        <f>IF(AND(ISNUMBER(R311),'IRRBB exposures'!$F$30="Yes",'IRRBB exposures'!$Z$169="Yes",'IRRBB exposures'!$Z$270="Yes",'IRRBB exposures'!$AB$363="Yes",ISNUMBER(R350),ISNUMBER($W311),ISNUMBER($W312),ISNUMBER($W313),ISNUMBER($W314),ISNUMBER($W344),ISNUMBER($W345),ISNUMBER($W346),ISNUMBER($W347),ISNUMBER($W348),ISNUMBER($W349),ISNUMBER($W350)),SUMPRODUCT(R311:R314,$W311:$W314)+SUMPRODUCT(R344:R350,$W344:$W350),"")</f>
        <v/>
      </c>
      <c r="S351" s="1347" t="str">
        <f>IF(AND(ISNUMBER(S311),'IRRBB exposures'!$F$30="Yes",'IRRBB exposures'!$Z$169="Yes",'IRRBB exposures'!$Z$270="Yes",'IRRBB exposures'!$AB$363="Yes",ISNUMBER(S350),ISNUMBER($W311),ISNUMBER($W312),ISNUMBER($W313),ISNUMBER($W314),ISNUMBER($W344),ISNUMBER($W345),ISNUMBER($W346),ISNUMBER($W347),ISNUMBER($W348),ISNUMBER($W349),ISNUMBER($W350)),SUMPRODUCT(S311:S314,$W311:$W314)+SUMPRODUCT(S344:S350,$W344:$W350),"")</f>
        <v/>
      </c>
      <c r="T351" s="1347" t="str">
        <f>IF(AND(ISNUMBER(T311),'IRRBB exposures'!$F$30="Yes",'IRRBB exposures'!$Z$169="Yes",'IRRBB exposures'!$Z$270="Yes",'IRRBB exposures'!$AB$363="Yes",ISNUMBER(T350),ISNUMBER($W311),ISNUMBER($W312),ISNUMBER($W313),ISNUMBER($W314),ISNUMBER($W344),ISNUMBER($W345),ISNUMBER($W346),ISNUMBER($W347),ISNUMBER($W348),ISNUMBER($W349),ISNUMBER($W350)),SUMPRODUCT(T311:T314,$W311:$W314)+SUMPRODUCT(T344:T350,$W344:$W350),"")</f>
        <v/>
      </c>
      <c r="U351" s="1347" t="str">
        <f>IF(AND(ISNUMBER(U311),'IRRBB exposures'!$F$30="Yes",'IRRBB exposures'!$Z$169="Yes",'IRRBB exposures'!$Z$270="Yes",'IRRBB exposures'!$AB$363="Yes",ISNUMBER(U350),ISNUMBER($W311),ISNUMBER($W312),ISNUMBER($W313),ISNUMBER($W314),ISNUMBER($W344),ISNUMBER($W345),ISNUMBER($W346),ISNUMBER($W347),ISNUMBER($W348),ISNUMBER($W349),ISNUMBER($W350)),SUMPRODUCT(U311:U314,$W311:$W314)+SUMPRODUCT(U344:U350,$W344:$W350),"")</f>
        <v/>
      </c>
      <c r="V351" s="1347" t="str">
        <f>IF(AND(ISNUMBER(V311),'IRRBB exposures'!$F$30="Yes",'IRRBB exposures'!$Z$169="Yes",'IRRBB exposures'!$Z$270="Yes",'IRRBB exposures'!$AB$363="Yes",ISNUMBER(V350),ISNUMBER($W311),ISNUMBER($W312),ISNUMBER($W313),ISNUMBER($W314),ISNUMBER($W344),ISNUMBER($W345),ISNUMBER($W346),ISNUMBER($W347),ISNUMBER($W348),ISNUMBER($W349),ISNUMBER($W350)),SUMPRODUCT(V311:V314,$W311:$W314)+SUMPRODUCT(V344:V350,$W344:$W350),"")</f>
        <v/>
      </c>
      <c r="W351" s="1598"/>
    </row>
    <row r="352" spans="2:23" s="1150" customFormat="1" ht="15" customHeight="1" x14ac:dyDescent="0.25">
      <c r="B352" s="2244">
        <v>5</v>
      </c>
      <c r="C352" s="1150" t="s">
        <v>1303</v>
      </c>
      <c r="D352" s="1346" t="str">
        <f>IF(ISNUMBER('IRRBB exposures'!E170),'IRRBB exposures'!E170,"")</f>
        <v/>
      </c>
      <c r="E352" s="1346" t="str">
        <f>IF(ISNUMBER('IRRBB exposures'!F170),'IRRBB exposures'!F170,"")</f>
        <v/>
      </c>
      <c r="F352" s="1346" t="str">
        <f>IF(ISNUMBER('IRRBB exposures'!G170),'IRRBB exposures'!G170,"")</f>
        <v/>
      </c>
      <c r="G352" s="1346" t="str">
        <f>IF(ISNUMBER('IRRBB exposures'!H170),'IRRBB exposures'!H170,"")</f>
        <v/>
      </c>
      <c r="H352" s="1346" t="str">
        <f>IF(ISNUMBER('IRRBB exposures'!I170),'IRRBB exposures'!I170,"")</f>
        <v/>
      </c>
      <c r="I352" s="1346" t="str">
        <f>IF(ISNUMBER('IRRBB exposures'!J170),'IRRBB exposures'!J170,"")</f>
        <v/>
      </c>
      <c r="J352" s="1346" t="str">
        <f>IF(ISNUMBER('IRRBB exposures'!K170),'IRRBB exposures'!K170,"")</f>
        <v/>
      </c>
      <c r="K352" s="1346" t="str">
        <f>IF(ISNUMBER('IRRBB exposures'!L170),'IRRBB exposures'!L170,"")</f>
        <v/>
      </c>
      <c r="L352" s="1346" t="str">
        <f>IF(ISNUMBER('IRRBB exposures'!M170),'IRRBB exposures'!M170,"")</f>
        <v/>
      </c>
      <c r="M352" s="1346" t="str">
        <f>IF(ISNUMBER('IRRBB exposures'!N170),'IRRBB exposures'!N170,"")</f>
        <v/>
      </c>
      <c r="N352" s="1346" t="str">
        <f>IF(ISNUMBER('IRRBB exposures'!O170),'IRRBB exposures'!O170,"")</f>
        <v/>
      </c>
      <c r="O352" s="1346" t="str">
        <f>IF(ISNUMBER('IRRBB exposures'!P170),'IRRBB exposures'!P170,"")</f>
        <v/>
      </c>
      <c r="P352" s="1346" t="str">
        <f>IF(ISNUMBER('IRRBB exposures'!Q170),'IRRBB exposures'!Q170,"")</f>
        <v/>
      </c>
      <c r="Q352" s="1346" t="str">
        <f>IF(ISNUMBER('IRRBB exposures'!R170),'IRRBB exposures'!R170,"")</f>
        <v/>
      </c>
      <c r="R352" s="1346" t="str">
        <f>IF(ISNUMBER('IRRBB exposures'!S170),'IRRBB exposures'!S170,"")</f>
        <v/>
      </c>
      <c r="S352" s="1346" t="str">
        <f>IF(ISNUMBER('IRRBB exposures'!T170),'IRRBB exposures'!T170,"")</f>
        <v/>
      </c>
      <c r="T352" s="1346" t="str">
        <f>IF(ISNUMBER('IRRBB exposures'!U170),'IRRBB exposures'!U170,"")</f>
        <v/>
      </c>
      <c r="U352" s="1346" t="str">
        <f>IF(ISNUMBER('IRRBB exposures'!V170),'IRRBB exposures'!V170,"")</f>
        <v/>
      </c>
      <c r="V352" s="1346" t="str">
        <f>IF(ISNUMBER('IRRBB exposures'!W170),'IRRBB exposures'!W170,"")</f>
        <v/>
      </c>
      <c r="W352" s="1595" t="str">
        <f>IF(OR(ISBLANK('IRRBB exposures'!Y165),'IRRBB exposures'!Z170="No"),"",IF('IRRBB exposures'!Y165 = "Yes",-1,0))</f>
        <v/>
      </c>
    </row>
    <row r="353" spans="2:23" s="1150" customFormat="1" ht="15" customHeight="1" x14ac:dyDescent="0.25">
      <c r="B353" s="2245"/>
      <c r="C353" s="1348" t="s">
        <v>1304</v>
      </c>
      <c r="D353" s="1346" t="str">
        <f>IF(ISNUMBER('IRRBB exposures'!E215),'IRRBB exposures'!E215,"")</f>
        <v/>
      </c>
      <c r="E353" s="1346" t="str">
        <f>IF(ISNUMBER('IRRBB exposures'!F215),'IRRBB exposures'!F215,"")</f>
        <v/>
      </c>
      <c r="F353" s="1346" t="str">
        <f>IF(ISNUMBER('IRRBB exposures'!G215),'IRRBB exposures'!G215,"")</f>
        <v/>
      </c>
      <c r="G353" s="1346" t="str">
        <f>IF(ISNUMBER('IRRBB exposures'!H215),'IRRBB exposures'!H215,"")</f>
        <v/>
      </c>
      <c r="H353" s="1346" t="str">
        <f>IF(ISNUMBER('IRRBB exposures'!I215),'IRRBB exposures'!I215,"")</f>
        <v/>
      </c>
      <c r="I353" s="1346" t="str">
        <f>IF(ISNUMBER('IRRBB exposures'!J215),'IRRBB exposures'!J215,"")</f>
        <v/>
      </c>
      <c r="J353" s="1346" t="str">
        <f>IF(ISNUMBER('IRRBB exposures'!K215),'IRRBB exposures'!K215,"")</f>
        <v/>
      </c>
      <c r="K353" s="1346" t="str">
        <f>IF(ISNUMBER('IRRBB exposures'!L215),'IRRBB exposures'!L215,"")</f>
        <v/>
      </c>
      <c r="L353" s="1346" t="str">
        <f>IF(ISNUMBER('IRRBB exposures'!M215),'IRRBB exposures'!M215,"")</f>
        <v/>
      </c>
      <c r="M353" s="1346" t="str">
        <f>IF(ISNUMBER('IRRBB exposures'!N215),'IRRBB exposures'!N215,"")</f>
        <v/>
      </c>
      <c r="N353" s="1346" t="str">
        <f>IF(ISNUMBER('IRRBB exposures'!O215),'IRRBB exposures'!O215,"")</f>
        <v/>
      </c>
      <c r="O353" s="1346" t="str">
        <f>IF(ISNUMBER('IRRBB exposures'!P215),'IRRBB exposures'!P215,"")</f>
        <v/>
      </c>
      <c r="P353" s="1346" t="str">
        <f>IF(ISNUMBER('IRRBB exposures'!Q215),'IRRBB exposures'!Q215,"")</f>
        <v/>
      </c>
      <c r="Q353" s="1346" t="str">
        <f>IF(ISNUMBER('IRRBB exposures'!R215),'IRRBB exposures'!R215,"")</f>
        <v/>
      </c>
      <c r="R353" s="1346" t="str">
        <f>IF(ISNUMBER('IRRBB exposures'!S215),'IRRBB exposures'!S215,"")</f>
        <v/>
      </c>
      <c r="S353" s="1346" t="str">
        <f>IF(ISNUMBER('IRRBB exposures'!T215),'IRRBB exposures'!T215,"")</f>
        <v/>
      </c>
      <c r="T353" s="1346" t="str">
        <f>IF(ISNUMBER('IRRBB exposures'!U215),'IRRBB exposures'!U215,"")</f>
        <v/>
      </c>
      <c r="U353" s="1346" t="str">
        <f>IF(ISNUMBER('IRRBB exposures'!V215),'IRRBB exposures'!V215,"")</f>
        <v/>
      </c>
      <c r="V353" s="1346" t="str">
        <f>IF(ISNUMBER('IRRBB exposures'!W215),'IRRBB exposures'!W215,"")</f>
        <v/>
      </c>
      <c r="W353" s="1596" t="str">
        <f>IF(OR(ISBLANK('IRRBB exposures'!Y165),'IRRBB exposures'!Z170="No"),"",IF('IRRBB exposures'!Y165 = "No",-1,0))</f>
        <v/>
      </c>
    </row>
    <row r="354" spans="2:23" s="1150" customFormat="1" ht="15" customHeight="1" x14ac:dyDescent="0.25">
      <c r="B354" s="2245"/>
      <c r="C354" s="1348" t="s">
        <v>1305</v>
      </c>
      <c r="D354" s="1346" t="str">
        <f>IF(ISNUMBER('IRRBB exposures'!E271),'IRRBB exposures'!E271,"")</f>
        <v/>
      </c>
      <c r="E354" s="1346" t="str">
        <f>IF(ISNUMBER('IRRBB exposures'!F271),'IRRBB exposures'!F271,"")</f>
        <v/>
      </c>
      <c r="F354" s="1346" t="str">
        <f>IF(ISNUMBER('IRRBB exposures'!G271),'IRRBB exposures'!G271,"")</f>
        <v/>
      </c>
      <c r="G354" s="1346" t="str">
        <f>IF(ISNUMBER('IRRBB exposures'!H271),'IRRBB exposures'!H271,"")</f>
        <v/>
      </c>
      <c r="H354" s="1346" t="str">
        <f>IF(ISNUMBER('IRRBB exposures'!I271),'IRRBB exposures'!I271,"")</f>
        <v/>
      </c>
      <c r="I354" s="1346" t="str">
        <f>IF(ISNUMBER('IRRBB exposures'!J271),'IRRBB exposures'!J271,"")</f>
        <v/>
      </c>
      <c r="J354" s="1346" t="str">
        <f>IF(ISNUMBER('IRRBB exposures'!K271),'IRRBB exposures'!K271,"")</f>
        <v/>
      </c>
      <c r="K354" s="1346" t="str">
        <f>IF(ISNUMBER('IRRBB exposures'!L271),'IRRBB exposures'!L271,"")</f>
        <v/>
      </c>
      <c r="L354" s="1346" t="str">
        <f>IF(ISNUMBER('IRRBB exposures'!M271),'IRRBB exposures'!M271,"")</f>
        <v/>
      </c>
      <c r="M354" s="1346" t="str">
        <f>IF(ISNUMBER('IRRBB exposures'!N271),'IRRBB exposures'!N271,"")</f>
        <v/>
      </c>
      <c r="N354" s="1346" t="str">
        <f>IF(ISNUMBER('IRRBB exposures'!O271),'IRRBB exposures'!O271,"")</f>
        <v/>
      </c>
      <c r="O354" s="1346" t="str">
        <f>IF(ISNUMBER('IRRBB exposures'!P271),'IRRBB exposures'!P271,"")</f>
        <v/>
      </c>
      <c r="P354" s="1346" t="str">
        <f>IF(ISNUMBER('IRRBB exposures'!Q271),'IRRBB exposures'!Q271,"")</f>
        <v/>
      </c>
      <c r="Q354" s="1346" t="str">
        <f>IF(ISNUMBER('IRRBB exposures'!R271),'IRRBB exposures'!R271,"")</f>
        <v/>
      </c>
      <c r="R354" s="1346" t="str">
        <f>IF(ISNUMBER('IRRBB exposures'!S271),'IRRBB exposures'!S271,"")</f>
        <v/>
      </c>
      <c r="S354" s="1346" t="str">
        <f>IF(ISNUMBER('IRRBB exposures'!T271),'IRRBB exposures'!T271,"")</f>
        <v/>
      </c>
      <c r="T354" s="1346" t="str">
        <f>IF(ISNUMBER('IRRBB exposures'!U271),'IRRBB exposures'!U271,"")</f>
        <v/>
      </c>
      <c r="U354" s="1346" t="str">
        <f>IF(ISNUMBER('IRRBB exposures'!V271),'IRRBB exposures'!V271,"")</f>
        <v/>
      </c>
      <c r="V354" s="1346" t="str">
        <f>IF(ISNUMBER('IRRBB exposures'!W271),'IRRBB exposures'!W271,"")</f>
        <v/>
      </c>
      <c r="W354" s="1596" t="str">
        <f>IF(OR(ISBLANK('IRRBB exposures'!Y266),'IRRBB exposures'!Z271="No"),"",IF('IRRBB exposures'!Y266 = "Yes",1,0))</f>
        <v/>
      </c>
    </row>
    <row r="355" spans="2:23" s="1150" customFormat="1" ht="15" customHeight="1" x14ac:dyDescent="0.25">
      <c r="B355" s="2245"/>
      <c r="C355" s="1348" t="s">
        <v>1306</v>
      </c>
      <c r="D355" s="1346" t="str">
        <f>IF(ISNUMBER('IRRBB exposures'!E316),'IRRBB exposures'!E316,"")</f>
        <v/>
      </c>
      <c r="E355" s="1346" t="str">
        <f>IF(ISNUMBER('IRRBB exposures'!F316),'IRRBB exposures'!F316,"")</f>
        <v/>
      </c>
      <c r="F355" s="1346" t="str">
        <f>IF(ISNUMBER('IRRBB exposures'!G316),'IRRBB exposures'!G316,"")</f>
        <v/>
      </c>
      <c r="G355" s="1346" t="str">
        <f>IF(ISNUMBER('IRRBB exposures'!H316),'IRRBB exposures'!H316,"")</f>
        <v/>
      </c>
      <c r="H355" s="1346" t="str">
        <f>IF(ISNUMBER('IRRBB exposures'!I316),'IRRBB exposures'!I316,"")</f>
        <v/>
      </c>
      <c r="I355" s="1346" t="str">
        <f>IF(ISNUMBER('IRRBB exposures'!J316),'IRRBB exposures'!J316,"")</f>
        <v/>
      </c>
      <c r="J355" s="1346" t="str">
        <f>IF(ISNUMBER('IRRBB exposures'!K316),'IRRBB exposures'!K316,"")</f>
        <v/>
      </c>
      <c r="K355" s="1346" t="str">
        <f>IF(ISNUMBER('IRRBB exposures'!L316),'IRRBB exposures'!L316,"")</f>
        <v/>
      </c>
      <c r="L355" s="1346" t="str">
        <f>IF(ISNUMBER('IRRBB exposures'!M316),'IRRBB exposures'!M316,"")</f>
        <v/>
      </c>
      <c r="M355" s="1346" t="str">
        <f>IF(ISNUMBER('IRRBB exposures'!N316),'IRRBB exposures'!N316,"")</f>
        <v/>
      </c>
      <c r="N355" s="1346" t="str">
        <f>IF(ISNUMBER('IRRBB exposures'!O316),'IRRBB exposures'!O316,"")</f>
        <v/>
      </c>
      <c r="O355" s="1346" t="str">
        <f>IF(ISNUMBER('IRRBB exposures'!P316),'IRRBB exposures'!P316,"")</f>
        <v/>
      </c>
      <c r="P355" s="1346" t="str">
        <f>IF(ISNUMBER('IRRBB exposures'!Q316),'IRRBB exposures'!Q316,"")</f>
        <v/>
      </c>
      <c r="Q355" s="1346" t="str">
        <f>IF(ISNUMBER('IRRBB exposures'!R316),'IRRBB exposures'!R316,"")</f>
        <v/>
      </c>
      <c r="R355" s="1346" t="str">
        <f>IF(ISNUMBER('IRRBB exposures'!S316),'IRRBB exposures'!S316,"")</f>
        <v/>
      </c>
      <c r="S355" s="1346" t="str">
        <f>IF(ISNUMBER('IRRBB exposures'!T316),'IRRBB exposures'!T316,"")</f>
        <v/>
      </c>
      <c r="T355" s="1346" t="str">
        <f>IF(ISNUMBER('IRRBB exposures'!U316),'IRRBB exposures'!U316,"")</f>
        <v/>
      </c>
      <c r="U355" s="1346" t="str">
        <f>IF(ISNUMBER('IRRBB exposures'!V316),'IRRBB exposures'!V316,"")</f>
        <v/>
      </c>
      <c r="V355" s="1346" t="str">
        <f>IF(ISNUMBER('IRRBB exposures'!W316),'IRRBB exposures'!W316,"")</f>
        <v/>
      </c>
      <c r="W355" s="1596" t="str">
        <f>IF(OR(ISBLANK('IRRBB exposures'!Y266),'IRRBB exposures'!Z271="No"),"",IF('IRRBB exposures'!Y266 = "No",1,0))</f>
        <v/>
      </c>
    </row>
    <row r="356" spans="2:23" s="1150" customFormat="1" ht="15" customHeight="1" x14ac:dyDescent="0.25">
      <c r="B356" s="2245"/>
      <c r="C356" s="1348" t="s">
        <v>1307</v>
      </c>
      <c r="D356" s="1346" t="str">
        <f>IF(AND(ISNUMBER('IRRBB exposures'!E364),ISNUMBER('IRRBB exposures'!E409)),'IRRBB exposures'!E364-'IRRBB exposures'!E409,"")</f>
        <v/>
      </c>
      <c r="E356" s="1346" t="str">
        <f>IF(AND(ISNUMBER('IRRBB exposures'!F364),ISNUMBER('IRRBB exposures'!F409)),'IRRBB exposures'!F364-'IRRBB exposures'!F409,"")</f>
        <v/>
      </c>
      <c r="F356" s="1346" t="str">
        <f>IF(AND(ISNUMBER('IRRBB exposures'!G364),ISNUMBER('IRRBB exposures'!G409)),'IRRBB exposures'!G364-'IRRBB exposures'!G409,"")</f>
        <v/>
      </c>
      <c r="G356" s="1346" t="str">
        <f>IF(AND(ISNUMBER('IRRBB exposures'!H364),ISNUMBER('IRRBB exposures'!H409)),'IRRBB exposures'!H364-'IRRBB exposures'!H409,"")</f>
        <v/>
      </c>
      <c r="H356" s="1346" t="str">
        <f>IF(AND(ISNUMBER('IRRBB exposures'!I364),ISNUMBER('IRRBB exposures'!I409)),'IRRBB exposures'!I364-'IRRBB exposures'!I409,"")</f>
        <v/>
      </c>
      <c r="I356" s="1346" t="str">
        <f>IF(AND(ISNUMBER('IRRBB exposures'!J364),ISNUMBER('IRRBB exposures'!J409)),'IRRBB exposures'!J364-'IRRBB exposures'!J409,"")</f>
        <v/>
      </c>
      <c r="J356" s="1346" t="str">
        <f>IF(AND(ISNUMBER('IRRBB exposures'!K364),ISNUMBER('IRRBB exposures'!K409)),'IRRBB exposures'!K364-'IRRBB exposures'!K409,"")</f>
        <v/>
      </c>
      <c r="K356" s="1346" t="str">
        <f>IF(AND(ISNUMBER('IRRBB exposures'!L364),ISNUMBER('IRRBB exposures'!L409)),'IRRBB exposures'!L364-'IRRBB exposures'!L409,"")</f>
        <v/>
      </c>
      <c r="L356" s="1346" t="str">
        <f>IF(AND(ISNUMBER('IRRBB exposures'!M364),ISNUMBER('IRRBB exposures'!M409)),'IRRBB exposures'!M364-'IRRBB exposures'!M409,"")</f>
        <v/>
      </c>
      <c r="M356" s="1346" t="str">
        <f>IF(AND(ISNUMBER('IRRBB exposures'!N364),ISNUMBER('IRRBB exposures'!N409)),'IRRBB exposures'!N364-'IRRBB exposures'!N409,"")</f>
        <v/>
      </c>
      <c r="N356" s="1346" t="str">
        <f>IF(AND(ISNUMBER('IRRBB exposures'!O364),ISNUMBER('IRRBB exposures'!O409)),'IRRBB exposures'!O364-'IRRBB exposures'!O409,"")</f>
        <v/>
      </c>
      <c r="O356" s="1346" t="str">
        <f>IF(AND(ISNUMBER('IRRBB exposures'!P364),ISNUMBER('IRRBB exposures'!P409)),'IRRBB exposures'!P364-'IRRBB exposures'!P409,"")</f>
        <v/>
      </c>
      <c r="P356" s="1346" t="str">
        <f>IF(AND(ISNUMBER('IRRBB exposures'!Q364),ISNUMBER('IRRBB exposures'!Q409)),'IRRBB exposures'!Q364-'IRRBB exposures'!Q409,"")</f>
        <v/>
      </c>
      <c r="Q356" s="1346" t="str">
        <f>IF(AND(ISNUMBER('IRRBB exposures'!R364),ISNUMBER('IRRBB exposures'!R409)),'IRRBB exposures'!R364-'IRRBB exposures'!R409,"")</f>
        <v/>
      </c>
      <c r="R356" s="1346" t="str">
        <f>IF(AND(ISNUMBER('IRRBB exposures'!S364),ISNUMBER('IRRBB exposures'!S409)),'IRRBB exposures'!S364-'IRRBB exposures'!S409,"")</f>
        <v/>
      </c>
      <c r="S356" s="1346" t="str">
        <f>IF(AND(ISNUMBER('IRRBB exposures'!T364),ISNUMBER('IRRBB exposures'!T409)),'IRRBB exposures'!T364-'IRRBB exposures'!T409,"")</f>
        <v/>
      </c>
      <c r="T356" s="1346" t="str">
        <f>IF(AND(ISNUMBER('IRRBB exposures'!U364),ISNUMBER('IRRBB exposures'!U409)),'IRRBB exposures'!U364-'IRRBB exposures'!U409,"")</f>
        <v/>
      </c>
      <c r="U356" s="1346" t="str">
        <f>IF(AND(ISNUMBER('IRRBB exposures'!V364),ISNUMBER('IRRBB exposures'!V409)),'IRRBB exposures'!V364-'IRRBB exposures'!V409,"")</f>
        <v/>
      </c>
      <c r="V356" s="1346" t="str">
        <f>IF(AND(ISNUMBER('IRRBB exposures'!W364),ISNUMBER('IRRBB exposures'!W409)),'IRRBB exposures'!W364-'IRRBB exposures'!W409,"")</f>
        <v/>
      </c>
      <c r="W356" s="1596" t="str">
        <f>IF(OR(ISBLANK('IRRBB exposures'!Z359),'IRRBB exposures'!AB364="No"),"",IF('IRRBB exposures'!Z359 = "Yes",-1,0))</f>
        <v/>
      </c>
    </row>
    <row r="357" spans="2:23" s="1150" customFormat="1" ht="15" customHeight="1" x14ac:dyDescent="0.25">
      <c r="B357" s="2245"/>
      <c r="C357" s="1348" t="s">
        <v>1308</v>
      </c>
      <c r="D357" s="1346" t="str">
        <f>IF(AND(ISNUMBER('IRRBB exposures'!E455),ISNUMBER('IRRBB exposures'!E500)),'IRRBB exposures'!E455-'IRRBB exposures'!E500,"")</f>
        <v/>
      </c>
      <c r="E357" s="1346" t="str">
        <f>IF(AND(ISNUMBER('IRRBB exposures'!F455),ISNUMBER('IRRBB exposures'!F500)),'IRRBB exposures'!F455-'IRRBB exposures'!F500,"")</f>
        <v/>
      </c>
      <c r="F357" s="1346" t="str">
        <f>IF(AND(ISNUMBER('IRRBB exposures'!G455),ISNUMBER('IRRBB exposures'!G500)),'IRRBB exposures'!G455-'IRRBB exposures'!G500,"")</f>
        <v/>
      </c>
      <c r="G357" s="1346" t="str">
        <f>IF(AND(ISNUMBER('IRRBB exposures'!H455),ISNUMBER('IRRBB exposures'!H500)),'IRRBB exposures'!H455-'IRRBB exposures'!H500,"")</f>
        <v/>
      </c>
      <c r="H357" s="1346" t="str">
        <f>IF(AND(ISNUMBER('IRRBB exposures'!I455),ISNUMBER('IRRBB exposures'!I500)),'IRRBB exposures'!I455-'IRRBB exposures'!I500,"")</f>
        <v/>
      </c>
      <c r="I357" s="1346" t="str">
        <f>IF(AND(ISNUMBER('IRRBB exposures'!J455),ISNUMBER('IRRBB exposures'!J500)),'IRRBB exposures'!J455-'IRRBB exposures'!J500,"")</f>
        <v/>
      </c>
      <c r="J357" s="1346" t="str">
        <f>IF(AND(ISNUMBER('IRRBB exposures'!K455),ISNUMBER('IRRBB exposures'!K500)),'IRRBB exposures'!K455-'IRRBB exposures'!K500,"")</f>
        <v/>
      </c>
      <c r="K357" s="1346" t="str">
        <f>IF(AND(ISNUMBER('IRRBB exposures'!L455),ISNUMBER('IRRBB exposures'!L500)),'IRRBB exposures'!L455-'IRRBB exposures'!L500,"")</f>
        <v/>
      </c>
      <c r="L357" s="1346" t="str">
        <f>IF(AND(ISNUMBER('IRRBB exposures'!M455),ISNUMBER('IRRBB exposures'!M500)),'IRRBB exposures'!M455-'IRRBB exposures'!M500,"")</f>
        <v/>
      </c>
      <c r="M357" s="1346" t="str">
        <f>IF(AND(ISNUMBER('IRRBB exposures'!N455),ISNUMBER('IRRBB exposures'!N500)),'IRRBB exposures'!N455-'IRRBB exposures'!N500,"")</f>
        <v/>
      </c>
      <c r="N357" s="1346" t="str">
        <f>IF(AND(ISNUMBER('IRRBB exposures'!O455),ISNUMBER('IRRBB exposures'!O500)),'IRRBB exposures'!O455-'IRRBB exposures'!O500,"")</f>
        <v/>
      </c>
      <c r="O357" s="1346" t="str">
        <f>IF(AND(ISNUMBER('IRRBB exposures'!P455),ISNUMBER('IRRBB exposures'!P500)),'IRRBB exposures'!P455-'IRRBB exposures'!P500,"")</f>
        <v/>
      </c>
      <c r="P357" s="1346" t="str">
        <f>IF(AND(ISNUMBER('IRRBB exposures'!Q455),ISNUMBER('IRRBB exposures'!Q500)),'IRRBB exposures'!Q455-'IRRBB exposures'!Q500,"")</f>
        <v/>
      </c>
      <c r="Q357" s="1346" t="str">
        <f>IF(AND(ISNUMBER('IRRBB exposures'!R455),ISNUMBER('IRRBB exposures'!R500)),'IRRBB exposures'!R455-'IRRBB exposures'!R500,"")</f>
        <v/>
      </c>
      <c r="R357" s="1346" t="str">
        <f>IF(AND(ISNUMBER('IRRBB exposures'!S455),ISNUMBER('IRRBB exposures'!S500)),'IRRBB exposures'!S455-'IRRBB exposures'!S500,"")</f>
        <v/>
      </c>
      <c r="S357" s="1346" t="str">
        <f>IF(AND(ISNUMBER('IRRBB exposures'!T455),ISNUMBER('IRRBB exposures'!T500)),'IRRBB exposures'!T455-'IRRBB exposures'!T500,"")</f>
        <v/>
      </c>
      <c r="T357" s="1346" t="str">
        <f>IF(AND(ISNUMBER('IRRBB exposures'!U455),ISNUMBER('IRRBB exposures'!U500)),'IRRBB exposures'!U455-'IRRBB exposures'!U500,"")</f>
        <v/>
      </c>
      <c r="U357" s="1346" t="str">
        <f>IF(AND(ISNUMBER('IRRBB exposures'!V455),ISNUMBER('IRRBB exposures'!V500)),'IRRBB exposures'!V455-'IRRBB exposures'!V500,"")</f>
        <v/>
      </c>
      <c r="V357" s="1346" t="str">
        <f>IF(AND(ISNUMBER('IRRBB exposures'!W455),ISNUMBER('IRRBB exposures'!W500)),'IRRBB exposures'!W455-'IRRBB exposures'!W500,"")</f>
        <v/>
      </c>
      <c r="W357" s="1596" t="str">
        <f>IF(OR(ISBLANK('IRRBB exposures'!Z359),'IRRBB exposures'!AB364="No"),"",IF('IRRBB exposures'!Z359 = "No",-1,0))</f>
        <v/>
      </c>
    </row>
    <row r="358" spans="2:23" s="1150" customFormat="1" ht="15" customHeight="1" x14ac:dyDescent="0.25">
      <c r="B358" s="2245"/>
      <c r="C358" s="1150" t="s">
        <v>1301</v>
      </c>
      <c r="D358" s="1346" t="str">
        <f>IF(AND(ISNUMBER('IRRBB exposures'!E547),ISNUMBER('IRRBB exposures'!E593)),'IRRBB exposures'!E547-'IRRBB exposures'!E593,"")</f>
        <v/>
      </c>
      <c r="E358" s="1346" t="str">
        <f>IF(AND(ISNUMBER('IRRBB exposures'!F547),ISNUMBER('IRRBB exposures'!F593)),'IRRBB exposures'!F547-'IRRBB exposures'!F593,"")</f>
        <v/>
      </c>
      <c r="F358" s="1346" t="str">
        <f>IF(AND(ISNUMBER('IRRBB exposures'!G547),ISNUMBER('IRRBB exposures'!G593)),'IRRBB exposures'!G547-'IRRBB exposures'!G593,"")</f>
        <v/>
      </c>
      <c r="G358" s="1346" t="str">
        <f>IF(AND(ISNUMBER('IRRBB exposures'!H547),ISNUMBER('IRRBB exposures'!H593)),'IRRBB exposures'!H547-'IRRBB exposures'!H593,"")</f>
        <v/>
      </c>
      <c r="H358" s="1346" t="str">
        <f>IF(AND(ISNUMBER('IRRBB exposures'!I547),ISNUMBER('IRRBB exposures'!I593)),'IRRBB exposures'!I547-'IRRBB exposures'!I593,"")</f>
        <v/>
      </c>
      <c r="I358" s="1346" t="str">
        <f>IF(AND(ISNUMBER('IRRBB exposures'!J547),ISNUMBER('IRRBB exposures'!J593)),'IRRBB exposures'!J547-'IRRBB exposures'!J593,"")</f>
        <v/>
      </c>
      <c r="J358" s="1346" t="str">
        <f>IF(AND(ISNUMBER('IRRBB exposures'!K547),ISNUMBER('IRRBB exposures'!K593)),'IRRBB exposures'!K547-'IRRBB exposures'!K593,"")</f>
        <v/>
      </c>
      <c r="K358" s="1346" t="str">
        <f>IF(AND(ISNUMBER('IRRBB exposures'!L547),ISNUMBER('IRRBB exposures'!L593)),'IRRBB exposures'!L547-'IRRBB exposures'!L593,"")</f>
        <v/>
      </c>
      <c r="L358" s="1346" t="str">
        <f>IF(AND(ISNUMBER('IRRBB exposures'!M547),ISNUMBER('IRRBB exposures'!M593)),'IRRBB exposures'!M547-'IRRBB exposures'!M593,"")</f>
        <v/>
      </c>
      <c r="M358" s="1346" t="str">
        <f>IF(AND(ISNUMBER('IRRBB exposures'!N547),ISNUMBER('IRRBB exposures'!N593)),'IRRBB exposures'!N547-'IRRBB exposures'!N593,"")</f>
        <v/>
      </c>
      <c r="N358" s="1346" t="str">
        <f>IF(AND(ISNUMBER('IRRBB exposures'!O547),ISNUMBER('IRRBB exposures'!O593)),'IRRBB exposures'!O547-'IRRBB exposures'!O593,"")</f>
        <v/>
      </c>
      <c r="O358" s="1346" t="str">
        <f>IF(AND(ISNUMBER('IRRBB exposures'!P547),ISNUMBER('IRRBB exposures'!P593)),'IRRBB exposures'!P547-'IRRBB exposures'!P593,"")</f>
        <v/>
      </c>
      <c r="P358" s="1346" t="str">
        <f>IF(AND(ISNUMBER('IRRBB exposures'!Q547),ISNUMBER('IRRBB exposures'!Q593)),'IRRBB exposures'!Q547-'IRRBB exposures'!Q593,"")</f>
        <v/>
      </c>
      <c r="Q358" s="1346" t="str">
        <f>IF(AND(ISNUMBER('IRRBB exposures'!R547),ISNUMBER('IRRBB exposures'!R593)),'IRRBB exposures'!R547-'IRRBB exposures'!R593,"")</f>
        <v/>
      </c>
      <c r="R358" s="1346" t="str">
        <f>IF(AND(ISNUMBER('IRRBB exposures'!S547),ISNUMBER('IRRBB exposures'!S593)),'IRRBB exposures'!S547-'IRRBB exposures'!S593,"")</f>
        <v/>
      </c>
      <c r="S358" s="1346" t="str">
        <f>IF(AND(ISNUMBER('IRRBB exposures'!T547),ISNUMBER('IRRBB exposures'!T593)),'IRRBB exposures'!T547-'IRRBB exposures'!T593,"")</f>
        <v/>
      </c>
      <c r="T358" s="1346" t="str">
        <f>IF(AND(ISNUMBER('IRRBB exposures'!U547),ISNUMBER('IRRBB exposures'!U593)),'IRRBB exposures'!U547-'IRRBB exposures'!U593,"")</f>
        <v/>
      </c>
      <c r="U358" s="1346" t="str">
        <f>IF(AND(ISNUMBER('IRRBB exposures'!V547),ISNUMBER('IRRBB exposures'!V593)),'IRRBB exposures'!V547-'IRRBB exposures'!V593,"")</f>
        <v/>
      </c>
      <c r="V358" s="1346" t="str">
        <f>IF(AND(ISNUMBER('IRRBB exposures'!W547),ISNUMBER('IRRBB exposures'!W593)),'IRRBB exposures'!W547-'IRRBB exposures'!W593,"")</f>
        <v/>
      </c>
      <c r="W358" s="1597">
        <f t="shared" ref="W358" si="28">IF(ISNUMBER(W350),W350,"")</f>
        <v>1</v>
      </c>
    </row>
    <row r="359" spans="2:23" s="1150" customFormat="1" ht="15" customHeight="1" x14ac:dyDescent="0.25">
      <c r="B359" s="2246"/>
      <c r="C359" s="1139" t="s">
        <v>1309</v>
      </c>
      <c r="D359" s="1347" t="str">
        <f>IF(AND(ISNUMBER(D311),'IRRBB exposures'!$F$30="Yes",'IRRBB exposures'!$Z$170="Yes",'IRRBB exposures'!$Z$271="Yes",'IRRBB exposures'!$AB$364="Yes",ISNUMBER(D358),ISNUMBER($W311),ISNUMBER($W312),ISNUMBER($W313),ISNUMBER($W314),ISNUMBER($W352),ISNUMBER($W353),ISNUMBER($W354),ISNUMBER($W355),ISNUMBER($W356),ISNUMBER($W357),ISNUMBER($W358)),SUMPRODUCT(D311:D314,$W311:$W314)+SUMPRODUCT(D352:D358,$W352:$W358),"")</f>
        <v/>
      </c>
      <c r="E359" s="1347" t="str">
        <f>IF(AND(ISNUMBER(E311),'IRRBB exposures'!$F$30="Yes",'IRRBB exposures'!$Z$170="Yes",'IRRBB exposures'!$Z$271="Yes",'IRRBB exposures'!$AB$364="Yes",ISNUMBER(E358),ISNUMBER($W311),ISNUMBER($W312),ISNUMBER($W313),ISNUMBER($W314),ISNUMBER($W352),ISNUMBER($W353),ISNUMBER($W354),ISNUMBER($W355),ISNUMBER($W356),ISNUMBER($W357),ISNUMBER($W358)),SUMPRODUCT(E311:E314,$W311:$W314)+SUMPRODUCT(E352:E358,$W352:$W358),"")</f>
        <v/>
      </c>
      <c r="F359" s="1347" t="str">
        <f>IF(AND(ISNUMBER(F311),'IRRBB exposures'!$F$30="Yes",'IRRBB exposures'!$Z$170="Yes",'IRRBB exposures'!$Z$271="Yes",'IRRBB exposures'!$AB$364="Yes",ISNUMBER(F358),ISNUMBER($W311),ISNUMBER($W312),ISNUMBER($W313),ISNUMBER($W314),ISNUMBER($W352),ISNUMBER($W353),ISNUMBER($W354),ISNUMBER($W355),ISNUMBER($W356),ISNUMBER($W357),ISNUMBER($W358)),SUMPRODUCT(F311:F314,$W311:$W314)+SUMPRODUCT(F352:F358,$W352:$W358),"")</f>
        <v/>
      </c>
      <c r="G359" s="1347" t="str">
        <f>IF(AND(ISNUMBER(G311),'IRRBB exposures'!$F$30="Yes",'IRRBB exposures'!$Z$170="Yes",'IRRBB exposures'!$Z$271="Yes",'IRRBB exposures'!$AB$364="Yes",ISNUMBER(G358),ISNUMBER($W311),ISNUMBER($W312),ISNUMBER($W313),ISNUMBER($W314),ISNUMBER($W352),ISNUMBER($W353),ISNUMBER($W354),ISNUMBER($W355),ISNUMBER($W356),ISNUMBER($W357),ISNUMBER($W358)),SUMPRODUCT(G311:G314,$W311:$W314)+SUMPRODUCT(G352:G358,$W352:$W358),"")</f>
        <v/>
      </c>
      <c r="H359" s="1347" t="str">
        <f>IF(AND(ISNUMBER(H311),'IRRBB exposures'!$F$30="Yes",'IRRBB exposures'!$Z$170="Yes",'IRRBB exposures'!$Z$271="Yes",'IRRBB exposures'!$AB$364="Yes",ISNUMBER(H358),ISNUMBER($W311),ISNUMBER($W312),ISNUMBER($W313),ISNUMBER($W314),ISNUMBER($W352),ISNUMBER($W353),ISNUMBER($W354),ISNUMBER($W355),ISNUMBER($W356),ISNUMBER($W357),ISNUMBER($W358)),SUMPRODUCT(H311:H314,$W311:$W314)+SUMPRODUCT(H352:H358,$W352:$W358),"")</f>
        <v/>
      </c>
      <c r="I359" s="1347" t="str">
        <f>IF(AND(ISNUMBER(I311),'IRRBB exposures'!$F$30="Yes",'IRRBB exposures'!$Z$170="Yes",'IRRBB exposures'!$Z$271="Yes",'IRRBB exposures'!$AB$364="Yes",ISNUMBER(I358),ISNUMBER($W311),ISNUMBER($W312),ISNUMBER($W313),ISNUMBER($W314),ISNUMBER($W352),ISNUMBER($W353),ISNUMBER($W354),ISNUMBER($W355),ISNUMBER($W356),ISNUMBER($W357),ISNUMBER($W358)),SUMPRODUCT(I311:I314,$W311:$W314)+SUMPRODUCT(I352:I358,$W352:$W358),"")</f>
        <v/>
      </c>
      <c r="J359" s="1347" t="str">
        <f>IF(AND(ISNUMBER(J311),'IRRBB exposures'!$F$30="Yes",'IRRBB exposures'!$Z$170="Yes",'IRRBB exposures'!$Z$271="Yes",'IRRBB exposures'!$AB$364="Yes",ISNUMBER(J358),ISNUMBER($W311),ISNUMBER($W312),ISNUMBER($W313),ISNUMBER($W314),ISNUMBER($W352),ISNUMBER($W353),ISNUMBER($W354),ISNUMBER($W355),ISNUMBER($W356),ISNUMBER($W357),ISNUMBER($W358)),SUMPRODUCT(J311:J314,$W311:$W314)+SUMPRODUCT(J352:J358,$W352:$W358),"")</f>
        <v/>
      </c>
      <c r="K359" s="1347" t="str">
        <f>IF(AND(ISNUMBER(K311),'IRRBB exposures'!$F$30="Yes",'IRRBB exposures'!$Z$170="Yes",'IRRBB exposures'!$Z$271="Yes",'IRRBB exposures'!$AB$364="Yes",ISNUMBER(K358),ISNUMBER($W311),ISNUMBER($W312),ISNUMBER($W313),ISNUMBER($W314),ISNUMBER($W352),ISNUMBER($W353),ISNUMBER($W354),ISNUMBER($W355),ISNUMBER($W356),ISNUMBER($W357),ISNUMBER($W358)),SUMPRODUCT(K311:K314,$W311:$W314)+SUMPRODUCT(K352:K358,$W352:$W358),"")</f>
        <v/>
      </c>
      <c r="L359" s="1347" t="str">
        <f>IF(AND(ISNUMBER(L311),'IRRBB exposures'!$F$30="Yes",'IRRBB exposures'!$Z$170="Yes",'IRRBB exposures'!$Z$271="Yes",'IRRBB exposures'!$AB$364="Yes",ISNUMBER(L358),ISNUMBER($W311),ISNUMBER($W312),ISNUMBER($W313),ISNUMBER($W314),ISNUMBER($W352),ISNUMBER($W353),ISNUMBER($W354),ISNUMBER($W355),ISNUMBER($W356),ISNUMBER($W357),ISNUMBER($W358)),SUMPRODUCT(L311:L314,$W311:$W314)+SUMPRODUCT(L352:L358,$W352:$W358),"")</f>
        <v/>
      </c>
      <c r="M359" s="1347" t="str">
        <f>IF(AND(ISNUMBER(M311),'IRRBB exposures'!$F$30="Yes",'IRRBB exposures'!$Z$170="Yes",'IRRBB exposures'!$Z$271="Yes",'IRRBB exposures'!$AB$364="Yes",ISNUMBER(M358),ISNUMBER($W311),ISNUMBER($W312),ISNUMBER($W313),ISNUMBER($W314),ISNUMBER($W352),ISNUMBER($W353),ISNUMBER($W354),ISNUMBER($W355),ISNUMBER($W356),ISNUMBER($W357),ISNUMBER($W358)),SUMPRODUCT(M311:M314,$W311:$W314)+SUMPRODUCT(M352:M358,$W352:$W358),"")</f>
        <v/>
      </c>
      <c r="N359" s="1347" t="str">
        <f>IF(AND(ISNUMBER(N311),'IRRBB exposures'!$F$30="Yes",'IRRBB exposures'!$Z$170="Yes",'IRRBB exposures'!$Z$271="Yes",'IRRBB exposures'!$AB$364="Yes",ISNUMBER(N358),ISNUMBER($W311),ISNUMBER($W312),ISNUMBER($W313),ISNUMBER($W314),ISNUMBER($W352),ISNUMBER($W353),ISNUMBER($W354),ISNUMBER($W355),ISNUMBER($W356),ISNUMBER($W357),ISNUMBER($W358)),SUMPRODUCT(N311:N314,$W311:$W314)+SUMPRODUCT(N352:N358,$W352:$W358),"")</f>
        <v/>
      </c>
      <c r="O359" s="1347" t="str">
        <f>IF(AND(ISNUMBER(O311),'IRRBB exposures'!$F$30="Yes",'IRRBB exposures'!$Z$170="Yes",'IRRBB exposures'!$Z$271="Yes",'IRRBB exposures'!$AB$364="Yes",ISNUMBER(O358),ISNUMBER($W311),ISNUMBER($W312),ISNUMBER($W313),ISNUMBER($W314),ISNUMBER($W352),ISNUMBER($W353),ISNUMBER($W354),ISNUMBER($W355),ISNUMBER($W356),ISNUMBER($W357),ISNUMBER($W358)),SUMPRODUCT(O311:O314,$W311:$W314)+SUMPRODUCT(O352:O358,$W352:$W358),"")</f>
        <v/>
      </c>
      <c r="P359" s="1347" t="str">
        <f>IF(AND(ISNUMBER(P311),'IRRBB exposures'!$F$30="Yes",'IRRBB exposures'!$Z$170="Yes",'IRRBB exposures'!$Z$271="Yes",'IRRBB exposures'!$AB$364="Yes",ISNUMBER(P358),ISNUMBER($W311),ISNUMBER($W312),ISNUMBER($W313),ISNUMBER($W314),ISNUMBER($W352),ISNUMBER($W353),ISNUMBER($W354),ISNUMBER($W355),ISNUMBER($W356),ISNUMBER($W357),ISNUMBER($W358)),SUMPRODUCT(P311:P314,$W311:$W314)+SUMPRODUCT(P352:P358,$W352:$W358),"")</f>
        <v/>
      </c>
      <c r="Q359" s="1347" t="str">
        <f>IF(AND(ISNUMBER(Q311),'IRRBB exposures'!$F$30="Yes",'IRRBB exposures'!$Z$170="Yes",'IRRBB exposures'!$Z$271="Yes",'IRRBB exposures'!$AB$364="Yes",ISNUMBER(Q358),ISNUMBER($W311),ISNUMBER($W312),ISNUMBER($W313),ISNUMBER($W314),ISNUMBER($W352),ISNUMBER($W353),ISNUMBER($W354),ISNUMBER($W355),ISNUMBER($W356),ISNUMBER($W357),ISNUMBER($W358)),SUMPRODUCT(Q311:Q314,$W311:$W314)+SUMPRODUCT(Q352:Q358,$W352:$W358),"")</f>
        <v/>
      </c>
      <c r="R359" s="1347" t="str">
        <f>IF(AND(ISNUMBER(R311),'IRRBB exposures'!$F$30="Yes",'IRRBB exposures'!$Z$170="Yes",'IRRBB exposures'!$Z$271="Yes",'IRRBB exposures'!$AB$364="Yes",ISNUMBER(R358),ISNUMBER($W311),ISNUMBER($W312),ISNUMBER($W313),ISNUMBER($W314),ISNUMBER($W352),ISNUMBER($W353),ISNUMBER($W354),ISNUMBER($W355),ISNUMBER($W356),ISNUMBER($W357),ISNUMBER($W358)),SUMPRODUCT(R311:R314,$W311:$W314)+SUMPRODUCT(R352:R358,$W352:$W358),"")</f>
        <v/>
      </c>
      <c r="S359" s="1347" t="str">
        <f>IF(AND(ISNUMBER(S311),'IRRBB exposures'!$F$30="Yes",'IRRBB exposures'!$Z$170="Yes",'IRRBB exposures'!$Z$271="Yes",'IRRBB exposures'!$AB$364="Yes",ISNUMBER(S358),ISNUMBER($W311),ISNUMBER($W312),ISNUMBER($W313),ISNUMBER($W314),ISNUMBER($W352),ISNUMBER($W353),ISNUMBER($W354),ISNUMBER($W355),ISNUMBER($W356),ISNUMBER($W357),ISNUMBER($W358)),SUMPRODUCT(S311:S314,$W311:$W314)+SUMPRODUCT(S352:S358,$W352:$W358),"")</f>
        <v/>
      </c>
      <c r="T359" s="1347" t="str">
        <f>IF(AND(ISNUMBER(T311),'IRRBB exposures'!$F$30="Yes",'IRRBB exposures'!$Z$170="Yes",'IRRBB exposures'!$Z$271="Yes",'IRRBB exposures'!$AB$364="Yes",ISNUMBER(T358),ISNUMBER($W311),ISNUMBER($W312),ISNUMBER($W313),ISNUMBER($W314),ISNUMBER($W352),ISNUMBER($W353),ISNUMBER($W354),ISNUMBER($W355),ISNUMBER($W356),ISNUMBER($W357),ISNUMBER($W358)),SUMPRODUCT(T311:T314,$W311:$W314)+SUMPRODUCT(T352:T358,$W352:$W358),"")</f>
        <v/>
      </c>
      <c r="U359" s="1347" t="str">
        <f>IF(AND(ISNUMBER(U311),'IRRBB exposures'!$F$30="Yes",'IRRBB exposures'!$Z$170="Yes",'IRRBB exposures'!$Z$271="Yes",'IRRBB exposures'!$AB$364="Yes",ISNUMBER(U358),ISNUMBER($W311),ISNUMBER($W312),ISNUMBER($W313),ISNUMBER($W314),ISNUMBER($W352),ISNUMBER($W353),ISNUMBER($W354),ISNUMBER($W355),ISNUMBER($W356),ISNUMBER($W357),ISNUMBER($W358)),SUMPRODUCT(U311:U314,$W311:$W314)+SUMPRODUCT(U352:U358,$W352:$W358),"")</f>
        <v/>
      </c>
      <c r="V359" s="1347" t="str">
        <f>IF(AND(ISNUMBER(V311),'IRRBB exposures'!$F$30="Yes",'IRRBB exposures'!$Z$170="Yes",'IRRBB exposures'!$Z$271="Yes",'IRRBB exposures'!$AB$364="Yes",ISNUMBER(V358),ISNUMBER($W311),ISNUMBER($W312),ISNUMBER($W313),ISNUMBER($W314),ISNUMBER($W352),ISNUMBER($W353),ISNUMBER($W354),ISNUMBER($W355),ISNUMBER($W356),ISNUMBER($W357),ISNUMBER($W358)),SUMPRODUCT(V311:V314,$W311:$W314)+SUMPRODUCT(V352:V358,$W352:$W358),"")</f>
        <v/>
      </c>
      <c r="W359" s="1598"/>
    </row>
    <row r="360" spans="2:23" s="1150" customFormat="1" ht="15" customHeight="1" x14ac:dyDescent="0.25">
      <c r="B360" s="2244">
        <v>6</v>
      </c>
      <c r="C360" s="1150" t="s">
        <v>1303</v>
      </c>
      <c r="D360" s="1346" t="str">
        <f>IF(ISNUMBER('IRRBB exposures'!E171),'IRRBB exposures'!E171,"")</f>
        <v/>
      </c>
      <c r="E360" s="1346" t="str">
        <f>IF(ISNUMBER('IRRBB exposures'!F171),'IRRBB exposures'!F171,"")</f>
        <v/>
      </c>
      <c r="F360" s="1346" t="str">
        <f>IF(ISNUMBER('IRRBB exposures'!G171),'IRRBB exposures'!G171,"")</f>
        <v/>
      </c>
      <c r="G360" s="1346" t="str">
        <f>IF(ISNUMBER('IRRBB exposures'!H171),'IRRBB exposures'!H171,"")</f>
        <v/>
      </c>
      <c r="H360" s="1346" t="str">
        <f>IF(ISNUMBER('IRRBB exposures'!I171),'IRRBB exposures'!I171,"")</f>
        <v/>
      </c>
      <c r="I360" s="1346" t="str">
        <f>IF(ISNUMBER('IRRBB exposures'!J171),'IRRBB exposures'!J171,"")</f>
        <v/>
      </c>
      <c r="J360" s="1346" t="str">
        <f>IF(ISNUMBER('IRRBB exposures'!K171),'IRRBB exposures'!K171,"")</f>
        <v/>
      </c>
      <c r="K360" s="1346" t="str">
        <f>IF(ISNUMBER('IRRBB exposures'!L171),'IRRBB exposures'!L171,"")</f>
        <v/>
      </c>
      <c r="L360" s="1346" t="str">
        <f>IF(ISNUMBER('IRRBB exposures'!M171),'IRRBB exposures'!M171,"")</f>
        <v/>
      </c>
      <c r="M360" s="1346" t="str">
        <f>IF(ISNUMBER('IRRBB exposures'!N171),'IRRBB exposures'!N171,"")</f>
        <v/>
      </c>
      <c r="N360" s="1346" t="str">
        <f>IF(ISNUMBER('IRRBB exposures'!O171),'IRRBB exposures'!O171,"")</f>
        <v/>
      </c>
      <c r="O360" s="1346" t="str">
        <f>IF(ISNUMBER('IRRBB exposures'!P171),'IRRBB exposures'!P171,"")</f>
        <v/>
      </c>
      <c r="P360" s="1346" t="str">
        <f>IF(ISNUMBER('IRRBB exposures'!Q171),'IRRBB exposures'!Q171,"")</f>
        <v/>
      </c>
      <c r="Q360" s="1346" t="str">
        <f>IF(ISNUMBER('IRRBB exposures'!R171),'IRRBB exposures'!R171,"")</f>
        <v/>
      </c>
      <c r="R360" s="1346" t="str">
        <f>IF(ISNUMBER('IRRBB exposures'!S171),'IRRBB exposures'!S171,"")</f>
        <v/>
      </c>
      <c r="S360" s="1346" t="str">
        <f>IF(ISNUMBER('IRRBB exposures'!T171),'IRRBB exposures'!T171,"")</f>
        <v/>
      </c>
      <c r="T360" s="1346" t="str">
        <f>IF(ISNUMBER('IRRBB exposures'!U171),'IRRBB exposures'!U171,"")</f>
        <v/>
      </c>
      <c r="U360" s="1346" t="str">
        <f>IF(ISNUMBER('IRRBB exposures'!V171),'IRRBB exposures'!V171,"")</f>
        <v/>
      </c>
      <c r="V360" s="1346" t="str">
        <f>IF(ISNUMBER('IRRBB exposures'!W171),'IRRBB exposures'!W171,"")</f>
        <v/>
      </c>
      <c r="W360" s="1595" t="str">
        <f>IF(OR(ISBLANK('IRRBB exposures'!Y165),'IRRBB exposures'!Z171="No"),"",IF('IRRBB exposures'!Y165 = "Yes",-1,0))</f>
        <v/>
      </c>
    </row>
    <row r="361" spans="2:23" s="1150" customFormat="1" ht="15" customHeight="1" x14ac:dyDescent="0.25">
      <c r="B361" s="2245"/>
      <c r="C361" s="1348" t="s">
        <v>1304</v>
      </c>
      <c r="D361" s="1346" t="str">
        <f>IF(ISNUMBER('IRRBB exposures'!E216),'IRRBB exposures'!E216,"")</f>
        <v/>
      </c>
      <c r="E361" s="1346" t="str">
        <f>IF(ISNUMBER('IRRBB exposures'!F216),'IRRBB exposures'!F216,"")</f>
        <v/>
      </c>
      <c r="F361" s="1346" t="str">
        <f>IF(ISNUMBER('IRRBB exposures'!G216),'IRRBB exposures'!G216,"")</f>
        <v/>
      </c>
      <c r="G361" s="1346" t="str">
        <f>IF(ISNUMBER('IRRBB exposures'!H216),'IRRBB exposures'!H216,"")</f>
        <v/>
      </c>
      <c r="H361" s="1346" t="str">
        <f>IF(ISNUMBER('IRRBB exposures'!I216),'IRRBB exposures'!I216,"")</f>
        <v/>
      </c>
      <c r="I361" s="1346" t="str">
        <f>IF(ISNUMBER('IRRBB exposures'!J216),'IRRBB exposures'!J216,"")</f>
        <v/>
      </c>
      <c r="J361" s="1346" t="str">
        <f>IF(ISNUMBER('IRRBB exposures'!K216),'IRRBB exposures'!K216,"")</f>
        <v/>
      </c>
      <c r="K361" s="1346" t="str">
        <f>IF(ISNUMBER('IRRBB exposures'!L216),'IRRBB exposures'!L216,"")</f>
        <v/>
      </c>
      <c r="L361" s="1346" t="str">
        <f>IF(ISNUMBER('IRRBB exposures'!M216),'IRRBB exposures'!M216,"")</f>
        <v/>
      </c>
      <c r="M361" s="1346" t="str">
        <f>IF(ISNUMBER('IRRBB exposures'!N216),'IRRBB exposures'!N216,"")</f>
        <v/>
      </c>
      <c r="N361" s="1346" t="str">
        <f>IF(ISNUMBER('IRRBB exposures'!O216),'IRRBB exposures'!O216,"")</f>
        <v/>
      </c>
      <c r="O361" s="1346" t="str">
        <f>IF(ISNUMBER('IRRBB exposures'!P216),'IRRBB exposures'!P216,"")</f>
        <v/>
      </c>
      <c r="P361" s="1346" t="str">
        <f>IF(ISNUMBER('IRRBB exposures'!Q216),'IRRBB exposures'!Q216,"")</f>
        <v/>
      </c>
      <c r="Q361" s="1346" t="str">
        <f>IF(ISNUMBER('IRRBB exposures'!R216),'IRRBB exposures'!R216,"")</f>
        <v/>
      </c>
      <c r="R361" s="1346" t="str">
        <f>IF(ISNUMBER('IRRBB exposures'!S216),'IRRBB exposures'!S216,"")</f>
        <v/>
      </c>
      <c r="S361" s="1346" t="str">
        <f>IF(ISNUMBER('IRRBB exposures'!T216),'IRRBB exposures'!T216,"")</f>
        <v/>
      </c>
      <c r="T361" s="1346" t="str">
        <f>IF(ISNUMBER('IRRBB exposures'!U216),'IRRBB exposures'!U216,"")</f>
        <v/>
      </c>
      <c r="U361" s="1346" t="str">
        <f>IF(ISNUMBER('IRRBB exposures'!V216),'IRRBB exposures'!V216,"")</f>
        <v/>
      </c>
      <c r="V361" s="1346" t="str">
        <f>IF(ISNUMBER('IRRBB exposures'!W216),'IRRBB exposures'!W216,"")</f>
        <v/>
      </c>
      <c r="W361" s="1596" t="str">
        <f>IF(OR(ISBLANK('IRRBB exposures'!Y165),'IRRBB exposures'!Z171="No"),"",IF('IRRBB exposures'!Y165 = "No",-1,0))</f>
        <v/>
      </c>
    </row>
    <row r="362" spans="2:23" s="1150" customFormat="1" ht="15" customHeight="1" x14ac:dyDescent="0.25">
      <c r="B362" s="2245"/>
      <c r="C362" s="1348" t="s">
        <v>1305</v>
      </c>
      <c r="D362" s="1346" t="str">
        <f>IF(ISNUMBER('IRRBB exposures'!E272),'IRRBB exposures'!E272,"")</f>
        <v/>
      </c>
      <c r="E362" s="1346" t="str">
        <f>IF(ISNUMBER('IRRBB exposures'!F272),'IRRBB exposures'!F272,"")</f>
        <v/>
      </c>
      <c r="F362" s="1346" t="str">
        <f>IF(ISNUMBER('IRRBB exposures'!G272),'IRRBB exposures'!G272,"")</f>
        <v/>
      </c>
      <c r="G362" s="1346" t="str">
        <f>IF(ISNUMBER('IRRBB exposures'!H272),'IRRBB exposures'!H272,"")</f>
        <v/>
      </c>
      <c r="H362" s="1346" t="str">
        <f>IF(ISNUMBER('IRRBB exposures'!I272),'IRRBB exposures'!I272,"")</f>
        <v/>
      </c>
      <c r="I362" s="1346" t="str">
        <f>IF(ISNUMBER('IRRBB exposures'!J272),'IRRBB exposures'!J272,"")</f>
        <v/>
      </c>
      <c r="J362" s="1346" t="str">
        <f>IF(ISNUMBER('IRRBB exposures'!K272),'IRRBB exposures'!K272,"")</f>
        <v/>
      </c>
      <c r="K362" s="1346" t="str">
        <f>IF(ISNUMBER('IRRBB exposures'!L272),'IRRBB exposures'!L272,"")</f>
        <v/>
      </c>
      <c r="L362" s="1346" t="str">
        <f>IF(ISNUMBER('IRRBB exposures'!M272),'IRRBB exposures'!M272,"")</f>
        <v/>
      </c>
      <c r="M362" s="1346" t="str">
        <f>IF(ISNUMBER('IRRBB exposures'!N272),'IRRBB exposures'!N272,"")</f>
        <v/>
      </c>
      <c r="N362" s="1346" t="str">
        <f>IF(ISNUMBER('IRRBB exposures'!O272),'IRRBB exposures'!O272,"")</f>
        <v/>
      </c>
      <c r="O362" s="1346" t="str">
        <f>IF(ISNUMBER('IRRBB exposures'!P272),'IRRBB exposures'!P272,"")</f>
        <v/>
      </c>
      <c r="P362" s="1346" t="str">
        <f>IF(ISNUMBER('IRRBB exposures'!Q272),'IRRBB exposures'!Q272,"")</f>
        <v/>
      </c>
      <c r="Q362" s="1346" t="str">
        <f>IF(ISNUMBER('IRRBB exposures'!R272),'IRRBB exposures'!R272,"")</f>
        <v/>
      </c>
      <c r="R362" s="1346" t="str">
        <f>IF(ISNUMBER('IRRBB exposures'!S272),'IRRBB exposures'!S272,"")</f>
        <v/>
      </c>
      <c r="S362" s="1346" t="str">
        <f>IF(ISNUMBER('IRRBB exposures'!T272),'IRRBB exposures'!T272,"")</f>
        <v/>
      </c>
      <c r="T362" s="1346" t="str">
        <f>IF(ISNUMBER('IRRBB exposures'!U272),'IRRBB exposures'!U272,"")</f>
        <v/>
      </c>
      <c r="U362" s="1346" t="str">
        <f>IF(ISNUMBER('IRRBB exposures'!V272),'IRRBB exposures'!V272,"")</f>
        <v/>
      </c>
      <c r="V362" s="1346" t="str">
        <f>IF(ISNUMBER('IRRBB exposures'!W272),'IRRBB exposures'!W272,"")</f>
        <v/>
      </c>
      <c r="W362" s="1596" t="str">
        <f>IF(OR(ISBLANK('IRRBB exposures'!Y266),'IRRBB exposures'!Z272="No"),"",IF('IRRBB exposures'!Y266 = "Yes",1,0))</f>
        <v/>
      </c>
    </row>
    <row r="363" spans="2:23" s="1150" customFormat="1" ht="15" customHeight="1" x14ac:dyDescent="0.25">
      <c r="B363" s="2245"/>
      <c r="C363" s="1348" t="s">
        <v>1306</v>
      </c>
      <c r="D363" s="1346" t="str">
        <f>IF(ISNUMBER('IRRBB exposures'!E317),'IRRBB exposures'!E317,"")</f>
        <v/>
      </c>
      <c r="E363" s="1346" t="str">
        <f>IF(ISNUMBER('IRRBB exposures'!F317),'IRRBB exposures'!F317,"")</f>
        <v/>
      </c>
      <c r="F363" s="1346" t="str">
        <f>IF(ISNUMBER('IRRBB exposures'!G317),'IRRBB exposures'!G317,"")</f>
        <v/>
      </c>
      <c r="G363" s="1346" t="str">
        <f>IF(ISNUMBER('IRRBB exposures'!H317),'IRRBB exposures'!H317,"")</f>
        <v/>
      </c>
      <c r="H363" s="1346" t="str">
        <f>IF(ISNUMBER('IRRBB exposures'!I317),'IRRBB exposures'!I317,"")</f>
        <v/>
      </c>
      <c r="I363" s="1346" t="str">
        <f>IF(ISNUMBER('IRRBB exposures'!J317),'IRRBB exposures'!J317,"")</f>
        <v/>
      </c>
      <c r="J363" s="1346" t="str">
        <f>IF(ISNUMBER('IRRBB exposures'!K317),'IRRBB exposures'!K317,"")</f>
        <v/>
      </c>
      <c r="K363" s="1346" t="str">
        <f>IF(ISNUMBER('IRRBB exposures'!L317),'IRRBB exposures'!L317,"")</f>
        <v/>
      </c>
      <c r="L363" s="1346" t="str">
        <f>IF(ISNUMBER('IRRBB exposures'!M317),'IRRBB exposures'!M317,"")</f>
        <v/>
      </c>
      <c r="M363" s="1346" t="str">
        <f>IF(ISNUMBER('IRRBB exposures'!N317),'IRRBB exposures'!N317,"")</f>
        <v/>
      </c>
      <c r="N363" s="1346" t="str">
        <f>IF(ISNUMBER('IRRBB exposures'!O317),'IRRBB exposures'!O317,"")</f>
        <v/>
      </c>
      <c r="O363" s="1346" t="str">
        <f>IF(ISNUMBER('IRRBB exposures'!P317),'IRRBB exposures'!P317,"")</f>
        <v/>
      </c>
      <c r="P363" s="1346" t="str">
        <f>IF(ISNUMBER('IRRBB exposures'!Q317),'IRRBB exposures'!Q317,"")</f>
        <v/>
      </c>
      <c r="Q363" s="1346" t="str">
        <f>IF(ISNUMBER('IRRBB exposures'!R317),'IRRBB exposures'!R317,"")</f>
        <v/>
      </c>
      <c r="R363" s="1346" t="str">
        <f>IF(ISNUMBER('IRRBB exposures'!S317),'IRRBB exposures'!S317,"")</f>
        <v/>
      </c>
      <c r="S363" s="1346" t="str">
        <f>IF(ISNUMBER('IRRBB exposures'!T317),'IRRBB exposures'!T317,"")</f>
        <v/>
      </c>
      <c r="T363" s="1346" t="str">
        <f>IF(ISNUMBER('IRRBB exposures'!U317),'IRRBB exposures'!U317,"")</f>
        <v/>
      </c>
      <c r="U363" s="1346" t="str">
        <f>IF(ISNUMBER('IRRBB exposures'!V317),'IRRBB exposures'!V317,"")</f>
        <v/>
      </c>
      <c r="V363" s="1346" t="str">
        <f>IF(ISNUMBER('IRRBB exposures'!W317),'IRRBB exposures'!W317,"")</f>
        <v/>
      </c>
      <c r="W363" s="1596" t="str">
        <f>IF(OR(ISBLANK('IRRBB exposures'!Y266),'IRRBB exposures'!Z272="No"),"",IF('IRRBB exposures'!Y266 = "No",1,0))</f>
        <v/>
      </c>
    </row>
    <row r="364" spans="2:23" s="1150" customFormat="1" ht="15" customHeight="1" x14ac:dyDescent="0.25">
      <c r="B364" s="2245"/>
      <c r="C364" s="1348" t="s">
        <v>1307</v>
      </c>
      <c r="D364" s="1346" t="str">
        <f>IF(AND(ISNUMBER('IRRBB exposures'!E365),ISNUMBER('IRRBB exposures'!E410)),'IRRBB exposures'!E365-'IRRBB exposures'!E410,"")</f>
        <v/>
      </c>
      <c r="E364" s="1346" t="str">
        <f>IF(AND(ISNUMBER('IRRBB exposures'!F365),ISNUMBER('IRRBB exposures'!F410)),'IRRBB exposures'!F365-'IRRBB exposures'!F410,"")</f>
        <v/>
      </c>
      <c r="F364" s="1346" t="str">
        <f>IF(AND(ISNUMBER('IRRBB exposures'!G365),ISNUMBER('IRRBB exposures'!G410)),'IRRBB exposures'!G365-'IRRBB exposures'!G410,"")</f>
        <v/>
      </c>
      <c r="G364" s="1346" t="str">
        <f>IF(AND(ISNUMBER('IRRBB exposures'!H365),ISNUMBER('IRRBB exposures'!H410)),'IRRBB exposures'!H365-'IRRBB exposures'!H410,"")</f>
        <v/>
      </c>
      <c r="H364" s="1346" t="str">
        <f>IF(AND(ISNUMBER('IRRBB exposures'!I365),ISNUMBER('IRRBB exposures'!I410)),'IRRBB exposures'!I365-'IRRBB exposures'!I410,"")</f>
        <v/>
      </c>
      <c r="I364" s="1346" t="str">
        <f>IF(AND(ISNUMBER('IRRBB exposures'!J365),ISNUMBER('IRRBB exposures'!J410)),'IRRBB exposures'!J365-'IRRBB exposures'!J410,"")</f>
        <v/>
      </c>
      <c r="J364" s="1346" t="str">
        <f>IF(AND(ISNUMBER('IRRBB exposures'!K365),ISNUMBER('IRRBB exposures'!K410)),'IRRBB exposures'!K365-'IRRBB exposures'!K410,"")</f>
        <v/>
      </c>
      <c r="K364" s="1346" t="str">
        <f>IF(AND(ISNUMBER('IRRBB exposures'!L365),ISNUMBER('IRRBB exposures'!L410)),'IRRBB exposures'!L365-'IRRBB exposures'!L410,"")</f>
        <v/>
      </c>
      <c r="L364" s="1346" t="str">
        <f>IF(AND(ISNUMBER('IRRBB exposures'!M365),ISNUMBER('IRRBB exposures'!M410)),'IRRBB exposures'!M365-'IRRBB exposures'!M410,"")</f>
        <v/>
      </c>
      <c r="M364" s="1346" t="str">
        <f>IF(AND(ISNUMBER('IRRBB exposures'!N365),ISNUMBER('IRRBB exposures'!N410)),'IRRBB exposures'!N365-'IRRBB exposures'!N410,"")</f>
        <v/>
      </c>
      <c r="N364" s="1346" t="str">
        <f>IF(AND(ISNUMBER('IRRBB exposures'!O365),ISNUMBER('IRRBB exposures'!O410)),'IRRBB exposures'!O365-'IRRBB exposures'!O410,"")</f>
        <v/>
      </c>
      <c r="O364" s="1346" t="str">
        <f>IF(AND(ISNUMBER('IRRBB exposures'!P365),ISNUMBER('IRRBB exposures'!P410)),'IRRBB exposures'!P365-'IRRBB exposures'!P410,"")</f>
        <v/>
      </c>
      <c r="P364" s="1346" t="str">
        <f>IF(AND(ISNUMBER('IRRBB exposures'!Q365),ISNUMBER('IRRBB exposures'!Q410)),'IRRBB exposures'!Q365-'IRRBB exposures'!Q410,"")</f>
        <v/>
      </c>
      <c r="Q364" s="1346" t="str">
        <f>IF(AND(ISNUMBER('IRRBB exposures'!R365),ISNUMBER('IRRBB exposures'!R410)),'IRRBB exposures'!R365-'IRRBB exposures'!R410,"")</f>
        <v/>
      </c>
      <c r="R364" s="1346" t="str">
        <f>IF(AND(ISNUMBER('IRRBB exposures'!S365),ISNUMBER('IRRBB exposures'!S410)),'IRRBB exposures'!S365-'IRRBB exposures'!S410,"")</f>
        <v/>
      </c>
      <c r="S364" s="1346" t="str">
        <f>IF(AND(ISNUMBER('IRRBB exposures'!T365),ISNUMBER('IRRBB exposures'!T410)),'IRRBB exposures'!T365-'IRRBB exposures'!T410,"")</f>
        <v/>
      </c>
      <c r="T364" s="1346" t="str">
        <f>IF(AND(ISNUMBER('IRRBB exposures'!U365),ISNUMBER('IRRBB exposures'!U410)),'IRRBB exposures'!U365-'IRRBB exposures'!U410,"")</f>
        <v/>
      </c>
      <c r="U364" s="1346" t="str">
        <f>IF(AND(ISNUMBER('IRRBB exposures'!V365),ISNUMBER('IRRBB exposures'!V410)),'IRRBB exposures'!V365-'IRRBB exposures'!V410,"")</f>
        <v/>
      </c>
      <c r="V364" s="1346" t="str">
        <f>IF(AND(ISNUMBER('IRRBB exposures'!W365),ISNUMBER('IRRBB exposures'!W410)),'IRRBB exposures'!W365-'IRRBB exposures'!W410,"")</f>
        <v/>
      </c>
      <c r="W364" s="1596" t="str">
        <f>IF(OR(ISBLANK('IRRBB exposures'!Z359),'IRRBB exposures'!AB365="No"),"",IF('IRRBB exposures'!Z359 = "Yes",-1,0))</f>
        <v/>
      </c>
    </row>
    <row r="365" spans="2:23" s="1150" customFormat="1" ht="15" customHeight="1" x14ac:dyDescent="0.25">
      <c r="B365" s="2245"/>
      <c r="C365" s="1348" t="s">
        <v>1308</v>
      </c>
      <c r="D365" s="1346" t="str">
        <f>IF(AND(ISNUMBER('IRRBB exposures'!E456),ISNUMBER('IRRBB exposures'!E501)),'IRRBB exposures'!E456-'IRRBB exposures'!E501,"")</f>
        <v/>
      </c>
      <c r="E365" s="1346" t="str">
        <f>IF(AND(ISNUMBER('IRRBB exposures'!F456),ISNUMBER('IRRBB exposures'!F501)),'IRRBB exposures'!F456-'IRRBB exposures'!F501,"")</f>
        <v/>
      </c>
      <c r="F365" s="1346" t="str">
        <f>IF(AND(ISNUMBER('IRRBB exposures'!G456),ISNUMBER('IRRBB exposures'!G501)),'IRRBB exposures'!G456-'IRRBB exposures'!G501,"")</f>
        <v/>
      </c>
      <c r="G365" s="1346" t="str">
        <f>IF(AND(ISNUMBER('IRRBB exposures'!H456),ISNUMBER('IRRBB exposures'!H501)),'IRRBB exposures'!H456-'IRRBB exposures'!H501,"")</f>
        <v/>
      </c>
      <c r="H365" s="1346" t="str">
        <f>IF(AND(ISNUMBER('IRRBB exposures'!I456),ISNUMBER('IRRBB exposures'!I501)),'IRRBB exposures'!I456-'IRRBB exposures'!I501,"")</f>
        <v/>
      </c>
      <c r="I365" s="1346" t="str">
        <f>IF(AND(ISNUMBER('IRRBB exposures'!J456),ISNUMBER('IRRBB exposures'!J501)),'IRRBB exposures'!J456-'IRRBB exposures'!J501,"")</f>
        <v/>
      </c>
      <c r="J365" s="1346" t="str">
        <f>IF(AND(ISNUMBER('IRRBB exposures'!K456),ISNUMBER('IRRBB exposures'!K501)),'IRRBB exposures'!K456-'IRRBB exposures'!K501,"")</f>
        <v/>
      </c>
      <c r="K365" s="1346" t="str">
        <f>IF(AND(ISNUMBER('IRRBB exposures'!L456),ISNUMBER('IRRBB exposures'!L501)),'IRRBB exposures'!L456-'IRRBB exposures'!L501,"")</f>
        <v/>
      </c>
      <c r="L365" s="1346" t="str">
        <f>IF(AND(ISNUMBER('IRRBB exposures'!M456),ISNUMBER('IRRBB exposures'!M501)),'IRRBB exposures'!M456-'IRRBB exposures'!M501,"")</f>
        <v/>
      </c>
      <c r="M365" s="1346" t="str">
        <f>IF(AND(ISNUMBER('IRRBB exposures'!N456),ISNUMBER('IRRBB exposures'!N501)),'IRRBB exposures'!N456-'IRRBB exposures'!N501,"")</f>
        <v/>
      </c>
      <c r="N365" s="1346" t="str">
        <f>IF(AND(ISNUMBER('IRRBB exposures'!O456),ISNUMBER('IRRBB exposures'!O501)),'IRRBB exposures'!O456-'IRRBB exposures'!O501,"")</f>
        <v/>
      </c>
      <c r="O365" s="1346" t="str">
        <f>IF(AND(ISNUMBER('IRRBB exposures'!P456),ISNUMBER('IRRBB exposures'!P501)),'IRRBB exposures'!P456-'IRRBB exposures'!P501,"")</f>
        <v/>
      </c>
      <c r="P365" s="1346" t="str">
        <f>IF(AND(ISNUMBER('IRRBB exposures'!Q456),ISNUMBER('IRRBB exposures'!Q501)),'IRRBB exposures'!Q456-'IRRBB exposures'!Q501,"")</f>
        <v/>
      </c>
      <c r="Q365" s="1346" t="str">
        <f>IF(AND(ISNUMBER('IRRBB exposures'!R456),ISNUMBER('IRRBB exposures'!R501)),'IRRBB exposures'!R456-'IRRBB exposures'!R501,"")</f>
        <v/>
      </c>
      <c r="R365" s="1346" t="str">
        <f>IF(AND(ISNUMBER('IRRBB exposures'!S456),ISNUMBER('IRRBB exposures'!S501)),'IRRBB exposures'!S456-'IRRBB exposures'!S501,"")</f>
        <v/>
      </c>
      <c r="S365" s="1346" t="str">
        <f>IF(AND(ISNUMBER('IRRBB exposures'!T456),ISNUMBER('IRRBB exposures'!T501)),'IRRBB exposures'!T456-'IRRBB exposures'!T501,"")</f>
        <v/>
      </c>
      <c r="T365" s="1346" t="str">
        <f>IF(AND(ISNUMBER('IRRBB exposures'!U456),ISNUMBER('IRRBB exposures'!U501)),'IRRBB exposures'!U456-'IRRBB exposures'!U501,"")</f>
        <v/>
      </c>
      <c r="U365" s="1346" t="str">
        <f>IF(AND(ISNUMBER('IRRBB exposures'!V456),ISNUMBER('IRRBB exposures'!V501)),'IRRBB exposures'!V456-'IRRBB exposures'!V501,"")</f>
        <v/>
      </c>
      <c r="V365" s="1346" t="str">
        <f>IF(AND(ISNUMBER('IRRBB exposures'!W456),ISNUMBER('IRRBB exposures'!W501)),'IRRBB exposures'!W456-'IRRBB exposures'!W501,"")</f>
        <v/>
      </c>
      <c r="W365" s="1596" t="str">
        <f>IF(OR(ISBLANK('IRRBB exposures'!Z359),'IRRBB exposures'!AB365="No"),"",IF('IRRBB exposures'!Z359 = "No",-1,0))</f>
        <v/>
      </c>
    </row>
    <row r="366" spans="2:23" s="1150" customFormat="1" ht="15" customHeight="1" x14ac:dyDescent="0.25">
      <c r="B366" s="2245"/>
      <c r="C366" s="1150" t="s">
        <v>1301</v>
      </c>
      <c r="D366" s="1346" t="str">
        <f>IF(AND(ISNUMBER('IRRBB exposures'!E548),ISNUMBER('IRRBB exposures'!E594)),'IRRBB exposures'!E548-'IRRBB exposures'!E594,"")</f>
        <v/>
      </c>
      <c r="E366" s="1346" t="str">
        <f>IF(AND(ISNUMBER('IRRBB exposures'!F548),ISNUMBER('IRRBB exposures'!F594)),'IRRBB exposures'!F548-'IRRBB exposures'!F594,"")</f>
        <v/>
      </c>
      <c r="F366" s="1346" t="str">
        <f>IF(AND(ISNUMBER('IRRBB exposures'!G548),ISNUMBER('IRRBB exposures'!G594)),'IRRBB exposures'!G548-'IRRBB exposures'!G594,"")</f>
        <v/>
      </c>
      <c r="G366" s="1346" t="str">
        <f>IF(AND(ISNUMBER('IRRBB exposures'!H548),ISNUMBER('IRRBB exposures'!H594)),'IRRBB exposures'!H548-'IRRBB exposures'!H594,"")</f>
        <v/>
      </c>
      <c r="H366" s="1346" t="str">
        <f>IF(AND(ISNUMBER('IRRBB exposures'!I548),ISNUMBER('IRRBB exposures'!I594)),'IRRBB exposures'!I548-'IRRBB exposures'!I594,"")</f>
        <v/>
      </c>
      <c r="I366" s="1346" t="str">
        <f>IF(AND(ISNUMBER('IRRBB exposures'!J548),ISNUMBER('IRRBB exposures'!J594)),'IRRBB exposures'!J548-'IRRBB exposures'!J594,"")</f>
        <v/>
      </c>
      <c r="J366" s="1346" t="str">
        <f>IF(AND(ISNUMBER('IRRBB exposures'!K548),ISNUMBER('IRRBB exposures'!K594)),'IRRBB exposures'!K548-'IRRBB exposures'!K594,"")</f>
        <v/>
      </c>
      <c r="K366" s="1346" t="str">
        <f>IF(AND(ISNUMBER('IRRBB exposures'!L548),ISNUMBER('IRRBB exposures'!L594)),'IRRBB exposures'!L548-'IRRBB exposures'!L594,"")</f>
        <v/>
      </c>
      <c r="L366" s="1346" t="str">
        <f>IF(AND(ISNUMBER('IRRBB exposures'!M548),ISNUMBER('IRRBB exposures'!M594)),'IRRBB exposures'!M548-'IRRBB exposures'!M594,"")</f>
        <v/>
      </c>
      <c r="M366" s="1346" t="str">
        <f>IF(AND(ISNUMBER('IRRBB exposures'!N548),ISNUMBER('IRRBB exposures'!N594)),'IRRBB exposures'!N548-'IRRBB exposures'!N594,"")</f>
        <v/>
      </c>
      <c r="N366" s="1346" t="str">
        <f>IF(AND(ISNUMBER('IRRBB exposures'!O548),ISNUMBER('IRRBB exposures'!O594)),'IRRBB exposures'!O548-'IRRBB exposures'!O594,"")</f>
        <v/>
      </c>
      <c r="O366" s="1346" t="str">
        <f>IF(AND(ISNUMBER('IRRBB exposures'!P548),ISNUMBER('IRRBB exposures'!P594)),'IRRBB exposures'!P548-'IRRBB exposures'!P594,"")</f>
        <v/>
      </c>
      <c r="P366" s="1346" t="str">
        <f>IF(AND(ISNUMBER('IRRBB exposures'!Q548),ISNUMBER('IRRBB exposures'!Q594)),'IRRBB exposures'!Q548-'IRRBB exposures'!Q594,"")</f>
        <v/>
      </c>
      <c r="Q366" s="1346" t="str">
        <f>IF(AND(ISNUMBER('IRRBB exposures'!R548),ISNUMBER('IRRBB exposures'!R594)),'IRRBB exposures'!R548-'IRRBB exposures'!R594,"")</f>
        <v/>
      </c>
      <c r="R366" s="1346" t="str">
        <f>IF(AND(ISNUMBER('IRRBB exposures'!S548),ISNUMBER('IRRBB exposures'!S594)),'IRRBB exposures'!S548-'IRRBB exposures'!S594,"")</f>
        <v/>
      </c>
      <c r="S366" s="1346" t="str">
        <f>IF(AND(ISNUMBER('IRRBB exposures'!T548),ISNUMBER('IRRBB exposures'!T594)),'IRRBB exposures'!T548-'IRRBB exposures'!T594,"")</f>
        <v/>
      </c>
      <c r="T366" s="1346" t="str">
        <f>IF(AND(ISNUMBER('IRRBB exposures'!U548),ISNUMBER('IRRBB exposures'!U594)),'IRRBB exposures'!U548-'IRRBB exposures'!U594,"")</f>
        <v/>
      </c>
      <c r="U366" s="1346" t="str">
        <f>IF(AND(ISNUMBER('IRRBB exposures'!V548),ISNUMBER('IRRBB exposures'!V594)),'IRRBB exposures'!V548-'IRRBB exposures'!V594,"")</f>
        <v/>
      </c>
      <c r="V366" s="1346" t="str">
        <f>IF(AND(ISNUMBER('IRRBB exposures'!W548),ISNUMBER('IRRBB exposures'!W594)),'IRRBB exposures'!W548-'IRRBB exposures'!W594,"")</f>
        <v/>
      </c>
      <c r="W366" s="1597">
        <f t="shared" ref="W366" si="29">IF(ISNUMBER(W358),W358,"")</f>
        <v>1</v>
      </c>
    </row>
    <row r="367" spans="2:23" s="1150" customFormat="1" ht="15" customHeight="1" x14ac:dyDescent="0.25">
      <c r="B367" s="2246"/>
      <c r="C367" s="1139" t="s">
        <v>1309</v>
      </c>
      <c r="D367" s="1347" t="str">
        <f>IF(AND(ISNUMBER(D311),'IRRBB exposures'!$F$30="Yes",'IRRBB exposures'!$Z$171="Yes",'IRRBB exposures'!$Z$272="Yes",'IRRBB exposures'!$AB$365="Yes",ISNUMBER(D366),ISNUMBER($W311),ISNUMBER($W312),ISNUMBER($W313),ISNUMBER($W314),ISNUMBER($W360),ISNUMBER($W361),ISNUMBER($W362),ISNUMBER($W363),ISNUMBER($W364),ISNUMBER($W365),ISNUMBER($W366)),SUMPRODUCT(D311:D314,$W311:$W314)+SUMPRODUCT(D360:D366,$W360:$W366),"")</f>
        <v/>
      </c>
      <c r="E367" s="1347" t="str">
        <f>IF(AND(ISNUMBER(E311),'IRRBB exposures'!$F$30="Yes",'IRRBB exposures'!$Z$171="Yes",'IRRBB exposures'!$Z$272="Yes",'IRRBB exposures'!$AB$365="Yes",ISNUMBER(E366),ISNUMBER($W311),ISNUMBER($W312),ISNUMBER($W313),ISNUMBER($W314),ISNUMBER($W360),ISNUMBER($W361),ISNUMBER($W362),ISNUMBER($W363),ISNUMBER($W364),ISNUMBER($W365),ISNUMBER($W366)),SUMPRODUCT(E311:E314,$W311:$W314)+SUMPRODUCT(E360:E366,$W360:$W366),"")</f>
        <v/>
      </c>
      <c r="F367" s="1347" t="str">
        <f>IF(AND(ISNUMBER(F311),'IRRBB exposures'!$F$30="Yes",'IRRBB exposures'!$Z$171="Yes",'IRRBB exposures'!$Z$272="Yes",'IRRBB exposures'!$AB$365="Yes",ISNUMBER(F366),ISNUMBER($W311),ISNUMBER($W312),ISNUMBER($W313),ISNUMBER($W314),ISNUMBER($W360),ISNUMBER($W361),ISNUMBER($W362),ISNUMBER($W363),ISNUMBER($W364),ISNUMBER($W365),ISNUMBER($W366)),SUMPRODUCT(F311:F314,$W311:$W314)+SUMPRODUCT(F360:F366,$W360:$W366),"")</f>
        <v/>
      </c>
      <c r="G367" s="1347" t="str">
        <f>IF(AND(ISNUMBER(G311),'IRRBB exposures'!$F$30="Yes",'IRRBB exposures'!$Z$171="Yes",'IRRBB exposures'!$Z$272="Yes",'IRRBB exposures'!$AB$365="Yes",ISNUMBER(G366),ISNUMBER($W311),ISNUMBER($W312),ISNUMBER($W313),ISNUMBER($W314),ISNUMBER($W360),ISNUMBER($W361),ISNUMBER($W362),ISNUMBER($W363),ISNUMBER($W364),ISNUMBER($W365),ISNUMBER($W366)),SUMPRODUCT(G311:G314,$W311:$W314)+SUMPRODUCT(G360:G366,$W360:$W366),"")</f>
        <v/>
      </c>
      <c r="H367" s="1347" t="str">
        <f>IF(AND(ISNUMBER(H311),'IRRBB exposures'!$F$30="Yes",'IRRBB exposures'!$Z$171="Yes",'IRRBB exposures'!$Z$272="Yes",'IRRBB exposures'!$AB$365="Yes",ISNUMBER(H366),ISNUMBER($W311),ISNUMBER($W312),ISNUMBER($W313),ISNUMBER($W314),ISNUMBER($W360),ISNUMBER($W361),ISNUMBER($W362),ISNUMBER($W363),ISNUMBER($W364),ISNUMBER($W365),ISNUMBER($W366)),SUMPRODUCT(H311:H314,$W311:$W314)+SUMPRODUCT(H360:H366,$W360:$W366),"")</f>
        <v/>
      </c>
      <c r="I367" s="1347" t="str">
        <f>IF(AND(ISNUMBER(I311),'IRRBB exposures'!$F$30="Yes",'IRRBB exposures'!$Z$171="Yes",'IRRBB exposures'!$Z$272="Yes",'IRRBB exposures'!$AB$365="Yes",ISNUMBER(I366),ISNUMBER($W311),ISNUMBER($W312),ISNUMBER($W313),ISNUMBER($W314),ISNUMBER($W360),ISNUMBER($W361),ISNUMBER($W362),ISNUMBER($W363),ISNUMBER($W364),ISNUMBER($W365),ISNUMBER($W366)),SUMPRODUCT(I311:I314,$W311:$W314)+SUMPRODUCT(I360:I366,$W360:$W366),"")</f>
        <v/>
      </c>
      <c r="J367" s="1347" t="str">
        <f>IF(AND(ISNUMBER(J311),'IRRBB exposures'!$F$30="Yes",'IRRBB exposures'!$Z$171="Yes",'IRRBB exposures'!$Z$272="Yes",'IRRBB exposures'!$AB$365="Yes",ISNUMBER(J366),ISNUMBER($W311),ISNUMBER($W312),ISNUMBER($W313),ISNUMBER($W314),ISNUMBER($W360),ISNUMBER($W361),ISNUMBER($W362),ISNUMBER($W363),ISNUMBER($W364),ISNUMBER($W365),ISNUMBER($W366)),SUMPRODUCT(J311:J314,$W311:$W314)+SUMPRODUCT(J360:J366,$W360:$W366),"")</f>
        <v/>
      </c>
      <c r="K367" s="1347" t="str">
        <f>IF(AND(ISNUMBER(K311),'IRRBB exposures'!$F$30="Yes",'IRRBB exposures'!$Z$171="Yes",'IRRBB exposures'!$Z$272="Yes",'IRRBB exposures'!$AB$365="Yes",ISNUMBER(K366),ISNUMBER($W311),ISNUMBER($W312),ISNUMBER($W313),ISNUMBER($W314),ISNUMBER($W360),ISNUMBER($W361),ISNUMBER($W362),ISNUMBER($W363),ISNUMBER($W364),ISNUMBER($W365),ISNUMBER($W366)),SUMPRODUCT(K311:K314,$W311:$W314)+SUMPRODUCT(K360:K366,$W360:$W366),"")</f>
        <v/>
      </c>
      <c r="L367" s="1347" t="str">
        <f>IF(AND(ISNUMBER(L311),'IRRBB exposures'!$F$30="Yes",'IRRBB exposures'!$Z$171="Yes",'IRRBB exposures'!$Z$272="Yes",'IRRBB exposures'!$AB$365="Yes",ISNUMBER(L366),ISNUMBER($W311),ISNUMBER($W312),ISNUMBER($W313),ISNUMBER($W314),ISNUMBER($W360),ISNUMBER($W361),ISNUMBER($W362),ISNUMBER($W363),ISNUMBER($W364),ISNUMBER($W365),ISNUMBER($W366)),SUMPRODUCT(L311:L314,$W311:$W314)+SUMPRODUCT(L360:L366,$W360:$W366),"")</f>
        <v/>
      </c>
      <c r="M367" s="1347" t="str">
        <f>IF(AND(ISNUMBER(M311),'IRRBB exposures'!$F$30="Yes",'IRRBB exposures'!$Z$171="Yes",'IRRBB exposures'!$Z$272="Yes",'IRRBB exposures'!$AB$365="Yes",ISNUMBER(M366),ISNUMBER($W311),ISNUMBER($W312),ISNUMBER($W313),ISNUMBER($W314),ISNUMBER($W360),ISNUMBER($W361),ISNUMBER($W362),ISNUMBER($W363),ISNUMBER($W364),ISNUMBER($W365),ISNUMBER($W366)),SUMPRODUCT(M311:M314,$W311:$W314)+SUMPRODUCT(M360:M366,$W360:$W366),"")</f>
        <v/>
      </c>
      <c r="N367" s="1347" t="str">
        <f>IF(AND(ISNUMBER(N311),'IRRBB exposures'!$F$30="Yes",'IRRBB exposures'!$Z$171="Yes",'IRRBB exposures'!$Z$272="Yes",'IRRBB exposures'!$AB$365="Yes",ISNUMBER(N366),ISNUMBER($W311),ISNUMBER($W312),ISNUMBER($W313),ISNUMBER($W314),ISNUMBER($W360),ISNUMBER($W361),ISNUMBER($W362),ISNUMBER($W363),ISNUMBER($W364),ISNUMBER($W365),ISNUMBER($W366)),SUMPRODUCT(N311:N314,$W311:$W314)+SUMPRODUCT(N360:N366,$W360:$W366),"")</f>
        <v/>
      </c>
      <c r="O367" s="1347" t="str">
        <f>IF(AND(ISNUMBER(O311),'IRRBB exposures'!$F$30="Yes",'IRRBB exposures'!$Z$171="Yes",'IRRBB exposures'!$Z$272="Yes",'IRRBB exposures'!$AB$365="Yes",ISNUMBER(O366),ISNUMBER($W311),ISNUMBER($W312),ISNUMBER($W313),ISNUMBER($W314),ISNUMBER($W360),ISNUMBER($W361),ISNUMBER($W362),ISNUMBER($W363),ISNUMBER($W364),ISNUMBER($W365),ISNUMBER($W366)),SUMPRODUCT(O311:O314,$W311:$W314)+SUMPRODUCT(O360:O366,$W360:$W366),"")</f>
        <v/>
      </c>
      <c r="P367" s="1347" t="str">
        <f>IF(AND(ISNUMBER(P311),'IRRBB exposures'!$F$30="Yes",'IRRBB exposures'!$Z$171="Yes",'IRRBB exposures'!$Z$272="Yes",'IRRBB exposures'!$AB$365="Yes",ISNUMBER(P366),ISNUMBER($W311),ISNUMBER($W312),ISNUMBER($W313),ISNUMBER($W314),ISNUMBER($W360),ISNUMBER($W361),ISNUMBER($W362),ISNUMBER($W363),ISNUMBER($W364),ISNUMBER($W365),ISNUMBER($W366)),SUMPRODUCT(P311:P314,$W311:$W314)+SUMPRODUCT(P360:P366,$W360:$W366),"")</f>
        <v/>
      </c>
      <c r="Q367" s="1347" t="str">
        <f>IF(AND(ISNUMBER(Q311),'IRRBB exposures'!$F$30="Yes",'IRRBB exposures'!$Z$171="Yes",'IRRBB exposures'!$Z$272="Yes",'IRRBB exposures'!$AB$365="Yes",ISNUMBER(Q366),ISNUMBER($W311),ISNUMBER($W312),ISNUMBER($W313),ISNUMBER($W314),ISNUMBER($W360),ISNUMBER($W361),ISNUMBER($W362),ISNUMBER($W363),ISNUMBER($W364),ISNUMBER($W365),ISNUMBER($W366)),SUMPRODUCT(Q311:Q314,$W311:$W314)+SUMPRODUCT(Q360:Q366,$W360:$W366),"")</f>
        <v/>
      </c>
      <c r="R367" s="1347" t="str">
        <f>IF(AND(ISNUMBER(R311),'IRRBB exposures'!$F$30="Yes",'IRRBB exposures'!$Z$171="Yes",'IRRBB exposures'!$Z$272="Yes",'IRRBB exposures'!$AB$365="Yes",ISNUMBER(R366),ISNUMBER($W311),ISNUMBER($W312),ISNUMBER($W313),ISNUMBER($W314),ISNUMBER($W360),ISNUMBER($W361),ISNUMBER($W362),ISNUMBER($W363),ISNUMBER($W364),ISNUMBER($W365),ISNUMBER($W366)),SUMPRODUCT(R311:R314,$W311:$W314)+SUMPRODUCT(R360:R366,$W360:$W366),"")</f>
        <v/>
      </c>
      <c r="S367" s="1347" t="str">
        <f>IF(AND(ISNUMBER(S311),'IRRBB exposures'!$F$30="Yes",'IRRBB exposures'!$Z$171="Yes",'IRRBB exposures'!$Z$272="Yes",'IRRBB exposures'!$AB$365="Yes",ISNUMBER(S366),ISNUMBER($W311),ISNUMBER($W312),ISNUMBER($W313),ISNUMBER($W314),ISNUMBER($W360),ISNUMBER($W361),ISNUMBER($W362),ISNUMBER($W363),ISNUMBER($W364),ISNUMBER($W365),ISNUMBER($W366)),SUMPRODUCT(S311:S314,$W311:$W314)+SUMPRODUCT(S360:S366,$W360:$W366),"")</f>
        <v/>
      </c>
      <c r="T367" s="1347" t="str">
        <f>IF(AND(ISNUMBER(T311),'IRRBB exposures'!$F$30="Yes",'IRRBB exposures'!$Z$171="Yes",'IRRBB exposures'!$Z$272="Yes",'IRRBB exposures'!$AB$365="Yes",ISNUMBER(T366),ISNUMBER($W311),ISNUMBER($W312),ISNUMBER($W313),ISNUMBER($W314),ISNUMBER($W360),ISNUMBER($W361),ISNUMBER($W362),ISNUMBER($W363),ISNUMBER($W364),ISNUMBER($W365),ISNUMBER($W366)),SUMPRODUCT(T311:T314,$W311:$W314)+SUMPRODUCT(T360:T366,$W360:$W366),"")</f>
        <v/>
      </c>
      <c r="U367" s="1347" t="str">
        <f>IF(AND(ISNUMBER(U311),'IRRBB exposures'!$F$30="Yes",'IRRBB exposures'!$Z$171="Yes",'IRRBB exposures'!$Z$272="Yes",'IRRBB exposures'!$AB$365="Yes",ISNUMBER(U366),ISNUMBER($W311),ISNUMBER($W312),ISNUMBER($W313),ISNUMBER($W314),ISNUMBER($W360),ISNUMBER($W361),ISNUMBER($W362),ISNUMBER($W363),ISNUMBER($W364),ISNUMBER($W365),ISNUMBER($W366)),SUMPRODUCT(U311:U314,$W311:$W314)+SUMPRODUCT(U360:U366,$W360:$W366),"")</f>
        <v/>
      </c>
      <c r="V367" s="1347" t="str">
        <f>IF(AND(ISNUMBER(V311),'IRRBB exposures'!$F$30="Yes",'IRRBB exposures'!$Z$171="Yes",'IRRBB exposures'!$Z$272="Yes",'IRRBB exposures'!$AB$365="Yes",ISNUMBER(V366),ISNUMBER($W311),ISNUMBER($W312),ISNUMBER($W313),ISNUMBER($W314),ISNUMBER($W360),ISNUMBER($W361),ISNUMBER($W362),ISNUMBER($W363),ISNUMBER($W364),ISNUMBER($W365),ISNUMBER($W366)),SUMPRODUCT(V311:V314,$W311:$W314)+SUMPRODUCT(V360:V366,$W360:$W366),"")</f>
        <v/>
      </c>
      <c r="W367" s="1598"/>
    </row>
    <row r="368" spans="2:23" s="1150" customFormat="1" ht="15" customHeight="1" x14ac:dyDescent="0.25">
      <c r="B368" s="1723"/>
      <c r="D368" s="1349"/>
      <c r="E368" s="1349"/>
      <c r="F368" s="1349"/>
      <c r="G368" s="1349"/>
      <c r="H368" s="1349"/>
      <c r="I368" s="1349"/>
      <c r="J368" s="1349"/>
      <c r="K368" s="1349"/>
      <c r="L368" s="1349"/>
      <c r="M368" s="1349"/>
      <c r="N368" s="1349"/>
      <c r="O368" s="1349"/>
      <c r="P368" s="1349"/>
      <c r="Q368" s="1349"/>
      <c r="R368" s="1349"/>
      <c r="S368" s="1349"/>
      <c r="T368" s="1349"/>
      <c r="U368" s="1349"/>
      <c r="V368" s="1349"/>
    </row>
    <row r="369" spans="1:23" ht="15" customHeight="1" x14ac:dyDescent="0.25">
      <c r="A369" s="1576" t="s">
        <v>1335</v>
      </c>
      <c r="W369" s="1150"/>
    </row>
    <row r="370" spans="1:23" ht="15" customHeight="1" x14ac:dyDescent="0.25"/>
    <row r="371" spans="1:23" ht="15" customHeight="1" x14ac:dyDescent="0.25">
      <c r="B371" s="2199" t="s">
        <v>1310</v>
      </c>
      <c r="C371" s="2199"/>
      <c r="D371" s="2255" t="s">
        <v>1234</v>
      </c>
      <c r="E371" s="2213"/>
      <c r="F371" s="2213"/>
      <c r="G371" s="2213"/>
      <c r="H371" s="2213"/>
      <c r="I371" s="2213"/>
      <c r="J371" s="2213"/>
      <c r="K371" s="2213"/>
      <c r="L371" s="2213"/>
      <c r="M371" s="2213"/>
      <c r="N371" s="2213"/>
      <c r="O371" s="2213"/>
      <c r="P371" s="2213"/>
      <c r="Q371" s="2213"/>
      <c r="R371" s="2213"/>
      <c r="S371" s="2213"/>
      <c r="T371" s="2213"/>
      <c r="U371" s="2213"/>
      <c r="V371" s="2213"/>
      <c r="W371" s="1150"/>
    </row>
    <row r="372" spans="1:23" ht="15" customHeight="1" x14ac:dyDescent="0.25">
      <c r="B372" s="2201"/>
      <c r="C372" s="2201"/>
      <c r="D372" s="1713" t="s">
        <v>1031</v>
      </c>
      <c r="E372" s="1713" t="s">
        <v>1235</v>
      </c>
      <c r="F372" s="1713" t="s">
        <v>1033</v>
      </c>
      <c r="G372" s="1713" t="s">
        <v>1034</v>
      </c>
      <c r="H372" s="1713" t="s">
        <v>1035</v>
      </c>
      <c r="I372" s="1713" t="s">
        <v>1036</v>
      </c>
      <c r="J372" s="1713" t="s">
        <v>1259</v>
      </c>
      <c r="K372" s="1713" t="s">
        <v>1038</v>
      </c>
      <c r="L372" s="1713" t="s">
        <v>1039</v>
      </c>
      <c r="M372" s="1713" t="s">
        <v>1040</v>
      </c>
      <c r="N372" s="1713" t="s">
        <v>1041</v>
      </c>
      <c r="O372" s="1713" t="s">
        <v>1042</v>
      </c>
      <c r="P372" s="1713" t="s">
        <v>1043</v>
      </c>
      <c r="Q372" s="1713" t="s">
        <v>1044</v>
      </c>
      <c r="R372" s="1713" t="s">
        <v>1045</v>
      </c>
      <c r="S372" s="1713" t="s">
        <v>1046</v>
      </c>
      <c r="T372" s="1713" t="s">
        <v>1047</v>
      </c>
      <c r="U372" s="1714" t="s">
        <v>1048</v>
      </c>
      <c r="V372" s="1797" t="s">
        <v>1049</v>
      </c>
      <c r="W372" s="1150"/>
    </row>
    <row r="373" spans="1:23" ht="15" customHeight="1" x14ac:dyDescent="0.25">
      <c r="B373" s="1241">
        <v>1</v>
      </c>
      <c r="C373" s="1242" t="str">
        <f>IF('IRRBB exposures'!$C$6="","",'IRRBB exposures'!$C$6)</f>
        <v/>
      </c>
      <c r="D373" s="1376" t="str">
        <f>IF(ISNUMBER('IRRBB scenarios'!D6),EXP(-'IRRBB scenarios'!D6*'IRRBB parameters'!C$38),"")</f>
        <v/>
      </c>
      <c r="E373" s="1376" t="str">
        <f>IF(ISNUMBER('IRRBB scenarios'!E6),EXP(-'IRRBB scenarios'!E6*'IRRBB parameters'!D$38),"")</f>
        <v/>
      </c>
      <c r="F373" s="1376" t="str">
        <f>IF(ISNUMBER('IRRBB scenarios'!F6),EXP(-'IRRBB scenarios'!F6*'IRRBB parameters'!E$38),"")</f>
        <v/>
      </c>
      <c r="G373" s="1376" t="str">
        <f>IF(ISNUMBER('IRRBB scenarios'!G6),EXP(-'IRRBB scenarios'!G6*'IRRBB parameters'!F$38),"")</f>
        <v/>
      </c>
      <c r="H373" s="1376" t="str">
        <f>IF(ISNUMBER('IRRBB scenarios'!H6),EXP(-'IRRBB scenarios'!H6*'IRRBB parameters'!G$38),"")</f>
        <v/>
      </c>
      <c r="I373" s="1376" t="str">
        <f>IF(ISNUMBER('IRRBB scenarios'!I6),EXP(-'IRRBB scenarios'!I6*'IRRBB parameters'!H$38),"")</f>
        <v/>
      </c>
      <c r="J373" s="1376" t="str">
        <f>IF(ISNUMBER('IRRBB scenarios'!J6),EXP(-'IRRBB scenarios'!J6*'IRRBB parameters'!I$38),"")</f>
        <v/>
      </c>
      <c r="K373" s="1376" t="str">
        <f>IF(ISNUMBER('IRRBB scenarios'!K6),EXP(-'IRRBB scenarios'!K6*'IRRBB parameters'!J$38),"")</f>
        <v/>
      </c>
      <c r="L373" s="1376" t="str">
        <f>IF(ISNUMBER('IRRBB scenarios'!L6),EXP(-'IRRBB scenarios'!L6*'IRRBB parameters'!K$38),"")</f>
        <v/>
      </c>
      <c r="M373" s="1376" t="str">
        <f>IF(ISNUMBER('IRRBB scenarios'!M6),EXP(-'IRRBB scenarios'!M6*'IRRBB parameters'!L$38),"")</f>
        <v/>
      </c>
      <c r="N373" s="1376" t="str">
        <f>IF(ISNUMBER('IRRBB scenarios'!N6),EXP(-'IRRBB scenarios'!N6*'IRRBB parameters'!M$38),"")</f>
        <v/>
      </c>
      <c r="O373" s="1376" t="str">
        <f>IF(ISNUMBER('IRRBB scenarios'!O6),EXP(-'IRRBB scenarios'!O6*'IRRBB parameters'!N$38),"")</f>
        <v/>
      </c>
      <c r="P373" s="1376" t="str">
        <f>IF(ISNUMBER('IRRBB scenarios'!P6),EXP(-'IRRBB scenarios'!P6*'IRRBB parameters'!O$38),"")</f>
        <v/>
      </c>
      <c r="Q373" s="1376" t="str">
        <f>IF(ISNUMBER('IRRBB scenarios'!Q6),EXP(-'IRRBB scenarios'!Q6*'IRRBB parameters'!P$38),"")</f>
        <v/>
      </c>
      <c r="R373" s="1376" t="str">
        <f>IF(ISNUMBER('IRRBB scenarios'!R6),EXP(-'IRRBB scenarios'!R6*'IRRBB parameters'!Q$38),"")</f>
        <v/>
      </c>
      <c r="S373" s="1376" t="str">
        <f>IF(ISNUMBER('IRRBB scenarios'!S6),EXP(-'IRRBB scenarios'!S6*'IRRBB parameters'!R$38),"")</f>
        <v/>
      </c>
      <c r="T373" s="1376" t="str">
        <f>IF(ISNUMBER('IRRBB scenarios'!T6),EXP(-'IRRBB scenarios'!T6*'IRRBB parameters'!S$38),"")</f>
        <v/>
      </c>
      <c r="U373" s="1602" t="str">
        <f>IF(ISNUMBER('IRRBB scenarios'!U6),EXP(-'IRRBB scenarios'!U6*'IRRBB parameters'!T$38),"")</f>
        <v/>
      </c>
      <c r="V373" s="1602" t="str">
        <f>IF(ISNUMBER('IRRBB scenarios'!V6),EXP(-'IRRBB scenarios'!V6*'IRRBB parameters'!U$38),"")</f>
        <v/>
      </c>
      <c r="W373" s="1150"/>
    </row>
    <row r="374" spans="1:23" ht="15" customHeight="1" x14ac:dyDescent="0.25">
      <c r="B374" s="1230">
        <v>2</v>
      </c>
      <c r="C374" s="1231" t="str">
        <f>IF('IRRBB exposures'!$C$7="","",'IRRBB exposures'!$C$7)</f>
        <v/>
      </c>
      <c r="D374" s="1376" t="str">
        <f>IF(ISNUMBER('IRRBB scenarios'!D7),EXP(-'IRRBB scenarios'!D7*'IRRBB parameters'!C$38),"")</f>
        <v/>
      </c>
      <c r="E374" s="1376" t="str">
        <f>IF(ISNUMBER('IRRBB scenarios'!E7),EXP(-'IRRBB scenarios'!E7*'IRRBB parameters'!D$38),"")</f>
        <v/>
      </c>
      <c r="F374" s="1376" t="str">
        <f>IF(ISNUMBER('IRRBB scenarios'!F7),EXP(-'IRRBB scenarios'!F7*'IRRBB parameters'!E$38),"")</f>
        <v/>
      </c>
      <c r="G374" s="1376" t="str">
        <f>IF(ISNUMBER('IRRBB scenarios'!G7),EXP(-'IRRBB scenarios'!G7*'IRRBB parameters'!F$38),"")</f>
        <v/>
      </c>
      <c r="H374" s="1376" t="str">
        <f>IF(ISNUMBER('IRRBB scenarios'!H7),EXP(-'IRRBB scenarios'!H7*'IRRBB parameters'!G$38),"")</f>
        <v/>
      </c>
      <c r="I374" s="1376" t="str">
        <f>IF(ISNUMBER('IRRBB scenarios'!I7),EXP(-'IRRBB scenarios'!I7*'IRRBB parameters'!H$38),"")</f>
        <v/>
      </c>
      <c r="J374" s="1376" t="str">
        <f>IF(ISNUMBER('IRRBB scenarios'!J7),EXP(-'IRRBB scenarios'!J7*'IRRBB parameters'!I$38),"")</f>
        <v/>
      </c>
      <c r="K374" s="1376" t="str">
        <f>IF(ISNUMBER('IRRBB scenarios'!K7),EXP(-'IRRBB scenarios'!K7*'IRRBB parameters'!J$38),"")</f>
        <v/>
      </c>
      <c r="L374" s="1376" t="str">
        <f>IF(ISNUMBER('IRRBB scenarios'!L7),EXP(-'IRRBB scenarios'!L7*'IRRBB parameters'!K$38),"")</f>
        <v/>
      </c>
      <c r="M374" s="1376" t="str">
        <f>IF(ISNUMBER('IRRBB scenarios'!M7),EXP(-'IRRBB scenarios'!M7*'IRRBB parameters'!L$38),"")</f>
        <v/>
      </c>
      <c r="N374" s="1376" t="str">
        <f>IF(ISNUMBER('IRRBB scenarios'!N7),EXP(-'IRRBB scenarios'!N7*'IRRBB parameters'!M$38),"")</f>
        <v/>
      </c>
      <c r="O374" s="1376" t="str">
        <f>IF(ISNUMBER('IRRBB scenarios'!O7),EXP(-'IRRBB scenarios'!O7*'IRRBB parameters'!N$38),"")</f>
        <v/>
      </c>
      <c r="P374" s="1376" t="str">
        <f>IF(ISNUMBER('IRRBB scenarios'!P7),EXP(-'IRRBB scenarios'!P7*'IRRBB parameters'!O$38),"")</f>
        <v/>
      </c>
      <c r="Q374" s="1376" t="str">
        <f>IF(ISNUMBER('IRRBB scenarios'!Q7),EXP(-'IRRBB scenarios'!Q7*'IRRBB parameters'!P$38),"")</f>
        <v/>
      </c>
      <c r="R374" s="1376" t="str">
        <f>IF(ISNUMBER('IRRBB scenarios'!R7),EXP(-'IRRBB scenarios'!R7*'IRRBB parameters'!Q$38),"")</f>
        <v/>
      </c>
      <c r="S374" s="1376" t="str">
        <f>IF(ISNUMBER('IRRBB scenarios'!S7),EXP(-'IRRBB scenarios'!S7*'IRRBB parameters'!R$38),"")</f>
        <v/>
      </c>
      <c r="T374" s="1376" t="str">
        <f>IF(ISNUMBER('IRRBB scenarios'!T7),EXP(-'IRRBB scenarios'!T7*'IRRBB parameters'!S$38),"")</f>
        <v/>
      </c>
      <c r="U374" s="1602" t="str">
        <f>IF(ISNUMBER('IRRBB scenarios'!U7),EXP(-'IRRBB scenarios'!U7*'IRRBB parameters'!T$38),"")</f>
        <v/>
      </c>
      <c r="V374" s="1602" t="str">
        <f>IF(ISNUMBER('IRRBB scenarios'!V7),EXP(-'IRRBB scenarios'!V7*'IRRBB parameters'!U$38),"")</f>
        <v/>
      </c>
      <c r="W374" s="1150"/>
    </row>
    <row r="375" spans="1:23" ht="15" customHeight="1" x14ac:dyDescent="0.25">
      <c r="B375" s="1230">
        <v>3</v>
      </c>
      <c r="C375" s="1231" t="str">
        <f>IF('IRRBB exposures'!$C$8="","",'IRRBB exposures'!$C$8)</f>
        <v/>
      </c>
      <c r="D375" s="1376" t="str">
        <f>IF(ISNUMBER('IRRBB scenarios'!D8),EXP(-'IRRBB scenarios'!D8*'IRRBB parameters'!C$38),"")</f>
        <v/>
      </c>
      <c r="E375" s="1376" t="str">
        <f>IF(ISNUMBER('IRRBB scenarios'!E8),EXP(-'IRRBB scenarios'!E8*'IRRBB parameters'!D$38),"")</f>
        <v/>
      </c>
      <c r="F375" s="1376" t="str">
        <f>IF(ISNUMBER('IRRBB scenarios'!F8),EXP(-'IRRBB scenarios'!F8*'IRRBB parameters'!E$38),"")</f>
        <v/>
      </c>
      <c r="G375" s="1376" t="str">
        <f>IF(ISNUMBER('IRRBB scenarios'!G8),EXP(-'IRRBB scenarios'!G8*'IRRBB parameters'!F$38),"")</f>
        <v/>
      </c>
      <c r="H375" s="1376" t="str">
        <f>IF(ISNUMBER('IRRBB scenarios'!H8),EXP(-'IRRBB scenarios'!H8*'IRRBB parameters'!G$38),"")</f>
        <v/>
      </c>
      <c r="I375" s="1376" t="str">
        <f>IF(ISNUMBER('IRRBB scenarios'!I8),EXP(-'IRRBB scenarios'!I8*'IRRBB parameters'!H$38),"")</f>
        <v/>
      </c>
      <c r="J375" s="1376" t="str">
        <f>IF(ISNUMBER('IRRBB scenarios'!J8),EXP(-'IRRBB scenarios'!J8*'IRRBB parameters'!I$38),"")</f>
        <v/>
      </c>
      <c r="K375" s="1376" t="str">
        <f>IF(ISNUMBER('IRRBB scenarios'!K8),EXP(-'IRRBB scenarios'!K8*'IRRBB parameters'!J$38),"")</f>
        <v/>
      </c>
      <c r="L375" s="1376" t="str">
        <f>IF(ISNUMBER('IRRBB scenarios'!L8),EXP(-'IRRBB scenarios'!L8*'IRRBB parameters'!K$38),"")</f>
        <v/>
      </c>
      <c r="M375" s="1376" t="str">
        <f>IF(ISNUMBER('IRRBB scenarios'!M8),EXP(-'IRRBB scenarios'!M8*'IRRBB parameters'!L$38),"")</f>
        <v/>
      </c>
      <c r="N375" s="1376" t="str">
        <f>IF(ISNUMBER('IRRBB scenarios'!N8),EXP(-'IRRBB scenarios'!N8*'IRRBB parameters'!M$38),"")</f>
        <v/>
      </c>
      <c r="O375" s="1376" t="str">
        <f>IF(ISNUMBER('IRRBB scenarios'!O8),EXP(-'IRRBB scenarios'!O8*'IRRBB parameters'!N$38),"")</f>
        <v/>
      </c>
      <c r="P375" s="1376" t="str">
        <f>IF(ISNUMBER('IRRBB scenarios'!P8),EXP(-'IRRBB scenarios'!P8*'IRRBB parameters'!O$38),"")</f>
        <v/>
      </c>
      <c r="Q375" s="1376" t="str">
        <f>IF(ISNUMBER('IRRBB scenarios'!Q8),EXP(-'IRRBB scenarios'!Q8*'IRRBB parameters'!P$38),"")</f>
        <v/>
      </c>
      <c r="R375" s="1376" t="str">
        <f>IF(ISNUMBER('IRRBB scenarios'!R8),EXP(-'IRRBB scenarios'!R8*'IRRBB parameters'!Q$38),"")</f>
        <v/>
      </c>
      <c r="S375" s="1376" t="str">
        <f>IF(ISNUMBER('IRRBB scenarios'!S8),EXP(-'IRRBB scenarios'!S8*'IRRBB parameters'!R$38),"")</f>
        <v/>
      </c>
      <c r="T375" s="1376" t="str">
        <f>IF(ISNUMBER('IRRBB scenarios'!T8),EXP(-'IRRBB scenarios'!T8*'IRRBB parameters'!S$38),"")</f>
        <v/>
      </c>
      <c r="U375" s="1602" t="str">
        <f>IF(ISNUMBER('IRRBB scenarios'!U8),EXP(-'IRRBB scenarios'!U8*'IRRBB parameters'!T$38),"")</f>
        <v/>
      </c>
      <c r="V375" s="1602" t="str">
        <f>IF(ISNUMBER('IRRBB scenarios'!V8),EXP(-'IRRBB scenarios'!V8*'IRRBB parameters'!U$38),"")</f>
        <v/>
      </c>
      <c r="W375" s="1150"/>
    </row>
    <row r="376" spans="1:23" ht="15" customHeight="1" x14ac:dyDescent="0.25">
      <c r="B376" s="1230">
        <v>4</v>
      </c>
      <c r="C376" s="1231" t="str">
        <f>IF('IRRBB exposures'!$C$9="","",'IRRBB exposures'!$C$9)</f>
        <v/>
      </c>
      <c r="D376" s="1376" t="str">
        <f>IF(ISNUMBER('IRRBB scenarios'!D9),EXP(-'IRRBB scenarios'!D9*'IRRBB parameters'!C$38),"")</f>
        <v/>
      </c>
      <c r="E376" s="1376" t="str">
        <f>IF(ISNUMBER('IRRBB scenarios'!E9),EXP(-'IRRBB scenarios'!E9*'IRRBB parameters'!D$38),"")</f>
        <v/>
      </c>
      <c r="F376" s="1376" t="str">
        <f>IF(ISNUMBER('IRRBB scenarios'!F9),EXP(-'IRRBB scenarios'!F9*'IRRBB parameters'!E$38),"")</f>
        <v/>
      </c>
      <c r="G376" s="1376" t="str">
        <f>IF(ISNUMBER('IRRBB scenarios'!G9),EXP(-'IRRBB scenarios'!G9*'IRRBB parameters'!F$38),"")</f>
        <v/>
      </c>
      <c r="H376" s="1376" t="str">
        <f>IF(ISNUMBER('IRRBB scenarios'!H9),EXP(-'IRRBB scenarios'!H9*'IRRBB parameters'!G$38),"")</f>
        <v/>
      </c>
      <c r="I376" s="1376" t="str">
        <f>IF(ISNUMBER('IRRBB scenarios'!I9),EXP(-'IRRBB scenarios'!I9*'IRRBB parameters'!H$38),"")</f>
        <v/>
      </c>
      <c r="J376" s="1376" t="str">
        <f>IF(ISNUMBER('IRRBB scenarios'!J9),EXP(-'IRRBB scenarios'!J9*'IRRBB parameters'!I$38),"")</f>
        <v/>
      </c>
      <c r="K376" s="1376" t="str">
        <f>IF(ISNUMBER('IRRBB scenarios'!K9),EXP(-'IRRBB scenarios'!K9*'IRRBB parameters'!J$38),"")</f>
        <v/>
      </c>
      <c r="L376" s="1376" t="str">
        <f>IF(ISNUMBER('IRRBB scenarios'!L9),EXP(-'IRRBB scenarios'!L9*'IRRBB parameters'!K$38),"")</f>
        <v/>
      </c>
      <c r="M376" s="1376" t="str">
        <f>IF(ISNUMBER('IRRBB scenarios'!M9),EXP(-'IRRBB scenarios'!M9*'IRRBB parameters'!L$38),"")</f>
        <v/>
      </c>
      <c r="N376" s="1376" t="str">
        <f>IF(ISNUMBER('IRRBB scenarios'!N9),EXP(-'IRRBB scenarios'!N9*'IRRBB parameters'!M$38),"")</f>
        <v/>
      </c>
      <c r="O376" s="1376" t="str">
        <f>IF(ISNUMBER('IRRBB scenarios'!O9),EXP(-'IRRBB scenarios'!O9*'IRRBB parameters'!N$38),"")</f>
        <v/>
      </c>
      <c r="P376" s="1376" t="str">
        <f>IF(ISNUMBER('IRRBB scenarios'!P9),EXP(-'IRRBB scenarios'!P9*'IRRBB parameters'!O$38),"")</f>
        <v/>
      </c>
      <c r="Q376" s="1376" t="str">
        <f>IF(ISNUMBER('IRRBB scenarios'!Q9),EXP(-'IRRBB scenarios'!Q9*'IRRBB parameters'!P$38),"")</f>
        <v/>
      </c>
      <c r="R376" s="1376" t="str">
        <f>IF(ISNUMBER('IRRBB scenarios'!R9),EXP(-'IRRBB scenarios'!R9*'IRRBB parameters'!Q$38),"")</f>
        <v/>
      </c>
      <c r="S376" s="1376" t="str">
        <f>IF(ISNUMBER('IRRBB scenarios'!S9),EXP(-'IRRBB scenarios'!S9*'IRRBB parameters'!R$38),"")</f>
        <v/>
      </c>
      <c r="T376" s="1376" t="str">
        <f>IF(ISNUMBER('IRRBB scenarios'!T9),EXP(-'IRRBB scenarios'!T9*'IRRBB parameters'!S$38),"")</f>
        <v/>
      </c>
      <c r="U376" s="1602" t="str">
        <f>IF(ISNUMBER('IRRBB scenarios'!U9),EXP(-'IRRBB scenarios'!U9*'IRRBB parameters'!T$38),"")</f>
        <v/>
      </c>
      <c r="V376" s="1602" t="str">
        <f>IF(ISNUMBER('IRRBB scenarios'!V9),EXP(-'IRRBB scenarios'!V9*'IRRBB parameters'!U$38),"")</f>
        <v/>
      </c>
      <c r="W376" s="1150"/>
    </row>
    <row r="377" spans="1:23" ht="15" customHeight="1" x14ac:dyDescent="0.25">
      <c r="B377" s="1230">
        <v>5</v>
      </c>
      <c r="C377" s="1231" t="str">
        <f>IF('IRRBB exposures'!$C$10="","",'IRRBB exposures'!$C$10)</f>
        <v/>
      </c>
      <c r="D377" s="1376" t="str">
        <f>IF(ISNUMBER('IRRBB scenarios'!D10),EXP(-'IRRBB scenarios'!D10*'IRRBB parameters'!C$38),"")</f>
        <v/>
      </c>
      <c r="E377" s="1376" t="str">
        <f>IF(ISNUMBER('IRRBB scenarios'!E10),EXP(-'IRRBB scenarios'!E10*'IRRBB parameters'!D$38),"")</f>
        <v/>
      </c>
      <c r="F377" s="1376" t="str">
        <f>IF(ISNUMBER('IRRBB scenarios'!F10),EXP(-'IRRBB scenarios'!F10*'IRRBB parameters'!E$38),"")</f>
        <v/>
      </c>
      <c r="G377" s="1376" t="str">
        <f>IF(ISNUMBER('IRRBB scenarios'!G10),EXP(-'IRRBB scenarios'!G10*'IRRBB parameters'!F$38),"")</f>
        <v/>
      </c>
      <c r="H377" s="1376" t="str">
        <f>IF(ISNUMBER('IRRBB scenarios'!H10),EXP(-'IRRBB scenarios'!H10*'IRRBB parameters'!G$38),"")</f>
        <v/>
      </c>
      <c r="I377" s="1376" t="str">
        <f>IF(ISNUMBER('IRRBB scenarios'!I10),EXP(-'IRRBB scenarios'!I10*'IRRBB parameters'!H$38),"")</f>
        <v/>
      </c>
      <c r="J377" s="1376" t="str">
        <f>IF(ISNUMBER('IRRBB scenarios'!J10),EXP(-'IRRBB scenarios'!J10*'IRRBB parameters'!I$38),"")</f>
        <v/>
      </c>
      <c r="K377" s="1376" t="str">
        <f>IF(ISNUMBER('IRRBB scenarios'!K10),EXP(-'IRRBB scenarios'!K10*'IRRBB parameters'!J$38),"")</f>
        <v/>
      </c>
      <c r="L377" s="1376" t="str">
        <f>IF(ISNUMBER('IRRBB scenarios'!L10),EXP(-'IRRBB scenarios'!L10*'IRRBB parameters'!K$38),"")</f>
        <v/>
      </c>
      <c r="M377" s="1376" t="str">
        <f>IF(ISNUMBER('IRRBB scenarios'!M10),EXP(-'IRRBB scenarios'!M10*'IRRBB parameters'!L$38),"")</f>
        <v/>
      </c>
      <c r="N377" s="1376" t="str">
        <f>IF(ISNUMBER('IRRBB scenarios'!N10),EXP(-'IRRBB scenarios'!N10*'IRRBB parameters'!M$38),"")</f>
        <v/>
      </c>
      <c r="O377" s="1376" t="str">
        <f>IF(ISNUMBER('IRRBB scenarios'!O10),EXP(-'IRRBB scenarios'!O10*'IRRBB parameters'!N$38),"")</f>
        <v/>
      </c>
      <c r="P377" s="1376" t="str">
        <f>IF(ISNUMBER('IRRBB scenarios'!P10),EXP(-'IRRBB scenarios'!P10*'IRRBB parameters'!O$38),"")</f>
        <v/>
      </c>
      <c r="Q377" s="1376" t="str">
        <f>IF(ISNUMBER('IRRBB scenarios'!Q10),EXP(-'IRRBB scenarios'!Q10*'IRRBB parameters'!P$38),"")</f>
        <v/>
      </c>
      <c r="R377" s="1376" t="str">
        <f>IF(ISNUMBER('IRRBB scenarios'!R10),EXP(-'IRRBB scenarios'!R10*'IRRBB parameters'!Q$38),"")</f>
        <v/>
      </c>
      <c r="S377" s="1376" t="str">
        <f>IF(ISNUMBER('IRRBB scenarios'!S10),EXP(-'IRRBB scenarios'!S10*'IRRBB parameters'!R$38),"")</f>
        <v/>
      </c>
      <c r="T377" s="1376" t="str">
        <f>IF(ISNUMBER('IRRBB scenarios'!T10),EXP(-'IRRBB scenarios'!T10*'IRRBB parameters'!S$38),"")</f>
        <v/>
      </c>
      <c r="U377" s="1602" t="str">
        <f>IF(ISNUMBER('IRRBB scenarios'!U10),EXP(-'IRRBB scenarios'!U10*'IRRBB parameters'!T$38),"")</f>
        <v/>
      </c>
      <c r="V377" s="1602" t="str">
        <f>IF(ISNUMBER('IRRBB scenarios'!V10),EXP(-'IRRBB scenarios'!V10*'IRRBB parameters'!U$38),"")</f>
        <v/>
      </c>
      <c r="W377" s="1150"/>
    </row>
    <row r="378" spans="1:23" ht="15" customHeight="1" x14ac:dyDescent="0.25">
      <c r="B378" s="1230">
        <v>6</v>
      </c>
      <c r="C378" s="1231" t="str">
        <f>IF('IRRBB exposures'!$C$11="","",'IRRBB exposures'!$C$11)</f>
        <v/>
      </c>
      <c r="D378" s="1377" t="str">
        <f>IF(ISNUMBER('IRRBB scenarios'!D11),EXP(-'IRRBB scenarios'!D11*'IRRBB parameters'!C$38),"")</f>
        <v/>
      </c>
      <c r="E378" s="1377" t="str">
        <f>IF(ISNUMBER('IRRBB scenarios'!E11),EXP(-'IRRBB scenarios'!E11*'IRRBB parameters'!D$38),"")</f>
        <v/>
      </c>
      <c r="F378" s="1377" t="str">
        <f>IF(ISNUMBER('IRRBB scenarios'!F11),EXP(-'IRRBB scenarios'!F11*'IRRBB parameters'!E$38),"")</f>
        <v/>
      </c>
      <c r="G378" s="1377" t="str">
        <f>IF(ISNUMBER('IRRBB scenarios'!G11),EXP(-'IRRBB scenarios'!G11*'IRRBB parameters'!F$38),"")</f>
        <v/>
      </c>
      <c r="H378" s="1377" t="str">
        <f>IF(ISNUMBER('IRRBB scenarios'!H11),EXP(-'IRRBB scenarios'!H11*'IRRBB parameters'!G$38),"")</f>
        <v/>
      </c>
      <c r="I378" s="1377" t="str">
        <f>IF(ISNUMBER('IRRBB scenarios'!I11),EXP(-'IRRBB scenarios'!I11*'IRRBB parameters'!H$38),"")</f>
        <v/>
      </c>
      <c r="J378" s="1377" t="str">
        <f>IF(ISNUMBER('IRRBB scenarios'!J11),EXP(-'IRRBB scenarios'!J11*'IRRBB parameters'!I$38),"")</f>
        <v/>
      </c>
      <c r="K378" s="1377" t="str">
        <f>IF(ISNUMBER('IRRBB scenarios'!K11),EXP(-'IRRBB scenarios'!K11*'IRRBB parameters'!J$38),"")</f>
        <v/>
      </c>
      <c r="L378" s="1377" t="str">
        <f>IF(ISNUMBER('IRRBB scenarios'!L11),EXP(-'IRRBB scenarios'!L11*'IRRBB parameters'!K$38),"")</f>
        <v/>
      </c>
      <c r="M378" s="1377" t="str">
        <f>IF(ISNUMBER('IRRBB scenarios'!M11),EXP(-'IRRBB scenarios'!M11*'IRRBB parameters'!L$38),"")</f>
        <v/>
      </c>
      <c r="N378" s="1377" t="str">
        <f>IF(ISNUMBER('IRRBB scenarios'!N11),EXP(-'IRRBB scenarios'!N11*'IRRBB parameters'!M$38),"")</f>
        <v/>
      </c>
      <c r="O378" s="1377" t="str">
        <f>IF(ISNUMBER('IRRBB scenarios'!O11),EXP(-'IRRBB scenarios'!O11*'IRRBB parameters'!N$38),"")</f>
        <v/>
      </c>
      <c r="P378" s="1377" t="str">
        <f>IF(ISNUMBER('IRRBB scenarios'!P11),EXP(-'IRRBB scenarios'!P11*'IRRBB parameters'!O$38),"")</f>
        <v/>
      </c>
      <c r="Q378" s="1377" t="str">
        <f>IF(ISNUMBER('IRRBB scenarios'!Q11),EXP(-'IRRBB scenarios'!Q11*'IRRBB parameters'!P$38),"")</f>
        <v/>
      </c>
      <c r="R378" s="1377" t="str">
        <f>IF(ISNUMBER('IRRBB scenarios'!R11),EXP(-'IRRBB scenarios'!R11*'IRRBB parameters'!Q$38),"")</f>
        <v/>
      </c>
      <c r="S378" s="1377" t="str">
        <f>IF(ISNUMBER('IRRBB scenarios'!S11),EXP(-'IRRBB scenarios'!S11*'IRRBB parameters'!R$38),"")</f>
        <v/>
      </c>
      <c r="T378" s="1377" t="str">
        <f>IF(ISNUMBER('IRRBB scenarios'!T11),EXP(-'IRRBB scenarios'!T11*'IRRBB parameters'!S$38),"")</f>
        <v/>
      </c>
      <c r="U378" s="1603" t="str">
        <f>IF(ISNUMBER('IRRBB scenarios'!U11),EXP(-'IRRBB scenarios'!U11*'IRRBB parameters'!T$38),"")</f>
        <v/>
      </c>
      <c r="V378" s="1603" t="str">
        <f>IF(ISNUMBER('IRRBB scenarios'!V11),EXP(-'IRRBB scenarios'!V11*'IRRBB parameters'!U$38),"")</f>
        <v/>
      </c>
      <c r="W378" s="1150"/>
    </row>
    <row r="379" spans="1:23" ht="15" customHeight="1" x14ac:dyDescent="0.25">
      <c r="B379" s="1605"/>
      <c r="C379" s="1605"/>
      <c r="W379" s="1150"/>
    </row>
    <row r="380" spans="1:23" ht="15" customHeight="1" x14ac:dyDescent="0.25">
      <c r="B380" s="2251" t="s">
        <v>1311</v>
      </c>
      <c r="C380" s="2252"/>
      <c r="D380" s="1713" t="s">
        <v>1031</v>
      </c>
      <c r="E380" s="1713" t="s">
        <v>1235</v>
      </c>
      <c r="F380" s="1713" t="s">
        <v>1033</v>
      </c>
      <c r="G380" s="1713" t="s">
        <v>1034</v>
      </c>
      <c r="H380" s="1713" t="s">
        <v>1035</v>
      </c>
      <c r="I380" s="1713" t="s">
        <v>1036</v>
      </c>
      <c r="J380" s="1713" t="s">
        <v>1259</v>
      </c>
      <c r="K380" s="1713" t="s">
        <v>1038</v>
      </c>
      <c r="L380" s="1713" t="s">
        <v>1039</v>
      </c>
      <c r="M380" s="1713" t="s">
        <v>1040</v>
      </c>
      <c r="N380" s="1713" t="s">
        <v>1041</v>
      </c>
      <c r="O380" s="1713" t="s">
        <v>1042</v>
      </c>
      <c r="P380" s="1713" t="s">
        <v>1043</v>
      </c>
      <c r="Q380" s="1713" t="s">
        <v>1044</v>
      </c>
      <c r="R380" s="1713" t="s">
        <v>1045</v>
      </c>
      <c r="S380" s="1713" t="s">
        <v>1046</v>
      </c>
      <c r="T380" s="1713" t="s">
        <v>1047</v>
      </c>
      <c r="U380" s="1714" t="s">
        <v>1048</v>
      </c>
      <c r="V380" s="1797" t="s">
        <v>1049</v>
      </c>
      <c r="W380" s="1150"/>
    </row>
    <row r="381" spans="1:23" ht="15" customHeight="1" x14ac:dyDescent="0.25">
      <c r="B381" s="1241">
        <v>1</v>
      </c>
      <c r="C381" s="1242" t="str">
        <f>IF('IRRBB exposures'!$C$6="","",'IRRBB exposures'!$C$6)</f>
        <v/>
      </c>
      <c r="D381" s="1376" t="str">
        <f>IF(ISNUMBER('IRRBB scenarios'!D46),EXP(-'IRRBB scenarios'!D46*'IRRBB parameters'!C$38),"")</f>
        <v/>
      </c>
      <c r="E381" s="1376" t="str">
        <f>IF(ISNUMBER('IRRBB scenarios'!E46),EXP(-'IRRBB scenarios'!E46*'IRRBB parameters'!D$38),"")</f>
        <v/>
      </c>
      <c r="F381" s="1376" t="str">
        <f>IF(ISNUMBER('IRRBB scenarios'!F46),EXP(-'IRRBB scenarios'!F46*'IRRBB parameters'!E$38),"")</f>
        <v/>
      </c>
      <c r="G381" s="1376" t="str">
        <f>IF(ISNUMBER('IRRBB scenarios'!G46),EXP(-'IRRBB scenarios'!G46*'IRRBB parameters'!F$38),"")</f>
        <v/>
      </c>
      <c r="H381" s="1376" t="str">
        <f>IF(ISNUMBER('IRRBB scenarios'!H46),EXP(-'IRRBB scenarios'!H46*'IRRBB parameters'!G$38),"")</f>
        <v/>
      </c>
      <c r="I381" s="1376" t="str">
        <f>IF(ISNUMBER('IRRBB scenarios'!I46),EXP(-'IRRBB scenarios'!I46*'IRRBB parameters'!H$38),"")</f>
        <v/>
      </c>
      <c r="J381" s="1376" t="str">
        <f>IF(ISNUMBER('IRRBB scenarios'!J46),EXP(-'IRRBB scenarios'!J46*'IRRBB parameters'!I$38),"")</f>
        <v/>
      </c>
      <c r="K381" s="1376" t="str">
        <f>IF(ISNUMBER('IRRBB scenarios'!K46),EXP(-'IRRBB scenarios'!K46*'IRRBB parameters'!J$38),"")</f>
        <v/>
      </c>
      <c r="L381" s="1376" t="str">
        <f>IF(ISNUMBER('IRRBB scenarios'!L46),EXP(-'IRRBB scenarios'!L46*'IRRBB parameters'!K$38),"")</f>
        <v/>
      </c>
      <c r="M381" s="1376" t="str">
        <f>IF(ISNUMBER('IRRBB scenarios'!M46),EXP(-'IRRBB scenarios'!M46*'IRRBB parameters'!L$38),"")</f>
        <v/>
      </c>
      <c r="N381" s="1376" t="str">
        <f>IF(ISNUMBER('IRRBB scenarios'!N46),EXP(-'IRRBB scenarios'!N46*'IRRBB parameters'!M$38),"")</f>
        <v/>
      </c>
      <c r="O381" s="1376" t="str">
        <f>IF(ISNUMBER('IRRBB scenarios'!O46),EXP(-'IRRBB scenarios'!O46*'IRRBB parameters'!N$38),"")</f>
        <v/>
      </c>
      <c r="P381" s="1376" t="str">
        <f>IF(ISNUMBER('IRRBB scenarios'!P46),EXP(-'IRRBB scenarios'!P46*'IRRBB parameters'!O$38),"")</f>
        <v/>
      </c>
      <c r="Q381" s="1376" t="str">
        <f>IF(ISNUMBER('IRRBB scenarios'!Q46),EXP(-'IRRBB scenarios'!Q46*'IRRBB parameters'!P$38),"")</f>
        <v/>
      </c>
      <c r="R381" s="1376" t="str">
        <f>IF(ISNUMBER('IRRBB scenarios'!R46),EXP(-'IRRBB scenarios'!R46*'IRRBB parameters'!Q$38),"")</f>
        <v/>
      </c>
      <c r="S381" s="1376" t="str">
        <f>IF(ISNUMBER('IRRBB scenarios'!S46),EXP(-'IRRBB scenarios'!S46*'IRRBB parameters'!R$38),"")</f>
        <v/>
      </c>
      <c r="T381" s="1376" t="str">
        <f>IF(ISNUMBER('IRRBB scenarios'!T46),EXP(-'IRRBB scenarios'!T46*'IRRBB parameters'!S$38),"")</f>
        <v/>
      </c>
      <c r="U381" s="1602" t="str">
        <f>IF(ISNUMBER('IRRBB scenarios'!U46),EXP(-'IRRBB scenarios'!U46*'IRRBB parameters'!T$38),"")</f>
        <v/>
      </c>
      <c r="V381" s="1602" t="str">
        <f>IF(ISNUMBER('IRRBB scenarios'!V46),EXP(-'IRRBB scenarios'!V46*'IRRBB parameters'!U$38),"")</f>
        <v/>
      </c>
      <c r="W381" s="1150"/>
    </row>
    <row r="382" spans="1:23" ht="15" customHeight="1" x14ac:dyDescent="0.25">
      <c r="B382" s="1230">
        <v>2</v>
      </c>
      <c r="C382" s="1231" t="str">
        <f>IF('IRRBB exposures'!$C$7="","",'IRRBB exposures'!$C$7)</f>
        <v/>
      </c>
      <c r="D382" s="1376" t="str">
        <f>IF(ISNUMBER('IRRBB scenarios'!D47),EXP(-'IRRBB scenarios'!D47*'IRRBB parameters'!C$38),"")</f>
        <v/>
      </c>
      <c r="E382" s="1376" t="str">
        <f>IF(ISNUMBER('IRRBB scenarios'!E47),EXP(-'IRRBB scenarios'!E47*'IRRBB parameters'!D$38),"")</f>
        <v/>
      </c>
      <c r="F382" s="1376" t="str">
        <f>IF(ISNUMBER('IRRBB scenarios'!F47),EXP(-'IRRBB scenarios'!F47*'IRRBB parameters'!E$38),"")</f>
        <v/>
      </c>
      <c r="G382" s="1376" t="str">
        <f>IF(ISNUMBER('IRRBB scenarios'!G47),EXP(-'IRRBB scenarios'!G47*'IRRBB parameters'!F$38),"")</f>
        <v/>
      </c>
      <c r="H382" s="1376" t="str">
        <f>IF(ISNUMBER('IRRBB scenarios'!H47),EXP(-'IRRBB scenarios'!H47*'IRRBB parameters'!G$38),"")</f>
        <v/>
      </c>
      <c r="I382" s="1376" t="str">
        <f>IF(ISNUMBER('IRRBB scenarios'!I47),EXP(-'IRRBB scenarios'!I47*'IRRBB parameters'!H$38),"")</f>
        <v/>
      </c>
      <c r="J382" s="1376" t="str">
        <f>IF(ISNUMBER('IRRBB scenarios'!J47),EXP(-'IRRBB scenarios'!J47*'IRRBB parameters'!I$38),"")</f>
        <v/>
      </c>
      <c r="K382" s="1376" t="str">
        <f>IF(ISNUMBER('IRRBB scenarios'!K47),EXP(-'IRRBB scenarios'!K47*'IRRBB parameters'!J$38),"")</f>
        <v/>
      </c>
      <c r="L382" s="1376" t="str">
        <f>IF(ISNUMBER('IRRBB scenarios'!L47),EXP(-'IRRBB scenarios'!L47*'IRRBB parameters'!K$38),"")</f>
        <v/>
      </c>
      <c r="M382" s="1376" t="str">
        <f>IF(ISNUMBER('IRRBB scenarios'!M47),EXP(-'IRRBB scenarios'!M47*'IRRBB parameters'!L$38),"")</f>
        <v/>
      </c>
      <c r="N382" s="1376" t="str">
        <f>IF(ISNUMBER('IRRBB scenarios'!N47),EXP(-'IRRBB scenarios'!N47*'IRRBB parameters'!M$38),"")</f>
        <v/>
      </c>
      <c r="O382" s="1376" t="str">
        <f>IF(ISNUMBER('IRRBB scenarios'!O47),EXP(-'IRRBB scenarios'!O47*'IRRBB parameters'!N$38),"")</f>
        <v/>
      </c>
      <c r="P382" s="1376" t="str">
        <f>IF(ISNUMBER('IRRBB scenarios'!P47),EXP(-'IRRBB scenarios'!P47*'IRRBB parameters'!O$38),"")</f>
        <v/>
      </c>
      <c r="Q382" s="1376" t="str">
        <f>IF(ISNUMBER('IRRBB scenarios'!Q47),EXP(-'IRRBB scenarios'!Q47*'IRRBB parameters'!P$38),"")</f>
        <v/>
      </c>
      <c r="R382" s="1376" t="str">
        <f>IF(ISNUMBER('IRRBB scenarios'!R47),EXP(-'IRRBB scenarios'!R47*'IRRBB parameters'!Q$38),"")</f>
        <v/>
      </c>
      <c r="S382" s="1376" t="str">
        <f>IF(ISNUMBER('IRRBB scenarios'!S47),EXP(-'IRRBB scenarios'!S47*'IRRBB parameters'!R$38),"")</f>
        <v/>
      </c>
      <c r="T382" s="1376" t="str">
        <f>IF(ISNUMBER('IRRBB scenarios'!T47),EXP(-'IRRBB scenarios'!T47*'IRRBB parameters'!S$38),"")</f>
        <v/>
      </c>
      <c r="U382" s="1602" t="str">
        <f>IF(ISNUMBER('IRRBB scenarios'!U47),EXP(-'IRRBB scenarios'!U47*'IRRBB parameters'!T$38),"")</f>
        <v/>
      </c>
      <c r="V382" s="1602" t="str">
        <f>IF(ISNUMBER('IRRBB scenarios'!V47),EXP(-'IRRBB scenarios'!V47*'IRRBB parameters'!U$38),"")</f>
        <v/>
      </c>
      <c r="W382" s="1150"/>
    </row>
    <row r="383" spans="1:23" ht="15" customHeight="1" x14ac:dyDescent="0.25">
      <c r="B383" s="1230">
        <v>3</v>
      </c>
      <c r="C383" s="1231" t="str">
        <f>IF('IRRBB exposures'!$C$8="","",'IRRBB exposures'!$C$8)</f>
        <v/>
      </c>
      <c r="D383" s="1376" t="str">
        <f>IF(ISNUMBER('IRRBB scenarios'!D48),EXP(-'IRRBB scenarios'!D48*'IRRBB parameters'!C$38),"")</f>
        <v/>
      </c>
      <c r="E383" s="1376" t="str">
        <f>IF(ISNUMBER('IRRBB scenarios'!E48),EXP(-'IRRBB scenarios'!E48*'IRRBB parameters'!D$38),"")</f>
        <v/>
      </c>
      <c r="F383" s="1376" t="str">
        <f>IF(ISNUMBER('IRRBB scenarios'!F48),EXP(-'IRRBB scenarios'!F48*'IRRBB parameters'!E$38),"")</f>
        <v/>
      </c>
      <c r="G383" s="1376" t="str">
        <f>IF(ISNUMBER('IRRBB scenarios'!G48),EXP(-'IRRBB scenarios'!G48*'IRRBB parameters'!F$38),"")</f>
        <v/>
      </c>
      <c r="H383" s="1376" t="str">
        <f>IF(ISNUMBER('IRRBB scenarios'!H48),EXP(-'IRRBB scenarios'!H48*'IRRBB parameters'!G$38),"")</f>
        <v/>
      </c>
      <c r="I383" s="1376" t="str">
        <f>IF(ISNUMBER('IRRBB scenarios'!I48),EXP(-'IRRBB scenarios'!I48*'IRRBB parameters'!H$38),"")</f>
        <v/>
      </c>
      <c r="J383" s="1376" t="str">
        <f>IF(ISNUMBER('IRRBB scenarios'!J48),EXP(-'IRRBB scenarios'!J48*'IRRBB parameters'!I$38),"")</f>
        <v/>
      </c>
      <c r="K383" s="1376" t="str">
        <f>IF(ISNUMBER('IRRBB scenarios'!K48),EXP(-'IRRBB scenarios'!K48*'IRRBB parameters'!J$38),"")</f>
        <v/>
      </c>
      <c r="L383" s="1376" t="str">
        <f>IF(ISNUMBER('IRRBB scenarios'!L48),EXP(-'IRRBB scenarios'!L48*'IRRBB parameters'!K$38),"")</f>
        <v/>
      </c>
      <c r="M383" s="1376" t="str">
        <f>IF(ISNUMBER('IRRBB scenarios'!M48),EXP(-'IRRBB scenarios'!M48*'IRRBB parameters'!L$38),"")</f>
        <v/>
      </c>
      <c r="N383" s="1376" t="str">
        <f>IF(ISNUMBER('IRRBB scenarios'!N48),EXP(-'IRRBB scenarios'!N48*'IRRBB parameters'!M$38),"")</f>
        <v/>
      </c>
      <c r="O383" s="1376" t="str">
        <f>IF(ISNUMBER('IRRBB scenarios'!O48),EXP(-'IRRBB scenarios'!O48*'IRRBB parameters'!N$38),"")</f>
        <v/>
      </c>
      <c r="P383" s="1376" t="str">
        <f>IF(ISNUMBER('IRRBB scenarios'!P48),EXP(-'IRRBB scenarios'!P48*'IRRBB parameters'!O$38),"")</f>
        <v/>
      </c>
      <c r="Q383" s="1376" t="str">
        <f>IF(ISNUMBER('IRRBB scenarios'!Q48),EXP(-'IRRBB scenarios'!Q48*'IRRBB parameters'!P$38),"")</f>
        <v/>
      </c>
      <c r="R383" s="1376" t="str">
        <f>IF(ISNUMBER('IRRBB scenarios'!R48),EXP(-'IRRBB scenarios'!R48*'IRRBB parameters'!Q$38),"")</f>
        <v/>
      </c>
      <c r="S383" s="1376" t="str">
        <f>IF(ISNUMBER('IRRBB scenarios'!S48),EXP(-'IRRBB scenarios'!S48*'IRRBB parameters'!R$38),"")</f>
        <v/>
      </c>
      <c r="T383" s="1376" t="str">
        <f>IF(ISNUMBER('IRRBB scenarios'!T48),EXP(-'IRRBB scenarios'!T48*'IRRBB parameters'!S$38),"")</f>
        <v/>
      </c>
      <c r="U383" s="1602" t="str">
        <f>IF(ISNUMBER('IRRBB scenarios'!U48),EXP(-'IRRBB scenarios'!U48*'IRRBB parameters'!T$38),"")</f>
        <v/>
      </c>
      <c r="V383" s="1602" t="str">
        <f>IF(ISNUMBER('IRRBB scenarios'!V48),EXP(-'IRRBB scenarios'!V48*'IRRBB parameters'!U$38),"")</f>
        <v/>
      </c>
      <c r="W383" s="1150"/>
    </row>
    <row r="384" spans="1:23" ht="15" customHeight="1" x14ac:dyDescent="0.25">
      <c r="B384" s="1230">
        <v>4</v>
      </c>
      <c r="C384" s="1231" t="str">
        <f>IF('IRRBB exposures'!$C$9="","",'IRRBB exposures'!$C$9)</f>
        <v/>
      </c>
      <c r="D384" s="1376" t="str">
        <f>IF(ISNUMBER('IRRBB scenarios'!D49),EXP(-'IRRBB scenarios'!D49*'IRRBB parameters'!C$38),"")</f>
        <v/>
      </c>
      <c r="E384" s="1376" t="str">
        <f>IF(ISNUMBER('IRRBB scenarios'!E49),EXP(-'IRRBB scenarios'!E49*'IRRBB parameters'!D$38),"")</f>
        <v/>
      </c>
      <c r="F384" s="1376" t="str">
        <f>IF(ISNUMBER('IRRBB scenarios'!F49),EXP(-'IRRBB scenarios'!F49*'IRRBB parameters'!E$38),"")</f>
        <v/>
      </c>
      <c r="G384" s="1376" t="str">
        <f>IF(ISNUMBER('IRRBB scenarios'!G49),EXP(-'IRRBB scenarios'!G49*'IRRBB parameters'!F$38),"")</f>
        <v/>
      </c>
      <c r="H384" s="1376" t="str">
        <f>IF(ISNUMBER('IRRBB scenarios'!H49),EXP(-'IRRBB scenarios'!H49*'IRRBB parameters'!G$38),"")</f>
        <v/>
      </c>
      <c r="I384" s="1376" t="str">
        <f>IF(ISNUMBER('IRRBB scenarios'!I49),EXP(-'IRRBB scenarios'!I49*'IRRBB parameters'!H$38),"")</f>
        <v/>
      </c>
      <c r="J384" s="1376" t="str">
        <f>IF(ISNUMBER('IRRBB scenarios'!J49),EXP(-'IRRBB scenarios'!J49*'IRRBB parameters'!I$38),"")</f>
        <v/>
      </c>
      <c r="K384" s="1376" t="str">
        <f>IF(ISNUMBER('IRRBB scenarios'!K49),EXP(-'IRRBB scenarios'!K49*'IRRBB parameters'!J$38),"")</f>
        <v/>
      </c>
      <c r="L384" s="1376" t="str">
        <f>IF(ISNUMBER('IRRBB scenarios'!L49),EXP(-'IRRBB scenarios'!L49*'IRRBB parameters'!K$38),"")</f>
        <v/>
      </c>
      <c r="M384" s="1376" t="str">
        <f>IF(ISNUMBER('IRRBB scenarios'!M49),EXP(-'IRRBB scenarios'!M49*'IRRBB parameters'!L$38),"")</f>
        <v/>
      </c>
      <c r="N384" s="1376" t="str">
        <f>IF(ISNUMBER('IRRBB scenarios'!N49),EXP(-'IRRBB scenarios'!N49*'IRRBB parameters'!M$38),"")</f>
        <v/>
      </c>
      <c r="O384" s="1376" t="str">
        <f>IF(ISNUMBER('IRRBB scenarios'!O49),EXP(-'IRRBB scenarios'!O49*'IRRBB parameters'!N$38),"")</f>
        <v/>
      </c>
      <c r="P384" s="1376" t="str">
        <f>IF(ISNUMBER('IRRBB scenarios'!P49),EXP(-'IRRBB scenarios'!P49*'IRRBB parameters'!O$38),"")</f>
        <v/>
      </c>
      <c r="Q384" s="1376" t="str">
        <f>IF(ISNUMBER('IRRBB scenarios'!Q49),EXP(-'IRRBB scenarios'!Q49*'IRRBB parameters'!P$38),"")</f>
        <v/>
      </c>
      <c r="R384" s="1376" t="str">
        <f>IF(ISNUMBER('IRRBB scenarios'!R49),EXP(-'IRRBB scenarios'!R49*'IRRBB parameters'!Q$38),"")</f>
        <v/>
      </c>
      <c r="S384" s="1376" t="str">
        <f>IF(ISNUMBER('IRRBB scenarios'!S49),EXP(-'IRRBB scenarios'!S49*'IRRBB parameters'!R$38),"")</f>
        <v/>
      </c>
      <c r="T384" s="1376" t="str">
        <f>IF(ISNUMBER('IRRBB scenarios'!T49),EXP(-'IRRBB scenarios'!T49*'IRRBB parameters'!S$38),"")</f>
        <v/>
      </c>
      <c r="U384" s="1602" t="str">
        <f>IF(ISNUMBER('IRRBB scenarios'!U49),EXP(-'IRRBB scenarios'!U49*'IRRBB parameters'!T$38),"")</f>
        <v/>
      </c>
      <c r="V384" s="1602" t="str">
        <f>IF(ISNUMBER('IRRBB scenarios'!V49),EXP(-'IRRBB scenarios'!V49*'IRRBB parameters'!U$38),"")</f>
        <v/>
      </c>
      <c r="W384" s="1150"/>
    </row>
    <row r="385" spans="2:22" s="1150" customFormat="1" ht="15" customHeight="1" x14ac:dyDescent="0.25">
      <c r="B385" s="1230">
        <v>5</v>
      </c>
      <c r="C385" s="1231" t="str">
        <f>IF('IRRBB exposures'!$C$10="","",'IRRBB exposures'!$C$10)</f>
        <v/>
      </c>
      <c r="D385" s="1376" t="str">
        <f>IF(ISNUMBER('IRRBB scenarios'!D50),EXP(-'IRRBB scenarios'!D50*'IRRBB parameters'!C$38),"")</f>
        <v/>
      </c>
      <c r="E385" s="1376" t="str">
        <f>IF(ISNUMBER('IRRBB scenarios'!E50),EXP(-'IRRBB scenarios'!E50*'IRRBB parameters'!D$38),"")</f>
        <v/>
      </c>
      <c r="F385" s="1376" t="str">
        <f>IF(ISNUMBER('IRRBB scenarios'!F50),EXP(-'IRRBB scenarios'!F50*'IRRBB parameters'!E$38),"")</f>
        <v/>
      </c>
      <c r="G385" s="1376" t="str">
        <f>IF(ISNUMBER('IRRBB scenarios'!G50),EXP(-'IRRBB scenarios'!G50*'IRRBB parameters'!F$38),"")</f>
        <v/>
      </c>
      <c r="H385" s="1376" t="str">
        <f>IF(ISNUMBER('IRRBB scenarios'!H50),EXP(-'IRRBB scenarios'!H50*'IRRBB parameters'!G$38),"")</f>
        <v/>
      </c>
      <c r="I385" s="1376" t="str">
        <f>IF(ISNUMBER('IRRBB scenarios'!I50),EXP(-'IRRBB scenarios'!I50*'IRRBB parameters'!H$38),"")</f>
        <v/>
      </c>
      <c r="J385" s="1376" t="str">
        <f>IF(ISNUMBER('IRRBB scenarios'!J50),EXP(-'IRRBB scenarios'!J50*'IRRBB parameters'!I$38),"")</f>
        <v/>
      </c>
      <c r="K385" s="1376" t="str">
        <f>IF(ISNUMBER('IRRBB scenarios'!K50),EXP(-'IRRBB scenarios'!K50*'IRRBB parameters'!J$38),"")</f>
        <v/>
      </c>
      <c r="L385" s="1376" t="str">
        <f>IF(ISNUMBER('IRRBB scenarios'!L50),EXP(-'IRRBB scenarios'!L50*'IRRBB parameters'!K$38),"")</f>
        <v/>
      </c>
      <c r="M385" s="1376" t="str">
        <f>IF(ISNUMBER('IRRBB scenarios'!M50),EXP(-'IRRBB scenarios'!M50*'IRRBB parameters'!L$38),"")</f>
        <v/>
      </c>
      <c r="N385" s="1376" t="str">
        <f>IF(ISNUMBER('IRRBB scenarios'!N50),EXP(-'IRRBB scenarios'!N50*'IRRBB parameters'!M$38),"")</f>
        <v/>
      </c>
      <c r="O385" s="1376" t="str">
        <f>IF(ISNUMBER('IRRBB scenarios'!O50),EXP(-'IRRBB scenarios'!O50*'IRRBB parameters'!N$38),"")</f>
        <v/>
      </c>
      <c r="P385" s="1376" t="str">
        <f>IF(ISNUMBER('IRRBB scenarios'!P50),EXP(-'IRRBB scenarios'!P50*'IRRBB parameters'!O$38),"")</f>
        <v/>
      </c>
      <c r="Q385" s="1376" t="str">
        <f>IF(ISNUMBER('IRRBB scenarios'!Q50),EXP(-'IRRBB scenarios'!Q50*'IRRBB parameters'!P$38),"")</f>
        <v/>
      </c>
      <c r="R385" s="1376" t="str">
        <f>IF(ISNUMBER('IRRBB scenarios'!R50),EXP(-'IRRBB scenarios'!R50*'IRRBB parameters'!Q$38),"")</f>
        <v/>
      </c>
      <c r="S385" s="1376" t="str">
        <f>IF(ISNUMBER('IRRBB scenarios'!S50),EXP(-'IRRBB scenarios'!S50*'IRRBB parameters'!R$38),"")</f>
        <v/>
      </c>
      <c r="T385" s="1376" t="str">
        <f>IF(ISNUMBER('IRRBB scenarios'!T50),EXP(-'IRRBB scenarios'!T50*'IRRBB parameters'!S$38),"")</f>
        <v/>
      </c>
      <c r="U385" s="1602" t="str">
        <f>IF(ISNUMBER('IRRBB scenarios'!U50),EXP(-'IRRBB scenarios'!U50*'IRRBB parameters'!T$38),"")</f>
        <v/>
      </c>
      <c r="V385" s="1602" t="str">
        <f>IF(ISNUMBER('IRRBB scenarios'!V50),EXP(-'IRRBB scenarios'!V50*'IRRBB parameters'!U$38),"")</f>
        <v/>
      </c>
    </row>
    <row r="386" spans="2:22" s="1150" customFormat="1" ht="15" customHeight="1" x14ac:dyDescent="0.25">
      <c r="B386" s="1230">
        <v>6</v>
      </c>
      <c r="C386" s="1231" t="str">
        <f>IF('IRRBB exposures'!$C$11="","",'IRRBB exposures'!$C$11)</f>
        <v/>
      </c>
      <c r="D386" s="1377" t="str">
        <f>IF(ISNUMBER('IRRBB scenarios'!D51),EXP(-'IRRBB scenarios'!D51*'IRRBB parameters'!C$38),"")</f>
        <v/>
      </c>
      <c r="E386" s="1377" t="str">
        <f>IF(ISNUMBER('IRRBB scenarios'!E51),EXP(-'IRRBB scenarios'!E51*'IRRBB parameters'!D$38),"")</f>
        <v/>
      </c>
      <c r="F386" s="1377" t="str">
        <f>IF(ISNUMBER('IRRBB scenarios'!F51),EXP(-'IRRBB scenarios'!F51*'IRRBB parameters'!E$38),"")</f>
        <v/>
      </c>
      <c r="G386" s="1377" t="str">
        <f>IF(ISNUMBER('IRRBB scenarios'!G51),EXP(-'IRRBB scenarios'!G51*'IRRBB parameters'!F$38),"")</f>
        <v/>
      </c>
      <c r="H386" s="1377" t="str">
        <f>IF(ISNUMBER('IRRBB scenarios'!H51),EXP(-'IRRBB scenarios'!H51*'IRRBB parameters'!G$38),"")</f>
        <v/>
      </c>
      <c r="I386" s="1377" t="str">
        <f>IF(ISNUMBER('IRRBB scenarios'!I51),EXP(-'IRRBB scenarios'!I51*'IRRBB parameters'!H$38),"")</f>
        <v/>
      </c>
      <c r="J386" s="1377" t="str">
        <f>IF(ISNUMBER('IRRBB scenarios'!J51),EXP(-'IRRBB scenarios'!J51*'IRRBB parameters'!I$38),"")</f>
        <v/>
      </c>
      <c r="K386" s="1377" t="str">
        <f>IF(ISNUMBER('IRRBB scenarios'!K51),EXP(-'IRRBB scenarios'!K51*'IRRBB parameters'!J$38),"")</f>
        <v/>
      </c>
      <c r="L386" s="1377" t="str">
        <f>IF(ISNUMBER('IRRBB scenarios'!L51),EXP(-'IRRBB scenarios'!L51*'IRRBB parameters'!K$38),"")</f>
        <v/>
      </c>
      <c r="M386" s="1377" t="str">
        <f>IF(ISNUMBER('IRRBB scenarios'!M51),EXP(-'IRRBB scenarios'!M51*'IRRBB parameters'!L$38),"")</f>
        <v/>
      </c>
      <c r="N386" s="1377" t="str">
        <f>IF(ISNUMBER('IRRBB scenarios'!N51),EXP(-'IRRBB scenarios'!N51*'IRRBB parameters'!M$38),"")</f>
        <v/>
      </c>
      <c r="O386" s="1377" t="str">
        <f>IF(ISNUMBER('IRRBB scenarios'!O51),EXP(-'IRRBB scenarios'!O51*'IRRBB parameters'!N$38),"")</f>
        <v/>
      </c>
      <c r="P386" s="1377" t="str">
        <f>IF(ISNUMBER('IRRBB scenarios'!P51),EXP(-'IRRBB scenarios'!P51*'IRRBB parameters'!O$38),"")</f>
        <v/>
      </c>
      <c r="Q386" s="1377" t="str">
        <f>IF(ISNUMBER('IRRBB scenarios'!Q51),EXP(-'IRRBB scenarios'!Q51*'IRRBB parameters'!P$38),"")</f>
        <v/>
      </c>
      <c r="R386" s="1377" t="str">
        <f>IF(ISNUMBER('IRRBB scenarios'!R51),EXP(-'IRRBB scenarios'!R51*'IRRBB parameters'!Q$38),"")</f>
        <v/>
      </c>
      <c r="S386" s="1377" t="str">
        <f>IF(ISNUMBER('IRRBB scenarios'!S51),EXP(-'IRRBB scenarios'!S51*'IRRBB parameters'!R$38),"")</f>
        <v/>
      </c>
      <c r="T386" s="1377" t="str">
        <f>IF(ISNUMBER('IRRBB scenarios'!T51),EXP(-'IRRBB scenarios'!T51*'IRRBB parameters'!S$38),"")</f>
        <v/>
      </c>
      <c r="U386" s="1603" t="str">
        <f>IF(ISNUMBER('IRRBB scenarios'!U51),EXP(-'IRRBB scenarios'!U51*'IRRBB parameters'!T$38),"")</f>
        <v/>
      </c>
      <c r="V386" s="1603" t="str">
        <f>IF(ISNUMBER('IRRBB scenarios'!V51),EXP(-'IRRBB scenarios'!V51*'IRRBB parameters'!U$38),"")</f>
        <v/>
      </c>
    </row>
    <row r="387" spans="2:22" s="1150" customFormat="1" ht="15" customHeight="1" x14ac:dyDescent="0.25">
      <c r="B387" s="1605"/>
      <c r="C387" s="1605"/>
    </row>
    <row r="388" spans="2:22" s="1150" customFormat="1" ht="15" customHeight="1" x14ac:dyDescent="0.25">
      <c r="B388" s="2251" t="s">
        <v>1312</v>
      </c>
      <c r="C388" s="2252"/>
      <c r="D388" s="1713" t="s">
        <v>1031</v>
      </c>
      <c r="E388" s="1713" t="s">
        <v>1235</v>
      </c>
      <c r="F388" s="1713" t="s">
        <v>1033</v>
      </c>
      <c r="G388" s="1713" t="s">
        <v>1034</v>
      </c>
      <c r="H388" s="1713" t="s">
        <v>1035</v>
      </c>
      <c r="I388" s="1713" t="s">
        <v>1036</v>
      </c>
      <c r="J388" s="1713" t="s">
        <v>1259</v>
      </c>
      <c r="K388" s="1713" t="s">
        <v>1038</v>
      </c>
      <c r="L388" s="1713" t="s">
        <v>1039</v>
      </c>
      <c r="M388" s="1713" t="s">
        <v>1040</v>
      </c>
      <c r="N388" s="1713" t="s">
        <v>1041</v>
      </c>
      <c r="O388" s="1713" t="s">
        <v>1042</v>
      </c>
      <c r="P388" s="1713" t="s">
        <v>1043</v>
      </c>
      <c r="Q388" s="1713" t="s">
        <v>1044</v>
      </c>
      <c r="R388" s="1713" t="s">
        <v>1045</v>
      </c>
      <c r="S388" s="1713" t="s">
        <v>1046</v>
      </c>
      <c r="T388" s="1713" t="s">
        <v>1047</v>
      </c>
      <c r="U388" s="1714" t="s">
        <v>1048</v>
      </c>
      <c r="V388" s="1797" t="s">
        <v>1049</v>
      </c>
    </row>
    <row r="389" spans="2:22" s="1150" customFormat="1" ht="15" customHeight="1" x14ac:dyDescent="0.25">
      <c r="B389" s="1241">
        <v>1</v>
      </c>
      <c r="C389" s="1242" t="str">
        <f>IF('IRRBB exposures'!$C$6="","",'IRRBB exposures'!$C$6)</f>
        <v/>
      </c>
      <c r="D389" s="1376" t="str">
        <f>IF(ISNUMBER('IRRBB scenarios'!D86),EXP(-'IRRBB scenarios'!D86*'IRRBB parameters'!C$38),"")</f>
        <v/>
      </c>
      <c r="E389" s="1376" t="str">
        <f>IF(ISNUMBER('IRRBB scenarios'!E86),EXP(-'IRRBB scenarios'!E86*'IRRBB parameters'!D$38),"")</f>
        <v/>
      </c>
      <c r="F389" s="1376" t="str">
        <f>IF(ISNUMBER('IRRBB scenarios'!F86),EXP(-'IRRBB scenarios'!F86*'IRRBB parameters'!E$38),"")</f>
        <v/>
      </c>
      <c r="G389" s="1376" t="str">
        <f>IF(ISNUMBER('IRRBB scenarios'!G86),EXP(-'IRRBB scenarios'!G86*'IRRBB parameters'!F$38),"")</f>
        <v/>
      </c>
      <c r="H389" s="1376" t="str">
        <f>IF(ISNUMBER('IRRBB scenarios'!H86),EXP(-'IRRBB scenarios'!H86*'IRRBB parameters'!G$38),"")</f>
        <v/>
      </c>
      <c r="I389" s="1376" t="str">
        <f>IF(ISNUMBER('IRRBB scenarios'!I86),EXP(-'IRRBB scenarios'!I86*'IRRBB parameters'!H$38),"")</f>
        <v/>
      </c>
      <c r="J389" s="1376" t="str">
        <f>IF(ISNUMBER('IRRBB scenarios'!J86),EXP(-'IRRBB scenarios'!J86*'IRRBB parameters'!I$38),"")</f>
        <v/>
      </c>
      <c r="K389" s="1376" t="str">
        <f>IF(ISNUMBER('IRRBB scenarios'!K86),EXP(-'IRRBB scenarios'!K86*'IRRBB parameters'!J$38),"")</f>
        <v/>
      </c>
      <c r="L389" s="1376" t="str">
        <f>IF(ISNUMBER('IRRBB scenarios'!L86),EXP(-'IRRBB scenarios'!L86*'IRRBB parameters'!K$38),"")</f>
        <v/>
      </c>
      <c r="M389" s="1376" t="str">
        <f>IF(ISNUMBER('IRRBB scenarios'!M86),EXP(-'IRRBB scenarios'!M86*'IRRBB parameters'!L$38),"")</f>
        <v/>
      </c>
      <c r="N389" s="1376" t="str">
        <f>IF(ISNUMBER('IRRBB scenarios'!N86),EXP(-'IRRBB scenarios'!N86*'IRRBB parameters'!M$38),"")</f>
        <v/>
      </c>
      <c r="O389" s="1376" t="str">
        <f>IF(ISNUMBER('IRRBB scenarios'!O86),EXP(-'IRRBB scenarios'!O86*'IRRBB parameters'!N$38),"")</f>
        <v/>
      </c>
      <c r="P389" s="1376" t="str">
        <f>IF(ISNUMBER('IRRBB scenarios'!P86),EXP(-'IRRBB scenarios'!P86*'IRRBB parameters'!O$38),"")</f>
        <v/>
      </c>
      <c r="Q389" s="1376" t="str">
        <f>IF(ISNUMBER('IRRBB scenarios'!Q86),EXP(-'IRRBB scenarios'!Q86*'IRRBB parameters'!P$38),"")</f>
        <v/>
      </c>
      <c r="R389" s="1376" t="str">
        <f>IF(ISNUMBER('IRRBB scenarios'!R86),EXP(-'IRRBB scenarios'!R86*'IRRBB parameters'!Q$38),"")</f>
        <v/>
      </c>
      <c r="S389" s="1376" t="str">
        <f>IF(ISNUMBER('IRRBB scenarios'!S86),EXP(-'IRRBB scenarios'!S86*'IRRBB parameters'!R$38),"")</f>
        <v/>
      </c>
      <c r="T389" s="1376" t="str">
        <f>IF(ISNUMBER('IRRBB scenarios'!T86),EXP(-'IRRBB scenarios'!T86*'IRRBB parameters'!S$38),"")</f>
        <v/>
      </c>
      <c r="U389" s="1602" t="str">
        <f>IF(ISNUMBER('IRRBB scenarios'!U86),EXP(-'IRRBB scenarios'!U86*'IRRBB parameters'!T$38),"")</f>
        <v/>
      </c>
      <c r="V389" s="1602" t="str">
        <f>IF(ISNUMBER('IRRBB scenarios'!V86),EXP(-'IRRBB scenarios'!V86*'IRRBB parameters'!U$38),"")</f>
        <v/>
      </c>
    </row>
    <row r="390" spans="2:22" s="1150" customFormat="1" ht="15" customHeight="1" x14ac:dyDescent="0.25">
      <c r="B390" s="1230">
        <v>2</v>
      </c>
      <c r="C390" s="1231" t="str">
        <f>IF('IRRBB exposures'!$C$7="","",'IRRBB exposures'!$C$7)</f>
        <v/>
      </c>
      <c r="D390" s="1376" t="str">
        <f>IF(ISNUMBER('IRRBB scenarios'!D87),EXP(-'IRRBB scenarios'!D87*'IRRBB parameters'!C$38),"")</f>
        <v/>
      </c>
      <c r="E390" s="1376" t="str">
        <f>IF(ISNUMBER('IRRBB scenarios'!E87),EXP(-'IRRBB scenarios'!E87*'IRRBB parameters'!D$38),"")</f>
        <v/>
      </c>
      <c r="F390" s="1376" t="str">
        <f>IF(ISNUMBER('IRRBB scenarios'!F87),EXP(-'IRRBB scenarios'!F87*'IRRBB parameters'!E$38),"")</f>
        <v/>
      </c>
      <c r="G390" s="1376" t="str">
        <f>IF(ISNUMBER('IRRBB scenarios'!G87),EXP(-'IRRBB scenarios'!G87*'IRRBB parameters'!F$38),"")</f>
        <v/>
      </c>
      <c r="H390" s="1376" t="str">
        <f>IF(ISNUMBER('IRRBB scenarios'!H87),EXP(-'IRRBB scenarios'!H87*'IRRBB parameters'!G$38),"")</f>
        <v/>
      </c>
      <c r="I390" s="1376" t="str">
        <f>IF(ISNUMBER('IRRBB scenarios'!I87),EXP(-'IRRBB scenarios'!I87*'IRRBB parameters'!H$38),"")</f>
        <v/>
      </c>
      <c r="J390" s="1376" t="str">
        <f>IF(ISNUMBER('IRRBB scenarios'!J87),EXP(-'IRRBB scenarios'!J87*'IRRBB parameters'!I$38),"")</f>
        <v/>
      </c>
      <c r="K390" s="1376" t="str">
        <f>IF(ISNUMBER('IRRBB scenarios'!K87),EXP(-'IRRBB scenarios'!K87*'IRRBB parameters'!J$38),"")</f>
        <v/>
      </c>
      <c r="L390" s="1376" t="str">
        <f>IF(ISNUMBER('IRRBB scenarios'!L87),EXP(-'IRRBB scenarios'!L87*'IRRBB parameters'!K$38),"")</f>
        <v/>
      </c>
      <c r="M390" s="1376" t="str">
        <f>IF(ISNUMBER('IRRBB scenarios'!M87),EXP(-'IRRBB scenarios'!M87*'IRRBB parameters'!L$38),"")</f>
        <v/>
      </c>
      <c r="N390" s="1376" t="str">
        <f>IF(ISNUMBER('IRRBB scenarios'!N87),EXP(-'IRRBB scenarios'!N87*'IRRBB parameters'!M$38),"")</f>
        <v/>
      </c>
      <c r="O390" s="1376" t="str">
        <f>IF(ISNUMBER('IRRBB scenarios'!O87),EXP(-'IRRBB scenarios'!O87*'IRRBB parameters'!N$38),"")</f>
        <v/>
      </c>
      <c r="P390" s="1376" t="str">
        <f>IF(ISNUMBER('IRRBB scenarios'!P87),EXP(-'IRRBB scenarios'!P87*'IRRBB parameters'!O$38),"")</f>
        <v/>
      </c>
      <c r="Q390" s="1376" t="str">
        <f>IF(ISNUMBER('IRRBB scenarios'!Q87),EXP(-'IRRBB scenarios'!Q87*'IRRBB parameters'!P$38),"")</f>
        <v/>
      </c>
      <c r="R390" s="1376" t="str">
        <f>IF(ISNUMBER('IRRBB scenarios'!R87),EXP(-'IRRBB scenarios'!R87*'IRRBB parameters'!Q$38),"")</f>
        <v/>
      </c>
      <c r="S390" s="1376" t="str">
        <f>IF(ISNUMBER('IRRBB scenarios'!S87),EXP(-'IRRBB scenarios'!S87*'IRRBB parameters'!R$38),"")</f>
        <v/>
      </c>
      <c r="T390" s="1376" t="str">
        <f>IF(ISNUMBER('IRRBB scenarios'!T87),EXP(-'IRRBB scenarios'!T87*'IRRBB parameters'!S$38),"")</f>
        <v/>
      </c>
      <c r="U390" s="1602" t="str">
        <f>IF(ISNUMBER('IRRBB scenarios'!U87),EXP(-'IRRBB scenarios'!U87*'IRRBB parameters'!T$38),"")</f>
        <v/>
      </c>
      <c r="V390" s="1602" t="str">
        <f>IF(ISNUMBER('IRRBB scenarios'!V87),EXP(-'IRRBB scenarios'!V87*'IRRBB parameters'!U$38),"")</f>
        <v/>
      </c>
    </row>
    <row r="391" spans="2:22" s="1150" customFormat="1" ht="15" customHeight="1" x14ac:dyDescent="0.25">
      <c r="B391" s="1230">
        <v>3</v>
      </c>
      <c r="C391" s="1231" t="str">
        <f>IF('IRRBB exposures'!$C$8="","",'IRRBB exposures'!$C$8)</f>
        <v/>
      </c>
      <c r="D391" s="1376" t="str">
        <f>IF(ISNUMBER('IRRBB scenarios'!D88),EXP(-'IRRBB scenarios'!D88*'IRRBB parameters'!C$38),"")</f>
        <v/>
      </c>
      <c r="E391" s="1376" t="str">
        <f>IF(ISNUMBER('IRRBB scenarios'!E88),EXP(-'IRRBB scenarios'!E88*'IRRBB parameters'!D$38),"")</f>
        <v/>
      </c>
      <c r="F391" s="1376" t="str">
        <f>IF(ISNUMBER('IRRBB scenarios'!F88),EXP(-'IRRBB scenarios'!F88*'IRRBB parameters'!E$38),"")</f>
        <v/>
      </c>
      <c r="G391" s="1376" t="str">
        <f>IF(ISNUMBER('IRRBB scenarios'!G88),EXP(-'IRRBB scenarios'!G88*'IRRBB parameters'!F$38),"")</f>
        <v/>
      </c>
      <c r="H391" s="1376" t="str">
        <f>IF(ISNUMBER('IRRBB scenarios'!H88),EXP(-'IRRBB scenarios'!H88*'IRRBB parameters'!G$38),"")</f>
        <v/>
      </c>
      <c r="I391" s="1376" t="str">
        <f>IF(ISNUMBER('IRRBB scenarios'!I88),EXP(-'IRRBB scenarios'!I88*'IRRBB parameters'!H$38),"")</f>
        <v/>
      </c>
      <c r="J391" s="1376" t="str">
        <f>IF(ISNUMBER('IRRBB scenarios'!J88),EXP(-'IRRBB scenarios'!J88*'IRRBB parameters'!I$38),"")</f>
        <v/>
      </c>
      <c r="K391" s="1376" t="str">
        <f>IF(ISNUMBER('IRRBB scenarios'!K88),EXP(-'IRRBB scenarios'!K88*'IRRBB parameters'!J$38),"")</f>
        <v/>
      </c>
      <c r="L391" s="1376" t="str">
        <f>IF(ISNUMBER('IRRBB scenarios'!L88),EXP(-'IRRBB scenarios'!L88*'IRRBB parameters'!K$38),"")</f>
        <v/>
      </c>
      <c r="M391" s="1376" t="str">
        <f>IF(ISNUMBER('IRRBB scenarios'!M88),EXP(-'IRRBB scenarios'!M88*'IRRBB parameters'!L$38),"")</f>
        <v/>
      </c>
      <c r="N391" s="1376" t="str">
        <f>IF(ISNUMBER('IRRBB scenarios'!N88),EXP(-'IRRBB scenarios'!N88*'IRRBB parameters'!M$38),"")</f>
        <v/>
      </c>
      <c r="O391" s="1376" t="str">
        <f>IF(ISNUMBER('IRRBB scenarios'!O88),EXP(-'IRRBB scenarios'!O88*'IRRBB parameters'!N$38),"")</f>
        <v/>
      </c>
      <c r="P391" s="1376" t="str">
        <f>IF(ISNUMBER('IRRBB scenarios'!P88),EXP(-'IRRBB scenarios'!P88*'IRRBB parameters'!O$38),"")</f>
        <v/>
      </c>
      <c r="Q391" s="1376" t="str">
        <f>IF(ISNUMBER('IRRBB scenarios'!Q88),EXP(-'IRRBB scenarios'!Q88*'IRRBB parameters'!P$38),"")</f>
        <v/>
      </c>
      <c r="R391" s="1376" t="str">
        <f>IF(ISNUMBER('IRRBB scenarios'!R88),EXP(-'IRRBB scenarios'!R88*'IRRBB parameters'!Q$38),"")</f>
        <v/>
      </c>
      <c r="S391" s="1376" t="str">
        <f>IF(ISNUMBER('IRRBB scenarios'!S88),EXP(-'IRRBB scenarios'!S88*'IRRBB parameters'!R$38),"")</f>
        <v/>
      </c>
      <c r="T391" s="1376" t="str">
        <f>IF(ISNUMBER('IRRBB scenarios'!T88),EXP(-'IRRBB scenarios'!T88*'IRRBB parameters'!S$38),"")</f>
        <v/>
      </c>
      <c r="U391" s="1602" t="str">
        <f>IF(ISNUMBER('IRRBB scenarios'!U88),EXP(-'IRRBB scenarios'!U88*'IRRBB parameters'!T$38),"")</f>
        <v/>
      </c>
      <c r="V391" s="1602" t="str">
        <f>IF(ISNUMBER('IRRBB scenarios'!V88),EXP(-'IRRBB scenarios'!V88*'IRRBB parameters'!U$38),"")</f>
        <v/>
      </c>
    </row>
    <row r="392" spans="2:22" s="1150" customFormat="1" ht="15" customHeight="1" x14ac:dyDescent="0.25">
      <c r="B392" s="1230">
        <v>4</v>
      </c>
      <c r="C392" s="1231" t="str">
        <f>IF('IRRBB exposures'!$C$9="","",'IRRBB exposures'!$C$9)</f>
        <v/>
      </c>
      <c r="D392" s="1376" t="str">
        <f>IF(ISNUMBER('IRRBB scenarios'!D89),EXP(-'IRRBB scenarios'!D89*'IRRBB parameters'!C$38),"")</f>
        <v/>
      </c>
      <c r="E392" s="1376" t="str">
        <f>IF(ISNUMBER('IRRBB scenarios'!E89),EXP(-'IRRBB scenarios'!E89*'IRRBB parameters'!D$38),"")</f>
        <v/>
      </c>
      <c r="F392" s="1376" t="str">
        <f>IF(ISNUMBER('IRRBB scenarios'!F89),EXP(-'IRRBB scenarios'!F89*'IRRBB parameters'!E$38),"")</f>
        <v/>
      </c>
      <c r="G392" s="1376" t="str">
        <f>IF(ISNUMBER('IRRBB scenarios'!G89),EXP(-'IRRBB scenarios'!G89*'IRRBB parameters'!F$38),"")</f>
        <v/>
      </c>
      <c r="H392" s="1376" t="str">
        <f>IF(ISNUMBER('IRRBB scenarios'!H89),EXP(-'IRRBB scenarios'!H89*'IRRBB parameters'!G$38),"")</f>
        <v/>
      </c>
      <c r="I392" s="1376" t="str">
        <f>IF(ISNUMBER('IRRBB scenarios'!I89),EXP(-'IRRBB scenarios'!I89*'IRRBB parameters'!H$38),"")</f>
        <v/>
      </c>
      <c r="J392" s="1376" t="str">
        <f>IF(ISNUMBER('IRRBB scenarios'!J89),EXP(-'IRRBB scenarios'!J89*'IRRBB parameters'!I$38),"")</f>
        <v/>
      </c>
      <c r="K392" s="1376" t="str">
        <f>IF(ISNUMBER('IRRBB scenarios'!K89),EXP(-'IRRBB scenarios'!K89*'IRRBB parameters'!J$38),"")</f>
        <v/>
      </c>
      <c r="L392" s="1376" t="str">
        <f>IF(ISNUMBER('IRRBB scenarios'!L89),EXP(-'IRRBB scenarios'!L89*'IRRBB parameters'!K$38),"")</f>
        <v/>
      </c>
      <c r="M392" s="1376" t="str">
        <f>IF(ISNUMBER('IRRBB scenarios'!M89),EXP(-'IRRBB scenarios'!M89*'IRRBB parameters'!L$38),"")</f>
        <v/>
      </c>
      <c r="N392" s="1376" t="str">
        <f>IF(ISNUMBER('IRRBB scenarios'!N89),EXP(-'IRRBB scenarios'!N89*'IRRBB parameters'!M$38),"")</f>
        <v/>
      </c>
      <c r="O392" s="1376" t="str">
        <f>IF(ISNUMBER('IRRBB scenarios'!O89),EXP(-'IRRBB scenarios'!O89*'IRRBB parameters'!N$38),"")</f>
        <v/>
      </c>
      <c r="P392" s="1376" t="str">
        <f>IF(ISNUMBER('IRRBB scenarios'!P89),EXP(-'IRRBB scenarios'!P89*'IRRBB parameters'!O$38),"")</f>
        <v/>
      </c>
      <c r="Q392" s="1376" t="str">
        <f>IF(ISNUMBER('IRRBB scenarios'!Q89),EXP(-'IRRBB scenarios'!Q89*'IRRBB parameters'!P$38),"")</f>
        <v/>
      </c>
      <c r="R392" s="1376" t="str">
        <f>IF(ISNUMBER('IRRBB scenarios'!R89),EXP(-'IRRBB scenarios'!R89*'IRRBB parameters'!Q$38),"")</f>
        <v/>
      </c>
      <c r="S392" s="1376" t="str">
        <f>IF(ISNUMBER('IRRBB scenarios'!S89),EXP(-'IRRBB scenarios'!S89*'IRRBB parameters'!R$38),"")</f>
        <v/>
      </c>
      <c r="T392" s="1376" t="str">
        <f>IF(ISNUMBER('IRRBB scenarios'!T89),EXP(-'IRRBB scenarios'!T89*'IRRBB parameters'!S$38),"")</f>
        <v/>
      </c>
      <c r="U392" s="1602" t="str">
        <f>IF(ISNUMBER('IRRBB scenarios'!U89),EXP(-'IRRBB scenarios'!U89*'IRRBB parameters'!T$38),"")</f>
        <v/>
      </c>
      <c r="V392" s="1602" t="str">
        <f>IF(ISNUMBER('IRRBB scenarios'!V89),EXP(-'IRRBB scenarios'!V89*'IRRBB parameters'!U$38),"")</f>
        <v/>
      </c>
    </row>
    <row r="393" spans="2:22" s="1150" customFormat="1" ht="15" customHeight="1" x14ac:dyDescent="0.25">
      <c r="B393" s="1230">
        <v>5</v>
      </c>
      <c r="C393" s="1231" t="str">
        <f>IF('IRRBB exposures'!$C$10="","",'IRRBB exposures'!$C$10)</f>
        <v/>
      </c>
      <c r="D393" s="1376" t="str">
        <f>IF(ISNUMBER('IRRBB scenarios'!D90),EXP(-'IRRBB scenarios'!D90*'IRRBB parameters'!C$38),"")</f>
        <v/>
      </c>
      <c r="E393" s="1376" t="str">
        <f>IF(ISNUMBER('IRRBB scenarios'!E90),EXP(-'IRRBB scenarios'!E90*'IRRBB parameters'!D$38),"")</f>
        <v/>
      </c>
      <c r="F393" s="1376" t="str">
        <f>IF(ISNUMBER('IRRBB scenarios'!F90),EXP(-'IRRBB scenarios'!F90*'IRRBB parameters'!E$38),"")</f>
        <v/>
      </c>
      <c r="G393" s="1376" t="str">
        <f>IF(ISNUMBER('IRRBB scenarios'!G90),EXP(-'IRRBB scenarios'!G90*'IRRBB parameters'!F$38),"")</f>
        <v/>
      </c>
      <c r="H393" s="1376" t="str">
        <f>IF(ISNUMBER('IRRBB scenarios'!H90),EXP(-'IRRBB scenarios'!H90*'IRRBB parameters'!G$38),"")</f>
        <v/>
      </c>
      <c r="I393" s="1376" t="str">
        <f>IF(ISNUMBER('IRRBB scenarios'!I90),EXP(-'IRRBB scenarios'!I90*'IRRBB parameters'!H$38),"")</f>
        <v/>
      </c>
      <c r="J393" s="1376" t="str">
        <f>IF(ISNUMBER('IRRBB scenarios'!J90),EXP(-'IRRBB scenarios'!J90*'IRRBB parameters'!I$38),"")</f>
        <v/>
      </c>
      <c r="K393" s="1376" t="str">
        <f>IF(ISNUMBER('IRRBB scenarios'!K90),EXP(-'IRRBB scenarios'!K90*'IRRBB parameters'!J$38),"")</f>
        <v/>
      </c>
      <c r="L393" s="1376" t="str">
        <f>IF(ISNUMBER('IRRBB scenarios'!L90),EXP(-'IRRBB scenarios'!L90*'IRRBB parameters'!K$38),"")</f>
        <v/>
      </c>
      <c r="M393" s="1376" t="str">
        <f>IF(ISNUMBER('IRRBB scenarios'!M90),EXP(-'IRRBB scenarios'!M90*'IRRBB parameters'!L$38),"")</f>
        <v/>
      </c>
      <c r="N393" s="1376" t="str">
        <f>IF(ISNUMBER('IRRBB scenarios'!N90),EXP(-'IRRBB scenarios'!N90*'IRRBB parameters'!M$38),"")</f>
        <v/>
      </c>
      <c r="O393" s="1376" t="str">
        <f>IF(ISNUMBER('IRRBB scenarios'!O90),EXP(-'IRRBB scenarios'!O90*'IRRBB parameters'!N$38),"")</f>
        <v/>
      </c>
      <c r="P393" s="1376" t="str">
        <f>IF(ISNUMBER('IRRBB scenarios'!P90),EXP(-'IRRBB scenarios'!P90*'IRRBB parameters'!O$38),"")</f>
        <v/>
      </c>
      <c r="Q393" s="1376" t="str">
        <f>IF(ISNUMBER('IRRBB scenarios'!Q90),EXP(-'IRRBB scenarios'!Q90*'IRRBB parameters'!P$38),"")</f>
        <v/>
      </c>
      <c r="R393" s="1376" t="str">
        <f>IF(ISNUMBER('IRRBB scenarios'!R90),EXP(-'IRRBB scenarios'!R90*'IRRBB parameters'!Q$38),"")</f>
        <v/>
      </c>
      <c r="S393" s="1376" t="str">
        <f>IF(ISNUMBER('IRRBB scenarios'!S90),EXP(-'IRRBB scenarios'!S90*'IRRBB parameters'!R$38),"")</f>
        <v/>
      </c>
      <c r="T393" s="1376" t="str">
        <f>IF(ISNUMBER('IRRBB scenarios'!T90),EXP(-'IRRBB scenarios'!T90*'IRRBB parameters'!S$38),"")</f>
        <v/>
      </c>
      <c r="U393" s="1602" t="str">
        <f>IF(ISNUMBER('IRRBB scenarios'!U90),EXP(-'IRRBB scenarios'!U90*'IRRBB parameters'!T$38),"")</f>
        <v/>
      </c>
      <c r="V393" s="1602" t="str">
        <f>IF(ISNUMBER('IRRBB scenarios'!V90),EXP(-'IRRBB scenarios'!V90*'IRRBB parameters'!U$38),"")</f>
        <v/>
      </c>
    </row>
    <row r="394" spans="2:22" s="1150" customFormat="1" ht="15" customHeight="1" x14ac:dyDescent="0.25">
      <c r="B394" s="1230">
        <v>6</v>
      </c>
      <c r="C394" s="1231" t="str">
        <f>IF('IRRBB exposures'!$C$11="","",'IRRBB exposures'!$C$11)</f>
        <v/>
      </c>
      <c r="D394" s="1377" t="str">
        <f>IF(ISNUMBER('IRRBB scenarios'!D91),EXP(-'IRRBB scenarios'!D91*'IRRBB parameters'!C$38),"")</f>
        <v/>
      </c>
      <c r="E394" s="1377" t="str">
        <f>IF(ISNUMBER('IRRBB scenarios'!E91),EXP(-'IRRBB scenarios'!E91*'IRRBB parameters'!D$38),"")</f>
        <v/>
      </c>
      <c r="F394" s="1377" t="str">
        <f>IF(ISNUMBER('IRRBB scenarios'!F91),EXP(-'IRRBB scenarios'!F91*'IRRBB parameters'!E$38),"")</f>
        <v/>
      </c>
      <c r="G394" s="1377" t="str">
        <f>IF(ISNUMBER('IRRBB scenarios'!G91),EXP(-'IRRBB scenarios'!G91*'IRRBB parameters'!F$38),"")</f>
        <v/>
      </c>
      <c r="H394" s="1377" t="str">
        <f>IF(ISNUMBER('IRRBB scenarios'!H91),EXP(-'IRRBB scenarios'!H91*'IRRBB parameters'!G$38),"")</f>
        <v/>
      </c>
      <c r="I394" s="1377" t="str">
        <f>IF(ISNUMBER('IRRBB scenarios'!I91),EXP(-'IRRBB scenarios'!I91*'IRRBB parameters'!H$38),"")</f>
        <v/>
      </c>
      <c r="J394" s="1377" t="str">
        <f>IF(ISNUMBER('IRRBB scenarios'!J91),EXP(-'IRRBB scenarios'!J91*'IRRBB parameters'!I$38),"")</f>
        <v/>
      </c>
      <c r="K394" s="1377" t="str">
        <f>IF(ISNUMBER('IRRBB scenarios'!K91),EXP(-'IRRBB scenarios'!K91*'IRRBB parameters'!J$38),"")</f>
        <v/>
      </c>
      <c r="L394" s="1377" t="str">
        <f>IF(ISNUMBER('IRRBB scenarios'!L91),EXP(-'IRRBB scenarios'!L91*'IRRBB parameters'!K$38),"")</f>
        <v/>
      </c>
      <c r="M394" s="1377" t="str">
        <f>IF(ISNUMBER('IRRBB scenarios'!M91),EXP(-'IRRBB scenarios'!M91*'IRRBB parameters'!L$38),"")</f>
        <v/>
      </c>
      <c r="N394" s="1377" t="str">
        <f>IF(ISNUMBER('IRRBB scenarios'!N91),EXP(-'IRRBB scenarios'!N91*'IRRBB parameters'!M$38),"")</f>
        <v/>
      </c>
      <c r="O394" s="1377" t="str">
        <f>IF(ISNUMBER('IRRBB scenarios'!O91),EXP(-'IRRBB scenarios'!O91*'IRRBB parameters'!N$38),"")</f>
        <v/>
      </c>
      <c r="P394" s="1377" t="str">
        <f>IF(ISNUMBER('IRRBB scenarios'!P91),EXP(-'IRRBB scenarios'!P91*'IRRBB parameters'!O$38),"")</f>
        <v/>
      </c>
      <c r="Q394" s="1377" t="str">
        <f>IF(ISNUMBER('IRRBB scenarios'!Q91),EXP(-'IRRBB scenarios'!Q91*'IRRBB parameters'!P$38),"")</f>
        <v/>
      </c>
      <c r="R394" s="1377" t="str">
        <f>IF(ISNUMBER('IRRBB scenarios'!R91),EXP(-'IRRBB scenarios'!R91*'IRRBB parameters'!Q$38),"")</f>
        <v/>
      </c>
      <c r="S394" s="1377" t="str">
        <f>IF(ISNUMBER('IRRBB scenarios'!S91),EXP(-'IRRBB scenarios'!S91*'IRRBB parameters'!R$38),"")</f>
        <v/>
      </c>
      <c r="T394" s="1377" t="str">
        <f>IF(ISNUMBER('IRRBB scenarios'!T91),EXP(-'IRRBB scenarios'!T91*'IRRBB parameters'!S$38),"")</f>
        <v/>
      </c>
      <c r="U394" s="1603" t="str">
        <f>IF(ISNUMBER('IRRBB scenarios'!U91),EXP(-'IRRBB scenarios'!U91*'IRRBB parameters'!T$38),"")</f>
        <v/>
      </c>
      <c r="V394" s="1603" t="str">
        <f>IF(ISNUMBER('IRRBB scenarios'!V91),EXP(-'IRRBB scenarios'!V91*'IRRBB parameters'!U$38),"")</f>
        <v/>
      </c>
    </row>
    <row r="395" spans="2:22" s="1150" customFormat="1" ht="15" customHeight="1" x14ac:dyDescent="0.25">
      <c r="B395" s="1605"/>
      <c r="C395" s="1605"/>
    </row>
    <row r="396" spans="2:22" s="1150" customFormat="1" ht="15" customHeight="1" x14ac:dyDescent="0.25">
      <c r="B396" s="2251" t="s">
        <v>1313</v>
      </c>
      <c r="C396" s="2252"/>
      <c r="D396" s="1713" t="s">
        <v>1031</v>
      </c>
      <c r="E396" s="1713" t="s">
        <v>1235</v>
      </c>
      <c r="F396" s="1713" t="s">
        <v>1033</v>
      </c>
      <c r="G396" s="1713" t="s">
        <v>1034</v>
      </c>
      <c r="H396" s="1713" t="s">
        <v>1035</v>
      </c>
      <c r="I396" s="1713" t="s">
        <v>1036</v>
      </c>
      <c r="J396" s="1713" t="s">
        <v>1259</v>
      </c>
      <c r="K396" s="1713" t="s">
        <v>1038</v>
      </c>
      <c r="L396" s="1713" t="s">
        <v>1039</v>
      </c>
      <c r="M396" s="1713" t="s">
        <v>1040</v>
      </c>
      <c r="N396" s="1713" t="s">
        <v>1041</v>
      </c>
      <c r="O396" s="1713" t="s">
        <v>1042</v>
      </c>
      <c r="P396" s="1713" t="s">
        <v>1043</v>
      </c>
      <c r="Q396" s="1713" t="s">
        <v>1044</v>
      </c>
      <c r="R396" s="1713" t="s">
        <v>1045</v>
      </c>
      <c r="S396" s="1713" t="s">
        <v>1046</v>
      </c>
      <c r="T396" s="1713" t="s">
        <v>1047</v>
      </c>
      <c r="U396" s="1714" t="s">
        <v>1048</v>
      </c>
      <c r="V396" s="1797" t="s">
        <v>1049</v>
      </c>
    </row>
    <row r="397" spans="2:22" s="1150" customFormat="1" ht="15" customHeight="1" x14ac:dyDescent="0.25">
      <c r="B397" s="1241">
        <v>1</v>
      </c>
      <c r="C397" s="1242" t="str">
        <f>IF('IRRBB exposures'!$C$6="","",'IRRBB exposures'!$C$6)</f>
        <v/>
      </c>
      <c r="D397" s="1376" t="str">
        <f>IF(ISNUMBER('IRRBB scenarios'!D126),EXP(-'IRRBB scenarios'!D126*'IRRBB parameters'!C$38),"")</f>
        <v/>
      </c>
      <c r="E397" s="1376" t="str">
        <f>IF(ISNUMBER('IRRBB scenarios'!E126),EXP(-'IRRBB scenarios'!E126*'IRRBB parameters'!D$38),"")</f>
        <v/>
      </c>
      <c r="F397" s="1376" t="str">
        <f>IF(ISNUMBER('IRRBB scenarios'!F126),EXP(-'IRRBB scenarios'!F126*'IRRBB parameters'!E$38),"")</f>
        <v/>
      </c>
      <c r="G397" s="1376" t="str">
        <f>IF(ISNUMBER('IRRBB scenarios'!G126),EXP(-'IRRBB scenarios'!G126*'IRRBB parameters'!F$38),"")</f>
        <v/>
      </c>
      <c r="H397" s="1376" t="str">
        <f>IF(ISNUMBER('IRRBB scenarios'!H126),EXP(-'IRRBB scenarios'!H126*'IRRBB parameters'!G$38),"")</f>
        <v/>
      </c>
      <c r="I397" s="1376" t="str">
        <f>IF(ISNUMBER('IRRBB scenarios'!I126),EXP(-'IRRBB scenarios'!I126*'IRRBB parameters'!H$38),"")</f>
        <v/>
      </c>
      <c r="J397" s="1376" t="str">
        <f>IF(ISNUMBER('IRRBB scenarios'!J126),EXP(-'IRRBB scenarios'!J126*'IRRBB parameters'!I$38),"")</f>
        <v/>
      </c>
      <c r="K397" s="1376" t="str">
        <f>IF(ISNUMBER('IRRBB scenarios'!K126),EXP(-'IRRBB scenarios'!K126*'IRRBB parameters'!J$38),"")</f>
        <v/>
      </c>
      <c r="L397" s="1376" t="str">
        <f>IF(ISNUMBER('IRRBB scenarios'!L126),EXP(-'IRRBB scenarios'!L126*'IRRBB parameters'!K$38),"")</f>
        <v/>
      </c>
      <c r="M397" s="1376" t="str">
        <f>IF(ISNUMBER('IRRBB scenarios'!M126),EXP(-'IRRBB scenarios'!M126*'IRRBB parameters'!L$38),"")</f>
        <v/>
      </c>
      <c r="N397" s="1376" t="str">
        <f>IF(ISNUMBER('IRRBB scenarios'!N126),EXP(-'IRRBB scenarios'!N126*'IRRBB parameters'!M$38),"")</f>
        <v/>
      </c>
      <c r="O397" s="1376" t="str">
        <f>IF(ISNUMBER('IRRBB scenarios'!O126),EXP(-'IRRBB scenarios'!O126*'IRRBB parameters'!N$38),"")</f>
        <v/>
      </c>
      <c r="P397" s="1376" t="str">
        <f>IF(ISNUMBER('IRRBB scenarios'!P126),EXP(-'IRRBB scenarios'!P126*'IRRBB parameters'!O$38),"")</f>
        <v/>
      </c>
      <c r="Q397" s="1376" t="str">
        <f>IF(ISNUMBER('IRRBB scenarios'!Q126),EXP(-'IRRBB scenarios'!Q126*'IRRBB parameters'!P$38),"")</f>
        <v/>
      </c>
      <c r="R397" s="1376" t="str">
        <f>IF(ISNUMBER('IRRBB scenarios'!R126),EXP(-'IRRBB scenarios'!R126*'IRRBB parameters'!Q$38),"")</f>
        <v/>
      </c>
      <c r="S397" s="1376" t="str">
        <f>IF(ISNUMBER('IRRBB scenarios'!S126),EXP(-'IRRBB scenarios'!S126*'IRRBB parameters'!R$38),"")</f>
        <v/>
      </c>
      <c r="T397" s="1376" t="str">
        <f>IF(ISNUMBER('IRRBB scenarios'!T126),EXP(-'IRRBB scenarios'!T126*'IRRBB parameters'!S$38),"")</f>
        <v/>
      </c>
      <c r="U397" s="1602" t="str">
        <f>IF(ISNUMBER('IRRBB scenarios'!U126),EXP(-'IRRBB scenarios'!U126*'IRRBB parameters'!T$38),"")</f>
        <v/>
      </c>
      <c r="V397" s="1602" t="str">
        <f>IF(ISNUMBER('IRRBB scenarios'!V126),EXP(-'IRRBB scenarios'!V126*'IRRBB parameters'!U$38),"")</f>
        <v/>
      </c>
    </row>
    <row r="398" spans="2:22" s="1150" customFormat="1" ht="15" customHeight="1" x14ac:dyDescent="0.25">
      <c r="B398" s="1230">
        <v>2</v>
      </c>
      <c r="C398" s="1231" t="str">
        <f>IF('IRRBB exposures'!$C$7="","",'IRRBB exposures'!$C$7)</f>
        <v/>
      </c>
      <c r="D398" s="1376" t="str">
        <f>IF(ISNUMBER('IRRBB scenarios'!D127),EXP(-'IRRBB scenarios'!D127*'IRRBB parameters'!C$38),"")</f>
        <v/>
      </c>
      <c r="E398" s="1376" t="str">
        <f>IF(ISNUMBER('IRRBB scenarios'!E127),EXP(-'IRRBB scenarios'!E127*'IRRBB parameters'!D$38),"")</f>
        <v/>
      </c>
      <c r="F398" s="1376" t="str">
        <f>IF(ISNUMBER('IRRBB scenarios'!F127),EXP(-'IRRBB scenarios'!F127*'IRRBB parameters'!E$38),"")</f>
        <v/>
      </c>
      <c r="G398" s="1376" t="str">
        <f>IF(ISNUMBER('IRRBB scenarios'!G127),EXP(-'IRRBB scenarios'!G127*'IRRBB parameters'!F$38),"")</f>
        <v/>
      </c>
      <c r="H398" s="1376" t="str">
        <f>IF(ISNUMBER('IRRBB scenarios'!H127),EXP(-'IRRBB scenarios'!H127*'IRRBB parameters'!G$38),"")</f>
        <v/>
      </c>
      <c r="I398" s="1376" t="str">
        <f>IF(ISNUMBER('IRRBB scenarios'!I127),EXP(-'IRRBB scenarios'!I127*'IRRBB parameters'!H$38),"")</f>
        <v/>
      </c>
      <c r="J398" s="1376" t="str">
        <f>IF(ISNUMBER('IRRBB scenarios'!J127),EXP(-'IRRBB scenarios'!J127*'IRRBB parameters'!I$38),"")</f>
        <v/>
      </c>
      <c r="K398" s="1376" t="str">
        <f>IF(ISNUMBER('IRRBB scenarios'!K127),EXP(-'IRRBB scenarios'!K127*'IRRBB parameters'!J$38),"")</f>
        <v/>
      </c>
      <c r="L398" s="1376" t="str">
        <f>IF(ISNUMBER('IRRBB scenarios'!L127),EXP(-'IRRBB scenarios'!L127*'IRRBB parameters'!K$38),"")</f>
        <v/>
      </c>
      <c r="M398" s="1376" t="str">
        <f>IF(ISNUMBER('IRRBB scenarios'!M127),EXP(-'IRRBB scenarios'!M127*'IRRBB parameters'!L$38),"")</f>
        <v/>
      </c>
      <c r="N398" s="1376" t="str">
        <f>IF(ISNUMBER('IRRBB scenarios'!N127),EXP(-'IRRBB scenarios'!N127*'IRRBB parameters'!M$38),"")</f>
        <v/>
      </c>
      <c r="O398" s="1376" t="str">
        <f>IF(ISNUMBER('IRRBB scenarios'!O127),EXP(-'IRRBB scenarios'!O127*'IRRBB parameters'!N$38),"")</f>
        <v/>
      </c>
      <c r="P398" s="1376" t="str">
        <f>IF(ISNUMBER('IRRBB scenarios'!P127),EXP(-'IRRBB scenarios'!P127*'IRRBB parameters'!O$38),"")</f>
        <v/>
      </c>
      <c r="Q398" s="1376" t="str">
        <f>IF(ISNUMBER('IRRBB scenarios'!Q127),EXP(-'IRRBB scenarios'!Q127*'IRRBB parameters'!P$38),"")</f>
        <v/>
      </c>
      <c r="R398" s="1376" t="str">
        <f>IF(ISNUMBER('IRRBB scenarios'!R127),EXP(-'IRRBB scenarios'!R127*'IRRBB parameters'!Q$38),"")</f>
        <v/>
      </c>
      <c r="S398" s="1376" t="str">
        <f>IF(ISNUMBER('IRRBB scenarios'!S127),EXP(-'IRRBB scenarios'!S127*'IRRBB parameters'!R$38),"")</f>
        <v/>
      </c>
      <c r="T398" s="1376" t="str">
        <f>IF(ISNUMBER('IRRBB scenarios'!T127),EXP(-'IRRBB scenarios'!T127*'IRRBB parameters'!S$38),"")</f>
        <v/>
      </c>
      <c r="U398" s="1602" t="str">
        <f>IF(ISNUMBER('IRRBB scenarios'!U127),EXP(-'IRRBB scenarios'!U127*'IRRBB parameters'!T$38),"")</f>
        <v/>
      </c>
      <c r="V398" s="1602" t="str">
        <f>IF(ISNUMBER('IRRBB scenarios'!V127),EXP(-'IRRBB scenarios'!V127*'IRRBB parameters'!U$38),"")</f>
        <v/>
      </c>
    </row>
    <row r="399" spans="2:22" s="1150" customFormat="1" ht="15" customHeight="1" x14ac:dyDescent="0.25">
      <c r="B399" s="1230">
        <v>3</v>
      </c>
      <c r="C399" s="1231" t="str">
        <f>IF('IRRBB exposures'!$C$8="","",'IRRBB exposures'!$C$8)</f>
        <v/>
      </c>
      <c r="D399" s="1376" t="str">
        <f>IF(ISNUMBER('IRRBB scenarios'!D128),EXP(-'IRRBB scenarios'!D128*'IRRBB parameters'!C$38),"")</f>
        <v/>
      </c>
      <c r="E399" s="1376" t="str">
        <f>IF(ISNUMBER('IRRBB scenarios'!E128),EXP(-'IRRBB scenarios'!E128*'IRRBB parameters'!D$38),"")</f>
        <v/>
      </c>
      <c r="F399" s="1376" t="str">
        <f>IF(ISNUMBER('IRRBB scenarios'!F128),EXP(-'IRRBB scenarios'!F128*'IRRBB parameters'!E$38),"")</f>
        <v/>
      </c>
      <c r="G399" s="1376" t="str">
        <f>IF(ISNUMBER('IRRBB scenarios'!G128),EXP(-'IRRBB scenarios'!G128*'IRRBB parameters'!F$38),"")</f>
        <v/>
      </c>
      <c r="H399" s="1376" t="str">
        <f>IF(ISNUMBER('IRRBB scenarios'!H128),EXP(-'IRRBB scenarios'!H128*'IRRBB parameters'!G$38),"")</f>
        <v/>
      </c>
      <c r="I399" s="1376" t="str">
        <f>IF(ISNUMBER('IRRBB scenarios'!I128),EXP(-'IRRBB scenarios'!I128*'IRRBB parameters'!H$38),"")</f>
        <v/>
      </c>
      <c r="J399" s="1376" t="str">
        <f>IF(ISNUMBER('IRRBB scenarios'!J128),EXP(-'IRRBB scenarios'!J128*'IRRBB parameters'!I$38),"")</f>
        <v/>
      </c>
      <c r="K399" s="1376" t="str">
        <f>IF(ISNUMBER('IRRBB scenarios'!K128),EXP(-'IRRBB scenarios'!K128*'IRRBB parameters'!J$38),"")</f>
        <v/>
      </c>
      <c r="L399" s="1376" t="str">
        <f>IF(ISNUMBER('IRRBB scenarios'!L128),EXP(-'IRRBB scenarios'!L128*'IRRBB parameters'!K$38),"")</f>
        <v/>
      </c>
      <c r="M399" s="1376" t="str">
        <f>IF(ISNUMBER('IRRBB scenarios'!M128),EXP(-'IRRBB scenarios'!M128*'IRRBB parameters'!L$38),"")</f>
        <v/>
      </c>
      <c r="N399" s="1376" t="str">
        <f>IF(ISNUMBER('IRRBB scenarios'!N128),EXP(-'IRRBB scenarios'!N128*'IRRBB parameters'!M$38),"")</f>
        <v/>
      </c>
      <c r="O399" s="1376" t="str">
        <f>IF(ISNUMBER('IRRBB scenarios'!O128),EXP(-'IRRBB scenarios'!O128*'IRRBB parameters'!N$38),"")</f>
        <v/>
      </c>
      <c r="P399" s="1376" t="str">
        <f>IF(ISNUMBER('IRRBB scenarios'!P128),EXP(-'IRRBB scenarios'!P128*'IRRBB parameters'!O$38),"")</f>
        <v/>
      </c>
      <c r="Q399" s="1376" t="str">
        <f>IF(ISNUMBER('IRRBB scenarios'!Q128),EXP(-'IRRBB scenarios'!Q128*'IRRBB parameters'!P$38),"")</f>
        <v/>
      </c>
      <c r="R399" s="1376" t="str">
        <f>IF(ISNUMBER('IRRBB scenarios'!R128),EXP(-'IRRBB scenarios'!R128*'IRRBB parameters'!Q$38),"")</f>
        <v/>
      </c>
      <c r="S399" s="1376" t="str">
        <f>IF(ISNUMBER('IRRBB scenarios'!S128),EXP(-'IRRBB scenarios'!S128*'IRRBB parameters'!R$38),"")</f>
        <v/>
      </c>
      <c r="T399" s="1376" t="str">
        <f>IF(ISNUMBER('IRRBB scenarios'!T128),EXP(-'IRRBB scenarios'!T128*'IRRBB parameters'!S$38),"")</f>
        <v/>
      </c>
      <c r="U399" s="1602" t="str">
        <f>IF(ISNUMBER('IRRBB scenarios'!U128),EXP(-'IRRBB scenarios'!U128*'IRRBB parameters'!T$38),"")</f>
        <v/>
      </c>
      <c r="V399" s="1602" t="str">
        <f>IF(ISNUMBER('IRRBB scenarios'!V128),EXP(-'IRRBB scenarios'!V128*'IRRBB parameters'!U$38),"")</f>
        <v/>
      </c>
    </row>
    <row r="400" spans="2:22" s="1150" customFormat="1" ht="15" customHeight="1" x14ac:dyDescent="0.25">
      <c r="B400" s="1230">
        <v>4</v>
      </c>
      <c r="C400" s="1231" t="str">
        <f>IF('IRRBB exposures'!$C$9="","",'IRRBB exposures'!$C$9)</f>
        <v/>
      </c>
      <c r="D400" s="1376" t="str">
        <f>IF(ISNUMBER('IRRBB scenarios'!D129),EXP(-'IRRBB scenarios'!D129*'IRRBB parameters'!C$38),"")</f>
        <v/>
      </c>
      <c r="E400" s="1376" t="str">
        <f>IF(ISNUMBER('IRRBB scenarios'!E129),EXP(-'IRRBB scenarios'!E129*'IRRBB parameters'!D$38),"")</f>
        <v/>
      </c>
      <c r="F400" s="1376" t="str">
        <f>IF(ISNUMBER('IRRBB scenarios'!F129),EXP(-'IRRBB scenarios'!F129*'IRRBB parameters'!E$38),"")</f>
        <v/>
      </c>
      <c r="G400" s="1376" t="str">
        <f>IF(ISNUMBER('IRRBB scenarios'!G129),EXP(-'IRRBB scenarios'!G129*'IRRBB parameters'!F$38),"")</f>
        <v/>
      </c>
      <c r="H400" s="1376" t="str">
        <f>IF(ISNUMBER('IRRBB scenarios'!H129),EXP(-'IRRBB scenarios'!H129*'IRRBB parameters'!G$38),"")</f>
        <v/>
      </c>
      <c r="I400" s="1376" t="str">
        <f>IF(ISNUMBER('IRRBB scenarios'!I129),EXP(-'IRRBB scenarios'!I129*'IRRBB parameters'!H$38),"")</f>
        <v/>
      </c>
      <c r="J400" s="1376" t="str">
        <f>IF(ISNUMBER('IRRBB scenarios'!J129),EXP(-'IRRBB scenarios'!J129*'IRRBB parameters'!I$38),"")</f>
        <v/>
      </c>
      <c r="K400" s="1376" t="str">
        <f>IF(ISNUMBER('IRRBB scenarios'!K129),EXP(-'IRRBB scenarios'!K129*'IRRBB parameters'!J$38),"")</f>
        <v/>
      </c>
      <c r="L400" s="1376" t="str">
        <f>IF(ISNUMBER('IRRBB scenarios'!L129),EXP(-'IRRBB scenarios'!L129*'IRRBB parameters'!K$38),"")</f>
        <v/>
      </c>
      <c r="M400" s="1376" t="str">
        <f>IF(ISNUMBER('IRRBB scenarios'!M129),EXP(-'IRRBB scenarios'!M129*'IRRBB parameters'!L$38),"")</f>
        <v/>
      </c>
      <c r="N400" s="1376" t="str">
        <f>IF(ISNUMBER('IRRBB scenarios'!N129),EXP(-'IRRBB scenarios'!N129*'IRRBB parameters'!M$38),"")</f>
        <v/>
      </c>
      <c r="O400" s="1376" t="str">
        <f>IF(ISNUMBER('IRRBB scenarios'!O129),EXP(-'IRRBB scenarios'!O129*'IRRBB parameters'!N$38),"")</f>
        <v/>
      </c>
      <c r="P400" s="1376" t="str">
        <f>IF(ISNUMBER('IRRBB scenarios'!P129),EXP(-'IRRBB scenarios'!P129*'IRRBB parameters'!O$38),"")</f>
        <v/>
      </c>
      <c r="Q400" s="1376" t="str">
        <f>IF(ISNUMBER('IRRBB scenarios'!Q129),EXP(-'IRRBB scenarios'!Q129*'IRRBB parameters'!P$38),"")</f>
        <v/>
      </c>
      <c r="R400" s="1376" t="str">
        <f>IF(ISNUMBER('IRRBB scenarios'!R129),EXP(-'IRRBB scenarios'!R129*'IRRBB parameters'!Q$38),"")</f>
        <v/>
      </c>
      <c r="S400" s="1376" t="str">
        <f>IF(ISNUMBER('IRRBB scenarios'!S129),EXP(-'IRRBB scenarios'!S129*'IRRBB parameters'!R$38),"")</f>
        <v/>
      </c>
      <c r="T400" s="1376" t="str">
        <f>IF(ISNUMBER('IRRBB scenarios'!T129),EXP(-'IRRBB scenarios'!T129*'IRRBB parameters'!S$38),"")</f>
        <v/>
      </c>
      <c r="U400" s="1602" t="str">
        <f>IF(ISNUMBER('IRRBB scenarios'!U129),EXP(-'IRRBB scenarios'!U129*'IRRBB parameters'!T$38),"")</f>
        <v/>
      </c>
      <c r="V400" s="1602" t="str">
        <f>IF(ISNUMBER('IRRBB scenarios'!V129),EXP(-'IRRBB scenarios'!V129*'IRRBB parameters'!U$38),"")</f>
        <v/>
      </c>
    </row>
    <row r="401" spans="2:22" s="1150" customFormat="1" ht="15" customHeight="1" x14ac:dyDescent="0.25">
      <c r="B401" s="1230">
        <v>5</v>
      </c>
      <c r="C401" s="1231" t="str">
        <f>IF('IRRBB exposures'!$C$10="","",'IRRBB exposures'!$C$10)</f>
        <v/>
      </c>
      <c r="D401" s="1376" t="str">
        <f>IF(ISNUMBER('IRRBB scenarios'!D130),EXP(-'IRRBB scenarios'!D130*'IRRBB parameters'!C$38),"")</f>
        <v/>
      </c>
      <c r="E401" s="1376" t="str">
        <f>IF(ISNUMBER('IRRBB scenarios'!E130),EXP(-'IRRBB scenarios'!E130*'IRRBB parameters'!D$38),"")</f>
        <v/>
      </c>
      <c r="F401" s="1376" t="str">
        <f>IF(ISNUMBER('IRRBB scenarios'!F130),EXP(-'IRRBB scenarios'!F130*'IRRBB parameters'!E$38),"")</f>
        <v/>
      </c>
      <c r="G401" s="1376" t="str">
        <f>IF(ISNUMBER('IRRBB scenarios'!G130),EXP(-'IRRBB scenarios'!G130*'IRRBB parameters'!F$38),"")</f>
        <v/>
      </c>
      <c r="H401" s="1376" t="str">
        <f>IF(ISNUMBER('IRRBB scenarios'!H130),EXP(-'IRRBB scenarios'!H130*'IRRBB parameters'!G$38),"")</f>
        <v/>
      </c>
      <c r="I401" s="1376" t="str">
        <f>IF(ISNUMBER('IRRBB scenarios'!I130),EXP(-'IRRBB scenarios'!I130*'IRRBB parameters'!H$38),"")</f>
        <v/>
      </c>
      <c r="J401" s="1376" t="str">
        <f>IF(ISNUMBER('IRRBB scenarios'!J130),EXP(-'IRRBB scenarios'!J130*'IRRBB parameters'!I$38),"")</f>
        <v/>
      </c>
      <c r="K401" s="1376" t="str">
        <f>IF(ISNUMBER('IRRBB scenarios'!K130),EXP(-'IRRBB scenarios'!K130*'IRRBB parameters'!J$38),"")</f>
        <v/>
      </c>
      <c r="L401" s="1376" t="str">
        <f>IF(ISNUMBER('IRRBB scenarios'!L130),EXP(-'IRRBB scenarios'!L130*'IRRBB parameters'!K$38),"")</f>
        <v/>
      </c>
      <c r="M401" s="1376" t="str">
        <f>IF(ISNUMBER('IRRBB scenarios'!M130),EXP(-'IRRBB scenarios'!M130*'IRRBB parameters'!L$38),"")</f>
        <v/>
      </c>
      <c r="N401" s="1376" t="str">
        <f>IF(ISNUMBER('IRRBB scenarios'!N130),EXP(-'IRRBB scenarios'!N130*'IRRBB parameters'!M$38),"")</f>
        <v/>
      </c>
      <c r="O401" s="1376" t="str">
        <f>IF(ISNUMBER('IRRBB scenarios'!O130),EXP(-'IRRBB scenarios'!O130*'IRRBB parameters'!N$38),"")</f>
        <v/>
      </c>
      <c r="P401" s="1376" t="str">
        <f>IF(ISNUMBER('IRRBB scenarios'!P130),EXP(-'IRRBB scenarios'!P130*'IRRBB parameters'!O$38),"")</f>
        <v/>
      </c>
      <c r="Q401" s="1376" t="str">
        <f>IF(ISNUMBER('IRRBB scenarios'!Q130),EXP(-'IRRBB scenarios'!Q130*'IRRBB parameters'!P$38),"")</f>
        <v/>
      </c>
      <c r="R401" s="1376" t="str">
        <f>IF(ISNUMBER('IRRBB scenarios'!R130),EXP(-'IRRBB scenarios'!R130*'IRRBB parameters'!Q$38),"")</f>
        <v/>
      </c>
      <c r="S401" s="1376" t="str">
        <f>IF(ISNUMBER('IRRBB scenarios'!S130),EXP(-'IRRBB scenarios'!S130*'IRRBB parameters'!R$38),"")</f>
        <v/>
      </c>
      <c r="T401" s="1376" t="str">
        <f>IF(ISNUMBER('IRRBB scenarios'!T130),EXP(-'IRRBB scenarios'!T130*'IRRBB parameters'!S$38),"")</f>
        <v/>
      </c>
      <c r="U401" s="1602" t="str">
        <f>IF(ISNUMBER('IRRBB scenarios'!U130),EXP(-'IRRBB scenarios'!U130*'IRRBB parameters'!T$38),"")</f>
        <v/>
      </c>
      <c r="V401" s="1602" t="str">
        <f>IF(ISNUMBER('IRRBB scenarios'!V130),EXP(-'IRRBB scenarios'!V130*'IRRBB parameters'!U$38),"")</f>
        <v/>
      </c>
    </row>
    <row r="402" spans="2:22" s="1150" customFormat="1" ht="15" customHeight="1" x14ac:dyDescent="0.25">
      <c r="B402" s="1230">
        <v>6</v>
      </c>
      <c r="C402" s="1231" t="str">
        <f>IF('IRRBB exposures'!$C$11="","",'IRRBB exposures'!$C$11)</f>
        <v/>
      </c>
      <c r="D402" s="1377" t="str">
        <f>IF(ISNUMBER('IRRBB scenarios'!D131),EXP(-'IRRBB scenarios'!D131*'IRRBB parameters'!C$38),"")</f>
        <v/>
      </c>
      <c r="E402" s="1377" t="str">
        <f>IF(ISNUMBER('IRRBB scenarios'!E131),EXP(-'IRRBB scenarios'!E131*'IRRBB parameters'!D$38),"")</f>
        <v/>
      </c>
      <c r="F402" s="1377" t="str">
        <f>IF(ISNUMBER('IRRBB scenarios'!F131),EXP(-'IRRBB scenarios'!F131*'IRRBB parameters'!E$38),"")</f>
        <v/>
      </c>
      <c r="G402" s="1377" t="str">
        <f>IF(ISNUMBER('IRRBB scenarios'!G131),EXP(-'IRRBB scenarios'!G131*'IRRBB parameters'!F$38),"")</f>
        <v/>
      </c>
      <c r="H402" s="1377" t="str">
        <f>IF(ISNUMBER('IRRBB scenarios'!H131),EXP(-'IRRBB scenarios'!H131*'IRRBB parameters'!G$38),"")</f>
        <v/>
      </c>
      <c r="I402" s="1377" t="str">
        <f>IF(ISNUMBER('IRRBB scenarios'!I131),EXP(-'IRRBB scenarios'!I131*'IRRBB parameters'!H$38),"")</f>
        <v/>
      </c>
      <c r="J402" s="1377" t="str">
        <f>IF(ISNUMBER('IRRBB scenarios'!J131),EXP(-'IRRBB scenarios'!J131*'IRRBB parameters'!I$38),"")</f>
        <v/>
      </c>
      <c r="K402" s="1377" t="str">
        <f>IF(ISNUMBER('IRRBB scenarios'!K131),EXP(-'IRRBB scenarios'!K131*'IRRBB parameters'!J$38),"")</f>
        <v/>
      </c>
      <c r="L402" s="1377" t="str">
        <f>IF(ISNUMBER('IRRBB scenarios'!L131),EXP(-'IRRBB scenarios'!L131*'IRRBB parameters'!K$38),"")</f>
        <v/>
      </c>
      <c r="M402" s="1377" t="str">
        <f>IF(ISNUMBER('IRRBB scenarios'!M131),EXP(-'IRRBB scenarios'!M131*'IRRBB parameters'!L$38),"")</f>
        <v/>
      </c>
      <c r="N402" s="1377" t="str">
        <f>IF(ISNUMBER('IRRBB scenarios'!N131),EXP(-'IRRBB scenarios'!N131*'IRRBB parameters'!M$38),"")</f>
        <v/>
      </c>
      <c r="O402" s="1377" t="str">
        <f>IF(ISNUMBER('IRRBB scenarios'!O131),EXP(-'IRRBB scenarios'!O131*'IRRBB parameters'!N$38),"")</f>
        <v/>
      </c>
      <c r="P402" s="1377" t="str">
        <f>IF(ISNUMBER('IRRBB scenarios'!P131),EXP(-'IRRBB scenarios'!P131*'IRRBB parameters'!O$38),"")</f>
        <v/>
      </c>
      <c r="Q402" s="1377" t="str">
        <f>IF(ISNUMBER('IRRBB scenarios'!Q131),EXP(-'IRRBB scenarios'!Q131*'IRRBB parameters'!P$38),"")</f>
        <v/>
      </c>
      <c r="R402" s="1377" t="str">
        <f>IF(ISNUMBER('IRRBB scenarios'!R131),EXP(-'IRRBB scenarios'!R131*'IRRBB parameters'!Q$38),"")</f>
        <v/>
      </c>
      <c r="S402" s="1377" t="str">
        <f>IF(ISNUMBER('IRRBB scenarios'!S131),EXP(-'IRRBB scenarios'!S131*'IRRBB parameters'!R$38),"")</f>
        <v/>
      </c>
      <c r="T402" s="1377" t="str">
        <f>IF(ISNUMBER('IRRBB scenarios'!T131),EXP(-'IRRBB scenarios'!T131*'IRRBB parameters'!S$38),"")</f>
        <v/>
      </c>
      <c r="U402" s="1603" t="str">
        <f>IF(ISNUMBER('IRRBB scenarios'!U131),EXP(-'IRRBB scenarios'!U131*'IRRBB parameters'!T$38),"")</f>
        <v/>
      </c>
      <c r="V402" s="1603" t="str">
        <f>IF(ISNUMBER('IRRBB scenarios'!V131),EXP(-'IRRBB scenarios'!V131*'IRRBB parameters'!U$38),"")</f>
        <v/>
      </c>
    </row>
    <row r="403" spans="2:22" s="1150" customFormat="1" ht="15" customHeight="1" x14ac:dyDescent="0.25">
      <c r="B403" s="1605"/>
      <c r="C403" s="1605"/>
    </row>
    <row r="404" spans="2:22" s="1150" customFormat="1" ht="15" customHeight="1" x14ac:dyDescent="0.25">
      <c r="B404" s="2251" t="s">
        <v>1314</v>
      </c>
      <c r="C404" s="2252"/>
      <c r="D404" s="1713" t="s">
        <v>1031</v>
      </c>
      <c r="E404" s="1713" t="s">
        <v>1235</v>
      </c>
      <c r="F404" s="1713" t="s">
        <v>1033</v>
      </c>
      <c r="G404" s="1713" t="s">
        <v>1034</v>
      </c>
      <c r="H404" s="1713" t="s">
        <v>1035</v>
      </c>
      <c r="I404" s="1713" t="s">
        <v>1036</v>
      </c>
      <c r="J404" s="1713" t="s">
        <v>1259</v>
      </c>
      <c r="K404" s="1713" t="s">
        <v>1038</v>
      </c>
      <c r="L404" s="1713" t="s">
        <v>1039</v>
      </c>
      <c r="M404" s="1713" t="s">
        <v>1040</v>
      </c>
      <c r="N404" s="1713" t="s">
        <v>1041</v>
      </c>
      <c r="O404" s="1713" t="s">
        <v>1042</v>
      </c>
      <c r="P404" s="1713" t="s">
        <v>1043</v>
      </c>
      <c r="Q404" s="1713" t="s">
        <v>1044</v>
      </c>
      <c r="R404" s="1713" t="s">
        <v>1045</v>
      </c>
      <c r="S404" s="1713" t="s">
        <v>1046</v>
      </c>
      <c r="T404" s="1713" t="s">
        <v>1047</v>
      </c>
      <c r="U404" s="1714" t="s">
        <v>1048</v>
      </c>
      <c r="V404" s="1797" t="s">
        <v>1049</v>
      </c>
    </row>
    <row r="405" spans="2:22" s="1150" customFormat="1" ht="15" customHeight="1" x14ac:dyDescent="0.25">
      <c r="B405" s="1241">
        <v>1</v>
      </c>
      <c r="C405" s="1242" t="str">
        <f>IF('IRRBB exposures'!$C$6="","",'IRRBB exposures'!$C$6)</f>
        <v/>
      </c>
      <c r="D405" s="1376" t="str">
        <f>IF(ISNUMBER('IRRBB scenarios'!D166),EXP(-'IRRBB scenarios'!D166*'IRRBB parameters'!C$38),"")</f>
        <v/>
      </c>
      <c r="E405" s="1376" t="str">
        <f>IF(ISNUMBER('IRRBB scenarios'!E166),EXP(-'IRRBB scenarios'!E166*'IRRBB parameters'!D$38),"")</f>
        <v/>
      </c>
      <c r="F405" s="1376" t="str">
        <f>IF(ISNUMBER('IRRBB scenarios'!F166),EXP(-'IRRBB scenarios'!F166*'IRRBB parameters'!E$38),"")</f>
        <v/>
      </c>
      <c r="G405" s="1376" t="str">
        <f>IF(ISNUMBER('IRRBB scenarios'!G166),EXP(-'IRRBB scenarios'!G166*'IRRBB parameters'!F$38),"")</f>
        <v/>
      </c>
      <c r="H405" s="1376" t="str">
        <f>IF(ISNUMBER('IRRBB scenarios'!H166),EXP(-'IRRBB scenarios'!H166*'IRRBB parameters'!G$38),"")</f>
        <v/>
      </c>
      <c r="I405" s="1376" t="str">
        <f>IF(ISNUMBER('IRRBB scenarios'!I166),EXP(-'IRRBB scenarios'!I166*'IRRBB parameters'!H$38),"")</f>
        <v/>
      </c>
      <c r="J405" s="1376" t="str">
        <f>IF(ISNUMBER('IRRBB scenarios'!J166),EXP(-'IRRBB scenarios'!J166*'IRRBB parameters'!I$38),"")</f>
        <v/>
      </c>
      <c r="K405" s="1376" t="str">
        <f>IF(ISNUMBER('IRRBB scenarios'!K166),EXP(-'IRRBB scenarios'!K166*'IRRBB parameters'!J$38),"")</f>
        <v/>
      </c>
      <c r="L405" s="1376" t="str">
        <f>IF(ISNUMBER('IRRBB scenarios'!L166),EXP(-'IRRBB scenarios'!L166*'IRRBB parameters'!K$38),"")</f>
        <v/>
      </c>
      <c r="M405" s="1376" t="str">
        <f>IF(ISNUMBER('IRRBB scenarios'!M166),EXP(-'IRRBB scenarios'!M166*'IRRBB parameters'!L$38),"")</f>
        <v/>
      </c>
      <c r="N405" s="1376" t="str">
        <f>IF(ISNUMBER('IRRBB scenarios'!N166),EXP(-'IRRBB scenarios'!N166*'IRRBB parameters'!M$38),"")</f>
        <v/>
      </c>
      <c r="O405" s="1376" t="str">
        <f>IF(ISNUMBER('IRRBB scenarios'!O166),EXP(-'IRRBB scenarios'!O166*'IRRBB parameters'!N$38),"")</f>
        <v/>
      </c>
      <c r="P405" s="1376" t="str">
        <f>IF(ISNUMBER('IRRBB scenarios'!P166),EXP(-'IRRBB scenarios'!P166*'IRRBB parameters'!O$38),"")</f>
        <v/>
      </c>
      <c r="Q405" s="1376" t="str">
        <f>IF(ISNUMBER('IRRBB scenarios'!Q166),EXP(-'IRRBB scenarios'!Q166*'IRRBB parameters'!P$38),"")</f>
        <v/>
      </c>
      <c r="R405" s="1376" t="str">
        <f>IF(ISNUMBER('IRRBB scenarios'!R166),EXP(-'IRRBB scenarios'!R166*'IRRBB parameters'!Q$38),"")</f>
        <v/>
      </c>
      <c r="S405" s="1376" t="str">
        <f>IF(ISNUMBER('IRRBB scenarios'!S166),EXP(-'IRRBB scenarios'!S166*'IRRBB parameters'!R$38),"")</f>
        <v/>
      </c>
      <c r="T405" s="1376" t="str">
        <f>IF(ISNUMBER('IRRBB scenarios'!T166),EXP(-'IRRBB scenarios'!T166*'IRRBB parameters'!S$38),"")</f>
        <v/>
      </c>
      <c r="U405" s="1602" t="str">
        <f>IF(ISNUMBER('IRRBB scenarios'!U166),EXP(-'IRRBB scenarios'!U166*'IRRBB parameters'!T$38),"")</f>
        <v/>
      </c>
      <c r="V405" s="1602" t="str">
        <f>IF(ISNUMBER('IRRBB scenarios'!V166),EXP(-'IRRBB scenarios'!V166*'IRRBB parameters'!U$38),"")</f>
        <v/>
      </c>
    </row>
    <row r="406" spans="2:22" s="1150" customFormat="1" ht="15" customHeight="1" x14ac:dyDescent="0.25">
      <c r="B406" s="1230">
        <v>2</v>
      </c>
      <c r="C406" s="1231" t="str">
        <f>IF('IRRBB exposures'!$C$7="","",'IRRBB exposures'!$C$7)</f>
        <v/>
      </c>
      <c r="D406" s="1376" t="str">
        <f>IF(ISNUMBER('IRRBB scenarios'!D167),EXP(-'IRRBB scenarios'!D167*'IRRBB parameters'!C$38),"")</f>
        <v/>
      </c>
      <c r="E406" s="1376" t="str">
        <f>IF(ISNUMBER('IRRBB scenarios'!E167),EXP(-'IRRBB scenarios'!E167*'IRRBB parameters'!D$38),"")</f>
        <v/>
      </c>
      <c r="F406" s="1376" t="str">
        <f>IF(ISNUMBER('IRRBB scenarios'!F167),EXP(-'IRRBB scenarios'!F167*'IRRBB parameters'!E$38),"")</f>
        <v/>
      </c>
      <c r="G406" s="1376" t="str">
        <f>IF(ISNUMBER('IRRBB scenarios'!G167),EXP(-'IRRBB scenarios'!G167*'IRRBB parameters'!F$38),"")</f>
        <v/>
      </c>
      <c r="H406" s="1376" t="str">
        <f>IF(ISNUMBER('IRRBB scenarios'!H167),EXP(-'IRRBB scenarios'!H167*'IRRBB parameters'!G$38),"")</f>
        <v/>
      </c>
      <c r="I406" s="1376" t="str">
        <f>IF(ISNUMBER('IRRBB scenarios'!I167),EXP(-'IRRBB scenarios'!I167*'IRRBB parameters'!H$38),"")</f>
        <v/>
      </c>
      <c r="J406" s="1376" t="str">
        <f>IF(ISNUMBER('IRRBB scenarios'!J167),EXP(-'IRRBB scenarios'!J167*'IRRBB parameters'!I$38),"")</f>
        <v/>
      </c>
      <c r="K406" s="1376" t="str">
        <f>IF(ISNUMBER('IRRBB scenarios'!K167),EXP(-'IRRBB scenarios'!K167*'IRRBB parameters'!J$38),"")</f>
        <v/>
      </c>
      <c r="L406" s="1376" t="str">
        <f>IF(ISNUMBER('IRRBB scenarios'!L167),EXP(-'IRRBB scenarios'!L167*'IRRBB parameters'!K$38),"")</f>
        <v/>
      </c>
      <c r="M406" s="1376" t="str">
        <f>IF(ISNUMBER('IRRBB scenarios'!M167),EXP(-'IRRBB scenarios'!M167*'IRRBB parameters'!L$38),"")</f>
        <v/>
      </c>
      <c r="N406" s="1376" t="str">
        <f>IF(ISNUMBER('IRRBB scenarios'!N167),EXP(-'IRRBB scenarios'!N167*'IRRBB parameters'!M$38),"")</f>
        <v/>
      </c>
      <c r="O406" s="1376" t="str">
        <f>IF(ISNUMBER('IRRBB scenarios'!O167),EXP(-'IRRBB scenarios'!O167*'IRRBB parameters'!N$38),"")</f>
        <v/>
      </c>
      <c r="P406" s="1376" t="str">
        <f>IF(ISNUMBER('IRRBB scenarios'!P167),EXP(-'IRRBB scenarios'!P167*'IRRBB parameters'!O$38),"")</f>
        <v/>
      </c>
      <c r="Q406" s="1376" t="str">
        <f>IF(ISNUMBER('IRRBB scenarios'!Q167),EXP(-'IRRBB scenarios'!Q167*'IRRBB parameters'!P$38),"")</f>
        <v/>
      </c>
      <c r="R406" s="1376" t="str">
        <f>IF(ISNUMBER('IRRBB scenarios'!R167),EXP(-'IRRBB scenarios'!R167*'IRRBB parameters'!Q$38),"")</f>
        <v/>
      </c>
      <c r="S406" s="1376" t="str">
        <f>IF(ISNUMBER('IRRBB scenarios'!S167),EXP(-'IRRBB scenarios'!S167*'IRRBB parameters'!R$38),"")</f>
        <v/>
      </c>
      <c r="T406" s="1376" t="str">
        <f>IF(ISNUMBER('IRRBB scenarios'!T167),EXP(-'IRRBB scenarios'!T167*'IRRBB parameters'!S$38),"")</f>
        <v/>
      </c>
      <c r="U406" s="1602" t="str">
        <f>IF(ISNUMBER('IRRBB scenarios'!U167),EXP(-'IRRBB scenarios'!U167*'IRRBB parameters'!T$38),"")</f>
        <v/>
      </c>
      <c r="V406" s="1602" t="str">
        <f>IF(ISNUMBER('IRRBB scenarios'!V167),EXP(-'IRRBB scenarios'!V167*'IRRBB parameters'!U$38),"")</f>
        <v/>
      </c>
    </row>
    <row r="407" spans="2:22" s="1150" customFormat="1" ht="15" customHeight="1" x14ac:dyDescent="0.25">
      <c r="B407" s="1230">
        <v>3</v>
      </c>
      <c r="C407" s="1231" t="str">
        <f>IF('IRRBB exposures'!$C$8="","",'IRRBB exposures'!$C$8)</f>
        <v/>
      </c>
      <c r="D407" s="1376" t="str">
        <f>IF(ISNUMBER('IRRBB scenarios'!D168),EXP(-'IRRBB scenarios'!D168*'IRRBB parameters'!C$38),"")</f>
        <v/>
      </c>
      <c r="E407" s="1376" t="str">
        <f>IF(ISNUMBER('IRRBB scenarios'!E168),EXP(-'IRRBB scenarios'!E168*'IRRBB parameters'!D$38),"")</f>
        <v/>
      </c>
      <c r="F407" s="1376" t="str">
        <f>IF(ISNUMBER('IRRBB scenarios'!F168),EXP(-'IRRBB scenarios'!F168*'IRRBB parameters'!E$38),"")</f>
        <v/>
      </c>
      <c r="G407" s="1376" t="str">
        <f>IF(ISNUMBER('IRRBB scenarios'!G168),EXP(-'IRRBB scenarios'!G168*'IRRBB parameters'!F$38),"")</f>
        <v/>
      </c>
      <c r="H407" s="1376" t="str">
        <f>IF(ISNUMBER('IRRBB scenarios'!H168),EXP(-'IRRBB scenarios'!H168*'IRRBB parameters'!G$38),"")</f>
        <v/>
      </c>
      <c r="I407" s="1376" t="str">
        <f>IF(ISNUMBER('IRRBB scenarios'!I168),EXP(-'IRRBB scenarios'!I168*'IRRBB parameters'!H$38),"")</f>
        <v/>
      </c>
      <c r="J407" s="1376" t="str">
        <f>IF(ISNUMBER('IRRBB scenarios'!J168),EXP(-'IRRBB scenarios'!J168*'IRRBB parameters'!I$38),"")</f>
        <v/>
      </c>
      <c r="K407" s="1376" t="str">
        <f>IF(ISNUMBER('IRRBB scenarios'!K168),EXP(-'IRRBB scenarios'!K168*'IRRBB parameters'!J$38),"")</f>
        <v/>
      </c>
      <c r="L407" s="1376" t="str">
        <f>IF(ISNUMBER('IRRBB scenarios'!L168),EXP(-'IRRBB scenarios'!L168*'IRRBB parameters'!K$38),"")</f>
        <v/>
      </c>
      <c r="M407" s="1376" t="str">
        <f>IF(ISNUMBER('IRRBB scenarios'!M168),EXP(-'IRRBB scenarios'!M168*'IRRBB parameters'!L$38),"")</f>
        <v/>
      </c>
      <c r="N407" s="1376" t="str">
        <f>IF(ISNUMBER('IRRBB scenarios'!N168),EXP(-'IRRBB scenarios'!N168*'IRRBB parameters'!M$38),"")</f>
        <v/>
      </c>
      <c r="O407" s="1376" t="str">
        <f>IF(ISNUMBER('IRRBB scenarios'!O168),EXP(-'IRRBB scenarios'!O168*'IRRBB parameters'!N$38),"")</f>
        <v/>
      </c>
      <c r="P407" s="1376" t="str">
        <f>IF(ISNUMBER('IRRBB scenarios'!P168),EXP(-'IRRBB scenarios'!P168*'IRRBB parameters'!O$38),"")</f>
        <v/>
      </c>
      <c r="Q407" s="1376" t="str">
        <f>IF(ISNUMBER('IRRBB scenarios'!Q168),EXP(-'IRRBB scenarios'!Q168*'IRRBB parameters'!P$38),"")</f>
        <v/>
      </c>
      <c r="R407" s="1376" t="str">
        <f>IF(ISNUMBER('IRRBB scenarios'!R168),EXP(-'IRRBB scenarios'!R168*'IRRBB parameters'!Q$38),"")</f>
        <v/>
      </c>
      <c r="S407" s="1376" t="str">
        <f>IF(ISNUMBER('IRRBB scenarios'!S168),EXP(-'IRRBB scenarios'!S168*'IRRBB parameters'!R$38),"")</f>
        <v/>
      </c>
      <c r="T407" s="1376" t="str">
        <f>IF(ISNUMBER('IRRBB scenarios'!T168),EXP(-'IRRBB scenarios'!T168*'IRRBB parameters'!S$38),"")</f>
        <v/>
      </c>
      <c r="U407" s="1602" t="str">
        <f>IF(ISNUMBER('IRRBB scenarios'!U168),EXP(-'IRRBB scenarios'!U168*'IRRBB parameters'!T$38),"")</f>
        <v/>
      </c>
      <c r="V407" s="1602" t="str">
        <f>IF(ISNUMBER('IRRBB scenarios'!V168),EXP(-'IRRBB scenarios'!V168*'IRRBB parameters'!U$38),"")</f>
        <v/>
      </c>
    </row>
    <row r="408" spans="2:22" s="1150" customFormat="1" ht="15" customHeight="1" x14ac:dyDescent="0.25">
      <c r="B408" s="1230">
        <v>4</v>
      </c>
      <c r="C408" s="1231" t="str">
        <f>IF('IRRBB exposures'!$C$9="","",'IRRBB exposures'!$C$9)</f>
        <v/>
      </c>
      <c r="D408" s="1376" t="str">
        <f>IF(ISNUMBER('IRRBB scenarios'!D169),EXP(-'IRRBB scenarios'!D169*'IRRBB parameters'!C$38),"")</f>
        <v/>
      </c>
      <c r="E408" s="1376" t="str">
        <f>IF(ISNUMBER('IRRBB scenarios'!E169),EXP(-'IRRBB scenarios'!E169*'IRRBB parameters'!D$38),"")</f>
        <v/>
      </c>
      <c r="F408" s="1376" t="str">
        <f>IF(ISNUMBER('IRRBB scenarios'!F169),EXP(-'IRRBB scenarios'!F169*'IRRBB parameters'!E$38),"")</f>
        <v/>
      </c>
      <c r="G408" s="1376" t="str">
        <f>IF(ISNUMBER('IRRBB scenarios'!G169),EXP(-'IRRBB scenarios'!G169*'IRRBB parameters'!F$38),"")</f>
        <v/>
      </c>
      <c r="H408" s="1376" t="str">
        <f>IF(ISNUMBER('IRRBB scenarios'!H169),EXP(-'IRRBB scenarios'!H169*'IRRBB parameters'!G$38),"")</f>
        <v/>
      </c>
      <c r="I408" s="1376" t="str">
        <f>IF(ISNUMBER('IRRBB scenarios'!I169),EXP(-'IRRBB scenarios'!I169*'IRRBB parameters'!H$38),"")</f>
        <v/>
      </c>
      <c r="J408" s="1376" t="str">
        <f>IF(ISNUMBER('IRRBB scenarios'!J169),EXP(-'IRRBB scenarios'!J169*'IRRBB parameters'!I$38),"")</f>
        <v/>
      </c>
      <c r="K408" s="1376" t="str">
        <f>IF(ISNUMBER('IRRBB scenarios'!K169),EXP(-'IRRBB scenarios'!K169*'IRRBB parameters'!J$38),"")</f>
        <v/>
      </c>
      <c r="L408" s="1376" t="str">
        <f>IF(ISNUMBER('IRRBB scenarios'!L169),EXP(-'IRRBB scenarios'!L169*'IRRBB parameters'!K$38),"")</f>
        <v/>
      </c>
      <c r="M408" s="1376" t="str">
        <f>IF(ISNUMBER('IRRBB scenarios'!M169),EXP(-'IRRBB scenarios'!M169*'IRRBB parameters'!L$38),"")</f>
        <v/>
      </c>
      <c r="N408" s="1376" t="str">
        <f>IF(ISNUMBER('IRRBB scenarios'!N169),EXP(-'IRRBB scenarios'!N169*'IRRBB parameters'!M$38),"")</f>
        <v/>
      </c>
      <c r="O408" s="1376" t="str">
        <f>IF(ISNUMBER('IRRBB scenarios'!O169),EXP(-'IRRBB scenarios'!O169*'IRRBB parameters'!N$38),"")</f>
        <v/>
      </c>
      <c r="P408" s="1376" t="str">
        <f>IF(ISNUMBER('IRRBB scenarios'!P169),EXP(-'IRRBB scenarios'!P169*'IRRBB parameters'!O$38),"")</f>
        <v/>
      </c>
      <c r="Q408" s="1376" t="str">
        <f>IF(ISNUMBER('IRRBB scenarios'!Q169),EXP(-'IRRBB scenarios'!Q169*'IRRBB parameters'!P$38),"")</f>
        <v/>
      </c>
      <c r="R408" s="1376" t="str">
        <f>IF(ISNUMBER('IRRBB scenarios'!R169),EXP(-'IRRBB scenarios'!R169*'IRRBB parameters'!Q$38),"")</f>
        <v/>
      </c>
      <c r="S408" s="1376" t="str">
        <f>IF(ISNUMBER('IRRBB scenarios'!S169),EXP(-'IRRBB scenarios'!S169*'IRRBB parameters'!R$38),"")</f>
        <v/>
      </c>
      <c r="T408" s="1376" t="str">
        <f>IF(ISNUMBER('IRRBB scenarios'!T169),EXP(-'IRRBB scenarios'!T169*'IRRBB parameters'!S$38),"")</f>
        <v/>
      </c>
      <c r="U408" s="1602" t="str">
        <f>IF(ISNUMBER('IRRBB scenarios'!U169),EXP(-'IRRBB scenarios'!U169*'IRRBB parameters'!T$38),"")</f>
        <v/>
      </c>
      <c r="V408" s="1602" t="str">
        <f>IF(ISNUMBER('IRRBB scenarios'!V169),EXP(-'IRRBB scenarios'!V169*'IRRBB parameters'!U$38),"")</f>
        <v/>
      </c>
    </row>
    <row r="409" spans="2:22" s="1150" customFormat="1" ht="15" customHeight="1" x14ac:dyDescent="0.25">
      <c r="B409" s="1230">
        <v>5</v>
      </c>
      <c r="C409" s="1231" t="str">
        <f>IF('IRRBB exposures'!$C$10="","",'IRRBB exposures'!$C$10)</f>
        <v/>
      </c>
      <c r="D409" s="1376" t="str">
        <f>IF(ISNUMBER('IRRBB scenarios'!D170),EXP(-'IRRBB scenarios'!D170*'IRRBB parameters'!C$38),"")</f>
        <v/>
      </c>
      <c r="E409" s="1376" t="str">
        <f>IF(ISNUMBER('IRRBB scenarios'!E170),EXP(-'IRRBB scenarios'!E170*'IRRBB parameters'!D$38),"")</f>
        <v/>
      </c>
      <c r="F409" s="1376" t="str">
        <f>IF(ISNUMBER('IRRBB scenarios'!F170),EXP(-'IRRBB scenarios'!F170*'IRRBB parameters'!E$38),"")</f>
        <v/>
      </c>
      <c r="G409" s="1376" t="str">
        <f>IF(ISNUMBER('IRRBB scenarios'!G170),EXP(-'IRRBB scenarios'!G170*'IRRBB parameters'!F$38),"")</f>
        <v/>
      </c>
      <c r="H409" s="1376" t="str">
        <f>IF(ISNUMBER('IRRBB scenarios'!H170),EXP(-'IRRBB scenarios'!H170*'IRRBB parameters'!G$38),"")</f>
        <v/>
      </c>
      <c r="I409" s="1376" t="str">
        <f>IF(ISNUMBER('IRRBB scenarios'!I170),EXP(-'IRRBB scenarios'!I170*'IRRBB parameters'!H$38),"")</f>
        <v/>
      </c>
      <c r="J409" s="1376" t="str">
        <f>IF(ISNUMBER('IRRBB scenarios'!J170),EXP(-'IRRBB scenarios'!J170*'IRRBB parameters'!I$38),"")</f>
        <v/>
      </c>
      <c r="K409" s="1376" t="str">
        <f>IF(ISNUMBER('IRRBB scenarios'!K170),EXP(-'IRRBB scenarios'!K170*'IRRBB parameters'!J$38),"")</f>
        <v/>
      </c>
      <c r="L409" s="1376" t="str">
        <f>IF(ISNUMBER('IRRBB scenarios'!L170),EXP(-'IRRBB scenarios'!L170*'IRRBB parameters'!K$38),"")</f>
        <v/>
      </c>
      <c r="M409" s="1376" t="str">
        <f>IF(ISNUMBER('IRRBB scenarios'!M170),EXP(-'IRRBB scenarios'!M170*'IRRBB parameters'!L$38),"")</f>
        <v/>
      </c>
      <c r="N409" s="1376" t="str">
        <f>IF(ISNUMBER('IRRBB scenarios'!N170),EXP(-'IRRBB scenarios'!N170*'IRRBB parameters'!M$38),"")</f>
        <v/>
      </c>
      <c r="O409" s="1376" t="str">
        <f>IF(ISNUMBER('IRRBB scenarios'!O170),EXP(-'IRRBB scenarios'!O170*'IRRBB parameters'!N$38),"")</f>
        <v/>
      </c>
      <c r="P409" s="1376" t="str">
        <f>IF(ISNUMBER('IRRBB scenarios'!P170),EXP(-'IRRBB scenarios'!P170*'IRRBB parameters'!O$38),"")</f>
        <v/>
      </c>
      <c r="Q409" s="1376" t="str">
        <f>IF(ISNUMBER('IRRBB scenarios'!Q170),EXP(-'IRRBB scenarios'!Q170*'IRRBB parameters'!P$38),"")</f>
        <v/>
      </c>
      <c r="R409" s="1376" t="str">
        <f>IF(ISNUMBER('IRRBB scenarios'!R170),EXP(-'IRRBB scenarios'!R170*'IRRBB parameters'!Q$38),"")</f>
        <v/>
      </c>
      <c r="S409" s="1376" t="str">
        <f>IF(ISNUMBER('IRRBB scenarios'!S170),EXP(-'IRRBB scenarios'!S170*'IRRBB parameters'!R$38),"")</f>
        <v/>
      </c>
      <c r="T409" s="1376" t="str">
        <f>IF(ISNUMBER('IRRBB scenarios'!T170),EXP(-'IRRBB scenarios'!T170*'IRRBB parameters'!S$38),"")</f>
        <v/>
      </c>
      <c r="U409" s="1602" t="str">
        <f>IF(ISNUMBER('IRRBB scenarios'!U170),EXP(-'IRRBB scenarios'!U170*'IRRBB parameters'!T$38),"")</f>
        <v/>
      </c>
      <c r="V409" s="1602" t="str">
        <f>IF(ISNUMBER('IRRBB scenarios'!V170),EXP(-'IRRBB scenarios'!V170*'IRRBB parameters'!U$38),"")</f>
        <v/>
      </c>
    </row>
    <row r="410" spans="2:22" s="1150" customFormat="1" ht="15" customHeight="1" x14ac:dyDescent="0.25">
      <c r="B410" s="1230">
        <v>6</v>
      </c>
      <c r="C410" s="1231" t="str">
        <f>IF('IRRBB exposures'!$C$11="","",'IRRBB exposures'!$C$11)</f>
        <v/>
      </c>
      <c r="D410" s="1377" t="str">
        <f>IF(ISNUMBER('IRRBB scenarios'!D171),EXP(-'IRRBB scenarios'!D171*'IRRBB parameters'!C$38),"")</f>
        <v/>
      </c>
      <c r="E410" s="1377" t="str">
        <f>IF(ISNUMBER('IRRBB scenarios'!E171),EXP(-'IRRBB scenarios'!E171*'IRRBB parameters'!D$38),"")</f>
        <v/>
      </c>
      <c r="F410" s="1377" t="str">
        <f>IF(ISNUMBER('IRRBB scenarios'!F171),EXP(-'IRRBB scenarios'!F171*'IRRBB parameters'!E$38),"")</f>
        <v/>
      </c>
      <c r="G410" s="1377" t="str">
        <f>IF(ISNUMBER('IRRBB scenarios'!G171),EXP(-'IRRBB scenarios'!G171*'IRRBB parameters'!F$38),"")</f>
        <v/>
      </c>
      <c r="H410" s="1377" t="str">
        <f>IF(ISNUMBER('IRRBB scenarios'!H171),EXP(-'IRRBB scenarios'!H171*'IRRBB parameters'!G$38),"")</f>
        <v/>
      </c>
      <c r="I410" s="1377" t="str">
        <f>IF(ISNUMBER('IRRBB scenarios'!I171),EXP(-'IRRBB scenarios'!I171*'IRRBB parameters'!H$38),"")</f>
        <v/>
      </c>
      <c r="J410" s="1377" t="str">
        <f>IF(ISNUMBER('IRRBB scenarios'!J171),EXP(-'IRRBB scenarios'!J171*'IRRBB parameters'!I$38),"")</f>
        <v/>
      </c>
      <c r="K410" s="1377" t="str">
        <f>IF(ISNUMBER('IRRBB scenarios'!K171),EXP(-'IRRBB scenarios'!K171*'IRRBB parameters'!J$38),"")</f>
        <v/>
      </c>
      <c r="L410" s="1377" t="str">
        <f>IF(ISNUMBER('IRRBB scenarios'!L171),EXP(-'IRRBB scenarios'!L171*'IRRBB parameters'!K$38),"")</f>
        <v/>
      </c>
      <c r="M410" s="1377" t="str">
        <f>IF(ISNUMBER('IRRBB scenarios'!M171),EXP(-'IRRBB scenarios'!M171*'IRRBB parameters'!L$38),"")</f>
        <v/>
      </c>
      <c r="N410" s="1377" t="str">
        <f>IF(ISNUMBER('IRRBB scenarios'!N171),EXP(-'IRRBB scenarios'!N171*'IRRBB parameters'!M$38),"")</f>
        <v/>
      </c>
      <c r="O410" s="1377" t="str">
        <f>IF(ISNUMBER('IRRBB scenarios'!O171),EXP(-'IRRBB scenarios'!O171*'IRRBB parameters'!N$38),"")</f>
        <v/>
      </c>
      <c r="P410" s="1377" t="str">
        <f>IF(ISNUMBER('IRRBB scenarios'!P171),EXP(-'IRRBB scenarios'!P171*'IRRBB parameters'!O$38),"")</f>
        <v/>
      </c>
      <c r="Q410" s="1377" t="str">
        <f>IF(ISNUMBER('IRRBB scenarios'!Q171),EXP(-'IRRBB scenarios'!Q171*'IRRBB parameters'!P$38),"")</f>
        <v/>
      </c>
      <c r="R410" s="1377" t="str">
        <f>IF(ISNUMBER('IRRBB scenarios'!R171),EXP(-'IRRBB scenarios'!R171*'IRRBB parameters'!Q$38),"")</f>
        <v/>
      </c>
      <c r="S410" s="1377" t="str">
        <f>IF(ISNUMBER('IRRBB scenarios'!S171),EXP(-'IRRBB scenarios'!S171*'IRRBB parameters'!R$38),"")</f>
        <v/>
      </c>
      <c r="T410" s="1377" t="str">
        <f>IF(ISNUMBER('IRRBB scenarios'!T171),EXP(-'IRRBB scenarios'!T171*'IRRBB parameters'!S$38),"")</f>
        <v/>
      </c>
      <c r="U410" s="1603" t="str">
        <f>IF(ISNUMBER('IRRBB scenarios'!U171),EXP(-'IRRBB scenarios'!U171*'IRRBB parameters'!T$38),"")</f>
        <v/>
      </c>
      <c r="V410" s="1603" t="str">
        <f>IF(ISNUMBER('IRRBB scenarios'!V171),EXP(-'IRRBB scenarios'!V171*'IRRBB parameters'!U$38),"")</f>
        <v/>
      </c>
    </row>
    <row r="411" spans="2:22" s="1150" customFormat="1" ht="15" customHeight="1" x14ac:dyDescent="0.25">
      <c r="B411" s="1605"/>
      <c r="C411" s="1605"/>
    </row>
    <row r="412" spans="2:22" s="1150" customFormat="1" ht="15" customHeight="1" x14ac:dyDescent="0.25">
      <c r="B412" s="2251" t="s">
        <v>1315</v>
      </c>
      <c r="C412" s="2252"/>
      <c r="D412" s="1713" t="s">
        <v>1031</v>
      </c>
      <c r="E412" s="1713" t="s">
        <v>1235</v>
      </c>
      <c r="F412" s="1713" t="s">
        <v>1033</v>
      </c>
      <c r="G412" s="1713" t="s">
        <v>1034</v>
      </c>
      <c r="H412" s="1713" t="s">
        <v>1035</v>
      </c>
      <c r="I412" s="1713" t="s">
        <v>1036</v>
      </c>
      <c r="J412" s="1713" t="s">
        <v>1259</v>
      </c>
      <c r="K412" s="1713" t="s">
        <v>1038</v>
      </c>
      <c r="L412" s="1713" t="s">
        <v>1039</v>
      </c>
      <c r="M412" s="1713" t="s">
        <v>1040</v>
      </c>
      <c r="N412" s="1713" t="s">
        <v>1041</v>
      </c>
      <c r="O412" s="1713" t="s">
        <v>1042</v>
      </c>
      <c r="P412" s="1713" t="s">
        <v>1043</v>
      </c>
      <c r="Q412" s="1713" t="s">
        <v>1044</v>
      </c>
      <c r="R412" s="1713" t="s">
        <v>1045</v>
      </c>
      <c r="S412" s="1713" t="s">
        <v>1046</v>
      </c>
      <c r="T412" s="1713" t="s">
        <v>1047</v>
      </c>
      <c r="U412" s="1714" t="s">
        <v>1048</v>
      </c>
      <c r="V412" s="1797" t="s">
        <v>1049</v>
      </c>
    </row>
    <row r="413" spans="2:22" s="1150" customFormat="1" ht="15" customHeight="1" x14ac:dyDescent="0.25">
      <c r="B413" s="1241">
        <v>1</v>
      </c>
      <c r="C413" s="1242" t="str">
        <f>IF('IRRBB exposures'!$C$6="","",'IRRBB exposures'!$C$6)</f>
        <v/>
      </c>
      <c r="D413" s="1376" t="str">
        <f>IF(ISNUMBER('IRRBB scenarios'!D206),EXP(-'IRRBB scenarios'!D206*'IRRBB parameters'!C$38),"")</f>
        <v/>
      </c>
      <c r="E413" s="1376" t="str">
        <f>IF(ISNUMBER('IRRBB scenarios'!E206),EXP(-'IRRBB scenarios'!E206*'IRRBB parameters'!D$38),"")</f>
        <v/>
      </c>
      <c r="F413" s="1376" t="str">
        <f>IF(ISNUMBER('IRRBB scenarios'!F206),EXP(-'IRRBB scenarios'!F206*'IRRBB parameters'!E$38),"")</f>
        <v/>
      </c>
      <c r="G413" s="1376" t="str">
        <f>IF(ISNUMBER('IRRBB scenarios'!G206),EXP(-'IRRBB scenarios'!G206*'IRRBB parameters'!F$38),"")</f>
        <v/>
      </c>
      <c r="H413" s="1376" t="str">
        <f>IF(ISNUMBER('IRRBB scenarios'!H206),EXP(-'IRRBB scenarios'!H206*'IRRBB parameters'!G$38),"")</f>
        <v/>
      </c>
      <c r="I413" s="1376" t="str">
        <f>IF(ISNUMBER('IRRBB scenarios'!I206),EXP(-'IRRBB scenarios'!I206*'IRRBB parameters'!H$38),"")</f>
        <v/>
      </c>
      <c r="J413" s="1376" t="str">
        <f>IF(ISNUMBER('IRRBB scenarios'!J206),EXP(-'IRRBB scenarios'!J206*'IRRBB parameters'!I$38),"")</f>
        <v/>
      </c>
      <c r="K413" s="1376" t="str">
        <f>IF(ISNUMBER('IRRBB scenarios'!K206),EXP(-'IRRBB scenarios'!K206*'IRRBB parameters'!J$38),"")</f>
        <v/>
      </c>
      <c r="L413" s="1376" t="str">
        <f>IF(ISNUMBER('IRRBB scenarios'!L206),EXP(-'IRRBB scenarios'!L206*'IRRBB parameters'!K$38),"")</f>
        <v/>
      </c>
      <c r="M413" s="1376" t="str">
        <f>IF(ISNUMBER('IRRBB scenarios'!M206),EXP(-'IRRBB scenarios'!M206*'IRRBB parameters'!L$38),"")</f>
        <v/>
      </c>
      <c r="N413" s="1376" t="str">
        <f>IF(ISNUMBER('IRRBB scenarios'!N206),EXP(-'IRRBB scenarios'!N206*'IRRBB parameters'!M$38),"")</f>
        <v/>
      </c>
      <c r="O413" s="1376" t="str">
        <f>IF(ISNUMBER('IRRBB scenarios'!O206),EXP(-'IRRBB scenarios'!O206*'IRRBB parameters'!N$38),"")</f>
        <v/>
      </c>
      <c r="P413" s="1376" t="str">
        <f>IF(ISNUMBER('IRRBB scenarios'!P206),EXP(-'IRRBB scenarios'!P206*'IRRBB parameters'!O$38),"")</f>
        <v/>
      </c>
      <c r="Q413" s="1376" t="str">
        <f>IF(ISNUMBER('IRRBB scenarios'!Q206),EXP(-'IRRBB scenarios'!Q206*'IRRBB parameters'!P$38),"")</f>
        <v/>
      </c>
      <c r="R413" s="1376" t="str">
        <f>IF(ISNUMBER('IRRBB scenarios'!R206),EXP(-'IRRBB scenarios'!R206*'IRRBB parameters'!Q$38),"")</f>
        <v/>
      </c>
      <c r="S413" s="1376" t="str">
        <f>IF(ISNUMBER('IRRBB scenarios'!S206),EXP(-'IRRBB scenarios'!S206*'IRRBB parameters'!R$38),"")</f>
        <v/>
      </c>
      <c r="T413" s="1376" t="str">
        <f>IF(ISNUMBER('IRRBB scenarios'!T206),EXP(-'IRRBB scenarios'!T206*'IRRBB parameters'!S$38),"")</f>
        <v/>
      </c>
      <c r="U413" s="1602" t="str">
        <f>IF(ISNUMBER('IRRBB scenarios'!U206),EXP(-'IRRBB scenarios'!U206*'IRRBB parameters'!T$38),"")</f>
        <v/>
      </c>
      <c r="V413" s="1602" t="str">
        <f>IF(ISNUMBER('IRRBB scenarios'!V206),EXP(-'IRRBB scenarios'!V206*'IRRBB parameters'!U$38),"")</f>
        <v/>
      </c>
    </row>
    <row r="414" spans="2:22" s="1150" customFormat="1" ht="15" customHeight="1" x14ac:dyDescent="0.25">
      <c r="B414" s="1230">
        <v>2</v>
      </c>
      <c r="C414" s="1231" t="str">
        <f>IF('IRRBB exposures'!$C$7="","",'IRRBB exposures'!$C$7)</f>
        <v/>
      </c>
      <c r="D414" s="1376" t="str">
        <f>IF(ISNUMBER('IRRBB scenarios'!D207),EXP(-'IRRBB scenarios'!D207*'IRRBB parameters'!C$38),"")</f>
        <v/>
      </c>
      <c r="E414" s="1376" t="str">
        <f>IF(ISNUMBER('IRRBB scenarios'!E207),EXP(-'IRRBB scenarios'!E207*'IRRBB parameters'!D$38),"")</f>
        <v/>
      </c>
      <c r="F414" s="1376" t="str">
        <f>IF(ISNUMBER('IRRBB scenarios'!F207),EXP(-'IRRBB scenarios'!F207*'IRRBB parameters'!E$38),"")</f>
        <v/>
      </c>
      <c r="G414" s="1376" t="str">
        <f>IF(ISNUMBER('IRRBB scenarios'!G207),EXP(-'IRRBB scenarios'!G207*'IRRBB parameters'!F$38),"")</f>
        <v/>
      </c>
      <c r="H414" s="1376" t="str">
        <f>IF(ISNUMBER('IRRBB scenarios'!H207),EXP(-'IRRBB scenarios'!H207*'IRRBB parameters'!G$38),"")</f>
        <v/>
      </c>
      <c r="I414" s="1376" t="str">
        <f>IF(ISNUMBER('IRRBB scenarios'!I207),EXP(-'IRRBB scenarios'!I207*'IRRBB parameters'!H$38),"")</f>
        <v/>
      </c>
      <c r="J414" s="1376" t="str">
        <f>IF(ISNUMBER('IRRBB scenarios'!J207),EXP(-'IRRBB scenarios'!J207*'IRRBB parameters'!I$38),"")</f>
        <v/>
      </c>
      <c r="K414" s="1376" t="str">
        <f>IF(ISNUMBER('IRRBB scenarios'!K207),EXP(-'IRRBB scenarios'!K207*'IRRBB parameters'!J$38),"")</f>
        <v/>
      </c>
      <c r="L414" s="1376" t="str">
        <f>IF(ISNUMBER('IRRBB scenarios'!L207),EXP(-'IRRBB scenarios'!L207*'IRRBB parameters'!K$38),"")</f>
        <v/>
      </c>
      <c r="M414" s="1376" t="str">
        <f>IF(ISNUMBER('IRRBB scenarios'!M207),EXP(-'IRRBB scenarios'!M207*'IRRBB parameters'!L$38),"")</f>
        <v/>
      </c>
      <c r="N414" s="1376" t="str">
        <f>IF(ISNUMBER('IRRBB scenarios'!N207),EXP(-'IRRBB scenarios'!N207*'IRRBB parameters'!M$38),"")</f>
        <v/>
      </c>
      <c r="O414" s="1376" t="str">
        <f>IF(ISNUMBER('IRRBB scenarios'!O207),EXP(-'IRRBB scenarios'!O207*'IRRBB parameters'!N$38),"")</f>
        <v/>
      </c>
      <c r="P414" s="1376" t="str">
        <f>IF(ISNUMBER('IRRBB scenarios'!P207),EXP(-'IRRBB scenarios'!P207*'IRRBB parameters'!O$38),"")</f>
        <v/>
      </c>
      <c r="Q414" s="1376" t="str">
        <f>IF(ISNUMBER('IRRBB scenarios'!Q207),EXP(-'IRRBB scenarios'!Q207*'IRRBB parameters'!P$38),"")</f>
        <v/>
      </c>
      <c r="R414" s="1376" t="str">
        <f>IF(ISNUMBER('IRRBB scenarios'!R207),EXP(-'IRRBB scenarios'!R207*'IRRBB parameters'!Q$38),"")</f>
        <v/>
      </c>
      <c r="S414" s="1376" t="str">
        <f>IF(ISNUMBER('IRRBB scenarios'!S207),EXP(-'IRRBB scenarios'!S207*'IRRBB parameters'!R$38),"")</f>
        <v/>
      </c>
      <c r="T414" s="1376" t="str">
        <f>IF(ISNUMBER('IRRBB scenarios'!T207),EXP(-'IRRBB scenarios'!T207*'IRRBB parameters'!S$38),"")</f>
        <v/>
      </c>
      <c r="U414" s="1602" t="str">
        <f>IF(ISNUMBER('IRRBB scenarios'!U207),EXP(-'IRRBB scenarios'!U207*'IRRBB parameters'!T$38),"")</f>
        <v/>
      </c>
      <c r="V414" s="1602" t="str">
        <f>IF(ISNUMBER('IRRBB scenarios'!V207),EXP(-'IRRBB scenarios'!V207*'IRRBB parameters'!U$38),"")</f>
        <v/>
      </c>
    </row>
    <row r="415" spans="2:22" s="1150" customFormat="1" ht="15" customHeight="1" x14ac:dyDescent="0.25">
      <c r="B415" s="1230">
        <v>3</v>
      </c>
      <c r="C415" s="1231" t="str">
        <f>IF('IRRBB exposures'!$C$8="","",'IRRBB exposures'!$C$8)</f>
        <v/>
      </c>
      <c r="D415" s="1376" t="str">
        <f>IF(ISNUMBER('IRRBB scenarios'!D208),EXP(-'IRRBB scenarios'!D208*'IRRBB parameters'!C$38),"")</f>
        <v/>
      </c>
      <c r="E415" s="1376" t="str">
        <f>IF(ISNUMBER('IRRBB scenarios'!E208),EXP(-'IRRBB scenarios'!E208*'IRRBB parameters'!D$38),"")</f>
        <v/>
      </c>
      <c r="F415" s="1376" t="str">
        <f>IF(ISNUMBER('IRRBB scenarios'!F208),EXP(-'IRRBB scenarios'!F208*'IRRBB parameters'!E$38),"")</f>
        <v/>
      </c>
      <c r="G415" s="1376" t="str">
        <f>IF(ISNUMBER('IRRBB scenarios'!G208),EXP(-'IRRBB scenarios'!G208*'IRRBB parameters'!F$38),"")</f>
        <v/>
      </c>
      <c r="H415" s="1376" t="str">
        <f>IF(ISNUMBER('IRRBB scenarios'!H208),EXP(-'IRRBB scenarios'!H208*'IRRBB parameters'!G$38),"")</f>
        <v/>
      </c>
      <c r="I415" s="1376" t="str">
        <f>IF(ISNUMBER('IRRBB scenarios'!I208),EXP(-'IRRBB scenarios'!I208*'IRRBB parameters'!H$38),"")</f>
        <v/>
      </c>
      <c r="J415" s="1376" t="str">
        <f>IF(ISNUMBER('IRRBB scenarios'!J208),EXP(-'IRRBB scenarios'!J208*'IRRBB parameters'!I$38),"")</f>
        <v/>
      </c>
      <c r="K415" s="1376" t="str">
        <f>IF(ISNUMBER('IRRBB scenarios'!K208),EXP(-'IRRBB scenarios'!K208*'IRRBB parameters'!J$38),"")</f>
        <v/>
      </c>
      <c r="L415" s="1376" t="str">
        <f>IF(ISNUMBER('IRRBB scenarios'!L208),EXP(-'IRRBB scenarios'!L208*'IRRBB parameters'!K$38),"")</f>
        <v/>
      </c>
      <c r="M415" s="1376" t="str">
        <f>IF(ISNUMBER('IRRBB scenarios'!M208),EXP(-'IRRBB scenarios'!M208*'IRRBB parameters'!L$38),"")</f>
        <v/>
      </c>
      <c r="N415" s="1376" t="str">
        <f>IF(ISNUMBER('IRRBB scenarios'!N208),EXP(-'IRRBB scenarios'!N208*'IRRBB parameters'!M$38),"")</f>
        <v/>
      </c>
      <c r="O415" s="1376" t="str">
        <f>IF(ISNUMBER('IRRBB scenarios'!O208),EXP(-'IRRBB scenarios'!O208*'IRRBB parameters'!N$38),"")</f>
        <v/>
      </c>
      <c r="P415" s="1376" t="str">
        <f>IF(ISNUMBER('IRRBB scenarios'!P208),EXP(-'IRRBB scenarios'!P208*'IRRBB parameters'!O$38),"")</f>
        <v/>
      </c>
      <c r="Q415" s="1376" t="str">
        <f>IF(ISNUMBER('IRRBB scenarios'!Q208),EXP(-'IRRBB scenarios'!Q208*'IRRBB parameters'!P$38),"")</f>
        <v/>
      </c>
      <c r="R415" s="1376" t="str">
        <f>IF(ISNUMBER('IRRBB scenarios'!R208),EXP(-'IRRBB scenarios'!R208*'IRRBB parameters'!Q$38),"")</f>
        <v/>
      </c>
      <c r="S415" s="1376" t="str">
        <f>IF(ISNUMBER('IRRBB scenarios'!S208),EXP(-'IRRBB scenarios'!S208*'IRRBB parameters'!R$38),"")</f>
        <v/>
      </c>
      <c r="T415" s="1376" t="str">
        <f>IF(ISNUMBER('IRRBB scenarios'!T208),EXP(-'IRRBB scenarios'!T208*'IRRBB parameters'!S$38),"")</f>
        <v/>
      </c>
      <c r="U415" s="1602" t="str">
        <f>IF(ISNUMBER('IRRBB scenarios'!U208),EXP(-'IRRBB scenarios'!U208*'IRRBB parameters'!T$38),"")</f>
        <v/>
      </c>
      <c r="V415" s="1602" t="str">
        <f>IF(ISNUMBER('IRRBB scenarios'!V208),EXP(-'IRRBB scenarios'!V208*'IRRBB parameters'!U$38),"")</f>
        <v/>
      </c>
    </row>
    <row r="416" spans="2:22" s="1150" customFormat="1" ht="15" customHeight="1" x14ac:dyDescent="0.25">
      <c r="B416" s="1230">
        <v>4</v>
      </c>
      <c r="C416" s="1231" t="str">
        <f>IF('IRRBB exposures'!$C$9="","",'IRRBB exposures'!$C$9)</f>
        <v/>
      </c>
      <c r="D416" s="1376" t="str">
        <f>IF(ISNUMBER('IRRBB scenarios'!D209),EXP(-'IRRBB scenarios'!D209*'IRRBB parameters'!C$38),"")</f>
        <v/>
      </c>
      <c r="E416" s="1376" t="str">
        <f>IF(ISNUMBER('IRRBB scenarios'!E209),EXP(-'IRRBB scenarios'!E209*'IRRBB parameters'!D$38),"")</f>
        <v/>
      </c>
      <c r="F416" s="1376" t="str">
        <f>IF(ISNUMBER('IRRBB scenarios'!F209),EXP(-'IRRBB scenarios'!F209*'IRRBB parameters'!E$38),"")</f>
        <v/>
      </c>
      <c r="G416" s="1376" t="str">
        <f>IF(ISNUMBER('IRRBB scenarios'!G209),EXP(-'IRRBB scenarios'!G209*'IRRBB parameters'!F$38),"")</f>
        <v/>
      </c>
      <c r="H416" s="1376" t="str">
        <f>IF(ISNUMBER('IRRBB scenarios'!H209),EXP(-'IRRBB scenarios'!H209*'IRRBB parameters'!G$38),"")</f>
        <v/>
      </c>
      <c r="I416" s="1376" t="str">
        <f>IF(ISNUMBER('IRRBB scenarios'!I209),EXP(-'IRRBB scenarios'!I209*'IRRBB parameters'!H$38),"")</f>
        <v/>
      </c>
      <c r="J416" s="1376" t="str">
        <f>IF(ISNUMBER('IRRBB scenarios'!J209),EXP(-'IRRBB scenarios'!J209*'IRRBB parameters'!I$38),"")</f>
        <v/>
      </c>
      <c r="K416" s="1376" t="str">
        <f>IF(ISNUMBER('IRRBB scenarios'!K209),EXP(-'IRRBB scenarios'!K209*'IRRBB parameters'!J$38),"")</f>
        <v/>
      </c>
      <c r="L416" s="1376" t="str">
        <f>IF(ISNUMBER('IRRBB scenarios'!L209),EXP(-'IRRBB scenarios'!L209*'IRRBB parameters'!K$38),"")</f>
        <v/>
      </c>
      <c r="M416" s="1376" t="str">
        <f>IF(ISNUMBER('IRRBB scenarios'!M209),EXP(-'IRRBB scenarios'!M209*'IRRBB parameters'!L$38),"")</f>
        <v/>
      </c>
      <c r="N416" s="1376" t="str">
        <f>IF(ISNUMBER('IRRBB scenarios'!N209),EXP(-'IRRBB scenarios'!N209*'IRRBB parameters'!M$38),"")</f>
        <v/>
      </c>
      <c r="O416" s="1376" t="str">
        <f>IF(ISNUMBER('IRRBB scenarios'!O209),EXP(-'IRRBB scenarios'!O209*'IRRBB parameters'!N$38),"")</f>
        <v/>
      </c>
      <c r="P416" s="1376" t="str">
        <f>IF(ISNUMBER('IRRBB scenarios'!P209),EXP(-'IRRBB scenarios'!P209*'IRRBB parameters'!O$38),"")</f>
        <v/>
      </c>
      <c r="Q416" s="1376" t="str">
        <f>IF(ISNUMBER('IRRBB scenarios'!Q209),EXP(-'IRRBB scenarios'!Q209*'IRRBB parameters'!P$38),"")</f>
        <v/>
      </c>
      <c r="R416" s="1376" t="str">
        <f>IF(ISNUMBER('IRRBB scenarios'!R209),EXP(-'IRRBB scenarios'!R209*'IRRBB parameters'!Q$38),"")</f>
        <v/>
      </c>
      <c r="S416" s="1376" t="str">
        <f>IF(ISNUMBER('IRRBB scenarios'!S209),EXP(-'IRRBB scenarios'!S209*'IRRBB parameters'!R$38),"")</f>
        <v/>
      </c>
      <c r="T416" s="1376" t="str">
        <f>IF(ISNUMBER('IRRBB scenarios'!T209),EXP(-'IRRBB scenarios'!T209*'IRRBB parameters'!S$38),"")</f>
        <v/>
      </c>
      <c r="U416" s="1602" t="str">
        <f>IF(ISNUMBER('IRRBB scenarios'!U209),EXP(-'IRRBB scenarios'!U209*'IRRBB parameters'!T$38),"")</f>
        <v/>
      </c>
      <c r="V416" s="1602" t="str">
        <f>IF(ISNUMBER('IRRBB scenarios'!V209),EXP(-'IRRBB scenarios'!V209*'IRRBB parameters'!U$38),"")</f>
        <v/>
      </c>
    </row>
    <row r="417" spans="1:23" ht="15" customHeight="1" x14ac:dyDescent="0.25">
      <c r="A417" s="1150"/>
      <c r="B417" s="1230">
        <v>5</v>
      </c>
      <c r="C417" s="1231" t="str">
        <f>IF('IRRBB exposures'!$C$10="","",'IRRBB exposures'!$C$10)</f>
        <v/>
      </c>
      <c r="D417" s="1376" t="str">
        <f>IF(ISNUMBER('IRRBB scenarios'!D210),EXP(-'IRRBB scenarios'!D210*'IRRBB parameters'!C$38),"")</f>
        <v/>
      </c>
      <c r="E417" s="1376" t="str">
        <f>IF(ISNUMBER('IRRBB scenarios'!E210),EXP(-'IRRBB scenarios'!E210*'IRRBB parameters'!D$38),"")</f>
        <v/>
      </c>
      <c r="F417" s="1376" t="str">
        <f>IF(ISNUMBER('IRRBB scenarios'!F210),EXP(-'IRRBB scenarios'!F210*'IRRBB parameters'!E$38),"")</f>
        <v/>
      </c>
      <c r="G417" s="1376" t="str">
        <f>IF(ISNUMBER('IRRBB scenarios'!G210),EXP(-'IRRBB scenarios'!G210*'IRRBB parameters'!F$38),"")</f>
        <v/>
      </c>
      <c r="H417" s="1376" t="str">
        <f>IF(ISNUMBER('IRRBB scenarios'!H210),EXP(-'IRRBB scenarios'!H210*'IRRBB parameters'!G$38),"")</f>
        <v/>
      </c>
      <c r="I417" s="1376" t="str">
        <f>IF(ISNUMBER('IRRBB scenarios'!I210),EXP(-'IRRBB scenarios'!I210*'IRRBB parameters'!H$38),"")</f>
        <v/>
      </c>
      <c r="J417" s="1376" t="str">
        <f>IF(ISNUMBER('IRRBB scenarios'!J210),EXP(-'IRRBB scenarios'!J210*'IRRBB parameters'!I$38),"")</f>
        <v/>
      </c>
      <c r="K417" s="1376" t="str">
        <f>IF(ISNUMBER('IRRBB scenarios'!K210),EXP(-'IRRBB scenarios'!K210*'IRRBB parameters'!J$38),"")</f>
        <v/>
      </c>
      <c r="L417" s="1376" t="str">
        <f>IF(ISNUMBER('IRRBB scenarios'!L210),EXP(-'IRRBB scenarios'!L210*'IRRBB parameters'!K$38),"")</f>
        <v/>
      </c>
      <c r="M417" s="1376" t="str">
        <f>IF(ISNUMBER('IRRBB scenarios'!M210),EXP(-'IRRBB scenarios'!M210*'IRRBB parameters'!L$38),"")</f>
        <v/>
      </c>
      <c r="N417" s="1376" t="str">
        <f>IF(ISNUMBER('IRRBB scenarios'!N210),EXP(-'IRRBB scenarios'!N210*'IRRBB parameters'!M$38),"")</f>
        <v/>
      </c>
      <c r="O417" s="1376" t="str">
        <f>IF(ISNUMBER('IRRBB scenarios'!O210),EXP(-'IRRBB scenarios'!O210*'IRRBB parameters'!N$38),"")</f>
        <v/>
      </c>
      <c r="P417" s="1376" t="str">
        <f>IF(ISNUMBER('IRRBB scenarios'!P210),EXP(-'IRRBB scenarios'!P210*'IRRBB parameters'!O$38),"")</f>
        <v/>
      </c>
      <c r="Q417" s="1376" t="str">
        <f>IF(ISNUMBER('IRRBB scenarios'!Q210),EXP(-'IRRBB scenarios'!Q210*'IRRBB parameters'!P$38),"")</f>
        <v/>
      </c>
      <c r="R417" s="1376" t="str">
        <f>IF(ISNUMBER('IRRBB scenarios'!R210),EXP(-'IRRBB scenarios'!R210*'IRRBB parameters'!Q$38),"")</f>
        <v/>
      </c>
      <c r="S417" s="1376" t="str">
        <f>IF(ISNUMBER('IRRBB scenarios'!S210),EXP(-'IRRBB scenarios'!S210*'IRRBB parameters'!R$38),"")</f>
        <v/>
      </c>
      <c r="T417" s="1376" t="str">
        <f>IF(ISNUMBER('IRRBB scenarios'!T210),EXP(-'IRRBB scenarios'!T210*'IRRBB parameters'!S$38),"")</f>
        <v/>
      </c>
      <c r="U417" s="1602" t="str">
        <f>IF(ISNUMBER('IRRBB scenarios'!U210),EXP(-'IRRBB scenarios'!U210*'IRRBB parameters'!T$38),"")</f>
        <v/>
      </c>
      <c r="V417" s="1602" t="str">
        <f>IF(ISNUMBER('IRRBB scenarios'!V210),EXP(-'IRRBB scenarios'!V210*'IRRBB parameters'!U$38),"")</f>
        <v/>
      </c>
      <c r="W417" s="1150"/>
    </row>
    <row r="418" spans="1:23" ht="15" customHeight="1" x14ac:dyDescent="0.25">
      <c r="A418" s="1150"/>
      <c r="B418" s="1230">
        <v>6</v>
      </c>
      <c r="C418" s="1231" t="str">
        <f>IF('IRRBB exposures'!$C$11="","",'IRRBB exposures'!$C$11)</f>
        <v/>
      </c>
      <c r="D418" s="1377" t="str">
        <f>IF(ISNUMBER('IRRBB scenarios'!D211),EXP(-'IRRBB scenarios'!D211*'IRRBB parameters'!C$38),"")</f>
        <v/>
      </c>
      <c r="E418" s="1377" t="str">
        <f>IF(ISNUMBER('IRRBB scenarios'!E211),EXP(-'IRRBB scenarios'!E211*'IRRBB parameters'!D$38),"")</f>
        <v/>
      </c>
      <c r="F418" s="1377" t="str">
        <f>IF(ISNUMBER('IRRBB scenarios'!F211),EXP(-'IRRBB scenarios'!F211*'IRRBB parameters'!E$38),"")</f>
        <v/>
      </c>
      <c r="G418" s="1377" t="str">
        <f>IF(ISNUMBER('IRRBB scenarios'!G211),EXP(-'IRRBB scenarios'!G211*'IRRBB parameters'!F$38),"")</f>
        <v/>
      </c>
      <c r="H418" s="1377" t="str">
        <f>IF(ISNUMBER('IRRBB scenarios'!H211),EXP(-'IRRBB scenarios'!H211*'IRRBB parameters'!G$38),"")</f>
        <v/>
      </c>
      <c r="I418" s="1377" t="str">
        <f>IF(ISNUMBER('IRRBB scenarios'!I211),EXP(-'IRRBB scenarios'!I211*'IRRBB parameters'!H$38),"")</f>
        <v/>
      </c>
      <c r="J418" s="1377" t="str">
        <f>IF(ISNUMBER('IRRBB scenarios'!J211),EXP(-'IRRBB scenarios'!J211*'IRRBB parameters'!I$38),"")</f>
        <v/>
      </c>
      <c r="K418" s="1377" t="str">
        <f>IF(ISNUMBER('IRRBB scenarios'!K211),EXP(-'IRRBB scenarios'!K211*'IRRBB parameters'!J$38),"")</f>
        <v/>
      </c>
      <c r="L418" s="1377" t="str">
        <f>IF(ISNUMBER('IRRBB scenarios'!L211),EXP(-'IRRBB scenarios'!L211*'IRRBB parameters'!K$38),"")</f>
        <v/>
      </c>
      <c r="M418" s="1377" t="str">
        <f>IF(ISNUMBER('IRRBB scenarios'!M211),EXP(-'IRRBB scenarios'!M211*'IRRBB parameters'!L$38),"")</f>
        <v/>
      </c>
      <c r="N418" s="1377" t="str">
        <f>IF(ISNUMBER('IRRBB scenarios'!N211),EXP(-'IRRBB scenarios'!N211*'IRRBB parameters'!M$38),"")</f>
        <v/>
      </c>
      <c r="O418" s="1377" t="str">
        <f>IF(ISNUMBER('IRRBB scenarios'!O211),EXP(-'IRRBB scenarios'!O211*'IRRBB parameters'!N$38),"")</f>
        <v/>
      </c>
      <c r="P418" s="1377" t="str">
        <f>IF(ISNUMBER('IRRBB scenarios'!P211),EXP(-'IRRBB scenarios'!P211*'IRRBB parameters'!O$38),"")</f>
        <v/>
      </c>
      <c r="Q418" s="1377" t="str">
        <f>IF(ISNUMBER('IRRBB scenarios'!Q211),EXP(-'IRRBB scenarios'!Q211*'IRRBB parameters'!P$38),"")</f>
        <v/>
      </c>
      <c r="R418" s="1377" t="str">
        <f>IF(ISNUMBER('IRRBB scenarios'!R211),EXP(-'IRRBB scenarios'!R211*'IRRBB parameters'!Q$38),"")</f>
        <v/>
      </c>
      <c r="S418" s="1377" t="str">
        <f>IF(ISNUMBER('IRRBB scenarios'!S211),EXP(-'IRRBB scenarios'!S211*'IRRBB parameters'!R$38),"")</f>
        <v/>
      </c>
      <c r="T418" s="1377" t="str">
        <f>IF(ISNUMBER('IRRBB scenarios'!T211),EXP(-'IRRBB scenarios'!T211*'IRRBB parameters'!S$38),"")</f>
        <v/>
      </c>
      <c r="U418" s="1603" t="str">
        <f>IF(ISNUMBER('IRRBB scenarios'!U211),EXP(-'IRRBB scenarios'!U211*'IRRBB parameters'!T$38),"")</f>
        <v/>
      </c>
      <c r="V418" s="1603" t="str">
        <f>IF(ISNUMBER('IRRBB scenarios'!V211),EXP(-'IRRBB scenarios'!V211*'IRRBB parameters'!U$38),"")</f>
        <v/>
      </c>
      <c r="W418" s="1150"/>
    </row>
    <row r="419" spans="1:23" ht="15" customHeight="1" x14ac:dyDescent="0.25">
      <c r="A419" s="1150"/>
      <c r="B419" s="1605"/>
      <c r="C419" s="1605"/>
      <c r="W419" s="1150"/>
    </row>
    <row r="420" spans="1:23" ht="15" customHeight="1" x14ac:dyDescent="0.25">
      <c r="A420" s="1150"/>
      <c r="B420" s="2251" t="s">
        <v>1316</v>
      </c>
      <c r="C420" s="2252"/>
      <c r="D420" s="1713" t="s">
        <v>1031</v>
      </c>
      <c r="E420" s="1713" t="s">
        <v>1235</v>
      </c>
      <c r="F420" s="1713" t="s">
        <v>1033</v>
      </c>
      <c r="G420" s="1713" t="s">
        <v>1034</v>
      </c>
      <c r="H420" s="1713" t="s">
        <v>1035</v>
      </c>
      <c r="I420" s="1713" t="s">
        <v>1036</v>
      </c>
      <c r="J420" s="1713" t="s">
        <v>1259</v>
      </c>
      <c r="K420" s="1713" t="s">
        <v>1038</v>
      </c>
      <c r="L420" s="1713" t="s">
        <v>1039</v>
      </c>
      <c r="M420" s="1713" t="s">
        <v>1040</v>
      </c>
      <c r="N420" s="1713" t="s">
        <v>1041</v>
      </c>
      <c r="O420" s="1713" t="s">
        <v>1042</v>
      </c>
      <c r="P420" s="1713" t="s">
        <v>1043</v>
      </c>
      <c r="Q420" s="1713" t="s">
        <v>1044</v>
      </c>
      <c r="R420" s="1713" t="s">
        <v>1045</v>
      </c>
      <c r="S420" s="1713" t="s">
        <v>1046</v>
      </c>
      <c r="T420" s="1713" t="s">
        <v>1047</v>
      </c>
      <c r="U420" s="1714" t="s">
        <v>1048</v>
      </c>
      <c r="V420" s="1797" t="s">
        <v>1049</v>
      </c>
      <c r="W420" s="1150"/>
    </row>
    <row r="421" spans="1:23" ht="15" customHeight="1" x14ac:dyDescent="0.25">
      <c r="A421" s="1150"/>
      <c r="B421" s="1241">
        <v>1</v>
      </c>
      <c r="C421" s="1242" t="str">
        <f>IF('IRRBB exposures'!$C$6="","",'IRRBB exposures'!$C$6)</f>
        <v/>
      </c>
      <c r="D421" s="1376" t="str">
        <f>IF(ISNUMBER('IRRBB scenarios'!D246),EXP(-'IRRBB scenarios'!D246*'IRRBB parameters'!C$38),"")</f>
        <v/>
      </c>
      <c r="E421" s="1376" t="str">
        <f>IF(ISNUMBER('IRRBB scenarios'!E246),EXP(-'IRRBB scenarios'!E246*'IRRBB parameters'!D$38),"")</f>
        <v/>
      </c>
      <c r="F421" s="1376" t="str">
        <f>IF(ISNUMBER('IRRBB scenarios'!F246),EXP(-'IRRBB scenarios'!F246*'IRRBB parameters'!E$38),"")</f>
        <v/>
      </c>
      <c r="G421" s="1376" t="str">
        <f>IF(ISNUMBER('IRRBB scenarios'!G246),EXP(-'IRRBB scenarios'!G246*'IRRBB parameters'!F$38),"")</f>
        <v/>
      </c>
      <c r="H421" s="1376" t="str">
        <f>IF(ISNUMBER('IRRBB scenarios'!H246),EXP(-'IRRBB scenarios'!H246*'IRRBB parameters'!G$38),"")</f>
        <v/>
      </c>
      <c r="I421" s="1376" t="str">
        <f>IF(ISNUMBER('IRRBB scenarios'!I246),EXP(-'IRRBB scenarios'!I246*'IRRBB parameters'!H$38),"")</f>
        <v/>
      </c>
      <c r="J421" s="1376" t="str">
        <f>IF(ISNUMBER('IRRBB scenarios'!J246),EXP(-'IRRBB scenarios'!J246*'IRRBB parameters'!I$38),"")</f>
        <v/>
      </c>
      <c r="K421" s="1376" t="str">
        <f>IF(ISNUMBER('IRRBB scenarios'!K246),EXP(-'IRRBB scenarios'!K246*'IRRBB parameters'!J$38),"")</f>
        <v/>
      </c>
      <c r="L421" s="1376" t="str">
        <f>IF(ISNUMBER('IRRBB scenarios'!L246),EXP(-'IRRBB scenarios'!L246*'IRRBB parameters'!K$38),"")</f>
        <v/>
      </c>
      <c r="M421" s="1376" t="str">
        <f>IF(ISNUMBER('IRRBB scenarios'!M246),EXP(-'IRRBB scenarios'!M246*'IRRBB parameters'!L$38),"")</f>
        <v/>
      </c>
      <c r="N421" s="1376" t="str">
        <f>IF(ISNUMBER('IRRBB scenarios'!N246),EXP(-'IRRBB scenarios'!N246*'IRRBB parameters'!M$38),"")</f>
        <v/>
      </c>
      <c r="O421" s="1376" t="str">
        <f>IF(ISNUMBER('IRRBB scenarios'!O246),EXP(-'IRRBB scenarios'!O246*'IRRBB parameters'!N$38),"")</f>
        <v/>
      </c>
      <c r="P421" s="1376" t="str">
        <f>IF(ISNUMBER('IRRBB scenarios'!P246),EXP(-'IRRBB scenarios'!P246*'IRRBB parameters'!O$38),"")</f>
        <v/>
      </c>
      <c r="Q421" s="1376" t="str">
        <f>IF(ISNUMBER('IRRBB scenarios'!Q246),EXP(-'IRRBB scenarios'!Q246*'IRRBB parameters'!P$38),"")</f>
        <v/>
      </c>
      <c r="R421" s="1376" t="str">
        <f>IF(ISNUMBER('IRRBB scenarios'!R246),EXP(-'IRRBB scenarios'!R246*'IRRBB parameters'!Q$38),"")</f>
        <v/>
      </c>
      <c r="S421" s="1376" t="str">
        <f>IF(ISNUMBER('IRRBB scenarios'!S246),EXP(-'IRRBB scenarios'!S246*'IRRBB parameters'!R$38),"")</f>
        <v/>
      </c>
      <c r="T421" s="1376" t="str">
        <f>IF(ISNUMBER('IRRBB scenarios'!T246),EXP(-'IRRBB scenarios'!T246*'IRRBB parameters'!S$38),"")</f>
        <v/>
      </c>
      <c r="U421" s="1602" t="str">
        <f>IF(ISNUMBER('IRRBB scenarios'!U246),EXP(-'IRRBB scenarios'!U246*'IRRBB parameters'!T$38),"")</f>
        <v/>
      </c>
      <c r="V421" s="1602" t="str">
        <f>IF(ISNUMBER('IRRBB scenarios'!V246),EXP(-'IRRBB scenarios'!V246*'IRRBB parameters'!U$38),"")</f>
        <v/>
      </c>
      <c r="W421" s="1150"/>
    </row>
    <row r="422" spans="1:23" ht="15" customHeight="1" x14ac:dyDescent="0.25">
      <c r="A422" s="1150"/>
      <c r="B422" s="1230">
        <v>2</v>
      </c>
      <c r="C422" s="1231" t="str">
        <f>IF('IRRBB exposures'!$C$7="","",'IRRBB exposures'!$C$7)</f>
        <v/>
      </c>
      <c r="D422" s="1376" t="str">
        <f>IF(ISNUMBER('IRRBB scenarios'!D247),EXP(-'IRRBB scenarios'!D247*'IRRBB parameters'!C$38),"")</f>
        <v/>
      </c>
      <c r="E422" s="1376" t="str">
        <f>IF(ISNUMBER('IRRBB scenarios'!E247),EXP(-'IRRBB scenarios'!E247*'IRRBB parameters'!D$38),"")</f>
        <v/>
      </c>
      <c r="F422" s="1376" t="str">
        <f>IF(ISNUMBER('IRRBB scenarios'!F247),EXP(-'IRRBB scenarios'!F247*'IRRBB parameters'!E$38),"")</f>
        <v/>
      </c>
      <c r="G422" s="1376" t="str">
        <f>IF(ISNUMBER('IRRBB scenarios'!G247),EXP(-'IRRBB scenarios'!G247*'IRRBB parameters'!F$38),"")</f>
        <v/>
      </c>
      <c r="H422" s="1376" t="str">
        <f>IF(ISNUMBER('IRRBB scenarios'!H247),EXP(-'IRRBB scenarios'!H247*'IRRBB parameters'!G$38),"")</f>
        <v/>
      </c>
      <c r="I422" s="1376" t="str">
        <f>IF(ISNUMBER('IRRBB scenarios'!I247),EXP(-'IRRBB scenarios'!I247*'IRRBB parameters'!H$38),"")</f>
        <v/>
      </c>
      <c r="J422" s="1376" t="str">
        <f>IF(ISNUMBER('IRRBB scenarios'!J247),EXP(-'IRRBB scenarios'!J247*'IRRBB parameters'!I$38),"")</f>
        <v/>
      </c>
      <c r="K422" s="1376" t="str">
        <f>IF(ISNUMBER('IRRBB scenarios'!K247),EXP(-'IRRBB scenarios'!K247*'IRRBB parameters'!J$38),"")</f>
        <v/>
      </c>
      <c r="L422" s="1376" t="str">
        <f>IF(ISNUMBER('IRRBB scenarios'!L247),EXP(-'IRRBB scenarios'!L247*'IRRBB parameters'!K$38),"")</f>
        <v/>
      </c>
      <c r="M422" s="1376" t="str">
        <f>IF(ISNUMBER('IRRBB scenarios'!M247),EXP(-'IRRBB scenarios'!M247*'IRRBB parameters'!L$38),"")</f>
        <v/>
      </c>
      <c r="N422" s="1376" t="str">
        <f>IF(ISNUMBER('IRRBB scenarios'!N247),EXP(-'IRRBB scenarios'!N247*'IRRBB parameters'!M$38),"")</f>
        <v/>
      </c>
      <c r="O422" s="1376" t="str">
        <f>IF(ISNUMBER('IRRBB scenarios'!O247),EXP(-'IRRBB scenarios'!O247*'IRRBB parameters'!N$38),"")</f>
        <v/>
      </c>
      <c r="P422" s="1376" t="str">
        <f>IF(ISNUMBER('IRRBB scenarios'!P247),EXP(-'IRRBB scenarios'!P247*'IRRBB parameters'!O$38),"")</f>
        <v/>
      </c>
      <c r="Q422" s="1376" t="str">
        <f>IF(ISNUMBER('IRRBB scenarios'!Q247),EXP(-'IRRBB scenarios'!Q247*'IRRBB parameters'!P$38),"")</f>
        <v/>
      </c>
      <c r="R422" s="1376" t="str">
        <f>IF(ISNUMBER('IRRBB scenarios'!R247),EXP(-'IRRBB scenarios'!R247*'IRRBB parameters'!Q$38),"")</f>
        <v/>
      </c>
      <c r="S422" s="1376" t="str">
        <f>IF(ISNUMBER('IRRBB scenarios'!S247),EXP(-'IRRBB scenarios'!S247*'IRRBB parameters'!R$38),"")</f>
        <v/>
      </c>
      <c r="T422" s="1376" t="str">
        <f>IF(ISNUMBER('IRRBB scenarios'!T247),EXP(-'IRRBB scenarios'!T247*'IRRBB parameters'!S$38),"")</f>
        <v/>
      </c>
      <c r="U422" s="1602" t="str">
        <f>IF(ISNUMBER('IRRBB scenarios'!U247),EXP(-'IRRBB scenarios'!U247*'IRRBB parameters'!T$38),"")</f>
        <v/>
      </c>
      <c r="V422" s="1602" t="str">
        <f>IF(ISNUMBER('IRRBB scenarios'!V247),EXP(-'IRRBB scenarios'!V247*'IRRBB parameters'!U$38),"")</f>
        <v/>
      </c>
      <c r="W422" s="1150"/>
    </row>
    <row r="423" spans="1:23" ht="15" customHeight="1" x14ac:dyDescent="0.25">
      <c r="A423" s="1150"/>
      <c r="B423" s="1230">
        <v>3</v>
      </c>
      <c r="C423" s="1231" t="str">
        <f>IF('IRRBB exposures'!$C$8="","",'IRRBB exposures'!$C$8)</f>
        <v/>
      </c>
      <c r="D423" s="1376" t="str">
        <f>IF(ISNUMBER('IRRBB scenarios'!D248),EXP(-'IRRBB scenarios'!D248*'IRRBB parameters'!C$38),"")</f>
        <v/>
      </c>
      <c r="E423" s="1376" t="str">
        <f>IF(ISNUMBER('IRRBB scenarios'!E248),EXP(-'IRRBB scenarios'!E248*'IRRBB parameters'!D$38),"")</f>
        <v/>
      </c>
      <c r="F423" s="1376" t="str">
        <f>IF(ISNUMBER('IRRBB scenarios'!F248),EXP(-'IRRBB scenarios'!F248*'IRRBB parameters'!E$38),"")</f>
        <v/>
      </c>
      <c r="G423" s="1376" t="str">
        <f>IF(ISNUMBER('IRRBB scenarios'!G248),EXP(-'IRRBB scenarios'!G248*'IRRBB parameters'!F$38),"")</f>
        <v/>
      </c>
      <c r="H423" s="1376" t="str">
        <f>IF(ISNUMBER('IRRBB scenarios'!H248),EXP(-'IRRBB scenarios'!H248*'IRRBB parameters'!G$38),"")</f>
        <v/>
      </c>
      <c r="I423" s="1376" t="str">
        <f>IF(ISNUMBER('IRRBB scenarios'!I248),EXP(-'IRRBB scenarios'!I248*'IRRBB parameters'!H$38),"")</f>
        <v/>
      </c>
      <c r="J423" s="1376" t="str">
        <f>IF(ISNUMBER('IRRBB scenarios'!J248),EXP(-'IRRBB scenarios'!J248*'IRRBB parameters'!I$38),"")</f>
        <v/>
      </c>
      <c r="K423" s="1376" t="str">
        <f>IF(ISNUMBER('IRRBB scenarios'!K248),EXP(-'IRRBB scenarios'!K248*'IRRBB parameters'!J$38),"")</f>
        <v/>
      </c>
      <c r="L423" s="1376" t="str">
        <f>IF(ISNUMBER('IRRBB scenarios'!L248),EXP(-'IRRBB scenarios'!L248*'IRRBB parameters'!K$38),"")</f>
        <v/>
      </c>
      <c r="M423" s="1376" t="str">
        <f>IF(ISNUMBER('IRRBB scenarios'!M248),EXP(-'IRRBB scenarios'!M248*'IRRBB parameters'!L$38),"")</f>
        <v/>
      </c>
      <c r="N423" s="1376" t="str">
        <f>IF(ISNUMBER('IRRBB scenarios'!N248),EXP(-'IRRBB scenarios'!N248*'IRRBB parameters'!M$38),"")</f>
        <v/>
      </c>
      <c r="O423" s="1376" t="str">
        <f>IF(ISNUMBER('IRRBB scenarios'!O248),EXP(-'IRRBB scenarios'!O248*'IRRBB parameters'!N$38),"")</f>
        <v/>
      </c>
      <c r="P423" s="1376" t="str">
        <f>IF(ISNUMBER('IRRBB scenarios'!P248),EXP(-'IRRBB scenarios'!P248*'IRRBB parameters'!O$38),"")</f>
        <v/>
      </c>
      <c r="Q423" s="1376" t="str">
        <f>IF(ISNUMBER('IRRBB scenarios'!Q248),EXP(-'IRRBB scenarios'!Q248*'IRRBB parameters'!P$38),"")</f>
        <v/>
      </c>
      <c r="R423" s="1376" t="str">
        <f>IF(ISNUMBER('IRRBB scenarios'!R248),EXP(-'IRRBB scenarios'!R248*'IRRBB parameters'!Q$38),"")</f>
        <v/>
      </c>
      <c r="S423" s="1376" t="str">
        <f>IF(ISNUMBER('IRRBB scenarios'!S248),EXP(-'IRRBB scenarios'!S248*'IRRBB parameters'!R$38),"")</f>
        <v/>
      </c>
      <c r="T423" s="1376" t="str">
        <f>IF(ISNUMBER('IRRBB scenarios'!T248),EXP(-'IRRBB scenarios'!T248*'IRRBB parameters'!S$38),"")</f>
        <v/>
      </c>
      <c r="U423" s="1602" t="str">
        <f>IF(ISNUMBER('IRRBB scenarios'!U248),EXP(-'IRRBB scenarios'!U248*'IRRBB parameters'!T$38),"")</f>
        <v/>
      </c>
      <c r="V423" s="1602" t="str">
        <f>IF(ISNUMBER('IRRBB scenarios'!V248),EXP(-'IRRBB scenarios'!V248*'IRRBB parameters'!U$38),"")</f>
        <v/>
      </c>
      <c r="W423" s="1150"/>
    </row>
    <row r="424" spans="1:23" ht="15" customHeight="1" x14ac:dyDescent="0.25">
      <c r="A424" s="1150"/>
      <c r="B424" s="1230">
        <v>4</v>
      </c>
      <c r="C424" s="1231" t="str">
        <f>IF('IRRBB exposures'!$C$9="","",'IRRBB exposures'!$C$9)</f>
        <v/>
      </c>
      <c r="D424" s="1376" t="str">
        <f>IF(ISNUMBER('IRRBB scenarios'!D249),EXP(-'IRRBB scenarios'!D249*'IRRBB parameters'!C$38),"")</f>
        <v/>
      </c>
      <c r="E424" s="1376" t="str">
        <f>IF(ISNUMBER('IRRBB scenarios'!E249),EXP(-'IRRBB scenarios'!E249*'IRRBB parameters'!D$38),"")</f>
        <v/>
      </c>
      <c r="F424" s="1376" t="str">
        <f>IF(ISNUMBER('IRRBB scenarios'!F249),EXP(-'IRRBB scenarios'!F249*'IRRBB parameters'!E$38),"")</f>
        <v/>
      </c>
      <c r="G424" s="1376" t="str">
        <f>IF(ISNUMBER('IRRBB scenarios'!G249),EXP(-'IRRBB scenarios'!G249*'IRRBB parameters'!F$38),"")</f>
        <v/>
      </c>
      <c r="H424" s="1376" t="str">
        <f>IF(ISNUMBER('IRRBB scenarios'!H249),EXP(-'IRRBB scenarios'!H249*'IRRBB parameters'!G$38),"")</f>
        <v/>
      </c>
      <c r="I424" s="1376" t="str">
        <f>IF(ISNUMBER('IRRBB scenarios'!I249),EXP(-'IRRBB scenarios'!I249*'IRRBB parameters'!H$38),"")</f>
        <v/>
      </c>
      <c r="J424" s="1376" t="str">
        <f>IF(ISNUMBER('IRRBB scenarios'!J249),EXP(-'IRRBB scenarios'!J249*'IRRBB parameters'!I$38),"")</f>
        <v/>
      </c>
      <c r="K424" s="1376" t="str">
        <f>IF(ISNUMBER('IRRBB scenarios'!K249),EXP(-'IRRBB scenarios'!K249*'IRRBB parameters'!J$38),"")</f>
        <v/>
      </c>
      <c r="L424" s="1376" t="str">
        <f>IF(ISNUMBER('IRRBB scenarios'!L249),EXP(-'IRRBB scenarios'!L249*'IRRBB parameters'!K$38),"")</f>
        <v/>
      </c>
      <c r="M424" s="1376" t="str">
        <f>IF(ISNUMBER('IRRBB scenarios'!M249),EXP(-'IRRBB scenarios'!M249*'IRRBB parameters'!L$38),"")</f>
        <v/>
      </c>
      <c r="N424" s="1376" t="str">
        <f>IF(ISNUMBER('IRRBB scenarios'!N249),EXP(-'IRRBB scenarios'!N249*'IRRBB parameters'!M$38),"")</f>
        <v/>
      </c>
      <c r="O424" s="1376" t="str">
        <f>IF(ISNUMBER('IRRBB scenarios'!O249),EXP(-'IRRBB scenarios'!O249*'IRRBB parameters'!N$38),"")</f>
        <v/>
      </c>
      <c r="P424" s="1376" t="str">
        <f>IF(ISNUMBER('IRRBB scenarios'!P249),EXP(-'IRRBB scenarios'!P249*'IRRBB parameters'!O$38),"")</f>
        <v/>
      </c>
      <c r="Q424" s="1376" t="str">
        <f>IF(ISNUMBER('IRRBB scenarios'!Q249),EXP(-'IRRBB scenarios'!Q249*'IRRBB parameters'!P$38),"")</f>
        <v/>
      </c>
      <c r="R424" s="1376" t="str">
        <f>IF(ISNUMBER('IRRBB scenarios'!R249),EXP(-'IRRBB scenarios'!R249*'IRRBB parameters'!Q$38),"")</f>
        <v/>
      </c>
      <c r="S424" s="1376" t="str">
        <f>IF(ISNUMBER('IRRBB scenarios'!S249),EXP(-'IRRBB scenarios'!S249*'IRRBB parameters'!R$38),"")</f>
        <v/>
      </c>
      <c r="T424" s="1376" t="str">
        <f>IF(ISNUMBER('IRRBB scenarios'!T249),EXP(-'IRRBB scenarios'!T249*'IRRBB parameters'!S$38),"")</f>
        <v/>
      </c>
      <c r="U424" s="1602" t="str">
        <f>IF(ISNUMBER('IRRBB scenarios'!U249),EXP(-'IRRBB scenarios'!U249*'IRRBB parameters'!T$38),"")</f>
        <v/>
      </c>
      <c r="V424" s="1602" t="str">
        <f>IF(ISNUMBER('IRRBB scenarios'!V249),EXP(-'IRRBB scenarios'!V249*'IRRBB parameters'!U$38),"")</f>
        <v/>
      </c>
      <c r="W424" s="1150"/>
    </row>
    <row r="425" spans="1:23" ht="15" customHeight="1" x14ac:dyDescent="0.25">
      <c r="A425" s="1150"/>
      <c r="B425" s="1230">
        <v>5</v>
      </c>
      <c r="C425" s="1231" t="str">
        <f>IF('IRRBB exposures'!$C$10="","",'IRRBB exposures'!$C$10)</f>
        <v/>
      </c>
      <c r="D425" s="1376" t="str">
        <f>IF(ISNUMBER('IRRBB scenarios'!D250),EXP(-'IRRBB scenarios'!D250*'IRRBB parameters'!C$38),"")</f>
        <v/>
      </c>
      <c r="E425" s="1376" t="str">
        <f>IF(ISNUMBER('IRRBB scenarios'!E250),EXP(-'IRRBB scenarios'!E250*'IRRBB parameters'!D$38),"")</f>
        <v/>
      </c>
      <c r="F425" s="1376" t="str">
        <f>IF(ISNUMBER('IRRBB scenarios'!F250),EXP(-'IRRBB scenarios'!F250*'IRRBB parameters'!E$38),"")</f>
        <v/>
      </c>
      <c r="G425" s="1376" t="str">
        <f>IF(ISNUMBER('IRRBB scenarios'!G250),EXP(-'IRRBB scenarios'!G250*'IRRBB parameters'!F$38),"")</f>
        <v/>
      </c>
      <c r="H425" s="1376" t="str">
        <f>IF(ISNUMBER('IRRBB scenarios'!H250),EXP(-'IRRBB scenarios'!H250*'IRRBB parameters'!G$38),"")</f>
        <v/>
      </c>
      <c r="I425" s="1376" t="str">
        <f>IF(ISNUMBER('IRRBB scenarios'!I250),EXP(-'IRRBB scenarios'!I250*'IRRBB parameters'!H$38),"")</f>
        <v/>
      </c>
      <c r="J425" s="1376" t="str">
        <f>IF(ISNUMBER('IRRBB scenarios'!J250),EXP(-'IRRBB scenarios'!J250*'IRRBB parameters'!I$38),"")</f>
        <v/>
      </c>
      <c r="K425" s="1376" t="str">
        <f>IF(ISNUMBER('IRRBB scenarios'!K250),EXP(-'IRRBB scenarios'!K250*'IRRBB parameters'!J$38),"")</f>
        <v/>
      </c>
      <c r="L425" s="1376" t="str">
        <f>IF(ISNUMBER('IRRBB scenarios'!L250),EXP(-'IRRBB scenarios'!L250*'IRRBB parameters'!K$38),"")</f>
        <v/>
      </c>
      <c r="M425" s="1376" t="str">
        <f>IF(ISNUMBER('IRRBB scenarios'!M250),EXP(-'IRRBB scenarios'!M250*'IRRBB parameters'!L$38),"")</f>
        <v/>
      </c>
      <c r="N425" s="1376" t="str">
        <f>IF(ISNUMBER('IRRBB scenarios'!N250),EXP(-'IRRBB scenarios'!N250*'IRRBB parameters'!M$38),"")</f>
        <v/>
      </c>
      <c r="O425" s="1376" t="str">
        <f>IF(ISNUMBER('IRRBB scenarios'!O250),EXP(-'IRRBB scenarios'!O250*'IRRBB parameters'!N$38),"")</f>
        <v/>
      </c>
      <c r="P425" s="1376" t="str">
        <f>IF(ISNUMBER('IRRBB scenarios'!P250),EXP(-'IRRBB scenarios'!P250*'IRRBB parameters'!O$38),"")</f>
        <v/>
      </c>
      <c r="Q425" s="1376" t="str">
        <f>IF(ISNUMBER('IRRBB scenarios'!Q250),EXP(-'IRRBB scenarios'!Q250*'IRRBB parameters'!P$38),"")</f>
        <v/>
      </c>
      <c r="R425" s="1376" t="str">
        <f>IF(ISNUMBER('IRRBB scenarios'!R250),EXP(-'IRRBB scenarios'!R250*'IRRBB parameters'!Q$38),"")</f>
        <v/>
      </c>
      <c r="S425" s="1376" t="str">
        <f>IF(ISNUMBER('IRRBB scenarios'!S250),EXP(-'IRRBB scenarios'!S250*'IRRBB parameters'!R$38),"")</f>
        <v/>
      </c>
      <c r="T425" s="1376" t="str">
        <f>IF(ISNUMBER('IRRBB scenarios'!T250),EXP(-'IRRBB scenarios'!T250*'IRRBB parameters'!S$38),"")</f>
        <v/>
      </c>
      <c r="U425" s="1602" t="str">
        <f>IF(ISNUMBER('IRRBB scenarios'!U250),EXP(-'IRRBB scenarios'!U250*'IRRBB parameters'!T$38),"")</f>
        <v/>
      </c>
      <c r="V425" s="1602" t="str">
        <f>IF(ISNUMBER('IRRBB scenarios'!V250),EXP(-'IRRBB scenarios'!V250*'IRRBB parameters'!U$38),"")</f>
        <v/>
      </c>
      <c r="W425" s="1150"/>
    </row>
    <row r="426" spans="1:23" ht="15" customHeight="1" x14ac:dyDescent="0.25">
      <c r="A426" s="1150"/>
      <c r="B426" s="1230">
        <v>6</v>
      </c>
      <c r="C426" s="1231" t="str">
        <f>IF('IRRBB exposures'!$C$11="","",'IRRBB exposures'!$C$11)</f>
        <v/>
      </c>
      <c r="D426" s="1377" t="str">
        <f>IF(ISNUMBER('IRRBB scenarios'!D251),EXP(-'IRRBB scenarios'!D251*'IRRBB parameters'!C$38),"")</f>
        <v/>
      </c>
      <c r="E426" s="1377" t="str">
        <f>IF(ISNUMBER('IRRBB scenarios'!E251),EXP(-'IRRBB scenarios'!E251*'IRRBB parameters'!D$38),"")</f>
        <v/>
      </c>
      <c r="F426" s="1377" t="str">
        <f>IF(ISNUMBER('IRRBB scenarios'!F251),EXP(-'IRRBB scenarios'!F251*'IRRBB parameters'!E$38),"")</f>
        <v/>
      </c>
      <c r="G426" s="1377" t="str">
        <f>IF(ISNUMBER('IRRBB scenarios'!G251),EXP(-'IRRBB scenarios'!G251*'IRRBB parameters'!F$38),"")</f>
        <v/>
      </c>
      <c r="H426" s="1377" t="str">
        <f>IF(ISNUMBER('IRRBB scenarios'!H251),EXP(-'IRRBB scenarios'!H251*'IRRBB parameters'!G$38),"")</f>
        <v/>
      </c>
      <c r="I426" s="1377" t="str">
        <f>IF(ISNUMBER('IRRBB scenarios'!I251),EXP(-'IRRBB scenarios'!I251*'IRRBB parameters'!H$38),"")</f>
        <v/>
      </c>
      <c r="J426" s="1377" t="str">
        <f>IF(ISNUMBER('IRRBB scenarios'!J251),EXP(-'IRRBB scenarios'!J251*'IRRBB parameters'!I$38),"")</f>
        <v/>
      </c>
      <c r="K426" s="1377" t="str">
        <f>IF(ISNUMBER('IRRBB scenarios'!K251),EXP(-'IRRBB scenarios'!K251*'IRRBB parameters'!J$38),"")</f>
        <v/>
      </c>
      <c r="L426" s="1377" t="str">
        <f>IF(ISNUMBER('IRRBB scenarios'!L251),EXP(-'IRRBB scenarios'!L251*'IRRBB parameters'!K$38),"")</f>
        <v/>
      </c>
      <c r="M426" s="1377" t="str">
        <f>IF(ISNUMBER('IRRBB scenarios'!M251),EXP(-'IRRBB scenarios'!M251*'IRRBB parameters'!L$38),"")</f>
        <v/>
      </c>
      <c r="N426" s="1377" t="str">
        <f>IF(ISNUMBER('IRRBB scenarios'!N251),EXP(-'IRRBB scenarios'!N251*'IRRBB parameters'!M$38),"")</f>
        <v/>
      </c>
      <c r="O426" s="1377" t="str">
        <f>IF(ISNUMBER('IRRBB scenarios'!O251),EXP(-'IRRBB scenarios'!O251*'IRRBB parameters'!N$38),"")</f>
        <v/>
      </c>
      <c r="P426" s="1377" t="str">
        <f>IF(ISNUMBER('IRRBB scenarios'!P251),EXP(-'IRRBB scenarios'!P251*'IRRBB parameters'!O$38),"")</f>
        <v/>
      </c>
      <c r="Q426" s="1377" t="str">
        <f>IF(ISNUMBER('IRRBB scenarios'!Q251),EXP(-'IRRBB scenarios'!Q251*'IRRBB parameters'!P$38),"")</f>
        <v/>
      </c>
      <c r="R426" s="1377" t="str">
        <f>IF(ISNUMBER('IRRBB scenarios'!R251),EXP(-'IRRBB scenarios'!R251*'IRRBB parameters'!Q$38),"")</f>
        <v/>
      </c>
      <c r="S426" s="1377" t="str">
        <f>IF(ISNUMBER('IRRBB scenarios'!S251),EXP(-'IRRBB scenarios'!S251*'IRRBB parameters'!R$38),"")</f>
        <v/>
      </c>
      <c r="T426" s="1377" t="str">
        <f>IF(ISNUMBER('IRRBB scenarios'!T251),EXP(-'IRRBB scenarios'!T251*'IRRBB parameters'!S$38),"")</f>
        <v/>
      </c>
      <c r="U426" s="1603" t="str">
        <f>IF(ISNUMBER('IRRBB scenarios'!U251),EXP(-'IRRBB scenarios'!U251*'IRRBB parameters'!T$38),"")</f>
        <v/>
      </c>
      <c r="V426" s="1603" t="str">
        <f>IF(ISNUMBER('IRRBB scenarios'!V251),EXP(-'IRRBB scenarios'!V251*'IRRBB parameters'!U$38),"")</f>
        <v/>
      </c>
      <c r="W426" s="1150"/>
    </row>
    <row r="427" spans="1:23" ht="15" customHeight="1" x14ac:dyDescent="0.25">
      <c r="A427" s="1150"/>
      <c r="B427" s="1605"/>
      <c r="C427" s="1605"/>
      <c r="W427" s="1150"/>
    </row>
    <row r="428" spans="1:23" ht="15" customHeight="1" x14ac:dyDescent="0.25"/>
    <row r="429" spans="1:23" ht="19.5" customHeight="1" x14ac:dyDescent="0.25">
      <c r="A429" s="1576" t="s">
        <v>1461</v>
      </c>
      <c r="W429" s="1150"/>
    </row>
    <row r="430" spans="1:23" ht="15" customHeight="1" x14ac:dyDescent="0.25">
      <c r="B430" s="2239"/>
      <c r="C430" s="2253"/>
      <c r="D430" s="2044" t="s">
        <v>1064</v>
      </c>
      <c r="E430" s="2045"/>
      <c r="F430" s="2045"/>
      <c r="G430" s="2045"/>
      <c r="H430" s="2045"/>
      <c r="I430" s="2045"/>
      <c r="J430" s="2045"/>
      <c r="L430" s="2045" t="s">
        <v>1608</v>
      </c>
      <c r="M430" s="2045"/>
      <c r="N430" s="2045"/>
      <c r="O430" s="2045"/>
      <c r="P430" s="2045"/>
      <c r="Q430" s="2045"/>
      <c r="R430" s="2045"/>
      <c r="W430" s="1150"/>
    </row>
    <row r="431" spans="1:23" ht="15" customHeight="1" x14ac:dyDescent="0.25">
      <c r="B431" s="2241"/>
      <c r="C431" s="2254"/>
      <c r="D431" s="1265">
        <v>0</v>
      </c>
      <c r="E431" s="1165">
        <v>1</v>
      </c>
      <c r="F431" s="1165">
        <v>2</v>
      </c>
      <c r="G431" s="1165">
        <v>3</v>
      </c>
      <c r="H431" s="1165">
        <v>4</v>
      </c>
      <c r="I431" s="1165">
        <v>5</v>
      </c>
      <c r="J431" s="1594">
        <v>6</v>
      </c>
      <c r="L431" s="1265">
        <v>0</v>
      </c>
      <c r="M431" s="1165">
        <v>1</v>
      </c>
      <c r="N431" s="1165">
        <v>2</v>
      </c>
      <c r="O431" s="1165">
        <v>3</v>
      </c>
      <c r="P431" s="1165">
        <v>4</v>
      </c>
      <c r="Q431" s="1165">
        <v>5</v>
      </c>
      <c r="R431" s="1594">
        <v>6</v>
      </c>
      <c r="W431" s="1150"/>
    </row>
    <row r="432" spans="1:23" ht="15" customHeight="1" x14ac:dyDescent="0.25">
      <c r="B432" s="1262">
        <v>1</v>
      </c>
      <c r="C432" s="1200" t="str">
        <f>IF('IRRBB exposures'!$C$6="","",'IRRBB exposures'!$C$6)</f>
        <v/>
      </c>
      <c r="D432" s="1350" t="str">
        <f>IF(L432 = "YES",SUMPRODUCT(D14:V14,D373:V373),"")</f>
        <v/>
      </c>
      <c r="E432" s="1350" t="str">
        <f>IF(M432 = "YES",SUMPRODUCT(D22:V22,D381:V381),"")</f>
        <v/>
      </c>
      <c r="F432" s="1350" t="str">
        <f>IF(N432 = "YES",SUMPRODUCT(D30:V30,D389:V389),"")</f>
        <v/>
      </c>
      <c r="G432" s="1350" t="str">
        <f>IF(O432 = "YES",SUMPRODUCT(D38:V38,D397:V397),"")</f>
        <v/>
      </c>
      <c r="H432" s="1350" t="str">
        <f>IF(P432 = "YES",SUMPRODUCT(D46:V46,D405:V405),"")</f>
        <v/>
      </c>
      <c r="I432" s="1350" t="str">
        <f>IF(Q432 = "YES",SUMPRODUCT(D54:V54,D413:V413),"")</f>
        <v/>
      </c>
      <c r="J432" s="1606" t="str">
        <f>IF(R432 = "YES",SUMPRODUCT(D62:V62,D421:V421),"")</f>
        <v/>
      </c>
      <c r="L432" s="1609" t="str">
        <f>IF(C432="","",IF(AND(ISNUMBER(D14), ISNUMBER(D373),ISNUMBER(E14), ISNUMBER(E373),ISNUMBER(F14), ISNUMBER(F373),ISNUMBER(G14), ISNUMBER(G373),ISNUMBER(H14), ISNUMBER(H373),ISNUMBER(I14), ISNUMBER(I373),ISNUMBER(J14), ISNUMBER(J373),ISNUMBER(K14), ISNUMBER(K373),ISNUMBER(L14), ISNUMBER(L373),ISNUMBER(M14), ISNUMBER(M373),ISNUMBER(N14), ISNUMBER(N373),ISNUMBER(O14), ISNUMBER(O373),ISNUMBER(P14), ISNUMBER(P373),ISNUMBER(Q14), ISNUMBER(Q373),ISNUMBER(R14), ISNUMBER(R373),ISNUMBER(S14), ISNUMBER(S373),ISNUMBER(T14), ISNUMBER(T373),ISNUMBER(U14), ISNUMBER(U373),ISNUMBER(V14), ISNUMBER(V373)),"Yes","No"))</f>
        <v/>
      </c>
      <c r="M432" s="1351" t="str">
        <f>IF(C432="","",IF(AND(ISNUMBER(D22), ISNUMBER(D381),ISNUMBER(E22), ISNUMBER(E381),ISNUMBER(F22), ISNUMBER(F381),ISNUMBER(G22), ISNUMBER(G381),ISNUMBER(H22), ISNUMBER(H381),ISNUMBER(I22), ISNUMBER(I381),ISNUMBER(J22), ISNUMBER(J381),ISNUMBER(K22), ISNUMBER(K381),ISNUMBER(L22), ISNUMBER(L381),ISNUMBER(M22), ISNUMBER(M381),ISNUMBER(N22), ISNUMBER(N381),ISNUMBER(O22), ISNUMBER(O381),ISNUMBER(P22), ISNUMBER(P381),ISNUMBER(Q22), ISNUMBER(Q381),ISNUMBER(R22), ISNUMBER(R381),ISNUMBER(S22), ISNUMBER(S381),ISNUMBER(T22), ISNUMBER(T381),ISNUMBER(U22), ISNUMBER(U381),ISNUMBER(V22), ISNUMBER(V381)),"Yes","No"))</f>
        <v/>
      </c>
      <c r="N432" s="1351" t="str">
        <f>IF(C432="","",IF(AND(ISNUMBER(D30), ISNUMBER(D389),ISNUMBER(E30), ISNUMBER(E389),ISNUMBER(F30), ISNUMBER(F389),ISNUMBER(G30), ISNUMBER(G389),ISNUMBER(H30), ISNUMBER(H389),ISNUMBER(I30), ISNUMBER(I389),ISNUMBER(J30), ISNUMBER(J389),ISNUMBER(K30), ISNUMBER(K389),ISNUMBER(L30), ISNUMBER(L389),ISNUMBER(M30), ISNUMBER(M389),ISNUMBER(N30), ISNUMBER(N389),ISNUMBER(O30), ISNUMBER(O389),ISNUMBER(P30), ISNUMBER(P389),ISNUMBER(Q30), ISNUMBER(Q389),ISNUMBER(R30), ISNUMBER(R389),ISNUMBER(S30), ISNUMBER(S389),ISNUMBER(T30), ISNUMBER(T389),ISNUMBER(U30), ISNUMBER(U389),ISNUMBER(V30), ISNUMBER(V389)),"Yes","No"))</f>
        <v/>
      </c>
      <c r="O432" s="1351" t="str">
        <f>IF(C432="","",IF(AND(ISNUMBER(D38), ISNUMBER(D397),ISNUMBER(E38), ISNUMBER(E397),ISNUMBER(F38), ISNUMBER(F397),ISNUMBER(G38), ISNUMBER(G397),ISNUMBER(H38), ISNUMBER(H397),ISNUMBER(I38), ISNUMBER(I397),ISNUMBER(J38), ISNUMBER(J397),ISNUMBER(K38), ISNUMBER(K397),ISNUMBER(L38), ISNUMBER(L397),ISNUMBER(M38), ISNUMBER(M397),ISNUMBER(N38), ISNUMBER(N397),ISNUMBER(O38), ISNUMBER(O397),ISNUMBER(P38), ISNUMBER(P397),ISNUMBER(Q38), ISNUMBER(Q397),ISNUMBER(R38), ISNUMBER(R397),ISNUMBER(S38), ISNUMBER(S397),ISNUMBER(T38), ISNUMBER(T397),ISNUMBER(U38), ISNUMBER(U397),ISNUMBER(V38), ISNUMBER(V397)),"Yes","No"))</f>
        <v/>
      </c>
      <c r="P432" s="1351" t="str">
        <f>IF(C432="","",IF(AND(ISNUMBER(D46), ISNUMBER(D405),ISNUMBER(E46), ISNUMBER(E405),ISNUMBER(F46), ISNUMBER(F405),ISNUMBER(G46), ISNUMBER(G405),ISNUMBER(H46), ISNUMBER(H405),ISNUMBER(I46), ISNUMBER(I405),ISNUMBER(J46), ISNUMBER(J405),ISNUMBER(K46), ISNUMBER(K405),ISNUMBER(L46), ISNUMBER(L405),ISNUMBER(M46), ISNUMBER(M405),ISNUMBER(N46), ISNUMBER(N405),ISNUMBER(O46), ISNUMBER(O405),ISNUMBER(P46), ISNUMBER(P405),ISNUMBER(Q46), ISNUMBER(Q405),ISNUMBER(R46), ISNUMBER(R405),ISNUMBER(S46), ISNUMBER(S405),ISNUMBER(T46), ISNUMBER(T405),ISNUMBER(U46), ISNUMBER(U405),ISNUMBER(V46), ISNUMBER(V405)),"Yes","No"))</f>
        <v/>
      </c>
      <c r="Q432" s="1351" t="str">
        <f>IF(C432="","",IF(AND(ISNUMBER(D54), ISNUMBER(D413),ISNUMBER(E54), ISNUMBER(E413),ISNUMBER(F54), ISNUMBER(F413),ISNUMBER(G54), ISNUMBER(G413),ISNUMBER(H54), ISNUMBER(H413),ISNUMBER(I54), ISNUMBER(I413),ISNUMBER(J54), ISNUMBER(J413),ISNUMBER(K54), ISNUMBER(K413),ISNUMBER(L54), ISNUMBER(L413),ISNUMBER(M54), ISNUMBER(M413),ISNUMBER(N54), ISNUMBER(N413),ISNUMBER(O54), ISNUMBER(O413),ISNUMBER(P54), ISNUMBER(P413),ISNUMBER(Q54), ISNUMBER(Q413),ISNUMBER(R54), ISNUMBER(R413),ISNUMBER(S54), ISNUMBER(S413),ISNUMBER(T54), ISNUMBER(T413),ISNUMBER(U54), ISNUMBER(U413),ISNUMBER(V54), ISNUMBER(V413)),"Yes","No"))</f>
        <v/>
      </c>
      <c r="R432" s="1351" t="str">
        <f>IF(C432="","",IF(AND(ISNUMBER(D62), ISNUMBER(D421),ISNUMBER(E62), ISNUMBER(E421),ISNUMBER(F62), ISNUMBER(F421),ISNUMBER(G62), ISNUMBER(G421),ISNUMBER(H62), ISNUMBER(H421),ISNUMBER(I62), ISNUMBER(I421),ISNUMBER(J62), ISNUMBER(J421),ISNUMBER(K62), ISNUMBER(K421),ISNUMBER(L62), ISNUMBER(L421),ISNUMBER(M62), ISNUMBER(M421),ISNUMBER(N62), ISNUMBER(N421),ISNUMBER(O62), ISNUMBER(O421),ISNUMBER(P62), ISNUMBER(P421),ISNUMBER(Q62), ISNUMBER(Q421),ISNUMBER(R62), ISNUMBER(R421),ISNUMBER(S62), ISNUMBER(S421),ISNUMBER(T62), ISNUMBER(T421),ISNUMBER(U62), ISNUMBER(U421),ISNUMBER(V62), ISNUMBER(V421)),"Yes","No"))</f>
        <v/>
      </c>
      <c r="W432" s="1150"/>
    </row>
    <row r="433" spans="1:23" ht="15" customHeight="1" x14ac:dyDescent="0.25">
      <c r="B433" s="1263">
        <v>2</v>
      </c>
      <c r="C433" s="1201" t="str">
        <f>IF('IRRBB exposures'!$C$7="","",'IRRBB exposures'!$C$7)</f>
        <v/>
      </c>
      <c r="D433" s="1352" t="str">
        <f>IF(L433 = "YES",SUMPRODUCT(D75:V75,D374:V374),"")</f>
        <v/>
      </c>
      <c r="E433" s="1352" t="str">
        <f>IF(M433 = "YES",SUMPRODUCT(D83:V83,D382:V382),"")</f>
        <v/>
      </c>
      <c r="F433" s="1352" t="str">
        <f>IF(N433 = "YES",SUMPRODUCT(D91:V91,D390:V390),"")</f>
        <v/>
      </c>
      <c r="G433" s="1352" t="str">
        <f>IF(O433 = "YES",SUMPRODUCT(D99:V99,D398:V398),"")</f>
        <v/>
      </c>
      <c r="H433" s="1352" t="str">
        <f>IF(P433 = "YES",SUMPRODUCT(D107:V107,D406:V406),"")</f>
        <v/>
      </c>
      <c r="I433" s="1352" t="str">
        <f>IF(Q433 = "YES",SUMPRODUCT(D115:V115,D414:V414),"")</f>
        <v/>
      </c>
      <c r="J433" s="1607" t="str">
        <f>IF(R433 = "YES",SUMPRODUCT(D123:V123,D422:V422),"")</f>
        <v/>
      </c>
      <c r="L433" s="1609" t="str">
        <f>IF(C433="","",IF(AND(ISNUMBER(D75), ISNUMBER(D374),ISNUMBER(E75), ISNUMBER(E374),ISNUMBER(F75), ISNUMBER(F374),ISNUMBER(G75), ISNUMBER(G374),ISNUMBER(H75), ISNUMBER(H374),ISNUMBER(I75), ISNUMBER(I374),ISNUMBER(J75), ISNUMBER(J374),ISNUMBER(K75), ISNUMBER(K374),ISNUMBER(L75), ISNUMBER(L374),ISNUMBER(M75), ISNUMBER(M374),ISNUMBER(N75), ISNUMBER(N374),ISNUMBER(O75), ISNUMBER(O374),ISNUMBER(P75), ISNUMBER(P374),ISNUMBER(Q75), ISNUMBER(Q374),ISNUMBER(R75), ISNUMBER(R374),ISNUMBER(S75), ISNUMBER(S374),ISNUMBER(T75), ISNUMBER(T374),ISNUMBER(U75), ISNUMBER(U374),ISNUMBER(V75), ISNUMBER(V374)),"Yes","No"))</f>
        <v/>
      </c>
      <c r="M433" s="1351" t="str">
        <f>IF(C433="","",IF(AND(ISNUMBER(D83), ISNUMBER(D382),ISNUMBER(E83), ISNUMBER(E382),ISNUMBER(F83), ISNUMBER(F382),ISNUMBER(G83), ISNUMBER(G382),ISNUMBER(H83), ISNUMBER(H382),ISNUMBER(I83), ISNUMBER(I382),ISNUMBER(J83), ISNUMBER(J382),ISNUMBER(K83), ISNUMBER(K382),ISNUMBER(L83), ISNUMBER(L382),ISNUMBER(M83), ISNUMBER(M382),ISNUMBER(N83), ISNUMBER(N382),ISNUMBER(O83), ISNUMBER(O382),ISNUMBER(P83), ISNUMBER(P382),ISNUMBER(Q83), ISNUMBER(Q382),ISNUMBER(R83), ISNUMBER(R382),ISNUMBER(S83), ISNUMBER(S382),ISNUMBER(T83), ISNUMBER(T382),ISNUMBER(U83), ISNUMBER(U382),ISNUMBER(V83), ISNUMBER(V382)),"Yes","No"))</f>
        <v/>
      </c>
      <c r="N433" s="1351" t="str">
        <f>IF(C433="","",IF(AND(ISNUMBER(D91), ISNUMBER(D390),ISNUMBER(E91), ISNUMBER(E390),ISNUMBER(F91), ISNUMBER(F390),ISNUMBER(G91), ISNUMBER(G390),ISNUMBER(H91), ISNUMBER(H390),ISNUMBER(I91), ISNUMBER(I390),ISNUMBER(J91), ISNUMBER(J390),ISNUMBER(K91), ISNUMBER(K390),ISNUMBER(L91), ISNUMBER(L390),ISNUMBER(M91), ISNUMBER(M390),ISNUMBER(N91), ISNUMBER(N390),ISNUMBER(O91), ISNUMBER(O390),ISNUMBER(P91), ISNUMBER(P390),ISNUMBER(Q91), ISNUMBER(Q390),ISNUMBER(R91), ISNUMBER(R390),ISNUMBER(S91), ISNUMBER(S390),ISNUMBER(T91), ISNUMBER(T390),ISNUMBER(U91), ISNUMBER(U390),ISNUMBER(V91), ISNUMBER(V390)),"Yes","No"))</f>
        <v/>
      </c>
      <c r="O433" s="1351" t="str">
        <f>IF(C433="","",IF(AND(ISNUMBER(D99), ISNUMBER(D398),ISNUMBER(E99), ISNUMBER(E398),ISNUMBER(F99), ISNUMBER(F398),ISNUMBER(G99), ISNUMBER(G398),ISNUMBER(H99), ISNUMBER(H398),ISNUMBER(I99), ISNUMBER(I398),ISNUMBER(J99), ISNUMBER(J398),ISNUMBER(K99), ISNUMBER(K398),ISNUMBER(L99), ISNUMBER(L398),ISNUMBER(M99), ISNUMBER(M398),ISNUMBER(N99), ISNUMBER(N398),ISNUMBER(O99), ISNUMBER(O398),ISNUMBER(P99), ISNUMBER(P398),ISNUMBER(Q99), ISNUMBER(Q398),ISNUMBER(R99), ISNUMBER(R398),ISNUMBER(S99), ISNUMBER(S398),ISNUMBER(T99), ISNUMBER(T398),ISNUMBER(U99), ISNUMBER(U398),ISNUMBER(V99), ISNUMBER(V398)),"Yes","No"))</f>
        <v/>
      </c>
      <c r="P433" s="1351" t="str">
        <f>IF(C433="","",IF(AND(ISNUMBER(D107), ISNUMBER(D406),ISNUMBER(E107), ISNUMBER(E406),ISNUMBER(F107), ISNUMBER(F406),ISNUMBER(G107), ISNUMBER(G406),ISNUMBER(H107), ISNUMBER(H406),ISNUMBER(I107), ISNUMBER(I406),ISNUMBER(J107), ISNUMBER(J406),ISNUMBER(K107), ISNUMBER(K406),ISNUMBER(L107), ISNUMBER(L406),ISNUMBER(M107), ISNUMBER(M406),ISNUMBER(N107), ISNUMBER(N406),ISNUMBER(O107), ISNUMBER(O406),ISNUMBER(P107), ISNUMBER(P406),ISNUMBER(Q107), ISNUMBER(Q406),ISNUMBER(R107), ISNUMBER(R406),ISNUMBER(S107), ISNUMBER(S406),ISNUMBER(T107), ISNUMBER(T406),ISNUMBER(U107), ISNUMBER(U406),ISNUMBER(V107), ISNUMBER(V406)),"Yes","No"))</f>
        <v/>
      </c>
      <c r="Q433" s="1351" t="str">
        <f>IF(C433="","",IF(AND(ISNUMBER(D115), ISNUMBER(D414),ISNUMBER(E115), ISNUMBER(E414),ISNUMBER(F115), ISNUMBER(F414),ISNUMBER(G115), ISNUMBER(G414),ISNUMBER(H115), ISNUMBER(H414),ISNUMBER(I115), ISNUMBER(I414),ISNUMBER(J115), ISNUMBER(J414),ISNUMBER(K115), ISNUMBER(K414),ISNUMBER(L115), ISNUMBER(L414),ISNUMBER(M115), ISNUMBER(M414),ISNUMBER(N115), ISNUMBER(N414),ISNUMBER(O115), ISNUMBER(O414),ISNUMBER(P115), ISNUMBER(P414),ISNUMBER(Q115), ISNUMBER(Q414),ISNUMBER(R115), ISNUMBER(R414),ISNUMBER(S115), ISNUMBER(S414),ISNUMBER(T115), ISNUMBER(T414),ISNUMBER(U115), ISNUMBER(U414),ISNUMBER(V115), ISNUMBER(V414)),"Yes","No"))</f>
        <v/>
      </c>
      <c r="R433" s="1351" t="str">
        <f>IF(C433="","",IF(AND(ISNUMBER(D123), ISNUMBER(D422),ISNUMBER(E123), ISNUMBER(E422),ISNUMBER(F123), ISNUMBER(F422),ISNUMBER(G123), ISNUMBER(G422),ISNUMBER(H123), ISNUMBER(H422),ISNUMBER(I123), ISNUMBER(I422),ISNUMBER(J123), ISNUMBER(J422),ISNUMBER(K123), ISNUMBER(K422),ISNUMBER(L123), ISNUMBER(L422),ISNUMBER(M123), ISNUMBER(M422),ISNUMBER(N123), ISNUMBER(N422),ISNUMBER(O123), ISNUMBER(O422),ISNUMBER(P123), ISNUMBER(P422),ISNUMBER(Q123), ISNUMBER(Q422),ISNUMBER(R123), ISNUMBER(R422),ISNUMBER(S123), ISNUMBER(S422),ISNUMBER(T123), ISNUMBER(T422),ISNUMBER(U123), ISNUMBER(U422),ISNUMBER(V123), ISNUMBER(V422)),"Yes","No"))</f>
        <v/>
      </c>
      <c r="S433" s="1723"/>
      <c r="W433" s="1150"/>
    </row>
    <row r="434" spans="1:23" ht="15" customHeight="1" x14ac:dyDescent="0.25">
      <c r="B434" s="1263">
        <v>3</v>
      </c>
      <c r="C434" s="1201" t="str">
        <f>IF('IRRBB exposures'!$C$8="","",'IRRBB exposures'!$C$8)</f>
        <v/>
      </c>
      <c r="D434" s="1352" t="str">
        <f>IF(L434 = "YES",SUMPRODUCT(D136:V136,D375:V375),"")</f>
        <v/>
      </c>
      <c r="E434" s="1352" t="str">
        <f>IF(M434 = "YES",SUMPRODUCT(D144:V144,D383:V383),"")</f>
        <v/>
      </c>
      <c r="F434" s="1352" t="str">
        <f>IF(N434 = "YES",SUMPRODUCT(D152:V152,D391:V391),"")</f>
        <v/>
      </c>
      <c r="G434" s="1352" t="str">
        <f>IF(O434 = "YES",SUMPRODUCT(D160:V160,D399:V399),"")</f>
        <v/>
      </c>
      <c r="H434" s="1352" t="str">
        <f>IF(P434 = "YES",SUMPRODUCT(D168:V168,D407:V407),"")</f>
        <v/>
      </c>
      <c r="I434" s="1352" t="str">
        <f>IF(Q434 = "YES",SUMPRODUCT(D176:V176,D415:V415),"")</f>
        <v/>
      </c>
      <c r="J434" s="1607" t="str">
        <f>IF(R434 = "YES",SUMPRODUCT(D184:V184,D423:V423),"")</f>
        <v/>
      </c>
      <c r="L434" s="1609" t="str">
        <f>IF(C434="","",IF(AND(ISNUMBER(D136), ISNUMBER(D375),ISNUMBER(E136), ISNUMBER(E375),ISNUMBER(F136), ISNUMBER(F375),ISNUMBER(G136), ISNUMBER(G375),ISNUMBER(H136), ISNUMBER(H375),ISNUMBER(I136), ISNUMBER(I375),ISNUMBER(J136), ISNUMBER(J375),ISNUMBER(K136), ISNUMBER(K375),ISNUMBER(L136), ISNUMBER(L375),ISNUMBER(M136), ISNUMBER(M375),ISNUMBER(N136), ISNUMBER(N375),ISNUMBER(O136), ISNUMBER(O375),ISNUMBER(P136), ISNUMBER(P375),ISNUMBER(Q136), ISNUMBER(Q375),ISNUMBER(R136), ISNUMBER(R375),ISNUMBER(S136), ISNUMBER(S375),ISNUMBER(T136), ISNUMBER(T375),ISNUMBER(U136), ISNUMBER(U375),ISNUMBER(V136), ISNUMBER(V375)),"Yes","No"))</f>
        <v/>
      </c>
      <c r="M434" s="1351" t="str">
        <f>IF(C434="","",IF(AND(ISNUMBER(D144), ISNUMBER(D383),ISNUMBER(E144), ISNUMBER(E383),ISNUMBER(F144), ISNUMBER(F383),ISNUMBER(G144), ISNUMBER(G383),ISNUMBER(H144), ISNUMBER(H383),ISNUMBER(I144), ISNUMBER(I383),ISNUMBER(J144), ISNUMBER(J383),ISNUMBER(K144), ISNUMBER(K383),ISNUMBER(L144), ISNUMBER(L383),ISNUMBER(M144), ISNUMBER(M383),ISNUMBER(N144), ISNUMBER(N383),ISNUMBER(O144), ISNUMBER(O383),ISNUMBER(P144), ISNUMBER(P383),ISNUMBER(Q144), ISNUMBER(Q383),ISNUMBER(R144), ISNUMBER(R383),ISNUMBER(S144), ISNUMBER(S383),ISNUMBER(T144), ISNUMBER(T383),ISNUMBER(U144), ISNUMBER(U383),ISNUMBER(V144), ISNUMBER(V383)),"Yes","No"))</f>
        <v/>
      </c>
      <c r="N434" s="1351" t="str">
        <f>IF(C434="","",IF(AND(ISNUMBER(D152), ISNUMBER(D391),ISNUMBER(E152), ISNUMBER(E391),ISNUMBER(F152), ISNUMBER(F391),ISNUMBER(G152), ISNUMBER(G391),ISNUMBER(H152), ISNUMBER(H391),ISNUMBER(I152), ISNUMBER(I391),ISNUMBER(J152), ISNUMBER(J391),ISNUMBER(K152), ISNUMBER(K391),ISNUMBER(L152), ISNUMBER(L391),ISNUMBER(M152), ISNUMBER(M391),ISNUMBER(N152), ISNUMBER(N391),ISNUMBER(O152), ISNUMBER(O391),ISNUMBER(P152), ISNUMBER(P391),ISNUMBER(Q152), ISNUMBER(Q391),ISNUMBER(R152), ISNUMBER(R391),ISNUMBER(S152), ISNUMBER(S391),ISNUMBER(T152), ISNUMBER(T391),ISNUMBER(U152), ISNUMBER(U391),ISNUMBER(V152), ISNUMBER(V391)),"Yes","No"))</f>
        <v/>
      </c>
      <c r="O434" s="1351" t="str">
        <f>IF(C434="","",IF(AND(ISNUMBER(D160), ISNUMBER(D399),ISNUMBER(E160), ISNUMBER(E399),ISNUMBER(F160), ISNUMBER(F399),ISNUMBER(G160), ISNUMBER(G399),ISNUMBER(H160), ISNUMBER(H399),ISNUMBER(I160), ISNUMBER(I399),ISNUMBER(J160), ISNUMBER(J399),ISNUMBER(K160), ISNUMBER(K399),ISNUMBER(L160), ISNUMBER(L399),ISNUMBER(M160), ISNUMBER(M399),ISNUMBER(N160), ISNUMBER(N399),ISNUMBER(O160), ISNUMBER(O399),ISNUMBER(P160), ISNUMBER(P399),ISNUMBER(Q160), ISNUMBER(Q399),ISNUMBER(R160), ISNUMBER(R399),ISNUMBER(S160), ISNUMBER(S399),ISNUMBER(T160), ISNUMBER(T399),ISNUMBER(U160), ISNUMBER(U399),ISNUMBER(V160), ISNUMBER(V399)),"Yes","No"))</f>
        <v/>
      </c>
      <c r="P434" s="1351" t="str">
        <f>IF(C434="","",IF(AND(ISNUMBER(D168), ISNUMBER(D407),ISNUMBER(E168), ISNUMBER(E407),ISNUMBER(F168), ISNUMBER(F407),ISNUMBER(G168), ISNUMBER(G407),ISNUMBER(H168), ISNUMBER(H407),ISNUMBER(I168), ISNUMBER(I407),ISNUMBER(J168), ISNUMBER(J407),ISNUMBER(K168), ISNUMBER(K407),ISNUMBER(L168), ISNUMBER(L407),ISNUMBER(M168), ISNUMBER(M407),ISNUMBER(N168), ISNUMBER(N407),ISNUMBER(O168), ISNUMBER(O407),ISNUMBER(P168), ISNUMBER(P407),ISNUMBER(Q168), ISNUMBER(Q407),ISNUMBER(R168), ISNUMBER(R407),ISNUMBER(S168), ISNUMBER(S407),ISNUMBER(T168), ISNUMBER(T407),ISNUMBER(U168), ISNUMBER(U407),ISNUMBER(V168), ISNUMBER(V407)),"Yes","No"))</f>
        <v/>
      </c>
      <c r="Q434" s="1351" t="str">
        <f>IF(C434="","",IF(AND(ISNUMBER(D176), ISNUMBER(D415),ISNUMBER(E176), ISNUMBER(E415),ISNUMBER(F176), ISNUMBER(F415),ISNUMBER(G176), ISNUMBER(G415),ISNUMBER(H176), ISNUMBER(H415),ISNUMBER(I176), ISNUMBER(I415),ISNUMBER(J176), ISNUMBER(J415),ISNUMBER(K176), ISNUMBER(K415),ISNUMBER(L176), ISNUMBER(L415),ISNUMBER(M176), ISNUMBER(M415),ISNUMBER(N176), ISNUMBER(N415),ISNUMBER(O176), ISNUMBER(O415),ISNUMBER(P176), ISNUMBER(P415),ISNUMBER(Q176), ISNUMBER(Q415),ISNUMBER(R176), ISNUMBER(R415),ISNUMBER(S176), ISNUMBER(S415),ISNUMBER(T176), ISNUMBER(T415),ISNUMBER(U176), ISNUMBER(U415),ISNUMBER(V176), ISNUMBER(V415)),"Yes","No"))</f>
        <v/>
      </c>
      <c r="R434" s="1351" t="str">
        <f>IF(C434="","",IF(AND(ISNUMBER(D184), ISNUMBER(D423),ISNUMBER(E184), ISNUMBER(E423),ISNUMBER(F184), ISNUMBER(F423),ISNUMBER(G184), ISNUMBER(G423),ISNUMBER(H184), ISNUMBER(H423),ISNUMBER(I184), ISNUMBER(I423),ISNUMBER(J184), ISNUMBER(J423),ISNUMBER(K184), ISNUMBER(K423),ISNUMBER(L184), ISNUMBER(L423),ISNUMBER(M184), ISNUMBER(M423),ISNUMBER(N184), ISNUMBER(N423),ISNUMBER(O184), ISNUMBER(O423),ISNUMBER(P184), ISNUMBER(P423),ISNUMBER(Q184), ISNUMBER(Q423),ISNUMBER(R184), ISNUMBER(R423),ISNUMBER(S184), ISNUMBER(S423),ISNUMBER(T184), ISNUMBER(T423),ISNUMBER(U184), ISNUMBER(U423),ISNUMBER(V184), ISNUMBER(V423)),"Yes","No"))</f>
        <v/>
      </c>
      <c r="S434" s="1723"/>
      <c r="W434" s="1150"/>
    </row>
    <row r="435" spans="1:23" ht="15" customHeight="1" x14ac:dyDescent="0.25">
      <c r="B435" s="1263">
        <v>4</v>
      </c>
      <c r="C435" s="1201" t="str">
        <f>IF('IRRBB exposures'!$C$9="","",'IRRBB exposures'!$C$9)</f>
        <v/>
      </c>
      <c r="D435" s="1352" t="str">
        <f>IF(L435 = "YES",SUMPRODUCT(D197:V197,D376:V376),"")</f>
        <v/>
      </c>
      <c r="E435" s="1352" t="str">
        <f>IF(M435 = "YES",SUMPRODUCT(D205:V205,D384:V384),"")</f>
        <v/>
      </c>
      <c r="F435" s="1352" t="str">
        <f>IF(N435 = "YES",SUMPRODUCT(D213:V213,D392:V392),"")</f>
        <v/>
      </c>
      <c r="G435" s="1352" t="str">
        <f>IF(O435 = "YES",SUMPRODUCT(D221:V221,D400:V400),"")</f>
        <v/>
      </c>
      <c r="H435" s="1352" t="str">
        <f>IF(P435 = "YES",SUMPRODUCT(D229:V229,D408:V408),"")</f>
        <v/>
      </c>
      <c r="I435" s="1352" t="str">
        <f>IF(Q435 = "YES",SUMPRODUCT(D237:V237,D416:V416),"")</f>
        <v/>
      </c>
      <c r="J435" s="1607" t="str">
        <f>IF(R435 = "YES",SUMPRODUCT(D245:V245,D424:V424),"")</f>
        <v/>
      </c>
      <c r="L435" s="1609" t="str">
        <f>IF(C435="","",IF(AND(ISNUMBER(D197), ISNUMBER(D376),ISNUMBER(E197), ISNUMBER(E376),ISNUMBER(F197), ISNUMBER(F376),ISNUMBER(G197), ISNUMBER(G376),ISNUMBER(H197), ISNUMBER(H376),ISNUMBER(I197), ISNUMBER(I376),ISNUMBER(J197), ISNUMBER(J376),ISNUMBER(K197), ISNUMBER(K376),ISNUMBER(L197), ISNUMBER(L376),ISNUMBER(M197), ISNUMBER(M376),ISNUMBER(N197), ISNUMBER(N376),ISNUMBER(O197), ISNUMBER(O376),ISNUMBER(P197), ISNUMBER(P376),ISNUMBER(Q197), ISNUMBER(Q376),ISNUMBER(R197), ISNUMBER(R376),ISNUMBER(S197), ISNUMBER(S376),ISNUMBER(T197), ISNUMBER(T376),ISNUMBER(U197), ISNUMBER(U376),ISNUMBER(V197), ISNUMBER(V376)),"Yes","No"))</f>
        <v/>
      </c>
      <c r="M435" s="1351" t="str">
        <f>IF(C435="","",IF(AND(ISNUMBER(D205), ISNUMBER(D384),ISNUMBER(E205), ISNUMBER(E384),ISNUMBER(F205), ISNUMBER(F384),ISNUMBER(G205), ISNUMBER(G384),ISNUMBER(H205), ISNUMBER(H384),ISNUMBER(I205), ISNUMBER(I384),ISNUMBER(J205), ISNUMBER(J384),ISNUMBER(K205), ISNUMBER(K384),ISNUMBER(L205), ISNUMBER(L384),ISNUMBER(M205), ISNUMBER(M384),ISNUMBER(N205), ISNUMBER(N384),ISNUMBER(O205), ISNUMBER(O384),ISNUMBER(P205), ISNUMBER(P384),ISNUMBER(Q205), ISNUMBER(Q384),ISNUMBER(R205), ISNUMBER(R384),ISNUMBER(S205), ISNUMBER(S384),ISNUMBER(T205), ISNUMBER(T384),ISNUMBER(U205), ISNUMBER(U384),ISNUMBER(V205), ISNUMBER(V384)),"Yes","No"))</f>
        <v/>
      </c>
      <c r="N435" s="1351" t="str">
        <f>IF(C435="","",IF(AND(ISNUMBER(D213), ISNUMBER(D392),ISNUMBER(E213), ISNUMBER(E392),ISNUMBER(F213), ISNUMBER(F392),ISNUMBER(G213), ISNUMBER(G392),ISNUMBER(H213), ISNUMBER(H392),ISNUMBER(I213), ISNUMBER(I392),ISNUMBER(J213), ISNUMBER(J392),ISNUMBER(K213), ISNUMBER(K392),ISNUMBER(L213), ISNUMBER(L392),ISNUMBER(M213), ISNUMBER(M392),ISNUMBER(N213), ISNUMBER(N392),ISNUMBER(O213), ISNUMBER(O392),ISNUMBER(P213), ISNUMBER(P392),ISNUMBER(Q213), ISNUMBER(Q392),ISNUMBER(R213), ISNUMBER(R392),ISNUMBER(S213), ISNUMBER(S392),ISNUMBER(T213), ISNUMBER(T392),ISNUMBER(U213), ISNUMBER(U392),ISNUMBER(V213), ISNUMBER(V392)),"Yes","No"))</f>
        <v/>
      </c>
      <c r="O435" s="1351" t="str">
        <f>IF(C435="","",IF(AND(ISNUMBER(D221), ISNUMBER(D400),ISNUMBER(E221), ISNUMBER(E400),ISNUMBER(F221), ISNUMBER(F400),ISNUMBER(G221), ISNUMBER(G400),ISNUMBER(H221), ISNUMBER(H400),ISNUMBER(I221), ISNUMBER(I400),ISNUMBER(J221), ISNUMBER(J400),ISNUMBER(K221), ISNUMBER(K400),ISNUMBER(L221), ISNUMBER(L400),ISNUMBER(M221), ISNUMBER(M400),ISNUMBER(N221), ISNUMBER(N400),ISNUMBER(O221), ISNUMBER(O400),ISNUMBER(P221), ISNUMBER(P400),ISNUMBER(Q221), ISNUMBER(Q400),ISNUMBER(R221), ISNUMBER(R400),ISNUMBER(S221), ISNUMBER(S400),ISNUMBER(T221), ISNUMBER(T400),ISNUMBER(U221), ISNUMBER(U400),ISNUMBER(V221), ISNUMBER(V400)),"Yes","No"))</f>
        <v/>
      </c>
      <c r="P435" s="1351" t="str">
        <f>IF(C435="","",IF(AND(ISNUMBER(D229), ISNUMBER(D408),ISNUMBER(E229), ISNUMBER(E408),ISNUMBER(F229), ISNUMBER(F408),ISNUMBER(G229), ISNUMBER(G408),ISNUMBER(H229), ISNUMBER(H408),ISNUMBER(I229), ISNUMBER(I408),ISNUMBER(J229), ISNUMBER(J408),ISNUMBER(K229), ISNUMBER(K408),ISNUMBER(L229), ISNUMBER(L408),ISNUMBER(M229), ISNUMBER(M408),ISNUMBER(N229), ISNUMBER(N408),ISNUMBER(O229), ISNUMBER(O408),ISNUMBER(P229), ISNUMBER(P408),ISNUMBER(Q229), ISNUMBER(Q408),ISNUMBER(R229), ISNUMBER(R408),ISNUMBER(S229), ISNUMBER(S408),ISNUMBER(T229), ISNUMBER(T408),ISNUMBER(U229), ISNUMBER(U408),ISNUMBER(V229), ISNUMBER(V408)),"Yes","No"))</f>
        <v/>
      </c>
      <c r="Q435" s="1351" t="str">
        <f>IF(C435="","",IF(AND(ISNUMBER(D237), ISNUMBER(D416),ISNUMBER(E237), ISNUMBER(E416),ISNUMBER(F237), ISNUMBER(F416),ISNUMBER(G237), ISNUMBER(G416),ISNUMBER(H237), ISNUMBER(H416),ISNUMBER(I237), ISNUMBER(I416),ISNUMBER(J237), ISNUMBER(J416),ISNUMBER(K237), ISNUMBER(K416),ISNUMBER(L237), ISNUMBER(L416),ISNUMBER(M237), ISNUMBER(M416),ISNUMBER(N237), ISNUMBER(N416),ISNUMBER(O237), ISNUMBER(O416),ISNUMBER(P237), ISNUMBER(P416),ISNUMBER(Q237), ISNUMBER(Q416),ISNUMBER(R237), ISNUMBER(R416),ISNUMBER(S237), ISNUMBER(S416),ISNUMBER(T237), ISNUMBER(T416),ISNUMBER(U237), ISNUMBER(U416),ISNUMBER(V237), ISNUMBER(V416)),"Yes","No"))</f>
        <v/>
      </c>
      <c r="R435" s="1351" t="str">
        <f>IF(C435="","",IF(AND(ISNUMBER(D245), ISNUMBER(D424),ISNUMBER(E245), ISNUMBER(E424),ISNUMBER(F245), ISNUMBER(F424),ISNUMBER(G245), ISNUMBER(G424),ISNUMBER(H245), ISNUMBER(H424),ISNUMBER(I245), ISNUMBER(I424),ISNUMBER(J245), ISNUMBER(J424),ISNUMBER(K245), ISNUMBER(K424),ISNUMBER(L245), ISNUMBER(L424),ISNUMBER(M245), ISNUMBER(M424),ISNUMBER(N245), ISNUMBER(N424),ISNUMBER(O245), ISNUMBER(O424),ISNUMBER(P245), ISNUMBER(P424),ISNUMBER(Q245), ISNUMBER(Q424),ISNUMBER(R245), ISNUMBER(R424),ISNUMBER(S245), ISNUMBER(S424),ISNUMBER(T245), ISNUMBER(T424),ISNUMBER(U245), ISNUMBER(U424),ISNUMBER(V245), ISNUMBER(V424)),"Yes","No"))</f>
        <v/>
      </c>
      <c r="S435" s="1723"/>
      <c r="W435" s="1150"/>
    </row>
    <row r="436" spans="1:23" ht="15" customHeight="1" x14ac:dyDescent="0.25">
      <c r="B436" s="1263">
        <v>5</v>
      </c>
      <c r="C436" s="1201" t="str">
        <f>IF('IRRBB exposures'!$C$10="","",'IRRBB exposures'!$C$10)</f>
        <v/>
      </c>
      <c r="D436" s="1352" t="str">
        <f>IF(L436 = "YES",SUMPRODUCT(D258:V258,D377:V377),"")</f>
        <v/>
      </c>
      <c r="E436" s="1352" t="str">
        <f>IF(M436 = "YES",SUMPRODUCT(D266:V266,D385:V385),"")</f>
        <v/>
      </c>
      <c r="F436" s="1352" t="str">
        <f>IF(N436 = "YES",SUMPRODUCT(D274:V274,D393:V393),"")</f>
        <v/>
      </c>
      <c r="G436" s="1352" t="str">
        <f>IF(O436 = "YES",SUMPRODUCT(D282:V282,D401:V401),"")</f>
        <v/>
      </c>
      <c r="H436" s="1352" t="str">
        <f>IF(P436 = "YES",SUMPRODUCT(D290:V290,D409:V409),"")</f>
        <v/>
      </c>
      <c r="I436" s="1352" t="str">
        <f>IF(Q436 = "YES",SUMPRODUCT(D298:V298,D417:V417),"")</f>
        <v/>
      </c>
      <c r="J436" s="1607" t="str">
        <f>IF(R436 = "YES",SUMPRODUCT(D306:V306,D425:V425),"")</f>
        <v/>
      </c>
      <c r="L436" s="1609" t="str">
        <f>IF(C436="","",IF(AND(ISNUMBER(D258), ISNUMBER(D377),ISNUMBER(E258), ISNUMBER(E377),ISNUMBER(F258), ISNUMBER(F377),ISNUMBER(G258), ISNUMBER(G377),ISNUMBER(H258), ISNUMBER(H377),ISNUMBER(I258), ISNUMBER(I377),ISNUMBER(J258), ISNUMBER(J377),ISNUMBER(K258), ISNUMBER(K377),ISNUMBER(L258), ISNUMBER(L377),ISNUMBER(M258), ISNUMBER(M377),ISNUMBER(N258), ISNUMBER(N377),ISNUMBER(O258), ISNUMBER(O377),ISNUMBER(P258), ISNUMBER(P377),ISNUMBER(Q258), ISNUMBER(Q377),ISNUMBER(R258), ISNUMBER(R377),ISNUMBER(S258), ISNUMBER(S377),ISNUMBER(T258), ISNUMBER(T377),ISNUMBER(U258), ISNUMBER(U377),ISNUMBER(V258), ISNUMBER(V377)),"Yes","No"))</f>
        <v/>
      </c>
      <c r="M436" s="1351" t="str">
        <f>IF(C436="","",IF(AND(ISNUMBER(D266), ISNUMBER(D385),ISNUMBER(E266), ISNUMBER(E385),ISNUMBER(F266), ISNUMBER(F385),ISNUMBER(G266), ISNUMBER(G385),ISNUMBER(H266), ISNUMBER(H385),ISNUMBER(I266), ISNUMBER(I385),ISNUMBER(J266), ISNUMBER(J385),ISNUMBER(K266), ISNUMBER(K385),ISNUMBER(L266), ISNUMBER(L385),ISNUMBER(M266), ISNUMBER(M385),ISNUMBER(N266), ISNUMBER(N385),ISNUMBER(O266), ISNUMBER(O385),ISNUMBER(P266), ISNUMBER(P385),ISNUMBER(Q266), ISNUMBER(Q385),ISNUMBER(R266), ISNUMBER(R385),ISNUMBER(S266), ISNUMBER(S385),ISNUMBER(T266), ISNUMBER(T385),ISNUMBER(U266), ISNUMBER(U385),ISNUMBER(V266), ISNUMBER(V385)),"Yes","No"))</f>
        <v/>
      </c>
      <c r="N436" s="1351" t="str">
        <f>IF(C436="","",IF(AND(ISNUMBER(D274), ISNUMBER(D393),ISNUMBER(E274), ISNUMBER(E393),ISNUMBER(F274), ISNUMBER(F393),ISNUMBER(G274), ISNUMBER(G393),ISNUMBER(H274), ISNUMBER(H393),ISNUMBER(I274), ISNUMBER(I393),ISNUMBER(J274), ISNUMBER(J393),ISNUMBER(K274), ISNUMBER(K393),ISNUMBER(L274), ISNUMBER(L393),ISNUMBER(M274), ISNUMBER(M393),ISNUMBER(N274), ISNUMBER(N393),ISNUMBER(O274), ISNUMBER(O393),ISNUMBER(P274), ISNUMBER(P393),ISNUMBER(Q274), ISNUMBER(Q393),ISNUMBER(R274), ISNUMBER(R393),ISNUMBER(S274), ISNUMBER(S393),ISNUMBER(T274), ISNUMBER(T393),ISNUMBER(U274), ISNUMBER(U393),ISNUMBER(V274), ISNUMBER(V393)),"Yes","No"))</f>
        <v/>
      </c>
      <c r="O436" s="1351" t="str">
        <f>IF(C436="","",IF(AND(ISNUMBER(D282), ISNUMBER(D401),ISNUMBER(E282), ISNUMBER(E401),ISNUMBER(F282), ISNUMBER(F401),ISNUMBER(G282), ISNUMBER(G401),ISNUMBER(H282), ISNUMBER(H401),ISNUMBER(I282), ISNUMBER(I401),ISNUMBER(J282), ISNUMBER(J401),ISNUMBER(K282), ISNUMBER(K401),ISNUMBER(L282), ISNUMBER(L401),ISNUMBER(M282), ISNUMBER(M401),ISNUMBER(N282), ISNUMBER(N401),ISNUMBER(O282), ISNUMBER(O401),ISNUMBER(P282), ISNUMBER(P401),ISNUMBER(Q282), ISNUMBER(Q401),ISNUMBER(R282), ISNUMBER(R401),ISNUMBER(S282), ISNUMBER(S401),ISNUMBER(T282), ISNUMBER(T401),ISNUMBER(U282), ISNUMBER(U401),ISNUMBER(V282), ISNUMBER(V401)),"Yes","No"))</f>
        <v/>
      </c>
      <c r="P436" s="1351" t="str">
        <f>IF(C436="","",IF(AND(ISNUMBER(D290), ISNUMBER(D409),ISNUMBER(E290), ISNUMBER(E409),ISNUMBER(F290), ISNUMBER(F409),ISNUMBER(G290), ISNUMBER(G409),ISNUMBER(H290), ISNUMBER(H409),ISNUMBER(I290), ISNUMBER(I409),ISNUMBER(J290), ISNUMBER(J409),ISNUMBER(K290), ISNUMBER(K409),ISNUMBER(L290), ISNUMBER(L409),ISNUMBER(M290), ISNUMBER(M409),ISNUMBER(N290), ISNUMBER(N409),ISNUMBER(O290), ISNUMBER(O409),ISNUMBER(P290), ISNUMBER(P409),ISNUMBER(Q290), ISNUMBER(Q409),ISNUMBER(R290), ISNUMBER(R409),ISNUMBER(S290), ISNUMBER(S409),ISNUMBER(T290), ISNUMBER(T409),ISNUMBER(U290), ISNUMBER(U409),ISNUMBER(V290), ISNUMBER(V409)),"Yes","No"))</f>
        <v/>
      </c>
      <c r="Q436" s="1351" t="str">
        <f>IF(C436="","",IF(AND(ISNUMBER(D298), ISNUMBER(D417),ISNUMBER(E298), ISNUMBER(E417),ISNUMBER(F298), ISNUMBER(F417),ISNUMBER(G298), ISNUMBER(G417),ISNUMBER(H298), ISNUMBER(H417),ISNUMBER(I298), ISNUMBER(I417),ISNUMBER(J298), ISNUMBER(J417),ISNUMBER(K298), ISNUMBER(K417),ISNUMBER(L298), ISNUMBER(L417),ISNUMBER(M298), ISNUMBER(M417),ISNUMBER(N298), ISNUMBER(N417),ISNUMBER(O298), ISNUMBER(O417),ISNUMBER(P298), ISNUMBER(P417),ISNUMBER(Q298), ISNUMBER(Q417),ISNUMBER(R298), ISNUMBER(R417),ISNUMBER(S298), ISNUMBER(S417),ISNUMBER(T298), ISNUMBER(T417),ISNUMBER(U298), ISNUMBER(U417),ISNUMBER(V298), ISNUMBER(V417)),"Yes","No"))</f>
        <v/>
      </c>
      <c r="R436" s="1351" t="str">
        <f>IF(C436="","",IF(AND(ISNUMBER(D306), ISNUMBER(D425),ISNUMBER(E306), ISNUMBER(E425),ISNUMBER(F306), ISNUMBER(F425),ISNUMBER(G306), ISNUMBER(G425),ISNUMBER(H306), ISNUMBER(H425),ISNUMBER(I306), ISNUMBER(I425),ISNUMBER(J306), ISNUMBER(J425),ISNUMBER(K306), ISNUMBER(K425),ISNUMBER(L306), ISNUMBER(L425),ISNUMBER(M306), ISNUMBER(M425),ISNUMBER(N306), ISNUMBER(N425),ISNUMBER(O306), ISNUMBER(O425),ISNUMBER(P306), ISNUMBER(P425),ISNUMBER(Q306), ISNUMBER(Q425),ISNUMBER(R306), ISNUMBER(R425),ISNUMBER(S306), ISNUMBER(S425),ISNUMBER(T306), ISNUMBER(T425),ISNUMBER(U306), ISNUMBER(U425),ISNUMBER(V306), ISNUMBER(V425)),"Yes","No"))</f>
        <v/>
      </c>
      <c r="S436" s="1723"/>
      <c r="W436" s="1150"/>
    </row>
    <row r="437" spans="1:23" ht="15" customHeight="1" x14ac:dyDescent="0.25">
      <c r="B437" s="1264">
        <v>6</v>
      </c>
      <c r="C437" s="1353" t="str">
        <f>IF('IRRBB exposures'!$C$11="","",'IRRBB exposures'!$C$11)</f>
        <v/>
      </c>
      <c r="D437" s="1354" t="str">
        <f>IF(L437 = "YES",SUMPRODUCT(D319:V319,D378:V378),"")</f>
        <v/>
      </c>
      <c r="E437" s="1354" t="str">
        <f>IF(M437 = "YES",SUMPRODUCT(D327:V327,D386:V386),"")</f>
        <v/>
      </c>
      <c r="F437" s="1354" t="str">
        <f>IF(N437 = "YES",SUMPRODUCT(D335:V335,D394:V394),"")</f>
        <v/>
      </c>
      <c r="G437" s="1354" t="str">
        <f>IF(O437 = "YES",SUMPRODUCT(D343:V343,D402:V402),"")</f>
        <v/>
      </c>
      <c r="H437" s="1354" t="str">
        <f>IF(P437 = "YES",SUMPRODUCT(D351:V351,D410:V410),"")</f>
        <v/>
      </c>
      <c r="I437" s="1354" t="str">
        <f>IF(Q437 = "YES",SUMPRODUCT(D359:V359,D418:V418),"")</f>
        <v/>
      </c>
      <c r="J437" s="1608" t="str">
        <f>IF(R437 = "YES",SUMPRODUCT(D367:V367,D426:V426),"")</f>
        <v/>
      </c>
      <c r="L437" s="1610" t="str">
        <f>IF(C437="","",IF(AND(ISNUMBER(D319), ISNUMBER(D378),ISNUMBER(E319), ISNUMBER(E378),ISNUMBER(F319), ISNUMBER(F378),ISNUMBER(G319), ISNUMBER(G378),ISNUMBER(H319), ISNUMBER(H378),ISNUMBER(I319), ISNUMBER(I378),ISNUMBER(J319), ISNUMBER(J378),ISNUMBER(K319), ISNUMBER(K378),ISNUMBER(L319), ISNUMBER(L378),ISNUMBER(M319), ISNUMBER(M378),ISNUMBER(N319), ISNUMBER(N378),ISNUMBER(O319), ISNUMBER(O378),ISNUMBER(P319), ISNUMBER(P378),ISNUMBER(Q319), ISNUMBER(Q378),ISNUMBER(R319), ISNUMBER(R378),ISNUMBER(S319), ISNUMBER(S378),ISNUMBER(T319), ISNUMBER(T378),ISNUMBER(U319), ISNUMBER(U378),ISNUMBER(V319), ISNUMBER(V378)),"Yes","No"))</f>
        <v/>
      </c>
      <c r="M437" s="1355" t="str">
        <f>IF(C437="","",IF(AND(ISNUMBER(D327), ISNUMBER(D386),ISNUMBER(E327), ISNUMBER(E386),ISNUMBER(F327), ISNUMBER(F386),ISNUMBER(G327), ISNUMBER(G386),ISNUMBER(H327), ISNUMBER(H386),ISNUMBER(I327), ISNUMBER(I386),ISNUMBER(J327), ISNUMBER(J386),ISNUMBER(K327), ISNUMBER(K386),ISNUMBER(L327), ISNUMBER(L386),ISNUMBER(M327), ISNUMBER(M386),ISNUMBER(N327), ISNUMBER(N386),ISNUMBER(O327), ISNUMBER(O386),ISNUMBER(P327), ISNUMBER(P386),ISNUMBER(Q327), ISNUMBER(Q386),ISNUMBER(R327), ISNUMBER(R386),ISNUMBER(S327), ISNUMBER(S386),ISNUMBER(T327), ISNUMBER(T386),ISNUMBER(U327), ISNUMBER(U386),ISNUMBER(V327), ISNUMBER(V386)),"Yes","No"))</f>
        <v/>
      </c>
      <c r="N437" s="1355" t="str">
        <f>IF(C437="","",IF(AND(ISNUMBER(D335), ISNUMBER(D394),ISNUMBER(E335), ISNUMBER(E394),ISNUMBER(F335), ISNUMBER(F394),ISNUMBER(G335), ISNUMBER(G394),ISNUMBER(H335), ISNUMBER(H394),ISNUMBER(I335), ISNUMBER(I394),ISNUMBER(J335), ISNUMBER(J394),ISNUMBER(K335), ISNUMBER(K394),ISNUMBER(L335), ISNUMBER(L394),ISNUMBER(M335), ISNUMBER(M394),ISNUMBER(N335), ISNUMBER(N394),ISNUMBER(O335), ISNUMBER(O394),ISNUMBER(P335), ISNUMBER(P394),ISNUMBER(Q335), ISNUMBER(Q394),ISNUMBER(R335), ISNUMBER(R394),ISNUMBER(S335), ISNUMBER(S394),ISNUMBER(T335), ISNUMBER(T394),ISNUMBER(U335), ISNUMBER(U394),ISNUMBER(V335), ISNUMBER(V394)),"Yes","No"))</f>
        <v/>
      </c>
      <c r="O437" s="1355" t="str">
        <f>IF(C437="","",IF(AND(ISNUMBER(D343), ISNUMBER(D402),ISNUMBER(E343), ISNUMBER(E402),ISNUMBER(F343), ISNUMBER(F402),ISNUMBER(G343), ISNUMBER(G402),ISNUMBER(H343), ISNUMBER(H402),ISNUMBER(I343), ISNUMBER(I402),ISNUMBER(J343), ISNUMBER(J402),ISNUMBER(K343), ISNUMBER(K402),ISNUMBER(L343), ISNUMBER(L402),ISNUMBER(M343), ISNUMBER(M402),ISNUMBER(N343), ISNUMBER(N402),ISNUMBER(O343), ISNUMBER(O402),ISNUMBER(P343), ISNUMBER(P402),ISNUMBER(Q343), ISNUMBER(Q402),ISNUMBER(R343), ISNUMBER(R402),ISNUMBER(S343), ISNUMBER(S402),ISNUMBER(T343), ISNUMBER(T402),ISNUMBER(U343), ISNUMBER(U402),ISNUMBER(V343), ISNUMBER(V402)),"Yes","No"))</f>
        <v/>
      </c>
      <c r="P437" s="1355" t="str">
        <f>IF(C437="","",IF(AND(ISNUMBER(D351), ISNUMBER(D410),ISNUMBER(E351), ISNUMBER(E410),ISNUMBER(F351), ISNUMBER(F410),ISNUMBER(G351), ISNUMBER(G410),ISNUMBER(H351), ISNUMBER(H410),ISNUMBER(I351), ISNUMBER(I410),ISNUMBER(J351), ISNUMBER(J410),ISNUMBER(K351), ISNUMBER(K410),ISNUMBER(L351), ISNUMBER(L410),ISNUMBER(M351), ISNUMBER(M410),ISNUMBER(N351), ISNUMBER(N410),ISNUMBER(O351), ISNUMBER(O410),ISNUMBER(P351), ISNUMBER(P410),ISNUMBER(Q351), ISNUMBER(Q410),ISNUMBER(R351), ISNUMBER(R410),ISNUMBER(S351), ISNUMBER(S410),ISNUMBER(T351), ISNUMBER(T410),ISNUMBER(U351), ISNUMBER(U410),ISNUMBER(V351), ISNUMBER(V410)),"Yes","No"))</f>
        <v/>
      </c>
      <c r="Q437" s="1355" t="str">
        <f>IF(C437="","",IF(AND(ISNUMBER(D359), ISNUMBER(D418),ISNUMBER(E359), ISNUMBER(E418),ISNUMBER(F359), ISNUMBER(F418),ISNUMBER(G359), ISNUMBER(G418),ISNUMBER(H359), ISNUMBER(H418),ISNUMBER(I359), ISNUMBER(I418),ISNUMBER(J359), ISNUMBER(J418),ISNUMBER(K359), ISNUMBER(K418),ISNUMBER(L359), ISNUMBER(L418),ISNUMBER(M359), ISNUMBER(M418),ISNUMBER(N359), ISNUMBER(N418),ISNUMBER(O359), ISNUMBER(O418),ISNUMBER(P359), ISNUMBER(P418),ISNUMBER(Q359), ISNUMBER(Q418),ISNUMBER(R359), ISNUMBER(R418),ISNUMBER(S359), ISNUMBER(S418),ISNUMBER(T359), ISNUMBER(T418),ISNUMBER(U359), ISNUMBER(U418),ISNUMBER(V359), ISNUMBER(V418)),"Yes","No"))</f>
        <v/>
      </c>
      <c r="R437" s="1355" t="str">
        <f>IF(C437="","",IF(AND(ISNUMBER(D367), ISNUMBER(D426),ISNUMBER(E367), ISNUMBER(E426),ISNUMBER(F367), ISNUMBER(F426),ISNUMBER(G367), ISNUMBER(G426),ISNUMBER(H367), ISNUMBER(H426),ISNUMBER(I367), ISNUMBER(I426),ISNUMBER(J367), ISNUMBER(J426),ISNUMBER(K367), ISNUMBER(K426),ISNUMBER(L367), ISNUMBER(L426),ISNUMBER(M367), ISNUMBER(M426),ISNUMBER(N367), ISNUMBER(N426),ISNUMBER(O367), ISNUMBER(O426),ISNUMBER(P367), ISNUMBER(P426),ISNUMBER(Q367), ISNUMBER(Q426),ISNUMBER(R367), ISNUMBER(R426),ISNUMBER(S367), ISNUMBER(S426),ISNUMBER(T367), ISNUMBER(T426),ISNUMBER(U367), ISNUMBER(U426),ISNUMBER(V367), ISNUMBER(V426)),"Yes","No"))</f>
        <v/>
      </c>
      <c r="S437" s="1723"/>
      <c r="W437" s="1150"/>
    </row>
    <row r="438" spans="1:23" s="1139" customFormat="1" ht="15" customHeight="1" x14ac:dyDescent="0.25">
      <c r="A438" s="1211"/>
      <c r="W438" s="1724"/>
    </row>
    <row r="439" spans="1:23" ht="60" customHeight="1" x14ac:dyDescent="0.25">
      <c r="A439" s="1751" t="s">
        <v>1317</v>
      </c>
    </row>
    <row r="440" spans="1:23" ht="18.75" customHeight="1" x14ac:dyDescent="0.25">
      <c r="A440" s="1164" t="s">
        <v>1318</v>
      </c>
      <c r="B440" s="1752"/>
    </row>
    <row r="441" spans="1:23" ht="15" customHeight="1" x14ac:dyDescent="0.25">
      <c r="B441" s="2131" t="s">
        <v>1319</v>
      </c>
      <c r="C441" s="2131"/>
      <c r="D441" s="2235" t="s">
        <v>1320</v>
      </c>
      <c r="E441" s="2235"/>
      <c r="F441" s="2235"/>
      <c r="G441" s="2235"/>
      <c r="H441" s="2235"/>
      <c r="I441" s="1970"/>
      <c r="U441" s="1723"/>
      <c r="W441" s="1150"/>
    </row>
    <row r="442" spans="1:23" ht="15" customHeight="1" x14ac:dyDescent="0.25">
      <c r="B442" s="2133"/>
      <c r="C442" s="2133"/>
      <c r="D442" s="1721">
        <v>1</v>
      </c>
      <c r="E442" s="1721">
        <v>2</v>
      </c>
      <c r="F442" s="1721">
        <v>3</v>
      </c>
      <c r="G442" s="1721">
        <v>4</v>
      </c>
      <c r="H442" s="1721">
        <v>5</v>
      </c>
      <c r="I442" s="1722">
        <v>6</v>
      </c>
      <c r="S442" s="1723"/>
      <c r="T442" s="1723"/>
      <c r="U442" s="1723"/>
      <c r="W442" s="1150"/>
    </row>
    <row r="443" spans="1:23" ht="15" customHeight="1" x14ac:dyDescent="0.25">
      <c r="B443" s="1573">
        <v>1</v>
      </c>
      <c r="C443" s="1200" t="str">
        <f>IF('IRRBB exposures'!$C$6="","",'IRRBB exposures'!$C$6)</f>
        <v/>
      </c>
      <c r="D443" s="1488" t="str">
        <f>IF(AND(ISNUMBER('IRRBB exposures'!Q602),ISNUMBER('IRRBB exposures'!Q603),ISNUMBER('IRRBB exposures'!$I602),ISNUMBER('IRRBB exposures'!$I603)),'IRRBB exposures'!Q602+'IRRBB exposures'!Q603-'IRRBB exposures'!$I602-'IRRBB exposures'!$I603,"")</f>
        <v/>
      </c>
      <c r="E443" s="1486" t="str">
        <f>IF(AND(ISNUMBER('IRRBB exposures'!R602),ISNUMBER('IRRBB exposures'!R603),ISNUMBER('IRRBB exposures'!$I602),ISNUMBER('IRRBB exposures'!$I603)),'IRRBB exposures'!R602+'IRRBB exposures'!R603-'IRRBB exposures'!$I602-'IRRBB exposures'!$I603,"")</f>
        <v/>
      </c>
      <c r="F443" s="1486" t="str">
        <f>IF(AND(ISNUMBER('IRRBB exposures'!S602),ISNUMBER('IRRBB exposures'!S603),ISNUMBER('IRRBB exposures'!$I602),ISNUMBER('IRRBB exposures'!$I603)),'IRRBB exposures'!S602+'IRRBB exposures'!S603-'IRRBB exposures'!$I602-'IRRBB exposures'!$I603,"")</f>
        <v/>
      </c>
      <c r="G443" s="1486" t="str">
        <f>IF(AND(ISNUMBER('IRRBB exposures'!T602),ISNUMBER('IRRBB exposures'!T603),ISNUMBER('IRRBB exposures'!$I602),ISNUMBER('IRRBB exposures'!$I603)),'IRRBB exposures'!T602+'IRRBB exposures'!T603-'IRRBB exposures'!$I602-'IRRBB exposures'!$I603,"")</f>
        <v/>
      </c>
      <c r="H443" s="1486" t="str">
        <f>IF(AND(ISNUMBER('IRRBB exposures'!U602),ISNUMBER('IRRBB exposures'!U603),ISNUMBER('IRRBB exposures'!$I602),ISNUMBER('IRRBB exposures'!$I603)),'IRRBB exposures'!U602+'IRRBB exposures'!U603-'IRRBB exposures'!$I602-'IRRBB exposures'!$I603,"")</f>
        <v/>
      </c>
      <c r="I443" s="1611" t="str">
        <f>IF(AND(ISNUMBER('IRRBB exposures'!V602),ISNUMBER('IRRBB exposures'!V603),ISNUMBER('IRRBB exposures'!$I602),ISNUMBER('IRRBB exposures'!$I603)),'IRRBB exposures'!V602+'IRRBB exposures'!V603-'IRRBB exposures'!$I602-'IRRBB exposures'!$I603,"")</f>
        <v/>
      </c>
      <c r="U443" s="1723"/>
      <c r="W443" s="1150"/>
    </row>
    <row r="444" spans="1:23" ht="15" customHeight="1" x14ac:dyDescent="0.25">
      <c r="B444" s="1574">
        <v>2</v>
      </c>
      <c r="C444" s="1201" t="str">
        <f>IF('IRRBB exposures'!$C$7="","",'IRRBB exposures'!$C$7)</f>
        <v/>
      </c>
      <c r="D444" s="1489" t="str">
        <f>IF(AND(ISNUMBER('IRRBB exposures'!Q608),ISNUMBER('IRRBB exposures'!Q609),ISNUMBER('IRRBB exposures'!$I608),ISNUMBER('IRRBB exposures'!$I609)),'IRRBB exposures'!Q608+'IRRBB exposures'!Q609-'IRRBB exposures'!$I608-'IRRBB exposures'!$I609,"")</f>
        <v/>
      </c>
      <c r="E444" s="1486" t="str">
        <f>IF(AND(ISNUMBER('IRRBB exposures'!R608),ISNUMBER('IRRBB exposures'!R609),ISNUMBER('IRRBB exposures'!$I608),ISNUMBER('IRRBB exposures'!$I609)),'IRRBB exposures'!R608+'IRRBB exposures'!R609-'IRRBB exposures'!$I608-'IRRBB exposures'!$I609,"")</f>
        <v/>
      </c>
      <c r="F444" s="1486" t="str">
        <f>IF(AND(ISNUMBER('IRRBB exposures'!S608),ISNUMBER('IRRBB exposures'!S609),ISNUMBER('IRRBB exposures'!$I608),ISNUMBER('IRRBB exposures'!$I609)),'IRRBB exposures'!S608+'IRRBB exposures'!S609-'IRRBB exposures'!$I608-'IRRBB exposures'!$I609,"")</f>
        <v/>
      </c>
      <c r="G444" s="1486" t="str">
        <f>IF(AND(ISNUMBER('IRRBB exposures'!T608),ISNUMBER('IRRBB exposures'!T609),ISNUMBER('IRRBB exposures'!$I608),ISNUMBER('IRRBB exposures'!$I609)),'IRRBB exposures'!T608+'IRRBB exposures'!T609-'IRRBB exposures'!$I608-'IRRBB exposures'!$I609,"")</f>
        <v/>
      </c>
      <c r="H444" s="1486" t="str">
        <f>IF(AND(ISNUMBER('IRRBB exposures'!U608),ISNUMBER('IRRBB exposures'!U609),ISNUMBER('IRRBB exposures'!$I608),ISNUMBER('IRRBB exposures'!$I609)),'IRRBB exposures'!U608+'IRRBB exposures'!U609-'IRRBB exposures'!$I608-'IRRBB exposures'!$I609,"")</f>
        <v/>
      </c>
      <c r="I444" s="1611" t="str">
        <f>IF(AND(ISNUMBER('IRRBB exposures'!V608),ISNUMBER('IRRBB exposures'!V609),ISNUMBER('IRRBB exposures'!$I608),ISNUMBER('IRRBB exposures'!$I609)),'IRRBB exposures'!V608+'IRRBB exposures'!V609-'IRRBB exposures'!$I608-'IRRBB exposures'!$I609,"")</f>
        <v/>
      </c>
      <c r="U444" s="1723"/>
      <c r="W444" s="1150"/>
    </row>
    <row r="445" spans="1:23" ht="15" customHeight="1" x14ac:dyDescent="0.25">
      <c r="B445" s="1574">
        <v>3</v>
      </c>
      <c r="C445" s="1201" t="str">
        <f>IF('IRRBB exposures'!$C$8="","",'IRRBB exposures'!$C$8)</f>
        <v/>
      </c>
      <c r="D445" s="1489" t="str">
        <f>IF(AND(ISNUMBER('IRRBB exposures'!Q614),ISNUMBER('IRRBB exposures'!Q615),ISNUMBER('IRRBB exposures'!$I614),ISNUMBER('IRRBB exposures'!$I615)),'IRRBB exposures'!Q614+'IRRBB exposures'!Q615-'IRRBB exposures'!$I614-'IRRBB exposures'!$I615,"")</f>
        <v/>
      </c>
      <c r="E445" s="1486" t="str">
        <f>IF(AND(ISNUMBER('IRRBB exposures'!R614),ISNUMBER('IRRBB exposures'!R615),ISNUMBER('IRRBB exposures'!$I614),ISNUMBER('IRRBB exposures'!$I615)),'IRRBB exposures'!R614+'IRRBB exposures'!R615-'IRRBB exposures'!$I614-'IRRBB exposures'!$I615,"")</f>
        <v/>
      </c>
      <c r="F445" s="1486" t="str">
        <f>IF(AND(ISNUMBER('IRRBB exposures'!S614),ISNUMBER('IRRBB exposures'!S615),ISNUMBER('IRRBB exposures'!$I614),ISNUMBER('IRRBB exposures'!$I615)),'IRRBB exposures'!S614+'IRRBB exposures'!S615-'IRRBB exposures'!$I614-'IRRBB exposures'!$I615,"")</f>
        <v/>
      </c>
      <c r="G445" s="1486" t="str">
        <f>IF(AND(ISNUMBER('IRRBB exposures'!T614),ISNUMBER('IRRBB exposures'!T615),ISNUMBER('IRRBB exposures'!$I614),ISNUMBER('IRRBB exposures'!$I615)),'IRRBB exposures'!T614+'IRRBB exposures'!T615-'IRRBB exposures'!$I614-'IRRBB exposures'!$I615,"")</f>
        <v/>
      </c>
      <c r="H445" s="1486" t="str">
        <f>IF(AND(ISNUMBER('IRRBB exposures'!U614),ISNUMBER('IRRBB exposures'!U615),ISNUMBER('IRRBB exposures'!$I614),ISNUMBER('IRRBB exposures'!$I615)),'IRRBB exposures'!U614+'IRRBB exposures'!U615-'IRRBB exposures'!$I614-'IRRBB exposures'!$I615,"")</f>
        <v/>
      </c>
      <c r="I445" s="1611" t="str">
        <f>IF(AND(ISNUMBER('IRRBB exposures'!V614),ISNUMBER('IRRBB exposures'!V615),ISNUMBER('IRRBB exposures'!$I614),ISNUMBER('IRRBB exposures'!$I615)),'IRRBB exposures'!V614+'IRRBB exposures'!V615-'IRRBB exposures'!$I614-'IRRBB exposures'!$I615,"")</f>
        <v/>
      </c>
      <c r="U445" s="1723"/>
      <c r="W445" s="1150"/>
    </row>
    <row r="446" spans="1:23" ht="15" customHeight="1" x14ac:dyDescent="0.25">
      <c r="B446" s="1574">
        <v>4</v>
      </c>
      <c r="C446" s="1201" t="str">
        <f>IF('IRRBB exposures'!$C$9="","",'IRRBB exposures'!$C$9)</f>
        <v/>
      </c>
      <c r="D446" s="1489" t="str">
        <f>IF(AND(ISNUMBER('IRRBB exposures'!Q620),ISNUMBER('IRRBB exposures'!Q621),ISNUMBER('IRRBB exposures'!$I620),ISNUMBER('IRRBB exposures'!$I621)),'IRRBB exposures'!Q620+'IRRBB exposures'!Q621-'IRRBB exposures'!$I620-'IRRBB exposures'!$I621,"")</f>
        <v/>
      </c>
      <c r="E446" s="1486" t="str">
        <f>IF(AND(ISNUMBER('IRRBB exposures'!R620),ISNUMBER('IRRBB exposures'!R621),ISNUMBER('IRRBB exposures'!$I620),ISNUMBER('IRRBB exposures'!$I621)),'IRRBB exposures'!R620+'IRRBB exposures'!R621-'IRRBB exposures'!$I620-'IRRBB exposures'!$I621,"")</f>
        <v/>
      </c>
      <c r="F446" s="1486" t="str">
        <f>IF(AND(ISNUMBER('IRRBB exposures'!S620),ISNUMBER('IRRBB exposures'!S621),ISNUMBER('IRRBB exposures'!$I620),ISNUMBER('IRRBB exposures'!$I621)),'IRRBB exposures'!S620+'IRRBB exposures'!S621-'IRRBB exposures'!$I620-'IRRBB exposures'!$I621,"")</f>
        <v/>
      </c>
      <c r="G446" s="1486" t="str">
        <f>IF(AND(ISNUMBER('IRRBB exposures'!T620),ISNUMBER('IRRBB exposures'!T621),ISNUMBER('IRRBB exposures'!$I620),ISNUMBER('IRRBB exposures'!$I621)),'IRRBB exposures'!T620+'IRRBB exposures'!T621-'IRRBB exposures'!$I620-'IRRBB exposures'!$I621,"")</f>
        <v/>
      </c>
      <c r="H446" s="1486" t="str">
        <f>IF(AND(ISNUMBER('IRRBB exposures'!U620),ISNUMBER('IRRBB exposures'!U621),ISNUMBER('IRRBB exposures'!$I620),ISNUMBER('IRRBB exposures'!$I621)),'IRRBB exposures'!U620+'IRRBB exposures'!U621-'IRRBB exposures'!$I620-'IRRBB exposures'!$I621,"")</f>
        <v/>
      </c>
      <c r="I446" s="1611" t="str">
        <f>IF(AND(ISNUMBER('IRRBB exposures'!V620),ISNUMBER('IRRBB exposures'!V621),ISNUMBER('IRRBB exposures'!$I620),ISNUMBER('IRRBB exposures'!$I621)),'IRRBB exposures'!V620+'IRRBB exposures'!V621-'IRRBB exposures'!$I620-'IRRBB exposures'!$I621,"")</f>
        <v/>
      </c>
      <c r="U446" s="1723"/>
      <c r="W446" s="1150"/>
    </row>
    <row r="447" spans="1:23" ht="15" customHeight="1" x14ac:dyDescent="0.25">
      <c r="B447" s="1574">
        <v>5</v>
      </c>
      <c r="C447" s="1201" t="str">
        <f>IF('IRRBB exposures'!$C$10="","",'IRRBB exposures'!$C$10)</f>
        <v/>
      </c>
      <c r="D447" s="1489" t="str">
        <f>IF(AND(ISNUMBER('IRRBB exposures'!Q626),ISNUMBER('IRRBB exposures'!Q627),ISNUMBER('IRRBB exposures'!$I626),ISNUMBER('IRRBB exposures'!$I627)),'IRRBB exposures'!Q626+'IRRBB exposures'!Q627-'IRRBB exposures'!$I626-'IRRBB exposures'!$I627,"")</f>
        <v/>
      </c>
      <c r="E447" s="1486" t="str">
        <f>IF(AND(ISNUMBER('IRRBB exposures'!R626),ISNUMBER('IRRBB exposures'!R627),ISNUMBER('IRRBB exposures'!$I626),ISNUMBER('IRRBB exposures'!$I627)),'IRRBB exposures'!R626+'IRRBB exposures'!R627-'IRRBB exposures'!$I626-'IRRBB exposures'!$I627,"")</f>
        <v/>
      </c>
      <c r="F447" s="1486" t="str">
        <f>IF(AND(ISNUMBER('IRRBB exposures'!S626),ISNUMBER('IRRBB exposures'!S627),ISNUMBER('IRRBB exposures'!$I626),ISNUMBER('IRRBB exposures'!$I627)),'IRRBB exposures'!S626+'IRRBB exposures'!S627-'IRRBB exposures'!$I626-'IRRBB exposures'!$I627,"")</f>
        <v/>
      </c>
      <c r="G447" s="1486" t="str">
        <f>IF(AND(ISNUMBER('IRRBB exposures'!T626),ISNUMBER('IRRBB exposures'!T627),ISNUMBER('IRRBB exposures'!$I626),ISNUMBER('IRRBB exposures'!$I627)),'IRRBB exposures'!T626+'IRRBB exposures'!T627-'IRRBB exposures'!$I626-'IRRBB exposures'!$I627,"")</f>
        <v/>
      </c>
      <c r="H447" s="1486" t="str">
        <f>IF(AND(ISNUMBER('IRRBB exposures'!U626),ISNUMBER('IRRBB exposures'!U627),ISNUMBER('IRRBB exposures'!$I626),ISNUMBER('IRRBB exposures'!$I627)),'IRRBB exposures'!U626+'IRRBB exposures'!U627-'IRRBB exposures'!$I626-'IRRBB exposures'!$I627,"")</f>
        <v/>
      </c>
      <c r="I447" s="1611" t="str">
        <f>IF(AND(ISNUMBER('IRRBB exposures'!V626),ISNUMBER('IRRBB exposures'!V627),ISNUMBER('IRRBB exposures'!$I626),ISNUMBER('IRRBB exposures'!$I627)),'IRRBB exposures'!V626+'IRRBB exposures'!V627-'IRRBB exposures'!$I626-'IRRBB exposures'!$I627,"")</f>
        <v/>
      </c>
      <c r="U447" s="1723"/>
      <c r="W447" s="1150"/>
    </row>
    <row r="448" spans="1:23" ht="15" customHeight="1" x14ac:dyDescent="0.25">
      <c r="B448" s="1575">
        <v>6</v>
      </c>
      <c r="C448" s="1356" t="str">
        <f>IF('IRRBB exposures'!$C$11="","",'IRRBB exposures'!$C$11)</f>
        <v/>
      </c>
      <c r="D448" s="1490" t="str">
        <f>IF(AND(ISNUMBER('IRRBB exposures'!Q632),ISNUMBER('IRRBB exposures'!Q633),ISNUMBER('IRRBB exposures'!$I632),ISNUMBER('IRRBB exposures'!$I633)),'IRRBB exposures'!Q632+'IRRBB exposures'!Q633-'IRRBB exposures'!$I632-'IRRBB exposures'!$I633,"")</f>
        <v/>
      </c>
      <c r="E448" s="1487" t="str">
        <f>IF(AND(ISNUMBER('IRRBB exposures'!R632),ISNUMBER('IRRBB exposures'!R633),ISNUMBER('IRRBB exposures'!$I632),ISNUMBER('IRRBB exposures'!$I633)),'IRRBB exposures'!R632+'IRRBB exposures'!R633-'IRRBB exposures'!$I632-'IRRBB exposures'!$I633,"")</f>
        <v/>
      </c>
      <c r="F448" s="1487" t="str">
        <f>IF(AND(ISNUMBER('IRRBB exposures'!S632),ISNUMBER('IRRBB exposures'!S633),ISNUMBER('IRRBB exposures'!$I632),ISNUMBER('IRRBB exposures'!$I633)),'IRRBB exposures'!S632+'IRRBB exposures'!S633-'IRRBB exposures'!$I632-'IRRBB exposures'!$I633,"")</f>
        <v/>
      </c>
      <c r="G448" s="1487" t="str">
        <f>IF(AND(ISNUMBER('IRRBB exposures'!T632),ISNUMBER('IRRBB exposures'!T633),ISNUMBER('IRRBB exposures'!$I632),ISNUMBER('IRRBB exposures'!$I633)),'IRRBB exposures'!T632+'IRRBB exposures'!T633-'IRRBB exposures'!$I632-'IRRBB exposures'!$I633,"")</f>
        <v/>
      </c>
      <c r="H448" s="1487" t="str">
        <f>IF(AND(ISNUMBER('IRRBB exposures'!U632),ISNUMBER('IRRBB exposures'!U633),ISNUMBER('IRRBB exposures'!$I632),ISNUMBER('IRRBB exposures'!$I633)),'IRRBB exposures'!U632+'IRRBB exposures'!U633-'IRRBB exposures'!$I632-'IRRBB exposures'!$I633,"")</f>
        <v/>
      </c>
      <c r="I448" s="1612" t="str">
        <f>IF(AND(ISNUMBER('IRRBB exposures'!V632),ISNUMBER('IRRBB exposures'!V633),ISNUMBER('IRRBB exposures'!$I632),ISNUMBER('IRRBB exposures'!$I633)),'IRRBB exposures'!V632+'IRRBB exposures'!V633-'IRRBB exposures'!$I632-'IRRBB exposures'!$I633,"")</f>
        <v/>
      </c>
      <c r="U448" s="1723"/>
      <c r="W448" s="1150"/>
    </row>
    <row r="449" spans="1:23" ht="15" customHeight="1" x14ac:dyDescent="0.25">
      <c r="U449" s="1723"/>
      <c r="W449" s="1150"/>
    </row>
    <row r="450" spans="1:23" ht="18.75" customHeight="1" x14ac:dyDescent="0.25">
      <c r="A450" s="1164" t="s">
        <v>1531</v>
      </c>
      <c r="B450" s="1752"/>
      <c r="L450" s="1164" t="s">
        <v>1532</v>
      </c>
      <c r="W450" s="1150"/>
    </row>
    <row r="451" spans="1:23" ht="15" customHeight="1" x14ac:dyDescent="0.25">
      <c r="B451" s="2131" t="s">
        <v>1319</v>
      </c>
      <c r="C451" s="2131"/>
      <c r="D451" s="2235" t="s">
        <v>1320</v>
      </c>
      <c r="E451" s="2235"/>
      <c r="F451" s="2235"/>
      <c r="G451" s="2235"/>
      <c r="H451" s="2235"/>
      <c r="I451" s="1970"/>
      <c r="L451" s="2131" t="s">
        <v>1319</v>
      </c>
      <c r="M451" s="2248"/>
      <c r="N451" s="2256" t="s">
        <v>1533</v>
      </c>
      <c r="W451" s="1150"/>
    </row>
    <row r="452" spans="1:23" ht="15" customHeight="1" x14ac:dyDescent="0.25">
      <c r="B452" s="2133"/>
      <c r="C452" s="2133"/>
      <c r="D452" s="1721">
        <v>1</v>
      </c>
      <c r="E452" s="1721">
        <v>2</v>
      </c>
      <c r="F452" s="1721">
        <v>3</v>
      </c>
      <c r="G452" s="1721">
        <v>4</v>
      </c>
      <c r="H452" s="1721">
        <v>5</v>
      </c>
      <c r="I452" s="1722">
        <v>6</v>
      </c>
      <c r="L452" s="2133"/>
      <c r="M452" s="2249"/>
      <c r="N452" s="2257"/>
      <c r="W452" s="1150"/>
    </row>
    <row r="453" spans="1:23" ht="15" customHeight="1" x14ac:dyDescent="0.25">
      <c r="B453" s="1573">
        <v>1</v>
      </c>
      <c r="C453" s="1200" t="str">
        <f>IF('IRRBB exposures'!$C$6="","",'IRRBB exposures'!$C$6)</f>
        <v/>
      </c>
      <c r="D453" s="1488" t="str">
        <f>IF(AND(ISNUMBER('IRRBB exposures'!Q606),ISNUMBER('IRRBB exposures'!$I606)),'IRRBB exposures'!Q606-'IRRBB exposures'!$I606,"")</f>
        <v/>
      </c>
      <c r="E453" s="1486" t="str">
        <f>IF(AND(ISNUMBER('IRRBB exposures'!R606),ISNUMBER('IRRBB exposures'!$I606)),'IRRBB exposures'!R606-'IRRBB exposures'!$I606,"")</f>
        <v/>
      </c>
      <c r="F453" s="1486" t="str">
        <f>IF(AND(ISNUMBER('IRRBB exposures'!S606),ISNUMBER('IRRBB exposures'!$I606)),'IRRBB exposures'!S606-'IRRBB exposures'!$I606,"")</f>
        <v/>
      </c>
      <c r="G453" s="1486" t="str">
        <f>IF(AND(ISNUMBER('IRRBB exposures'!T606),ISNUMBER('IRRBB exposures'!$I606)),'IRRBB exposures'!T606-'IRRBB exposures'!$I606,"")</f>
        <v/>
      </c>
      <c r="H453" s="1486" t="str">
        <f>IF(AND(ISNUMBER('IRRBB exposures'!U606),ISNUMBER('IRRBB exposures'!$I606)),'IRRBB exposures'!U606-'IRRBB exposures'!$I606,"")</f>
        <v/>
      </c>
      <c r="I453" s="1611" t="str">
        <f>IF(AND(ISNUMBER('IRRBB exposures'!V606),ISNUMBER('IRRBB exposures'!$I606)),'IRRBB exposures'!V606-'IRRBB exposures'!$I606,"")</f>
        <v/>
      </c>
      <c r="L453" s="1573">
        <v>1</v>
      </c>
      <c r="M453" s="1200" t="str">
        <f>IF('IRRBB exposures'!$C$6="","",'IRRBB exposures'!$C$6)</f>
        <v/>
      </c>
      <c r="N453" s="1488" t="str">
        <f>IF(AND(ISNUMBER('IRRBB exposures'!J604),ISNUMBER('IRRBB exposures'!J605),ISNUMBER('IRRBB exposures'!J606)),SUM('IRRBB exposures'!J604:J605)-'IRRBB exposures'!J606,"")</f>
        <v/>
      </c>
      <c r="W453" s="1150"/>
    </row>
    <row r="454" spans="1:23" ht="15" customHeight="1" x14ac:dyDescent="0.25">
      <c r="B454" s="1574">
        <v>2</v>
      </c>
      <c r="C454" s="1201" t="str">
        <f>IF('IRRBB exposures'!$C$7="","",'IRRBB exposures'!$C$7)</f>
        <v/>
      </c>
      <c r="D454" s="1489" t="str">
        <f>IF(AND(ISNUMBER('IRRBB exposures'!Q612),ISNUMBER('IRRBB exposures'!$I612)),'IRRBB exposures'!Q612-'IRRBB exposures'!$I612,"")</f>
        <v/>
      </c>
      <c r="E454" s="1486" t="str">
        <f>IF(AND(ISNUMBER('IRRBB exposures'!R612),ISNUMBER('IRRBB exposures'!$I612)),'IRRBB exposures'!R612-'IRRBB exposures'!$I612,"")</f>
        <v/>
      </c>
      <c r="F454" s="1486" t="str">
        <f>IF(AND(ISNUMBER('IRRBB exposures'!S612),ISNUMBER('IRRBB exposures'!$I612)),'IRRBB exposures'!S612-'IRRBB exposures'!$I612,"")</f>
        <v/>
      </c>
      <c r="G454" s="1486" t="str">
        <f>IF(AND(ISNUMBER('IRRBB exposures'!T612),ISNUMBER('IRRBB exposures'!$I612)),'IRRBB exposures'!T612-'IRRBB exposures'!$I612,"")</f>
        <v/>
      </c>
      <c r="H454" s="1486" t="str">
        <f>IF(AND(ISNUMBER('IRRBB exposures'!U612),ISNUMBER('IRRBB exposures'!$I612)),'IRRBB exposures'!U612-'IRRBB exposures'!$I612,"")</f>
        <v/>
      </c>
      <c r="I454" s="1611" t="str">
        <f>IF(AND(ISNUMBER('IRRBB exposures'!V612),ISNUMBER('IRRBB exposures'!$I612)),'IRRBB exposures'!V612-'IRRBB exposures'!$I612,"")</f>
        <v/>
      </c>
      <c r="L454" s="1574">
        <v>2</v>
      </c>
      <c r="M454" s="1201" t="str">
        <f>IF('IRRBB exposures'!$C$7="","",'IRRBB exposures'!$C$7)</f>
        <v/>
      </c>
      <c r="N454" s="1489" t="str">
        <f>IF(AND(ISNUMBER('IRRBB exposures'!J610),ISNUMBER('IRRBB exposures'!J611),ISNUMBER('IRRBB exposures'!J612)),SUM('IRRBB exposures'!J610:J611)-'IRRBB exposures'!J612,"")</f>
        <v/>
      </c>
      <c r="W454" s="1150"/>
    </row>
    <row r="455" spans="1:23" ht="15" customHeight="1" x14ac:dyDescent="0.25">
      <c r="B455" s="1574">
        <v>3</v>
      </c>
      <c r="C455" s="1201" t="str">
        <f>IF('IRRBB exposures'!$C$8="","",'IRRBB exposures'!$C$8)</f>
        <v/>
      </c>
      <c r="D455" s="1489" t="str">
        <f>IF(AND(ISNUMBER('IRRBB exposures'!Q618),ISNUMBER('IRRBB exposures'!$I618)),'IRRBB exposures'!Q618-'IRRBB exposures'!$I618,"")</f>
        <v/>
      </c>
      <c r="E455" s="1486" t="str">
        <f>IF(AND(ISNUMBER('IRRBB exposures'!R618),ISNUMBER('IRRBB exposures'!$I618)),'IRRBB exposures'!R618-'IRRBB exposures'!$I618,"")</f>
        <v/>
      </c>
      <c r="F455" s="1486" t="str">
        <f>IF(AND(ISNUMBER('IRRBB exposures'!S618),ISNUMBER('IRRBB exposures'!$I618)),'IRRBB exposures'!S618-'IRRBB exposures'!$I618,"")</f>
        <v/>
      </c>
      <c r="G455" s="1486" t="str">
        <f>IF(AND(ISNUMBER('IRRBB exposures'!T618),ISNUMBER('IRRBB exposures'!$I618)),'IRRBB exposures'!T618-'IRRBB exposures'!$I618,"")</f>
        <v/>
      </c>
      <c r="H455" s="1486" t="str">
        <f>IF(AND(ISNUMBER('IRRBB exposures'!U618),ISNUMBER('IRRBB exposures'!$I618)),'IRRBB exposures'!U618-'IRRBB exposures'!$I618,"")</f>
        <v/>
      </c>
      <c r="I455" s="1611" t="str">
        <f>IF(AND(ISNUMBER('IRRBB exposures'!V618),ISNUMBER('IRRBB exposures'!$I618)),'IRRBB exposures'!V618-'IRRBB exposures'!$I618,"")</f>
        <v/>
      </c>
      <c r="L455" s="1574">
        <v>3</v>
      </c>
      <c r="M455" s="1201" t="str">
        <f>IF('IRRBB exposures'!$C$8="","",'IRRBB exposures'!$C$8)</f>
        <v/>
      </c>
      <c r="N455" s="1489" t="str">
        <f>IF(AND(ISNUMBER('IRRBB exposures'!J616),ISNUMBER('IRRBB exposures'!J617),ISNUMBER('IRRBB exposures'!J618)),SUM('IRRBB exposures'!J616:J617)-'IRRBB exposures'!J618,"")</f>
        <v/>
      </c>
      <c r="W455" s="1150"/>
    </row>
    <row r="456" spans="1:23" ht="15" customHeight="1" x14ac:dyDescent="0.25">
      <c r="B456" s="1574">
        <v>4</v>
      </c>
      <c r="C456" s="1201" t="str">
        <f>IF('IRRBB exposures'!$C$9="","",'IRRBB exposures'!$C$9)</f>
        <v/>
      </c>
      <c r="D456" s="1489" t="str">
        <f>IF(AND(ISNUMBER('IRRBB exposures'!Q624),ISNUMBER('IRRBB exposures'!$I624)),'IRRBB exposures'!Q624-'IRRBB exposures'!$I624,"")</f>
        <v/>
      </c>
      <c r="E456" s="1486" t="str">
        <f>IF(AND(ISNUMBER('IRRBB exposures'!R624),ISNUMBER('IRRBB exposures'!$I624)),'IRRBB exposures'!R624-'IRRBB exposures'!$I624,"")</f>
        <v/>
      </c>
      <c r="F456" s="1486" t="str">
        <f>IF(AND(ISNUMBER('IRRBB exposures'!S624),ISNUMBER('IRRBB exposures'!$I624)),'IRRBB exposures'!S624-'IRRBB exposures'!$I624,"")</f>
        <v/>
      </c>
      <c r="G456" s="1486" t="str">
        <f>IF(AND(ISNUMBER('IRRBB exposures'!T624),ISNUMBER('IRRBB exposures'!$I624)),'IRRBB exposures'!T624-'IRRBB exposures'!$I624,"")</f>
        <v/>
      </c>
      <c r="H456" s="1486" t="str">
        <f>IF(AND(ISNUMBER('IRRBB exposures'!U624),ISNUMBER('IRRBB exposures'!$I624)),'IRRBB exposures'!U624-'IRRBB exposures'!$I624,"")</f>
        <v/>
      </c>
      <c r="I456" s="1611" t="str">
        <f>IF(AND(ISNUMBER('IRRBB exposures'!V624),ISNUMBER('IRRBB exposures'!$I624)),'IRRBB exposures'!V624-'IRRBB exposures'!$I624,"")</f>
        <v/>
      </c>
      <c r="L456" s="1574">
        <v>4</v>
      </c>
      <c r="M456" s="1201" t="str">
        <f>IF('IRRBB exposures'!$C$7="","",'IRRBB exposures'!$C$9)</f>
        <v/>
      </c>
      <c r="N456" s="1489" t="str">
        <f>IF(AND(ISNUMBER('IRRBB exposures'!J622),ISNUMBER('IRRBB exposures'!J623),ISNUMBER('IRRBB exposures'!J624)),SUM('IRRBB exposures'!J622:J623)-'IRRBB exposures'!J624,"")</f>
        <v/>
      </c>
      <c r="W456" s="1150"/>
    </row>
    <row r="457" spans="1:23" ht="15" customHeight="1" x14ac:dyDescent="0.25">
      <c r="B457" s="1574">
        <v>5</v>
      </c>
      <c r="C457" s="1201" t="str">
        <f>IF('IRRBB exposures'!$C$10="","",'IRRBB exposures'!$C$10)</f>
        <v/>
      </c>
      <c r="D457" s="1489" t="str">
        <f>IF(AND(ISNUMBER('IRRBB exposures'!Q630),ISNUMBER('IRRBB exposures'!$I630)),'IRRBB exposures'!Q630-'IRRBB exposures'!$I630,"")</f>
        <v/>
      </c>
      <c r="E457" s="1486" t="str">
        <f>IF(AND(ISNUMBER('IRRBB exposures'!R630),ISNUMBER('IRRBB exposures'!$I630)),'IRRBB exposures'!R630-'IRRBB exposures'!$I630,"")</f>
        <v/>
      </c>
      <c r="F457" s="1486" t="str">
        <f>IF(AND(ISNUMBER('IRRBB exposures'!S630),ISNUMBER('IRRBB exposures'!$I630)),'IRRBB exposures'!S630-'IRRBB exposures'!$I630,"")</f>
        <v/>
      </c>
      <c r="G457" s="1486" t="str">
        <f>IF(AND(ISNUMBER('IRRBB exposures'!T630),ISNUMBER('IRRBB exposures'!$I630)),'IRRBB exposures'!T630-'IRRBB exposures'!$I630,"")</f>
        <v/>
      </c>
      <c r="H457" s="1486" t="str">
        <f>IF(AND(ISNUMBER('IRRBB exposures'!U630),ISNUMBER('IRRBB exposures'!$I630)),'IRRBB exposures'!U630-'IRRBB exposures'!$I630,"")</f>
        <v/>
      </c>
      <c r="I457" s="1611" t="str">
        <f>IF(AND(ISNUMBER('IRRBB exposures'!V630),ISNUMBER('IRRBB exposures'!$I630)),'IRRBB exposures'!V630-'IRRBB exposures'!$I630,"")</f>
        <v/>
      </c>
      <c r="L457" s="1574">
        <v>5</v>
      </c>
      <c r="M457" s="1201" t="str">
        <f>IF('IRRBB exposures'!$C$10="","",'IRRBB exposures'!$C$10)</f>
        <v/>
      </c>
      <c r="N457" s="1489" t="str">
        <f>IF(AND(ISNUMBER('IRRBB exposures'!J628),ISNUMBER('IRRBB exposures'!J629),ISNUMBER('IRRBB exposures'!J630)),SUM('IRRBB exposures'!J628:J629)-'IRRBB exposures'!J630,"")</f>
        <v/>
      </c>
      <c r="W457" s="1150"/>
    </row>
    <row r="458" spans="1:23" ht="15" customHeight="1" x14ac:dyDescent="0.25">
      <c r="B458" s="1575">
        <v>6</v>
      </c>
      <c r="C458" s="1356" t="str">
        <f>IF('IRRBB exposures'!$C$11="","",'IRRBB exposures'!$C$11)</f>
        <v/>
      </c>
      <c r="D458" s="1490" t="str">
        <f>IF(AND(ISNUMBER('IRRBB exposures'!Q636),ISNUMBER('IRRBB exposures'!$I636)),'IRRBB exposures'!Q636-'IRRBB exposures'!$I636,"")</f>
        <v/>
      </c>
      <c r="E458" s="1487" t="str">
        <f>IF(AND(ISNUMBER('IRRBB exposures'!R636),ISNUMBER('IRRBB exposures'!$I636)),'IRRBB exposures'!R636-'IRRBB exposures'!$I636,"")</f>
        <v/>
      </c>
      <c r="F458" s="1487" t="str">
        <f>IF(AND(ISNUMBER('IRRBB exposures'!S636),ISNUMBER('IRRBB exposures'!$I636)),'IRRBB exposures'!S636-'IRRBB exposures'!$I636,"")</f>
        <v/>
      </c>
      <c r="G458" s="1487" t="str">
        <f>IF(AND(ISNUMBER('IRRBB exposures'!T636),ISNUMBER('IRRBB exposures'!$I636)),'IRRBB exposures'!T636-'IRRBB exposures'!$I636,"")</f>
        <v/>
      </c>
      <c r="H458" s="1487" t="str">
        <f>IF(AND(ISNUMBER('IRRBB exposures'!U636),ISNUMBER('IRRBB exposures'!$I636)),'IRRBB exposures'!U636-'IRRBB exposures'!$I636,"")</f>
        <v/>
      </c>
      <c r="I458" s="1612" t="str">
        <f>IF(AND(ISNUMBER('IRRBB exposures'!V636),ISNUMBER('IRRBB exposures'!$I636)),'IRRBB exposures'!V636-'IRRBB exposures'!$I636,"")</f>
        <v/>
      </c>
      <c r="L458" s="1575">
        <v>6</v>
      </c>
      <c r="M458" s="1356" t="str">
        <f>IF('IRRBB exposures'!$C$11="","",'IRRBB exposures'!$C$11)</f>
        <v/>
      </c>
      <c r="N458" s="1490" t="str">
        <f>IF(AND(ISNUMBER('IRRBB exposures'!J634),ISNUMBER('IRRBB exposures'!J635),ISNUMBER('IRRBB exposures'!J636)),SUM('IRRBB exposures'!J634:J635)-'IRRBB exposures'!J636,"")</f>
        <v/>
      </c>
      <c r="W458" s="1150"/>
    </row>
    <row r="459" spans="1:23" ht="15" customHeight="1" x14ac:dyDescent="0.25">
      <c r="O459" s="1723"/>
      <c r="W459" s="1150"/>
    </row>
    <row r="460" spans="1:23" ht="19.5" customHeight="1" x14ac:dyDescent="0.25">
      <c r="A460" s="1164" t="s">
        <v>1321</v>
      </c>
      <c r="B460" s="1752"/>
      <c r="W460" s="1150"/>
    </row>
    <row r="461" spans="1:23" ht="15" customHeight="1" x14ac:dyDescent="0.25">
      <c r="B461" s="2131" t="s">
        <v>1319</v>
      </c>
      <c r="C461" s="2131"/>
      <c r="D461" s="1970" t="s">
        <v>1320</v>
      </c>
      <c r="E461" s="1971"/>
      <c r="F461" s="1971"/>
      <c r="G461" s="1971"/>
      <c r="H461" s="1971"/>
      <c r="I461" s="1971"/>
      <c r="W461" s="1150"/>
    </row>
    <row r="462" spans="1:23" ht="15" customHeight="1" x14ac:dyDescent="0.25">
      <c r="B462" s="2133"/>
      <c r="C462" s="2133"/>
      <c r="D462" s="1722">
        <v>1</v>
      </c>
      <c r="E462" s="1725">
        <v>2</v>
      </c>
      <c r="F462" s="1725">
        <v>3</v>
      </c>
      <c r="G462" s="1725">
        <v>4</v>
      </c>
      <c r="H462" s="1725">
        <v>5</v>
      </c>
      <c r="I462" s="1725">
        <v>6</v>
      </c>
      <c r="W462" s="1150"/>
    </row>
    <row r="463" spans="1:23" ht="15" customHeight="1" x14ac:dyDescent="0.25">
      <c r="B463" s="1573">
        <v>1</v>
      </c>
      <c r="C463" s="1200" t="str">
        <f>IF('IRRBB exposures'!$C$6="","",'IRRBB exposures'!$C$6)</f>
        <v/>
      </c>
      <c r="D463" s="1488" t="str">
        <f>IF(AND(ISNUMBER(D443),ISNUMBER(D453),ISNUMBER($N453)),D443-D453+$N453,"")</f>
        <v/>
      </c>
      <c r="E463" s="1486" t="str">
        <f t="shared" ref="E463:I463" si="30">IF(AND(ISNUMBER(E443),ISNUMBER(E453),ISNUMBER($N453)),E443-E453+$N453,"")</f>
        <v/>
      </c>
      <c r="F463" s="1486" t="str">
        <f t="shared" si="30"/>
        <v/>
      </c>
      <c r="G463" s="1486" t="str">
        <f t="shared" si="30"/>
        <v/>
      </c>
      <c r="H463" s="1486" t="str">
        <f t="shared" si="30"/>
        <v/>
      </c>
      <c r="I463" s="1611" t="str">
        <f t="shared" si="30"/>
        <v/>
      </c>
      <c r="W463" s="1150"/>
    </row>
    <row r="464" spans="1:23" ht="15" customHeight="1" x14ac:dyDescent="0.25">
      <c r="B464" s="1574">
        <v>2</v>
      </c>
      <c r="C464" s="1201" t="str">
        <f>IF('IRRBB exposures'!$C$7="","",'IRRBB exposures'!$C$7)</f>
        <v/>
      </c>
      <c r="D464" s="1489" t="str">
        <f>IF(AND(ISNUMBER(D444),ISNUMBER(D454),ISNUMBER($N454)),D444-D454+$N454,"")</f>
        <v/>
      </c>
      <c r="E464" s="1486" t="str">
        <f t="shared" ref="E464:I464" si="31">IF(AND(ISNUMBER(E444),ISNUMBER(E454),ISNUMBER($N454)),E444-E454+$N454,"")</f>
        <v/>
      </c>
      <c r="F464" s="1486" t="str">
        <f t="shared" si="31"/>
        <v/>
      </c>
      <c r="G464" s="1486" t="str">
        <f t="shared" si="31"/>
        <v/>
      </c>
      <c r="H464" s="1486" t="str">
        <f t="shared" si="31"/>
        <v/>
      </c>
      <c r="I464" s="1611" t="str">
        <f t="shared" si="31"/>
        <v/>
      </c>
      <c r="W464" s="1150"/>
    </row>
    <row r="465" spans="1:23" ht="15" customHeight="1" x14ac:dyDescent="0.25">
      <c r="B465" s="1574">
        <v>3</v>
      </c>
      <c r="C465" s="1201" t="str">
        <f>IF('IRRBB exposures'!$C$8="","",'IRRBB exposures'!$C$8)</f>
        <v/>
      </c>
      <c r="D465" s="1489" t="str">
        <f t="shared" ref="D465:I465" si="32">IF(AND(ISNUMBER(D445),ISNUMBER(D455),ISNUMBER($N455)),D445-D455+$N455,"")</f>
        <v/>
      </c>
      <c r="E465" s="1486" t="str">
        <f t="shared" si="32"/>
        <v/>
      </c>
      <c r="F465" s="1486" t="str">
        <f t="shared" si="32"/>
        <v/>
      </c>
      <c r="G465" s="1486" t="str">
        <f t="shared" si="32"/>
        <v/>
      </c>
      <c r="H465" s="1486" t="str">
        <f t="shared" si="32"/>
        <v/>
      </c>
      <c r="I465" s="1611" t="str">
        <f t="shared" si="32"/>
        <v/>
      </c>
      <c r="W465" s="1150"/>
    </row>
    <row r="466" spans="1:23" ht="15" customHeight="1" x14ac:dyDescent="0.25">
      <c r="B466" s="1574">
        <v>4</v>
      </c>
      <c r="C466" s="1201" t="str">
        <f>IF('IRRBB exposures'!$C$9="","",'IRRBB exposures'!$C$9)</f>
        <v/>
      </c>
      <c r="D466" s="1489" t="str">
        <f t="shared" ref="D466:I466" si="33">IF(AND(ISNUMBER(D446),ISNUMBER(D456),ISNUMBER($N456)),D446-D456+$N456,"")</f>
        <v/>
      </c>
      <c r="E466" s="1486" t="str">
        <f t="shared" si="33"/>
        <v/>
      </c>
      <c r="F466" s="1486" t="str">
        <f t="shared" si="33"/>
        <v/>
      </c>
      <c r="G466" s="1486" t="str">
        <f t="shared" si="33"/>
        <v/>
      </c>
      <c r="H466" s="1486" t="str">
        <f t="shared" si="33"/>
        <v/>
      </c>
      <c r="I466" s="1611" t="str">
        <f t="shared" si="33"/>
        <v/>
      </c>
      <c r="W466" s="1150"/>
    </row>
    <row r="467" spans="1:23" ht="15" customHeight="1" x14ac:dyDescent="0.25">
      <c r="B467" s="1574">
        <v>5</v>
      </c>
      <c r="C467" s="1201" t="str">
        <f>IF('IRRBB exposures'!$C$10="","",'IRRBB exposures'!$C$10)</f>
        <v/>
      </c>
      <c r="D467" s="1489" t="str">
        <f t="shared" ref="D467:I467" si="34">IF(AND(ISNUMBER(D447),ISNUMBER(D457),ISNUMBER($N457)),D447-D457+$N457,"")</f>
        <v/>
      </c>
      <c r="E467" s="1486" t="str">
        <f t="shared" si="34"/>
        <v/>
      </c>
      <c r="F467" s="1486" t="str">
        <f t="shared" si="34"/>
        <v/>
      </c>
      <c r="G467" s="1486" t="str">
        <f t="shared" si="34"/>
        <v/>
      </c>
      <c r="H467" s="1486" t="str">
        <f t="shared" si="34"/>
        <v/>
      </c>
      <c r="I467" s="1611" t="str">
        <f t="shared" si="34"/>
        <v/>
      </c>
      <c r="W467" s="1150"/>
    </row>
    <row r="468" spans="1:23" ht="15" customHeight="1" x14ac:dyDescent="0.25">
      <c r="B468" s="1575">
        <v>6</v>
      </c>
      <c r="C468" s="1356" t="str">
        <f>IF('IRRBB exposures'!$C$11="","",'IRRBB exposures'!$C$11)</f>
        <v/>
      </c>
      <c r="D468" s="1490" t="str">
        <f t="shared" ref="D468:I468" si="35">IF(AND(ISNUMBER(D448),ISNUMBER(D458),ISNUMBER($N458)),D448-D458+$N458,"")</f>
        <v/>
      </c>
      <c r="E468" s="1487" t="str">
        <f t="shared" si="35"/>
        <v/>
      </c>
      <c r="F468" s="1487" t="str">
        <f t="shared" si="35"/>
        <v/>
      </c>
      <c r="G468" s="1487" t="str">
        <f t="shared" si="35"/>
        <v/>
      </c>
      <c r="H468" s="1487" t="str">
        <f t="shared" si="35"/>
        <v/>
      </c>
      <c r="I468" s="1612" t="str">
        <f t="shared" si="35"/>
        <v/>
      </c>
      <c r="W468" s="1150"/>
    </row>
    <row r="469" spans="1:23" ht="15" customHeight="1" x14ac:dyDescent="0.25">
      <c r="U469" s="1723"/>
      <c r="W469" s="1150"/>
    </row>
    <row r="470" spans="1:23" ht="60" customHeight="1" x14ac:dyDescent="0.25">
      <c r="A470" s="1751" t="s">
        <v>1336</v>
      </c>
    </row>
    <row r="471" spans="1:23" ht="15" customHeight="1" x14ac:dyDescent="0.25">
      <c r="A471" s="1576" t="s">
        <v>1602</v>
      </c>
    </row>
    <row r="472" spans="1:23" ht="15" customHeight="1" x14ac:dyDescent="0.25">
      <c r="B472" s="2199" t="s">
        <v>1310</v>
      </c>
      <c r="C472" s="2199"/>
      <c r="D472" s="1970" t="s">
        <v>1234</v>
      </c>
      <c r="E472" s="1971"/>
      <c r="F472" s="1971"/>
      <c r="G472" s="1971"/>
      <c r="H472" s="1971"/>
      <c r="I472" s="1971"/>
      <c r="J472" s="1723"/>
    </row>
    <row r="473" spans="1:23" ht="15" customHeight="1" x14ac:dyDescent="0.25">
      <c r="B473" s="2201"/>
      <c r="C473" s="2201"/>
      <c r="D473" s="1713" t="s">
        <v>1031</v>
      </c>
      <c r="E473" s="1713" t="s">
        <v>1032</v>
      </c>
      <c r="F473" s="1713" t="s">
        <v>1033</v>
      </c>
      <c r="G473" s="1713" t="s">
        <v>1034</v>
      </c>
      <c r="H473" s="1713" t="s">
        <v>1035</v>
      </c>
      <c r="I473" s="1714" t="s">
        <v>1036</v>
      </c>
      <c r="J473" s="1723"/>
    </row>
    <row r="474" spans="1:23" ht="15" customHeight="1" x14ac:dyDescent="0.25">
      <c r="B474" s="1241">
        <v>1</v>
      </c>
      <c r="C474" s="1491" t="str">
        <f>IF('IRRBB exposures'!$C$6="","",'IRRBB exposures'!$C$6)</f>
        <v/>
      </c>
      <c r="D474" s="1376" t="str">
        <f>IF(AND(ISNUMBER(D373),ISNUMBER($I373),ISNUMBER($J373)),'IRRBB parameters'!C$38*D373-(2/3*$I373+1/3*$J373),"")</f>
        <v/>
      </c>
      <c r="E474" s="1376" t="str">
        <f>IF(AND(ISNUMBER(E373),ISNUMBER($I373),ISNUMBER($J373)),'IRRBB parameters'!D$38*E373-(2/3*$I373+1/3*$J373),"")</f>
        <v/>
      </c>
      <c r="F474" s="1376" t="str">
        <f>IF(AND(ISNUMBER(F373),ISNUMBER($I373),ISNUMBER($J373)),'IRRBB parameters'!E$38*F373-(2/3*$I373+1/3*$J373),"")</f>
        <v/>
      </c>
      <c r="G474" s="1376" t="str">
        <f>IF(AND(ISNUMBER(G373),ISNUMBER($I373),ISNUMBER($J373)),'IRRBB parameters'!F$38*G373-(2/3*$I373+1/3*$J373),"")</f>
        <v/>
      </c>
      <c r="H474" s="1376" t="str">
        <f>IF(AND(ISNUMBER(H373),ISNUMBER($I373),ISNUMBER($J373)),'IRRBB parameters'!G$38*H373-(2/3*$I373+1/3*$J373),"")</f>
        <v/>
      </c>
      <c r="I474" s="1602" t="str">
        <f>IF(AND(ISNUMBER(I373),ISNUMBER($I373),ISNUMBER($J373)),'IRRBB parameters'!H$38*I373-(2/3*$I373+1/3*$J373),"")</f>
        <v/>
      </c>
      <c r="J474" s="1723"/>
    </row>
    <row r="475" spans="1:23" ht="15" customHeight="1" x14ac:dyDescent="0.25">
      <c r="B475" s="1230">
        <v>2</v>
      </c>
      <c r="C475" s="1492" t="str">
        <f>IF('IRRBB exposures'!$C$7="","",'IRRBB exposures'!$C$7)</f>
        <v/>
      </c>
      <c r="D475" s="1376" t="str">
        <f>IF(AND(ISNUMBER(D374),ISNUMBER($I374),ISNUMBER($J374)),'IRRBB parameters'!C$38*D374-(2/3*$I374+1/3*$J374),"")</f>
        <v/>
      </c>
      <c r="E475" s="1376" t="str">
        <f>IF(AND(ISNUMBER(E374),ISNUMBER($I374),ISNUMBER($J374)),'IRRBB parameters'!D$38*E374-(2/3*$I374+1/3*$J374),"")</f>
        <v/>
      </c>
      <c r="F475" s="1376" t="str">
        <f>IF(AND(ISNUMBER(F374),ISNUMBER($I374),ISNUMBER($J374)),'IRRBB parameters'!E$38*F374-(2/3*$I374+1/3*$J374),"")</f>
        <v/>
      </c>
      <c r="G475" s="1376" t="str">
        <f>IF(AND(ISNUMBER(G374),ISNUMBER($I374),ISNUMBER($J374)),'IRRBB parameters'!F$38*G374-(2/3*$I374+1/3*$J374),"")</f>
        <v/>
      </c>
      <c r="H475" s="1376" t="str">
        <f>IF(AND(ISNUMBER(H374),ISNUMBER($I374),ISNUMBER($J374)),'IRRBB parameters'!G$38*H374-(2/3*$I374+1/3*$J374),"")</f>
        <v/>
      </c>
      <c r="I475" s="1602" t="str">
        <f>IF(AND(ISNUMBER(I374),ISNUMBER($I374),ISNUMBER($J374)),'IRRBB parameters'!H$38*I374-(2/3*$I374+1/3*$J374),"")</f>
        <v/>
      </c>
      <c r="J475" s="1723"/>
    </row>
    <row r="476" spans="1:23" ht="15" customHeight="1" x14ac:dyDescent="0.25">
      <c r="B476" s="1230">
        <v>3</v>
      </c>
      <c r="C476" s="1492" t="str">
        <f>IF('IRRBB exposures'!$C$8="","",'IRRBB exposures'!$C$8)</f>
        <v/>
      </c>
      <c r="D476" s="1376" t="str">
        <f>IF(AND(ISNUMBER(D375),ISNUMBER($I375),ISNUMBER($J375)),'IRRBB parameters'!C$38*D375-(2/3*$I375+1/3*$J375),"")</f>
        <v/>
      </c>
      <c r="E476" s="1376" t="str">
        <f>IF(AND(ISNUMBER(E375),ISNUMBER($I375),ISNUMBER($J375)),'IRRBB parameters'!D$38*E375-(2/3*$I375+1/3*$J375),"")</f>
        <v/>
      </c>
      <c r="F476" s="1376" t="str">
        <f>IF(AND(ISNUMBER(F375),ISNUMBER($I375),ISNUMBER($J375)),'IRRBB parameters'!E$38*F375-(2/3*$I375+1/3*$J375),"")</f>
        <v/>
      </c>
      <c r="G476" s="1376" t="str">
        <f>IF(AND(ISNUMBER(G375),ISNUMBER($I375),ISNUMBER($J375)),'IRRBB parameters'!F$38*G375-(2/3*$I375+1/3*$J375),"")</f>
        <v/>
      </c>
      <c r="H476" s="1376" t="str">
        <f>IF(AND(ISNUMBER(H375),ISNUMBER($I375),ISNUMBER($J375)),'IRRBB parameters'!G$38*H375-(2/3*$I375+1/3*$J375),"")</f>
        <v/>
      </c>
      <c r="I476" s="1602" t="str">
        <f>IF(AND(ISNUMBER(I375),ISNUMBER($I375),ISNUMBER($J375)),'IRRBB parameters'!H$38*I375-(2/3*$I375+1/3*$J375),"")</f>
        <v/>
      </c>
    </row>
    <row r="477" spans="1:23" ht="15" customHeight="1" x14ac:dyDescent="0.25">
      <c r="B477" s="1230">
        <v>4</v>
      </c>
      <c r="C477" s="1492" t="str">
        <f>IF('IRRBB exposures'!$C$9="","",'IRRBB exposures'!$C$9)</f>
        <v/>
      </c>
      <c r="D477" s="1376" t="str">
        <f>IF(AND(ISNUMBER(D376),ISNUMBER($I376),ISNUMBER($J376)),'IRRBB parameters'!C$38*D376-(2/3*$I376+1/3*$J376),"")</f>
        <v/>
      </c>
      <c r="E477" s="1376" t="str">
        <f>IF(AND(ISNUMBER(E376),ISNUMBER($I376),ISNUMBER($J376)),'IRRBB parameters'!D$38*E376-(2/3*$I376+1/3*$J376),"")</f>
        <v/>
      </c>
      <c r="F477" s="1376" t="str">
        <f>IF(AND(ISNUMBER(F376),ISNUMBER($I376),ISNUMBER($J376)),'IRRBB parameters'!E$38*F376-(2/3*$I376+1/3*$J376),"")</f>
        <v/>
      </c>
      <c r="G477" s="1376" t="str">
        <f>IF(AND(ISNUMBER(G376),ISNUMBER($I376),ISNUMBER($J376)),'IRRBB parameters'!F$38*G376-(2/3*$I376+1/3*$J376),"")</f>
        <v/>
      </c>
      <c r="H477" s="1376" t="str">
        <f>IF(AND(ISNUMBER(H376),ISNUMBER($I376),ISNUMBER($J376)),'IRRBB parameters'!G$38*H376-(2/3*$I376+1/3*$J376),"")</f>
        <v/>
      </c>
      <c r="I477" s="1602" t="str">
        <f>IF(AND(ISNUMBER(I376),ISNUMBER($I376),ISNUMBER($J376)),'IRRBB parameters'!H$38*I376-(2/3*$I376+1/3*$J376),"")</f>
        <v/>
      </c>
    </row>
    <row r="478" spans="1:23" ht="15" customHeight="1" x14ac:dyDescent="0.25">
      <c r="B478" s="1230">
        <v>5</v>
      </c>
      <c r="C478" s="1492" t="str">
        <f>IF('IRRBB exposures'!$C$10="","",'IRRBB exposures'!$C$10)</f>
        <v/>
      </c>
      <c r="D478" s="1376" t="str">
        <f>IF(AND(ISNUMBER(D377),ISNUMBER($I377),ISNUMBER($J377)),'IRRBB parameters'!C$38*D377-(2/3*$I377+1/3*$J377),"")</f>
        <v/>
      </c>
      <c r="E478" s="1376" t="str">
        <f>IF(AND(ISNUMBER(E377),ISNUMBER($I377),ISNUMBER($J377)),'IRRBB parameters'!D$38*E377-(2/3*$I377+1/3*$J377),"")</f>
        <v/>
      </c>
      <c r="F478" s="1376" t="str">
        <f>IF(AND(ISNUMBER(F377),ISNUMBER($I377),ISNUMBER($J377)),'IRRBB parameters'!E$38*F377-(2/3*$I377+1/3*$J377),"")</f>
        <v/>
      </c>
      <c r="G478" s="1376" t="str">
        <f>IF(AND(ISNUMBER(G377),ISNUMBER($I377),ISNUMBER($J377)),'IRRBB parameters'!F$38*G377-(2/3*$I377+1/3*$J377),"")</f>
        <v/>
      </c>
      <c r="H478" s="1376" t="str">
        <f>IF(AND(ISNUMBER(H377),ISNUMBER($I377),ISNUMBER($J377)),'IRRBB parameters'!G$38*H377-(2/3*$I377+1/3*$J377),"")</f>
        <v/>
      </c>
      <c r="I478" s="1602" t="str">
        <f>IF(AND(ISNUMBER(I377),ISNUMBER($I377),ISNUMBER($J377)),'IRRBB parameters'!H$38*I377-(2/3*$I377+1/3*$J377),"")</f>
        <v/>
      </c>
    </row>
    <row r="479" spans="1:23" ht="15" customHeight="1" x14ac:dyDescent="0.25">
      <c r="B479" s="1234">
        <v>6</v>
      </c>
      <c r="C479" s="1493" t="str">
        <f>IF('IRRBB exposures'!$C$11="","",'IRRBB exposures'!$C$11)</f>
        <v/>
      </c>
      <c r="D479" s="1377" t="str">
        <f>IF(AND(ISNUMBER(D378),ISNUMBER($I378),ISNUMBER($J378)),'IRRBB parameters'!C$38*D378-(2/3*$I378+1/3*$J378),"")</f>
        <v/>
      </c>
      <c r="E479" s="1377" t="str">
        <f>IF(AND(ISNUMBER(E378),ISNUMBER($I378),ISNUMBER($J378)),'IRRBB parameters'!D$38*E378-(2/3*$I378+1/3*$J378),"")</f>
        <v/>
      </c>
      <c r="F479" s="1377" t="str">
        <f>IF(AND(ISNUMBER(F378),ISNUMBER($I378),ISNUMBER($J378)),'IRRBB parameters'!E$38*F378-(2/3*$I378+1/3*$J378),"")</f>
        <v/>
      </c>
      <c r="G479" s="1377" t="str">
        <f>IF(AND(ISNUMBER(G378),ISNUMBER($I378),ISNUMBER($J378)),'IRRBB parameters'!F$38*G378-(2/3*$I378+1/3*$J378),"")</f>
        <v/>
      </c>
      <c r="H479" s="1377" t="str">
        <f>IF(AND(ISNUMBER(H378),ISNUMBER($I378),ISNUMBER($J378)),'IRRBB parameters'!G$38*H378-(2/3*$I378+1/3*$J378),"")</f>
        <v/>
      </c>
      <c r="I479" s="1603" t="str">
        <f>IF(AND(ISNUMBER(I378),ISNUMBER($I378),ISNUMBER($J378)),'IRRBB parameters'!H$38*I378-(2/3*$I378+1/3*$J378),"")</f>
        <v/>
      </c>
    </row>
    <row r="480" spans="1:23" ht="15" customHeight="1" x14ac:dyDescent="0.25"/>
    <row r="481" spans="1:9" ht="15" customHeight="1" x14ac:dyDescent="0.25">
      <c r="A481" s="1576" t="s">
        <v>1603</v>
      </c>
    </row>
    <row r="482" spans="1:9" ht="15" customHeight="1" x14ac:dyDescent="0.25">
      <c r="A482" s="1150"/>
      <c r="B482" s="2199" t="s">
        <v>1311</v>
      </c>
      <c r="C482" s="2199"/>
      <c r="D482" s="1970" t="s">
        <v>1234</v>
      </c>
      <c r="E482" s="1971"/>
      <c r="F482" s="1971"/>
      <c r="G482" s="1971"/>
      <c r="H482" s="1971"/>
      <c r="I482" s="1971"/>
    </row>
    <row r="483" spans="1:9" ht="15" customHeight="1" x14ac:dyDescent="0.25">
      <c r="A483" s="1150"/>
      <c r="B483" s="2201"/>
      <c r="C483" s="2201"/>
      <c r="D483" s="1713" t="s">
        <v>1031</v>
      </c>
      <c r="E483" s="1713" t="s">
        <v>1032</v>
      </c>
      <c r="F483" s="1713" t="s">
        <v>1033</v>
      </c>
      <c r="G483" s="1713" t="s">
        <v>1034</v>
      </c>
      <c r="H483" s="1713" t="s">
        <v>1035</v>
      </c>
      <c r="I483" s="1714" t="s">
        <v>1036</v>
      </c>
    </row>
    <row r="484" spans="1:9" ht="15" customHeight="1" x14ac:dyDescent="0.25">
      <c r="A484" s="1150"/>
      <c r="B484" s="1241">
        <v>1</v>
      </c>
      <c r="C484" s="1491" t="str">
        <f>IF('IRRBB exposures'!$C$6="","",'IRRBB exposures'!$C$6)</f>
        <v/>
      </c>
      <c r="D484" s="1346" t="str">
        <f t="shared" ref="D484:I484" si="36">IF(AND(ISNUMBER(D22),ISNUMBER(D474)),D22*D474,"")</f>
        <v/>
      </c>
      <c r="E484" s="1346" t="str">
        <f t="shared" si="36"/>
        <v/>
      </c>
      <c r="F484" s="1346" t="str">
        <f t="shared" si="36"/>
        <v/>
      </c>
      <c r="G484" s="1346" t="str">
        <f t="shared" si="36"/>
        <v/>
      </c>
      <c r="H484" s="1346" t="str">
        <f t="shared" si="36"/>
        <v/>
      </c>
      <c r="I484" s="1538" t="str">
        <f t="shared" si="36"/>
        <v/>
      </c>
    </row>
    <row r="485" spans="1:9" ht="15" customHeight="1" x14ac:dyDescent="0.25">
      <c r="A485" s="1150"/>
      <c r="B485" s="1230">
        <v>2</v>
      </c>
      <c r="C485" s="1492" t="str">
        <f>IF('IRRBB exposures'!$C$7="","",'IRRBB exposures'!$C$7)</f>
        <v/>
      </c>
      <c r="D485" s="1346" t="str">
        <f t="shared" ref="D485:I485" si="37">IF(AND(ISNUMBER(D83),ISNUMBER(D475)),D83*D475,"")</f>
        <v/>
      </c>
      <c r="E485" s="1346" t="str">
        <f t="shared" si="37"/>
        <v/>
      </c>
      <c r="F485" s="1346" t="str">
        <f t="shared" si="37"/>
        <v/>
      </c>
      <c r="G485" s="1346" t="str">
        <f t="shared" si="37"/>
        <v/>
      </c>
      <c r="H485" s="1346" t="str">
        <f t="shared" si="37"/>
        <v/>
      </c>
      <c r="I485" s="1538" t="str">
        <f t="shared" si="37"/>
        <v/>
      </c>
    </row>
    <row r="486" spans="1:9" ht="15" customHeight="1" x14ac:dyDescent="0.25">
      <c r="A486" s="1150"/>
      <c r="B486" s="1230">
        <v>3</v>
      </c>
      <c r="C486" s="1492" t="str">
        <f>IF('IRRBB exposures'!$C$8="","",'IRRBB exposures'!$C$8)</f>
        <v/>
      </c>
      <c r="D486" s="1346" t="str">
        <f t="shared" ref="D486:I486" si="38">IF(AND(ISNUMBER(D144),ISNUMBER(D476)),D144*D476,"")</f>
        <v/>
      </c>
      <c r="E486" s="1346" t="str">
        <f t="shared" si="38"/>
        <v/>
      </c>
      <c r="F486" s="1346" t="str">
        <f t="shared" si="38"/>
        <v/>
      </c>
      <c r="G486" s="1346" t="str">
        <f t="shared" si="38"/>
        <v/>
      </c>
      <c r="H486" s="1346" t="str">
        <f t="shared" si="38"/>
        <v/>
      </c>
      <c r="I486" s="1538" t="str">
        <f t="shared" si="38"/>
        <v/>
      </c>
    </row>
    <row r="487" spans="1:9" ht="15" customHeight="1" x14ac:dyDescent="0.25">
      <c r="A487" s="1150"/>
      <c r="B487" s="1230">
        <v>4</v>
      </c>
      <c r="C487" s="1492" t="str">
        <f>IF('IRRBB exposures'!$C$9="","",'IRRBB exposures'!$C$9)</f>
        <v/>
      </c>
      <c r="D487" s="1346" t="str">
        <f t="shared" ref="D487:I487" si="39">IF(AND(ISNUMBER(D205),ISNUMBER(D477)),D205*D477,"")</f>
        <v/>
      </c>
      <c r="E487" s="1346" t="str">
        <f t="shared" si="39"/>
        <v/>
      </c>
      <c r="F487" s="1346" t="str">
        <f t="shared" si="39"/>
        <v/>
      </c>
      <c r="G487" s="1346" t="str">
        <f t="shared" si="39"/>
        <v/>
      </c>
      <c r="H487" s="1346" t="str">
        <f t="shared" si="39"/>
        <v/>
      </c>
      <c r="I487" s="1538" t="str">
        <f t="shared" si="39"/>
        <v/>
      </c>
    </row>
    <row r="488" spans="1:9" ht="15" customHeight="1" x14ac:dyDescent="0.25">
      <c r="A488" s="1150"/>
      <c r="B488" s="1230">
        <v>5</v>
      </c>
      <c r="C488" s="1492" t="str">
        <f>IF('IRRBB exposures'!$C$10="","",'IRRBB exposures'!$C$10)</f>
        <v/>
      </c>
      <c r="D488" s="1346" t="str">
        <f t="shared" ref="D488:I488" si="40">IF(AND(ISNUMBER(D266),ISNUMBER(D478)),D266*D478,"")</f>
        <v/>
      </c>
      <c r="E488" s="1346" t="str">
        <f t="shared" si="40"/>
        <v/>
      </c>
      <c r="F488" s="1346" t="str">
        <f t="shared" si="40"/>
        <v/>
      </c>
      <c r="G488" s="1346" t="str">
        <f t="shared" si="40"/>
        <v/>
      </c>
      <c r="H488" s="1346" t="str">
        <f t="shared" si="40"/>
        <v/>
      </c>
      <c r="I488" s="1538" t="str">
        <f t="shared" si="40"/>
        <v/>
      </c>
    </row>
    <row r="489" spans="1:9" ht="15" customHeight="1" x14ac:dyDescent="0.25">
      <c r="A489" s="1150"/>
      <c r="B489" s="1234">
        <v>6</v>
      </c>
      <c r="C489" s="1493" t="str">
        <f>IF('IRRBB exposures'!$C$11="","",'IRRBB exposures'!$C$11)</f>
        <v/>
      </c>
      <c r="D489" s="1347" t="str">
        <f t="shared" ref="D489:I489" si="41">IF(AND(ISNUMBER(D327),ISNUMBER(D479)),D327*D479,"")</f>
        <v/>
      </c>
      <c r="E489" s="1347" t="str">
        <f t="shared" si="41"/>
        <v/>
      </c>
      <c r="F489" s="1347" t="str">
        <f t="shared" si="41"/>
        <v/>
      </c>
      <c r="G489" s="1347" t="str">
        <f t="shared" si="41"/>
        <v/>
      </c>
      <c r="H489" s="1347" t="str">
        <f t="shared" si="41"/>
        <v/>
      </c>
      <c r="I489" s="1539" t="str">
        <f t="shared" si="41"/>
        <v/>
      </c>
    </row>
    <row r="490" spans="1:9" ht="15" customHeight="1" x14ac:dyDescent="0.25">
      <c r="A490" s="1150"/>
    </row>
    <row r="491" spans="1:9" ht="15" customHeight="1" x14ac:dyDescent="0.25">
      <c r="A491" s="1150"/>
      <c r="B491" s="2199" t="s">
        <v>1312</v>
      </c>
      <c r="C491" s="2199"/>
      <c r="D491" s="1970" t="s">
        <v>1234</v>
      </c>
      <c r="E491" s="1971"/>
      <c r="F491" s="1971"/>
      <c r="G491" s="1971"/>
      <c r="H491" s="1971"/>
      <c r="I491" s="1971"/>
    </row>
    <row r="492" spans="1:9" ht="15" customHeight="1" x14ac:dyDescent="0.25">
      <c r="A492" s="1150"/>
      <c r="B492" s="2201"/>
      <c r="C492" s="2201"/>
      <c r="D492" s="1713" t="s">
        <v>1031</v>
      </c>
      <c r="E492" s="1713" t="s">
        <v>1032</v>
      </c>
      <c r="F492" s="1713" t="s">
        <v>1033</v>
      </c>
      <c r="G492" s="1713" t="s">
        <v>1034</v>
      </c>
      <c r="H492" s="1713" t="s">
        <v>1035</v>
      </c>
      <c r="I492" s="1714" t="s">
        <v>1036</v>
      </c>
    </row>
    <row r="493" spans="1:9" ht="15" customHeight="1" x14ac:dyDescent="0.25">
      <c r="A493" s="1150"/>
      <c r="B493" s="1241">
        <v>1</v>
      </c>
      <c r="C493" s="1491" t="str">
        <f>IF('IRRBB exposures'!$C$6="","",'IRRBB exposures'!$C$6)</f>
        <v/>
      </c>
      <c r="D493" s="1335" t="str">
        <f t="shared" ref="D493:I493" si="42">IF(AND(ISNUMBER(D30),ISNUMBER(D474)),D30*D474,"")</f>
        <v/>
      </c>
      <c r="E493" s="1335" t="str">
        <f t="shared" si="42"/>
        <v/>
      </c>
      <c r="F493" s="1335" t="str">
        <f t="shared" si="42"/>
        <v/>
      </c>
      <c r="G493" s="1335" t="str">
        <f t="shared" si="42"/>
        <v/>
      </c>
      <c r="H493" s="1335" t="str">
        <f t="shared" si="42"/>
        <v/>
      </c>
      <c r="I493" s="1537" t="str">
        <f t="shared" si="42"/>
        <v/>
      </c>
    </row>
    <row r="494" spans="1:9" ht="15" customHeight="1" x14ac:dyDescent="0.25">
      <c r="A494" s="1150"/>
      <c r="B494" s="1230">
        <v>2</v>
      </c>
      <c r="C494" s="1492" t="str">
        <f>IF('IRRBB exposures'!$C$7="","",'IRRBB exposures'!$C$7)</f>
        <v/>
      </c>
      <c r="D494" s="1346" t="str">
        <f t="shared" ref="D494:I494" si="43">IF(AND(ISNUMBER(D91),ISNUMBER(D475)),D91*D475,"")</f>
        <v/>
      </c>
      <c r="E494" s="1346" t="str">
        <f t="shared" si="43"/>
        <v/>
      </c>
      <c r="F494" s="1346" t="str">
        <f t="shared" si="43"/>
        <v/>
      </c>
      <c r="G494" s="1346" t="str">
        <f t="shared" si="43"/>
        <v/>
      </c>
      <c r="H494" s="1346" t="str">
        <f t="shared" si="43"/>
        <v/>
      </c>
      <c r="I494" s="1538" t="str">
        <f t="shared" si="43"/>
        <v/>
      </c>
    </row>
    <row r="495" spans="1:9" ht="15" customHeight="1" x14ac:dyDescent="0.25">
      <c r="A495" s="1150"/>
      <c r="B495" s="1230">
        <v>3</v>
      </c>
      <c r="C495" s="1492" t="str">
        <f>IF('IRRBB exposures'!$C$8="","",'IRRBB exposures'!$C$8)</f>
        <v/>
      </c>
      <c r="D495" s="1346" t="str">
        <f t="shared" ref="D495:I495" si="44">IF(AND(ISNUMBER(D152),ISNUMBER(D476)),D152*D476,"")</f>
        <v/>
      </c>
      <c r="E495" s="1346" t="str">
        <f t="shared" si="44"/>
        <v/>
      </c>
      <c r="F495" s="1346" t="str">
        <f t="shared" si="44"/>
        <v/>
      </c>
      <c r="G495" s="1346" t="str">
        <f t="shared" si="44"/>
        <v/>
      </c>
      <c r="H495" s="1346" t="str">
        <f t="shared" si="44"/>
        <v/>
      </c>
      <c r="I495" s="1538" t="str">
        <f t="shared" si="44"/>
        <v/>
      </c>
    </row>
    <row r="496" spans="1:9" ht="15" customHeight="1" x14ac:dyDescent="0.25">
      <c r="A496" s="1150"/>
      <c r="B496" s="1230">
        <v>4</v>
      </c>
      <c r="C496" s="1492" t="str">
        <f>IF('IRRBB exposures'!$C$9="","",'IRRBB exposures'!$C$9)</f>
        <v/>
      </c>
      <c r="D496" s="1346" t="str">
        <f t="shared" ref="D496:I496" si="45">IF(AND(ISNUMBER(D213),ISNUMBER(D477)),D213*D477,"")</f>
        <v/>
      </c>
      <c r="E496" s="1346" t="str">
        <f t="shared" si="45"/>
        <v/>
      </c>
      <c r="F496" s="1346" t="str">
        <f t="shared" si="45"/>
        <v/>
      </c>
      <c r="G496" s="1346" t="str">
        <f t="shared" si="45"/>
        <v/>
      </c>
      <c r="H496" s="1346" t="str">
        <f t="shared" si="45"/>
        <v/>
      </c>
      <c r="I496" s="1538" t="str">
        <f t="shared" si="45"/>
        <v/>
      </c>
    </row>
    <row r="497" spans="1:12" ht="15" customHeight="1" x14ac:dyDescent="0.25">
      <c r="A497" s="1150"/>
      <c r="B497" s="1230">
        <v>5</v>
      </c>
      <c r="C497" s="1492" t="str">
        <f>IF('IRRBB exposures'!$C$10="","",'IRRBB exposures'!$C$10)</f>
        <v/>
      </c>
      <c r="D497" s="1346" t="str">
        <f t="shared" ref="D497:I497" si="46">IF(AND(ISNUMBER(D274),ISNUMBER(D478)),D274*D478,"")</f>
        <v/>
      </c>
      <c r="E497" s="1346" t="str">
        <f t="shared" si="46"/>
        <v/>
      </c>
      <c r="F497" s="1346" t="str">
        <f t="shared" si="46"/>
        <v/>
      </c>
      <c r="G497" s="1346" t="str">
        <f t="shared" si="46"/>
        <v/>
      </c>
      <c r="H497" s="1346" t="str">
        <f t="shared" si="46"/>
        <v/>
      </c>
      <c r="I497" s="1538" t="str">
        <f t="shared" si="46"/>
        <v/>
      </c>
    </row>
    <row r="498" spans="1:12" ht="15" customHeight="1" x14ac:dyDescent="0.25">
      <c r="B498" s="1234">
        <v>6</v>
      </c>
      <c r="C498" s="1493" t="str">
        <f>IF('IRRBB exposures'!$C$11="","",'IRRBB exposures'!$C$11)</f>
        <v/>
      </c>
      <c r="D498" s="1347" t="str">
        <f t="shared" ref="D498:I498" si="47">IF(AND(ISNUMBER(D335),ISNUMBER(D479)),D335*D479,"")</f>
        <v/>
      </c>
      <c r="E498" s="1347" t="str">
        <f t="shared" si="47"/>
        <v/>
      </c>
      <c r="F498" s="1347" t="str">
        <f t="shared" si="47"/>
        <v/>
      </c>
      <c r="G498" s="1347" t="str">
        <f t="shared" si="47"/>
        <v/>
      </c>
      <c r="H498" s="1347" t="str">
        <f t="shared" si="47"/>
        <v/>
      </c>
      <c r="I498" s="1539" t="str">
        <f t="shared" si="47"/>
        <v/>
      </c>
    </row>
    <row r="499" spans="1:12" ht="15" customHeight="1" x14ac:dyDescent="0.25"/>
    <row r="500" spans="1:12" ht="15" customHeight="1" x14ac:dyDescent="0.25">
      <c r="A500" s="1576" t="s">
        <v>1604</v>
      </c>
    </row>
    <row r="501" spans="1:12" ht="15" customHeight="1" x14ac:dyDescent="0.25">
      <c r="B501" s="1971" t="s">
        <v>1064</v>
      </c>
      <c r="C501" s="2199" t="s">
        <v>1319</v>
      </c>
      <c r="D501" s="2199"/>
      <c r="E501" s="1970" t="s">
        <v>1234</v>
      </c>
      <c r="F501" s="1971"/>
      <c r="G501" s="1971"/>
      <c r="H501" s="1971"/>
      <c r="I501" s="1971"/>
      <c r="J501" s="1971"/>
    </row>
    <row r="502" spans="1:12" ht="15" customHeight="1" x14ac:dyDescent="0.25">
      <c r="B502" s="2247"/>
      <c r="C502" s="2201"/>
      <c r="D502" s="2201"/>
      <c r="E502" s="1713" t="s">
        <v>1031</v>
      </c>
      <c r="F502" s="1713" t="s">
        <v>1032</v>
      </c>
      <c r="G502" s="1713" t="s">
        <v>1033</v>
      </c>
      <c r="H502" s="1713" t="s">
        <v>1034</v>
      </c>
      <c r="I502" s="1713" t="s">
        <v>1035</v>
      </c>
      <c r="J502" s="1714" t="s">
        <v>1036</v>
      </c>
      <c r="L502" s="1712" t="s">
        <v>157</v>
      </c>
    </row>
    <row r="503" spans="1:12" ht="15" customHeight="1" x14ac:dyDescent="0.25">
      <c r="B503" s="2244">
        <v>1</v>
      </c>
      <c r="C503" s="1241">
        <v>1</v>
      </c>
      <c r="D503" s="1491" t="str">
        <f>IF('IRRBB exposures'!$C$6="","",'IRRBB exposures'!$C$6)</f>
        <v/>
      </c>
      <c r="E503" s="1494" t="str">
        <f>IF(AND(ISNUMBER('IRRBB scenarios'!D46),ISNUMBER('IRRBB scenarios'!D6)),'IRRBB scenarios'!D46-'IRRBB scenarios'!D6,"")</f>
        <v/>
      </c>
      <c r="F503" s="1494" t="str">
        <f>IF(AND(ISNUMBER('IRRBB scenarios'!E46),ISNUMBER('IRRBB scenarios'!E6)),'IRRBB scenarios'!E46-'IRRBB scenarios'!E6,"")</f>
        <v/>
      </c>
      <c r="G503" s="1494" t="str">
        <f>IF(AND(ISNUMBER('IRRBB scenarios'!F46),ISNUMBER('IRRBB scenarios'!F6)),'IRRBB scenarios'!F46-'IRRBB scenarios'!F6,"")</f>
        <v/>
      </c>
      <c r="H503" s="1494" t="str">
        <f>IF(AND(ISNUMBER('IRRBB scenarios'!G46),ISNUMBER('IRRBB scenarios'!G6)),'IRRBB scenarios'!G46-'IRRBB scenarios'!G6,"")</f>
        <v/>
      </c>
      <c r="I503" s="1494" t="str">
        <f>IF(AND(ISNUMBER('IRRBB scenarios'!H46),ISNUMBER('IRRBB scenarios'!H6)),'IRRBB scenarios'!H46-'IRRBB scenarios'!H6,"")</f>
        <v/>
      </c>
      <c r="J503" s="1613" t="str">
        <f>IF(AND(ISNUMBER('IRRBB scenarios'!I46),ISNUMBER('IRRBB scenarios'!I6)),'IRRBB scenarios'!I46-'IRRBB scenarios'!I6,"")</f>
        <v/>
      </c>
      <c r="L503" s="1609" t="str">
        <f>IF(D503="","",IF(AND(ISNUMBER(E484),ISNUMBER(F484),ISNUMBER(G484),ISNUMBER(H484),ISNUMBER(I484),ISNUMBER(E503),ISNUMBER(F503),ISNUMBER(G503),ISNUMBER(H503),ISNUMBER(I503),ISNUMBER(J503),ISNUMBER(D484)),"Yes","No"))</f>
        <v/>
      </c>
    </row>
    <row r="504" spans="1:12" ht="15" customHeight="1" x14ac:dyDescent="0.25">
      <c r="B504" s="2245"/>
      <c r="C504" s="1230">
        <v>2</v>
      </c>
      <c r="D504" s="1492" t="str">
        <f>IF('IRRBB exposures'!$C$7="","",'IRRBB exposures'!$C$7)</f>
        <v/>
      </c>
      <c r="E504" s="1495" t="str">
        <f>IF(AND(ISNUMBER('IRRBB scenarios'!D47),ISNUMBER('IRRBB scenarios'!D7)),'IRRBB scenarios'!D47-'IRRBB scenarios'!D7,"")</f>
        <v/>
      </c>
      <c r="F504" s="1495" t="str">
        <f>IF(AND(ISNUMBER('IRRBB scenarios'!E47),ISNUMBER('IRRBB scenarios'!E7)),'IRRBB scenarios'!E47-'IRRBB scenarios'!E7,"")</f>
        <v/>
      </c>
      <c r="G504" s="1495" t="str">
        <f>IF(AND(ISNUMBER('IRRBB scenarios'!F47),ISNUMBER('IRRBB scenarios'!F7)),'IRRBB scenarios'!F47-'IRRBB scenarios'!F7,"")</f>
        <v/>
      </c>
      <c r="H504" s="1495" t="str">
        <f>IF(AND(ISNUMBER('IRRBB scenarios'!G47),ISNUMBER('IRRBB scenarios'!G7)),'IRRBB scenarios'!G47-'IRRBB scenarios'!G7,"")</f>
        <v/>
      </c>
      <c r="I504" s="1495" t="str">
        <f>IF(AND(ISNUMBER('IRRBB scenarios'!H47),ISNUMBER('IRRBB scenarios'!H7)),'IRRBB scenarios'!H47-'IRRBB scenarios'!H7,"")</f>
        <v/>
      </c>
      <c r="J504" s="1614" t="str">
        <f>IF(AND(ISNUMBER('IRRBB scenarios'!I47),ISNUMBER('IRRBB scenarios'!I7)),'IRRBB scenarios'!I47-'IRRBB scenarios'!I7,"")</f>
        <v/>
      </c>
      <c r="L504" s="1609" t="str">
        <f t="shared" ref="L504:L508" si="48">IF(D504="","",IF(AND(ISNUMBER(E485),ISNUMBER(F485),ISNUMBER(G485),ISNUMBER(H485),ISNUMBER(I485),ISNUMBER(E504),ISNUMBER(F504),ISNUMBER(G504),ISNUMBER(H504),ISNUMBER(I504),ISNUMBER(J504),ISNUMBER(D485)),"Yes","No"))</f>
        <v/>
      </c>
    </row>
    <row r="505" spans="1:12" ht="15" customHeight="1" x14ac:dyDescent="0.25">
      <c r="B505" s="2245"/>
      <c r="C505" s="1230">
        <v>3</v>
      </c>
      <c r="D505" s="1492" t="str">
        <f>IF('IRRBB exposures'!$C$8="","",'IRRBB exposures'!$C$8)</f>
        <v/>
      </c>
      <c r="E505" s="1495" t="str">
        <f>IF(AND(ISNUMBER('IRRBB scenarios'!D48),ISNUMBER('IRRBB scenarios'!D8)),'IRRBB scenarios'!D48-'IRRBB scenarios'!D8,"")</f>
        <v/>
      </c>
      <c r="F505" s="1495" t="str">
        <f>IF(AND(ISNUMBER('IRRBB scenarios'!E48),ISNUMBER('IRRBB scenarios'!E8)),'IRRBB scenarios'!E48-'IRRBB scenarios'!E8,"")</f>
        <v/>
      </c>
      <c r="G505" s="1495" t="str">
        <f>IF(AND(ISNUMBER('IRRBB scenarios'!F48),ISNUMBER('IRRBB scenarios'!F8)),'IRRBB scenarios'!F48-'IRRBB scenarios'!F8,"")</f>
        <v/>
      </c>
      <c r="H505" s="1495" t="str">
        <f>IF(AND(ISNUMBER('IRRBB scenarios'!G48),ISNUMBER('IRRBB scenarios'!G8)),'IRRBB scenarios'!G48-'IRRBB scenarios'!G8,"")</f>
        <v/>
      </c>
      <c r="I505" s="1495" t="str">
        <f>IF(AND(ISNUMBER('IRRBB scenarios'!H48),ISNUMBER('IRRBB scenarios'!H8)),'IRRBB scenarios'!H48-'IRRBB scenarios'!H8,"")</f>
        <v/>
      </c>
      <c r="J505" s="1614" t="str">
        <f>IF(AND(ISNUMBER('IRRBB scenarios'!I48),ISNUMBER('IRRBB scenarios'!I8)),'IRRBB scenarios'!I48-'IRRBB scenarios'!I8,"")</f>
        <v/>
      </c>
      <c r="L505" s="1609" t="str">
        <f t="shared" si="48"/>
        <v/>
      </c>
    </row>
    <row r="506" spans="1:12" ht="15" customHeight="1" x14ac:dyDescent="0.25">
      <c r="B506" s="2245"/>
      <c r="C506" s="1230">
        <v>4</v>
      </c>
      <c r="D506" s="1492" t="str">
        <f>IF('IRRBB exposures'!$C$9="","",'IRRBB exposures'!$C$9)</f>
        <v/>
      </c>
      <c r="E506" s="1495" t="str">
        <f>IF(AND(ISNUMBER('IRRBB scenarios'!D49),ISNUMBER('IRRBB scenarios'!D9)),'IRRBB scenarios'!D49-'IRRBB scenarios'!D9,"")</f>
        <v/>
      </c>
      <c r="F506" s="1495" t="str">
        <f>IF(AND(ISNUMBER('IRRBB scenarios'!E49),ISNUMBER('IRRBB scenarios'!E9)),'IRRBB scenarios'!E49-'IRRBB scenarios'!E9,"")</f>
        <v/>
      </c>
      <c r="G506" s="1495" t="str">
        <f>IF(AND(ISNUMBER('IRRBB scenarios'!F49),ISNUMBER('IRRBB scenarios'!F9)),'IRRBB scenarios'!F49-'IRRBB scenarios'!F9,"")</f>
        <v/>
      </c>
      <c r="H506" s="1495" t="str">
        <f>IF(AND(ISNUMBER('IRRBB scenarios'!G49),ISNUMBER('IRRBB scenarios'!G9)),'IRRBB scenarios'!G49-'IRRBB scenarios'!G9,"")</f>
        <v/>
      </c>
      <c r="I506" s="1495" t="str">
        <f>IF(AND(ISNUMBER('IRRBB scenarios'!H49),ISNUMBER('IRRBB scenarios'!H9)),'IRRBB scenarios'!H49-'IRRBB scenarios'!H9,"")</f>
        <v/>
      </c>
      <c r="J506" s="1614" t="str">
        <f>IF(AND(ISNUMBER('IRRBB scenarios'!I49),ISNUMBER('IRRBB scenarios'!I9)),'IRRBB scenarios'!I49-'IRRBB scenarios'!I9,"")</f>
        <v/>
      </c>
      <c r="L506" s="1609" t="str">
        <f t="shared" si="48"/>
        <v/>
      </c>
    </row>
    <row r="507" spans="1:12" ht="15" customHeight="1" x14ac:dyDescent="0.25">
      <c r="B507" s="2245"/>
      <c r="C507" s="1230">
        <v>5</v>
      </c>
      <c r="D507" s="1492" t="str">
        <f>IF('IRRBB exposures'!$C$10="","",'IRRBB exposures'!$C$10)</f>
        <v/>
      </c>
      <c r="E507" s="1495" t="str">
        <f>IF(AND(ISNUMBER('IRRBB scenarios'!D50),ISNUMBER('IRRBB scenarios'!D10)),'IRRBB scenarios'!D50-'IRRBB scenarios'!D10,"")</f>
        <v/>
      </c>
      <c r="F507" s="1495" t="str">
        <f>IF(AND(ISNUMBER('IRRBB scenarios'!E50),ISNUMBER('IRRBB scenarios'!E10)),'IRRBB scenarios'!E50-'IRRBB scenarios'!E10,"")</f>
        <v/>
      </c>
      <c r="G507" s="1495" t="str">
        <f>IF(AND(ISNUMBER('IRRBB scenarios'!F50),ISNUMBER('IRRBB scenarios'!F10)),'IRRBB scenarios'!F50-'IRRBB scenarios'!F10,"")</f>
        <v/>
      </c>
      <c r="H507" s="1495" t="str">
        <f>IF(AND(ISNUMBER('IRRBB scenarios'!G50),ISNUMBER('IRRBB scenarios'!G10)),'IRRBB scenarios'!G50-'IRRBB scenarios'!G10,"")</f>
        <v/>
      </c>
      <c r="I507" s="1495" t="str">
        <f>IF(AND(ISNUMBER('IRRBB scenarios'!H50),ISNUMBER('IRRBB scenarios'!H10)),'IRRBB scenarios'!H50-'IRRBB scenarios'!H10,"")</f>
        <v/>
      </c>
      <c r="J507" s="1614" t="str">
        <f>IF(AND(ISNUMBER('IRRBB scenarios'!I50),ISNUMBER('IRRBB scenarios'!I10)),'IRRBB scenarios'!I50-'IRRBB scenarios'!I10,"")</f>
        <v/>
      </c>
      <c r="L507" s="1609" t="str">
        <f t="shared" si="48"/>
        <v/>
      </c>
    </row>
    <row r="508" spans="1:12" ht="15" customHeight="1" x14ac:dyDescent="0.25">
      <c r="B508" s="2245"/>
      <c r="C508" s="1234">
        <v>6</v>
      </c>
      <c r="D508" s="1493" t="str">
        <f>IF('IRRBB exposures'!$C$11="","",'IRRBB exposures'!$C$11)</f>
        <v/>
      </c>
      <c r="E508" s="1496" t="str">
        <f>IF(AND(ISNUMBER('IRRBB scenarios'!D51),ISNUMBER('IRRBB scenarios'!D11)),'IRRBB scenarios'!D51-'IRRBB scenarios'!D11,"")</f>
        <v/>
      </c>
      <c r="F508" s="1496" t="str">
        <f>IF(AND(ISNUMBER('IRRBB scenarios'!E51),ISNUMBER('IRRBB scenarios'!E11)),'IRRBB scenarios'!E51-'IRRBB scenarios'!E11,"")</f>
        <v/>
      </c>
      <c r="G508" s="1496" t="str">
        <f>IF(AND(ISNUMBER('IRRBB scenarios'!F51),ISNUMBER('IRRBB scenarios'!F11)),'IRRBB scenarios'!F51-'IRRBB scenarios'!F11,"")</f>
        <v/>
      </c>
      <c r="H508" s="1496" t="str">
        <f>IF(AND(ISNUMBER('IRRBB scenarios'!G51),ISNUMBER('IRRBB scenarios'!G11)),'IRRBB scenarios'!G51-'IRRBB scenarios'!G11,"")</f>
        <v/>
      </c>
      <c r="I508" s="1496" t="str">
        <f>IF(AND(ISNUMBER('IRRBB scenarios'!H51),ISNUMBER('IRRBB scenarios'!H11)),'IRRBB scenarios'!H51-'IRRBB scenarios'!H11,"")</f>
        <v/>
      </c>
      <c r="J508" s="1615" t="str">
        <f>IF(AND(ISNUMBER('IRRBB scenarios'!I51),ISNUMBER('IRRBB scenarios'!I11)),'IRRBB scenarios'!I51-'IRRBB scenarios'!I11,"")</f>
        <v/>
      </c>
      <c r="L508" s="1610" t="str">
        <f t="shared" si="48"/>
        <v/>
      </c>
    </row>
    <row r="509" spans="1:12" ht="15" customHeight="1" x14ac:dyDescent="0.25">
      <c r="B509" s="2244">
        <v>2</v>
      </c>
      <c r="C509" s="1241">
        <v>1</v>
      </c>
      <c r="D509" s="1491" t="str">
        <f>IF('IRRBB exposures'!$C$6="","",'IRRBB exposures'!$C$6)</f>
        <v/>
      </c>
      <c r="E509" s="1494" t="str">
        <f>IF(AND(ISNUMBER('IRRBB scenarios'!D86),ISNUMBER('IRRBB scenarios'!D6)),'IRRBB scenarios'!D86-'IRRBB scenarios'!D6,"")</f>
        <v/>
      </c>
      <c r="F509" s="1494" t="str">
        <f>IF(AND(ISNUMBER('IRRBB scenarios'!E86),ISNUMBER('IRRBB scenarios'!E6)),'IRRBB scenarios'!E86-'IRRBB scenarios'!E6,"")</f>
        <v/>
      </c>
      <c r="G509" s="1494" t="str">
        <f>IF(AND(ISNUMBER('IRRBB scenarios'!F86),ISNUMBER('IRRBB scenarios'!F6)),'IRRBB scenarios'!F86-'IRRBB scenarios'!F6,"")</f>
        <v/>
      </c>
      <c r="H509" s="1494" t="str">
        <f>IF(AND(ISNUMBER('IRRBB scenarios'!G86),ISNUMBER('IRRBB scenarios'!G6)),'IRRBB scenarios'!G86-'IRRBB scenarios'!G6,"")</f>
        <v/>
      </c>
      <c r="I509" s="1494" t="str">
        <f>IF(AND(ISNUMBER('IRRBB scenarios'!H86),ISNUMBER('IRRBB scenarios'!H6)),'IRRBB scenarios'!H86-'IRRBB scenarios'!H6,"")</f>
        <v/>
      </c>
      <c r="J509" s="1613" t="str">
        <f>IF(AND(ISNUMBER('IRRBB scenarios'!I86),ISNUMBER('IRRBB scenarios'!I6)),'IRRBB scenarios'!I86-'IRRBB scenarios'!I6,"")</f>
        <v/>
      </c>
      <c r="L509" s="1609" t="str">
        <f>IF(D509="","",IF(AND(ISNUMBER(E493),ISNUMBER(F493),ISNUMBER(G493),ISNUMBER(H493),ISNUMBER(I493),ISNUMBER(E509),ISNUMBER(F509),ISNUMBER(G509),ISNUMBER(H509),ISNUMBER(I509),ISNUMBER(J509),ISNUMBER(D493)),"Yes","No"))</f>
        <v/>
      </c>
    </row>
    <row r="510" spans="1:12" ht="15" customHeight="1" x14ac:dyDescent="0.25">
      <c r="B510" s="2245"/>
      <c r="C510" s="1230">
        <v>2</v>
      </c>
      <c r="D510" s="1492" t="str">
        <f>IF('IRRBB exposures'!$C$7="","",'IRRBB exposures'!$C$7)</f>
        <v/>
      </c>
      <c r="E510" s="1495" t="str">
        <f>IF(AND(ISNUMBER('IRRBB scenarios'!D87),ISNUMBER('IRRBB scenarios'!D7)),'IRRBB scenarios'!D87-'IRRBB scenarios'!D7,"")</f>
        <v/>
      </c>
      <c r="F510" s="1495" t="str">
        <f>IF(AND(ISNUMBER('IRRBB scenarios'!E87),ISNUMBER('IRRBB scenarios'!E7)),'IRRBB scenarios'!E87-'IRRBB scenarios'!E7,"")</f>
        <v/>
      </c>
      <c r="G510" s="1495" t="str">
        <f>IF(AND(ISNUMBER('IRRBB scenarios'!F87),ISNUMBER('IRRBB scenarios'!F7)),'IRRBB scenarios'!F87-'IRRBB scenarios'!F7,"")</f>
        <v/>
      </c>
      <c r="H510" s="1495" t="str">
        <f>IF(AND(ISNUMBER('IRRBB scenarios'!G87),ISNUMBER('IRRBB scenarios'!G7)),'IRRBB scenarios'!G87-'IRRBB scenarios'!G7,"")</f>
        <v/>
      </c>
      <c r="I510" s="1495" t="str">
        <f>IF(AND(ISNUMBER('IRRBB scenarios'!H87),ISNUMBER('IRRBB scenarios'!H7)),'IRRBB scenarios'!H87-'IRRBB scenarios'!H7,"")</f>
        <v/>
      </c>
      <c r="J510" s="1614" t="str">
        <f>IF(AND(ISNUMBER('IRRBB scenarios'!I87),ISNUMBER('IRRBB scenarios'!I7)),'IRRBB scenarios'!I87-'IRRBB scenarios'!I7,"")</f>
        <v/>
      </c>
      <c r="L510" s="1609" t="str">
        <f t="shared" ref="L510:L514" si="49">IF(D510="","",IF(AND(ISNUMBER(E494),ISNUMBER(F494),ISNUMBER(G494),ISNUMBER(H494),ISNUMBER(I494),ISNUMBER(E510),ISNUMBER(F510),ISNUMBER(G510),ISNUMBER(H510),ISNUMBER(I510),ISNUMBER(J510),ISNUMBER(D494)),"Yes","No"))</f>
        <v/>
      </c>
    </row>
    <row r="511" spans="1:12" ht="15" customHeight="1" x14ac:dyDescent="0.25">
      <c r="B511" s="2245"/>
      <c r="C511" s="1230">
        <v>3</v>
      </c>
      <c r="D511" s="1492" t="str">
        <f>IF('IRRBB exposures'!$C$8="","",'IRRBB exposures'!$C$8)</f>
        <v/>
      </c>
      <c r="E511" s="1495" t="str">
        <f>IF(AND(ISNUMBER('IRRBB scenarios'!D88),ISNUMBER('IRRBB scenarios'!D8)),'IRRBB scenarios'!D88-'IRRBB scenarios'!D8,"")</f>
        <v/>
      </c>
      <c r="F511" s="1495" t="str">
        <f>IF(AND(ISNUMBER('IRRBB scenarios'!E88),ISNUMBER('IRRBB scenarios'!E8)),'IRRBB scenarios'!E88-'IRRBB scenarios'!E8,"")</f>
        <v/>
      </c>
      <c r="G511" s="1495" t="str">
        <f>IF(AND(ISNUMBER('IRRBB scenarios'!F88),ISNUMBER('IRRBB scenarios'!F8)),'IRRBB scenarios'!F88-'IRRBB scenarios'!F8,"")</f>
        <v/>
      </c>
      <c r="H511" s="1495" t="str">
        <f>IF(AND(ISNUMBER('IRRBB scenarios'!G88),ISNUMBER('IRRBB scenarios'!G8)),'IRRBB scenarios'!G88-'IRRBB scenarios'!G8,"")</f>
        <v/>
      </c>
      <c r="I511" s="1495" t="str">
        <f>IF(AND(ISNUMBER('IRRBB scenarios'!H88),ISNUMBER('IRRBB scenarios'!H8)),'IRRBB scenarios'!H88-'IRRBB scenarios'!H8,"")</f>
        <v/>
      </c>
      <c r="J511" s="1614" t="str">
        <f>IF(AND(ISNUMBER('IRRBB scenarios'!I88),ISNUMBER('IRRBB scenarios'!I8)),'IRRBB scenarios'!I88-'IRRBB scenarios'!I8,"")</f>
        <v/>
      </c>
      <c r="L511" s="1609" t="str">
        <f t="shared" si="49"/>
        <v/>
      </c>
    </row>
    <row r="512" spans="1:12" ht="15" customHeight="1" x14ac:dyDescent="0.25">
      <c r="B512" s="2245"/>
      <c r="C512" s="1230">
        <v>4</v>
      </c>
      <c r="D512" s="1492" t="str">
        <f>IF('IRRBB exposures'!$C$9="","",'IRRBB exposures'!$C$9)</f>
        <v/>
      </c>
      <c r="E512" s="1495" t="str">
        <f>IF(AND(ISNUMBER('IRRBB scenarios'!D89),ISNUMBER('IRRBB scenarios'!D9)),'IRRBB scenarios'!D89-'IRRBB scenarios'!D9,"")</f>
        <v/>
      </c>
      <c r="F512" s="1495" t="str">
        <f>IF(AND(ISNUMBER('IRRBB scenarios'!E89),ISNUMBER('IRRBB scenarios'!E9)),'IRRBB scenarios'!E89-'IRRBB scenarios'!E9,"")</f>
        <v/>
      </c>
      <c r="G512" s="1495" t="str">
        <f>IF(AND(ISNUMBER('IRRBB scenarios'!F89),ISNUMBER('IRRBB scenarios'!F9)),'IRRBB scenarios'!F89-'IRRBB scenarios'!F9,"")</f>
        <v/>
      </c>
      <c r="H512" s="1495" t="str">
        <f>IF(AND(ISNUMBER('IRRBB scenarios'!G89),ISNUMBER('IRRBB scenarios'!G9)),'IRRBB scenarios'!G89-'IRRBB scenarios'!G9,"")</f>
        <v/>
      </c>
      <c r="I512" s="1495" t="str">
        <f>IF(AND(ISNUMBER('IRRBB scenarios'!H89),ISNUMBER('IRRBB scenarios'!H9)),'IRRBB scenarios'!H89-'IRRBB scenarios'!H9,"")</f>
        <v/>
      </c>
      <c r="J512" s="1614" t="str">
        <f>IF(AND(ISNUMBER('IRRBB scenarios'!I89),ISNUMBER('IRRBB scenarios'!I9)),'IRRBB scenarios'!I89-'IRRBB scenarios'!I9,"")</f>
        <v/>
      </c>
      <c r="L512" s="1609" t="str">
        <f t="shared" si="49"/>
        <v/>
      </c>
    </row>
    <row r="513" spans="1:15" ht="15" customHeight="1" x14ac:dyDescent="0.25">
      <c r="B513" s="2245"/>
      <c r="C513" s="1230">
        <v>5</v>
      </c>
      <c r="D513" s="1492" t="str">
        <f>IF('IRRBB exposures'!$C$10="","",'IRRBB exposures'!$C$10)</f>
        <v/>
      </c>
      <c r="E513" s="1495" t="str">
        <f>IF(AND(ISNUMBER('IRRBB scenarios'!D90),ISNUMBER('IRRBB scenarios'!D10)),'IRRBB scenarios'!D90-'IRRBB scenarios'!D10,"")</f>
        <v/>
      </c>
      <c r="F513" s="1495" t="str">
        <f>IF(AND(ISNUMBER('IRRBB scenarios'!E90),ISNUMBER('IRRBB scenarios'!E10)),'IRRBB scenarios'!E90-'IRRBB scenarios'!E10,"")</f>
        <v/>
      </c>
      <c r="G513" s="1495" t="str">
        <f>IF(AND(ISNUMBER('IRRBB scenarios'!F90),ISNUMBER('IRRBB scenarios'!F10)),'IRRBB scenarios'!F90-'IRRBB scenarios'!F10,"")</f>
        <v/>
      </c>
      <c r="H513" s="1495" t="str">
        <f>IF(AND(ISNUMBER('IRRBB scenarios'!G90),ISNUMBER('IRRBB scenarios'!G10)),'IRRBB scenarios'!G90-'IRRBB scenarios'!G10,"")</f>
        <v/>
      </c>
      <c r="I513" s="1495" t="str">
        <f>IF(AND(ISNUMBER('IRRBB scenarios'!H90),ISNUMBER('IRRBB scenarios'!H10)),'IRRBB scenarios'!H90-'IRRBB scenarios'!H10,"")</f>
        <v/>
      </c>
      <c r="J513" s="1614" t="str">
        <f>IF(AND(ISNUMBER('IRRBB scenarios'!I90),ISNUMBER('IRRBB scenarios'!I10)),'IRRBB scenarios'!I90-'IRRBB scenarios'!I10,"")</f>
        <v/>
      </c>
      <c r="L513" s="1609" t="str">
        <f>IF(D513="","",IF(AND(ISNUMBER(E497),ISNUMBER(F497),ISNUMBER(G497),ISNUMBER(H497),ISNUMBER(I497),ISNUMBER(E513),ISNUMBER(F513),ISNUMBER(G513),ISNUMBER(H513),ISNUMBER(I513),ISNUMBER(J513),ISNUMBER(D497)),"Yes","No"))</f>
        <v/>
      </c>
    </row>
    <row r="514" spans="1:15" ht="15" customHeight="1" x14ac:dyDescent="0.25">
      <c r="B514" s="2246"/>
      <c r="C514" s="1234">
        <v>6</v>
      </c>
      <c r="D514" s="1493" t="str">
        <f>IF('IRRBB exposures'!$C$11="","",'IRRBB exposures'!$C$11)</f>
        <v/>
      </c>
      <c r="E514" s="1496" t="str">
        <f>IF(AND(ISNUMBER('IRRBB scenarios'!D91),ISNUMBER('IRRBB scenarios'!D11)),'IRRBB scenarios'!D91-'IRRBB scenarios'!D11,"")</f>
        <v/>
      </c>
      <c r="F514" s="1496" t="str">
        <f>IF(AND(ISNUMBER('IRRBB scenarios'!E91),ISNUMBER('IRRBB scenarios'!E11)),'IRRBB scenarios'!E91-'IRRBB scenarios'!E11,"")</f>
        <v/>
      </c>
      <c r="G514" s="1496" t="str">
        <f>IF(AND(ISNUMBER('IRRBB scenarios'!F91),ISNUMBER('IRRBB scenarios'!F11)),'IRRBB scenarios'!F91-'IRRBB scenarios'!F11,"")</f>
        <v/>
      </c>
      <c r="H514" s="1496" t="str">
        <f>IF(AND(ISNUMBER('IRRBB scenarios'!G91),ISNUMBER('IRRBB scenarios'!G11)),'IRRBB scenarios'!G91-'IRRBB scenarios'!G11,"")</f>
        <v/>
      </c>
      <c r="I514" s="1496" t="str">
        <f>IF(AND(ISNUMBER('IRRBB scenarios'!H91),ISNUMBER('IRRBB scenarios'!H11)),'IRRBB scenarios'!H91-'IRRBB scenarios'!H11,"")</f>
        <v/>
      </c>
      <c r="J514" s="1615" t="str">
        <f>IF(AND(ISNUMBER('IRRBB scenarios'!I91),ISNUMBER('IRRBB scenarios'!I11)),'IRRBB scenarios'!I91-'IRRBB scenarios'!I11,"")</f>
        <v/>
      </c>
      <c r="L514" s="1610" t="str">
        <f t="shared" si="49"/>
        <v/>
      </c>
    </row>
    <row r="515" spans="1:15" ht="15" customHeight="1" x14ac:dyDescent="0.25"/>
    <row r="516" spans="1:15" ht="60" customHeight="1" x14ac:dyDescent="0.25">
      <c r="A516" s="1751" t="s">
        <v>1475</v>
      </c>
      <c r="B516" s="1723"/>
      <c r="L516" s="1522"/>
    </row>
    <row r="517" spans="1:15" ht="15" customHeight="1" x14ac:dyDescent="0.25">
      <c r="A517" s="1576" t="s">
        <v>1476</v>
      </c>
      <c r="B517" s="1523"/>
      <c r="L517" s="1522"/>
    </row>
    <row r="518" spans="1:15" ht="15" customHeight="1" x14ac:dyDescent="0.25">
      <c r="A518" s="1576"/>
      <c r="B518" s="1523"/>
      <c r="L518" s="1522"/>
    </row>
    <row r="519" spans="1:15" ht="15" customHeight="1" x14ac:dyDescent="0.25">
      <c r="A519" s="1576"/>
      <c r="B519" s="1524" t="s">
        <v>1605</v>
      </c>
      <c r="L519" s="1522"/>
    </row>
    <row r="520" spans="1:15" ht="15" customHeight="1" x14ac:dyDescent="0.25">
      <c r="B520" s="1525"/>
      <c r="C520" s="1526"/>
      <c r="D520" s="2230" t="s">
        <v>1055</v>
      </c>
      <c r="E520" s="2230"/>
      <c r="F520" s="2230"/>
      <c r="G520" s="2230"/>
      <c r="H520" s="2230"/>
      <c r="I520" s="2236"/>
      <c r="J520" s="2230" t="s">
        <v>1464</v>
      </c>
      <c r="K520" s="2230"/>
      <c r="L520" s="2230"/>
      <c r="M520" s="2230"/>
      <c r="N520" s="2230"/>
      <c r="O520" s="2230"/>
    </row>
    <row r="521" spans="1:15" ht="15" customHeight="1" x14ac:dyDescent="0.25">
      <c r="B521" s="1725" t="s">
        <v>1064</v>
      </c>
      <c r="C521" s="1725" t="s">
        <v>1465</v>
      </c>
      <c r="D521" s="1721" t="str">
        <f>IF('IRRBB exposures'!$C$6="","",'IRRBB exposures'!$C$6)</f>
        <v/>
      </c>
      <c r="E521" s="1721" t="str">
        <f>IF('IRRBB exposures'!$C$6="","",'IRRBB exposures'!$C$7)</f>
        <v/>
      </c>
      <c r="F521" s="1721" t="str">
        <f>IF('IRRBB exposures'!$C$8="","",'IRRBB exposures'!$C$8)</f>
        <v/>
      </c>
      <c r="G521" s="1721" t="str">
        <f>IF('IRRBB exposures'!$C$9="","",'IRRBB exposures'!$C$9)</f>
        <v/>
      </c>
      <c r="H521" s="1721" t="str">
        <f>IF('IRRBB exposures'!$C$10="","",'IRRBB exposures'!$C$10)</f>
        <v/>
      </c>
      <c r="I521" s="1722" t="str">
        <f>IF('IRRBB exposures'!$C$11="","",'IRRBB exposures'!$C$11)</f>
        <v/>
      </c>
      <c r="J521" s="1620" t="str">
        <f>IF('IRRBB exposures'!$C$6="","",'IRRBB exposures'!$C$6)</f>
        <v/>
      </c>
      <c r="K521" s="1721" t="str">
        <f>IF('IRRBB exposures'!$C$6="","",'IRRBB exposures'!$C$7)</f>
        <v/>
      </c>
      <c r="L521" s="1721" t="str">
        <f>IF('IRRBB exposures'!$C$8="","",'IRRBB exposures'!$C$8)</f>
        <v/>
      </c>
      <c r="M521" s="1721" t="str">
        <f>IF('IRRBB exposures'!$C$9="","",'IRRBB exposures'!$C$9)</f>
        <v/>
      </c>
      <c r="N521" s="1721" t="str">
        <f>IF('IRRBB exposures'!$C$10="","",'IRRBB exposures'!$C$10)</f>
        <v/>
      </c>
      <c r="O521" s="1722" t="str">
        <f>IF('IRRBB exposures'!$C$11="","",'IRRBB exposures'!$C$11)</f>
        <v/>
      </c>
    </row>
    <row r="522" spans="1:15" ht="15" customHeight="1" x14ac:dyDescent="0.25">
      <c r="B522" s="1731">
        <v>1</v>
      </c>
      <c r="C522" s="1540" t="str">
        <f>CONCATENATE('IRRBB exposures'!$E$655," - ",'IRRBB exposures'!$E$656)</f>
        <v>ON - 1M</v>
      </c>
      <c r="D522" s="1335" t="str">
        <f>IF(AND(ISNUMBER('IRRBB exposures'!F655),ISNUMBER('IRRBB exposures'!F656)),IF('IRRBB exposures'!F655*'IRRBB exposures'!F656&lt;0, MIN(ABS('IRRBB exposures'!F655),ABS('IRRBB exposures'!F656)), 0),"")</f>
        <v/>
      </c>
      <c r="E522" s="1335" t="str">
        <f>IF(AND(ISNUMBER('IRRBB exposures'!F660),ISNUMBER('IRRBB exposures'!F661)),IF('IRRBB exposures'!F660*'IRRBB exposures'!F661&lt;0, MIN(ABS('IRRBB exposures'!F660),ABS('IRRBB exposures'!F661)), 0),"")</f>
        <v/>
      </c>
      <c r="F522" s="1335" t="str">
        <f>IF(AND(ISNUMBER('IRRBB exposures'!F665),ISNUMBER('IRRBB exposures'!F666)),IF('IRRBB exposures'!F665*'IRRBB exposures'!F666&lt;0, MIN(ABS('IRRBB exposures'!F665),ABS('IRRBB exposures'!F666)), 0),"")</f>
        <v/>
      </c>
      <c r="G522" s="1335" t="str">
        <f>IF(AND(ISNUMBER('IRRBB exposures'!F670),ISNUMBER('IRRBB exposures'!F671)),IF('IRRBB exposures'!F670*'IRRBB exposures'!F671&lt;0, MIN(ABS('IRRBB exposures'!F670),ABS('IRRBB exposures'!F671)), 0),"")</f>
        <v/>
      </c>
      <c r="H522" s="1335" t="str">
        <f>IF(AND(ISNUMBER('IRRBB exposures'!F675),ISNUMBER('IRRBB exposures'!F676)),IF('IRRBB exposures'!F675*'IRRBB exposures'!F676&lt;0, MIN(ABS('IRRBB exposures'!F675),ABS('IRRBB exposures'!F676)), 0),"")</f>
        <v/>
      </c>
      <c r="I522" s="1537" t="str">
        <f>IF(AND(ISNUMBER('IRRBB exposures'!F680),ISNUMBER('IRRBB exposures'!F681)),IF('IRRBB exposures'!F680*'IRRBB exposures'!F681&lt;0, MIN(ABS('IRRBB exposures'!F680),ABS('IRRBB exposures'!F681)), 0),"")</f>
        <v/>
      </c>
      <c r="J522" s="1533" t="str">
        <f>IF(AND(ISNUMBER('IRRBB exposures'!I655),ISNUMBER('IRRBB exposures'!I656)),IF('IRRBB exposures'!I655*'IRRBB exposures'!I656&lt;0, MIN(ABS('IRRBB exposures'!I655),ABS('IRRBB exposures'!I656)), 0),"")</f>
        <v/>
      </c>
      <c r="K522" s="1335" t="str">
        <f>IF(AND(ISNUMBER('IRRBB exposures'!I660),ISNUMBER('IRRBB exposures'!I661)),IF('IRRBB exposures'!I660*'IRRBB exposures'!I661&lt;0, MIN(ABS('IRRBB exposures'!I660),ABS('IRRBB exposures'!I661)), 0),"")</f>
        <v/>
      </c>
      <c r="L522" s="1335" t="str">
        <f>IF(AND(ISNUMBER('IRRBB exposures'!I665),ISNUMBER('IRRBB exposures'!I666)),IF('IRRBB exposures'!I665*'IRRBB exposures'!I666&lt;0, MIN(ABS('IRRBB exposures'!I665),ABS('IRRBB exposures'!I666)), 0),"")</f>
        <v/>
      </c>
      <c r="M522" s="1335" t="str">
        <f>IF(AND(ISNUMBER('IRRBB exposures'!I670),ISNUMBER('IRRBB exposures'!I671)),IF('IRRBB exposures'!I670*'IRRBB exposures'!I671&lt;0, MIN(ABS('IRRBB exposures'!I670),ABS('IRRBB exposures'!I671)), 0),"")</f>
        <v/>
      </c>
      <c r="N522" s="1335" t="str">
        <f>IF(AND(ISNUMBER('IRRBB exposures'!I675),ISNUMBER('IRRBB exposures'!I676)),IF('IRRBB exposures'!I675*'IRRBB exposures'!I676&lt;0, MIN(ABS('IRRBB exposures'!I675),ABS('IRRBB exposures'!I676)), 0),"")</f>
        <v/>
      </c>
      <c r="O522" s="1537" t="str">
        <f>IF(AND(ISNUMBER('IRRBB exposures'!I680),ISNUMBER('IRRBB exposures'!I681)),IF('IRRBB exposures'!I680*'IRRBB exposures'!I681&lt;0, MIN(ABS('IRRBB exposures'!I680),ABS('IRRBB exposures'!I681)), 0),"")</f>
        <v/>
      </c>
    </row>
    <row r="523" spans="1:15" ht="15" customHeight="1" x14ac:dyDescent="0.25">
      <c r="B523" s="1729">
        <v>2</v>
      </c>
      <c r="C523" s="1541" t="str">
        <f>CONCATENATE('IRRBB exposures'!$E$655," - ",'IRRBB exposures'!$E$657)</f>
        <v>ON - 3M</v>
      </c>
      <c r="D523" s="1346" t="str">
        <f>IF(AND(ISNUMBER('IRRBB exposures'!F655),ISNUMBER('IRRBB exposures'!F657)),IF('IRRBB exposures'!F655*'IRRBB exposures'!F657&lt;0, MIN(ABS('IRRBB exposures'!F655),ABS('IRRBB exposures'!F657)), 0),"")</f>
        <v/>
      </c>
      <c r="E523" s="1346" t="str">
        <f>IF(AND(ISNUMBER('IRRBB exposures'!F660),ISNUMBER('IRRBB exposures'!F662)),IF('IRRBB exposures'!F660*'IRRBB exposures'!F662&lt;0, MIN(ABS('IRRBB exposures'!F660),ABS('IRRBB exposures'!F662)), 0),"")</f>
        <v/>
      </c>
      <c r="F523" s="1346" t="str">
        <f>IF(AND(ISNUMBER('IRRBB exposures'!F665),ISNUMBER('IRRBB exposures'!F667)),IF('IRRBB exposures'!F665*'IRRBB exposures'!F667&lt;0, MIN(ABS('IRRBB exposures'!F665),ABS('IRRBB exposures'!F667)), 0),"")</f>
        <v/>
      </c>
      <c r="G523" s="1346" t="str">
        <f>IF(AND(ISNUMBER('IRRBB exposures'!F670),ISNUMBER('IRRBB exposures'!F672)),IF('IRRBB exposures'!F670*'IRRBB exposures'!F672&lt;0, MIN(ABS('IRRBB exposures'!F670),ABS('IRRBB exposures'!F672)), 0),"")</f>
        <v/>
      </c>
      <c r="H523" s="1346" t="str">
        <f>IF(AND(ISNUMBER('IRRBB exposures'!F675),ISNUMBER('IRRBB exposures'!F677)),IF('IRRBB exposures'!F675*'IRRBB exposures'!F677&lt;0, MIN(ABS('IRRBB exposures'!F675),ABS('IRRBB exposures'!F677)), 0),"")</f>
        <v/>
      </c>
      <c r="I523" s="1538" t="str">
        <f>IF(AND(ISNUMBER('IRRBB exposures'!F680),ISNUMBER('IRRBB exposures'!F682)),IF('IRRBB exposures'!F680*'IRRBB exposures'!F682&lt;0, MIN(ABS('IRRBB exposures'!F680),ABS('IRRBB exposures'!F682)), 0),"")</f>
        <v/>
      </c>
      <c r="J523" s="1534" t="str">
        <f>IF(AND(ISNUMBER('IRRBB exposures'!I655),ISNUMBER('IRRBB exposures'!I657)),IF('IRRBB exposures'!I655*'IRRBB exposures'!I657&lt;0, MIN(ABS('IRRBB exposures'!I655),ABS('IRRBB exposures'!I657)), 0),"")</f>
        <v/>
      </c>
      <c r="K523" s="1346" t="str">
        <f>IF(AND(ISNUMBER('IRRBB exposures'!I660),ISNUMBER('IRRBB exposures'!I662)),IF('IRRBB exposures'!I660*'IRRBB exposures'!I662&lt;0, MIN(ABS('IRRBB exposures'!I660),ABS('IRRBB exposures'!I662)), 0),"")</f>
        <v/>
      </c>
      <c r="L523" s="1346" t="str">
        <f>IF(AND(ISNUMBER('IRRBB exposures'!I665),ISNUMBER('IRRBB exposures'!I667)),IF('IRRBB exposures'!I665*'IRRBB exposures'!I667&lt;0,MIN(ABS('IRRBB exposures'!I665),ABS('IRRBB exposures'!I667)),0),"")</f>
        <v/>
      </c>
      <c r="M523" s="1346" t="str">
        <f>IF(AND(ISNUMBER('IRRBB exposures'!I670),ISNUMBER('IRRBB exposures'!I672)),IF('IRRBB exposures'!I670*'IRRBB exposures'!I672&lt;0, MIN(ABS('IRRBB exposures'!I670),ABS('IRRBB exposures'!I672)), 0),"")</f>
        <v/>
      </c>
      <c r="N523" s="1346" t="str">
        <f>IF(AND(ISNUMBER('IRRBB exposures'!I675),ISNUMBER('IRRBB exposures'!I677)),IF('IRRBB exposures'!I675*'IRRBB exposures'!I677&lt;0, MIN(ABS('IRRBB exposures'!I675),ABS('IRRBB exposures'!I677)), 0),"")</f>
        <v/>
      </c>
      <c r="O523" s="1538" t="str">
        <f>IF(AND(ISNUMBER('IRRBB exposures'!I680),ISNUMBER('IRRBB exposures'!I682)),IF('IRRBB exposures'!I680*'IRRBB exposures'!I682&lt;0, MIN(ABS('IRRBB exposures'!I680),ABS('IRRBB exposures'!I682)), 0),"")</f>
        <v/>
      </c>
    </row>
    <row r="524" spans="1:15" ht="15" customHeight="1" x14ac:dyDescent="0.25">
      <c r="B524" s="1729">
        <v>3</v>
      </c>
      <c r="C524" s="1541" t="str">
        <f>CONCATENATE('IRRBB exposures'!$E$655," - ",'IRRBB exposures'!$E$658)</f>
        <v>ON - 6M</v>
      </c>
      <c r="D524" s="1346" t="str">
        <f>IF(AND(ISNUMBER('IRRBB exposures'!F655),ISNUMBER('IRRBB exposures'!F658)),IF('IRRBB exposures'!F655*'IRRBB exposures'!F658&lt;0, MIN(ABS('IRRBB exposures'!F655),ABS('IRRBB exposures'!F658)), 0),"")</f>
        <v/>
      </c>
      <c r="E524" s="1346" t="str">
        <f>IF(AND(ISNUMBER('IRRBB exposures'!F660),ISNUMBER('IRRBB exposures'!F663)),IF('IRRBB exposures'!F660*'IRRBB exposures'!F663&lt;0, MIN(ABS('IRRBB exposures'!F660),ABS('IRRBB exposures'!F663)), 0),"")</f>
        <v/>
      </c>
      <c r="F524" s="1346" t="str">
        <f>IF(AND(ISNUMBER('IRRBB exposures'!F665),ISNUMBER('IRRBB exposures'!F668)),IF('IRRBB exposures'!F665*'IRRBB exposures'!F668&lt;0, MIN(ABS('IRRBB exposures'!F665),ABS('IRRBB exposures'!F668)), 0),"")</f>
        <v/>
      </c>
      <c r="G524" s="1346" t="str">
        <f>IF(AND(ISNUMBER('IRRBB exposures'!F670),ISNUMBER('IRRBB exposures'!F673)),IF('IRRBB exposures'!F670*'IRRBB exposures'!F673&lt;0, MIN(ABS('IRRBB exposures'!F670),ABS('IRRBB exposures'!F673)), 0),"")</f>
        <v/>
      </c>
      <c r="H524" s="1346" t="str">
        <f>IF(AND(ISNUMBER('IRRBB exposures'!F675),ISNUMBER('IRRBB exposures'!F678)),IF('IRRBB exposures'!F675*'IRRBB exposures'!F678&lt;0, MIN(ABS('IRRBB exposures'!F675),ABS('IRRBB exposures'!F678)), 0),"")</f>
        <v/>
      </c>
      <c r="I524" s="1538" t="str">
        <f>IF(AND(ISNUMBER('IRRBB exposures'!F680),ISNUMBER('IRRBB exposures'!F683)),IF('IRRBB exposures'!F680*'IRRBB exposures'!F683&lt;0, MIN(ABS('IRRBB exposures'!F680),ABS('IRRBB exposures'!F683)), 0),"")</f>
        <v/>
      </c>
      <c r="J524" s="1534" t="str">
        <f>IF(AND(ISNUMBER('IRRBB exposures'!I655),ISNUMBER('IRRBB exposures'!I658)),IF('IRRBB exposures'!I655*'IRRBB exposures'!I658&lt;0, MIN(ABS('IRRBB exposures'!I655),ABS('IRRBB exposures'!I658)), 0),"")</f>
        <v/>
      </c>
      <c r="K524" s="1346" t="str">
        <f>IF(AND(ISNUMBER('IRRBB exposures'!I660),ISNUMBER('IRRBB exposures'!I663)),IF('IRRBB exposures'!I660*'IRRBB exposures'!I663&lt;0, MIN(ABS('IRRBB exposures'!I660),ABS('IRRBB exposures'!I663)), 0),"")</f>
        <v/>
      </c>
      <c r="L524" s="1346" t="str">
        <f>IF(AND(ISNUMBER('IRRBB exposures'!I665),ISNUMBER('IRRBB exposures'!I668)),IF('IRRBB exposures'!I665*'IRRBB exposures'!I668&lt;0, MIN(ABS('IRRBB exposures'!I665),ABS('IRRBB exposures'!I668)), 0),"")</f>
        <v/>
      </c>
      <c r="M524" s="1346" t="str">
        <f>IF(AND(ISNUMBER('IRRBB exposures'!I670),ISNUMBER('IRRBB exposures'!I673)),IF('IRRBB exposures'!I670*'IRRBB exposures'!I673&lt;0, MIN(ABS('IRRBB exposures'!I670),ABS('IRRBB exposures'!I673)), 0),"")</f>
        <v/>
      </c>
      <c r="N524" s="1346" t="str">
        <f>IF(AND(ISNUMBER('IRRBB exposures'!I675),ISNUMBER('IRRBB exposures'!I678)),IF('IRRBB exposures'!I675*'IRRBB exposures'!I678&lt;0, MIN(ABS('IRRBB exposures'!I675),ABS('IRRBB exposures'!I678)), 0),"")</f>
        <v/>
      </c>
      <c r="O524" s="1538" t="str">
        <f>IF(AND(ISNUMBER('IRRBB exposures'!I680),ISNUMBER('IRRBB exposures'!I683)),IF('IRRBB exposures'!I680*'IRRBB exposures'!I683&lt;0, MIN(ABS('IRRBB exposures'!I680),ABS('IRRBB exposures'!I683)), 0),"")</f>
        <v/>
      </c>
    </row>
    <row r="525" spans="1:15" ht="15" customHeight="1" x14ac:dyDescent="0.25">
      <c r="B525" s="1729">
        <v>4</v>
      </c>
      <c r="C525" s="1541" t="str">
        <f>CONCATENATE('IRRBB exposures'!$E$655," - ",'IRRBB exposures'!$E$659)</f>
        <v>ON - 12M</v>
      </c>
      <c r="D525" s="1346" t="str">
        <f>IF(AND(ISNUMBER('IRRBB exposures'!F655),ISNUMBER('IRRBB exposures'!F659)),IF('IRRBB exposures'!F655*'IRRBB exposures'!F659&lt;0, MIN(ABS('IRRBB exposures'!F655),ABS('IRRBB exposures'!F659)), 0),"")</f>
        <v/>
      </c>
      <c r="E525" s="1346" t="str">
        <f>IF(AND(ISNUMBER('IRRBB exposures'!F660),ISNUMBER('IRRBB exposures'!F664)),IF('IRRBB exposures'!F660*'IRRBB exposures'!F664&lt;0,MIN(ABS('IRRBB exposures'!F660),ABS('IRRBB exposures'!F664)),0),"")</f>
        <v/>
      </c>
      <c r="F525" s="1346" t="str">
        <f>IF(AND(ISNUMBER('IRRBB exposures'!F665),ISNUMBER('IRRBB exposures'!F669)),IF('IRRBB exposures'!F665*'IRRBB exposures'!F669&lt;0, MIN(ABS('IRRBB exposures'!F665),ABS('IRRBB exposures'!F669)), 0),"")</f>
        <v/>
      </c>
      <c r="G525" s="1346" t="str">
        <f>IF(AND(ISNUMBER('IRRBB exposures'!F670),ISNUMBER('IRRBB exposures'!F674)),IF('IRRBB exposures'!F670*'IRRBB exposures'!F674&lt;0, MIN(ABS('IRRBB exposures'!F670),ABS('IRRBB exposures'!F674)), 0),"")</f>
        <v/>
      </c>
      <c r="H525" s="1346" t="str">
        <f>IF(AND(ISNUMBER('IRRBB exposures'!F675),ISNUMBER('IRRBB exposures'!F679)),IF('IRRBB exposures'!F675*'IRRBB exposures'!F679&lt;0, MIN(ABS('IRRBB exposures'!F675),ABS('IRRBB exposures'!F679)), 0),"")</f>
        <v/>
      </c>
      <c r="I525" s="1538" t="str">
        <f>IF(AND(ISNUMBER('IRRBB exposures'!F680),ISNUMBER('IRRBB exposures'!F684)),IF('IRRBB exposures'!F680*'IRRBB exposures'!F684&lt;0, MIN(ABS('IRRBB exposures'!F680),ABS('IRRBB exposures'!F684)), 0),"")</f>
        <v/>
      </c>
      <c r="J525" s="1534" t="str">
        <f>IF(AND(ISNUMBER('IRRBB exposures'!I655),ISNUMBER('IRRBB exposures'!I659)),IF('IRRBB exposures'!I655*'IRRBB exposures'!I659&lt;0, MIN(ABS('IRRBB exposures'!I655),ABS('IRRBB exposures'!I659)), 0),"")</f>
        <v/>
      </c>
      <c r="K525" s="1346" t="str">
        <f>IF(AND(ISNUMBER('IRRBB exposures'!I660),ISNUMBER('IRRBB exposures'!I664)),IF('IRRBB exposures'!I660*'IRRBB exposures'!I664&lt;0, MIN(ABS('IRRBB exposures'!I660),ABS('IRRBB exposures'!I664)), 0),"")</f>
        <v/>
      </c>
      <c r="L525" s="1346" t="str">
        <f>IF(AND(ISNUMBER('IRRBB exposures'!I665),ISNUMBER('IRRBB exposures'!I669)),IF('IRRBB exposures'!I665*'IRRBB exposures'!I669&lt;0, MIN(ABS('IRRBB exposures'!I665),ABS('IRRBB exposures'!I669)), 0),"")</f>
        <v/>
      </c>
      <c r="M525" s="1346" t="str">
        <f>IF(AND(ISNUMBER('IRRBB exposures'!I670),ISNUMBER('IRRBB exposures'!I674)),IF('IRRBB exposures'!I670*'IRRBB exposures'!I674&lt;0, MIN(ABS('IRRBB exposures'!I670),ABS('IRRBB exposures'!I674)), 0),"")</f>
        <v/>
      </c>
      <c r="N525" s="1346" t="str">
        <f>IF(AND(ISNUMBER('IRRBB exposures'!I675),ISNUMBER('IRRBB exposures'!I679)),IF('IRRBB exposures'!I675*'IRRBB exposures'!I679&lt;0, MIN(ABS('IRRBB exposures'!I675),ABS('IRRBB exposures'!I679)), 0),"")</f>
        <v/>
      </c>
      <c r="O525" s="1538" t="str">
        <f>IF(AND(ISNUMBER('IRRBB exposures'!I680),ISNUMBER('IRRBB exposures'!I684)),IF('IRRBB exposures'!I680*'IRRBB exposures'!I684&lt;0, MIN(ABS('IRRBB exposures'!I680),ABS('IRRBB exposures'!I684)), 0),"")</f>
        <v/>
      </c>
    </row>
    <row r="526" spans="1:15" ht="15" customHeight="1" x14ac:dyDescent="0.25">
      <c r="B526" s="1729">
        <v>5</v>
      </c>
      <c r="C526" s="1541" t="str">
        <f>CONCATENATE('IRRBB exposures'!$E$656," - ",'IRRBB exposures'!$E$657)</f>
        <v>1M - 3M</v>
      </c>
      <c r="D526" s="1346" t="str">
        <f>IF(AND(ISNUMBER('IRRBB exposures'!F656),ISNUMBER('IRRBB exposures'!F657)),IF('IRRBB exposures'!F656*'IRRBB exposures'!F657&lt;0,MIN(ABS('IRRBB exposures'!F656),ABS('IRRBB exposures'!F657)),0),"")</f>
        <v/>
      </c>
      <c r="E526" s="1346" t="str">
        <f>IF(AND(ISNUMBER('IRRBB exposures'!F661),ISNUMBER('IRRBB exposures'!F662)),IF('IRRBB exposures'!F661*'IRRBB exposures'!F662&lt;0,MIN(ABS('IRRBB exposures'!F661),ABS('IRRBB exposures'!F662)),0),"")</f>
        <v/>
      </c>
      <c r="F526" s="1346" t="str">
        <f>IF(AND(ISNUMBER('IRRBB exposures'!F666),ISNUMBER('IRRBB exposures'!F667)),IF('IRRBB exposures'!F666*'IRRBB exposures'!F667&lt;0,MIN(ABS('IRRBB exposures'!F666),ABS('IRRBB exposures'!F667)),0),"")</f>
        <v/>
      </c>
      <c r="G526" s="1346" t="str">
        <f>IF(AND(ISNUMBER('IRRBB exposures'!F671),ISNUMBER('IRRBB exposures'!F672)),IF('IRRBB exposures'!F671*'IRRBB exposures'!F672&lt;0,MIN(ABS('IRRBB exposures'!F671),ABS('IRRBB exposures'!F672)),0),"")</f>
        <v/>
      </c>
      <c r="H526" s="1346" t="str">
        <f>IF(AND(ISNUMBER('IRRBB exposures'!F676),ISNUMBER('IRRBB exposures'!F677)),IF('IRRBB exposures'!F676*'IRRBB exposures'!F677&lt;0,MIN(ABS('IRRBB exposures'!F676),ABS('IRRBB exposures'!F677)),0),"")</f>
        <v/>
      </c>
      <c r="I526" s="1538" t="str">
        <f>IF(AND(ISNUMBER('IRRBB exposures'!F681),ISNUMBER('IRRBB exposures'!F682)),IF('IRRBB exposures'!F681*'IRRBB exposures'!F682&lt;0,MIN(ABS('IRRBB exposures'!F681),ABS('IRRBB exposures'!F682)),0),"")</f>
        <v/>
      </c>
      <c r="J526" s="1534" t="str">
        <f>IF(AND(ISNUMBER('IRRBB exposures'!I656),ISNUMBER('IRRBB exposures'!I657)),IF('IRRBB exposures'!I656*'IRRBB exposures'!I657&lt;0,MIN(ABS('IRRBB exposures'!I656),ABS('IRRBB exposures'!I657)),0),"")</f>
        <v/>
      </c>
      <c r="K526" s="1346" t="str">
        <f>IF(AND(ISNUMBER('IRRBB exposures'!I661),ISNUMBER('IRRBB exposures'!I662)),IF('IRRBB exposures'!I661*'IRRBB exposures'!I662&lt;0,MIN(ABS('IRRBB exposures'!I661),ABS('IRRBB exposures'!I662)),0),"")</f>
        <v/>
      </c>
      <c r="L526" s="1346" t="str">
        <f>IF(AND(ISNUMBER('IRRBB exposures'!I666),ISNUMBER('IRRBB exposures'!I667)),IF('IRRBB exposures'!I666*'IRRBB exposures'!I667&lt;0,MIN(ABS('IRRBB exposures'!I666),ABS('IRRBB exposures'!I667)),0),"")</f>
        <v/>
      </c>
      <c r="M526" s="1346" t="str">
        <f>IF(AND(ISNUMBER('IRRBB exposures'!I671),ISNUMBER('IRRBB exposures'!I672)),IF('IRRBB exposures'!I671*'IRRBB exposures'!I672&lt;0,MIN(ABS('IRRBB exposures'!I671),ABS('IRRBB exposures'!I672)),0),"")</f>
        <v/>
      </c>
      <c r="N526" s="1346" t="str">
        <f>IF(AND(ISNUMBER('IRRBB exposures'!I676),ISNUMBER('IRRBB exposures'!I677)),IF('IRRBB exposures'!I676*'IRRBB exposures'!I677&lt;0,MIN(ABS('IRRBB exposures'!I676),ABS('IRRBB exposures'!I677)),0),"")</f>
        <v/>
      </c>
      <c r="O526" s="1538" t="str">
        <f>IF(AND(ISNUMBER('IRRBB exposures'!I681),ISNUMBER('IRRBB exposures'!I682)),IF('IRRBB exposures'!I681*'IRRBB exposures'!I682&lt;0,MIN(ABS('IRRBB exposures'!I681),ABS('IRRBB exposures'!I682)),0),"")</f>
        <v/>
      </c>
    </row>
    <row r="527" spans="1:15" ht="15" customHeight="1" x14ac:dyDescent="0.25">
      <c r="B527" s="1729">
        <v>6</v>
      </c>
      <c r="C527" s="1541" t="str">
        <f>CONCATENATE('IRRBB exposures'!$E$656," - ",'IRRBB exposures'!$E$658)</f>
        <v>1M - 6M</v>
      </c>
      <c r="D527" s="1346" t="str">
        <f>IF(AND(ISNUMBER('IRRBB exposures'!F656),ISNUMBER('IRRBB exposures'!F658)),IF('IRRBB exposures'!F656*'IRRBB exposures'!F658&lt;0,MIN(ABS('IRRBB exposures'!F656),ABS('IRRBB exposures'!F658)),0),"")</f>
        <v/>
      </c>
      <c r="E527" s="1346" t="str">
        <f>IF(AND(ISNUMBER('IRRBB exposures'!F661),ISNUMBER('IRRBB exposures'!F663)),IF('IRRBB exposures'!F661*'IRRBB exposures'!F663&lt;0,MIN(ABS('IRRBB exposures'!F661),ABS('IRRBB exposures'!F663)),0),"")</f>
        <v/>
      </c>
      <c r="F527" s="1346" t="str">
        <f>IF(AND(ISNUMBER('IRRBB exposures'!F666),ISNUMBER('IRRBB exposures'!F668)),IF('IRRBB exposures'!F666*'IRRBB exposures'!F668&lt;0,MIN(ABS('IRRBB exposures'!F666),ABS('IRRBB exposures'!F668)),0),"")</f>
        <v/>
      </c>
      <c r="G527" s="1346" t="str">
        <f>IF(AND(ISNUMBER('IRRBB exposures'!F671),ISNUMBER('IRRBB exposures'!F673)),IF('IRRBB exposures'!F671*'IRRBB exposures'!F673&lt;0,MIN(ABS('IRRBB exposures'!F671),ABS('IRRBB exposures'!F673)),0),"")</f>
        <v/>
      </c>
      <c r="H527" s="1346" t="str">
        <f>IF(AND(ISNUMBER('IRRBB exposures'!F676),ISNUMBER('IRRBB exposures'!F678)),IF('IRRBB exposures'!F676*'IRRBB exposures'!F678&lt;0,MIN(ABS('IRRBB exposures'!F676),ABS('IRRBB exposures'!F678)),0),"")</f>
        <v/>
      </c>
      <c r="I527" s="1538" t="str">
        <f>IF(AND(ISNUMBER('IRRBB exposures'!F681),ISNUMBER('IRRBB exposures'!F683)),IF('IRRBB exposures'!F681*'IRRBB exposures'!F683&lt;0,MIN(ABS('IRRBB exposures'!F681),ABS('IRRBB exposures'!F683)),0),"")</f>
        <v/>
      </c>
      <c r="J527" s="1534" t="str">
        <f>IF(AND(ISNUMBER('IRRBB exposures'!I656),ISNUMBER('IRRBB exposures'!I658)),IF('IRRBB exposures'!I656*'IRRBB exposures'!I658&lt;0,MIN(ABS('IRRBB exposures'!I656),ABS('IRRBB exposures'!I658)),0),"")</f>
        <v/>
      </c>
      <c r="K527" s="1346" t="str">
        <f>IF(AND(ISNUMBER('IRRBB exposures'!I661),ISNUMBER('IRRBB exposures'!I663)),IF('IRRBB exposures'!I661*'IRRBB exposures'!I663&lt;0,MIN(ABS('IRRBB exposures'!I661),ABS('IRRBB exposures'!I663)),0),"")</f>
        <v/>
      </c>
      <c r="L527" s="1346" t="str">
        <f>IF(AND(ISNUMBER('IRRBB exposures'!I666),ISNUMBER('IRRBB exposures'!I668)),IF('IRRBB exposures'!I666*'IRRBB exposures'!I668&lt;0,MIN(ABS('IRRBB exposures'!I666),ABS('IRRBB exposures'!I668)),0),"")</f>
        <v/>
      </c>
      <c r="M527" s="1346" t="str">
        <f>IF(AND(ISNUMBER('IRRBB exposures'!I671),ISNUMBER('IRRBB exposures'!I673)),IF('IRRBB exposures'!I671*'IRRBB exposures'!I673&lt;0,MIN(ABS('IRRBB exposures'!I671),ABS('IRRBB exposures'!I673)),0),"")</f>
        <v/>
      </c>
      <c r="N527" s="1346" t="str">
        <f>IF(AND(ISNUMBER('IRRBB exposures'!I676),ISNUMBER('IRRBB exposures'!I678)),IF('IRRBB exposures'!I676*'IRRBB exposures'!I678&lt;0,MIN(ABS('IRRBB exposures'!I676),ABS('IRRBB exposures'!I678)),0),"")</f>
        <v/>
      </c>
      <c r="O527" s="1538" t="str">
        <f>IF(AND(ISNUMBER('IRRBB exposures'!I681),ISNUMBER('IRRBB exposures'!I683)),IF('IRRBB exposures'!I681*'IRRBB exposures'!I683&lt;0,MIN(ABS('IRRBB exposures'!I681),ABS('IRRBB exposures'!I683)),0),"")</f>
        <v/>
      </c>
    </row>
    <row r="528" spans="1:15" ht="15" customHeight="1" x14ac:dyDescent="0.25">
      <c r="B528" s="1729">
        <v>7</v>
      </c>
      <c r="C528" s="1541" t="str">
        <f>CONCATENATE('IRRBB exposures'!$E$656," - ",'IRRBB exposures'!$E$659)</f>
        <v>1M - 12M</v>
      </c>
      <c r="D528" s="1346" t="str">
        <f>IF(AND(ISNUMBER('IRRBB exposures'!F656),ISNUMBER('IRRBB exposures'!F659)),IF('IRRBB exposures'!F656*'IRRBB exposures'!F659&lt;0,MIN(ABS('IRRBB exposures'!F656),ABS('IRRBB exposures'!F659)),0),"")</f>
        <v/>
      </c>
      <c r="E528" s="1346" t="str">
        <f>IF(AND(ISNUMBER('IRRBB exposures'!F661),ISNUMBER('IRRBB exposures'!F664)),IF('IRRBB exposures'!F661*'IRRBB exposures'!F664&lt;0,MIN(ABS('IRRBB exposures'!F661),ABS('IRRBB exposures'!F664)),0),"")</f>
        <v/>
      </c>
      <c r="F528" s="1346" t="str">
        <f>IF(AND(ISNUMBER('IRRBB exposures'!F666),ISNUMBER('IRRBB exposures'!F669)),IF('IRRBB exposures'!F666*'IRRBB exposures'!F669&lt;0,MIN(ABS('IRRBB exposures'!F666),ABS('IRRBB exposures'!F669)),0),"")</f>
        <v/>
      </c>
      <c r="G528" s="1346" t="str">
        <f>IF(AND(ISNUMBER('IRRBB exposures'!F671),ISNUMBER('IRRBB exposures'!F674)),IF('IRRBB exposures'!F671*'IRRBB exposures'!F674&lt;0,MIN(ABS('IRRBB exposures'!F671),ABS('IRRBB exposures'!F674)),0),"")</f>
        <v/>
      </c>
      <c r="H528" s="1346" t="str">
        <f>IF(AND(ISNUMBER('IRRBB exposures'!F676),ISNUMBER('IRRBB exposures'!F679)),IF('IRRBB exposures'!F676*'IRRBB exposures'!F679&lt;0,MIN(ABS('IRRBB exposures'!F676),ABS('IRRBB exposures'!F679)),0),"")</f>
        <v/>
      </c>
      <c r="I528" s="1538" t="str">
        <f>IF(AND(ISNUMBER('IRRBB exposures'!F681),ISNUMBER('IRRBB exposures'!F684)),IF('IRRBB exposures'!F681*'IRRBB exposures'!F684&lt;0,MIN(ABS('IRRBB exposures'!F681),ABS('IRRBB exposures'!F684)),0),"")</f>
        <v/>
      </c>
      <c r="J528" s="1534" t="str">
        <f>IF(AND(ISNUMBER('IRRBB exposures'!I656),ISNUMBER('IRRBB exposures'!I659)),IF('IRRBB exposures'!I656*'IRRBB exposures'!I659&lt;0,MIN(ABS('IRRBB exposures'!I656),ABS('IRRBB exposures'!I659)),0),"")</f>
        <v/>
      </c>
      <c r="K528" s="1346" t="str">
        <f>IF(AND(ISNUMBER('IRRBB exposures'!I661),ISNUMBER('IRRBB exposures'!I664)),IF('IRRBB exposures'!I661*'IRRBB exposures'!I664&lt;0,MIN(ABS('IRRBB exposures'!I661),ABS('IRRBB exposures'!I664)),0),"")</f>
        <v/>
      </c>
      <c r="L528" s="1346" t="str">
        <f>IF(AND(ISNUMBER('IRRBB exposures'!I666),ISNUMBER('IRRBB exposures'!I669)),IF('IRRBB exposures'!I666*'IRRBB exposures'!I669&lt;0,MIN(ABS('IRRBB exposures'!I666),ABS('IRRBB exposures'!I669)),0),"")</f>
        <v/>
      </c>
      <c r="M528" s="1346" t="str">
        <f>IF(AND(ISNUMBER('IRRBB exposures'!I671),ISNUMBER('IRRBB exposures'!I674)),IF('IRRBB exposures'!I671*'IRRBB exposures'!I674&lt;0,MIN(ABS('IRRBB exposures'!I671),ABS('IRRBB exposures'!I674)),0),"")</f>
        <v/>
      </c>
      <c r="N528" s="1346" t="str">
        <f>IF(AND(ISNUMBER('IRRBB exposures'!I676),ISNUMBER('IRRBB exposures'!I679)),IF('IRRBB exposures'!I676*'IRRBB exposures'!I679&lt;0,MIN(ABS('IRRBB exposures'!I676),ABS('IRRBB exposures'!I679)),0),"")</f>
        <v/>
      </c>
      <c r="O528" s="1538" t="str">
        <f>IF(AND(ISNUMBER('IRRBB exposures'!I681),ISNUMBER('IRRBB exposures'!I684)),IF('IRRBB exposures'!I681*'IRRBB exposures'!I684&lt;0,MIN(ABS('IRRBB exposures'!I681),ABS('IRRBB exposures'!I684)),0),"")</f>
        <v/>
      </c>
    </row>
    <row r="529" spans="1:15" ht="15" customHeight="1" x14ac:dyDescent="0.25">
      <c r="B529" s="1729">
        <v>8</v>
      </c>
      <c r="C529" s="1541" t="str">
        <f>CONCATENATE('IRRBB exposures'!$E$657," - ",'IRRBB exposures'!$E$658)</f>
        <v>3M - 6M</v>
      </c>
      <c r="D529" s="1346" t="str">
        <f>IF(AND(ISNUMBER('IRRBB exposures'!F657),ISNUMBER('IRRBB exposures'!F658)),IF('IRRBB exposures'!F657*'IRRBB exposures'!F658&lt;0,MIN(ABS('IRRBB exposures'!F657),ABS('IRRBB exposures'!F658)),0),"")</f>
        <v/>
      </c>
      <c r="E529" s="1346" t="str">
        <f>IF(AND(ISNUMBER('IRRBB exposures'!F662),ISNUMBER('IRRBB exposures'!F663)),IF('IRRBB exposures'!F662*'IRRBB exposures'!F663&lt;0,MIN(ABS('IRRBB exposures'!F662),ABS('IRRBB exposures'!F663)),0),"")</f>
        <v/>
      </c>
      <c r="F529" s="1346" t="str">
        <f>IF(AND(ISNUMBER('IRRBB exposures'!F667),ISNUMBER('IRRBB exposures'!F668)),IF('IRRBB exposures'!F667*'IRRBB exposures'!F668&lt;0,MIN(ABS('IRRBB exposures'!F667),ABS('IRRBB exposures'!F668)),0),"")</f>
        <v/>
      </c>
      <c r="G529" s="1346" t="str">
        <f>IF(AND(ISNUMBER('IRRBB exposures'!F672),ISNUMBER('IRRBB exposures'!F673)),IF('IRRBB exposures'!F672*'IRRBB exposures'!F673&lt;0,MIN(ABS('IRRBB exposures'!F672),ABS('IRRBB exposures'!F673)),0),"")</f>
        <v/>
      </c>
      <c r="H529" s="1346" t="str">
        <f>IF(AND(ISNUMBER('IRRBB exposures'!F677),ISNUMBER('IRRBB exposures'!F678)),IF('IRRBB exposures'!F677*'IRRBB exposures'!F678&lt;0,MIN(ABS('IRRBB exposures'!F677),ABS('IRRBB exposures'!F678)),0),"")</f>
        <v/>
      </c>
      <c r="I529" s="1538" t="str">
        <f>IF(AND(ISNUMBER('IRRBB exposures'!F682),ISNUMBER('IRRBB exposures'!F683)),IF('IRRBB exposures'!F682*'IRRBB exposures'!F683&lt;0,MIN(ABS('IRRBB exposures'!F682),ABS('IRRBB exposures'!F683)),0),"")</f>
        <v/>
      </c>
      <c r="J529" s="1534" t="str">
        <f>IF(AND(ISNUMBER('IRRBB exposures'!I657),ISNUMBER('IRRBB exposures'!I658)),IF('IRRBB exposures'!I657*'IRRBB exposures'!I658&lt;0,MIN(ABS('IRRBB exposures'!I657),ABS('IRRBB exposures'!I658)),0),"")</f>
        <v/>
      </c>
      <c r="K529" s="1346" t="str">
        <f>IF(AND(ISNUMBER('IRRBB exposures'!I662),ISNUMBER('IRRBB exposures'!I663)),IF('IRRBB exposures'!I662*'IRRBB exposures'!I663&lt;0,MIN(ABS('IRRBB exposures'!I662),ABS('IRRBB exposures'!I663)),0),"")</f>
        <v/>
      </c>
      <c r="L529" s="1346" t="str">
        <f>IF(AND(ISNUMBER('IRRBB exposures'!I667),ISNUMBER('IRRBB exposures'!I668)),IF('IRRBB exposures'!I667*'IRRBB exposures'!I668&lt;0,MIN(ABS('IRRBB exposures'!I667),ABS('IRRBB exposures'!I668)),0),"")</f>
        <v/>
      </c>
      <c r="M529" s="1346" t="str">
        <f>IF(AND(ISNUMBER('IRRBB exposures'!I672),ISNUMBER('IRRBB exposures'!I673)),IF('IRRBB exposures'!I672*'IRRBB exposures'!I673&lt;0,MIN(ABS('IRRBB exposures'!I672),ABS('IRRBB exposures'!I673)),0),"")</f>
        <v/>
      </c>
      <c r="N529" s="1346" t="str">
        <f>IF(AND(ISNUMBER('IRRBB exposures'!I677),ISNUMBER('IRRBB exposures'!I678)),IF('IRRBB exposures'!I677*'IRRBB exposures'!I678&lt;0,MIN(ABS('IRRBB exposures'!I677),ABS('IRRBB exposures'!I678)),0),"")</f>
        <v/>
      </c>
      <c r="O529" s="1538" t="str">
        <f>IF(AND(ISNUMBER('IRRBB exposures'!I682),ISNUMBER('IRRBB exposures'!I683)),IF('IRRBB exposures'!I682*'IRRBB exposures'!I683&lt;0,MIN(ABS('IRRBB exposures'!I682),ABS('IRRBB exposures'!I683)),0),"")</f>
        <v/>
      </c>
    </row>
    <row r="530" spans="1:15" ht="15" customHeight="1" x14ac:dyDescent="0.25">
      <c r="A530" s="1150"/>
      <c r="B530" s="1729">
        <v>9</v>
      </c>
      <c r="C530" s="1541" t="str">
        <f>CONCATENATE('IRRBB exposures'!$E$657," - ",'IRRBB exposures'!$E$659)</f>
        <v>3M - 12M</v>
      </c>
      <c r="D530" s="1346" t="str">
        <f>IF(AND(ISNUMBER('IRRBB exposures'!F657),ISNUMBER('IRRBB exposures'!F659)),IF('IRRBB exposures'!F657*'IRRBB exposures'!F659&lt;0,MIN(ABS('IRRBB exposures'!F657),ABS('IRRBB exposures'!F659)),0),"")</f>
        <v/>
      </c>
      <c r="E530" s="1346" t="str">
        <f>IF(AND(ISNUMBER('IRRBB exposures'!F662),ISNUMBER('IRRBB exposures'!F664)),IF('IRRBB exposures'!F662*'IRRBB exposures'!F664&lt;0,MIN(ABS('IRRBB exposures'!F662),ABS('IRRBB exposures'!F664)),0),"")</f>
        <v/>
      </c>
      <c r="F530" s="1346" t="str">
        <f>IF(AND(ISNUMBER('IRRBB exposures'!F667),ISNUMBER('IRRBB exposures'!F669)),IF('IRRBB exposures'!F667*'IRRBB exposures'!F669&lt;0,MIN(ABS('IRRBB exposures'!F667),ABS('IRRBB exposures'!F669)),0),"")</f>
        <v/>
      </c>
      <c r="G530" s="1346" t="str">
        <f>IF(AND(ISNUMBER('IRRBB exposures'!F672),ISNUMBER('IRRBB exposures'!F674)),IF('IRRBB exposures'!F672*'IRRBB exposures'!F674&lt;0,MIN(ABS('IRRBB exposures'!F672),ABS('IRRBB exposures'!F674)),0),"")</f>
        <v/>
      </c>
      <c r="H530" s="1346" t="str">
        <f>IF(AND(ISNUMBER('IRRBB exposures'!F677),ISNUMBER('IRRBB exposures'!F679)),IF('IRRBB exposures'!F677*'IRRBB exposures'!F679&lt;0,MIN(ABS('IRRBB exposures'!F677),ABS('IRRBB exposures'!F679)),0),"")</f>
        <v/>
      </c>
      <c r="I530" s="1538" t="str">
        <f>IF(AND(ISNUMBER('IRRBB exposures'!F682),ISNUMBER('IRRBB exposures'!F684)),IF('IRRBB exposures'!F682*'IRRBB exposures'!F684&lt;0,MIN(ABS('IRRBB exposures'!F682),ABS('IRRBB exposures'!F684)),0),"")</f>
        <v/>
      </c>
      <c r="J530" s="1534" t="str">
        <f>IF(AND(ISNUMBER('IRRBB exposures'!I657),ISNUMBER('IRRBB exposures'!I659)),IF('IRRBB exposures'!I657*'IRRBB exposures'!I659&lt;0,MIN(ABS('IRRBB exposures'!I657),ABS('IRRBB exposures'!I659)),0),"")</f>
        <v/>
      </c>
      <c r="K530" s="1346" t="str">
        <f>IF(AND(ISNUMBER('IRRBB exposures'!I662),ISNUMBER('IRRBB exposures'!I664)),IF('IRRBB exposures'!I662*'IRRBB exposures'!I664&lt;0,MIN(ABS('IRRBB exposures'!I662),ABS('IRRBB exposures'!I664)),0),"")</f>
        <v/>
      </c>
      <c r="L530" s="1346" t="str">
        <f>IF(AND(ISNUMBER('IRRBB exposures'!I667),ISNUMBER('IRRBB exposures'!I669)),IF('IRRBB exposures'!I667*'IRRBB exposures'!I669&lt;0,MIN(ABS('IRRBB exposures'!I667),ABS('IRRBB exposures'!I669)),0),"")</f>
        <v/>
      </c>
      <c r="M530" s="1346" t="str">
        <f>IF(AND(ISNUMBER('IRRBB exposures'!I672),ISNUMBER('IRRBB exposures'!I674)),IF('IRRBB exposures'!I672*'IRRBB exposures'!I674&lt;0,MIN(ABS('IRRBB exposures'!I672),ABS('IRRBB exposures'!I674)),0),"")</f>
        <v/>
      </c>
      <c r="N530" s="1346" t="str">
        <f>IF(AND(ISNUMBER('IRRBB exposures'!I677),ISNUMBER('IRRBB exposures'!I679)),IF('IRRBB exposures'!I677*'IRRBB exposures'!I679&lt;0,MIN(ABS('IRRBB exposures'!I677),ABS('IRRBB exposures'!I679)),0),"")</f>
        <v/>
      </c>
      <c r="O530" s="1538" t="str">
        <f>IF(AND(ISNUMBER('IRRBB exposures'!I682),ISNUMBER('IRRBB exposures'!I684)),IF('IRRBB exposures'!I682*'IRRBB exposures'!I684&lt;0,MIN(ABS('IRRBB exposures'!I682),ABS('IRRBB exposures'!I684)),0),"")</f>
        <v/>
      </c>
    </row>
    <row r="531" spans="1:15" ht="15" customHeight="1" x14ac:dyDescent="0.25">
      <c r="A531" s="1150"/>
      <c r="B531" s="1730">
        <v>10</v>
      </c>
      <c r="C531" s="1542" t="str">
        <f>CONCATENATE('IRRBB exposures'!$E$658," - ",'IRRBB exposures'!$E$659)</f>
        <v>6M - 12M</v>
      </c>
      <c r="D531" s="1347" t="str">
        <f>IF(AND(ISNUMBER('IRRBB exposures'!F658),ISNUMBER('IRRBB exposures'!F659)),IF('IRRBB exposures'!F658*'IRRBB exposures'!F659&lt;0,MIN(ABS('IRRBB exposures'!F658),ABS('IRRBB exposures'!F659)),0),"")</f>
        <v/>
      </c>
      <c r="E531" s="1347" t="str">
        <f>IF(AND(ISNUMBER('IRRBB exposures'!F663),ISNUMBER('IRRBB exposures'!F664)),IF('IRRBB exposures'!F663*'IRRBB exposures'!F664&lt;0,MIN(ABS('IRRBB exposures'!F663),ABS('IRRBB exposures'!F664)),0),"")</f>
        <v/>
      </c>
      <c r="F531" s="1347" t="str">
        <f>IF(AND(ISNUMBER('IRRBB exposures'!F668),ISNUMBER('IRRBB exposures'!F669)),IF('IRRBB exposures'!F668*'IRRBB exposures'!F669&lt;0,MIN(ABS('IRRBB exposures'!F668),ABS('IRRBB exposures'!F669)),0),"")</f>
        <v/>
      </c>
      <c r="G531" s="1347" t="str">
        <f>IF(AND(ISNUMBER('IRRBB exposures'!F673),ISNUMBER('IRRBB exposures'!F674)),IF('IRRBB exposures'!F673*'IRRBB exposures'!F674&lt;0,MIN(ABS('IRRBB exposures'!F673),ABS('IRRBB exposures'!F674)),0),"")</f>
        <v/>
      </c>
      <c r="H531" s="1347" t="str">
        <f>IF(AND(ISNUMBER('IRRBB exposures'!F678),ISNUMBER('IRRBB exposures'!F679)),IF('IRRBB exposures'!F678*'IRRBB exposures'!F679&lt;0,MIN(ABS('IRRBB exposures'!F678),ABS('IRRBB exposures'!F679)),0),"")</f>
        <v/>
      </c>
      <c r="I531" s="1539" t="str">
        <f>IF(AND(ISNUMBER('IRRBB exposures'!F683),ISNUMBER('IRRBB exposures'!F684)),IF('IRRBB exposures'!F683*'IRRBB exposures'!F684&lt;0,MIN(ABS('IRRBB exposures'!F683),ABS('IRRBB exposures'!F684)),0),"")</f>
        <v/>
      </c>
      <c r="J531" s="1535" t="str">
        <f>IF(AND(ISNUMBER('IRRBB exposures'!I658),ISNUMBER('IRRBB exposures'!I659)),IF('IRRBB exposures'!I658*'IRRBB exposures'!I659&lt;0,MIN(ABS('IRRBB exposures'!I658),ABS('IRRBB exposures'!I659)),0),"")</f>
        <v/>
      </c>
      <c r="K531" s="1347" t="str">
        <f>IF(AND(ISNUMBER('IRRBB exposures'!I663),ISNUMBER('IRRBB exposures'!I664)),IF('IRRBB exposures'!I663*'IRRBB exposures'!I664&lt;0,MIN(ABS('IRRBB exposures'!I663),ABS('IRRBB exposures'!I664)),0),"")</f>
        <v/>
      </c>
      <c r="L531" s="1347" t="str">
        <f>IF(AND(ISNUMBER('IRRBB exposures'!I668),ISNUMBER('IRRBB exposures'!I669)),IF('IRRBB exposures'!I668*'IRRBB exposures'!I669&lt;0,MIN(ABS('IRRBB exposures'!I668),ABS('IRRBB exposures'!I669)),0),"")</f>
        <v/>
      </c>
      <c r="M531" s="1347" t="str">
        <f>IF(AND(ISNUMBER('IRRBB exposures'!I673),ISNUMBER('IRRBB exposures'!I674)),IF('IRRBB exposures'!I673*'IRRBB exposures'!I674&lt;0,MIN(ABS('IRRBB exposures'!I673),ABS('IRRBB exposures'!I674)),0),"")</f>
        <v/>
      </c>
      <c r="N531" s="1347" t="str">
        <f>IF(AND(ISNUMBER('IRRBB exposures'!I678),ISNUMBER('IRRBB exposures'!I679)),IF('IRRBB exposures'!I678*'IRRBB exposures'!I679&lt;0,MIN(ABS('IRRBB exposures'!I678),ABS('IRRBB exposures'!I679)),0),"")</f>
        <v/>
      </c>
      <c r="O531" s="1539" t="str">
        <f>IF(AND(ISNUMBER('IRRBB exposures'!I683),ISNUMBER('IRRBB exposures'!I684)),IF('IRRBB exposures'!I683*'IRRBB exposures'!I684&lt;0,MIN(ABS('IRRBB exposures'!I683),ABS('IRRBB exposures'!I684)),0),"")</f>
        <v/>
      </c>
    </row>
    <row r="532" spans="1:15" ht="15" customHeight="1" x14ac:dyDescent="0.25">
      <c r="A532" s="1150"/>
      <c r="B532" s="1532"/>
      <c r="C532" s="1532" t="s">
        <v>1466</v>
      </c>
      <c r="D532" s="1536" t="str">
        <f>IF(AND(ISNUMBER(D523),ISNUMBER(D524),ISNUMBER(D525),ISNUMBER(D526),ISNUMBER(D527),ISNUMBER(D528),ISNUMBER(D529),ISNUMBER(D530),ISNUMBER(D531),ISNUMBER(D522)),SUM(D522:D531),"")</f>
        <v/>
      </c>
      <c r="E532" s="1536" t="str">
        <f t="shared" ref="E532:O532" si="50">IF(AND(ISNUMBER(E523),ISNUMBER(E524),ISNUMBER(E525),ISNUMBER(E526),ISNUMBER(E527),ISNUMBER(E528),ISNUMBER(E529),ISNUMBER(E530),ISNUMBER(E531),ISNUMBER(E522)),SUM(E522:E531),"")</f>
        <v/>
      </c>
      <c r="F532" s="1536" t="str">
        <f t="shared" si="50"/>
        <v/>
      </c>
      <c r="G532" s="1536" t="str">
        <f t="shared" si="50"/>
        <v/>
      </c>
      <c r="H532" s="1536" t="str">
        <f t="shared" si="50"/>
        <v/>
      </c>
      <c r="I532" s="1559" t="str">
        <f t="shared" si="50"/>
        <v/>
      </c>
      <c r="J532" s="1536" t="str">
        <f t="shared" si="50"/>
        <v/>
      </c>
      <c r="K532" s="1536" t="str">
        <f t="shared" si="50"/>
        <v/>
      </c>
      <c r="L532" s="1536" t="str">
        <f t="shared" si="50"/>
        <v/>
      </c>
      <c r="M532" s="1536" t="str">
        <f t="shared" si="50"/>
        <v/>
      </c>
      <c r="N532" s="1536" t="str">
        <f t="shared" si="50"/>
        <v/>
      </c>
      <c r="O532" s="1616" t="str">
        <f t="shared" si="50"/>
        <v/>
      </c>
    </row>
    <row r="533" spans="1:15" ht="15" customHeight="1" x14ac:dyDescent="0.25">
      <c r="A533" s="1150"/>
      <c r="B533" s="1723"/>
    </row>
    <row r="534" spans="1:15" ht="15" customHeight="1" x14ac:dyDescent="0.25">
      <c r="A534" s="1150"/>
      <c r="B534" s="1524" t="s">
        <v>1467</v>
      </c>
    </row>
    <row r="535" spans="1:15" ht="15" customHeight="1" x14ac:dyDescent="0.25">
      <c r="A535" s="1150"/>
      <c r="B535" s="1525"/>
      <c r="C535" s="1526"/>
      <c r="D535" s="2231" t="s">
        <v>1468</v>
      </c>
      <c r="E535" s="2231"/>
      <c r="F535" s="2231"/>
      <c r="G535" s="2231"/>
      <c r="H535" s="2231"/>
      <c r="I535" s="2232"/>
      <c r="J535" s="2233" t="s">
        <v>1469</v>
      </c>
      <c r="K535" s="2234"/>
      <c r="L535" s="2234"/>
      <c r="M535" s="2234"/>
      <c r="N535" s="2234"/>
      <c r="O535" s="2234"/>
    </row>
    <row r="536" spans="1:15" ht="15" customHeight="1" x14ac:dyDescent="0.25">
      <c r="A536" s="1150"/>
      <c r="B536" s="1527" t="s">
        <v>1064</v>
      </c>
      <c r="C536" s="1527" t="s">
        <v>1465</v>
      </c>
      <c r="D536" s="1726" t="str">
        <f>IF('IRRBB exposures'!$C$6="","",'IRRBB exposures'!$C$6)</f>
        <v/>
      </c>
      <c r="E536" s="1726" t="str">
        <f>IF('IRRBB exposures'!$C$6="","",'IRRBB exposures'!$C$7)</f>
        <v/>
      </c>
      <c r="F536" s="1726" t="str">
        <f>IF('IRRBB exposures'!$C$8="","",'IRRBB exposures'!$C$8)</f>
        <v/>
      </c>
      <c r="G536" s="1726" t="str">
        <f>IF('IRRBB exposures'!$C$9="","",'IRRBB exposures'!$C$9)</f>
        <v/>
      </c>
      <c r="H536" s="1726" t="str">
        <f>IF('IRRBB exposures'!$C$10="","",'IRRBB exposures'!$C$10)</f>
        <v/>
      </c>
      <c r="I536" s="1727" t="str">
        <f>IF('IRRBB exposures'!$C$11="","",'IRRBB exposures'!$C$11)</f>
        <v/>
      </c>
      <c r="J536" s="1728" t="str">
        <f>IF('IRRBB exposures'!$C$6="","",'IRRBB exposures'!$C$6)</f>
        <v/>
      </c>
      <c r="K536" s="1728" t="str">
        <f>IF('IRRBB exposures'!$C$6="","",'IRRBB exposures'!$C$7)</f>
        <v/>
      </c>
      <c r="L536" s="1728" t="str">
        <f>IF('IRRBB exposures'!$C$8="","",'IRRBB exposures'!$C$8)</f>
        <v/>
      </c>
      <c r="M536" s="1728" t="str">
        <f>IF('IRRBB exposures'!$C$9="","",'IRRBB exposures'!$C$9)</f>
        <v/>
      </c>
      <c r="N536" s="1728" t="str">
        <f>IF('IRRBB exposures'!$C$10="","",'IRRBB exposures'!$C$10)</f>
        <v/>
      </c>
      <c r="O536" s="1728" t="str">
        <f>IF('IRRBB exposures'!$C$11="","",'IRRBB exposures'!$C$11)</f>
        <v/>
      </c>
    </row>
    <row r="537" spans="1:15" ht="15" customHeight="1" x14ac:dyDescent="0.25">
      <c r="A537" s="1150"/>
      <c r="B537" s="1731">
        <v>1</v>
      </c>
      <c r="C537" s="1731" t="str">
        <f>CONCATENATE('IRRBB exposures'!$E$655," - ",'IRRBB exposures'!$E$656)</f>
        <v>ON - 1M</v>
      </c>
      <c r="D537" s="1543" t="str">
        <f>IF(ISNUMBER('IRRBB exposures'!P655),'IRRBB exposures'!P655,"")</f>
        <v/>
      </c>
      <c r="E537" s="1543" t="str">
        <f>IF(ISNUMBER('IRRBB exposures'!P659),'IRRBB exposures'!P659,"")</f>
        <v/>
      </c>
      <c r="F537" s="1543" t="str">
        <f>IF(ISNUMBER('IRRBB exposures'!P663),'IRRBB exposures'!P663,"")</f>
        <v/>
      </c>
      <c r="G537" s="1543" t="str">
        <f>IF(ISNUMBER('IRRBB exposures'!P667),'IRRBB exposures'!P667,"")</f>
        <v/>
      </c>
      <c r="H537" s="1543" t="str">
        <f>IF(ISNUMBER('IRRBB exposures'!P671),'IRRBB exposures'!P671,"")</f>
        <v/>
      </c>
      <c r="I537" s="1617" t="str">
        <f>IF(ISNUMBER('IRRBB exposures'!P675),'IRRBB exposures'!P675,"")</f>
        <v/>
      </c>
      <c r="J537" s="1549" t="str">
        <f>IF(ISNUMBER('IRRBB exposures'!W655),'IRRBB exposures'!W655,"")</f>
        <v/>
      </c>
      <c r="K537" s="1550" t="str">
        <f>IF(ISNUMBER('IRRBB exposures'!W659),'IRRBB exposures'!W659,"")</f>
        <v/>
      </c>
      <c r="L537" s="1550" t="str">
        <f>IF(ISNUMBER('IRRBB exposures'!W663),'IRRBB exposures'!W663,"")</f>
        <v/>
      </c>
      <c r="M537" s="1550" t="str">
        <f>IF(ISNUMBER('IRRBB exposures'!W667),'IRRBB exposures'!W667,"")</f>
        <v/>
      </c>
      <c r="N537" s="1550" t="str">
        <f>IF(ISNUMBER('IRRBB exposures'!W671),'IRRBB exposures'!W671,"")</f>
        <v/>
      </c>
      <c r="O537" s="1621" t="str">
        <f>IF(ISNUMBER('IRRBB exposures'!W675),'IRRBB exposures'!W675,"")</f>
        <v/>
      </c>
    </row>
    <row r="538" spans="1:15" ht="15" customHeight="1" x14ac:dyDescent="0.25">
      <c r="A538" s="1150"/>
      <c r="B538" s="1729">
        <v>2</v>
      </c>
      <c r="C538" s="1729" t="str">
        <f>CONCATENATE('IRRBB exposures'!$E$655," - ",'IRRBB exposures'!$E$657)</f>
        <v>ON - 3M</v>
      </c>
      <c r="D538" s="1544" t="str">
        <f>IF(ISNUMBER('IRRBB exposures'!P656),'IRRBB exposures'!P656,"")</f>
        <v/>
      </c>
      <c r="E538" s="1544" t="str">
        <f>IF(ISNUMBER('IRRBB exposures'!P660),'IRRBB exposures'!P660,"")</f>
        <v/>
      </c>
      <c r="F538" s="1544" t="str">
        <f>IF(ISNUMBER('IRRBB exposures'!P664),'IRRBB exposures'!P664,"")</f>
        <v/>
      </c>
      <c r="G538" s="1544" t="str">
        <f>IF(ISNUMBER('IRRBB exposures'!P668),'IRRBB exposures'!P668,"")</f>
        <v/>
      </c>
      <c r="H538" s="1544" t="str">
        <f>IF(ISNUMBER('IRRBB exposures'!P672),'IRRBB exposures'!P672,"")</f>
        <v/>
      </c>
      <c r="I538" s="1618" t="str">
        <f>IF(ISNUMBER('IRRBB exposures'!P676),'IRRBB exposures'!P676,"")</f>
        <v/>
      </c>
      <c r="J538" s="1551" t="str">
        <f>IF(ISNUMBER('IRRBB exposures'!W656),'IRRBB exposures'!W656,"")</f>
        <v/>
      </c>
      <c r="K538" s="1552" t="str">
        <f>IF(ISNUMBER('IRRBB exposures'!W660),'IRRBB exposures'!W660,"")</f>
        <v/>
      </c>
      <c r="L538" s="1552" t="str">
        <f>IF(ISNUMBER('IRRBB exposures'!W664),'IRRBB exposures'!W664,"")</f>
        <v/>
      </c>
      <c r="M538" s="1552" t="str">
        <f>IF(ISNUMBER('IRRBB exposures'!W668),'IRRBB exposures'!W668,"")</f>
        <v/>
      </c>
      <c r="N538" s="1552" t="str">
        <f>IF(ISNUMBER('IRRBB exposures'!W672),'IRRBB exposures'!W672,"")</f>
        <v/>
      </c>
      <c r="O538" s="1622" t="str">
        <f>IF(ISNUMBER('IRRBB exposures'!W676),'IRRBB exposures'!W676,"")</f>
        <v/>
      </c>
    </row>
    <row r="539" spans="1:15" ht="15" customHeight="1" x14ac:dyDescent="0.25">
      <c r="A539" s="1150"/>
      <c r="B539" s="1729">
        <v>3</v>
      </c>
      <c r="C539" s="1729" t="str">
        <f>CONCATENATE('IRRBB exposures'!$E$655," - ",'IRRBB exposures'!$E$658)</f>
        <v>ON - 6M</v>
      </c>
      <c r="D539" s="1544" t="str">
        <f>IF(ISNUMBER('IRRBB exposures'!P657),'IRRBB exposures'!P657,"")</f>
        <v/>
      </c>
      <c r="E539" s="1544" t="str">
        <f>IF(ISNUMBER('IRRBB exposures'!P661),'IRRBB exposures'!P661,"")</f>
        <v/>
      </c>
      <c r="F539" s="1544" t="str">
        <f>IF(ISNUMBER('IRRBB exposures'!P665),'IRRBB exposures'!P665,"")</f>
        <v/>
      </c>
      <c r="G539" s="1544" t="str">
        <f>IF(ISNUMBER('IRRBB exposures'!P669),'IRRBB exposures'!P669,"")</f>
        <v/>
      </c>
      <c r="H539" s="1544" t="str">
        <f>IF(ISNUMBER('IRRBB exposures'!P673),'IRRBB exposures'!P673,"")</f>
        <v/>
      </c>
      <c r="I539" s="1618" t="str">
        <f>IF(ISNUMBER('IRRBB exposures'!P677),'IRRBB exposures'!P677,"")</f>
        <v/>
      </c>
      <c r="J539" s="1551" t="str">
        <f>IF(ISNUMBER('IRRBB exposures'!W657),'IRRBB exposures'!W657,"")</f>
        <v/>
      </c>
      <c r="K539" s="1552" t="str">
        <f>IF(ISNUMBER('IRRBB exposures'!W661),'IRRBB exposures'!W661,"")</f>
        <v/>
      </c>
      <c r="L539" s="1552" t="str">
        <f>IF(ISNUMBER('IRRBB exposures'!W665),'IRRBB exposures'!W665,"")</f>
        <v/>
      </c>
      <c r="M539" s="1552" t="str">
        <f>IF(ISNUMBER('IRRBB exposures'!W669),'IRRBB exposures'!W669,"")</f>
        <v/>
      </c>
      <c r="N539" s="1552" t="str">
        <f>IF(ISNUMBER('IRRBB exposures'!W673),'IRRBB exposures'!W673,"")</f>
        <v/>
      </c>
      <c r="O539" s="1622" t="str">
        <f>IF(ISNUMBER('IRRBB exposures'!W677),'IRRBB exposures'!W677,"")</f>
        <v/>
      </c>
    </row>
    <row r="540" spans="1:15" ht="15" customHeight="1" x14ac:dyDescent="0.25">
      <c r="A540" s="1150"/>
      <c r="B540" s="1729">
        <v>4</v>
      </c>
      <c r="C540" s="1729" t="str">
        <f>CONCATENATE('IRRBB exposures'!$E$655," - ",'IRRBB exposures'!$E$659)</f>
        <v>ON - 12M</v>
      </c>
      <c r="D540" s="1544" t="str">
        <f>IF(ISNUMBER('IRRBB exposures'!P658),'IRRBB exposures'!P658,"")</f>
        <v/>
      </c>
      <c r="E540" s="1544" t="str">
        <f>IF(ISNUMBER('IRRBB exposures'!P662),'IRRBB exposures'!P662,"")</f>
        <v/>
      </c>
      <c r="F540" s="1544" t="str">
        <f>IF(ISNUMBER('IRRBB exposures'!P666),'IRRBB exposures'!P666,"")</f>
        <v/>
      </c>
      <c r="G540" s="1544" t="str">
        <f>IF(ISNUMBER('IRRBB exposures'!P670),'IRRBB exposures'!P670,"")</f>
        <v/>
      </c>
      <c r="H540" s="1544" t="str">
        <f>IF(ISNUMBER('IRRBB exposures'!P674),'IRRBB exposures'!P674,"")</f>
        <v/>
      </c>
      <c r="I540" s="1618" t="str">
        <f>IF(ISNUMBER('IRRBB exposures'!P678),'IRRBB exposures'!P678,"")</f>
        <v/>
      </c>
      <c r="J540" s="1551" t="str">
        <f>IF(ISNUMBER('IRRBB exposures'!W658),'IRRBB exposures'!W658,"")</f>
        <v/>
      </c>
      <c r="K540" s="1552" t="str">
        <f>IF(ISNUMBER('IRRBB exposures'!W662),'IRRBB exposures'!W662,"")</f>
        <v/>
      </c>
      <c r="L540" s="1552" t="str">
        <f>IF(ISNUMBER('IRRBB exposures'!W666),'IRRBB exposures'!W666,"")</f>
        <v/>
      </c>
      <c r="M540" s="1552" t="str">
        <f>IF(ISNUMBER('IRRBB exposures'!W670),'IRRBB exposures'!W670,"")</f>
        <v/>
      </c>
      <c r="N540" s="1552" t="str">
        <f>IF(ISNUMBER('IRRBB exposures'!W674),'IRRBB exposures'!W674,"")</f>
        <v/>
      </c>
      <c r="O540" s="1622" t="str">
        <f>IF(ISNUMBER('IRRBB exposures'!W678),'IRRBB exposures'!W678,"")</f>
        <v/>
      </c>
    </row>
    <row r="541" spans="1:15" ht="15" customHeight="1" x14ac:dyDescent="0.25">
      <c r="A541" s="1150"/>
      <c r="B541" s="1729">
        <v>5</v>
      </c>
      <c r="C541" s="1729" t="str">
        <f>CONCATENATE('IRRBB exposures'!$E$656," - ",'IRRBB exposures'!$E$657)</f>
        <v>1M - 3M</v>
      </c>
      <c r="D541" s="1544" t="str">
        <f>IF(ISNUMBER('IRRBB exposures'!Q656),'IRRBB exposures'!Q656,"")</f>
        <v/>
      </c>
      <c r="E541" s="1544" t="str">
        <f>IF(ISNUMBER('IRRBB exposures'!Q660),'IRRBB exposures'!Q660,"")</f>
        <v/>
      </c>
      <c r="F541" s="1544" t="str">
        <f>IF(ISNUMBER('IRRBB exposures'!Q664),'IRRBB exposures'!Q664,"")</f>
        <v/>
      </c>
      <c r="G541" s="1544" t="str">
        <f>IF(ISNUMBER('IRRBB exposures'!Q668),'IRRBB exposures'!Q668,"")</f>
        <v/>
      </c>
      <c r="H541" s="1544" t="str">
        <f>IF(ISNUMBER('IRRBB exposures'!Q672),'IRRBB exposures'!Q672,"")</f>
        <v/>
      </c>
      <c r="I541" s="1618" t="str">
        <f>IF(ISNUMBER('IRRBB exposures'!Q676),'IRRBB exposures'!Q676,"")</f>
        <v/>
      </c>
      <c r="J541" s="1551" t="str">
        <f>IF(ISNUMBER('IRRBB exposures'!X656),'IRRBB exposures'!X656,"")</f>
        <v/>
      </c>
      <c r="K541" s="1552" t="str">
        <f>IF(ISNUMBER('IRRBB exposures'!X660),'IRRBB exposures'!X660,"")</f>
        <v/>
      </c>
      <c r="L541" s="1552" t="str">
        <f>IF(ISNUMBER('IRRBB exposures'!X664),'IRRBB exposures'!X664,"")</f>
        <v/>
      </c>
      <c r="M541" s="1552" t="str">
        <f>IF(ISNUMBER('IRRBB exposures'!X668),'IRRBB exposures'!X668,"")</f>
        <v/>
      </c>
      <c r="N541" s="1552" t="str">
        <f>IF(ISNUMBER('IRRBB exposures'!X672),'IRRBB exposures'!X672,"")</f>
        <v/>
      </c>
      <c r="O541" s="1622" t="str">
        <f>IF(ISNUMBER('IRRBB exposures'!X676),'IRRBB exposures'!X676,"")</f>
        <v/>
      </c>
    </row>
    <row r="542" spans="1:15" ht="15" customHeight="1" x14ac:dyDescent="0.25">
      <c r="A542" s="1150"/>
      <c r="B542" s="1729">
        <v>6</v>
      </c>
      <c r="C542" s="1729" t="str">
        <f>CONCATENATE('IRRBB exposures'!$E$656," - ",'IRRBB exposures'!$E$658)</f>
        <v>1M - 6M</v>
      </c>
      <c r="D542" s="1544" t="str">
        <f>IF(ISNUMBER('IRRBB exposures'!Q657),'IRRBB exposures'!Q657,"")</f>
        <v/>
      </c>
      <c r="E542" s="1544" t="str">
        <f>IF(ISNUMBER('IRRBB exposures'!Q661),'IRRBB exposures'!Q661,"")</f>
        <v/>
      </c>
      <c r="F542" s="1544" t="str">
        <f>IF(ISNUMBER('IRRBB exposures'!Q665),'IRRBB exposures'!Q665,"")</f>
        <v/>
      </c>
      <c r="G542" s="1544" t="str">
        <f>IF(ISNUMBER('IRRBB exposures'!Q669),'IRRBB exposures'!Q669,"")</f>
        <v/>
      </c>
      <c r="H542" s="1544" t="str">
        <f>IF(ISNUMBER('IRRBB exposures'!Q673),'IRRBB exposures'!Q673,"")</f>
        <v/>
      </c>
      <c r="I542" s="1618" t="str">
        <f>IF(ISNUMBER('IRRBB exposures'!Q677),'IRRBB exposures'!Q677,"")</f>
        <v/>
      </c>
      <c r="J542" s="1551" t="str">
        <f>IF(ISNUMBER('IRRBB exposures'!X657),'IRRBB exposures'!X657,"")</f>
        <v/>
      </c>
      <c r="K542" s="1552" t="str">
        <f>IF(ISNUMBER('IRRBB exposures'!X661),'IRRBB exposures'!X661,"")</f>
        <v/>
      </c>
      <c r="L542" s="1552" t="str">
        <f>IF(ISNUMBER('IRRBB exposures'!X665),'IRRBB exposures'!X665,"")</f>
        <v/>
      </c>
      <c r="M542" s="1552" t="str">
        <f>IF(ISNUMBER('IRRBB exposures'!X669),'IRRBB exposures'!X669,"")</f>
        <v/>
      </c>
      <c r="N542" s="1552" t="str">
        <f>IF(ISNUMBER('IRRBB exposures'!X673),'IRRBB exposures'!X673,"")</f>
        <v/>
      </c>
      <c r="O542" s="1622" t="str">
        <f>IF(ISNUMBER('IRRBB exposures'!X677),'IRRBB exposures'!X677,"")</f>
        <v/>
      </c>
    </row>
    <row r="543" spans="1:15" ht="15" customHeight="1" x14ac:dyDescent="0.25">
      <c r="A543" s="1150"/>
      <c r="B543" s="1729">
        <v>7</v>
      </c>
      <c r="C543" s="1729" t="str">
        <f>CONCATENATE('IRRBB exposures'!$E$656," - ",'IRRBB exposures'!$E$659)</f>
        <v>1M - 12M</v>
      </c>
      <c r="D543" s="1544" t="str">
        <f>IF(ISNUMBER('IRRBB exposures'!Q658),'IRRBB exposures'!Q658,"")</f>
        <v/>
      </c>
      <c r="E543" s="1544" t="str">
        <f>IF(ISNUMBER('IRRBB exposures'!Q662),'IRRBB exposures'!Q662,"")</f>
        <v/>
      </c>
      <c r="F543" s="1544" t="str">
        <f>IF(ISNUMBER('IRRBB exposures'!Q666),'IRRBB exposures'!Q666,"")</f>
        <v/>
      </c>
      <c r="G543" s="1544" t="str">
        <f>IF(ISNUMBER('IRRBB exposures'!Q670),'IRRBB exposures'!Q670,"")</f>
        <v/>
      </c>
      <c r="H543" s="1544" t="str">
        <f>IF(ISNUMBER('IRRBB exposures'!Q674),'IRRBB exposures'!Q674,"")</f>
        <v/>
      </c>
      <c r="I543" s="1618" t="str">
        <f>IF(ISNUMBER('IRRBB exposures'!Q678),'IRRBB exposures'!Q678,"")</f>
        <v/>
      </c>
      <c r="J543" s="1551" t="str">
        <f>IF(ISNUMBER('IRRBB exposures'!X658),'IRRBB exposures'!X658,"")</f>
        <v/>
      </c>
      <c r="K543" s="1552" t="str">
        <f>IF(ISNUMBER('IRRBB exposures'!X662),'IRRBB exposures'!X662,"")</f>
        <v/>
      </c>
      <c r="L543" s="1552" t="str">
        <f>IF(ISNUMBER('IRRBB exposures'!X666),'IRRBB exposures'!X666,"")</f>
        <v/>
      </c>
      <c r="M543" s="1552" t="str">
        <f>IF(ISNUMBER('IRRBB exposures'!X670),'IRRBB exposures'!X670,"")</f>
        <v/>
      </c>
      <c r="N543" s="1552" t="str">
        <f>IF(ISNUMBER('IRRBB exposures'!X674),'IRRBB exposures'!X674,"")</f>
        <v/>
      </c>
      <c r="O543" s="1622" t="str">
        <f>IF(ISNUMBER('IRRBB exposures'!X678),'IRRBB exposures'!X678,"")</f>
        <v/>
      </c>
    </row>
    <row r="544" spans="1:15" ht="15" customHeight="1" x14ac:dyDescent="0.25">
      <c r="A544" s="1150"/>
      <c r="B544" s="1729">
        <v>8</v>
      </c>
      <c r="C544" s="1729" t="str">
        <f>CONCATENATE('IRRBB exposures'!$E$657," - ",'IRRBB exposures'!$E$658)</f>
        <v>3M - 6M</v>
      </c>
      <c r="D544" s="1544" t="str">
        <f>IF(ISNUMBER('IRRBB exposures'!R657),'IRRBB exposures'!R657,"")</f>
        <v/>
      </c>
      <c r="E544" s="1544" t="str">
        <f>IF(ISNUMBER('IRRBB exposures'!R661),'IRRBB exposures'!R661,"")</f>
        <v/>
      </c>
      <c r="F544" s="1544" t="str">
        <f>IF(ISNUMBER('IRRBB exposures'!R665),'IRRBB exposures'!R665,"")</f>
        <v/>
      </c>
      <c r="G544" s="1544" t="str">
        <f>IF(ISNUMBER('IRRBB exposures'!R669),'IRRBB exposures'!R669,"")</f>
        <v/>
      </c>
      <c r="H544" s="1544" t="str">
        <f>IF(ISNUMBER('IRRBB exposures'!R673),'IRRBB exposures'!R673,"")</f>
        <v/>
      </c>
      <c r="I544" s="1618" t="str">
        <f>IF(ISNUMBER('IRRBB exposures'!R677),'IRRBB exposures'!R677,"")</f>
        <v/>
      </c>
      <c r="J544" s="1551" t="str">
        <f>IF(ISNUMBER('IRRBB exposures'!Y657),'IRRBB exposures'!Y657,"")</f>
        <v/>
      </c>
      <c r="K544" s="1552" t="str">
        <f>IF(ISNUMBER('IRRBB exposures'!Y661),'IRRBB exposures'!Y661,"")</f>
        <v/>
      </c>
      <c r="L544" s="1552" t="str">
        <f>IF(ISNUMBER('IRRBB exposures'!Y665),'IRRBB exposures'!Y665,"")</f>
        <v/>
      </c>
      <c r="M544" s="1552" t="str">
        <f>IF(ISNUMBER('IRRBB exposures'!Y669),'IRRBB exposures'!Y669,"")</f>
        <v/>
      </c>
      <c r="N544" s="1552" t="str">
        <f>IF(ISNUMBER('IRRBB exposures'!Y673),'IRRBB exposures'!Y673,"")</f>
        <v/>
      </c>
      <c r="O544" s="1622" t="str">
        <f>IF(ISNUMBER('IRRBB exposures'!Y677),'IRRBB exposures'!Y677,"")</f>
        <v/>
      </c>
    </row>
    <row r="545" spans="1:15" ht="15" customHeight="1" x14ac:dyDescent="0.25">
      <c r="A545" s="1150"/>
      <c r="B545" s="1729">
        <v>9</v>
      </c>
      <c r="C545" s="1729" t="str">
        <f>CONCATENATE('IRRBB exposures'!$E$657," - ",'IRRBB exposures'!$E$659)</f>
        <v>3M - 12M</v>
      </c>
      <c r="D545" s="1544" t="str">
        <f>IF(ISNUMBER('IRRBB exposures'!R658),'IRRBB exposures'!R658,"")</f>
        <v/>
      </c>
      <c r="E545" s="1544" t="str">
        <f>IF(ISNUMBER('IRRBB exposures'!R662),'IRRBB exposures'!R662,"")</f>
        <v/>
      </c>
      <c r="F545" s="1544" t="str">
        <f>IF(ISNUMBER('IRRBB exposures'!R666),'IRRBB exposures'!R666,"")</f>
        <v/>
      </c>
      <c r="G545" s="1544" t="str">
        <f>IF(ISNUMBER('IRRBB exposures'!R670),'IRRBB exposures'!R670,"")</f>
        <v/>
      </c>
      <c r="H545" s="1544" t="str">
        <f>IF(ISNUMBER('IRRBB exposures'!R674),'IRRBB exposures'!R674,"")</f>
        <v/>
      </c>
      <c r="I545" s="1618" t="str">
        <f>IF(ISNUMBER('IRRBB exposures'!R678),'IRRBB exposures'!R678,"")</f>
        <v/>
      </c>
      <c r="J545" s="1551" t="str">
        <f>IF(ISNUMBER('IRRBB exposures'!Y658),'IRRBB exposures'!Y658,"")</f>
        <v/>
      </c>
      <c r="K545" s="1552" t="str">
        <f>IF(ISNUMBER('IRRBB exposures'!Y662),'IRRBB exposures'!Y662,"")</f>
        <v/>
      </c>
      <c r="L545" s="1552" t="str">
        <f>IF(ISNUMBER('IRRBB exposures'!Y666),'IRRBB exposures'!Y666,"")</f>
        <v/>
      </c>
      <c r="M545" s="1552" t="str">
        <f>IF(ISNUMBER('IRRBB exposures'!Y670),'IRRBB exposures'!Y670,"")</f>
        <v/>
      </c>
      <c r="N545" s="1552" t="str">
        <f>IF(ISNUMBER('IRRBB exposures'!Y674),'IRRBB exposures'!Y674,"")</f>
        <v/>
      </c>
      <c r="O545" s="1622" t="str">
        <f>IF(ISNUMBER('IRRBB exposures'!Y678),'IRRBB exposures'!Y678,"")</f>
        <v/>
      </c>
    </row>
    <row r="546" spans="1:15" ht="15" customHeight="1" x14ac:dyDescent="0.25">
      <c r="B546" s="1730">
        <v>10</v>
      </c>
      <c r="C546" s="1730" t="str">
        <f>CONCATENATE('IRRBB exposures'!$E$658," - ",'IRRBB exposures'!$E$659)</f>
        <v>6M - 12M</v>
      </c>
      <c r="D546" s="1545" t="str">
        <f>IF(ISNUMBER('IRRBB exposures'!S658),'IRRBB exposures'!S658,"")</f>
        <v/>
      </c>
      <c r="E546" s="1545" t="str">
        <f>IF(ISNUMBER('IRRBB exposures'!S662),'IRRBB exposures'!S662,"")</f>
        <v/>
      </c>
      <c r="F546" s="1545" t="str">
        <f>IF(ISNUMBER('IRRBB exposures'!S666),'IRRBB exposures'!S666,"")</f>
        <v/>
      </c>
      <c r="G546" s="1545" t="str">
        <f>IF(ISNUMBER('IRRBB exposures'!S670),'IRRBB exposures'!S670,"")</f>
        <v/>
      </c>
      <c r="H546" s="1545" t="str">
        <f>IF(ISNUMBER('IRRBB exposures'!S674),'IRRBB exposures'!S674,"")</f>
        <v/>
      </c>
      <c r="I546" s="1619" t="str">
        <f>IF(ISNUMBER('IRRBB exposures'!S678),'IRRBB exposures'!S678,"")</f>
        <v/>
      </c>
      <c r="J546" s="1553" t="str">
        <f>IF(ISNUMBER('IRRBB exposures'!Z658),'IRRBB exposures'!Z658,"")</f>
        <v/>
      </c>
      <c r="K546" s="1554" t="str">
        <f>IF(ISNUMBER('IRRBB exposures'!Z662),'IRRBB exposures'!Z662,"")</f>
        <v/>
      </c>
      <c r="L546" s="1554" t="str">
        <f>IF(ISNUMBER('IRRBB exposures'!Z666),'IRRBB exposures'!Z666,"")</f>
        <v/>
      </c>
      <c r="M546" s="1554" t="str">
        <f>IF(ISNUMBER('IRRBB exposures'!Z670),'IRRBB exposures'!Z670,"")</f>
        <v/>
      </c>
      <c r="N546" s="1554" t="str">
        <f>IF(ISNUMBER('IRRBB exposures'!Z674),'IRRBB exposures'!Z674,"")</f>
        <v/>
      </c>
      <c r="O546" s="1623" t="str">
        <f>IF(ISNUMBER('IRRBB exposures'!Z678),'IRRBB exposures'!Z678,"")</f>
        <v/>
      </c>
    </row>
    <row r="547" spans="1:15" ht="15" customHeight="1" x14ac:dyDescent="0.25">
      <c r="B547" s="1723"/>
      <c r="L547" s="1522"/>
      <c r="M547" s="1529"/>
      <c r="N547" s="1529"/>
      <c r="O547" s="1529"/>
    </row>
    <row r="548" spans="1:15" ht="15" customHeight="1" x14ac:dyDescent="0.25">
      <c r="B548" s="1723"/>
      <c r="C548" s="1530" t="s">
        <v>1470</v>
      </c>
      <c r="D548" s="1546" t="str">
        <f>IF('IRRBB exposures'!E644="Internal Estimate", 1, IF('IRRBB exposures'!E644="Standardised", 0, ""))</f>
        <v/>
      </c>
      <c r="E548" s="1546" t="str">
        <f>IF('IRRBB exposures'!E645="Internal Estimate", 1, IF('IRRBB exposures'!E645="Standardised", 0, ""))</f>
        <v/>
      </c>
      <c r="F548" s="1546" t="str">
        <f>IF('IRRBB exposures'!E646="Internal Estimate", 1, IF('IRRBB exposures'!E646="Standardised", 0, ""))</f>
        <v/>
      </c>
      <c r="G548" s="1546" t="str">
        <f>IF('IRRBB exposures'!E647="Internal Estimate", 1, IF('IRRBB exposures'!E647="Standardised", 0, ""))</f>
        <v/>
      </c>
      <c r="H548" s="1546" t="str">
        <f>IF('IRRBB exposures'!E648="Internal Estimate", 1, IF('IRRBB exposures'!E648="Standardised", 0, ""))</f>
        <v/>
      </c>
      <c r="I548" s="1548" t="str">
        <f>IF('IRRBB exposures'!E649="Internal Estimate", 1, IF('IRRBB exposures'!E649="Standardised", 0, ""))</f>
        <v/>
      </c>
      <c r="J548" s="1547" t="str">
        <f>IF('IRRBB exposures'!E644="Internal Estimate", 1, IF('IRRBB exposures'!E644="Standardised", 0, ""))</f>
        <v/>
      </c>
      <c r="K548" s="1546" t="str">
        <f>IF('IRRBB exposures'!E645="Internal Estimate", 1, IF('IRRBB exposures'!E645="Standardised", 0, ""))</f>
        <v/>
      </c>
      <c r="L548" s="1546" t="str">
        <f>IF('IRRBB exposures'!E646="Internal Estimate", 1, IF('IRRBB exposures'!E646="Standardised", 0, ""))</f>
        <v/>
      </c>
      <c r="M548" s="1546" t="str">
        <f>IF('IRRBB exposures'!E647="Internal Estimate", 1, IF('IRRBB exposures'!E647="Standardised", 0, ""))</f>
        <v/>
      </c>
      <c r="N548" s="1546" t="str">
        <f>IF('IRRBB exposures'!E648="Internal Estimate", 1, IF('IRRBB exposures'!E648="Standardised", 0, ""))</f>
        <v/>
      </c>
      <c r="O548" s="1624" t="str">
        <f>IF('IRRBB exposures'!E649="Internal Estimate", 1, IF('IRRBB exposures'!E649="Standardised", 0, ""))</f>
        <v/>
      </c>
    </row>
    <row r="549" spans="1:15" ht="15" customHeight="1" x14ac:dyDescent="0.25">
      <c r="B549" s="1723"/>
    </row>
    <row r="550" spans="1:15" ht="15" customHeight="1" x14ac:dyDescent="0.25">
      <c r="B550" s="1723"/>
      <c r="C550" s="1556" t="s">
        <v>157</v>
      </c>
      <c r="D550" s="1555" t="str">
        <f>IF(OR(D521="",D548&lt;&gt;1),"",IF(AND(ISNUMBER(D530),ISNUMBER(D529),ISNUMBER(D528),ISNUMBER(D527),ISNUMBER(D526),ISNUMBER(D525),ISNUMBER(D524),ISNUMBER(D523),ISNUMBER(D522),ISNUMBER(D538),ISNUMBER(D531),ISNUMBER(D539),ISNUMBER(D540),ISNUMBER(D541),ISNUMBER(D542),ISNUMBER(D543),ISNUMBER(D544),ISNUMBER(D545),ISNUMBER(D546),ISNUMBER(D537)),"Yes","No"))</f>
        <v/>
      </c>
      <c r="E550" s="1555" t="str">
        <f t="shared" ref="E550:O550" si="51">IF(OR(E521="",E548&lt;&gt;1),"",IF(AND(ISNUMBER(E530),ISNUMBER(E529),ISNUMBER(E528),ISNUMBER(E527),ISNUMBER(E526),ISNUMBER(E525),ISNUMBER(E524),ISNUMBER(E523),ISNUMBER(E522),ISNUMBER(E538),ISNUMBER(E531),ISNUMBER(E539),ISNUMBER(E540),ISNUMBER(E541),ISNUMBER(E542),ISNUMBER(E543),ISNUMBER(E544),ISNUMBER(E545),ISNUMBER(E546),ISNUMBER(E537)),"Yes","No"))</f>
        <v/>
      </c>
      <c r="F550" s="1555" t="str">
        <f t="shared" si="51"/>
        <v/>
      </c>
      <c r="G550" s="1555" t="str">
        <f t="shared" si="51"/>
        <v/>
      </c>
      <c r="H550" s="1555" t="str">
        <f t="shared" si="51"/>
        <v/>
      </c>
      <c r="I550" s="1558" t="str">
        <f t="shared" si="51"/>
        <v/>
      </c>
      <c r="J550" s="1555" t="str">
        <f>IF(OR(J521="",J548&lt;&gt;1),"",IF(AND(ISNUMBER(J530),ISNUMBER(J529),ISNUMBER(J528),ISNUMBER(J527),ISNUMBER(J526),ISNUMBER(J525),ISNUMBER(J524),ISNUMBER(J523),ISNUMBER(J522),ISNUMBER(J538),ISNUMBER(J531),ISNUMBER(J539),ISNUMBER(J540),ISNUMBER(J541),ISNUMBER(J542),ISNUMBER(J543),ISNUMBER(J544),ISNUMBER(J545),ISNUMBER(J546),ISNUMBER(J537)),"Yes","No"))</f>
        <v/>
      </c>
      <c r="K550" s="1555" t="str">
        <f t="shared" si="51"/>
        <v/>
      </c>
      <c r="L550" s="1555" t="str">
        <f t="shared" si="51"/>
        <v/>
      </c>
      <c r="M550" s="1555" t="str">
        <f t="shared" si="51"/>
        <v/>
      </c>
      <c r="N550" s="1555" t="str">
        <f t="shared" si="51"/>
        <v/>
      </c>
      <c r="O550" s="1884" t="str">
        <f t="shared" si="51"/>
        <v/>
      </c>
    </row>
    <row r="551" spans="1:15" ht="15" customHeight="1" x14ac:dyDescent="0.25">
      <c r="C551" s="1531" t="s">
        <v>1471</v>
      </c>
      <c r="D551" s="1555" t="str">
        <f>IF(D521="","",IF(AND(D550="Yes",D548=1),SUMPRODUCT(D522:D531,D537:D546),IF(AND(ISNUMBER(D532),ISNUMBER(D548),D548=0),D532*'IRRBB parameters'!$C$58)))</f>
        <v/>
      </c>
      <c r="E551" s="1555" t="str">
        <f>IF(E521="","",IF(AND(E550="Yes",E548=1),SUMPRODUCT(E522:E531,E537:E546),IF(AND(ISNUMBER(E532),ISNUMBER(E548),E548=0),E532*'IRRBB parameters'!$C$58)))</f>
        <v/>
      </c>
      <c r="F551" s="1555" t="str">
        <f>IF(F521="","",IF(AND(F550="Yes",F548=1),SUMPRODUCT(F522:F531,F537:F546),IF(AND(ISNUMBER(F532),ISNUMBER(F548),F548=0),F532*'IRRBB parameters'!$C$58)))</f>
        <v/>
      </c>
      <c r="G551" s="1555" t="str">
        <f>IF(G521="","",IF(AND(G550="Yes",G548=1),SUMPRODUCT(G522:G531,G537:G546),IF(AND(ISNUMBER(G532),ISNUMBER(G548),G548=0),G532*'IRRBB parameters'!$C$58)))</f>
        <v/>
      </c>
      <c r="H551" s="1555" t="str">
        <f>IF(H521="","",IF(AND(H550="Yes",H548=1),SUMPRODUCT(H522:H531,H537:H546),IF(AND(ISNUMBER(H532),ISNUMBER(H548),H548=0),H532*'IRRBB parameters'!$C$58)))</f>
        <v/>
      </c>
      <c r="I551" s="1558" t="str">
        <f>IF(I521="","",IF(AND(I550="Yes",I548=1),SUMPRODUCT(I522:I531,I537:I546),IF(AND(ISNUMBER(I532),ISNUMBER(I548),I548=0),I532*'IRRBB parameters'!$C$58)))</f>
        <v/>
      </c>
      <c r="J551" s="1557" t="str">
        <f>IF(J521="","",IF(AND(J550="Yes",J548=1),SUMPRODUCT(J522:J531,J537:J546),IF(AND(ISNUMBER(J532),ISNUMBER(J548),J548=0),J532*'IRRBB parameters'!$C$58)))</f>
        <v/>
      </c>
      <c r="K551" s="1555" t="str">
        <f>IF(K521="","",IF(AND(K550="Yes",K548=1),SUMPRODUCT(K522:K531,K537:K546),IF(AND(ISNUMBER(K532),ISNUMBER(K548),K548=0),K532*'IRRBB parameters'!$C$58)))</f>
        <v/>
      </c>
      <c r="L551" s="1555" t="str">
        <f>IF(L521="","",IF(AND(L550="Yes",L548=1),SUMPRODUCT(L522:L531,L537:L546),IF(AND(ISNUMBER(L532),ISNUMBER(L548),L548=0),L532*'IRRBB parameters'!$C$58)))</f>
        <v/>
      </c>
      <c r="M551" s="1555" t="str">
        <f>IF(M521="","",IF(AND(M550="Yes",M548=1),SUMPRODUCT(M522:M531,M537:M546),IF(AND(ISNUMBER(M532),ISNUMBER(M548),M548=0),M532*'IRRBB parameters'!$C$58)))</f>
        <v/>
      </c>
      <c r="N551" s="1555" t="str">
        <f>IF(N521="","",IF(AND(N550="Yes",N548=1),SUMPRODUCT(N522:N531,N537:N546),IF(AND(ISNUMBER(N532),ISNUMBER(N548),N548=0),N532*'IRRBB parameters'!$C$58)))</f>
        <v/>
      </c>
      <c r="O551" s="1884" t="str">
        <f>IF(O521="","",IF(AND(O550="Yes",O548=1),SUMPRODUCT(O522:O531,O537:O546),IF(AND(ISNUMBER(O532),ISNUMBER(O548),O548=0),O532*'IRRBB parameters'!$C$58)))</f>
        <v/>
      </c>
    </row>
    <row r="552" spans="1:15" ht="15" customHeight="1" x14ac:dyDescent="0.25">
      <c r="B552" s="1723"/>
      <c r="C552" s="1522"/>
      <c r="D552" s="1522"/>
      <c r="E552" s="1522"/>
      <c r="F552" s="1522"/>
      <c r="G552" s="1522"/>
      <c r="H552" s="1522"/>
      <c r="I552" s="1522"/>
      <c r="J552" s="1522"/>
      <c r="L552" s="1522"/>
    </row>
    <row r="553" spans="1:15" ht="15" customHeight="1" x14ac:dyDescent="0.25">
      <c r="A553" s="1576" t="s">
        <v>1477</v>
      </c>
      <c r="B553" s="1723"/>
      <c r="C553" s="1522"/>
      <c r="D553" s="1522"/>
      <c r="E553" s="1522"/>
      <c r="F553" s="1522"/>
      <c r="G553" s="1522"/>
      <c r="H553" s="1522"/>
      <c r="I553" s="1522"/>
      <c r="J553" s="1522"/>
      <c r="L553" s="1522"/>
    </row>
    <row r="554" spans="1:15" ht="15" customHeight="1" x14ac:dyDescent="0.25">
      <c r="B554" s="1723"/>
      <c r="C554" s="1522"/>
      <c r="D554" s="1522"/>
      <c r="E554" s="1522"/>
      <c r="F554" s="1522"/>
      <c r="G554" s="1522"/>
      <c r="H554" s="1522"/>
      <c r="I554" s="1522"/>
      <c r="J554" s="1522"/>
      <c r="L554" s="1522"/>
    </row>
    <row r="555" spans="1:15" ht="15" customHeight="1" x14ac:dyDescent="0.25">
      <c r="A555" s="1576"/>
      <c r="B555" s="1524" t="s">
        <v>1517</v>
      </c>
      <c r="C555" s="1522"/>
      <c r="D555" s="1522"/>
      <c r="E555" s="1522"/>
      <c r="F555" s="1522"/>
      <c r="G555" s="1522"/>
      <c r="H555" s="1522"/>
      <c r="I555" s="1522"/>
      <c r="J555" s="1522"/>
      <c r="L555" s="1522"/>
    </row>
    <row r="556" spans="1:15" ht="15" customHeight="1" x14ac:dyDescent="0.25">
      <c r="B556" s="1725" t="s">
        <v>1064</v>
      </c>
      <c r="C556" s="1725" t="s">
        <v>1465</v>
      </c>
      <c r="D556" s="1718" t="str">
        <f>IF('IRRBB exposures'!$C$6="","",'IRRBB exposures'!$C$6)</f>
        <v/>
      </c>
      <c r="E556" s="1718" t="str">
        <f>IF('IRRBB exposures'!$C$7="","",'IRRBB exposures'!$C$7)</f>
        <v/>
      </c>
      <c r="F556" s="1718" t="str">
        <f>IF('IRRBB exposures'!$C$8="","",'IRRBB exposures'!$C$8)</f>
        <v/>
      </c>
      <c r="G556" s="1718" t="str">
        <f>IF('IRRBB exposures'!$C$9="","",'IRRBB exposures'!$C$9)</f>
        <v/>
      </c>
      <c r="H556" s="1718" t="str">
        <f>IF('IRRBB exposures'!$C$10="","",'IRRBB exposures'!$C$10)</f>
        <v/>
      </c>
      <c r="I556" s="1722" t="str">
        <f>IF('IRRBB exposures'!$C$11="","",'IRRBB exposures'!$C$11)</f>
        <v/>
      </c>
      <c r="J556" s="1522"/>
      <c r="L556" s="1522"/>
    </row>
    <row r="557" spans="1:15" ht="28.5" x14ac:dyDescent="0.25">
      <c r="B557" s="1731">
        <v>1</v>
      </c>
      <c r="C557" s="1625" t="str">
        <f>CONCATENATE('IRRBB exposures'!$D$691," - ",'IRRBB exposures'!$D$692)</f>
        <v>Administered rate - Government bond yield</v>
      </c>
      <c r="D557" s="1335" t="str">
        <f>IF(AND(ISNUMBER('IRRBB exposures'!F691),ISNUMBER('IRRBB exposures'!F692)),IF('IRRBB exposures'!F691*'IRRBB exposures'!F692&lt;0, MIN(ABS('IRRBB exposures'!F691),ABS('IRRBB exposures'!F692)), 0),"")</f>
        <v/>
      </c>
      <c r="E557" s="1335" t="str">
        <f>IF(AND(ISNUMBER('IRRBB exposures'!F696),ISNUMBER('IRRBB exposures'!F697)),IF('IRRBB exposures'!F696*'IRRBB exposures'!F697&lt;0, MIN(ABS('IRRBB exposures'!F696),ABS('IRRBB exposures'!F697)), 0),"")</f>
        <v/>
      </c>
      <c r="F557" s="1335" t="str">
        <f>IF(AND(ISNUMBER('IRRBB exposures'!F701),ISNUMBER('IRRBB exposures'!F702)),IF('IRRBB exposures'!F701*'IRRBB exposures'!F702&lt;0, MIN(ABS('IRRBB exposures'!F701),ABS('IRRBB exposures'!F702)), 0),"")</f>
        <v/>
      </c>
      <c r="G557" s="1335" t="str">
        <f>IF(AND(ISNUMBER('IRRBB exposures'!F706),ISNUMBER('IRRBB exposures'!F707)),IF('IRRBB exposures'!F706*'IRRBB exposures'!F707&lt;0, MIN(ABS('IRRBB exposures'!F706),ABS('IRRBB exposures'!F707)), 0),"")</f>
        <v/>
      </c>
      <c r="H557" s="1335" t="str">
        <f>IF(AND(ISNUMBER('IRRBB exposures'!F711),ISNUMBER('IRRBB exposures'!F712)),IF('IRRBB exposures'!F711*'IRRBB exposures'!F712&lt;0, MIN(ABS('IRRBB exposures'!F711),ABS('IRRBB exposures'!F712)), 0),"")</f>
        <v/>
      </c>
      <c r="I557" s="1537" t="str">
        <f>IF(AND(ISNUMBER('IRRBB exposures'!F716),ISNUMBER('IRRBB exposures'!F717)),IF('IRRBB exposures'!F716*'IRRBB exposures'!F717&lt;0, MIN(ABS('IRRBB exposures'!F716),ABS('IRRBB exposures'!F717)), 0),"")</f>
        <v/>
      </c>
      <c r="J557" s="1522"/>
      <c r="L557" s="1522"/>
    </row>
    <row r="558" spans="1:15" ht="15" customHeight="1" x14ac:dyDescent="0.25">
      <c r="B558" s="1729">
        <v>2</v>
      </c>
      <c r="C558" s="1626" t="str">
        <f>CONCATENATE('IRRBB exposures'!$D$691," - ",'IRRBB exposures'!$D$693)</f>
        <v>Administered rate - Policy rate</v>
      </c>
      <c r="D558" s="1346" t="str">
        <f>IF(AND(ISNUMBER('IRRBB exposures'!F691),ISNUMBER('IRRBB exposures'!F693)),IF('IRRBB exposures'!F691*'IRRBB exposures'!F693&lt;0, MIN(ABS('IRRBB exposures'!F691),ABS('IRRBB exposures'!F693)), 0),"")</f>
        <v/>
      </c>
      <c r="E558" s="1346" t="str">
        <f>IF(AND(ISNUMBER('IRRBB exposures'!F696),ISNUMBER('IRRBB exposures'!F698)),IF('IRRBB exposures'!F696*'IRRBB exposures'!F698&lt;0, MIN(ABS('IRRBB exposures'!F696),ABS('IRRBB exposures'!F698)), 0),"")</f>
        <v/>
      </c>
      <c r="F558" s="1346" t="str">
        <f>IF(AND(ISNUMBER('IRRBB exposures'!F701),ISNUMBER('IRRBB exposures'!F703)),IF('IRRBB exposures'!F701*'IRRBB exposures'!F703&lt;0, MIN(ABS('IRRBB exposures'!F701),ABS('IRRBB exposures'!F703)), 0),"")</f>
        <v/>
      </c>
      <c r="G558" s="1346" t="str">
        <f>IF(AND(ISNUMBER('IRRBB exposures'!F706),ISNUMBER('IRRBB exposures'!F708)),IF('IRRBB exposures'!F706*'IRRBB exposures'!F708&lt;0, MIN(ABS('IRRBB exposures'!F706),ABS('IRRBB exposures'!F708)), 0),"")</f>
        <v/>
      </c>
      <c r="H558" s="1346" t="str">
        <f>IF(AND(ISNUMBER('IRRBB exposures'!F711),ISNUMBER('IRRBB exposures'!F713)),IF('IRRBB exposures'!F711*'IRRBB exposures'!F713&lt;0, MIN(ABS('IRRBB exposures'!F711),ABS('IRRBB exposures'!F713)), 0),"")</f>
        <v/>
      </c>
      <c r="I558" s="1538" t="str">
        <f>IF(AND(ISNUMBER('IRRBB exposures'!F716),ISNUMBER('IRRBB exposures'!F718)),IF('IRRBB exposures'!F716*'IRRBB exposures'!F718&lt;0, MIN(ABS('IRRBB exposures'!F716),ABS('IRRBB exposures'!F718)), 0),"")</f>
        <v/>
      </c>
      <c r="J558" s="1522"/>
      <c r="L558" s="1522"/>
    </row>
    <row r="559" spans="1:15" ht="15" customHeight="1" x14ac:dyDescent="0.25">
      <c r="B559" s="1729">
        <v>3</v>
      </c>
      <c r="C559" s="1626" t="str">
        <f>CONCATENATE('IRRBB exposures'!$D$691," - ",'IRRBB exposures'!$D$694)</f>
        <v>Administered rate - Interbank rate</v>
      </c>
      <c r="D559" s="1346" t="str">
        <f>IF(AND(ISNUMBER('IRRBB exposures'!F691),ISNUMBER('IRRBB exposures'!F694)),IF('IRRBB exposures'!F691*'IRRBB exposures'!F694&lt;0, MIN(ABS('IRRBB exposures'!F691),ABS('IRRBB exposures'!F694)), 0),"")</f>
        <v/>
      </c>
      <c r="E559" s="1346" t="str">
        <f>IF(AND(ISNUMBER('IRRBB exposures'!F696),ISNUMBER('IRRBB exposures'!F699)),IF('IRRBB exposures'!F696*'IRRBB exposures'!F699&lt;0, MIN(ABS('IRRBB exposures'!F696),ABS('IRRBB exposures'!F699)), 0),"")</f>
        <v/>
      </c>
      <c r="F559" s="1346" t="str">
        <f>IF(AND(ISNUMBER('IRRBB exposures'!F701),ISNUMBER('IRRBB exposures'!F704)),IF('IRRBB exposures'!F701*'IRRBB exposures'!F704&lt;0, MIN(ABS('IRRBB exposures'!F701),ABS('IRRBB exposures'!F704)), 0),"")</f>
        <v/>
      </c>
      <c r="G559" s="1346" t="str">
        <f>IF(AND(ISNUMBER('IRRBB exposures'!F706),ISNUMBER('IRRBB exposures'!F709)),IF('IRRBB exposures'!F706*'IRRBB exposures'!F709&lt;0, MIN(ABS('IRRBB exposures'!F706),ABS('IRRBB exposures'!F709)), 0), "")</f>
        <v/>
      </c>
      <c r="H559" s="1346" t="str">
        <f>IF(AND(ISNUMBER('IRRBB exposures'!F711),ISNUMBER('IRRBB exposures'!F714)),IF('IRRBB exposures'!F711*'IRRBB exposures'!F714&lt;0, MIN(ABS('IRRBB exposures'!F711),ABS('IRRBB exposures'!F714)), 0),"")</f>
        <v/>
      </c>
      <c r="I559" s="1538" t="str">
        <f>IF(AND(ISNUMBER('IRRBB exposures'!F716),ISNUMBER('IRRBB exposures'!F719)),IF('IRRBB exposures'!F716*'IRRBB exposures'!F719&lt;0, MIN(ABS('IRRBB exposures'!F716),ABS('IRRBB exposures'!F719)), 0),"")</f>
        <v/>
      </c>
      <c r="J559" s="1522"/>
      <c r="L559" s="1522"/>
    </row>
    <row r="560" spans="1:15" ht="15" customHeight="1" x14ac:dyDescent="0.25">
      <c r="B560" s="1729">
        <v>4</v>
      </c>
      <c r="C560" s="1626" t="str">
        <f>CONCATENATE('IRRBB exposures'!$D$691," - ",'IRRBB exposures'!$D$695)</f>
        <v>Administered rate - Repo rate</v>
      </c>
      <c r="D560" s="1346" t="str">
        <f>IF(AND(ISNUMBER('IRRBB exposures'!F691),ISNUMBER('IRRBB exposures'!F695)),IF('IRRBB exposures'!F691*'IRRBB exposures'!F695&lt;0, MIN(ABS('IRRBB exposures'!F691),ABS('IRRBB exposures'!F695)), 0),"")</f>
        <v/>
      </c>
      <c r="E560" s="1346" t="str">
        <f>IF(AND(ISNUMBER('IRRBB exposures'!F696),ISNUMBER('IRRBB exposures'!F700)),IF('IRRBB exposures'!F696*'IRRBB exposures'!F700&lt;0, MIN(ABS('IRRBB exposures'!F696),ABS('IRRBB exposures'!F700)), 0),"")</f>
        <v/>
      </c>
      <c r="F560" s="1346" t="str">
        <f>IF(AND(ISNUMBER('IRRBB exposures'!F701),ISNUMBER('IRRBB exposures'!F705)),IF('IRRBB exposures'!F701*'IRRBB exposures'!F705&lt;0, MIN(ABS('IRRBB exposures'!F701),ABS('IRRBB exposures'!F705)), 0),"")</f>
        <v/>
      </c>
      <c r="G560" s="1346" t="str">
        <f>IF(AND(ISNUMBER('IRRBB exposures'!F706),ISNUMBER('IRRBB exposures'!F710)),IF('IRRBB exposures'!F706*'IRRBB exposures'!F710&lt;0, MIN(ABS('IRRBB exposures'!F706),ABS('IRRBB exposures'!F710)), 0), "")</f>
        <v/>
      </c>
      <c r="H560" s="1346" t="str">
        <f>IF(AND(ISNUMBER('IRRBB exposures'!F711),ISNUMBER('IRRBB exposures'!F715)),IF('IRRBB exposures'!F711*'IRRBB exposures'!F715&lt;0, MIN(ABS('IRRBB exposures'!F711),ABS('IRRBB exposures'!F715)), 0),"")</f>
        <v/>
      </c>
      <c r="I560" s="1538" t="str">
        <f>IF(AND(ISNUMBER('IRRBB exposures'!F716),ISNUMBER('IRRBB exposures'!F720)),IF('IRRBB exposures'!F716*'IRRBB exposures'!F720&lt;0, MIN(ABS('IRRBB exposures'!F716),ABS('IRRBB exposures'!F720)), 0),"")</f>
        <v/>
      </c>
      <c r="J560" s="1522"/>
      <c r="L560" s="1522"/>
    </row>
    <row r="561" spans="1:12" ht="15" customHeight="1" x14ac:dyDescent="0.25">
      <c r="B561" s="1729">
        <v>5</v>
      </c>
      <c r="C561" s="1626" t="str">
        <f>CONCATENATE('IRRBB exposures'!$D$692," - ",'IRRBB exposures'!$D$693)</f>
        <v>Government bond yield - Policy rate</v>
      </c>
      <c r="D561" s="1346" t="str">
        <f>IF(AND(ISNUMBER('IRRBB exposures'!F692),ISNUMBER('IRRBB exposures'!F693)),IF('IRRBB exposures'!F692*'IRRBB exposures'!F693&lt;0,MIN(ABS('IRRBB exposures'!F692),ABS('IRRBB exposures'!F693)),0),"")</f>
        <v/>
      </c>
      <c r="E561" s="1346" t="str">
        <f>IF(AND(ISNUMBER('IRRBB exposures'!F697),ISNUMBER('IRRBB exposures'!F698)),IF('IRRBB exposures'!F697*'IRRBB exposures'!F698&lt;0,MIN(ABS('IRRBB exposures'!F697),ABS('IRRBB exposures'!F698)),0),"")</f>
        <v/>
      </c>
      <c r="F561" s="1346" t="str">
        <f>IF(AND(ISNUMBER('IRRBB exposures'!F702),ISNUMBER('IRRBB exposures'!F703)),IF('IRRBB exposures'!F702*'IRRBB exposures'!F703&lt;0,MIN(ABS('IRRBB exposures'!F702),ABS('IRRBB exposures'!F703)),0),"")</f>
        <v/>
      </c>
      <c r="G561" s="1346" t="str">
        <f>IF(AND(ISNUMBER('IRRBB exposures'!F707),ISNUMBER('IRRBB exposures'!F708)),IF('IRRBB exposures'!F707*'IRRBB exposures'!F708&lt;0,MIN(ABS('IRRBB exposures'!F707),ABS('IRRBB exposures'!F708)),0),"")</f>
        <v/>
      </c>
      <c r="H561" s="1346" t="str">
        <f>IF(AND(ISNUMBER('IRRBB exposures'!F712),ISNUMBER('IRRBB exposures'!F713)),IF('IRRBB exposures'!F712*'IRRBB exposures'!F713&lt;0,MIN(ABS('IRRBB exposures'!F712),ABS('IRRBB exposures'!F713)),0),"")</f>
        <v/>
      </c>
      <c r="I561" s="1538" t="str">
        <f>IF(AND(ISNUMBER('IRRBB exposures'!F717),ISNUMBER('IRRBB exposures'!F718)),IF('IRRBB exposures'!F717*'IRRBB exposures'!F718&lt;0,MIN(ABS('IRRBB exposures'!F717),ABS('IRRBB exposures'!F718)),0),"")</f>
        <v/>
      </c>
      <c r="J561" s="1522"/>
      <c r="L561" s="1522"/>
    </row>
    <row r="562" spans="1:12" ht="29.25" customHeight="1" x14ac:dyDescent="0.25">
      <c r="B562" s="1729">
        <v>6</v>
      </c>
      <c r="C562" s="1626" t="str">
        <f>CONCATENATE('IRRBB exposures'!$D$692," - ",'IRRBB exposures'!$D$694)</f>
        <v>Government bond yield - Interbank rate</v>
      </c>
      <c r="D562" s="1346" t="str">
        <f>IF(AND(ISNUMBER('IRRBB exposures'!F692),ISNUMBER('IRRBB exposures'!F694)),IF('IRRBB exposures'!F692*'IRRBB exposures'!F694&lt;0,MIN(ABS('IRRBB exposures'!F692),ABS('IRRBB exposures'!F694)),0),"")</f>
        <v/>
      </c>
      <c r="E562" s="1346" t="str">
        <f>IF(AND(ISNUMBER('IRRBB exposures'!F697),ISNUMBER('IRRBB exposures'!F699)),IF('IRRBB exposures'!F697*'IRRBB exposures'!F699&lt;0,MIN(ABS('IRRBB exposures'!F697),ABS('IRRBB exposures'!F699)),0),"")</f>
        <v/>
      </c>
      <c r="F562" s="1346" t="str">
        <f>IF(AND(ISNUMBER('IRRBB exposures'!F702),ISNUMBER('IRRBB exposures'!F704)),IF('IRRBB exposures'!F702*'IRRBB exposures'!F704&lt;0,MIN(ABS('IRRBB exposures'!F702),ABS('IRRBB exposures'!F704)),0),"")</f>
        <v/>
      </c>
      <c r="G562" s="1346" t="str">
        <f>IF(AND(ISNUMBER('IRRBB exposures'!F707),ISNUMBER('IRRBB exposures'!F709)),IF('IRRBB exposures'!F707*'IRRBB exposures'!F709&lt;0,MIN(ABS('IRRBB exposures'!F707),ABS('IRRBB exposures'!F709)),0), "")</f>
        <v/>
      </c>
      <c r="H562" s="1346" t="str">
        <f>IF(AND(ISNUMBER('IRRBB exposures'!F712),ISNUMBER('IRRBB exposures'!F714)),IF('IRRBB exposures'!F712*'IRRBB exposures'!F714&lt;0,MIN(ABS('IRRBB exposures'!F712),ABS('IRRBB exposures'!F714)),0),"")</f>
        <v/>
      </c>
      <c r="I562" s="1538" t="str">
        <f>IF(AND(ISNUMBER('IRRBB exposures'!F717),ISNUMBER('IRRBB exposures'!F719)),IF('IRRBB exposures'!F717*'IRRBB exposures'!F719&lt;0,MIN(ABS('IRRBB exposures'!F717),ABS('IRRBB exposures'!F719)),0),"")</f>
        <v/>
      </c>
      <c r="J562" s="1522"/>
      <c r="L562" s="1522"/>
    </row>
    <row r="563" spans="1:12" ht="14.25" x14ac:dyDescent="0.25">
      <c r="B563" s="1729">
        <v>7</v>
      </c>
      <c r="C563" s="1626" t="str">
        <f>CONCATENATE('IRRBB exposures'!$D$692," - ",'IRRBB exposures'!$D$695)</f>
        <v>Government bond yield - Repo rate</v>
      </c>
      <c r="D563" s="1346" t="str">
        <f>IF(AND(ISNUMBER('IRRBB exposures'!F692),ISNUMBER('IRRBB exposures'!F695)),IF('IRRBB exposures'!F692*'IRRBB exposures'!F695&lt;0,MIN(ABS('IRRBB exposures'!F692),ABS('IRRBB exposures'!F695)),0),"")</f>
        <v/>
      </c>
      <c r="E563" s="1346" t="str">
        <f>IF(AND(ISNUMBER('IRRBB exposures'!F697),ISNUMBER('IRRBB exposures'!F700)),IF('IRRBB exposures'!F697*'IRRBB exposures'!F700&lt;0,MIN(ABS('IRRBB exposures'!F697),ABS('IRRBB exposures'!F700)),0),"")</f>
        <v/>
      </c>
      <c r="F563" s="1346" t="str">
        <f>IF(AND(ISNUMBER('IRRBB exposures'!F702),ISNUMBER('IRRBB exposures'!F705)),IF('IRRBB exposures'!F702*'IRRBB exposures'!F705&lt;0,MIN(ABS('IRRBB exposures'!F702),ABS('IRRBB exposures'!F705)),0),"")</f>
        <v/>
      </c>
      <c r="G563" s="1346" t="str">
        <f>IF(AND(ISNUMBER('IRRBB exposures'!F707),ISNUMBER('IRRBB exposures'!F710)),IF('IRRBB exposures'!F707*'IRRBB exposures'!F710&lt;0,MIN(ABS('IRRBB exposures'!F707),ABS('IRRBB exposures'!F710)),0), "")</f>
        <v/>
      </c>
      <c r="H563" s="1346" t="str">
        <f>IF(AND(ISNUMBER('IRRBB exposures'!F712),ISNUMBER('IRRBB exposures'!F715)),IF('IRRBB exposures'!F712*'IRRBB exposures'!F715&lt;0,MIN(ABS('IRRBB exposures'!F712),ABS('IRRBB exposures'!F715)),0),"")</f>
        <v/>
      </c>
      <c r="I563" s="1538" t="str">
        <f>IF(AND(ISNUMBER('IRRBB exposures'!F717),ISNUMBER('IRRBB exposures'!F720)),IF('IRRBB exposures'!F717*'IRRBB exposures'!F720&lt;0,MIN(ABS('IRRBB exposures'!F717),ABS('IRRBB exposures'!F720)),0),"")</f>
        <v/>
      </c>
      <c r="J563" s="1522"/>
      <c r="L563" s="1522"/>
    </row>
    <row r="564" spans="1:12" ht="15" customHeight="1" x14ac:dyDescent="0.25">
      <c r="B564" s="1729">
        <v>8</v>
      </c>
      <c r="C564" s="1626" t="str">
        <f>CONCATENATE('IRRBB exposures'!$D$693," - ",'IRRBB exposures'!$D$694)</f>
        <v>Policy rate - Interbank rate</v>
      </c>
      <c r="D564" s="1346" t="str">
        <f>IF(AND(ISNUMBER('IRRBB exposures'!F693),ISNUMBER('IRRBB exposures'!F694)),IF('IRRBB exposures'!F693*'IRRBB exposures'!F694&lt;0,MIN(ABS('IRRBB exposures'!F693),ABS('IRRBB exposures'!F694)),0),"")</f>
        <v/>
      </c>
      <c r="E564" s="1346" t="str">
        <f>IF(AND(ISNUMBER('IRRBB exposures'!F698),ISNUMBER('IRRBB exposures'!F699)),IF('IRRBB exposures'!F698*'IRRBB exposures'!F699&lt;0,MIN(ABS('IRRBB exposures'!F698),ABS('IRRBB exposures'!F699)),0),"")</f>
        <v/>
      </c>
      <c r="F564" s="1346" t="str">
        <f>IF(AND(ISNUMBER('IRRBB exposures'!F703),ISNUMBER('IRRBB exposures'!F704)),IF('IRRBB exposures'!F703*'IRRBB exposures'!F704&lt;0,MIN(ABS('IRRBB exposures'!F703),ABS('IRRBB exposures'!F704)),0),"")</f>
        <v/>
      </c>
      <c r="G564" s="1346" t="str">
        <f>IF(AND(ISNUMBER('IRRBB exposures'!F708),ISNUMBER('IRRBB exposures'!F709)),IF('IRRBB exposures'!F708*'IRRBB exposures'!F709&lt;0,MIN(ABS('IRRBB exposures'!F708),ABS('IRRBB exposures'!F709)),0),"")</f>
        <v/>
      </c>
      <c r="H564" s="1346" t="str">
        <f>IF(AND(ISNUMBER('IRRBB exposures'!F713),ISNUMBER('IRRBB exposures'!F714)),IF('IRRBB exposures'!F713*'IRRBB exposures'!F714&lt;0,MIN(ABS('IRRBB exposures'!F713),ABS('IRRBB exposures'!F714)),0),"")</f>
        <v/>
      </c>
      <c r="I564" s="1538" t="str">
        <f>IF(AND(ISNUMBER('IRRBB exposures'!F718),ISNUMBER('IRRBB exposures'!F719)),IF('IRRBB exposures'!F718*'IRRBB exposures'!F719&lt;0,MIN(ABS('IRRBB exposures'!F718),ABS('IRRBB exposures'!F719)),0),"")</f>
        <v/>
      </c>
      <c r="J564" s="1522"/>
      <c r="L564" s="1522"/>
    </row>
    <row r="565" spans="1:12" ht="15" customHeight="1" x14ac:dyDescent="0.25">
      <c r="B565" s="1729">
        <v>9</v>
      </c>
      <c r="C565" s="1626" t="str">
        <f>CONCATENATE('IRRBB exposures'!$D$693," - ",'IRRBB exposures'!$D$695)</f>
        <v>Policy rate - Repo rate</v>
      </c>
      <c r="D565" s="1346" t="str">
        <f>IF(AND(ISNUMBER('IRRBB exposures'!F693),ISNUMBER('IRRBB exposures'!F695)),IF('IRRBB exposures'!F693*'IRRBB exposures'!F695&lt;0,MIN(ABS('IRRBB exposures'!F693),ABS('IRRBB exposures'!F695)),0),"")</f>
        <v/>
      </c>
      <c r="E565" s="1346" t="str">
        <f>IF(AND(ISNUMBER('IRRBB exposures'!F698),ISNUMBER('IRRBB exposures'!F700)),IF('IRRBB exposures'!F698*'IRRBB exposures'!F700&lt;0,MIN(ABS('IRRBB exposures'!F698),ABS('IRRBB exposures'!F700)),0),"")</f>
        <v/>
      </c>
      <c r="F565" s="1346" t="str">
        <f>IF(AND(ISNUMBER('IRRBB exposures'!F703),ISNUMBER('IRRBB exposures'!F705)),IF('IRRBB exposures'!F703*'IRRBB exposures'!F705&lt;0,MIN(ABS('IRRBB exposures'!F703),ABS('IRRBB exposures'!F705)),0),"")</f>
        <v/>
      </c>
      <c r="G565" s="1346" t="str">
        <f>IF(AND(ISNUMBER('IRRBB exposures'!F708),ISNUMBER('IRRBB exposures'!F710)),IF('IRRBB exposures'!F708*'IRRBB exposures'!F710&lt;0,MIN(ABS('IRRBB exposures'!F708),ABS('IRRBB exposures'!F710)),0),"")</f>
        <v/>
      </c>
      <c r="H565" s="1346" t="str">
        <f>IF(AND(ISNUMBER('IRRBB exposures'!F713),ISNUMBER('IRRBB exposures'!F715)),IF('IRRBB exposures'!F713*'IRRBB exposures'!F715&lt;0,MIN(ABS('IRRBB exposures'!F713),ABS('IRRBB exposures'!F715)),0),"")</f>
        <v/>
      </c>
      <c r="I565" s="1538" t="str">
        <f>IF(AND(ISNUMBER('IRRBB exposures'!F718),ISNUMBER('IRRBB exposures'!F720)),IF('IRRBB exposures'!F718*'IRRBB exposures'!F720&lt;0,MIN(ABS('IRRBB exposures'!F718),ABS('IRRBB exposures'!F720)),0),"")</f>
        <v/>
      </c>
      <c r="J565" s="1522"/>
      <c r="L565" s="1522"/>
    </row>
    <row r="566" spans="1:12" ht="15" customHeight="1" x14ac:dyDescent="0.25">
      <c r="B566" s="1730">
        <v>10</v>
      </c>
      <c r="C566" s="1627" t="str">
        <f>CONCATENATE('IRRBB exposures'!$D$694," - ",'IRRBB exposures'!$D$695)</f>
        <v>Interbank rate - Repo rate</v>
      </c>
      <c r="D566" s="1347" t="str">
        <f>IF(AND(ISNUMBER('IRRBB exposures'!F694),ISNUMBER('IRRBB exposures'!F695)),IF('IRRBB exposures'!F694*'IRRBB exposures'!F695&lt;0,MIN(ABS('IRRBB exposures'!F694),ABS('IRRBB exposures'!F695)),0),"")</f>
        <v/>
      </c>
      <c r="E566" s="1347" t="str">
        <f>IF(AND(ISNUMBER('IRRBB exposures'!F699),ISNUMBER('IRRBB exposures'!F700)),IF('IRRBB exposures'!F699*'IRRBB exposures'!F700&lt;0,MIN(ABS('IRRBB exposures'!F699),ABS('IRRBB exposures'!F700)),0),"")</f>
        <v/>
      </c>
      <c r="F566" s="1347" t="str">
        <f>IF(AND(ISNUMBER('IRRBB exposures'!F704),ISNUMBER('IRRBB exposures'!F705)),IF('IRRBB exposures'!F704*'IRRBB exposures'!F705&lt;0,MIN(ABS('IRRBB exposures'!F704),ABS('IRRBB exposures'!F705)),0),"")</f>
        <v/>
      </c>
      <c r="G566" s="1347" t="str">
        <f>IF(AND(ISNUMBER('IRRBB exposures'!F709),ISNUMBER('IRRBB exposures'!F710)),IF('IRRBB exposures'!F709*'IRRBB exposures'!F710&lt;0,MIN(ABS('IRRBB exposures'!F709),ABS('IRRBB exposures'!F710)),0),"")</f>
        <v/>
      </c>
      <c r="H566" s="1347" t="str">
        <f>IF(AND(ISNUMBER('IRRBB exposures'!F714),ISNUMBER('IRRBB exposures'!F715)),IF('IRRBB exposures'!F714*'IRRBB exposures'!F715&lt;0,MIN(ABS('IRRBB exposures'!F714),ABS('IRRBB exposures'!F715)),0),"")</f>
        <v/>
      </c>
      <c r="I566" s="1539" t="str">
        <f>IF(AND(ISNUMBER('IRRBB exposures'!F719),ISNUMBER('IRRBB exposures'!F720)),IF('IRRBB exposures'!F719*'IRRBB exposures'!F720&lt;0,MIN(ABS('IRRBB exposures'!F719),ABS('IRRBB exposures'!F720)),0),"")</f>
        <v/>
      </c>
      <c r="J566" s="1522"/>
      <c r="L566" s="1522"/>
    </row>
    <row r="567" spans="1:12" ht="15" customHeight="1" x14ac:dyDescent="0.25">
      <c r="B567" s="1525"/>
      <c r="C567" s="1528" t="s">
        <v>1472</v>
      </c>
      <c r="D567" s="1536" t="str">
        <f>IF(AND(ISNUMBER(D557),ISNUMBER(D558),ISNUMBER(D559),ISNUMBER(D560),ISNUMBER(D561),ISNUMBER(D562),ISNUMBER(D563),ISNUMBER(D564),ISNUMBER(D565),ISNUMBER(D566)),SUM(D557:D566),"")</f>
        <v/>
      </c>
      <c r="E567" s="1536" t="str">
        <f t="shared" ref="E567:I567" si="52">IF(AND(ISNUMBER(E557),ISNUMBER(E558),ISNUMBER(E559),ISNUMBER(E560),ISNUMBER(E561),ISNUMBER(E562),ISNUMBER(E563),ISNUMBER(E564),ISNUMBER(E565),ISNUMBER(E566)),SUM(E557:E566),"")</f>
        <v/>
      </c>
      <c r="F567" s="1536" t="str">
        <f t="shared" si="52"/>
        <v/>
      </c>
      <c r="G567" s="1536" t="str">
        <f>IF(AND(ISNUMBER(G557),ISNUMBER(G558),ISNUMBER(G559),ISNUMBER(G560),ISNUMBER(G561),ISNUMBER(G562),ISNUMBER(G563),ISNUMBER(G564),ISNUMBER(G565),ISNUMBER(G566)),SUM(G557:G566),"")</f>
        <v/>
      </c>
      <c r="H567" s="1536" t="str">
        <f t="shared" si="52"/>
        <v/>
      </c>
      <c r="I567" s="1616" t="str">
        <f t="shared" si="52"/>
        <v/>
      </c>
      <c r="J567" s="1522"/>
      <c r="L567" s="1522"/>
    </row>
    <row r="568" spans="1:12" ht="15" customHeight="1" x14ac:dyDescent="0.25">
      <c r="B568" s="1723"/>
      <c r="J568" s="1522"/>
      <c r="L568" s="1522"/>
    </row>
    <row r="569" spans="1:12" ht="15" customHeight="1" x14ac:dyDescent="0.25">
      <c r="A569" s="1576"/>
      <c r="B569" s="1524" t="s">
        <v>1473</v>
      </c>
      <c r="J569" s="1522"/>
      <c r="L569" s="1522"/>
    </row>
    <row r="570" spans="1:12" ht="15" customHeight="1" x14ac:dyDescent="0.25">
      <c r="B570" s="1527" t="s">
        <v>1064</v>
      </c>
      <c r="C570" s="1527" t="s">
        <v>1465</v>
      </c>
      <c r="D570" s="1726" t="str">
        <f>IF('IRRBB exposures'!$C$6="","",'IRRBB exposures'!$C$6)</f>
        <v/>
      </c>
      <c r="E570" s="1726" t="str">
        <f>IF('IRRBB exposures'!$C$7="","",'IRRBB exposures'!$C$7)</f>
        <v/>
      </c>
      <c r="F570" s="1726" t="str">
        <f>IF('IRRBB exposures'!$C$8="","",'IRRBB exposures'!$C$8)</f>
        <v/>
      </c>
      <c r="G570" s="1726" t="str">
        <f>IF('IRRBB exposures'!$C$9="","",'IRRBB exposures'!$C$9)</f>
        <v/>
      </c>
      <c r="H570" s="1726" t="str">
        <f>IF('IRRBB exposures'!$C$10="","",'IRRBB exposures'!$C$10)</f>
        <v/>
      </c>
      <c r="I570" s="1628" t="str">
        <f>IF('IRRBB exposures'!$C$11="","",'IRRBB exposures'!$C$11)</f>
        <v/>
      </c>
      <c r="J570" s="1522"/>
      <c r="L570" s="1522"/>
    </row>
    <row r="571" spans="1:12" ht="29.25" customHeight="1" x14ac:dyDescent="0.25">
      <c r="B571" s="1731">
        <v>1</v>
      </c>
      <c r="C571" s="1715" t="str">
        <f>CONCATENATE('IRRBB exposures'!$D$691," - ",'IRRBB exposures'!$D$692)</f>
        <v>Administered rate - Government bond yield</v>
      </c>
      <c r="D571" s="1550" t="str">
        <f>IF(ISNUMBER('IRRBB exposures'!P691),'IRRBB exposures'!P691,"")</f>
        <v/>
      </c>
      <c r="E571" s="1550" t="str">
        <f>IF(ISNUMBER('IRRBB exposures'!P695),'IRRBB exposures'!P695,"")</f>
        <v/>
      </c>
      <c r="F571" s="1550" t="str">
        <f>IF(ISNUMBER('IRRBB exposures'!P699),'IRRBB exposures'!P699,"")</f>
        <v/>
      </c>
      <c r="G571" s="1550" t="str">
        <f>IF(ISNUMBER('IRRBB exposures'!P703),'IRRBB exposures'!P703,"")</f>
        <v/>
      </c>
      <c r="H571" s="1550" t="str">
        <f>IF(ISNUMBER('IRRBB exposures'!P707),'IRRBB exposures'!P707,"")</f>
        <v/>
      </c>
      <c r="I571" s="1621" t="str">
        <f>IF(ISNUMBER('IRRBB exposures'!P711),'IRRBB exposures'!P711,"")</f>
        <v/>
      </c>
      <c r="J571" s="1522"/>
    </row>
    <row r="572" spans="1:12" ht="15" customHeight="1" x14ac:dyDescent="0.25">
      <c r="B572" s="1729">
        <v>2</v>
      </c>
      <c r="C572" s="1716" t="str">
        <f>CONCATENATE('IRRBB exposures'!$D$691," - ",'IRRBB exposures'!$D$693)</f>
        <v>Administered rate - Policy rate</v>
      </c>
      <c r="D572" s="1552" t="str">
        <f>IF(ISNUMBER('IRRBB exposures'!P692),'IRRBB exposures'!P692,"")</f>
        <v/>
      </c>
      <c r="E572" s="1552" t="str">
        <f>IF(ISNUMBER('IRRBB exposures'!P696),'IRRBB exposures'!P696,"")</f>
        <v/>
      </c>
      <c r="F572" s="1552" t="str">
        <f>IF(ISNUMBER('IRRBB exposures'!P700),'IRRBB exposures'!P700,"")</f>
        <v/>
      </c>
      <c r="G572" s="1552" t="str">
        <f>IF(ISNUMBER('IRRBB exposures'!P704),'IRRBB exposures'!P704,"")</f>
        <v/>
      </c>
      <c r="H572" s="1552" t="str">
        <f>IF(ISNUMBER('IRRBB exposures'!P708),'IRRBB exposures'!P708,"")</f>
        <v/>
      </c>
      <c r="I572" s="1622" t="str">
        <f>IF(ISNUMBER('IRRBB exposures'!P712),'IRRBB exposures'!P712,"")</f>
        <v/>
      </c>
      <c r="J572" s="1522"/>
    </row>
    <row r="573" spans="1:12" ht="15" customHeight="1" x14ac:dyDescent="0.25">
      <c r="B573" s="1729">
        <v>3</v>
      </c>
      <c r="C573" s="1716" t="str">
        <f>CONCATENATE('IRRBB exposures'!$D$691," - ",'IRRBB exposures'!$D$694)</f>
        <v>Administered rate - Interbank rate</v>
      </c>
      <c r="D573" s="1552" t="str">
        <f>IF(ISNUMBER('IRRBB exposures'!P693),'IRRBB exposures'!P693,"")</f>
        <v/>
      </c>
      <c r="E573" s="1552" t="str">
        <f>IF(ISNUMBER('IRRBB exposures'!P697),'IRRBB exposures'!P697,"")</f>
        <v/>
      </c>
      <c r="F573" s="1552" t="str">
        <f>IF(ISNUMBER('IRRBB exposures'!P701),'IRRBB exposures'!P701,"")</f>
        <v/>
      </c>
      <c r="G573" s="1552" t="str">
        <f>IF(ISNUMBER('IRRBB exposures'!P705),'IRRBB exposures'!P705,"")</f>
        <v/>
      </c>
      <c r="H573" s="1552" t="str">
        <f>IF(ISNUMBER('IRRBB exposures'!P709),'IRRBB exposures'!P709,"")</f>
        <v/>
      </c>
      <c r="I573" s="1622" t="str">
        <f>IF(ISNUMBER('IRRBB exposures'!P713),'IRRBB exposures'!P713,"")</f>
        <v/>
      </c>
      <c r="J573" s="1522"/>
    </row>
    <row r="574" spans="1:12" ht="15" customHeight="1" x14ac:dyDescent="0.25">
      <c r="B574" s="1729">
        <v>4</v>
      </c>
      <c r="C574" s="1716" t="str">
        <f>CONCATENATE('IRRBB exposures'!$D$691," - ",'IRRBB exposures'!$D$695)</f>
        <v>Administered rate - Repo rate</v>
      </c>
      <c r="D574" s="1552" t="str">
        <f>IF(ISNUMBER('IRRBB exposures'!P694),'IRRBB exposures'!P694,"")</f>
        <v/>
      </c>
      <c r="E574" s="1552" t="str">
        <f>IF(ISNUMBER('IRRBB exposures'!P698),'IRRBB exposures'!P698,"")</f>
        <v/>
      </c>
      <c r="F574" s="1552" t="str">
        <f>IF(ISNUMBER('IRRBB exposures'!P702),'IRRBB exposures'!P702,"")</f>
        <v/>
      </c>
      <c r="G574" s="1552" t="str">
        <f>IF(ISNUMBER('IRRBB exposures'!P706),'IRRBB exposures'!P706,"")</f>
        <v/>
      </c>
      <c r="H574" s="1552" t="str">
        <f>IF(ISNUMBER('IRRBB exposures'!P710),'IRRBB exposures'!P710,"")</f>
        <v/>
      </c>
      <c r="I574" s="1622" t="str">
        <f>IF(ISNUMBER('IRRBB exposures'!P714),'IRRBB exposures'!P714,"")</f>
        <v/>
      </c>
      <c r="J574" s="1522"/>
    </row>
    <row r="575" spans="1:12" ht="15" customHeight="1" x14ac:dyDescent="0.25">
      <c r="B575" s="1729">
        <v>5</v>
      </c>
      <c r="C575" s="1716" t="str">
        <f>CONCATENATE('IRRBB exposures'!$D$692," - ",'IRRBB exposures'!$D$693)</f>
        <v>Government bond yield - Policy rate</v>
      </c>
      <c r="D575" s="1552" t="str">
        <f>IF(ISNUMBER('IRRBB exposures'!Q692),'IRRBB exposures'!Q692,"")</f>
        <v/>
      </c>
      <c r="E575" s="1552" t="str">
        <f>IF(ISNUMBER('IRRBB exposures'!Q696),'IRRBB exposures'!Q696,"")</f>
        <v/>
      </c>
      <c r="F575" s="1552" t="str">
        <f>IF(ISNUMBER('IRRBB exposures'!Q700),'IRRBB exposures'!Q700,"")</f>
        <v/>
      </c>
      <c r="G575" s="1552" t="str">
        <f>IF(ISNUMBER('IRRBB exposures'!Q704),'IRRBB exposures'!Q704,"")</f>
        <v/>
      </c>
      <c r="H575" s="1552" t="str">
        <f>IF(ISNUMBER('IRRBB exposures'!Q708),'IRRBB exposures'!Q708,"")</f>
        <v/>
      </c>
      <c r="I575" s="1622" t="str">
        <f>IF(ISNUMBER('IRRBB exposures'!Q712),'IRRBB exposures'!Q712,"")</f>
        <v/>
      </c>
      <c r="J575" s="1522"/>
    </row>
    <row r="576" spans="1:12" ht="30" customHeight="1" x14ac:dyDescent="0.25">
      <c r="B576" s="1729">
        <v>6</v>
      </c>
      <c r="C576" s="1716" t="str">
        <f>CONCATENATE('IRRBB exposures'!$D$692," - ",'IRRBB exposures'!$D$694)</f>
        <v>Government bond yield - Interbank rate</v>
      </c>
      <c r="D576" s="1552" t="str">
        <f>IF(ISNUMBER('IRRBB exposures'!Q693),'IRRBB exposures'!Q693,"")</f>
        <v/>
      </c>
      <c r="E576" s="1552" t="str">
        <f>IF(ISNUMBER('IRRBB exposures'!Q697),'IRRBB exposures'!Q697,"")</f>
        <v/>
      </c>
      <c r="F576" s="1552" t="str">
        <f>IF(ISNUMBER('IRRBB exposures'!Q701),'IRRBB exposures'!Q701,"")</f>
        <v/>
      </c>
      <c r="G576" s="1552" t="str">
        <f>IF(ISNUMBER('IRRBB exposures'!Q705),'IRRBB exposures'!Q705,"")</f>
        <v/>
      </c>
      <c r="H576" s="1552" t="str">
        <f>IF(ISNUMBER('IRRBB exposures'!Q709),'IRRBB exposures'!Q709,"")</f>
        <v/>
      </c>
      <c r="I576" s="1622" t="str">
        <f>IF(ISNUMBER('IRRBB exposures'!Q713),'IRRBB exposures'!Q713,"")</f>
        <v/>
      </c>
      <c r="J576" s="1522"/>
    </row>
    <row r="577" spans="1:16" ht="15" customHeight="1" x14ac:dyDescent="0.25">
      <c r="B577" s="1729">
        <v>7</v>
      </c>
      <c r="C577" s="1716" t="str">
        <f>CONCATENATE('IRRBB exposures'!$D$692," - ",'IRRBB exposures'!$D$695)</f>
        <v>Government bond yield - Repo rate</v>
      </c>
      <c r="D577" s="1552" t="str">
        <f>IF(ISNUMBER('IRRBB exposures'!Q694),'IRRBB exposures'!Q694,"")</f>
        <v/>
      </c>
      <c r="E577" s="1552" t="str">
        <f>IF(ISNUMBER('IRRBB exposures'!Q698),'IRRBB exposures'!Q698,"")</f>
        <v/>
      </c>
      <c r="F577" s="1552" t="str">
        <f>IF(ISNUMBER('IRRBB exposures'!Q702),'IRRBB exposures'!Q702,"")</f>
        <v/>
      </c>
      <c r="G577" s="1552" t="str">
        <f>IF(ISNUMBER('IRRBB exposures'!Q706),'IRRBB exposures'!Q706,"")</f>
        <v/>
      </c>
      <c r="H577" s="1552" t="str">
        <f>IF(ISNUMBER('IRRBB exposures'!Q710),'IRRBB exposures'!Q710,"")</f>
        <v/>
      </c>
      <c r="I577" s="1622" t="str">
        <f>IF(ISNUMBER('IRRBB exposures'!Q714),'IRRBB exposures'!Q714,"")</f>
        <v/>
      </c>
      <c r="J577" s="1522"/>
    </row>
    <row r="578" spans="1:16" ht="15" customHeight="1" x14ac:dyDescent="0.25">
      <c r="B578" s="1729">
        <v>8</v>
      </c>
      <c r="C578" s="1716" t="str">
        <f>CONCATENATE('IRRBB exposures'!$D$693," - ",'IRRBB exposures'!$D$694)</f>
        <v>Policy rate - Interbank rate</v>
      </c>
      <c r="D578" s="1552" t="str">
        <f>IF(ISNUMBER('IRRBB exposures'!R693),'IRRBB exposures'!R693,"")</f>
        <v/>
      </c>
      <c r="E578" s="1552" t="str">
        <f>IF(ISNUMBER('IRRBB exposures'!R697),'IRRBB exposures'!R697,"")</f>
        <v/>
      </c>
      <c r="F578" s="1552" t="str">
        <f>IF(ISNUMBER('IRRBB exposures'!R701),'IRRBB exposures'!R701,"")</f>
        <v/>
      </c>
      <c r="G578" s="1552" t="str">
        <f>IF(ISNUMBER('IRRBB exposures'!R705),'IRRBB exposures'!R705,"")</f>
        <v/>
      </c>
      <c r="H578" s="1552" t="str">
        <f>IF(ISNUMBER('IRRBB exposures'!R709),'IRRBB exposures'!R709,"")</f>
        <v/>
      </c>
      <c r="I578" s="1622" t="str">
        <f>IF(ISNUMBER('IRRBB exposures'!R713),'IRRBB exposures'!R713,"")</f>
        <v/>
      </c>
      <c r="J578" s="1522"/>
    </row>
    <row r="579" spans="1:16" ht="15" customHeight="1" x14ac:dyDescent="0.25">
      <c r="B579" s="1729">
        <v>9</v>
      </c>
      <c r="C579" s="1716" t="str">
        <f>CONCATENATE('IRRBB exposures'!$D$693," - ",'IRRBB exposures'!$D$695)</f>
        <v>Policy rate - Repo rate</v>
      </c>
      <c r="D579" s="1552" t="str">
        <f>IF(ISNUMBER('IRRBB exposures'!R694),'IRRBB exposures'!R694,"")</f>
        <v/>
      </c>
      <c r="E579" s="1552" t="str">
        <f>IF(ISNUMBER('IRRBB exposures'!R698),'IRRBB exposures'!R698,"")</f>
        <v/>
      </c>
      <c r="F579" s="1552" t="str">
        <f>IF(ISNUMBER('IRRBB exposures'!R702),'IRRBB exposures'!R702,"")</f>
        <v/>
      </c>
      <c r="G579" s="1552" t="str">
        <f>IF(ISNUMBER('IRRBB exposures'!R706),'IRRBB exposures'!R706,"")</f>
        <v/>
      </c>
      <c r="H579" s="1552" t="str">
        <f>IF(ISNUMBER('IRRBB exposures'!R710),'IRRBB exposures'!R710,"")</f>
        <v/>
      </c>
      <c r="I579" s="1622" t="str">
        <f>IF(ISNUMBER('IRRBB exposures'!R714),'IRRBB exposures'!R714,"")</f>
        <v/>
      </c>
      <c r="J579" s="1522"/>
    </row>
    <row r="580" spans="1:16" ht="15" customHeight="1" x14ac:dyDescent="0.25">
      <c r="B580" s="1730">
        <v>10</v>
      </c>
      <c r="C580" s="1717" t="str">
        <f>CONCATENATE('IRRBB exposures'!$D$694," - ",'IRRBB exposures'!$D$695)</f>
        <v>Interbank rate - Repo rate</v>
      </c>
      <c r="D580" s="1554" t="str">
        <f>IF(ISNUMBER('IRRBB exposures'!S694),'IRRBB exposures'!S694,"")</f>
        <v/>
      </c>
      <c r="E580" s="1554" t="str">
        <f>IF(ISNUMBER('IRRBB exposures'!S698),'IRRBB exposures'!S698,"")</f>
        <v/>
      </c>
      <c r="F580" s="1554" t="str">
        <f>IF(ISNUMBER('IRRBB exposures'!S702),'IRRBB exposures'!S702,"")</f>
        <v/>
      </c>
      <c r="G580" s="1554" t="str">
        <f>IF(ISNUMBER('IRRBB exposures'!S706),'IRRBB exposures'!S706,"")</f>
        <v/>
      </c>
      <c r="H580" s="1554" t="str">
        <f>IF(ISNUMBER('IRRBB exposures'!S710),'IRRBB exposures'!S710,"")</f>
        <v/>
      </c>
      <c r="I580" s="1623" t="str">
        <f>IF(ISNUMBER('IRRBB exposures'!S714),'IRRBB exposures'!S714,"")</f>
        <v/>
      </c>
      <c r="J580" s="1522"/>
    </row>
    <row r="581" spans="1:16" ht="15" customHeight="1" x14ac:dyDescent="0.25">
      <c r="B581" s="1723"/>
      <c r="J581" s="1522"/>
      <c r="L581" s="1522"/>
    </row>
    <row r="582" spans="1:16" ht="15" customHeight="1" x14ac:dyDescent="0.25">
      <c r="B582" s="1723"/>
      <c r="C582" s="1530" t="s">
        <v>1470</v>
      </c>
      <c r="D582" s="1546" t="str">
        <f>IF('IRRBB exposures'!F644="Internal Estimate", 1, IF('IRRBB exposures'!F644="Standardised", 0, ""))</f>
        <v/>
      </c>
      <c r="E582" s="1546" t="str">
        <f>IF('IRRBB exposures'!F645="Internal Estimate", 1, IF('IRRBB exposures'!F645="Standardised", 0, ""))</f>
        <v/>
      </c>
      <c r="F582" s="1546" t="str">
        <f>IF('IRRBB exposures'!F646="Internal Estimate", 1, IF('IRRBB exposures'!F646="Standardised", 0, ""))</f>
        <v/>
      </c>
      <c r="G582" s="1546" t="str">
        <f>IF('IRRBB exposures'!F647="Internal Estimate", 1, IF('IRRBB exposures'!F647="Standardised", 0, ""))</f>
        <v/>
      </c>
      <c r="H582" s="1546" t="str">
        <f>IF('IRRBB exposures'!F648="Internal Estimate", 1, IF('IRRBB exposures'!F648="Standardised", 0, ""))</f>
        <v/>
      </c>
      <c r="I582" s="1624" t="str">
        <f>IF('IRRBB exposures'!F649="Internal Estimate", 1, IF('IRRBB exposures'!F649="Standardised", 0, ""))</f>
        <v/>
      </c>
      <c r="J582" s="1522"/>
      <c r="L582" s="1522"/>
    </row>
    <row r="583" spans="1:16" ht="15" customHeight="1" x14ac:dyDescent="0.25">
      <c r="B583" s="1723"/>
      <c r="J583" s="1522"/>
      <c r="L583" s="1522"/>
    </row>
    <row r="584" spans="1:16" ht="15" customHeight="1" x14ac:dyDescent="0.25">
      <c r="B584" s="1723"/>
      <c r="C584" s="1556" t="s">
        <v>157</v>
      </c>
      <c r="D584" s="1555" t="str">
        <f>IF(OR(D556="",D582&lt;&gt;1),"",IF(AND(ISNUMBER(D565),ISNUMBER(D564),ISNUMBER(D563),ISNUMBER(D562),ISNUMBER(D561),ISNUMBER(D560),ISNUMBER(D559),ISNUMBER(D558),ISNUMBER(D557),ISNUMBER(D572),ISNUMBER(D566),ISNUMBER(D573),ISNUMBER(D574),ISNUMBER(D575),ISNUMBER(D576),ISNUMBER(D577),ISNUMBER(D578),ISNUMBER(D579),ISNUMBER(D580),ISNUMBER(D571)),"Yes","No"))</f>
        <v/>
      </c>
      <c r="E584" s="1555" t="str">
        <f t="shared" ref="E584:I584" si="53">IF(OR(E556="",E582&lt;&gt;1),"",IF(AND(ISNUMBER(E565),ISNUMBER(E564),ISNUMBER(E563),ISNUMBER(E562),ISNUMBER(E561),ISNUMBER(E560),ISNUMBER(E559),ISNUMBER(E558),ISNUMBER(E557),ISNUMBER(E572),ISNUMBER(E566),ISNUMBER(E573),ISNUMBER(E574),ISNUMBER(E575),ISNUMBER(E576),ISNUMBER(E577),ISNUMBER(E578),ISNUMBER(E579),ISNUMBER(E580),ISNUMBER(E571)),"Yes","No"))</f>
        <v/>
      </c>
      <c r="F584" s="1555" t="str">
        <f t="shared" si="53"/>
        <v/>
      </c>
      <c r="G584" s="1555" t="str">
        <f t="shared" si="53"/>
        <v/>
      </c>
      <c r="H584" s="1555" t="str">
        <f t="shared" si="53"/>
        <v/>
      </c>
      <c r="I584" s="1884" t="str">
        <f t="shared" si="53"/>
        <v/>
      </c>
      <c r="J584" s="1522"/>
      <c r="L584" s="1522"/>
    </row>
    <row r="585" spans="1:16" ht="15" customHeight="1" x14ac:dyDescent="0.25">
      <c r="B585" s="1723"/>
      <c r="C585" s="1531" t="s">
        <v>1474</v>
      </c>
      <c r="D585" s="1555" t="str">
        <f>IF(D556="","",IF(AND(D584="Yes",D582=1),SUMPRODUCT(D557:D566,D571:D580),IF(AND(ISNUMBER(D567),ISNUMBER(D582),D582=0),D567*'IRRBB parameters'!$C$57)))</f>
        <v/>
      </c>
      <c r="E585" s="1555" t="str">
        <f>IF(E556="","",IF(AND(E584="Yes",E582=1),SUMPRODUCT(E557:E566,E571:E580),IF(AND(ISNUMBER(E567),ISNUMBER(E582),E582=0),E567*'IRRBB parameters'!$C$57)))</f>
        <v/>
      </c>
      <c r="F585" s="1555" t="str">
        <f>IF(F556="","",IF(AND(F584="Yes",F582=1),SUMPRODUCT(F557:F566,F571:F580),IF(AND(ISNUMBER(F567),ISNUMBER(F582),F582=0),F567*'IRRBB parameters'!$C$57)))</f>
        <v/>
      </c>
      <c r="G585" s="1555" t="str">
        <f>IF(G556="","",IF(AND(G584="Yes",G582=1),SUMPRODUCT(G557:G566,G571:G580),IF(AND(ISNUMBER(G567),ISNUMBER(G582),G582=0),G567*'IRRBB parameters'!$C$57)))</f>
        <v/>
      </c>
      <c r="H585" s="1555" t="str">
        <f>IF(H556="","",IF(AND(H584="Yes",H582=1),SUMPRODUCT(H557:H566,H571:H580),IF(AND(ISNUMBER(H567),ISNUMBER(H582),H582=0),H567*'IRRBB parameters'!$C$57)))</f>
        <v/>
      </c>
      <c r="I585" s="1884" t="str">
        <f>IF(I556="","",IF(AND(I584="Yes",I582=1),SUMPRODUCT(I557:I566,I571:I580),IF(AND(ISNUMBER(I567),ISNUMBER(I582),I582=0),I567*'IRRBB parameters'!$C$57)))</f>
        <v/>
      </c>
      <c r="J585" s="1522"/>
      <c r="L585" s="1522"/>
    </row>
    <row r="586" spans="1:16" ht="15" customHeight="1" x14ac:dyDescent="0.25">
      <c r="J586" s="1522"/>
    </row>
    <row r="587" spans="1:16" ht="60" customHeight="1" x14ac:dyDescent="0.25">
      <c r="A587" s="1751" t="s">
        <v>1491</v>
      </c>
    </row>
    <row r="588" spans="1:16" ht="15" customHeight="1" x14ac:dyDescent="0.25">
      <c r="B588" s="2239" t="s">
        <v>1030</v>
      </c>
      <c r="C588" s="2239"/>
      <c r="D588" s="2242" t="s">
        <v>1485</v>
      </c>
      <c r="E588" s="2045"/>
      <c r="F588" s="2045"/>
      <c r="G588" s="2045"/>
      <c r="H588" s="2045"/>
      <c r="I588" s="2243"/>
      <c r="J588" s="2242" t="s">
        <v>1486</v>
      </c>
      <c r="K588" s="2045"/>
      <c r="L588" s="2045"/>
      <c r="M588" s="2045"/>
      <c r="N588" s="2045"/>
      <c r="O588" s="2045"/>
      <c r="P588" s="1811"/>
    </row>
    <row r="589" spans="1:16" ht="15" customHeight="1" x14ac:dyDescent="0.25">
      <c r="B589" s="2240"/>
      <c r="C589" s="2240"/>
      <c r="D589" s="2242" t="s">
        <v>1064</v>
      </c>
      <c r="E589" s="2045"/>
      <c r="F589" s="2045"/>
      <c r="G589" s="2045"/>
      <c r="H589" s="2045"/>
      <c r="I589" s="2243"/>
      <c r="J589" s="2242" t="s">
        <v>1064</v>
      </c>
      <c r="K589" s="2045"/>
      <c r="L589" s="2045"/>
      <c r="M589" s="2045"/>
      <c r="N589" s="2045"/>
      <c r="O589" s="2045"/>
      <c r="P589" s="1811"/>
    </row>
    <row r="590" spans="1:16" ht="15" customHeight="1" x14ac:dyDescent="0.25">
      <c r="B590" s="2241"/>
      <c r="C590" s="2241"/>
      <c r="D590" s="1584">
        <v>1</v>
      </c>
      <c r="E590" s="1165">
        <v>2</v>
      </c>
      <c r="F590" s="1165">
        <v>3</v>
      </c>
      <c r="G590" s="1165">
        <v>4</v>
      </c>
      <c r="H590" s="1165">
        <v>5</v>
      </c>
      <c r="I590" s="1500">
        <v>6</v>
      </c>
      <c r="J590" s="1584">
        <v>1</v>
      </c>
      <c r="K590" s="1165">
        <v>2</v>
      </c>
      <c r="L590" s="1165">
        <v>3</v>
      </c>
      <c r="M590" s="1165">
        <v>4</v>
      </c>
      <c r="N590" s="1165">
        <v>5</v>
      </c>
      <c r="O590" s="1594">
        <v>6</v>
      </c>
      <c r="P590" s="1811"/>
    </row>
    <row r="591" spans="1:16" ht="15" customHeight="1" x14ac:dyDescent="0.25">
      <c r="B591" s="1262">
        <v>1</v>
      </c>
      <c r="C591" s="1563" t="str">
        <f>IF(ISBLANK('IRRBB capital requirements'!C9),"",'IRRBB capital requirements'!C9)</f>
        <v/>
      </c>
      <c r="D591" s="1564" t="str">
        <f>IF(AND(ISNUMBER('IRRBB capital requirements'!D9),ISNUMBER('IRRBB capital requirements'!J9)),'IRRBB capital requirements'!D9+'IRRBB capital requirements'!J9,"")</f>
        <v/>
      </c>
      <c r="E591" s="36" t="str">
        <f>IF(AND(ISNUMBER('IRRBB capital requirements'!E9),ISNUMBER('IRRBB capital requirements'!K9)),'IRRBB capital requirements'!E9+'IRRBB capital requirements'!K9,"")</f>
        <v/>
      </c>
      <c r="F591" s="36" t="str">
        <f>IF(AND(ISNUMBER('IRRBB capital requirements'!F9),ISNUMBER('IRRBB capital requirements'!L9)),'IRRBB capital requirements'!F9+'IRRBB capital requirements'!L9,"")</f>
        <v/>
      </c>
      <c r="G591" s="36" t="str">
        <f>IF(AND(ISNUMBER('IRRBB capital requirements'!G9),ISNUMBER('IRRBB capital requirements'!M9)),'IRRBB capital requirements'!G9+'IRRBB capital requirements'!M9,"")</f>
        <v/>
      </c>
      <c r="H591" s="36" t="str">
        <f>IF(AND(ISNUMBER('IRRBB capital requirements'!H9),ISNUMBER('IRRBB capital requirements'!N9)),'IRRBB capital requirements'!H9+'IRRBB capital requirements'!N9,"")</f>
        <v/>
      </c>
      <c r="I591" s="127" t="str">
        <f>IF(AND(ISNUMBER('IRRBB capital requirements'!I9),ISNUMBER('IRRBB capital requirements'!O9)),'IRRBB capital requirements'!I9+'IRRBB capital requirements'!O9,"")</f>
        <v/>
      </c>
      <c r="J591" s="1564" t="str">
        <f>IF(AND(ISNUMBER(D591),ISNUMBER('IRRBB capital requirements'!T9)),D591+MIN(0,'IRRBB capital requirements'!T9/SQRT(2)),"")</f>
        <v/>
      </c>
      <c r="K591" s="36" t="str">
        <f>IF(AND(ISNUMBER(E591),ISNUMBER('IRRBB capital requirements'!U9)),E591+MIN(0,'IRRBB capital requirements'!U9/SQRT(2)),"")</f>
        <v/>
      </c>
      <c r="L591" s="36" t="str">
        <f>IF(AND(ISNUMBER(F591),ISNUMBER('IRRBB capital requirements'!U9)),F591+MIN(0,'IRRBB capital requirements'!U9/SQRT(2)),"")</f>
        <v/>
      </c>
      <c r="M591" s="36" t="str">
        <f>IF(AND(ISNUMBER(G591),ISNUMBER('IRRBB capital requirements'!T9)),G591+MIN(0,'IRRBB capital requirements'!T9/SQRT(2)),"")</f>
        <v/>
      </c>
      <c r="N591" s="36" t="str">
        <f>IF(AND(ISNUMBER(H591),ISNUMBER('IRRBB capital requirements'!T9)),H591+MIN(0,'IRRBB capital requirements'!T9/SQRT(2)),"")</f>
        <v/>
      </c>
      <c r="O591" s="127" t="str">
        <f>IF(AND(ISNUMBER(I591),ISNUMBER('IRRBB capital requirements'!U9)),I591+MIN(0,'IRRBB capital requirements'!U9/SQRT(2)),"")</f>
        <v/>
      </c>
      <c r="P591" s="1811"/>
    </row>
    <row r="592" spans="1:16" ht="15" customHeight="1" x14ac:dyDescent="0.25">
      <c r="B592" s="1263">
        <v>2</v>
      </c>
      <c r="C592" s="1565" t="str">
        <f>IF(ISBLANK('IRRBB capital requirements'!C10),"",'IRRBB capital requirements'!C10)</f>
        <v/>
      </c>
      <c r="D592" s="1566" t="str">
        <f>IF(AND(ISNUMBER('IRRBB capital requirements'!D10),ISNUMBER('IRRBB capital requirements'!J10)),'IRRBB capital requirements'!D10+'IRRBB capital requirements'!J10,"")</f>
        <v/>
      </c>
      <c r="E592" s="84" t="str">
        <f>IF(AND(ISNUMBER('IRRBB capital requirements'!E10),ISNUMBER('IRRBB capital requirements'!K10)),'IRRBB capital requirements'!E10+'IRRBB capital requirements'!K10,"")</f>
        <v/>
      </c>
      <c r="F592" s="84" t="str">
        <f>IF(AND(ISNUMBER('IRRBB capital requirements'!F10),ISNUMBER('IRRBB capital requirements'!L10)),'IRRBB capital requirements'!F10+'IRRBB capital requirements'!L10,"")</f>
        <v/>
      </c>
      <c r="G592" s="84" t="str">
        <f>IF(AND(ISNUMBER('IRRBB capital requirements'!G10),ISNUMBER('IRRBB capital requirements'!M10)),'IRRBB capital requirements'!G10+'IRRBB capital requirements'!M10,"")</f>
        <v/>
      </c>
      <c r="H592" s="84" t="str">
        <f>IF(AND(ISNUMBER('IRRBB capital requirements'!H10),ISNUMBER('IRRBB capital requirements'!N10)),'IRRBB capital requirements'!H10+'IRRBB capital requirements'!N10,"")</f>
        <v/>
      </c>
      <c r="I592" s="20" t="str">
        <f>IF(AND(ISNUMBER('IRRBB capital requirements'!I10),ISNUMBER('IRRBB capital requirements'!O10)),'IRRBB capital requirements'!I10+'IRRBB capital requirements'!O10,"")</f>
        <v/>
      </c>
      <c r="J592" s="1566" t="str">
        <f>IF(AND(ISNUMBER(D592),ISNUMBER('IRRBB capital requirements'!T10)),D592+MIN(0,'IRRBB capital requirements'!T10/SQRT(2)),"")</f>
        <v/>
      </c>
      <c r="K592" s="84" t="str">
        <f>IF(AND(ISNUMBER(E592),ISNUMBER('IRRBB capital requirements'!U10)),E592+MIN(0,'IRRBB capital requirements'!U10/SQRT(2)),"")</f>
        <v/>
      </c>
      <c r="L592" s="84" t="str">
        <f>IF(AND(ISNUMBER(F592),ISNUMBER('IRRBB capital requirements'!U10)),F592+MIN(0,'IRRBB capital requirements'!U10/SQRT(2)),"")</f>
        <v/>
      </c>
      <c r="M592" s="84" t="str">
        <f>IF(AND(ISNUMBER(G592),ISNUMBER('IRRBB capital requirements'!T10)),G592+MIN(0,'IRRBB capital requirements'!T10/SQRT(2)),"")</f>
        <v/>
      </c>
      <c r="N592" s="84" t="str">
        <f>IF(AND(ISNUMBER(H592),ISNUMBER('IRRBB capital requirements'!T10)),H592+MIN(0,'IRRBB capital requirements'!T10/SQRT(2)),"")</f>
        <v/>
      </c>
      <c r="O592" s="20" t="str">
        <f>IF(AND(ISNUMBER(I592),ISNUMBER('IRRBB capital requirements'!U10)),I592+MIN(0,'IRRBB capital requirements'!U10/SQRT(2)),"")</f>
        <v/>
      </c>
      <c r="P592" s="1811"/>
    </row>
    <row r="593" spans="1:16" ht="15" customHeight="1" x14ac:dyDescent="0.25">
      <c r="B593" s="1263">
        <v>3</v>
      </c>
      <c r="C593" s="1565" t="str">
        <f>IF(ISBLANK('IRRBB capital requirements'!C11),"",'IRRBB capital requirements'!C11)</f>
        <v/>
      </c>
      <c r="D593" s="1566" t="str">
        <f>IF(AND(ISNUMBER('IRRBB capital requirements'!D11),ISNUMBER('IRRBB capital requirements'!J11)),'IRRBB capital requirements'!D11+'IRRBB capital requirements'!J11,"")</f>
        <v/>
      </c>
      <c r="E593" s="84" t="str">
        <f>IF(AND(ISNUMBER('IRRBB capital requirements'!E11),ISNUMBER('IRRBB capital requirements'!K11)),'IRRBB capital requirements'!E11+'IRRBB capital requirements'!K11,"")</f>
        <v/>
      </c>
      <c r="F593" s="84" t="str">
        <f>IF(AND(ISNUMBER('IRRBB capital requirements'!F11),ISNUMBER('IRRBB capital requirements'!L11)),'IRRBB capital requirements'!F11+'IRRBB capital requirements'!L11,"")</f>
        <v/>
      </c>
      <c r="G593" s="84" t="str">
        <f>IF(AND(ISNUMBER('IRRBB capital requirements'!G11),ISNUMBER('IRRBB capital requirements'!M11)),'IRRBB capital requirements'!G11+'IRRBB capital requirements'!M11,"")</f>
        <v/>
      </c>
      <c r="H593" s="84" t="str">
        <f>IF(AND(ISNUMBER('IRRBB capital requirements'!H11),ISNUMBER('IRRBB capital requirements'!N11)),'IRRBB capital requirements'!H11+'IRRBB capital requirements'!N11,"")</f>
        <v/>
      </c>
      <c r="I593" s="20" t="str">
        <f>IF(AND(ISNUMBER('IRRBB capital requirements'!I11),ISNUMBER('IRRBB capital requirements'!O11)),'IRRBB capital requirements'!I11+'IRRBB capital requirements'!O11,"")</f>
        <v/>
      </c>
      <c r="J593" s="1566" t="str">
        <f>IF(AND(ISNUMBER(D593),ISNUMBER('IRRBB capital requirements'!T11)),D593+MIN(0,'IRRBB capital requirements'!T11/SQRT(2)),"")</f>
        <v/>
      </c>
      <c r="K593" s="84" t="str">
        <f>IF(AND(ISNUMBER(E593),ISNUMBER('IRRBB capital requirements'!U11)),E593+MIN(0,'IRRBB capital requirements'!U11/SQRT(2)),"")</f>
        <v/>
      </c>
      <c r="L593" s="84" t="str">
        <f>IF(AND(ISNUMBER(F593),ISNUMBER('IRRBB capital requirements'!U11)),F593+MIN(0,'IRRBB capital requirements'!U11/SQRT(2)),"")</f>
        <v/>
      </c>
      <c r="M593" s="84" t="str">
        <f>IF(AND(ISNUMBER(G593),ISNUMBER('IRRBB capital requirements'!T11)),G593+MIN(0,'IRRBB capital requirements'!T11/SQRT(2)),"")</f>
        <v/>
      </c>
      <c r="N593" s="84" t="str">
        <f>IF(AND(ISNUMBER(H593),ISNUMBER('IRRBB capital requirements'!T11)),H593+MIN(0,'IRRBB capital requirements'!T11/SQRT(2)),"")</f>
        <v/>
      </c>
      <c r="O593" s="20" t="str">
        <f>IF(AND(ISNUMBER(I593),ISNUMBER('IRRBB capital requirements'!U11)),I593+MIN(0,'IRRBB capital requirements'!U11/SQRT(2)),"")</f>
        <v/>
      </c>
      <c r="P593" s="1811"/>
    </row>
    <row r="594" spans="1:16" ht="15" customHeight="1" x14ac:dyDescent="0.25">
      <c r="A594" s="1150"/>
      <c r="B594" s="1263">
        <v>4</v>
      </c>
      <c r="C594" s="1565" t="str">
        <f>IF(ISBLANK('IRRBB capital requirements'!C12),"",'IRRBB capital requirements'!C12)</f>
        <v/>
      </c>
      <c r="D594" s="1566" t="str">
        <f>IF(AND(ISNUMBER('IRRBB capital requirements'!D12),ISNUMBER('IRRBB capital requirements'!J12)),'IRRBB capital requirements'!D12+'IRRBB capital requirements'!J12,"")</f>
        <v/>
      </c>
      <c r="E594" s="84" t="str">
        <f>IF(AND(ISNUMBER('IRRBB capital requirements'!E12),ISNUMBER('IRRBB capital requirements'!K12)),'IRRBB capital requirements'!E12+'IRRBB capital requirements'!K12,"")</f>
        <v/>
      </c>
      <c r="F594" s="84" t="str">
        <f>IF(AND(ISNUMBER('IRRBB capital requirements'!F12),ISNUMBER('IRRBB capital requirements'!L12)),'IRRBB capital requirements'!F12+'IRRBB capital requirements'!L12,"")</f>
        <v/>
      </c>
      <c r="G594" s="84" t="str">
        <f>IF(AND(ISNUMBER('IRRBB capital requirements'!G12),ISNUMBER('IRRBB capital requirements'!M12)),'IRRBB capital requirements'!G12+'IRRBB capital requirements'!M12,"")</f>
        <v/>
      </c>
      <c r="H594" s="84" t="str">
        <f>IF(AND(ISNUMBER('IRRBB capital requirements'!H12),ISNUMBER('IRRBB capital requirements'!N12)),'IRRBB capital requirements'!H12+'IRRBB capital requirements'!N12,"")</f>
        <v/>
      </c>
      <c r="I594" s="20" t="str">
        <f>IF(AND(ISNUMBER('IRRBB capital requirements'!I12),ISNUMBER('IRRBB capital requirements'!O12)),'IRRBB capital requirements'!I12+'IRRBB capital requirements'!O12,"")</f>
        <v/>
      </c>
      <c r="J594" s="1566" t="str">
        <f>IF(AND(ISNUMBER(D594),ISNUMBER('IRRBB capital requirements'!T12)),D594+MIN(0,'IRRBB capital requirements'!T12/SQRT(2)),"")</f>
        <v/>
      </c>
      <c r="K594" s="84" t="str">
        <f>IF(AND(ISNUMBER(E594),ISNUMBER('IRRBB capital requirements'!U12)),E594+MIN(0,'IRRBB capital requirements'!U12/SQRT(2)),"")</f>
        <v/>
      </c>
      <c r="L594" s="84" t="str">
        <f>IF(AND(ISNUMBER(F594),ISNUMBER('IRRBB capital requirements'!U12)),F594+MIN(0,'IRRBB capital requirements'!U12/SQRT(2)),"")</f>
        <v/>
      </c>
      <c r="M594" s="84" t="str">
        <f>IF(AND(ISNUMBER(G594),ISNUMBER('IRRBB capital requirements'!T12)),G594+MIN(0,'IRRBB capital requirements'!T12/SQRT(2)),"")</f>
        <v/>
      </c>
      <c r="N594" s="84" t="str">
        <f>IF(AND(ISNUMBER(H594),ISNUMBER('IRRBB capital requirements'!T12)),H594+MIN(0,'IRRBB capital requirements'!T12/SQRT(2)),"")</f>
        <v/>
      </c>
      <c r="O594" s="20" t="str">
        <f>IF(AND(ISNUMBER(I594),ISNUMBER('IRRBB capital requirements'!U12)),I594+MIN(0,'IRRBB capital requirements'!U12/SQRT(2)),"")</f>
        <v/>
      </c>
      <c r="P594" s="1811"/>
    </row>
    <row r="595" spans="1:16" ht="15" customHeight="1" x14ac:dyDescent="0.25">
      <c r="A595" s="1150"/>
      <c r="B595" s="1263">
        <v>5</v>
      </c>
      <c r="C595" s="1565" t="str">
        <f>IF(ISBLANK('IRRBB capital requirements'!C13),"",'IRRBB capital requirements'!C13)</f>
        <v/>
      </c>
      <c r="D595" s="1566" t="str">
        <f>IF(AND(ISNUMBER('IRRBB capital requirements'!D13),ISNUMBER('IRRBB capital requirements'!J13)),'IRRBB capital requirements'!D13+'IRRBB capital requirements'!J13,"")</f>
        <v/>
      </c>
      <c r="E595" s="84" t="str">
        <f>IF(AND(ISNUMBER('IRRBB capital requirements'!E13),ISNUMBER('IRRBB capital requirements'!K13)),'IRRBB capital requirements'!E13+'IRRBB capital requirements'!K13,"")</f>
        <v/>
      </c>
      <c r="F595" s="84" t="str">
        <f>IF(AND(ISNUMBER('IRRBB capital requirements'!F13),ISNUMBER('IRRBB capital requirements'!L13)),'IRRBB capital requirements'!F13+'IRRBB capital requirements'!L13,"")</f>
        <v/>
      </c>
      <c r="G595" s="84" t="str">
        <f>IF(AND(ISNUMBER('IRRBB capital requirements'!G13),ISNUMBER('IRRBB capital requirements'!M13)),'IRRBB capital requirements'!G13+'IRRBB capital requirements'!M13,"")</f>
        <v/>
      </c>
      <c r="H595" s="84" t="str">
        <f>IF(AND(ISNUMBER('IRRBB capital requirements'!H13),ISNUMBER('IRRBB capital requirements'!N13)),'IRRBB capital requirements'!H13+'IRRBB capital requirements'!N13,"")</f>
        <v/>
      </c>
      <c r="I595" s="20" t="str">
        <f>IF(AND(ISNUMBER('IRRBB capital requirements'!I13),ISNUMBER('IRRBB capital requirements'!O13)),'IRRBB capital requirements'!I13+'IRRBB capital requirements'!O13,"")</f>
        <v/>
      </c>
      <c r="J595" s="1566" t="str">
        <f>IF(AND(ISNUMBER(D595),ISNUMBER('IRRBB capital requirements'!T13)),D595+MIN(0,'IRRBB capital requirements'!T13/SQRT(2)),"")</f>
        <v/>
      </c>
      <c r="K595" s="84" t="str">
        <f>IF(AND(ISNUMBER(E595),ISNUMBER('IRRBB capital requirements'!U13)),E595+MIN(0,'IRRBB capital requirements'!U13/SQRT(2)),"")</f>
        <v/>
      </c>
      <c r="L595" s="84" t="str">
        <f>IF(AND(ISNUMBER(F595),ISNUMBER('IRRBB capital requirements'!U13)),F595+MIN(0,'IRRBB capital requirements'!U13/SQRT(2)),"")</f>
        <v/>
      </c>
      <c r="M595" s="84" t="str">
        <f>IF(AND(ISNUMBER(G595),ISNUMBER('IRRBB capital requirements'!T13)),G595+MIN(0,'IRRBB capital requirements'!T13/SQRT(2)),"")</f>
        <v/>
      </c>
      <c r="N595" s="84" t="str">
        <f>IF(AND(ISNUMBER(H595),ISNUMBER('IRRBB capital requirements'!T13)),H595+MIN(0,'IRRBB capital requirements'!T13/SQRT(2)),"")</f>
        <v/>
      </c>
      <c r="O595" s="20" t="str">
        <f>IF(AND(ISNUMBER(I595),ISNUMBER('IRRBB capital requirements'!U13)),I595+MIN(0,'IRRBB capital requirements'!U13/SQRT(2)),"")</f>
        <v/>
      </c>
      <c r="P595" s="1811"/>
    </row>
    <row r="596" spans="1:16" ht="15" customHeight="1" x14ac:dyDescent="0.25">
      <c r="A596" s="1150"/>
      <c r="B596" s="1263">
        <v>6</v>
      </c>
      <c r="C596" s="1565" t="str">
        <f>IF(ISBLANK('IRRBB capital requirements'!C14),"",'IRRBB capital requirements'!C14)</f>
        <v/>
      </c>
      <c r="D596" s="1566" t="str">
        <f>IF(AND(ISNUMBER('IRRBB capital requirements'!D14),ISNUMBER('IRRBB capital requirements'!J14)),'IRRBB capital requirements'!D14+'IRRBB capital requirements'!J14,"")</f>
        <v/>
      </c>
      <c r="E596" s="84" t="str">
        <f>IF(AND(ISNUMBER('IRRBB capital requirements'!E14),ISNUMBER('IRRBB capital requirements'!K14)),'IRRBB capital requirements'!E14+'IRRBB capital requirements'!K14,"")</f>
        <v/>
      </c>
      <c r="F596" s="84" t="str">
        <f>IF(AND(ISNUMBER('IRRBB capital requirements'!F14),ISNUMBER('IRRBB capital requirements'!L14)),'IRRBB capital requirements'!F14+'IRRBB capital requirements'!L14,"")</f>
        <v/>
      </c>
      <c r="G596" s="84" t="str">
        <f>IF(AND(ISNUMBER('IRRBB capital requirements'!G14),ISNUMBER('IRRBB capital requirements'!M14)),'IRRBB capital requirements'!G14+'IRRBB capital requirements'!M14,"")</f>
        <v/>
      </c>
      <c r="H596" s="84" t="str">
        <f>IF(AND(ISNUMBER('IRRBB capital requirements'!H14),ISNUMBER('IRRBB capital requirements'!N14)),'IRRBB capital requirements'!H14+'IRRBB capital requirements'!N14,"")</f>
        <v/>
      </c>
      <c r="I596" s="20" t="str">
        <f>IF(AND(ISNUMBER('IRRBB capital requirements'!I14),ISNUMBER('IRRBB capital requirements'!O14)),'IRRBB capital requirements'!I14+'IRRBB capital requirements'!O14,"")</f>
        <v/>
      </c>
      <c r="J596" s="1566" t="str">
        <f>IF(AND(ISNUMBER(D596),ISNUMBER('IRRBB capital requirements'!T14)),D596+MIN(0,'IRRBB capital requirements'!T14/SQRT(2)),"")</f>
        <v/>
      </c>
      <c r="K596" s="84" t="str">
        <f>IF(AND(ISNUMBER(E596),ISNUMBER('IRRBB capital requirements'!U14)),E596+MIN(0,'IRRBB capital requirements'!U14/SQRT(2)),"")</f>
        <v/>
      </c>
      <c r="L596" s="84" t="str">
        <f>IF(AND(ISNUMBER(F596),ISNUMBER('IRRBB capital requirements'!U14)),F596+MIN(0,'IRRBB capital requirements'!U14/SQRT(2)),"")</f>
        <v/>
      </c>
      <c r="M596" s="84" t="str">
        <f>IF(AND(ISNUMBER(G596),ISNUMBER('IRRBB capital requirements'!T14)),G596+MIN(0,'IRRBB capital requirements'!T14/SQRT(2)),"")</f>
        <v/>
      </c>
      <c r="N596" s="84" t="str">
        <f>IF(AND(ISNUMBER(H596),ISNUMBER('IRRBB capital requirements'!T14)),H596+MIN(0,'IRRBB capital requirements'!T14/SQRT(2)),"")</f>
        <v/>
      </c>
      <c r="O596" s="20" t="str">
        <f>IF(AND(ISNUMBER(I596),ISNUMBER('IRRBB capital requirements'!U14)),I596+MIN(0,'IRRBB capital requirements'!U14/SQRT(2)),"")</f>
        <v/>
      </c>
      <c r="P596" s="1811"/>
    </row>
    <row r="597" spans="1:16" ht="15" customHeight="1" x14ac:dyDescent="0.25">
      <c r="A597" s="1150"/>
      <c r="B597" s="1263">
        <v>7</v>
      </c>
      <c r="C597" s="1565" t="str">
        <f>IF(ISBLANK('IRRBB capital requirements'!C15),"",'IRRBB capital requirements'!C15)</f>
        <v/>
      </c>
      <c r="D597" s="1566" t="str">
        <f>IF(AND(ISNUMBER('IRRBB capital requirements'!D15),ISNUMBER('IRRBB capital requirements'!J15)),'IRRBB capital requirements'!D15+'IRRBB capital requirements'!J15,"")</f>
        <v/>
      </c>
      <c r="E597" s="84" t="str">
        <f>IF(AND(ISNUMBER('IRRBB capital requirements'!E15),ISNUMBER('IRRBB capital requirements'!K15)),'IRRBB capital requirements'!E15+'IRRBB capital requirements'!K15,"")</f>
        <v/>
      </c>
      <c r="F597" s="84" t="str">
        <f>IF(AND(ISNUMBER('IRRBB capital requirements'!F15),ISNUMBER('IRRBB capital requirements'!L15)),'IRRBB capital requirements'!F15+'IRRBB capital requirements'!L15,"")</f>
        <v/>
      </c>
      <c r="G597" s="84" t="str">
        <f>IF(AND(ISNUMBER('IRRBB capital requirements'!G15),ISNUMBER('IRRBB capital requirements'!M15)),'IRRBB capital requirements'!G15+'IRRBB capital requirements'!M15,"")</f>
        <v/>
      </c>
      <c r="H597" s="84" t="str">
        <f>IF(AND(ISNUMBER('IRRBB capital requirements'!H15),ISNUMBER('IRRBB capital requirements'!N15)),'IRRBB capital requirements'!H15+'IRRBB capital requirements'!N15,"")</f>
        <v/>
      </c>
      <c r="I597" s="20" t="str">
        <f>IF(AND(ISNUMBER('IRRBB capital requirements'!I15),ISNUMBER('IRRBB capital requirements'!O15)),'IRRBB capital requirements'!I15+'IRRBB capital requirements'!O15,"")</f>
        <v/>
      </c>
      <c r="J597" s="1566" t="str">
        <f>IF(AND(ISNUMBER(D597),ISNUMBER('IRRBB capital requirements'!T15)),D597+MIN(0,'IRRBB capital requirements'!T15/SQRT(2)),"")</f>
        <v/>
      </c>
      <c r="K597" s="84" t="str">
        <f>IF(AND(ISNUMBER(E597),ISNUMBER('IRRBB capital requirements'!U15)),E597+MIN(0,'IRRBB capital requirements'!U15/SQRT(2)),"")</f>
        <v/>
      </c>
      <c r="L597" s="84" t="str">
        <f>IF(AND(ISNUMBER(F597),ISNUMBER('IRRBB capital requirements'!U15)),F597+MIN(0,'IRRBB capital requirements'!U15/SQRT(2)),"")</f>
        <v/>
      </c>
      <c r="M597" s="84" t="str">
        <f>IF(AND(ISNUMBER(G597),ISNUMBER('IRRBB capital requirements'!T15)),G597+MIN(0,'IRRBB capital requirements'!T15/SQRT(2)),"")</f>
        <v/>
      </c>
      <c r="N597" s="84" t="str">
        <f>IF(AND(ISNUMBER(H597),ISNUMBER('IRRBB capital requirements'!T15)),H597+MIN(0,'IRRBB capital requirements'!T15/SQRT(2)),"")</f>
        <v/>
      </c>
      <c r="O597" s="20" t="str">
        <f>IF(AND(ISNUMBER(I597),ISNUMBER('IRRBB capital requirements'!U15)),I597+MIN(0,'IRRBB capital requirements'!U15/SQRT(2)),"")</f>
        <v/>
      </c>
      <c r="P597" s="1811"/>
    </row>
    <row r="598" spans="1:16" ht="15" customHeight="1" x14ac:dyDescent="0.25">
      <c r="A598" s="1150"/>
      <c r="B598" s="1263">
        <v>8</v>
      </c>
      <c r="C598" s="1565" t="str">
        <f>IF(ISBLANK('IRRBB capital requirements'!C16),"",'IRRBB capital requirements'!C16)</f>
        <v/>
      </c>
      <c r="D598" s="1566" t="str">
        <f>IF(AND(ISNUMBER('IRRBB capital requirements'!D16),ISNUMBER('IRRBB capital requirements'!J16)),'IRRBB capital requirements'!D16+'IRRBB capital requirements'!J16,"")</f>
        <v/>
      </c>
      <c r="E598" s="84" t="str">
        <f>IF(AND(ISNUMBER('IRRBB capital requirements'!E16),ISNUMBER('IRRBB capital requirements'!K16)),'IRRBB capital requirements'!E16+'IRRBB capital requirements'!K16,"")</f>
        <v/>
      </c>
      <c r="F598" s="84" t="str">
        <f>IF(AND(ISNUMBER('IRRBB capital requirements'!F16),ISNUMBER('IRRBB capital requirements'!L16)),'IRRBB capital requirements'!F16+'IRRBB capital requirements'!L16,"")</f>
        <v/>
      </c>
      <c r="G598" s="84" t="str">
        <f>IF(AND(ISNUMBER('IRRBB capital requirements'!G16),ISNUMBER('IRRBB capital requirements'!M16)),'IRRBB capital requirements'!G16+'IRRBB capital requirements'!M16,"")</f>
        <v/>
      </c>
      <c r="H598" s="84" t="str">
        <f>IF(AND(ISNUMBER('IRRBB capital requirements'!H16),ISNUMBER('IRRBB capital requirements'!N16)),'IRRBB capital requirements'!H16+'IRRBB capital requirements'!N16,"")</f>
        <v/>
      </c>
      <c r="I598" s="20" t="str">
        <f>IF(AND(ISNUMBER('IRRBB capital requirements'!I16),ISNUMBER('IRRBB capital requirements'!O16)),'IRRBB capital requirements'!I16+'IRRBB capital requirements'!O16,"")</f>
        <v/>
      </c>
      <c r="J598" s="1566" t="str">
        <f>IF(AND(ISNUMBER(D598),ISNUMBER('IRRBB capital requirements'!T16)),D598+MIN(0,'IRRBB capital requirements'!T16/SQRT(2)),"")</f>
        <v/>
      </c>
      <c r="K598" s="84" t="str">
        <f>IF(AND(ISNUMBER(E598),ISNUMBER('IRRBB capital requirements'!U16)),E598+MIN(0,'IRRBB capital requirements'!U16/SQRT(2)),"")</f>
        <v/>
      </c>
      <c r="L598" s="84" t="str">
        <f>IF(AND(ISNUMBER(F598),ISNUMBER('IRRBB capital requirements'!U16)),F598+MIN(0,'IRRBB capital requirements'!U16/SQRT(2)),"")</f>
        <v/>
      </c>
      <c r="M598" s="84" t="str">
        <f>IF(AND(ISNUMBER(G598),ISNUMBER('IRRBB capital requirements'!T16)),G598+MIN(0,'IRRBB capital requirements'!T16/SQRT(2)),"")</f>
        <v/>
      </c>
      <c r="N598" s="84" t="str">
        <f>IF(AND(ISNUMBER(H598),ISNUMBER('IRRBB capital requirements'!T16)),H598+MIN(0,'IRRBB capital requirements'!T16/SQRT(2)),"")</f>
        <v/>
      </c>
      <c r="O598" s="20" t="str">
        <f>IF(AND(ISNUMBER(I598),ISNUMBER('IRRBB capital requirements'!U16)),I598+MIN(0,'IRRBB capital requirements'!U16/SQRT(2)),"")</f>
        <v/>
      </c>
      <c r="P598" s="1811"/>
    </row>
    <row r="599" spans="1:16" ht="15" customHeight="1" x14ac:dyDescent="0.25">
      <c r="A599" s="1150"/>
      <c r="B599" s="1263">
        <v>9</v>
      </c>
      <c r="C599" s="1565" t="str">
        <f>IF(ISBLANK('IRRBB capital requirements'!C17),"",'IRRBB capital requirements'!C17)</f>
        <v/>
      </c>
      <c r="D599" s="1566" t="str">
        <f>IF(AND(ISNUMBER('IRRBB capital requirements'!D17),ISNUMBER('IRRBB capital requirements'!J17)),'IRRBB capital requirements'!D17+'IRRBB capital requirements'!J17,"")</f>
        <v/>
      </c>
      <c r="E599" s="84" t="str">
        <f>IF(AND(ISNUMBER('IRRBB capital requirements'!E17),ISNUMBER('IRRBB capital requirements'!K17)),'IRRBB capital requirements'!E17+'IRRBB capital requirements'!K17,"")</f>
        <v/>
      </c>
      <c r="F599" s="84" t="str">
        <f>IF(AND(ISNUMBER('IRRBB capital requirements'!F17),ISNUMBER('IRRBB capital requirements'!L17)),'IRRBB capital requirements'!F17+'IRRBB capital requirements'!L17,"")</f>
        <v/>
      </c>
      <c r="G599" s="84" t="str">
        <f>IF(AND(ISNUMBER('IRRBB capital requirements'!G17),ISNUMBER('IRRBB capital requirements'!M17)),'IRRBB capital requirements'!G17+'IRRBB capital requirements'!M17,"")</f>
        <v/>
      </c>
      <c r="H599" s="84" t="str">
        <f>IF(AND(ISNUMBER('IRRBB capital requirements'!H17),ISNUMBER('IRRBB capital requirements'!N17)),'IRRBB capital requirements'!H17+'IRRBB capital requirements'!N17,"")</f>
        <v/>
      </c>
      <c r="I599" s="20" t="str">
        <f>IF(AND(ISNUMBER('IRRBB capital requirements'!I17),ISNUMBER('IRRBB capital requirements'!O17)),'IRRBB capital requirements'!I17+'IRRBB capital requirements'!O17,"")</f>
        <v/>
      </c>
      <c r="J599" s="1566" t="str">
        <f>IF(AND(ISNUMBER(D599),ISNUMBER('IRRBB capital requirements'!T17)),D599+MIN(0,'IRRBB capital requirements'!T17/SQRT(2)),"")</f>
        <v/>
      </c>
      <c r="K599" s="84" t="str">
        <f>IF(AND(ISNUMBER(E599),ISNUMBER('IRRBB capital requirements'!U17)),E599+MIN(0,'IRRBB capital requirements'!U17/SQRT(2)),"")</f>
        <v/>
      </c>
      <c r="L599" s="84" t="str">
        <f>IF(AND(ISNUMBER(F599),ISNUMBER('IRRBB capital requirements'!U17)),F599+MIN(0,'IRRBB capital requirements'!U17/SQRT(2)),"")</f>
        <v/>
      </c>
      <c r="M599" s="84" t="str">
        <f>IF(AND(ISNUMBER(G599),ISNUMBER('IRRBB capital requirements'!T17)),G599+MIN(0,'IRRBB capital requirements'!T17/SQRT(2)),"")</f>
        <v/>
      </c>
      <c r="N599" s="84" t="str">
        <f>IF(AND(ISNUMBER(H599),ISNUMBER('IRRBB capital requirements'!T17)),H599+MIN(0,'IRRBB capital requirements'!T17/SQRT(2)),"")</f>
        <v/>
      </c>
      <c r="O599" s="20" t="str">
        <f>IF(AND(ISNUMBER(I599),ISNUMBER('IRRBB capital requirements'!U17)),I599+MIN(0,'IRRBB capital requirements'!U17/SQRT(2)),"")</f>
        <v/>
      </c>
      <c r="P599" s="1811"/>
    </row>
    <row r="600" spans="1:16" ht="15" customHeight="1" x14ac:dyDescent="0.25">
      <c r="A600" s="1150"/>
      <c r="B600" s="1263">
        <v>10</v>
      </c>
      <c r="C600" s="1565" t="str">
        <f>IF(ISBLANK('IRRBB capital requirements'!C18),"",'IRRBB capital requirements'!C18)</f>
        <v/>
      </c>
      <c r="D600" s="1566" t="str">
        <f>IF(AND(ISNUMBER('IRRBB capital requirements'!D18),ISNUMBER('IRRBB capital requirements'!J18)),'IRRBB capital requirements'!D18+'IRRBB capital requirements'!J18,"")</f>
        <v/>
      </c>
      <c r="E600" s="84" t="str">
        <f>IF(AND(ISNUMBER('IRRBB capital requirements'!E18),ISNUMBER('IRRBB capital requirements'!K18)),'IRRBB capital requirements'!E18+'IRRBB capital requirements'!K18,"")</f>
        <v/>
      </c>
      <c r="F600" s="84" t="str">
        <f>IF(AND(ISNUMBER('IRRBB capital requirements'!F18),ISNUMBER('IRRBB capital requirements'!L18)),'IRRBB capital requirements'!F18+'IRRBB capital requirements'!L18,"")</f>
        <v/>
      </c>
      <c r="G600" s="84" t="str">
        <f>IF(AND(ISNUMBER('IRRBB capital requirements'!G18),ISNUMBER('IRRBB capital requirements'!M18)),'IRRBB capital requirements'!G18+'IRRBB capital requirements'!M18,"")</f>
        <v/>
      </c>
      <c r="H600" s="84" t="str">
        <f>IF(AND(ISNUMBER('IRRBB capital requirements'!H18),ISNUMBER('IRRBB capital requirements'!N18)),'IRRBB capital requirements'!H18+'IRRBB capital requirements'!N18,"")</f>
        <v/>
      </c>
      <c r="I600" s="20" t="str">
        <f>IF(AND(ISNUMBER('IRRBB capital requirements'!I18),ISNUMBER('IRRBB capital requirements'!O18)),'IRRBB capital requirements'!I18+'IRRBB capital requirements'!O18,"")</f>
        <v/>
      </c>
      <c r="J600" s="1566" t="str">
        <f>IF(AND(ISNUMBER(D600),ISNUMBER('IRRBB capital requirements'!T18)),D600+MIN(0,'IRRBB capital requirements'!T18/SQRT(2)),"")</f>
        <v/>
      </c>
      <c r="K600" s="84" t="str">
        <f>IF(AND(ISNUMBER(E600),ISNUMBER('IRRBB capital requirements'!U18)),E600+MIN(0,'IRRBB capital requirements'!U18/SQRT(2)),"")</f>
        <v/>
      </c>
      <c r="L600" s="84" t="str">
        <f>IF(AND(ISNUMBER(F600),ISNUMBER('IRRBB capital requirements'!U18)),F600+MIN(0,'IRRBB capital requirements'!U18/SQRT(2)),"")</f>
        <v/>
      </c>
      <c r="M600" s="84" t="str">
        <f>IF(AND(ISNUMBER(G600),ISNUMBER('IRRBB capital requirements'!T18)),G600+MIN(0,'IRRBB capital requirements'!T18/SQRT(2)),"")</f>
        <v/>
      </c>
      <c r="N600" s="84" t="str">
        <f>IF(AND(ISNUMBER(H600),ISNUMBER('IRRBB capital requirements'!T18)),H600+MIN(0,'IRRBB capital requirements'!T18/SQRT(2)),"")</f>
        <v/>
      </c>
      <c r="O600" s="20" t="str">
        <f>IF(AND(ISNUMBER(I600),ISNUMBER('IRRBB capital requirements'!U18)),I600+MIN(0,'IRRBB capital requirements'!U18/SQRT(2)),"")</f>
        <v/>
      </c>
      <c r="P600" s="1811"/>
    </row>
    <row r="601" spans="1:16" ht="15" customHeight="1" x14ac:dyDescent="0.25">
      <c r="A601" s="1150"/>
      <c r="B601" s="1263">
        <v>11</v>
      </c>
      <c r="C601" s="1565" t="str">
        <f>IF(ISBLANK('IRRBB capital requirements'!C19),"",'IRRBB capital requirements'!C19)</f>
        <v/>
      </c>
      <c r="D601" s="1566" t="str">
        <f>IF(AND(ISNUMBER('IRRBB capital requirements'!D19),ISNUMBER('IRRBB capital requirements'!J19)),'IRRBB capital requirements'!D19+'IRRBB capital requirements'!J19,"")</f>
        <v/>
      </c>
      <c r="E601" s="84" t="str">
        <f>IF(AND(ISNUMBER('IRRBB capital requirements'!E19),ISNUMBER('IRRBB capital requirements'!K19)),'IRRBB capital requirements'!E19+'IRRBB capital requirements'!K19,"")</f>
        <v/>
      </c>
      <c r="F601" s="84" t="str">
        <f>IF(AND(ISNUMBER('IRRBB capital requirements'!F19),ISNUMBER('IRRBB capital requirements'!L19)),'IRRBB capital requirements'!F19+'IRRBB capital requirements'!L19,"")</f>
        <v/>
      </c>
      <c r="G601" s="84" t="str">
        <f>IF(AND(ISNUMBER('IRRBB capital requirements'!G19),ISNUMBER('IRRBB capital requirements'!M19)),'IRRBB capital requirements'!G19+'IRRBB capital requirements'!M19,"")</f>
        <v/>
      </c>
      <c r="H601" s="84" t="str">
        <f>IF(AND(ISNUMBER('IRRBB capital requirements'!H19),ISNUMBER('IRRBB capital requirements'!N19)),'IRRBB capital requirements'!H19+'IRRBB capital requirements'!N19,"")</f>
        <v/>
      </c>
      <c r="I601" s="20" t="str">
        <f>IF(AND(ISNUMBER('IRRBB capital requirements'!I19),ISNUMBER('IRRBB capital requirements'!O19)),'IRRBB capital requirements'!I19+'IRRBB capital requirements'!O19,"")</f>
        <v/>
      </c>
      <c r="J601" s="1566" t="str">
        <f>IF(AND(ISNUMBER(D601),ISNUMBER('IRRBB capital requirements'!T19)),D601+MIN(0,'IRRBB capital requirements'!T19/SQRT(2)),"")</f>
        <v/>
      </c>
      <c r="K601" s="84" t="str">
        <f>IF(AND(ISNUMBER(E601),ISNUMBER('IRRBB capital requirements'!U19)),E601+MIN(0,'IRRBB capital requirements'!U19/SQRT(2)),"")</f>
        <v/>
      </c>
      <c r="L601" s="84" t="str">
        <f>IF(AND(ISNUMBER(F601),ISNUMBER('IRRBB capital requirements'!U19)),F601+MIN(0,'IRRBB capital requirements'!U19/SQRT(2)),"")</f>
        <v/>
      </c>
      <c r="M601" s="84" t="str">
        <f>IF(AND(ISNUMBER(G601),ISNUMBER('IRRBB capital requirements'!T19)),G601+MIN(0,'IRRBB capital requirements'!T19/SQRT(2)),"")</f>
        <v/>
      </c>
      <c r="N601" s="84" t="str">
        <f>IF(AND(ISNUMBER(H601),ISNUMBER('IRRBB capital requirements'!T19)),H601+MIN(0,'IRRBB capital requirements'!T19/SQRT(2)),"")</f>
        <v/>
      </c>
      <c r="O601" s="20" t="str">
        <f>IF(AND(ISNUMBER(I601),ISNUMBER('IRRBB capital requirements'!U19)),I601+MIN(0,'IRRBB capital requirements'!U19/SQRT(2)),"")</f>
        <v/>
      </c>
      <c r="P601" s="1811"/>
    </row>
    <row r="602" spans="1:16" ht="15" customHeight="1" x14ac:dyDescent="0.25">
      <c r="A602" s="1150"/>
      <c r="B602" s="1263">
        <v>12</v>
      </c>
      <c r="C602" s="1565" t="str">
        <f>IF(ISBLANK('IRRBB capital requirements'!C20),"",'IRRBB capital requirements'!C20)</f>
        <v/>
      </c>
      <c r="D602" s="1566" t="str">
        <f>IF(AND(ISNUMBER('IRRBB capital requirements'!D20),ISNUMBER('IRRBB capital requirements'!J20)),'IRRBB capital requirements'!D20+'IRRBB capital requirements'!J20,"")</f>
        <v/>
      </c>
      <c r="E602" s="84" t="str">
        <f>IF(AND(ISNUMBER('IRRBB capital requirements'!E20),ISNUMBER('IRRBB capital requirements'!K20)),'IRRBB capital requirements'!E20+'IRRBB capital requirements'!K20,"")</f>
        <v/>
      </c>
      <c r="F602" s="84" t="str">
        <f>IF(AND(ISNUMBER('IRRBB capital requirements'!F20),ISNUMBER('IRRBB capital requirements'!L20)),'IRRBB capital requirements'!F20+'IRRBB capital requirements'!L20,"")</f>
        <v/>
      </c>
      <c r="G602" s="84" t="str">
        <f>IF(AND(ISNUMBER('IRRBB capital requirements'!G20),ISNUMBER('IRRBB capital requirements'!M20)),'IRRBB capital requirements'!G20+'IRRBB capital requirements'!M20,"")</f>
        <v/>
      </c>
      <c r="H602" s="84" t="str">
        <f>IF(AND(ISNUMBER('IRRBB capital requirements'!H20),ISNUMBER('IRRBB capital requirements'!N20)),'IRRBB capital requirements'!H20+'IRRBB capital requirements'!N20,"")</f>
        <v/>
      </c>
      <c r="I602" s="20" t="str">
        <f>IF(AND(ISNUMBER('IRRBB capital requirements'!I20),ISNUMBER('IRRBB capital requirements'!O20)),'IRRBB capital requirements'!I20+'IRRBB capital requirements'!O20,"")</f>
        <v/>
      </c>
      <c r="J602" s="1566" t="str">
        <f>IF(AND(ISNUMBER(D602),ISNUMBER('IRRBB capital requirements'!T20)),D602+MIN(0,'IRRBB capital requirements'!T20/SQRT(2)),"")</f>
        <v/>
      </c>
      <c r="K602" s="84" t="str">
        <f>IF(AND(ISNUMBER(E602),ISNUMBER('IRRBB capital requirements'!U20)),E602+MIN(0,'IRRBB capital requirements'!U20/SQRT(2)),"")</f>
        <v/>
      </c>
      <c r="L602" s="84" t="str">
        <f>IF(AND(ISNUMBER(F602),ISNUMBER('IRRBB capital requirements'!U20)),F602+MIN(0,'IRRBB capital requirements'!U20/SQRT(2)),"")</f>
        <v/>
      </c>
      <c r="M602" s="84" t="str">
        <f>IF(AND(ISNUMBER(G602),ISNUMBER('IRRBB capital requirements'!T20)),G602+MIN(0,'IRRBB capital requirements'!T20/SQRT(2)),"")</f>
        <v/>
      </c>
      <c r="N602" s="84" t="str">
        <f>IF(AND(ISNUMBER(H602),ISNUMBER('IRRBB capital requirements'!T20)),H602+MIN(0,'IRRBB capital requirements'!T20/SQRT(2)),"")</f>
        <v/>
      </c>
      <c r="O602" s="20" t="str">
        <f>IF(AND(ISNUMBER(I602),ISNUMBER('IRRBB capital requirements'!U20)),I602+MIN(0,'IRRBB capital requirements'!U20/SQRT(2)),"")</f>
        <v/>
      </c>
      <c r="P602" s="1811"/>
    </row>
    <row r="603" spans="1:16" ht="15" customHeight="1" x14ac:dyDescent="0.25">
      <c r="A603" s="1150"/>
      <c r="B603" s="1263">
        <v>13</v>
      </c>
      <c r="C603" s="1565" t="str">
        <f>IF(ISBLANK('IRRBB capital requirements'!C21),"",'IRRBB capital requirements'!C21)</f>
        <v/>
      </c>
      <c r="D603" s="1566" t="str">
        <f>IF(AND(ISNUMBER('IRRBB capital requirements'!D21),ISNUMBER('IRRBB capital requirements'!J21)),'IRRBB capital requirements'!D21+'IRRBB capital requirements'!J21,"")</f>
        <v/>
      </c>
      <c r="E603" s="84" t="str">
        <f>IF(AND(ISNUMBER('IRRBB capital requirements'!E21),ISNUMBER('IRRBB capital requirements'!K21)),'IRRBB capital requirements'!E21+'IRRBB capital requirements'!K21,"")</f>
        <v/>
      </c>
      <c r="F603" s="84" t="str">
        <f>IF(AND(ISNUMBER('IRRBB capital requirements'!F21),ISNUMBER('IRRBB capital requirements'!L21)),'IRRBB capital requirements'!F21+'IRRBB capital requirements'!L21,"")</f>
        <v/>
      </c>
      <c r="G603" s="84" t="str">
        <f>IF(AND(ISNUMBER('IRRBB capital requirements'!G21),ISNUMBER('IRRBB capital requirements'!M21)),'IRRBB capital requirements'!G21+'IRRBB capital requirements'!M21,"")</f>
        <v/>
      </c>
      <c r="H603" s="84" t="str">
        <f>IF(AND(ISNUMBER('IRRBB capital requirements'!H21),ISNUMBER('IRRBB capital requirements'!N21)),'IRRBB capital requirements'!H21+'IRRBB capital requirements'!N21,"")</f>
        <v/>
      </c>
      <c r="I603" s="20" t="str">
        <f>IF(AND(ISNUMBER('IRRBB capital requirements'!I21),ISNUMBER('IRRBB capital requirements'!O21)),'IRRBB capital requirements'!I21+'IRRBB capital requirements'!O21,"")</f>
        <v/>
      </c>
      <c r="J603" s="1566" t="str">
        <f>IF(AND(ISNUMBER(D603),ISNUMBER('IRRBB capital requirements'!T21)),D603+MIN(0,'IRRBB capital requirements'!T21/SQRT(2)),"")</f>
        <v/>
      </c>
      <c r="K603" s="84" t="str">
        <f>IF(AND(ISNUMBER(E603),ISNUMBER('IRRBB capital requirements'!U21)),E603+MIN(0,'IRRBB capital requirements'!U21/SQRT(2)),"")</f>
        <v/>
      </c>
      <c r="L603" s="84" t="str">
        <f>IF(AND(ISNUMBER(F603),ISNUMBER('IRRBB capital requirements'!U21)),F603+MIN(0,'IRRBB capital requirements'!U21/SQRT(2)),"")</f>
        <v/>
      </c>
      <c r="M603" s="84" t="str">
        <f>IF(AND(ISNUMBER(G603),ISNUMBER('IRRBB capital requirements'!T21)),G603+MIN(0,'IRRBB capital requirements'!T21/SQRT(2)),"")</f>
        <v/>
      </c>
      <c r="N603" s="84" t="str">
        <f>IF(AND(ISNUMBER(H603),ISNUMBER('IRRBB capital requirements'!T21)),H603+MIN(0,'IRRBB capital requirements'!T21/SQRT(2)),"")</f>
        <v/>
      </c>
      <c r="O603" s="20" t="str">
        <f>IF(AND(ISNUMBER(I603),ISNUMBER('IRRBB capital requirements'!U21)),I603+MIN(0,'IRRBB capital requirements'!U21/SQRT(2)),"")</f>
        <v/>
      </c>
      <c r="P603" s="1811"/>
    </row>
    <row r="604" spans="1:16" ht="15" customHeight="1" x14ac:dyDescent="0.25">
      <c r="A604" s="1150"/>
      <c r="B604" s="1263">
        <v>14</v>
      </c>
      <c r="C604" s="1565" t="str">
        <f>IF(ISBLANK('IRRBB capital requirements'!C22),"",'IRRBB capital requirements'!C22)</f>
        <v/>
      </c>
      <c r="D604" s="1566" t="str">
        <f>IF(AND(ISNUMBER('IRRBB capital requirements'!D22),ISNUMBER('IRRBB capital requirements'!J22)),'IRRBB capital requirements'!D22+'IRRBB capital requirements'!J22,"")</f>
        <v/>
      </c>
      <c r="E604" s="84" t="str">
        <f>IF(AND(ISNUMBER('IRRBB capital requirements'!E22),ISNUMBER('IRRBB capital requirements'!K22)),'IRRBB capital requirements'!E22+'IRRBB capital requirements'!K22,"")</f>
        <v/>
      </c>
      <c r="F604" s="84" t="str">
        <f>IF(AND(ISNUMBER('IRRBB capital requirements'!F22),ISNUMBER('IRRBB capital requirements'!L22)),'IRRBB capital requirements'!F22+'IRRBB capital requirements'!L22,"")</f>
        <v/>
      </c>
      <c r="G604" s="84" t="str">
        <f>IF(AND(ISNUMBER('IRRBB capital requirements'!G22),ISNUMBER('IRRBB capital requirements'!M22)),'IRRBB capital requirements'!G22+'IRRBB capital requirements'!M22,"")</f>
        <v/>
      </c>
      <c r="H604" s="84" t="str">
        <f>IF(AND(ISNUMBER('IRRBB capital requirements'!H22),ISNUMBER('IRRBB capital requirements'!N22)),'IRRBB capital requirements'!H22+'IRRBB capital requirements'!N22,"")</f>
        <v/>
      </c>
      <c r="I604" s="20" t="str">
        <f>IF(AND(ISNUMBER('IRRBB capital requirements'!I22),ISNUMBER('IRRBB capital requirements'!O22)),'IRRBB capital requirements'!I22+'IRRBB capital requirements'!O22,"")</f>
        <v/>
      </c>
      <c r="J604" s="1566" t="str">
        <f>IF(AND(ISNUMBER(D604),ISNUMBER('IRRBB capital requirements'!T22)),D604+MIN(0,'IRRBB capital requirements'!T22/SQRT(2)),"")</f>
        <v/>
      </c>
      <c r="K604" s="84" t="str">
        <f>IF(AND(ISNUMBER(E604),ISNUMBER('IRRBB capital requirements'!U22)),E604+MIN(0,'IRRBB capital requirements'!U22/SQRT(2)),"")</f>
        <v/>
      </c>
      <c r="L604" s="84" t="str">
        <f>IF(AND(ISNUMBER(F604),ISNUMBER('IRRBB capital requirements'!U22)),F604+MIN(0,'IRRBB capital requirements'!U22/SQRT(2)),"")</f>
        <v/>
      </c>
      <c r="M604" s="84" t="str">
        <f>IF(AND(ISNUMBER(G604),ISNUMBER('IRRBB capital requirements'!T22)),G604+MIN(0,'IRRBB capital requirements'!T22/SQRT(2)),"")</f>
        <v/>
      </c>
      <c r="N604" s="84" t="str">
        <f>IF(AND(ISNUMBER(H604),ISNUMBER('IRRBB capital requirements'!T22)),H604+MIN(0,'IRRBB capital requirements'!T22/SQRT(2)),"")</f>
        <v/>
      </c>
      <c r="O604" s="20" t="str">
        <f>IF(AND(ISNUMBER(I604),ISNUMBER('IRRBB capital requirements'!U22)),I604+MIN(0,'IRRBB capital requirements'!U22/SQRT(2)),"")</f>
        <v/>
      </c>
      <c r="P604" s="1811"/>
    </row>
    <row r="605" spans="1:16" ht="15" customHeight="1" x14ac:dyDescent="0.25">
      <c r="A605" s="1150"/>
      <c r="B605" s="1263">
        <v>15</v>
      </c>
      <c r="C605" s="1565" t="str">
        <f>IF(ISBLANK('IRRBB capital requirements'!C23),"",'IRRBB capital requirements'!C23)</f>
        <v/>
      </c>
      <c r="D605" s="1566" t="str">
        <f>IF(AND(ISNUMBER('IRRBB capital requirements'!D23),ISNUMBER('IRRBB capital requirements'!J23)),'IRRBB capital requirements'!D23+'IRRBB capital requirements'!J23,"")</f>
        <v/>
      </c>
      <c r="E605" s="84" t="str">
        <f>IF(AND(ISNUMBER('IRRBB capital requirements'!E23),ISNUMBER('IRRBB capital requirements'!K23)),'IRRBB capital requirements'!E23+'IRRBB capital requirements'!K23,"")</f>
        <v/>
      </c>
      <c r="F605" s="84" t="str">
        <f>IF(AND(ISNUMBER('IRRBB capital requirements'!F23),ISNUMBER('IRRBB capital requirements'!L23)),'IRRBB capital requirements'!F23+'IRRBB capital requirements'!L23,"")</f>
        <v/>
      </c>
      <c r="G605" s="84" t="str">
        <f>IF(AND(ISNUMBER('IRRBB capital requirements'!G23),ISNUMBER('IRRBB capital requirements'!M23)),'IRRBB capital requirements'!G23+'IRRBB capital requirements'!M23,"")</f>
        <v/>
      </c>
      <c r="H605" s="84" t="str">
        <f>IF(AND(ISNUMBER('IRRBB capital requirements'!H23),ISNUMBER('IRRBB capital requirements'!N23)),'IRRBB capital requirements'!H23+'IRRBB capital requirements'!N23,"")</f>
        <v/>
      </c>
      <c r="I605" s="20" t="str">
        <f>IF(AND(ISNUMBER('IRRBB capital requirements'!I23),ISNUMBER('IRRBB capital requirements'!O23)),'IRRBB capital requirements'!I23+'IRRBB capital requirements'!O23,"")</f>
        <v/>
      </c>
      <c r="J605" s="1566" t="str">
        <f>IF(AND(ISNUMBER(D605),ISNUMBER('IRRBB capital requirements'!T23)),D605+MIN(0,'IRRBB capital requirements'!T23/SQRT(2)),"")</f>
        <v/>
      </c>
      <c r="K605" s="84" t="str">
        <f>IF(AND(ISNUMBER(E605),ISNUMBER('IRRBB capital requirements'!U23)),E605+MIN(0,'IRRBB capital requirements'!U23/SQRT(2)),"")</f>
        <v/>
      </c>
      <c r="L605" s="84" t="str">
        <f>IF(AND(ISNUMBER(F605),ISNUMBER('IRRBB capital requirements'!U23)),F605+MIN(0,'IRRBB capital requirements'!U23/SQRT(2)),"")</f>
        <v/>
      </c>
      <c r="M605" s="84" t="str">
        <f>IF(AND(ISNUMBER(G605),ISNUMBER('IRRBB capital requirements'!T23)),G605+MIN(0,'IRRBB capital requirements'!T23/SQRT(2)),"")</f>
        <v/>
      </c>
      <c r="N605" s="84" t="str">
        <f>IF(AND(ISNUMBER(H605),ISNUMBER('IRRBB capital requirements'!T23)),H605+MIN(0,'IRRBB capital requirements'!T23/SQRT(2)),"")</f>
        <v/>
      </c>
      <c r="O605" s="20" t="str">
        <f>IF(AND(ISNUMBER(I605),ISNUMBER('IRRBB capital requirements'!U23)),I605+MIN(0,'IRRBB capital requirements'!U23/SQRT(2)),"")</f>
        <v/>
      </c>
      <c r="P605" s="1811"/>
    </row>
    <row r="606" spans="1:16" ht="15" customHeight="1" x14ac:dyDescent="0.25">
      <c r="A606" s="1150"/>
      <c r="B606" s="1263">
        <v>16</v>
      </c>
      <c r="C606" s="1565" t="str">
        <f>IF(ISBLANK('IRRBB capital requirements'!C24),"",'IRRBB capital requirements'!C24)</f>
        <v/>
      </c>
      <c r="D606" s="1566" t="str">
        <f>IF(AND(ISNUMBER('IRRBB capital requirements'!D24),ISNUMBER('IRRBB capital requirements'!J24)),'IRRBB capital requirements'!D24+'IRRBB capital requirements'!J24,"")</f>
        <v/>
      </c>
      <c r="E606" s="84" t="str">
        <f>IF(AND(ISNUMBER('IRRBB capital requirements'!E24),ISNUMBER('IRRBB capital requirements'!K24)),'IRRBB capital requirements'!E24+'IRRBB capital requirements'!K24,"")</f>
        <v/>
      </c>
      <c r="F606" s="84" t="str">
        <f>IF(AND(ISNUMBER('IRRBB capital requirements'!F24),ISNUMBER('IRRBB capital requirements'!L24)),'IRRBB capital requirements'!F24+'IRRBB capital requirements'!L24,"")</f>
        <v/>
      </c>
      <c r="G606" s="84" t="str">
        <f>IF(AND(ISNUMBER('IRRBB capital requirements'!G24),ISNUMBER('IRRBB capital requirements'!M24)),'IRRBB capital requirements'!G24+'IRRBB capital requirements'!M24,"")</f>
        <v/>
      </c>
      <c r="H606" s="84" t="str">
        <f>IF(AND(ISNUMBER('IRRBB capital requirements'!H24),ISNUMBER('IRRBB capital requirements'!N24)),'IRRBB capital requirements'!H24+'IRRBB capital requirements'!N24,"")</f>
        <v/>
      </c>
      <c r="I606" s="20" t="str">
        <f>IF(AND(ISNUMBER('IRRBB capital requirements'!I24),ISNUMBER('IRRBB capital requirements'!O24)),'IRRBB capital requirements'!I24+'IRRBB capital requirements'!O24,"")</f>
        <v/>
      </c>
      <c r="J606" s="1566" t="str">
        <f>IF(AND(ISNUMBER(D606),ISNUMBER('IRRBB capital requirements'!T24)),D606+MIN(0,'IRRBB capital requirements'!T24/SQRT(2)),"")</f>
        <v/>
      </c>
      <c r="K606" s="84" t="str">
        <f>IF(AND(ISNUMBER(E606),ISNUMBER('IRRBB capital requirements'!U24)),E606+MIN(0,'IRRBB capital requirements'!U24/SQRT(2)),"")</f>
        <v/>
      </c>
      <c r="L606" s="84" t="str">
        <f>IF(AND(ISNUMBER(F606),ISNUMBER('IRRBB capital requirements'!U24)),F606+MIN(0,'IRRBB capital requirements'!U24/SQRT(2)),"")</f>
        <v/>
      </c>
      <c r="M606" s="84" t="str">
        <f>IF(AND(ISNUMBER(G606),ISNUMBER('IRRBB capital requirements'!T24)),G606+MIN(0,'IRRBB capital requirements'!T24/SQRT(2)),"")</f>
        <v/>
      </c>
      <c r="N606" s="84" t="str">
        <f>IF(AND(ISNUMBER(H606),ISNUMBER('IRRBB capital requirements'!T24)),H606+MIN(0,'IRRBB capital requirements'!T24/SQRT(2)),"")</f>
        <v/>
      </c>
      <c r="O606" s="20" t="str">
        <f>IF(AND(ISNUMBER(I606),ISNUMBER('IRRBB capital requirements'!U24)),I606+MIN(0,'IRRBB capital requirements'!U24/SQRT(2)),"")</f>
        <v/>
      </c>
      <c r="P606" s="1811"/>
    </row>
    <row r="607" spans="1:16" ht="15" customHeight="1" x14ac:dyDescent="0.25">
      <c r="A607" s="1150"/>
      <c r="B607" s="1263">
        <v>17</v>
      </c>
      <c r="C607" s="1565" t="str">
        <f>IF(ISBLANK('IRRBB capital requirements'!C25),"",'IRRBB capital requirements'!C25)</f>
        <v/>
      </c>
      <c r="D607" s="1566" t="str">
        <f>IF(AND(ISNUMBER('IRRBB capital requirements'!D25),ISNUMBER('IRRBB capital requirements'!J25)),'IRRBB capital requirements'!D25+'IRRBB capital requirements'!J25,"")</f>
        <v/>
      </c>
      <c r="E607" s="84" t="str">
        <f>IF(AND(ISNUMBER('IRRBB capital requirements'!E25),ISNUMBER('IRRBB capital requirements'!K25)),'IRRBB capital requirements'!E25+'IRRBB capital requirements'!K25,"")</f>
        <v/>
      </c>
      <c r="F607" s="84" t="str">
        <f>IF(AND(ISNUMBER('IRRBB capital requirements'!F25),ISNUMBER('IRRBB capital requirements'!L25)),'IRRBB capital requirements'!F25+'IRRBB capital requirements'!L25,"")</f>
        <v/>
      </c>
      <c r="G607" s="84" t="str">
        <f>IF(AND(ISNUMBER('IRRBB capital requirements'!G25),ISNUMBER('IRRBB capital requirements'!M25)),'IRRBB capital requirements'!G25+'IRRBB capital requirements'!M25,"")</f>
        <v/>
      </c>
      <c r="H607" s="84" t="str">
        <f>IF(AND(ISNUMBER('IRRBB capital requirements'!H25),ISNUMBER('IRRBB capital requirements'!N25)),'IRRBB capital requirements'!H25+'IRRBB capital requirements'!N25,"")</f>
        <v/>
      </c>
      <c r="I607" s="20" t="str">
        <f>IF(AND(ISNUMBER('IRRBB capital requirements'!I25),ISNUMBER('IRRBB capital requirements'!O25)),'IRRBB capital requirements'!I25+'IRRBB capital requirements'!O25,"")</f>
        <v/>
      </c>
      <c r="J607" s="1566" t="str">
        <f>IF(AND(ISNUMBER(D607),ISNUMBER('IRRBB capital requirements'!T25)),D607+MIN(0,'IRRBB capital requirements'!T25/SQRT(2)),"")</f>
        <v/>
      </c>
      <c r="K607" s="84" t="str">
        <f>IF(AND(ISNUMBER(E607),ISNUMBER('IRRBB capital requirements'!U25)),E607+MIN(0,'IRRBB capital requirements'!U25/SQRT(2)),"")</f>
        <v/>
      </c>
      <c r="L607" s="84" t="str">
        <f>IF(AND(ISNUMBER(F607),ISNUMBER('IRRBB capital requirements'!U25)),F607+MIN(0,'IRRBB capital requirements'!U25/SQRT(2)),"")</f>
        <v/>
      </c>
      <c r="M607" s="84" t="str">
        <f>IF(AND(ISNUMBER(G607),ISNUMBER('IRRBB capital requirements'!T25)),G607+MIN(0,'IRRBB capital requirements'!T25/SQRT(2)),"")</f>
        <v/>
      </c>
      <c r="N607" s="84" t="str">
        <f>IF(AND(ISNUMBER(H607),ISNUMBER('IRRBB capital requirements'!T25)),H607+MIN(0,'IRRBB capital requirements'!T25/SQRT(2)),"")</f>
        <v/>
      </c>
      <c r="O607" s="20" t="str">
        <f>IF(AND(ISNUMBER(I607),ISNUMBER('IRRBB capital requirements'!U25)),I607+MIN(0,'IRRBB capital requirements'!U25/SQRT(2)),"")</f>
        <v/>
      </c>
      <c r="P607" s="1811"/>
    </row>
    <row r="608" spans="1:16" ht="15" customHeight="1" x14ac:dyDescent="0.25">
      <c r="A608" s="1150"/>
      <c r="B608" s="1263">
        <v>18</v>
      </c>
      <c r="C608" s="1565" t="str">
        <f>IF(ISBLANK('IRRBB capital requirements'!C26),"",'IRRBB capital requirements'!C26)</f>
        <v/>
      </c>
      <c r="D608" s="1566" t="str">
        <f>IF(AND(ISNUMBER('IRRBB capital requirements'!D26),ISNUMBER('IRRBB capital requirements'!J26)),'IRRBB capital requirements'!D26+'IRRBB capital requirements'!J26,"")</f>
        <v/>
      </c>
      <c r="E608" s="84" t="str">
        <f>IF(AND(ISNUMBER('IRRBB capital requirements'!E26),ISNUMBER('IRRBB capital requirements'!K26)),'IRRBB capital requirements'!E26+'IRRBB capital requirements'!K26,"")</f>
        <v/>
      </c>
      <c r="F608" s="84" t="str">
        <f>IF(AND(ISNUMBER('IRRBB capital requirements'!F26),ISNUMBER('IRRBB capital requirements'!L26)),'IRRBB capital requirements'!F26+'IRRBB capital requirements'!L26,"")</f>
        <v/>
      </c>
      <c r="G608" s="84" t="str">
        <f>IF(AND(ISNUMBER('IRRBB capital requirements'!G26),ISNUMBER('IRRBB capital requirements'!M26)),'IRRBB capital requirements'!G26+'IRRBB capital requirements'!M26,"")</f>
        <v/>
      </c>
      <c r="H608" s="84" t="str">
        <f>IF(AND(ISNUMBER('IRRBB capital requirements'!H26),ISNUMBER('IRRBB capital requirements'!N26)),'IRRBB capital requirements'!H26+'IRRBB capital requirements'!N26,"")</f>
        <v/>
      </c>
      <c r="I608" s="20" t="str">
        <f>IF(AND(ISNUMBER('IRRBB capital requirements'!I26),ISNUMBER('IRRBB capital requirements'!O26)),'IRRBB capital requirements'!I26+'IRRBB capital requirements'!O26,"")</f>
        <v/>
      </c>
      <c r="J608" s="1566" t="str">
        <f>IF(AND(ISNUMBER(D608),ISNUMBER('IRRBB capital requirements'!T26)),D608+MIN(0,'IRRBB capital requirements'!T26/SQRT(2)),"")</f>
        <v/>
      </c>
      <c r="K608" s="84" t="str">
        <f>IF(AND(ISNUMBER(E608),ISNUMBER('IRRBB capital requirements'!U26)),E608+MIN(0,'IRRBB capital requirements'!U26/SQRT(2)),"")</f>
        <v/>
      </c>
      <c r="L608" s="84" t="str">
        <f>IF(AND(ISNUMBER(F608),ISNUMBER('IRRBB capital requirements'!U26)),F608+MIN(0,'IRRBB capital requirements'!U26/SQRT(2)),"")</f>
        <v/>
      </c>
      <c r="M608" s="84" t="str">
        <f>IF(AND(ISNUMBER(G608),ISNUMBER('IRRBB capital requirements'!T26)),G608+MIN(0,'IRRBB capital requirements'!T26/SQRT(2)),"")</f>
        <v/>
      </c>
      <c r="N608" s="84" t="str">
        <f>IF(AND(ISNUMBER(H608),ISNUMBER('IRRBB capital requirements'!T26)),H608+MIN(0,'IRRBB capital requirements'!T26/SQRT(2)),"")</f>
        <v/>
      </c>
      <c r="O608" s="20" t="str">
        <f>IF(AND(ISNUMBER(I608),ISNUMBER('IRRBB capital requirements'!U26)),I608+MIN(0,'IRRBB capital requirements'!U26/SQRT(2)),"")</f>
        <v/>
      </c>
      <c r="P608" s="1811"/>
    </row>
    <row r="609" spans="1:16" ht="15" customHeight="1" x14ac:dyDescent="0.25">
      <c r="A609" s="1150"/>
      <c r="B609" s="1263">
        <v>19</v>
      </c>
      <c r="C609" s="1565" t="str">
        <f>IF(ISBLANK('IRRBB capital requirements'!C27),"",'IRRBB capital requirements'!C27)</f>
        <v/>
      </c>
      <c r="D609" s="1566" t="str">
        <f>IF(AND(ISNUMBER('IRRBB capital requirements'!D27),ISNUMBER('IRRBB capital requirements'!J27)),'IRRBB capital requirements'!D27+'IRRBB capital requirements'!J27,"")</f>
        <v/>
      </c>
      <c r="E609" s="84" t="str">
        <f>IF(AND(ISNUMBER('IRRBB capital requirements'!E27),ISNUMBER('IRRBB capital requirements'!K27)),'IRRBB capital requirements'!E27+'IRRBB capital requirements'!K27,"")</f>
        <v/>
      </c>
      <c r="F609" s="84" t="str">
        <f>IF(AND(ISNUMBER('IRRBB capital requirements'!F27),ISNUMBER('IRRBB capital requirements'!L27)),'IRRBB capital requirements'!F27+'IRRBB capital requirements'!L27,"")</f>
        <v/>
      </c>
      <c r="G609" s="84" t="str">
        <f>IF(AND(ISNUMBER('IRRBB capital requirements'!G27),ISNUMBER('IRRBB capital requirements'!M27)),'IRRBB capital requirements'!G27+'IRRBB capital requirements'!M27,"")</f>
        <v/>
      </c>
      <c r="H609" s="84" t="str">
        <f>IF(AND(ISNUMBER('IRRBB capital requirements'!H27),ISNUMBER('IRRBB capital requirements'!N27)),'IRRBB capital requirements'!H27+'IRRBB capital requirements'!N27,"")</f>
        <v/>
      </c>
      <c r="I609" s="20" t="str">
        <f>IF(AND(ISNUMBER('IRRBB capital requirements'!I27),ISNUMBER('IRRBB capital requirements'!O27)),'IRRBB capital requirements'!I27+'IRRBB capital requirements'!O27,"")</f>
        <v/>
      </c>
      <c r="J609" s="1566" t="str">
        <f>IF(AND(ISNUMBER(D609),ISNUMBER('IRRBB capital requirements'!T27)),D609+MIN(0,'IRRBB capital requirements'!T27/SQRT(2)),"")</f>
        <v/>
      </c>
      <c r="K609" s="84" t="str">
        <f>IF(AND(ISNUMBER(E609),ISNUMBER('IRRBB capital requirements'!U27)),E609+MIN(0,'IRRBB capital requirements'!U27/SQRT(2)),"")</f>
        <v/>
      </c>
      <c r="L609" s="84" t="str">
        <f>IF(AND(ISNUMBER(F609),ISNUMBER('IRRBB capital requirements'!U27)),F609+MIN(0,'IRRBB capital requirements'!U27/SQRT(2)),"")</f>
        <v/>
      </c>
      <c r="M609" s="84" t="str">
        <f>IF(AND(ISNUMBER(G609),ISNUMBER('IRRBB capital requirements'!T27)),G609+MIN(0,'IRRBB capital requirements'!T27/SQRT(2)),"")</f>
        <v/>
      </c>
      <c r="N609" s="84" t="str">
        <f>IF(AND(ISNUMBER(H609),ISNUMBER('IRRBB capital requirements'!T27)),H609+MIN(0,'IRRBB capital requirements'!T27/SQRT(2)),"")</f>
        <v/>
      </c>
      <c r="O609" s="20" t="str">
        <f>IF(AND(ISNUMBER(I609),ISNUMBER('IRRBB capital requirements'!U27)),I609+MIN(0,'IRRBB capital requirements'!U27/SQRT(2)),"")</f>
        <v/>
      </c>
      <c r="P609" s="1811"/>
    </row>
    <row r="610" spans="1:16" ht="15" customHeight="1" x14ac:dyDescent="0.25">
      <c r="A610" s="1150"/>
      <c r="B610" s="1263">
        <v>20</v>
      </c>
      <c r="C610" s="1565" t="str">
        <f>IF(ISBLANK('IRRBB capital requirements'!C28),"",'IRRBB capital requirements'!C28)</f>
        <v/>
      </c>
      <c r="D610" s="1566" t="str">
        <f>IF(AND(ISNUMBER('IRRBB capital requirements'!D28),ISNUMBER('IRRBB capital requirements'!J28)),'IRRBB capital requirements'!D28+'IRRBB capital requirements'!J28,"")</f>
        <v/>
      </c>
      <c r="E610" s="84" t="str">
        <f>IF(AND(ISNUMBER('IRRBB capital requirements'!E28),ISNUMBER('IRRBB capital requirements'!K28)),'IRRBB capital requirements'!E28+'IRRBB capital requirements'!K28,"")</f>
        <v/>
      </c>
      <c r="F610" s="84" t="str">
        <f>IF(AND(ISNUMBER('IRRBB capital requirements'!F28),ISNUMBER('IRRBB capital requirements'!L28)),'IRRBB capital requirements'!F28+'IRRBB capital requirements'!L28,"")</f>
        <v/>
      </c>
      <c r="G610" s="84" t="str">
        <f>IF(AND(ISNUMBER('IRRBB capital requirements'!G28),ISNUMBER('IRRBB capital requirements'!M28)),'IRRBB capital requirements'!G28+'IRRBB capital requirements'!M28,"")</f>
        <v/>
      </c>
      <c r="H610" s="84" t="str">
        <f>IF(AND(ISNUMBER('IRRBB capital requirements'!H28),ISNUMBER('IRRBB capital requirements'!N28)),'IRRBB capital requirements'!H28+'IRRBB capital requirements'!N28,"")</f>
        <v/>
      </c>
      <c r="I610" s="20" t="str">
        <f>IF(AND(ISNUMBER('IRRBB capital requirements'!I28),ISNUMBER('IRRBB capital requirements'!O28)),'IRRBB capital requirements'!I28+'IRRBB capital requirements'!O28,"")</f>
        <v/>
      </c>
      <c r="J610" s="1566" t="str">
        <f>IF(AND(ISNUMBER(D610),ISNUMBER('IRRBB capital requirements'!T28)),D610+MIN(0,'IRRBB capital requirements'!T28/SQRT(2)),"")</f>
        <v/>
      </c>
      <c r="K610" s="84" t="str">
        <f>IF(AND(ISNUMBER(E610),ISNUMBER('IRRBB capital requirements'!U28)),E610+MIN(0,'IRRBB capital requirements'!U28/SQRT(2)),"")</f>
        <v/>
      </c>
      <c r="L610" s="84" t="str">
        <f>IF(AND(ISNUMBER(F610),ISNUMBER('IRRBB capital requirements'!U28)),F610+MIN(0,'IRRBB capital requirements'!U28/SQRT(2)),"")</f>
        <v/>
      </c>
      <c r="M610" s="84" t="str">
        <f>IF(AND(ISNUMBER(G610),ISNUMBER('IRRBB capital requirements'!T28)),G610+MIN(0,'IRRBB capital requirements'!T28/SQRT(2)),"")</f>
        <v/>
      </c>
      <c r="N610" s="84" t="str">
        <f>IF(AND(ISNUMBER(H610),ISNUMBER('IRRBB capital requirements'!T28)),H610+MIN(0,'IRRBB capital requirements'!T28/SQRT(2)),"")</f>
        <v/>
      </c>
      <c r="O610" s="20" t="str">
        <f>IF(AND(ISNUMBER(I610),ISNUMBER('IRRBB capital requirements'!U28)),I610+MIN(0,'IRRBB capital requirements'!U28/SQRT(2)),"")</f>
        <v/>
      </c>
      <c r="P610" s="1811"/>
    </row>
    <row r="611" spans="1:16" ht="15" customHeight="1" x14ac:dyDescent="0.25">
      <c r="A611" s="1150"/>
      <c r="B611" s="1263">
        <v>21</v>
      </c>
      <c r="C611" s="1565" t="str">
        <f>IF(ISBLANK('IRRBB capital requirements'!C29),"",'IRRBB capital requirements'!C29)</f>
        <v/>
      </c>
      <c r="D611" s="1566" t="str">
        <f>IF(AND(ISNUMBER('IRRBB capital requirements'!D29),ISNUMBER('IRRBB capital requirements'!J29)),'IRRBB capital requirements'!D29+'IRRBB capital requirements'!J29,"")</f>
        <v/>
      </c>
      <c r="E611" s="84" t="str">
        <f>IF(AND(ISNUMBER('IRRBB capital requirements'!E29),ISNUMBER('IRRBB capital requirements'!K29)),'IRRBB capital requirements'!E29+'IRRBB capital requirements'!K29,"")</f>
        <v/>
      </c>
      <c r="F611" s="84" t="str">
        <f>IF(AND(ISNUMBER('IRRBB capital requirements'!F29),ISNUMBER('IRRBB capital requirements'!L29)),'IRRBB capital requirements'!F29+'IRRBB capital requirements'!L29,"")</f>
        <v/>
      </c>
      <c r="G611" s="84" t="str">
        <f>IF(AND(ISNUMBER('IRRBB capital requirements'!G29),ISNUMBER('IRRBB capital requirements'!M29)),'IRRBB capital requirements'!G29+'IRRBB capital requirements'!M29,"")</f>
        <v/>
      </c>
      <c r="H611" s="84" t="str">
        <f>IF(AND(ISNUMBER('IRRBB capital requirements'!H29),ISNUMBER('IRRBB capital requirements'!N29)),'IRRBB capital requirements'!H29+'IRRBB capital requirements'!N29,"")</f>
        <v/>
      </c>
      <c r="I611" s="20" t="str">
        <f>IF(AND(ISNUMBER('IRRBB capital requirements'!I29),ISNUMBER('IRRBB capital requirements'!O29)),'IRRBB capital requirements'!I29+'IRRBB capital requirements'!O29,"")</f>
        <v/>
      </c>
      <c r="J611" s="1566" t="str">
        <f>IF(AND(ISNUMBER(D611),ISNUMBER('IRRBB capital requirements'!T29)),D611+MIN(0,'IRRBB capital requirements'!T29/SQRT(2)),"")</f>
        <v/>
      </c>
      <c r="K611" s="84" t="str">
        <f>IF(AND(ISNUMBER(E611),ISNUMBER('IRRBB capital requirements'!U29)),E611+MIN(0,'IRRBB capital requirements'!U29/SQRT(2)),"")</f>
        <v/>
      </c>
      <c r="L611" s="84" t="str">
        <f>IF(AND(ISNUMBER(F611),ISNUMBER('IRRBB capital requirements'!U29)),F611+MIN(0,'IRRBB capital requirements'!U29/SQRT(2)),"")</f>
        <v/>
      </c>
      <c r="M611" s="84" t="str">
        <f>IF(AND(ISNUMBER(G611),ISNUMBER('IRRBB capital requirements'!T29)),G611+MIN(0,'IRRBB capital requirements'!T29/SQRT(2)),"")</f>
        <v/>
      </c>
      <c r="N611" s="84" t="str">
        <f>IF(AND(ISNUMBER(H611),ISNUMBER('IRRBB capital requirements'!T29)),H611+MIN(0,'IRRBB capital requirements'!T29/SQRT(2)),"")</f>
        <v/>
      </c>
      <c r="O611" s="20" t="str">
        <f>IF(AND(ISNUMBER(I611),ISNUMBER('IRRBB capital requirements'!U29)),I611+MIN(0,'IRRBB capital requirements'!U29/SQRT(2)),"")</f>
        <v/>
      </c>
      <c r="P611" s="1811"/>
    </row>
    <row r="612" spans="1:16" ht="15" customHeight="1" x14ac:dyDescent="0.25">
      <c r="A612" s="1150"/>
      <c r="B612" s="1263">
        <v>22</v>
      </c>
      <c r="C612" s="1565" t="str">
        <f>IF(ISBLANK('IRRBB capital requirements'!C30),"",'IRRBB capital requirements'!C30)</f>
        <v/>
      </c>
      <c r="D612" s="1566" t="str">
        <f>IF(AND(ISNUMBER('IRRBB capital requirements'!D30),ISNUMBER('IRRBB capital requirements'!J30)),'IRRBB capital requirements'!D30+'IRRBB capital requirements'!J30,"")</f>
        <v/>
      </c>
      <c r="E612" s="84" t="str">
        <f>IF(AND(ISNUMBER('IRRBB capital requirements'!E30),ISNUMBER('IRRBB capital requirements'!K30)),'IRRBB capital requirements'!E30+'IRRBB capital requirements'!K30,"")</f>
        <v/>
      </c>
      <c r="F612" s="84" t="str">
        <f>IF(AND(ISNUMBER('IRRBB capital requirements'!F30),ISNUMBER('IRRBB capital requirements'!L30)),'IRRBB capital requirements'!F30+'IRRBB capital requirements'!L30,"")</f>
        <v/>
      </c>
      <c r="G612" s="84" t="str">
        <f>IF(AND(ISNUMBER('IRRBB capital requirements'!G30),ISNUMBER('IRRBB capital requirements'!M30)),'IRRBB capital requirements'!G30+'IRRBB capital requirements'!M30,"")</f>
        <v/>
      </c>
      <c r="H612" s="84" t="str">
        <f>IF(AND(ISNUMBER('IRRBB capital requirements'!H30),ISNUMBER('IRRBB capital requirements'!N30)),'IRRBB capital requirements'!H30+'IRRBB capital requirements'!N30,"")</f>
        <v/>
      </c>
      <c r="I612" s="20" t="str">
        <f>IF(AND(ISNUMBER('IRRBB capital requirements'!I30),ISNUMBER('IRRBB capital requirements'!O30)),'IRRBB capital requirements'!I30+'IRRBB capital requirements'!O30,"")</f>
        <v/>
      </c>
      <c r="J612" s="1566" t="str">
        <f>IF(AND(ISNUMBER(D612),ISNUMBER('IRRBB capital requirements'!T30)),D612+MIN(0,'IRRBB capital requirements'!T30/SQRT(2)),"")</f>
        <v/>
      </c>
      <c r="K612" s="84" t="str">
        <f>IF(AND(ISNUMBER(E612),ISNUMBER('IRRBB capital requirements'!U30)),E612+MIN(0,'IRRBB capital requirements'!U30/SQRT(2)),"")</f>
        <v/>
      </c>
      <c r="L612" s="84" t="str">
        <f>IF(AND(ISNUMBER(F612),ISNUMBER('IRRBB capital requirements'!U30)),F612+MIN(0,'IRRBB capital requirements'!U30/SQRT(2)),"")</f>
        <v/>
      </c>
      <c r="M612" s="84" t="str">
        <f>IF(AND(ISNUMBER(G612),ISNUMBER('IRRBB capital requirements'!T30)),G612+MIN(0,'IRRBB capital requirements'!T30/SQRT(2)),"")</f>
        <v/>
      </c>
      <c r="N612" s="84" t="str">
        <f>IF(AND(ISNUMBER(H612),ISNUMBER('IRRBB capital requirements'!T30)),H612+MIN(0,'IRRBB capital requirements'!T30/SQRT(2)),"")</f>
        <v/>
      </c>
      <c r="O612" s="20" t="str">
        <f>IF(AND(ISNUMBER(I612),ISNUMBER('IRRBB capital requirements'!U30)),I612+MIN(0,'IRRBB capital requirements'!U30/SQRT(2)),"")</f>
        <v/>
      </c>
      <c r="P612" s="1811"/>
    </row>
    <row r="613" spans="1:16" ht="15" customHeight="1" x14ac:dyDescent="0.25">
      <c r="A613" s="1150"/>
      <c r="B613" s="1263">
        <v>23</v>
      </c>
      <c r="C613" s="1565" t="str">
        <f>IF(ISBLANK('IRRBB capital requirements'!C31),"",'IRRBB capital requirements'!C31)</f>
        <v/>
      </c>
      <c r="D613" s="1566" t="str">
        <f>IF(AND(ISNUMBER('IRRBB capital requirements'!D31),ISNUMBER('IRRBB capital requirements'!J31)),'IRRBB capital requirements'!D31+'IRRBB capital requirements'!J31,"")</f>
        <v/>
      </c>
      <c r="E613" s="84" t="str">
        <f>IF(AND(ISNUMBER('IRRBB capital requirements'!E31),ISNUMBER('IRRBB capital requirements'!K31)),'IRRBB capital requirements'!E31+'IRRBB capital requirements'!K31,"")</f>
        <v/>
      </c>
      <c r="F613" s="84" t="str">
        <f>IF(AND(ISNUMBER('IRRBB capital requirements'!F31),ISNUMBER('IRRBB capital requirements'!L31)),'IRRBB capital requirements'!F31+'IRRBB capital requirements'!L31,"")</f>
        <v/>
      </c>
      <c r="G613" s="84" t="str">
        <f>IF(AND(ISNUMBER('IRRBB capital requirements'!G31),ISNUMBER('IRRBB capital requirements'!M31)),'IRRBB capital requirements'!G31+'IRRBB capital requirements'!M31,"")</f>
        <v/>
      </c>
      <c r="H613" s="84" t="str">
        <f>IF(AND(ISNUMBER('IRRBB capital requirements'!H31),ISNUMBER('IRRBB capital requirements'!N31)),'IRRBB capital requirements'!H31+'IRRBB capital requirements'!N31,"")</f>
        <v/>
      </c>
      <c r="I613" s="20" t="str">
        <f>IF(AND(ISNUMBER('IRRBB capital requirements'!I31),ISNUMBER('IRRBB capital requirements'!O31)),'IRRBB capital requirements'!I31+'IRRBB capital requirements'!O31,"")</f>
        <v/>
      </c>
      <c r="J613" s="1566" t="str">
        <f>IF(AND(ISNUMBER(D613),ISNUMBER('IRRBB capital requirements'!T31)),D613+MIN(0,'IRRBB capital requirements'!T31/SQRT(2)),"")</f>
        <v/>
      </c>
      <c r="K613" s="84" t="str">
        <f>IF(AND(ISNUMBER(E613),ISNUMBER('IRRBB capital requirements'!U31)),E613+MIN(0,'IRRBB capital requirements'!U31/SQRT(2)),"")</f>
        <v/>
      </c>
      <c r="L613" s="84" t="str">
        <f>IF(AND(ISNUMBER(F613),ISNUMBER('IRRBB capital requirements'!U31)),F613+MIN(0,'IRRBB capital requirements'!U31/SQRT(2)),"")</f>
        <v/>
      </c>
      <c r="M613" s="84" t="str">
        <f>IF(AND(ISNUMBER(G613),ISNUMBER('IRRBB capital requirements'!T31)),G613+MIN(0,'IRRBB capital requirements'!T31/SQRT(2)),"")</f>
        <v/>
      </c>
      <c r="N613" s="84" t="str">
        <f>IF(AND(ISNUMBER(H613),ISNUMBER('IRRBB capital requirements'!T31)),H613+MIN(0,'IRRBB capital requirements'!T31/SQRT(2)),"")</f>
        <v/>
      </c>
      <c r="O613" s="20" t="str">
        <f>IF(AND(ISNUMBER(I613),ISNUMBER('IRRBB capital requirements'!U31)),I613+MIN(0,'IRRBB capital requirements'!U31/SQRT(2)),"")</f>
        <v/>
      </c>
      <c r="P613" s="1811"/>
    </row>
    <row r="614" spans="1:16" ht="15" customHeight="1" x14ac:dyDescent="0.25">
      <c r="A614" s="1150"/>
      <c r="B614" s="1263">
        <v>24</v>
      </c>
      <c r="C614" s="1565" t="str">
        <f>IF(ISBLANK('IRRBB capital requirements'!C32),"",'IRRBB capital requirements'!C32)</f>
        <v/>
      </c>
      <c r="D614" s="1566" t="str">
        <f>IF(AND(ISNUMBER('IRRBB capital requirements'!D32),ISNUMBER('IRRBB capital requirements'!J32)),'IRRBB capital requirements'!D32+'IRRBB capital requirements'!J32,"")</f>
        <v/>
      </c>
      <c r="E614" s="84" t="str">
        <f>IF(AND(ISNUMBER('IRRBB capital requirements'!E32),ISNUMBER('IRRBB capital requirements'!K32)),'IRRBB capital requirements'!E32+'IRRBB capital requirements'!K32,"")</f>
        <v/>
      </c>
      <c r="F614" s="84" t="str">
        <f>IF(AND(ISNUMBER('IRRBB capital requirements'!F32),ISNUMBER('IRRBB capital requirements'!L32)),'IRRBB capital requirements'!F32+'IRRBB capital requirements'!L32,"")</f>
        <v/>
      </c>
      <c r="G614" s="84" t="str">
        <f>IF(AND(ISNUMBER('IRRBB capital requirements'!G32),ISNUMBER('IRRBB capital requirements'!M32)),'IRRBB capital requirements'!G32+'IRRBB capital requirements'!M32,"")</f>
        <v/>
      </c>
      <c r="H614" s="84" t="str">
        <f>IF(AND(ISNUMBER('IRRBB capital requirements'!H32),ISNUMBER('IRRBB capital requirements'!N32)),'IRRBB capital requirements'!H32+'IRRBB capital requirements'!N32,"")</f>
        <v/>
      </c>
      <c r="I614" s="20" t="str">
        <f>IF(AND(ISNUMBER('IRRBB capital requirements'!I32),ISNUMBER('IRRBB capital requirements'!O32)),'IRRBB capital requirements'!I32+'IRRBB capital requirements'!O32,"")</f>
        <v/>
      </c>
      <c r="J614" s="1566" t="str">
        <f>IF(AND(ISNUMBER(D614),ISNUMBER('IRRBB capital requirements'!T32)),D614+MIN(0,'IRRBB capital requirements'!T32/SQRT(2)),"")</f>
        <v/>
      </c>
      <c r="K614" s="84" t="str">
        <f>IF(AND(ISNUMBER(E614),ISNUMBER('IRRBB capital requirements'!U32)),E614+MIN(0,'IRRBB capital requirements'!U32/SQRT(2)),"")</f>
        <v/>
      </c>
      <c r="L614" s="84" t="str">
        <f>IF(AND(ISNUMBER(F614),ISNUMBER('IRRBB capital requirements'!U32)),F614+MIN(0,'IRRBB capital requirements'!U32/SQRT(2)),"")</f>
        <v/>
      </c>
      <c r="M614" s="84" t="str">
        <f>IF(AND(ISNUMBER(G614),ISNUMBER('IRRBB capital requirements'!T32)),G614+MIN(0,'IRRBB capital requirements'!T32/SQRT(2)),"")</f>
        <v/>
      </c>
      <c r="N614" s="84" t="str">
        <f>IF(AND(ISNUMBER(H614),ISNUMBER('IRRBB capital requirements'!T32)),H614+MIN(0,'IRRBB capital requirements'!T32/SQRT(2)),"")</f>
        <v/>
      </c>
      <c r="O614" s="20" t="str">
        <f>IF(AND(ISNUMBER(I614),ISNUMBER('IRRBB capital requirements'!U32)),I614+MIN(0,'IRRBB capital requirements'!U32/SQRT(2)),"")</f>
        <v/>
      </c>
      <c r="P614" s="1811"/>
    </row>
    <row r="615" spans="1:16" ht="15" customHeight="1" x14ac:dyDescent="0.25">
      <c r="A615" s="1150"/>
      <c r="B615" s="1263">
        <v>25</v>
      </c>
      <c r="C615" s="1565" t="str">
        <f>IF(ISBLANK('IRRBB capital requirements'!C33),"",'IRRBB capital requirements'!C33)</f>
        <v/>
      </c>
      <c r="D615" s="1566" t="str">
        <f>IF(AND(ISNUMBER('IRRBB capital requirements'!D33),ISNUMBER('IRRBB capital requirements'!J33)),'IRRBB capital requirements'!D33+'IRRBB capital requirements'!J33,"")</f>
        <v/>
      </c>
      <c r="E615" s="84" t="str">
        <f>IF(AND(ISNUMBER('IRRBB capital requirements'!E33),ISNUMBER('IRRBB capital requirements'!K33)),'IRRBB capital requirements'!E33+'IRRBB capital requirements'!K33,"")</f>
        <v/>
      </c>
      <c r="F615" s="84" t="str">
        <f>IF(AND(ISNUMBER('IRRBB capital requirements'!F33),ISNUMBER('IRRBB capital requirements'!L33)),'IRRBB capital requirements'!F33+'IRRBB capital requirements'!L33,"")</f>
        <v/>
      </c>
      <c r="G615" s="84" t="str">
        <f>IF(AND(ISNUMBER('IRRBB capital requirements'!G33),ISNUMBER('IRRBB capital requirements'!M33)),'IRRBB capital requirements'!G33+'IRRBB capital requirements'!M33,"")</f>
        <v/>
      </c>
      <c r="H615" s="84" t="str">
        <f>IF(AND(ISNUMBER('IRRBB capital requirements'!H33),ISNUMBER('IRRBB capital requirements'!N33)),'IRRBB capital requirements'!H33+'IRRBB capital requirements'!N33,"")</f>
        <v/>
      </c>
      <c r="I615" s="20" t="str">
        <f>IF(AND(ISNUMBER('IRRBB capital requirements'!I33),ISNUMBER('IRRBB capital requirements'!O33)),'IRRBB capital requirements'!I33+'IRRBB capital requirements'!O33,"")</f>
        <v/>
      </c>
      <c r="J615" s="1566" t="str">
        <f>IF(AND(ISNUMBER(D615),ISNUMBER('IRRBB capital requirements'!T33)),D615+MIN(0,'IRRBB capital requirements'!T33/SQRT(2)),"")</f>
        <v/>
      </c>
      <c r="K615" s="84" t="str">
        <f>IF(AND(ISNUMBER(E615),ISNUMBER('IRRBB capital requirements'!U33)),E615+MIN(0,'IRRBB capital requirements'!U33/SQRT(2)),"")</f>
        <v/>
      </c>
      <c r="L615" s="84" t="str">
        <f>IF(AND(ISNUMBER(F615),ISNUMBER('IRRBB capital requirements'!U33)),F615+MIN(0,'IRRBB capital requirements'!U33/SQRT(2)),"")</f>
        <v/>
      </c>
      <c r="M615" s="84" t="str">
        <f>IF(AND(ISNUMBER(G615),ISNUMBER('IRRBB capital requirements'!T33)),G615+MIN(0,'IRRBB capital requirements'!T33/SQRT(2)),"")</f>
        <v/>
      </c>
      <c r="N615" s="84" t="str">
        <f>IF(AND(ISNUMBER(H615),ISNUMBER('IRRBB capital requirements'!T33)),H615+MIN(0,'IRRBB capital requirements'!T33/SQRT(2)),"")</f>
        <v/>
      </c>
      <c r="O615" s="20" t="str">
        <f>IF(AND(ISNUMBER(I615),ISNUMBER('IRRBB capital requirements'!U33)),I615+MIN(0,'IRRBB capital requirements'!U33/SQRT(2)),"")</f>
        <v/>
      </c>
      <c r="P615" s="1811"/>
    </row>
    <row r="616" spans="1:16" ht="15" customHeight="1" x14ac:dyDescent="0.25">
      <c r="A616" s="1150"/>
      <c r="B616" s="1263">
        <v>26</v>
      </c>
      <c r="C616" s="1565" t="str">
        <f>IF(ISBLANK('IRRBB capital requirements'!C34),"",'IRRBB capital requirements'!C34)</f>
        <v/>
      </c>
      <c r="D616" s="1566" t="str">
        <f>IF(AND(ISNUMBER('IRRBB capital requirements'!D34),ISNUMBER('IRRBB capital requirements'!J34)),'IRRBB capital requirements'!D34+'IRRBB capital requirements'!J34,"")</f>
        <v/>
      </c>
      <c r="E616" s="84" t="str">
        <f>IF(AND(ISNUMBER('IRRBB capital requirements'!E34),ISNUMBER('IRRBB capital requirements'!K34)),'IRRBB capital requirements'!E34+'IRRBB capital requirements'!K34,"")</f>
        <v/>
      </c>
      <c r="F616" s="84" t="str">
        <f>IF(AND(ISNUMBER('IRRBB capital requirements'!F34),ISNUMBER('IRRBB capital requirements'!L34)),'IRRBB capital requirements'!F34+'IRRBB capital requirements'!L34,"")</f>
        <v/>
      </c>
      <c r="G616" s="84" t="str">
        <f>IF(AND(ISNUMBER('IRRBB capital requirements'!G34),ISNUMBER('IRRBB capital requirements'!M34)),'IRRBB capital requirements'!G34+'IRRBB capital requirements'!M34,"")</f>
        <v/>
      </c>
      <c r="H616" s="84" t="str">
        <f>IF(AND(ISNUMBER('IRRBB capital requirements'!H34),ISNUMBER('IRRBB capital requirements'!N34)),'IRRBB capital requirements'!H34+'IRRBB capital requirements'!N34,"")</f>
        <v/>
      </c>
      <c r="I616" s="20" t="str">
        <f>IF(AND(ISNUMBER('IRRBB capital requirements'!I34),ISNUMBER('IRRBB capital requirements'!O34)),'IRRBB capital requirements'!I34+'IRRBB capital requirements'!O34,"")</f>
        <v/>
      </c>
      <c r="J616" s="1566" t="str">
        <f>IF(AND(ISNUMBER(D616),ISNUMBER('IRRBB capital requirements'!T34)),D616+MIN(0,'IRRBB capital requirements'!T34/SQRT(2)),"")</f>
        <v/>
      </c>
      <c r="K616" s="84" t="str">
        <f>IF(AND(ISNUMBER(E616),ISNUMBER('IRRBB capital requirements'!U34)),E616+MIN(0,'IRRBB capital requirements'!U34/SQRT(2)),"")</f>
        <v/>
      </c>
      <c r="L616" s="84" t="str">
        <f>IF(AND(ISNUMBER(F616),ISNUMBER('IRRBB capital requirements'!U34)),F616+MIN(0,'IRRBB capital requirements'!U34/SQRT(2)),"")</f>
        <v/>
      </c>
      <c r="M616" s="84" t="str">
        <f>IF(AND(ISNUMBER(G616),ISNUMBER('IRRBB capital requirements'!T34)),G616+MIN(0,'IRRBB capital requirements'!T34/SQRT(2)),"")</f>
        <v/>
      </c>
      <c r="N616" s="84" t="str">
        <f>IF(AND(ISNUMBER(H616),ISNUMBER('IRRBB capital requirements'!T34)),H616+MIN(0,'IRRBB capital requirements'!T34/SQRT(2)),"")</f>
        <v/>
      </c>
      <c r="O616" s="20" t="str">
        <f>IF(AND(ISNUMBER(I616),ISNUMBER('IRRBB capital requirements'!U34)),I616+MIN(0,'IRRBB capital requirements'!U34/SQRT(2)),"")</f>
        <v/>
      </c>
      <c r="P616" s="1811"/>
    </row>
    <row r="617" spans="1:16" ht="15" customHeight="1" x14ac:dyDescent="0.25">
      <c r="A617" s="1150"/>
      <c r="B617" s="1263">
        <v>27</v>
      </c>
      <c r="C617" s="1565" t="str">
        <f>IF(ISBLANK('IRRBB capital requirements'!C35),"",'IRRBB capital requirements'!C35)</f>
        <v/>
      </c>
      <c r="D617" s="1566" t="str">
        <f>IF(AND(ISNUMBER('IRRBB capital requirements'!D35),ISNUMBER('IRRBB capital requirements'!J35)),'IRRBB capital requirements'!D35+'IRRBB capital requirements'!J35,"")</f>
        <v/>
      </c>
      <c r="E617" s="84" t="str">
        <f>IF(AND(ISNUMBER('IRRBB capital requirements'!E35),ISNUMBER('IRRBB capital requirements'!K35)),'IRRBB capital requirements'!E35+'IRRBB capital requirements'!K35,"")</f>
        <v/>
      </c>
      <c r="F617" s="84" t="str">
        <f>IF(AND(ISNUMBER('IRRBB capital requirements'!F35),ISNUMBER('IRRBB capital requirements'!L35)),'IRRBB capital requirements'!F35+'IRRBB capital requirements'!L35,"")</f>
        <v/>
      </c>
      <c r="G617" s="84" t="str">
        <f>IF(AND(ISNUMBER('IRRBB capital requirements'!G35),ISNUMBER('IRRBB capital requirements'!M35)),'IRRBB capital requirements'!G35+'IRRBB capital requirements'!M35,"")</f>
        <v/>
      </c>
      <c r="H617" s="84" t="str">
        <f>IF(AND(ISNUMBER('IRRBB capital requirements'!H35),ISNUMBER('IRRBB capital requirements'!N35)),'IRRBB capital requirements'!H35+'IRRBB capital requirements'!N35,"")</f>
        <v/>
      </c>
      <c r="I617" s="20" t="str">
        <f>IF(AND(ISNUMBER('IRRBB capital requirements'!I35),ISNUMBER('IRRBB capital requirements'!O35)),'IRRBB capital requirements'!I35+'IRRBB capital requirements'!O35,"")</f>
        <v/>
      </c>
      <c r="J617" s="1566" t="str">
        <f>IF(AND(ISNUMBER(D617),ISNUMBER('IRRBB capital requirements'!T35)),D617+MIN(0,'IRRBB capital requirements'!T35/SQRT(2)),"")</f>
        <v/>
      </c>
      <c r="K617" s="84" t="str">
        <f>IF(AND(ISNUMBER(E617),ISNUMBER('IRRBB capital requirements'!U35)),E617+MIN(0,'IRRBB capital requirements'!U35/SQRT(2)),"")</f>
        <v/>
      </c>
      <c r="L617" s="84" t="str">
        <f>IF(AND(ISNUMBER(F617),ISNUMBER('IRRBB capital requirements'!U35)),F617+MIN(0,'IRRBB capital requirements'!U35/SQRT(2)),"")</f>
        <v/>
      </c>
      <c r="M617" s="84" t="str">
        <f>IF(AND(ISNUMBER(G617),ISNUMBER('IRRBB capital requirements'!T35)),G617+MIN(0,'IRRBB capital requirements'!T35/SQRT(2)),"")</f>
        <v/>
      </c>
      <c r="N617" s="84" t="str">
        <f>IF(AND(ISNUMBER(H617),ISNUMBER('IRRBB capital requirements'!T35)),H617+MIN(0,'IRRBB capital requirements'!T35/SQRT(2)),"")</f>
        <v/>
      </c>
      <c r="O617" s="20" t="str">
        <f>IF(AND(ISNUMBER(I617),ISNUMBER('IRRBB capital requirements'!U35)),I617+MIN(0,'IRRBB capital requirements'!U35/SQRT(2)),"")</f>
        <v/>
      </c>
      <c r="P617" s="1811"/>
    </row>
    <row r="618" spans="1:16" ht="15" customHeight="1" x14ac:dyDescent="0.25">
      <c r="A618" s="1150"/>
      <c r="B618" s="1263">
        <v>28</v>
      </c>
      <c r="C618" s="1565" t="str">
        <f>IF(ISBLANK('IRRBB capital requirements'!C36),"",'IRRBB capital requirements'!C36)</f>
        <v/>
      </c>
      <c r="D618" s="1566" t="str">
        <f>IF(AND(ISNUMBER('IRRBB capital requirements'!D36),ISNUMBER('IRRBB capital requirements'!J36)),'IRRBB capital requirements'!D36+'IRRBB capital requirements'!J36,"")</f>
        <v/>
      </c>
      <c r="E618" s="84" t="str">
        <f>IF(AND(ISNUMBER('IRRBB capital requirements'!E36),ISNUMBER('IRRBB capital requirements'!K36)),'IRRBB capital requirements'!E36+'IRRBB capital requirements'!K36,"")</f>
        <v/>
      </c>
      <c r="F618" s="84" t="str">
        <f>IF(AND(ISNUMBER('IRRBB capital requirements'!F36),ISNUMBER('IRRBB capital requirements'!L36)),'IRRBB capital requirements'!F36+'IRRBB capital requirements'!L36,"")</f>
        <v/>
      </c>
      <c r="G618" s="84" t="str">
        <f>IF(AND(ISNUMBER('IRRBB capital requirements'!G36),ISNUMBER('IRRBB capital requirements'!M36)),'IRRBB capital requirements'!G36+'IRRBB capital requirements'!M36,"")</f>
        <v/>
      </c>
      <c r="H618" s="84" t="str">
        <f>IF(AND(ISNUMBER('IRRBB capital requirements'!H36),ISNUMBER('IRRBB capital requirements'!N36)),'IRRBB capital requirements'!H36+'IRRBB capital requirements'!N36,"")</f>
        <v/>
      </c>
      <c r="I618" s="20" t="str">
        <f>IF(AND(ISNUMBER('IRRBB capital requirements'!I36),ISNUMBER('IRRBB capital requirements'!O36)),'IRRBB capital requirements'!I36+'IRRBB capital requirements'!O36,"")</f>
        <v/>
      </c>
      <c r="J618" s="1566" t="str">
        <f>IF(AND(ISNUMBER(D618),ISNUMBER('IRRBB capital requirements'!T36)),D618+MIN(0,'IRRBB capital requirements'!T36/SQRT(2)),"")</f>
        <v/>
      </c>
      <c r="K618" s="84" t="str">
        <f>IF(AND(ISNUMBER(E618),ISNUMBER('IRRBB capital requirements'!U36)),E618+MIN(0,'IRRBB capital requirements'!U36/SQRT(2)),"")</f>
        <v/>
      </c>
      <c r="L618" s="84" t="str">
        <f>IF(AND(ISNUMBER(F618),ISNUMBER('IRRBB capital requirements'!U36)),F618+MIN(0,'IRRBB capital requirements'!U36/SQRT(2)),"")</f>
        <v/>
      </c>
      <c r="M618" s="84" t="str">
        <f>IF(AND(ISNUMBER(G618),ISNUMBER('IRRBB capital requirements'!T36)),G618+MIN(0,'IRRBB capital requirements'!T36/SQRT(2)),"")</f>
        <v/>
      </c>
      <c r="N618" s="84" t="str">
        <f>IF(AND(ISNUMBER(H618),ISNUMBER('IRRBB capital requirements'!T36)),H618+MIN(0,'IRRBB capital requirements'!T36/SQRT(2)),"")</f>
        <v/>
      </c>
      <c r="O618" s="20" t="str">
        <f>IF(AND(ISNUMBER(I618),ISNUMBER('IRRBB capital requirements'!U36)),I618+MIN(0,'IRRBB capital requirements'!U36/SQRT(2)),"")</f>
        <v/>
      </c>
      <c r="P618" s="1811"/>
    </row>
    <row r="619" spans="1:16" ht="15" customHeight="1" x14ac:dyDescent="0.25">
      <c r="A619" s="1150"/>
      <c r="B619" s="1263">
        <v>29</v>
      </c>
      <c r="C619" s="1565" t="str">
        <f>IF(ISBLANK('IRRBB capital requirements'!C37),"",'IRRBB capital requirements'!C37)</f>
        <v/>
      </c>
      <c r="D619" s="1566" t="str">
        <f>IF(AND(ISNUMBER('IRRBB capital requirements'!D37),ISNUMBER('IRRBB capital requirements'!J37)),'IRRBB capital requirements'!D37+'IRRBB capital requirements'!J37,"")</f>
        <v/>
      </c>
      <c r="E619" s="84" t="str">
        <f>IF(AND(ISNUMBER('IRRBB capital requirements'!E37),ISNUMBER('IRRBB capital requirements'!K37)),'IRRBB capital requirements'!E37+'IRRBB capital requirements'!K37,"")</f>
        <v/>
      </c>
      <c r="F619" s="84" t="str">
        <f>IF(AND(ISNUMBER('IRRBB capital requirements'!F37),ISNUMBER('IRRBB capital requirements'!L37)),'IRRBB capital requirements'!F37+'IRRBB capital requirements'!L37,"")</f>
        <v/>
      </c>
      <c r="G619" s="84" t="str">
        <f>IF(AND(ISNUMBER('IRRBB capital requirements'!G37),ISNUMBER('IRRBB capital requirements'!M37)),'IRRBB capital requirements'!G37+'IRRBB capital requirements'!M37,"")</f>
        <v/>
      </c>
      <c r="H619" s="84" t="str">
        <f>IF(AND(ISNUMBER('IRRBB capital requirements'!H37),ISNUMBER('IRRBB capital requirements'!N37)),'IRRBB capital requirements'!H37+'IRRBB capital requirements'!N37,"")</f>
        <v/>
      </c>
      <c r="I619" s="20" t="str">
        <f>IF(AND(ISNUMBER('IRRBB capital requirements'!I37),ISNUMBER('IRRBB capital requirements'!O37)),'IRRBB capital requirements'!I37+'IRRBB capital requirements'!O37,"")</f>
        <v/>
      </c>
      <c r="J619" s="1566" t="str">
        <f>IF(AND(ISNUMBER(D619),ISNUMBER('IRRBB capital requirements'!T37)),D619+MIN(0,'IRRBB capital requirements'!T37/SQRT(2)),"")</f>
        <v/>
      </c>
      <c r="K619" s="84" t="str">
        <f>IF(AND(ISNUMBER(E619),ISNUMBER('IRRBB capital requirements'!U37)),E619+MIN(0,'IRRBB capital requirements'!U37/SQRT(2)),"")</f>
        <v/>
      </c>
      <c r="L619" s="84" t="str">
        <f>IF(AND(ISNUMBER(F619),ISNUMBER('IRRBB capital requirements'!U37)),F619+MIN(0,'IRRBB capital requirements'!U37/SQRT(2)),"")</f>
        <v/>
      </c>
      <c r="M619" s="84" t="str">
        <f>IF(AND(ISNUMBER(G619),ISNUMBER('IRRBB capital requirements'!T37)),G619+MIN(0,'IRRBB capital requirements'!T37/SQRT(2)),"")</f>
        <v/>
      </c>
      <c r="N619" s="84" t="str">
        <f>IF(AND(ISNUMBER(H619),ISNUMBER('IRRBB capital requirements'!T37)),H619+MIN(0,'IRRBB capital requirements'!T37/SQRT(2)),"")</f>
        <v/>
      </c>
      <c r="O619" s="20" t="str">
        <f>IF(AND(ISNUMBER(I619),ISNUMBER('IRRBB capital requirements'!U37)),I619+MIN(0,'IRRBB capital requirements'!U37/SQRT(2)),"")</f>
        <v/>
      </c>
      <c r="P619" s="1811"/>
    </row>
    <row r="620" spans="1:16" ht="15" customHeight="1" x14ac:dyDescent="0.25">
      <c r="A620" s="1150"/>
      <c r="B620" s="1263">
        <v>30</v>
      </c>
      <c r="C620" s="1565" t="str">
        <f>IF(ISBLANK('IRRBB capital requirements'!C38),"",'IRRBB capital requirements'!C38)</f>
        <v/>
      </c>
      <c r="D620" s="1566" t="str">
        <f>IF(AND(ISNUMBER('IRRBB capital requirements'!D38),ISNUMBER('IRRBB capital requirements'!J38)),'IRRBB capital requirements'!D38+'IRRBB capital requirements'!J38,"")</f>
        <v/>
      </c>
      <c r="E620" s="84" t="str">
        <f>IF(AND(ISNUMBER('IRRBB capital requirements'!E38),ISNUMBER('IRRBB capital requirements'!K38)),'IRRBB capital requirements'!E38+'IRRBB capital requirements'!K38,"")</f>
        <v/>
      </c>
      <c r="F620" s="84" t="str">
        <f>IF(AND(ISNUMBER('IRRBB capital requirements'!F38),ISNUMBER('IRRBB capital requirements'!L38)),'IRRBB capital requirements'!F38+'IRRBB capital requirements'!L38,"")</f>
        <v/>
      </c>
      <c r="G620" s="84" t="str">
        <f>IF(AND(ISNUMBER('IRRBB capital requirements'!G38),ISNUMBER('IRRBB capital requirements'!M38)),'IRRBB capital requirements'!G38+'IRRBB capital requirements'!M38,"")</f>
        <v/>
      </c>
      <c r="H620" s="84" t="str">
        <f>IF(AND(ISNUMBER('IRRBB capital requirements'!H38),ISNUMBER('IRRBB capital requirements'!N38)),'IRRBB capital requirements'!H38+'IRRBB capital requirements'!N38,"")</f>
        <v/>
      </c>
      <c r="I620" s="20" t="str">
        <f>IF(AND(ISNUMBER('IRRBB capital requirements'!I38),ISNUMBER('IRRBB capital requirements'!O38)),'IRRBB capital requirements'!I38+'IRRBB capital requirements'!O38,"")</f>
        <v/>
      </c>
      <c r="J620" s="1566" t="str">
        <f>IF(AND(ISNUMBER(D620),ISNUMBER('IRRBB capital requirements'!T38)),D620+MIN(0,'IRRBB capital requirements'!T38/SQRT(2)),"")</f>
        <v/>
      </c>
      <c r="K620" s="84" t="str">
        <f>IF(AND(ISNUMBER(E620),ISNUMBER('IRRBB capital requirements'!U38)),E620+MIN(0,'IRRBB capital requirements'!U38/SQRT(2)),"")</f>
        <v/>
      </c>
      <c r="L620" s="84" t="str">
        <f>IF(AND(ISNUMBER(F620),ISNUMBER('IRRBB capital requirements'!U38)),F620+MIN(0,'IRRBB capital requirements'!U38/SQRT(2)),"")</f>
        <v/>
      </c>
      <c r="M620" s="84" t="str">
        <f>IF(AND(ISNUMBER(G620),ISNUMBER('IRRBB capital requirements'!T38)),G620+MIN(0,'IRRBB capital requirements'!T38/SQRT(2)),"")</f>
        <v/>
      </c>
      <c r="N620" s="84" t="str">
        <f>IF(AND(ISNUMBER(H620),ISNUMBER('IRRBB capital requirements'!T38)),H620+MIN(0,'IRRBB capital requirements'!T38/SQRT(2)),"")</f>
        <v/>
      </c>
      <c r="O620" s="20" t="str">
        <f>IF(AND(ISNUMBER(I620),ISNUMBER('IRRBB capital requirements'!U38)),I620+MIN(0,'IRRBB capital requirements'!U38/SQRT(2)),"")</f>
        <v/>
      </c>
      <c r="P620" s="1811"/>
    </row>
    <row r="621" spans="1:16" ht="15" customHeight="1" x14ac:dyDescent="0.25">
      <c r="A621" s="1150"/>
      <c r="B621" s="1263">
        <v>31</v>
      </c>
      <c r="C621" s="1565" t="str">
        <f>IF(ISBLANK('IRRBB capital requirements'!C39),"",'IRRBB capital requirements'!C39)</f>
        <v/>
      </c>
      <c r="D621" s="1566" t="str">
        <f>IF(AND(ISNUMBER('IRRBB capital requirements'!D39),ISNUMBER('IRRBB capital requirements'!J39)),'IRRBB capital requirements'!D39+'IRRBB capital requirements'!J39,"")</f>
        <v/>
      </c>
      <c r="E621" s="84" t="str">
        <f>IF(AND(ISNUMBER('IRRBB capital requirements'!E39),ISNUMBER('IRRBB capital requirements'!K39)),'IRRBB capital requirements'!E39+'IRRBB capital requirements'!K39,"")</f>
        <v/>
      </c>
      <c r="F621" s="84" t="str">
        <f>IF(AND(ISNUMBER('IRRBB capital requirements'!F39),ISNUMBER('IRRBB capital requirements'!L39)),'IRRBB capital requirements'!F39+'IRRBB capital requirements'!L39,"")</f>
        <v/>
      </c>
      <c r="G621" s="84" t="str">
        <f>IF(AND(ISNUMBER('IRRBB capital requirements'!G39),ISNUMBER('IRRBB capital requirements'!M39)),'IRRBB capital requirements'!G39+'IRRBB capital requirements'!M39,"")</f>
        <v/>
      </c>
      <c r="H621" s="84" t="str">
        <f>IF(AND(ISNUMBER('IRRBB capital requirements'!H39),ISNUMBER('IRRBB capital requirements'!N39)),'IRRBB capital requirements'!H39+'IRRBB capital requirements'!N39,"")</f>
        <v/>
      </c>
      <c r="I621" s="20" t="str">
        <f>IF(AND(ISNUMBER('IRRBB capital requirements'!I39),ISNUMBER('IRRBB capital requirements'!O39)),'IRRBB capital requirements'!I39+'IRRBB capital requirements'!O39,"")</f>
        <v/>
      </c>
      <c r="J621" s="1566" t="str">
        <f>IF(AND(ISNUMBER(D621),ISNUMBER('IRRBB capital requirements'!T39)),D621+MIN(0,'IRRBB capital requirements'!T39/SQRT(2)),"")</f>
        <v/>
      </c>
      <c r="K621" s="84" t="str">
        <f>IF(AND(ISNUMBER(E621),ISNUMBER('IRRBB capital requirements'!U39)),E621+MIN(0,'IRRBB capital requirements'!U39/SQRT(2)),"")</f>
        <v/>
      </c>
      <c r="L621" s="84" t="str">
        <f>IF(AND(ISNUMBER(F621),ISNUMBER('IRRBB capital requirements'!U39)),F621+MIN(0,'IRRBB capital requirements'!U39/SQRT(2)),"")</f>
        <v/>
      </c>
      <c r="M621" s="84" t="str">
        <f>IF(AND(ISNUMBER(G621),ISNUMBER('IRRBB capital requirements'!T39)),G621+MIN(0,'IRRBB capital requirements'!T39/SQRT(2)),"")</f>
        <v/>
      </c>
      <c r="N621" s="84" t="str">
        <f>IF(AND(ISNUMBER(H621),ISNUMBER('IRRBB capital requirements'!T39)),H621+MIN(0,'IRRBB capital requirements'!T39/SQRT(2)),"")</f>
        <v/>
      </c>
      <c r="O621" s="20" t="str">
        <f>IF(AND(ISNUMBER(I621),ISNUMBER('IRRBB capital requirements'!U39)),I621+MIN(0,'IRRBB capital requirements'!U39/SQRT(2)),"")</f>
        <v/>
      </c>
      <c r="P621" s="1811"/>
    </row>
    <row r="622" spans="1:16" ht="15" customHeight="1" x14ac:dyDescent="0.25">
      <c r="A622" s="1150"/>
      <c r="B622" s="1263">
        <v>32</v>
      </c>
      <c r="C622" s="1565" t="str">
        <f>IF(ISBLANK('IRRBB capital requirements'!C40),"",'IRRBB capital requirements'!C40)</f>
        <v/>
      </c>
      <c r="D622" s="1566" t="str">
        <f>IF(AND(ISNUMBER('IRRBB capital requirements'!D40),ISNUMBER('IRRBB capital requirements'!J40)),'IRRBB capital requirements'!D40+'IRRBB capital requirements'!J40,"")</f>
        <v/>
      </c>
      <c r="E622" s="84" t="str">
        <f>IF(AND(ISNUMBER('IRRBB capital requirements'!E40),ISNUMBER('IRRBB capital requirements'!K40)),'IRRBB capital requirements'!E40+'IRRBB capital requirements'!K40,"")</f>
        <v/>
      </c>
      <c r="F622" s="84" t="str">
        <f>IF(AND(ISNUMBER('IRRBB capital requirements'!F40),ISNUMBER('IRRBB capital requirements'!L40)),'IRRBB capital requirements'!F40+'IRRBB capital requirements'!L40,"")</f>
        <v/>
      </c>
      <c r="G622" s="84" t="str">
        <f>IF(AND(ISNUMBER('IRRBB capital requirements'!G40),ISNUMBER('IRRBB capital requirements'!M40)),'IRRBB capital requirements'!G40+'IRRBB capital requirements'!M40,"")</f>
        <v/>
      </c>
      <c r="H622" s="84" t="str">
        <f>IF(AND(ISNUMBER('IRRBB capital requirements'!H40),ISNUMBER('IRRBB capital requirements'!N40)),'IRRBB capital requirements'!H40+'IRRBB capital requirements'!N40,"")</f>
        <v/>
      </c>
      <c r="I622" s="20" t="str">
        <f>IF(AND(ISNUMBER('IRRBB capital requirements'!I40),ISNUMBER('IRRBB capital requirements'!O40)),'IRRBB capital requirements'!I40+'IRRBB capital requirements'!O40,"")</f>
        <v/>
      </c>
      <c r="J622" s="1566" t="str">
        <f>IF(AND(ISNUMBER(D622),ISNUMBER('IRRBB capital requirements'!T40)),D622+MIN(0,'IRRBB capital requirements'!T40/SQRT(2)),"")</f>
        <v/>
      </c>
      <c r="K622" s="84" t="str">
        <f>IF(AND(ISNUMBER(E622),ISNUMBER('IRRBB capital requirements'!U40)),E622+MIN(0,'IRRBB capital requirements'!U40/SQRT(2)),"")</f>
        <v/>
      </c>
      <c r="L622" s="84" t="str">
        <f>IF(AND(ISNUMBER(F622),ISNUMBER('IRRBB capital requirements'!U40)),F622+MIN(0,'IRRBB capital requirements'!U40/SQRT(2)),"")</f>
        <v/>
      </c>
      <c r="M622" s="84" t="str">
        <f>IF(AND(ISNUMBER(G622),ISNUMBER('IRRBB capital requirements'!T40)),G622+MIN(0,'IRRBB capital requirements'!T40/SQRT(2)),"")</f>
        <v/>
      </c>
      <c r="N622" s="84" t="str">
        <f>IF(AND(ISNUMBER(H622),ISNUMBER('IRRBB capital requirements'!T40)),H622+MIN(0,'IRRBB capital requirements'!T40/SQRT(2)),"")</f>
        <v/>
      </c>
      <c r="O622" s="20" t="str">
        <f>IF(AND(ISNUMBER(I622),ISNUMBER('IRRBB capital requirements'!U40)),I622+MIN(0,'IRRBB capital requirements'!U40/SQRT(2)),"")</f>
        <v/>
      </c>
      <c r="P622" s="1811"/>
    </row>
    <row r="623" spans="1:16" ht="15" customHeight="1" x14ac:dyDescent="0.25">
      <c r="A623" s="1150"/>
      <c r="B623" s="1263">
        <v>33</v>
      </c>
      <c r="C623" s="1565" t="str">
        <f>IF(ISBLANK('IRRBB capital requirements'!C41),"",'IRRBB capital requirements'!C41)</f>
        <v/>
      </c>
      <c r="D623" s="1566" t="str">
        <f>IF(AND(ISNUMBER('IRRBB capital requirements'!D41),ISNUMBER('IRRBB capital requirements'!J41)),'IRRBB capital requirements'!D41+'IRRBB capital requirements'!J41,"")</f>
        <v/>
      </c>
      <c r="E623" s="84" t="str">
        <f>IF(AND(ISNUMBER('IRRBB capital requirements'!E41),ISNUMBER('IRRBB capital requirements'!K41)),'IRRBB capital requirements'!E41+'IRRBB capital requirements'!K41,"")</f>
        <v/>
      </c>
      <c r="F623" s="84" t="str">
        <f>IF(AND(ISNUMBER('IRRBB capital requirements'!F41),ISNUMBER('IRRBB capital requirements'!L41)),'IRRBB capital requirements'!F41+'IRRBB capital requirements'!L41,"")</f>
        <v/>
      </c>
      <c r="G623" s="84" t="str">
        <f>IF(AND(ISNUMBER('IRRBB capital requirements'!G41),ISNUMBER('IRRBB capital requirements'!M41)),'IRRBB capital requirements'!G41+'IRRBB capital requirements'!M41,"")</f>
        <v/>
      </c>
      <c r="H623" s="84" t="str">
        <f>IF(AND(ISNUMBER('IRRBB capital requirements'!H41),ISNUMBER('IRRBB capital requirements'!N41)),'IRRBB capital requirements'!H41+'IRRBB capital requirements'!N41,"")</f>
        <v/>
      </c>
      <c r="I623" s="20" t="str">
        <f>IF(AND(ISNUMBER('IRRBB capital requirements'!I41),ISNUMBER('IRRBB capital requirements'!O41)),'IRRBB capital requirements'!I41+'IRRBB capital requirements'!O41,"")</f>
        <v/>
      </c>
      <c r="J623" s="1566" t="str">
        <f>IF(AND(ISNUMBER(D623),ISNUMBER('IRRBB capital requirements'!T41)),D623+MIN(0,'IRRBB capital requirements'!T41/SQRT(2)),"")</f>
        <v/>
      </c>
      <c r="K623" s="84" t="str">
        <f>IF(AND(ISNUMBER(E623),ISNUMBER('IRRBB capital requirements'!U41)),E623+MIN(0,'IRRBB capital requirements'!U41/SQRT(2)),"")</f>
        <v/>
      </c>
      <c r="L623" s="84" t="str">
        <f>IF(AND(ISNUMBER(F623),ISNUMBER('IRRBB capital requirements'!U41)),F623+MIN(0,'IRRBB capital requirements'!U41/SQRT(2)),"")</f>
        <v/>
      </c>
      <c r="M623" s="84" t="str">
        <f>IF(AND(ISNUMBER(G623),ISNUMBER('IRRBB capital requirements'!T41)),G623+MIN(0,'IRRBB capital requirements'!T41/SQRT(2)),"")</f>
        <v/>
      </c>
      <c r="N623" s="84" t="str">
        <f>IF(AND(ISNUMBER(H623),ISNUMBER('IRRBB capital requirements'!T41)),H623+MIN(0,'IRRBB capital requirements'!T41/SQRT(2)),"")</f>
        <v/>
      </c>
      <c r="O623" s="20" t="str">
        <f>IF(AND(ISNUMBER(I623),ISNUMBER('IRRBB capital requirements'!U41)),I623+MIN(0,'IRRBB capital requirements'!U41/SQRT(2)),"")</f>
        <v/>
      </c>
      <c r="P623" s="1811"/>
    </row>
    <row r="624" spans="1:16" ht="15" customHeight="1" x14ac:dyDescent="0.25">
      <c r="A624" s="1150"/>
      <c r="B624" s="1263">
        <v>34</v>
      </c>
      <c r="C624" s="1565" t="str">
        <f>IF(ISBLANK('IRRBB capital requirements'!C42),"",'IRRBB capital requirements'!C42)</f>
        <v/>
      </c>
      <c r="D624" s="1566" t="str">
        <f>IF(AND(ISNUMBER('IRRBB capital requirements'!D42),ISNUMBER('IRRBB capital requirements'!J42)),'IRRBB capital requirements'!D42+'IRRBB capital requirements'!J42,"")</f>
        <v/>
      </c>
      <c r="E624" s="84" t="str">
        <f>IF(AND(ISNUMBER('IRRBB capital requirements'!E42),ISNUMBER('IRRBB capital requirements'!K42)),'IRRBB capital requirements'!E42+'IRRBB capital requirements'!K42,"")</f>
        <v/>
      </c>
      <c r="F624" s="84" t="str">
        <f>IF(AND(ISNUMBER('IRRBB capital requirements'!F42),ISNUMBER('IRRBB capital requirements'!L42)),'IRRBB capital requirements'!F42+'IRRBB capital requirements'!L42,"")</f>
        <v/>
      </c>
      <c r="G624" s="84" t="str">
        <f>IF(AND(ISNUMBER('IRRBB capital requirements'!G42),ISNUMBER('IRRBB capital requirements'!M42)),'IRRBB capital requirements'!G42+'IRRBB capital requirements'!M42,"")</f>
        <v/>
      </c>
      <c r="H624" s="84" t="str">
        <f>IF(AND(ISNUMBER('IRRBB capital requirements'!H42),ISNUMBER('IRRBB capital requirements'!N42)),'IRRBB capital requirements'!H42+'IRRBB capital requirements'!N42,"")</f>
        <v/>
      </c>
      <c r="I624" s="20" t="str">
        <f>IF(AND(ISNUMBER('IRRBB capital requirements'!I42),ISNUMBER('IRRBB capital requirements'!O42)),'IRRBB capital requirements'!I42+'IRRBB capital requirements'!O42,"")</f>
        <v/>
      </c>
      <c r="J624" s="1566" t="str">
        <f>IF(AND(ISNUMBER(D624),ISNUMBER('IRRBB capital requirements'!T42)),D624+MIN(0,'IRRBB capital requirements'!T42/SQRT(2)),"")</f>
        <v/>
      </c>
      <c r="K624" s="84" t="str">
        <f>IF(AND(ISNUMBER(E624),ISNUMBER('IRRBB capital requirements'!U42)),E624+MIN(0,'IRRBB capital requirements'!U42/SQRT(2)),"")</f>
        <v/>
      </c>
      <c r="L624" s="84" t="str">
        <f>IF(AND(ISNUMBER(F624),ISNUMBER('IRRBB capital requirements'!U42)),F624+MIN(0,'IRRBB capital requirements'!U42/SQRT(2)),"")</f>
        <v/>
      </c>
      <c r="M624" s="84" t="str">
        <f>IF(AND(ISNUMBER(G624),ISNUMBER('IRRBB capital requirements'!T42)),G624+MIN(0,'IRRBB capital requirements'!T42/SQRT(2)),"")</f>
        <v/>
      </c>
      <c r="N624" s="84" t="str">
        <f>IF(AND(ISNUMBER(H624),ISNUMBER('IRRBB capital requirements'!T42)),H624+MIN(0,'IRRBB capital requirements'!T42/SQRT(2)),"")</f>
        <v/>
      </c>
      <c r="O624" s="20" t="str">
        <f>IF(AND(ISNUMBER(I624),ISNUMBER('IRRBB capital requirements'!U42)),I624+MIN(0,'IRRBB capital requirements'!U42/SQRT(2)),"")</f>
        <v/>
      </c>
      <c r="P624" s="1811"/>
    </row>
    <row r="625" spans="1:23" ht="15" customHeight="1" x14ac:dyDescent="0.25">
      <c r="A625" s="1150"/>
      <c r="B625" s="1263">
        <v>35</v>
      </c>
      <c r="C625" s="1565" t="str">
        <f>IF(ISBLANK('IRRBB capital requirements'!C43),"",'IRRBB capital requirements'!C43)</f>
        <v/>
      </c>
      <c r="D625" s="1566" t="str">
        <f>IF(AND(ISNUMBER('IRRBB capital requirements'!D43),ISNUMBER('IRRBB capital requirements'!J43)),'IRRBB capital requirements'!D43+'IRRBB capital requirements'!J43,"")</f>
        <v/>
      </c>
      <c r="E625" s="84" t="str">
        <f>IF(AND(ISNUMBER('IRRBB capital requirements'!E43),ISNUMBER('IRRBB capital requirements'!K43)),'IRRBB capital requirements'!E43+'IRRBB capital requirements'!K43,"")</f>
        <v/>
      </c>
      <c r="F625" s="84" t="str">
        <f>IF(AND(ISNUMBER('IRRBB capital requirements'!F43),ISNUMBER('IRRBB capital requirements'!L43)),'IRRBB capital requirements'!F43+'IRRBB capital requirements'!L43,"")</f>
        <v/>
      </c>
      <c r="G625" s="84" t="str">
        <f>IF(AND(ISNUMBER('IRRBB capital requirements'!G43),ISNUMBER('IRRBB capital requirements'!M43)),'IRRBB capital requirements'!G43+'IRRBB capital requirements'!M43,"")</f>
        <v/>
      </c>
      <c r="H625" s="84" t="str">
        <f>IF(AND(ISNUMBER('IRRBB capital requirements'!H43),ISNUMBER('IRRBB capital requirements'!N43)),'IRRBB capital requirements'!H43+'IRRBB capital requirements'!N43,"")</f>
        <v/>
      </c>
      <c r="I625" s="20" t="str">
        <f>IF(AND(ISNUMBER('IRRBB capital requirements'!I43),ISNUMBER('IRRBB capital requirements'!O43)),'IRRBB capital requirements'!I43+'IRRBB capital requirements'!O43,"")</f>
        <v/>
      </c>
      <c r="J625" s="1566" t="str">
        <f>IF(AND(ISNUMBER(D625),ISNUMBER('IRRBB capital requirements'!T43)),D625+MIN(0,'IRRBB capital requirements'!T43/SQRT(2)),"")</f>
        <v/>
      </c>
      <c r="K625" s="84" t="str">
        <f>IF(AND(ISNUMBER(E625),ISNUMBER('IRRBB capital requirements'!U43)),E625+MIN(0,'IRRBB capital requirements'!U43/SQRT(2)),"")</f>
        <v/>
      </c>
      <c r="L625" s="84" t="str">
        <f>IF(AND(ISNUMBER(F625),ISNUMBER('IRRBB capital requirements'!U43)),F625+MIN(0,'IRRBB capital requirements'!U43/SQRT(2)),"")</f>
        <v/>
      </c>
      <c r="M625" s="84" t="str">
        <f>IF(AND(ISNUMBER(G625),ISNUMBER('IRRBB capital requirements'!T43)),G625+MIN(0,'IRRBB capital requirements'!T43/SQRT(2)),"")</f>
        <v/>
      </c>
      <c r="N625" s="84" t="str">
        <f>IF(AND(ISNUMBER(H625),ISNUMBER('IRRBB capital requirements'!T43)),H625+MIN(0,'IRRBB capital requirements'!T43/SQRT(2)),"")</f>
        <v/>
      </c>
      <c r="O625" s="20" t="str">
        <f>IF(AND(ISNUMBER(I625),ISNUMBER('IRRBB capital requirements'!U43)),I625+MIN(0,'IRRBB capital requirements'!U43/SQRT(2)),"")</f>
        <v/>
      </c>
      <c r="P625" s="1811"/>
    </row>
    <row r="626" spans="1:23" ht="15" customHeight="1" x14ac:dyDescent="0.25">
      <c r="A626" s="1150"/>
      <c r="B626" s="1263">
        <v>36</v>
      </c>
      <c r="C626" s="1565" t="str">
        <f>IF(ISBLANK('IRRBB capital requirements'!C44),"",'IRRBB capital requirements'!C44)</f>
        <v/>
      </c>
      <c r="D626" s="1566" t="str">
        <f>IF(AND(ISNUMBER('IRRBB capital requirements'!D44),ISNUMBER('IRRBB capital requirements'!J44)),'IRRBB capital requirements'!D44+'IRRBB capital requirements'!J44,"")</f>
        <v/>
      </c>
      <c r="E626" s="84" t="str">
        <f>IF(AND(ISNUMBER('IRRBB capital requirements'!E44),ISNUMBER('IRRBB capital requirements'!K44)),'IRRBB capital requirements'!E44+'IRRBB capital requirements'!K44,"")</f>
        <v/>
      </c>
      <c r="F626" s="84" t="str">
        <f>IF(AND(ISNUMBER('IRRBB capital requirements'!F44),ISNUMBER('IRRBB capital requirements'!L44)),'IRRBB capital requirements'!F44+'IRRBB capital requirements'!L44,"")</f>
        <v/>
      </c>
      <c r="G626" s="84" t="str">
        <f>IF(AND(ISNUMBER('IRRBB capital requirements'!G44),ISNUMBER('IRRBB capital requirements'!M44)),'IRRBB capital requirements'!G44+'IRRBB capital requirements'!M44,"")</f>
        <v/>
      </c>
      <c r="H626" s="84" t="str">
        <f>IF(AND(ISNUMBER('IRRBB capital requirements'!H44),ISNUMBER('IRRBB capital requirements'!N44)),'IRRBB capital requirements'!H44+'IRRBB capital requirements'!N44,"")</f>
        <v/>
      </c>
      <c r="I626" s="20" t="str">
        <f>IF(AND(ISNUMBER('IRRBB capital requirements'!I44),ISNUMBER('IRRBB capital requirements'!O44)),'IRRBB capital requirements'!I44+'IRRBB capital requirements'!O44,"")</f>
        <v/>
      </c>
      <c r="J626" s="1566" t="str">
        <f>IF(AND(ISNUMBER(D626),ISNUMBER('IRRBB capital requirements'!T44)),D626+MIN(0,'IRRBB capital requirements'!T44/SQRT(2)),"")</f>
        <v/>
      </c>
      <c r="K626" s="84" t="str">
        <f>IF(AND(ISNUMBER(E626),ISNUMBER('IRRBB capital requirements'!U44)),E626+MIN(0,'IRRBB capital requirements'!U44/SQRT(2)),"")</f>
        <v/>
      </c>
      <c r="L626" s="84" t="str">
        <f>IF(AND(ISNUMBER(F626),ISNUMBER('IRRBB capital requirements'!U44)),F626+MIN(0,'IRRBB capital requirements'!U44/SQRT(2)),"")</f>
        <v/>
      </c>
      <c r="M626" s="84" t="str">
        <f>IF(AND(ISNUMBER(G626),ISNUMBER('IRRBB capital requirements'!T44)),G626+MIN(0,'IRRBB capital requirements'!T44/SQRT(2)),"")</f>
        <v/>
      </c>
      <c r="N626" s="84" t="str">
        <f>IF(AND(ISNUMBER(H626),ISNUMBER('IRRBB capital requirements'!T44)),H626+MIN(0,'IRRBB capital requirements'!T44/SQRT(2)),"")</f>
        <v/>
      </c>
      <c r="O626" s="20" t="str">
        <f>IF(AND(ISNUMBER(I626),ISNUMBER('IRRBB capital requirements'!U44)),I626+MIN(0,'IRRBB capital requirements'!U44/SQRT(2)),"")</f>
        <v/>
      </c>
      <c r="P626" s="1811"/>
    </row>
    <row r="627" spans="1:23" ht="15" customHeight="1" x14ac:dyDescent="0.25">
      <c r="A627" s="1150"/>
      <c r="B627" s="1264">
        <v>37</v>
      </c>
      <c r="C627" s="1567" t="str">
        <f>IF(ISBLANK('IRRBB capital requirements'!C45),"",'IRRBB capital requirements'!C45)</f>
        <v/>
      </c>
      <c r="D627" s="1568" t="str">
        <f>IF(AND(ISNUMBER('IRRBB capital requirements'!D45),ISNUMBER('IRRBB capital requirements'!J45)),'IRRBB capital requirements'!D45+'IRRBB capital requirements'!J45,"")</f>
        <v/>
      </c>
      <c r="E627" s="982" t="str">
        <f>IF(AND(ISNUMBER('IRRBB capital requirements'!E45),ISNUMBER('IRRBB capital requirements'!K45)),'IRRBB capital requirements'!E45+'IRRBB capital requirements'!K45,"")</f>
        <v/>
      </c>
      <c r="F627" s="982" t="str">
        <f>IF(AND(ISNUMBER('IRRBB capital requirements'!F45),ISNUMBER('IRRBB capital requirements'!L45)),'IRRBB capital requirements'!F45+'IRRBB capital requirements'!L45,"")</f>
        <v/>
      </c>
      <c r="G627" s="982" t="str">
        <f>IF(AND(ISNUMBER('IRRBB capital requirements'!G45),ISNUMBER('IRRBB capital requirements'!M45)),'IRRBB capital requirements'!G45+'IRRBB capital requirements'!M45,"")</f>
        <v/>
      </c>
      <c r="H627" s="982" t="str">
        <f>IF(AND(ISNUMBER('IRRBB capital requirements'!H45),ISNUMBER('IRRBB capital requirements'!N45)),'IRRBB capital requirements'!H45+'IRRBB capital requirements'!N45,"")</f>
        <v/>
      </c>
      <c r="I627" s="107" t="str">
        <f>IF(AND(ISNUMBER('IRRBB capital requirements'!I45),ISNUMBER('IRRBB capital requirements'!O45)),'IRRBB capital requirements'!I45+'IRRBB capital requirements'!O45,"")</f>
        <v/>
      </c>
      <c r="J627" s="1568" t="str">
        <f>IF(AND(ISNUMBER(D627),ISNUMBER('IRRBB capital requirements'!T45)),D627+MIN(0,'IRRBB capital requirements'!T45/SQRT(2)),"")</f>
        <v/>
      </c>
      <c r="K627" s="982" t="str">
        <f>IF(AND(ISNUMBER(E627),ISNUMBER('IRRBB capital requirements'!U45)),E627+MIN(0,'IRRBB capital requirements'!U45/SQRT(2)),"")</f>
        <v/>
      </c>
      <c r="L627" s="982" t="str">
        <f>IF(AND(ISNUMBER(F627),ISNUMBER('IRRBB capital requirements'!U45)),F627+MIN(0,'IRRBB capital requirements'!U45/SQRT(2)),"")</f>
        <v/>
      </c>
      <c r="M627" s="982" t="str">
        <f>IF(AND(ISNUMBER(G627),ISNUMBER('IRRBB capital requirements'!T45)),G627+MIN(0,'IRRBB capital requirements'!T45/SQRT(2)),"")</f>
        <v/>
      </c>
      <c r="N627" s="982" t="str">
        <f>IF(AND(ISNUMBER(H627),ISNUMBER('IRRBB capital requirements'!T45)),H627+MIN(0,'IRRBB capital requirements'!T45/SQRT(2)),"")</f>
        <v/>
      </c>
      <c r="O627" s="107" t="str">
        <f>IF(AND(ISNUMBER(I627),ISNUMBER('IRRBB capital requirements'!U45)),I627+MIN(0,'IRRBB capital requirements'!U45/SQRT(2)),"")</f>
        <v/>
      </c>
      <c r="P627" s="1811"/>
    </row>
    <row r="628" spans="1:23" ht="15" customHeight="1" x14ac:dyDescent="0.25">
      <c r="A628" s="1150"/>
    </row>
    <row r="629" spans="1:23" ht="15" customHeight="1" x14ac:dyDescent="0.25">
      <c r="A629" s="1150"/>
      <c r="C629" s="1629"/>
      <c r="D629" s="2237" t="s">
        <v>1487</v>
      </c>
      <c r="E629" s="2238"/>
      <c r="F629" s="2238"/>
      <c r="G629" s="2238"/>
      <c r="H629" s="2238"/>
      <c r="I629" s="2238"/>
    </row>
    <row r="630" spans="1:23" ht="15" customHeight="1" x14ac:dyDescent="0.25">
      <c r="A630" s="1150"/>
      <c r="C630" s="1630"/>
      <c r="D630" s="2044" t="s">
        <v>1064</v>
      </c>
      <c r="E630" s="2045"/>
      <c r="F630" s="2045"/>
      <c r="G630" s="2045"/>
      <c r="H630" s="2045"/>
      <c r="I630" s="2045"/>
    </row>
    <row r="631" spans="1:23" ht="15" customHeight="1" x14ac:dyDescent="0.25">
      <c r="A631" s="1150"/>
      <c r="C631" s="1630"/>
      <c r="D631" s="1165">
        <v>1</v>
      </c>
      <c r="E631" s="1165">
        <v>2</v>
      </c>
      <c r="F631" s="1165">
        <v>3</v>
      </c>
      <c r="G631" s="1165">
        <v>4</v>
      </c>
      <c r="H631" s="1165">
        <v>5</v>
      </c>
      <c r="I631" s="1594">
        <v>6</v>
      </c>
      <c r="K631" s="1712" t="s">
        <v>157</v>
      </c>
    </row>
    <row r="632" spans="1:23" ht="15" customHeight="1" x14ac:dyDescent="0.25">
      <c r="A632" s="1150"/>
      <c r="C632" s="1631" t="s">
        <v>1488</v>
      </c>
      <c r="D632" s="1798" t="str">
        <f>IF(AND(COUNTIF($C$591:$C$627,"")=COUNTIF(D591:D627,""),COUNTIF($C$591:$C$627,"")&lt;&gt;37),MAX(0,SUMIF(D591:D627,"&gt;0")+'IRRBB capital requirements'!$C$3*SUMIF(D591:D627,"&lt;0")),"")</f>
        <v/>
      </c>
      <c r="E632" s="1798" t="str">
        <f>IF(AND(COUNTIF($C$591:$C$627,"")=COUNTIF(E591:E627,""),COUNTIF($C$591:$C$627,"")&lt;&gt;37),MAX(0,SUMIF(E591:E627,"&gt;0")+'IRRBB capital requirements'!$C$3*SUMIF(E591:E627,"&lt;0")),"")</f>
        <v/>
      </c>
      <c r="F632" s="1798" t="str">
        <f>IF(AND(COUNTIF($C$591:$C$627,"")=COUNTIF(F591:F627,""),COUNTIF($C$591:$C$627,"")&lt;&gt;37),MAX(0,SUMIF(F591:F627,"&gt;0")+'IRRBB capital requirements'!$C$3*SUMIF(F591:F627,"&lt;0")),"")</f>
        <v/>
      </c>
      <c r="G632" s="1798" t="str">
        <f>IF(AND(COUNTIF($C$591:$C$627,"")=COUNTIF(G591:G627,""),COUNTIF($C$591:$C$627,"")&lt;&gt;37),MAX(0,SUMIF(G591:G627,"&gt;0")+'IRRBB capital requirements'!$C$3*SUMIF(G591:G627,"&lt;0")),"")</f>
        <v/>
      </c>
      <c r="H632" s="1798" t="str">
        <f>IF(AND(COUNTIF($C$591:$C$627,"")=COUNTIF(H591:H627,""),COUNTIF($C$591:$C$627,"")&lt;&gt;37),MAX(0,SUMIF(H591:H627,"&gt;0")+'IRRBB capital requirements'!$C$3*SUMIF(H591:H627,"&lt;0")),"")</f>
        <v/>
      </c>
      <c r="I632" s="1798" t="str">
        <f>IF(AND(COUNTIF($C$591:$C$627,"")=COUNTIF(I591:I627,""),COUNTIF($C$591:$C$627,"")&lt;&gt;37),MAX(0,SUMIF(I591:I627,"&gt;0")+'IRRBB capital requirements'!$C$3*SUMIF(I591:I627,"&lt;0")),"")</f>
        <v/>
      </c>
      <c r="K632" s="1634" t="str">
        <f>IF(COUNTIF(C591:C627,"")&lt;&gt;37,IF(AND(ISNUMBER(D632),ISNUMBER(E632),ISNUMBER(F632),ISNUMBER(G632),ISNUMBER(H632),ISNUMBER(I632)),"Yes","No"),"")</f>
        <v/>
      </c>
    </row>
    <row r="633" spans="1:23" ht="15" customHeight="1" x14ac:dyDescent="0.25">
      <c r="A633" s="1150"/>
      <c r="C633" s="1632" t="s">
        <v>1489</v>
      </c>
      <c r="D633" s="84" t="str">
        <f>IF(AND(COUNTIF('IRRBB capital requirements'!$C$9:$C$45,"")=COUNTIF('IRRBB capital requirements'!T9:T45,""),COUNTIF('IRRBB capital requirements'!$C$9:$C$45,"")&lt;&gt;37),MAX(0,SUMIF('IRRBB capital requirements'!T9:T45,"&gt;0",'IRRBB capital requirements'!T9:T45)+'IRRBB capital requirements'!$C$3*SUMIF('IRRBB capital requirements'!T9:T45,"&lt;0",'IRRBB capital requirements'!T9:T45)),"")</f>
        <v/>
      </c>
      <c r="E633" s="84" t="str">
        <f>IF(AND(COUNTIF('IRRBB capital requirements'!$C$9:$C$45,"")=COUNTIF('IRRBB capital requirements'!U9:U45,""),COUNTIF('IRRBB capital requirements'!$C$9:$C$45,"")&lt;&gt;37),MAX(0,SUMIF('IRRBB capital requirements'!U9:U45,"&gt;0",'IRRBB capital requirements'!U9:U45)+'IRRBB capital requirements'!$C$3*SUMIF('IRRBB capital requirements'!U9:U45,"&lt;0",'IRRBB capital requirements'!U9:U45)),"")</f>
        <v/>
      </c>
      <c r="F633" s="1569"/>
      <c r="G633" s="1569"/>
      <c r="H633" s="1569"/>
      <c r="I633" s="1569"/>
      <c r="K633" s="1635" t="str">
        <f>IF(COUNTIF(C591:C627,"")&lt;&gt;37,IF(AND(ISNUMBER(D633),ISNUMBER(E633)),"Yes","No"),"")</f>
        <v/>
      </c>
    </row>
    <row r="634" spans="1:23" ht="15" customHeight="1" x14ac:dyDescent="0.25">
      <c r="A634" s="1150"/>
      <c r="C634" s="1633" t="s">
        <v>1490</v>
      </c>
      <c r="D634" s="1799" t="str">
        <f>IF(AND(COUNTIF($C$591:$C$627,"")=COUNTIF(J591:J627,""),COUNTIF($C$591:$C$627,"")&lt;&gt;37),MAX(0,SUMIF(J591:J627,"&gt;0")+'IRRBB capital requirements'!$C$3*SUMIF(J591:J627,"&lt;0")),"")</f>
        <v/>
      </c>
      <c r="E634" s="1799" t="str">
        <f>IF(AND(COUNTIF($C$591:$C$627,"")=COUNTIF(K591:K627,""),COUNTIF($C$591:$C$627,"")&lt;&gt;37),MAX(0,SUMIF(K591:K627,"&gt;0")+'IRRBB capital requirements'!$C$3*SUMIF(K591:K627,"&lt;0")),"")</f>
        <v/>
      </c>
      <c r="F634" s="1799" t="str">
        <f>IF(AND(COUNTIF($C$591:$C$627,"")=COUNTIF(L591:L627,""),COUNTIF($C$591:$C$627,"")&lt;&gt;37),MAX(0,SUMIF(L591:L627,"&gt;0")+'IRRBB capital requirements'!$C$3*SUMIF(L591:L627,"&lt;0")),"")</f>
        <v/>
      </c>
      <c r="G634" s="1799" t="str">
        <f>IF(AND(COUNTIF($C$591:$C$627,"")=COUNTIF(M591:M627,""),COUNTIF($C$591:$C$627,"")&lt;&gt;37),MAX(0,SUMIF(M591:M627,"&gt;0")+'IRRBB capital requirements'!$C$3*SUMIF(M591:M627,"&lt;0")),"")</f>
        <v/>
      </c>
      <c r="H634" s="1799" t="str">
        <f>IF(AND(COUNTIF($C$591:$C$627,"")=COUNTIF(N591:N627,""),COUNTIF($C$591:$C$627,"")&lt;&gt;37),MAX(0,SUMIF(N591:N627,"&gt;0")+'IRRBB capital requirements'!$C$3*SUMIF(N591:N627,"&lt;0")),"")</f>
        <v/>
      </c>
      <c r="I634" s="1799" t="str">
        <f>IF(AND(COUNTIF($C$591:$C$627,"")=COUNTIF(O591:O627,""),COUNTIF($C$591:$C$627,"")&lt;&gt;37),MAX(0,SUMIF(O591:O627,"&gt;0")+'IRRBB capital requirements'!$C$3*SUMIF(O591:O627,"&lt;0")),"")</f>
        <v/>
      </c>
      <c r="K634" s="1635" t="str">
        <f>IF(COUNTIF(C591:C627,"")&lt;&gt;37,IF(AND(ISNUMBER(D634),ISNUMBER(E634),ISNUMBER(F634),ISNUMBER(G634),ISNUMBER(H634),ISNUMBER(I634)),"Yes","No"),"")</f>
        <v/>
      </c>
    </row>
    <row r="635" spans="1:23" s="1139" customFormat="1" ht="15" customHeight="1" x14ac:dyDescent="0.25">
      <c r="W635" s="1724"/>
    </row>
    <row r="636" spans="1:23" ht="15" hidden="1" customHeight="1" x14ac:dyDescent="0.25">
      <c r="A636" s="1150"/>
    </row>
    <row r="637" spans="1:23" ht="15" hidden="1" customHeight="1" x14ac:dyDescent="0.25">
      <c r="A637" s="1150"/>
    </row>
    <row r="638" spans="1:23" ht="15" hidden="1" customHeight="1" x14ac:dyDescent="0.25">
      <c r="A638" s="1150"/>
    </row>
    <row r="639" spans="1:23" ht="15" hidden="1" customHeight="1" x14ac:dyDescent="0.25">
      <c r="A639" s="1150"/>
    </row>
    <row r="640" spans="1:23" ht="15" hidden="1" customHeight="1" x14ac:dyDescent="0.25">
      <c r="A640" s="1150"/>
    </row>
    <row r="641" spans="1:1" ht="15" hidden="1" customHeight="1" x14ac:dyDescent="0.25">
      <c r="A641" s="1150"/>
    </row>
    <row r="642" spans="1:1" ht="15" hidden="1" customHeight="1" x14ac:dyDescent="0.25">
      <c r="A642" s="1150"/>
    </row>
    <row r="643" spans="1:1" ht="15" hidden="1" customHeight="1" x14ac:dyDescent="0.25">
      <c r="A643" s="1150"/>
    </row>
    <row r="644" spans="1:1" ht="15" hidden="1" customHeight="1" x14ac:dyDescent="0.25">
      <c r="A644" s="1150"/>
    </row>
    <row r="645" spans="1:1" ht="15" hidden="1" customHeight="1" x14ac:dyDescent="0.25">
      <c r="A645" s="1150"/>
    </row>
    <row r="646" spans="1:1" ht="15" hidden="1" customHeight="1" x14ac:dyDescent="0.25">
      <c r="A646" s="1150"/>
    </row>
    <row r="647" spans="1:1" ht="15" hidden="1" customHeight="1" x14ac:dyDescent="0.25">
      <c r="A647" s="1150"/>
    </row>
    <row r="648" spans="1:1" ht="15" hidden="1" customHeight="1" x14ac:dyDescent="0.25">
      <c r="A648" s="1150"/>
    </row>
    <row r="649" spans="1:1" ht="15" hidden="1" customHeight="1" x14ac:dyDescent="0.25">
      <c r="A649" s="1150"/>
    </row>
    <row r="650" spans="1:1" ht="15" hidden="1" customHeight="1" x14ac:dyDescent="0.25">
      <c r="A650" s="1150"/>
    </row>
    <row r="651" spans="1:1" ht="15" hidden="1" customHeight="1" x14ac:dyDescent="0.25">
      <c r="A651" s="1150"/>
    </row>
    <row r="652" spans="1:1" ht="15" hidden="1" customHeight="1" x14ac:dyDescent="0.25">
      <c r="A652" s="1150"/>
    </row>
    <row r="653" spans="1:1" ht="15" hidden="1" customHeight="1" x14ac:dyDescent="0.25">
      <c r="A653" s="1150"/>
    </row>
    <row r="654" spans="1:1" ht="15" hidden="1" customHeight="1" x14ac:dyDescent="0.25">
      <c r="A654" s="1150"/>
    </row>
    <row r="655" spans="1:1" ht="15" hidden="1" customHeight="1" x14ac:dyDescent="0.25">
      <c r="A655" s="1150"/>
    </row>
    <row r="656" spans="1:1" ht="15" hidden="1" customHeight="1" x14ac:dyDescent="0.25">
      <c r="A656" s="1150"/>
    </row>
    <row r="657" spans="1:1" ht="15" hidden="1" customHeight="1" x14ac:dyDescent="0.25">
      <c r="A657" s="1150"/>
    </row>
    <row r="658" spans="1:1" ht="15" hidden="1" customHeight="1" x14ac:dyDescent="0.25">
      <c r="A658" s="1150"/>
    </row>
    <row r="659" spans="1:1" ht="15" hidden="1" customHeight="1" x14ac:dyDescent="0.25">
      <c r="A659" s="1150"/>
    </row>
    <row r="660" spans="1:1" ht="15" hidden="1" customHeight="1" x14ac:dyDescent="0.25">
      <c r="A660" s="1150"/>
    </row>
    <row r="661" spans="1:1" ht="15" hidden="1" customHeight="1" x14ac:dyDescent="0.25">
      <c r="A661" s="1150"/>
    </row>
    <row r="662" spans="1:1" ht="15" hidden="1" customHeight="1" x14ac:dyDescent="0.25">
      <c r="A662" s="1150"/>
    </row>
    <row r="663" spans="1:1" ht="15" hidden="1" customHeight="1" x14ac:dyDescent="0.25">
      <c r="A663" s="1150"/>
    </row>
    <row r="664" spans="1:1" ht="15" hidden="1" customHeight="1" x14ac:dyDescent="0.25">
      <c r="A664" s="1150"/>
    </row>
    <row r="665" spans="1:1" ht="15" hidden="1" customHeight="1" x14ac:dyDescent="0.25">
      <c r="A665" s="1150"/>
    </row>
    <row r="666" spans="1:1" ht="15" hidden="1" customHeight="1" x14ac:dyDescent="0.25">
      <c r="A666" s="1150"/>
    </row>
    <row r="667" spans="1:1" ht="15" hidden="1" customHeight="1" x14ac:dyDescent="0.25">
      <c r="A667" s="1150"/>
    </row>
    <row r="668" spans="1:1" ht="15" hidden="1" customHeight="1" x14ac:dyDescent="0.25">
      <c r="A668" s="1150"/>
    </row>
    <row r="669" spans="1:1" ht="15" hidden="1" customHeight="1" x14ac:dyDescent="0.25">
      <c r="A669" s="1150"/>
    </row>
    <row r="670" spans="1:1" ht="15" hidden="1" customHeight="1" x14ac:dyDescent="0.25">
      <c r="A670" s="1150"/>
    </row>
    <row r="671" spans="1:1" ht="15" hidden="1" customHeight="1" x14ac:dyDescent="0.25">
      <c r="A671" s="1150"/>
    </row>
    <row r="672" spans="1:1" ht="15" hidden="1" customHeight="1" x14ac:dyDescent="0.25">
      <c r="A672" s="1150"/>
    </row>
    <row r="673" spans="1:1" ht="15" hidden="1" customHeight="1" x14ac:dyDescent="0.25">
      <c r="A673" s="1150"/>
    </row>
    <row r="674" spans="1:1" ht="15" hidden="1" customHeight="1" x14ac:dyDescent="0.25">
      <c r="A674" s="1150"/>
    </row>
    <row r="675" spans="1:1" ht="15" hidden="1" customHeight="1" x14ac:dyDescent="0.25">
      <c r="A675" s="1150"/>
    </row>
    <row r="676" spans="1:1" ht="15" hidden="1" customHeight="1" x14ac:dyDescent="0.25">
      <c r="A676" s="1150"/>
    </row>
    <row r="677" spans="1:1" ht="15" hidden="1" customHeight="1" x14ac:dyDescent="0.25">
      <c r="A677" s="1150"/>
    </row>
    <row r="678" spans="1:1" ht="15" hidden="1" customHeight="1" x14ac:dyDescent="0.25">
      <c r="A678" s="1150"/>
    </row>
    <row r="679" spans="1:1" ht="15" hidden="1" customHeight="1" x14ac:dyDescent="0.25">
      <c r="A679" s="1150"/>
    </row>
    <row r="680" spans="1:1" ht="15" hidden="1" customHeight="1" x14ac:dyDescent="0.25">
      <c r="A680" s="1150"/>
    </row>
    <row r="681" spans="1:1" ht="15" hidden="1" customHeight="1" x14ac:dyDescent="0.25">
      <c r="A681" s="1150"/>
    </row>
    <row r="682" spans="1:1" ht="15" hidden="1" customHeight="1" x14ac:dyDescent="0.25">
      <c r="A682" s="1150"/>
    </row>
    <row r="683" spans="1:1" ht="15" hidden="1" customHeight="1" x14ac:dyDescent="0.25">
      <c r="A683" s="1150"/>
    </row>
    <row r="684" spans="1:1" ht="15" hidden="1" customHeight="1" x14ac:dyDescent="0.25">
      <c r="A684" s="1150"/>
    </row>
    <row r="685" spans="1:1" ht="15" hidden="1" customHeight="1" x14ac:dyDescent="0.25">
      <c r="A685" s="1150"/>
    </row>
    <row r="686" spans="1:1" ht="15" hidden="1" customHeight="1" x14ac:dyDescent="0.25">
      <c r="A686" s="1150"/>
    </row>
    <row r="687" spans="1:1" ht="15" hidden="1" customHeight="1" x14ac:dyDescent="0.25">
      <c r="A687" s="1150"/>
    </row>
    <row r="688" spans="1:1" ht="15" hidden="1" customHeight="1" x14ac:dyDescent="0.25">
      <c r="A688" s="1150"/>
    </row>
    <row r="689" spans="1:1" ht="15" hidden="1" customHeight="1" x14ac:dyDescent="0.25">
      <c r="A689" s="1150"/>
    </row>
    <row r="690" spans="1:1" ht="15" hidden="1" customHeight="1" x14ac:dyDescent="0.25">
      <c r="A690" s="1150"/>
    </row>
    <row r="691" spans="1:1" ht="15" hidden="1" customHeight="1" x14ac:dyDescent="0.25">
      <c r="A691" s="1150"/>
    </row>
    <row r="692" spans="1:1" ht="15" hidden="1" customHeight="1" x14ac:dyDescent="0.25">
      <c r="A692" s="1150"/>
    </row>
    <row r="693" spans="1:1" ht="15" hidden="1" customHeight="1" x14ac:dyDescent="0.25">
      <c r="A693" s="1150"/>
    </row>
    <row r="694" spans="1:1" ht="15" hidden="1" customHeight="1" x14ac:dyDescent="0.25">
      <c r="A694" s="1150"/>
    </row>
    <row r="695" spans="1:1" ht="15" hidden="1" customHeight="1" x14ac:dyDescent="0.25">
      <c r="A695" s="1150"/>
    </row>
    <row r="696" spans="1:1" ht="15" hidden="1" customHeight="1" x14ac:dyDescent="0.25">
      <c r="A696" s="1150"/>
    </row>
    <row r="697" spans="1:1" ht="15" hidden="1" customHeight="1" x14ac:dyDescent="0.25">
      <c r="A697" s="1150"/>
    </row>
    <row r="698" spans="1:1" ht="15" hidden="1" customHeight="1" x14ac:dyDescent="0.25">
      <c r="A698" s="1150"/>
    </row>
    <row r="699" spans="1:1" ht="15" hidden="1" customHeight="1" x14ac:dyDescent="0.25">
      <c r="A699" s="1150"/>
    </row>
    <row r="700" spans="1:1" ht="15" hidden="1" customHeight="1" x14ac:dyDescent="0.25">
      <c r="A700" s="1150"/>
    </row>
    <row r="701" spans="1:1" ht="15" hidden="1" customHeight="1" x14ac:dyDescent="0.25">
      <c r="A701" s="1150"/>
    </row>
    <row r="702" spans="1:1" ht="15" hidden="1" customHeight="1" x14ac:dyDescent="0.25">
      <c r="A702" s="1150"/>
    </row>
    <row r="703" spans="1:1" ht="15" hidden="1" customHeight="1" x14ac:dyDescent="0.25">
      <c r="A703" s="1150"/>
    </row>
    <row r="704" spans="1:1" ht="15" hidden="1" customHeight="1" x14ac:dyDescent="0.25">
      <c r="A704" s="1150"/>
    </row>
    <row r="705" spans="1:1" ht="15" hidden="1" customHeight="1" x14ac:dyDescent="0.25">
      <c r="A705" s="1150"/>
    </row>
    <row r="706" spans="1:1" ht="15" hidden="1" customHeight="1" x14ac:dyDescent="0.25">
      <c r="A706" s="1150"/>
    </row>
    <row r="707" spans="1:1" ht="15" hidden="1" customHeight="1" x14ac:dyDescent="0.25">
      <c r="A707" s="1150"/>
    </row>
    <row r="708" spans="1:1" ht="15" hidden="1" customHeight="1" x14ac:dyDescent="0.25">
      <c r="A708" s="1150"/>
    </row>
    <row r="709" spans="1:1" ht="15" hidden="1" customHeight="1" x14ac:dyDescent="0.25">
      <c r="A709" s="1150"/>
    </row>
    <row r="710" spans="1:1" ht="15" hidden="1" customHeight="1" x14ac:dyDescent="0.25">
      <c r="A710" s="1150"/>
    </row>
    <row r="711" spans="1:1" ht="15" hidden="1" customHeight="1" x14ac:dyDescent="0.25">
      <c r="A711" s="1150"/>
    </row>
    <row r="712" spans="1:1" ht="15" hidden="1" customHeight="1" x14ac:dyDescent="0.25">
      <c r="A712" s="1150"/>
    </row>
    <row r="713" spans="1:1" ht="15" hidden="1" customHeight="1" x14ac:dyDescent="0.25">
      <c r="A713" s="1150"/>
    </row>
    <row r="714" spans="1:1" ht="15" hidden="1" customHeight="1" x14ac:dyDescent="0.25">
      <c r="A714" s="1150"/>
    </row>
    <row r="715" spans="1:1" ht="15" hidden="1" customHeight="1" x14ac:dyDescent="0.25">
      <c r="A715" s="1150"/>
    </row>
    <row r="716" spans="1:1" ht="15" hidden="1" customHeight="1" x14ac:dyDescent="0.25">
      <c r="A716" s="1150"/>
    </row>
    <row r="717" spans="1:1" ht="15" hidden="1" customHeight="1" x14ac:dyDescent="0.25">
      <c r="A717" s="1150"/>
    </row>
    <row r="718" spans="1:1" ht="15" hidden="1" customHeight="1" x14ac:dyDescent="0.25">
      <c r="A718" s="1150"/>
    </row>
    <row r="719" spans="1:1" ht="15" hidden="1" customHeight="1" x14ac:dyDescent="0.25">
      <c r="A719" s="1150"/>
    </row>
    <row r="720" spans="1:1" ht="15" hidden="1" customHeight="1" x14ac:dyDescent="0.25">
      <c r="A720" s="1150"/>
    </row>
    <row r="721" spans="1:1" ht="15" hidden="1" customHeight="1" x14ac:dyDescent="0.25">
      <c r="A721" s="1150"/>
    </row>
    <row r="722" spans="1:1" ht="15" hidden="1" customHeight="1" x14ac:dyDescent="0.25">
      <c r="A722" s="1150"/>
    </row>
    <row r="723" spans="1:1" ht="15" hidden="1" customHeight="1" x14ac:dyDescent="0.25">
      <c r="A723" s="1150"/>
    </row>
    <row r="724" spans="1:1" ht="15" hidden="1" customHeight="1" x14ac:dyDescent="0.25">
      <c r="A724" s="1150"/>
    </row>
    <row r="725" spans="1:1" ht="15" hidden="1" customHeight="1" x14ac:dyDescent="0.25">
      <c r="A725" s="1150"/>
    </row>
    <row r="726" spans="1:1" ht="15" hidden="1" customHeight="1" x14ac:dyDescent="0.25">
      <c r="A726" s="1150"/>
    </row>
    <row r="727" spans="1:1" ht="15" hidden="1" customHeight="1" x14ac:dyDescent="0.25">
      <c r="A727" s="1150"/>
    </row>
    <row r="728" spans="1:1" ht="15" hidden="1" customHeight="1" x14ac:dyDescent="0.25">
      <c r="A728" s="1150"/>
    </row>
    <row r="729" spans="1:1" ht="15" hidden="1" customHeight="1" x14ac:dyDescent="0.25">
      <c r="A729" s="1150"/>
    </row>
    <row r="730" spans="1:1" ht="15" hidden="1" customHeight="1" x14ac:dyDescent="0.25">
      <c r="A730" s="1150"/>
    </row>
    <row r="731" spans="1:1" ht="15" hidden="1" customHeight="1" x14ac:dyDescent="0.25">
      <c r="A731" s="1150"/>
    </row>
    <row r="732" spans="1:1" ht="15" hidden="1" customHeight="1" x14ac:dyDescent="0.25">
      <c r="A732" s="1150"/>
    </row>
    <row r="733" spans="1:1" ht="15" hidden="1" customHeight="1" x14ac:dyDescent="0.25"/>
    <row r="734" spans="1:1" ht="15" hidden="1" customHeight="1" x14ac:dyDescent="0.25"/>
    <row r="735" spans="1:1" ht="15" hidden="1" customHeight="1" x14ac:dyDescent="0.25"/>
    <row r="736" spans="1:1" ht="15" hidden="1" customHeight="1" x14ac:dyDescent="0.25"/>
    <row r="737" ht="15" hidden="1" customHeight="1" x14ac:dyDescent="0.25"/>
    <row r="738" ht="15" hidden="1" customHeight="1" x14ac:dyDescent="0.25"/>
    <row r="739" ht="15" hidden="1" customHeight="1" x14ac:dyDescent="0.25"/>
    <row r="740" ht="15" hidden="1" customHeight="1" x14ac:dyDescent="0.25"/>
    <row r="741" ht="15" hidden="1" customHeight="1" x14ac:dyDescent="0.25"/>
    <row r="742" ht="15" hidden="1" customHeight="1" x14ac:dyDescent="0.25"/>
    <row r="743" ht="15" hidden="1" customHeight="1" x14ac:dyDescent="0.25"/>
    <row r="744" ht="15" hidden="1" customHeight="1" x14ac:dyDescent="0.25"/>
    <row r="745" ht="15" hidden="1" customHeight="1" x14ac:dyDescent="0.25"/>
    <row r="746" ht="15" hidden="1" customHeight="1" x14ac:dyDescent="0.25"/>
    <row r="747" ht="15" hidden="1" customHeight="1" x14ac:dyDescent="0.25"/>
  </sheetData>
  <mergeCells count="89">
    <mergeCell ref="B509:B514"/>
    <mergeCell ref="B360:B367"/>
    <mergeCell ref="B371:C372"/>
    <mergeCell ref="B380:C380"/>
    <mergeCell ref="D441:I441"/>
    <mergeCell ref="B441:C442"/>
    <mergeCell ref="B420:C420"/>
    <mergeCell ref="B430:C431"/>
    <mergeCell ref="D430:J430"/>
    <mergeCell ref="B503:B508"/>
    <mergeCell ref="D371:V371"/>
    <mergeCell ref="L430:R430"/>
    <mergeCell ref="N451:N452"/>
    <mergeCell ref="B461:C462"/>
    <mergeCell ref="B451:C452"/>
    <mergeCell ref="B388:C388"/>
    <mergeCell ref="B396:C396"/>
    <mergeCell ref="B404:C404"/>
    <mergeCell ref="B412:C412"/>
    <mergeCell ref="D309:V309"/>
    <mergeCell ref="B336:B343"/>
    <mergeCell ref="B344:B351"/>
    <mergeCell ref="B352:B359"/>
    <mergeCell ref="B328:B335"/>
    <mergeCell ref="B283:B290"/>
    <mergeCell ref="B291:B298"/>
    <mergeCell ref="B299:B306"/>
    <mergeCell ref="B311:B319"/>
    <mergeCell ref="B320:B327"/>
    <mergeCell ref="D4:V4"/>
    <mergeCell ref="B6:B14"/>
    <mergeCell ref="B15:B22"/>
    <mergeCell ref="B23:B30"/>
    <mergeCell ref="B31:B38"/>
    <mergeCell ref="B108:B115"/>
    <mergeCell ref="D65:V65"/>
    <mergeCell ref="B67:B75"/>
    <mergeCell ref="D126:V126"/>
    <mergeCell ref="B128:B136"/>
    <mergeCell ref="B137:B144"/>
    <mergeCell ref="B145:B152"/>
    <mergeCell ref="B153:B160"/>
    <mergeCell ref="B161:B168"/>
    <mergeCell ref="B169:B176"/>
    <mergeCell ref="B177:B184"/>
    <mergeCell ref="B491:C492"/>
    <mergeCell ref="D491:I491"/>
    <mergeCell ref="B501:B502"/>
    <mergeCell ref="C501:D502"/>
    <mergeCell ref="E501:J501"/>
    <mergeCell ref="B214:B221"/>
    <mergeCell ref="B222:B229"/>
    <mergeCell ref="B230:B237"/>
    <mergeCell ref="B238:B245"/>
    <mergeCell ref="D248:V248"/>
    <mergeCell ref="B267:B274"/>
    <mergeCell ref="B259:B266"/>
    <mergeCell ref="B250:B258"/>
    <mergeCell ref="B275:B282"/>
    <mergeCell ref="L451:M452"/>
    <mergeCell ref="B39:B46"/>
    <mergeCell ref="B472:C473"/>
    <mergeCell ref="D472:I472"/>
    <mergeCell ref="B482:C483"/>
    <mergeCell ref="D482:I482"/>
    <mergeCell ref="D187:V187"/>
    <mergeCell ref="B189:B197"/>
    <mergeCell ref="B116:B123"/>
    <mergeCell ref="B47:B54"/>
    <mergeCell ref="B55:B62"/>
    <mergeCell ref="B76:B83"/>
    <mergeCell ref="B84:B91"/>
    <mergeCell ref="B92:B99"/>
    <mergeCell ref="B100:B107"/>
    <mergeCell ref="B198:B205"/>
    <mergeCell ref="B206:B213"/>
    <mergeCell ref="D629:I629"/>
    <mergeCell ref="D630:I630"/>
    <mergeCell ref="B588:C590"/>
    <mergeCell ref="D588:I588"/>
    <mergeCell ref="J588:O588"/>
    <mergeCell ref="D589:I589"/>
    <mergeCell ref="J589:O589"/>
    <mergeCell ref="J520:O520"/>
    <mergeCell ref="D535:I535"/>
    <mergeCell ref="J535:O535"/>
    <mergeCell ref="D451:I451"/>
    <mergeCell ref="D461:I461"/>
    <mergeCell ref="D520:I520"/>
  </mergeCells>
  <conditionalFormatting sqref="D8:V8">
    <cfRule type="cellIs" dxfId="240" priority="528" stopIfTrue="1" operator="lessThan">
      <formula>0</formula>
    </cfRule>
  </conditionalFormatting>
  <conditionalFormatting sqref="L432:R437 L516:L519 C552:J555 L552:L570 L581:L585 J556:J586">
    <cfRule type="cellIs" dxfId="239" priority="524" stopIfTrue="1" operator="equal">
      <formula>"No"</formula>
    </cfRule>
    <cfRule type="cellIs" dxfId="238" priority="525" stopIfTrue="1" operator="equal">
      <formula>"Yes"</formula>
    </cfRule>
  </conditionalFormatting>
  <conditionalFormatting sqref="E10:E11">
    <cfRule type="cellIs" dxfId="237" priority="522" stopIfTrue="1" operator="lessThan">
      <formula>0</formula>
    </cfRule>
  </conditionalFormatting>
  <conditionalFormatting sqref="D7:V11">
    <cfRule type="cellIs" dxfId="236" priority="521" stopIfTrue="1" operator="lessThan">
      <formula>0</formula>
    </cfRule>
  </conditionalFormatting>
  <conditionalFormatting sqref="D15:V15">
    <cfRule type="cellIs" dxfId="235" priority="517" stopIfTrue="1" operator="lessThan">
      <formula>0</formula>
    </cfRule>
  </conditionalFormatting>
  <conditionalFormatting sqref="E15">
    <cfRule type="cellIs" dxfId="234" priority="516" stopIfTrue="1" operator="lessThan">
      <formula>0</formula>
    </cfRule>
  </conditionalFormatting>
  <conditionalFormatting sqref="F15:V15">
    <cfRule type="cellIs" dxfId="233" priority="515" stopIfTrue="1" operator="lessThan">
      <formula>0</formula>
    </cfRule>
  </conditionalFormatting>
  <conditionalFormatting sqref="D373">
    <cfRule type="cellIs" dxfId="232" priority="358" stopIfTrue="1" operator="lessThan">
      <formula>0</formula>
    </cfRule>
  </conditionalFormatting>
  <conditionalFormatting sqref="D378">
    <cfRule type="cellIs" dxfId="231" priority="357" stopIfTrue="1" operator="lessThan">
      <formula>0</formula>
    </cfRule>
  </conditionalFormatting>
  <conditionalFormatting sqref="D374:D377">
    <cfRule type="cellIs" dxfId="230" priority="356" stopIfTrue="1" operator="lessThan">
      <formula>0</formula>
    </cfRule>
  </conditionalFormatting>
  <conditionalFormatting sqref="E373:V373">
    <cfRule type="cellIs" dxfId="229" priority="355" stopIfTrue="1" operator="lessThan">
      <formula>0</formula>
    </cfRule>
  </conditionalFormatting>
  <conditionalFormatting sqref="E378:V378">
    <cfRule type="cellIs" dxfId="228" priority="354" stopIfTrue="1" operator="lessThan">
      <formula>0</formula>
    </cfRule>
  </conditionalFormatting>
  <conditionalFormatting sqref="E374:V377">
    <cfRule type="cellIs" dxfId="227" priority="353" stopIfTrue="1" operator="lessThan">
      <formula>0</formula>
    </cfRule>
  </conditionalFormatting>
  <conditionalFormatting sqref="L503:L514">
    <cfRule type="cellIs" dxfId="226" priority="297" stopIfTrue="1" operator="equal">
      <formula>"No"</formula>
    </cfRule>
    <cfRule type="cellIs" dxfId="225" priority="298" stopIfTrue="1" operator="equal">
      <formula>"Yes"</formula>
    </cfRule>
  </conditionalFormatting>
  <conditionalFormatting sqref="D381">
    <cfRule type="cellIs" dxfId="224" priority="237" stopIfTrue="1" operator="lessThan">
      <formula>0</formula>
    </cfRule>
  </conditionalFormatting>
  <conditionalFormatting sqref="D386">
    <cfRule type="cellIs" dxfId="223" priority="236" stopIfTrue="1" operator="lessThan">
      <formula>0</formula>
    </cfRule>
  </conditionalFormatting>
  <conditionalFormatting sqref="D382:D385">
    <cfRule type="cellIs" dxfId="222" priority="235" stopIfTrue="1" operator="lessThan">
      <formula>0</formula>
    </cfRule>
  </conditionalFormatting>
  <conditionalFormatting sqref="E381:V381">
    <cfRule type="cellIs" dxfId="221" priority="234" stopIfTrue="1" operator="lessThan">
      <formula>0</formula>
    </cfRule>
  </conditionalFormatting>
  <conditionalFormatting sqref="E386:V386">
    <cfRule type="cellIs" dxfId="220" priority="233" stopIfTrue="1" operator="lessThan">
      <formula>0</formula>
    </cfRule>
  </conditionalFormatting>
  <conditionalFormatting sqref="E382:V385">
    <cfRule type="cellIs" dxfId="219" priority="232" stopIfTrue="1" operator="lessThan">
      <formula>0</formula>
    </cfRule>
  </conditionalFormatting>
  <conditionalFormatting sqref="D389">
    <cfRule type="cellIs" dxfId="218" priority="231" stopIfTrue="1" operator="lessThan">
      <formula>0</formula>
    </cfRule>
  </conditionalFormatting>
  <conditionalFormatting sqref="D394">
    <cfRule type="cellIs" dxfId="217" priority="230" stopIfTrue="1" operator="lessThan">
      <formula>0</formula>
    </cfRule>
  </conditionalFormatting>
  <conditionalFormatting sqref="D390:D393">
    <cfRule type="cellIs" dxfId="216" priority="229" stopIfTrue="1" operator="lessThan">
      <formula>0</formula>
    </cfRule>
  </conditionalFormatting>
  <conditionalFormatting sqref="E389:V389">
    <cfRule type="cellIs" dxfId="215" priority="228" stopIfTrue="1" operator="lessThan">
      <formula>0</formula>
    </cfRule>
  </conditionalFormatting>
  <conditionalFormatting sqref="E394:V394">
    <cfRule type="cellIs" dxfId="214" priority="227" stopIfTrue="1" operator="lessThan">
      <formula>0</formula>
    </cfRule>
  </conditionalFormatting>
  <conditionalFormatting sqref="E390:V393">
    <cfRule type="cellIs" dxfId="213" priority="226" stopIfTrue="1" operator="lessThan">
      <formula>0</formula>
    </cfRule>
  </conditionalFormatting>
  <conditionalFormatting sqref="D397">
    <cfRule type="cellIs" dxfId="212" priority="225" stopIfTrue="1" operator="lessThan">
      <formula>0</formula>
    </cfRule>
  </conditionalFormatting>
  <conditionalFormatting sqref="D402">
    <cfRule type="cellIs" dxfId="211" priority="224" stopIfTrue="1" operator="lessThan">
      <formula>0</formula>
    </cfRule>
  </conditionalFormatting>
  <conditionalFormatting sqref="D398:D401">
    <cfRule type="cellIs" dxfId="210" priority="223" stopIfTrue="1" operator="lessThan">
      <formula>0</formula>
    </cfRule>
  </conditionalFormatting>
  <conditionalFormatting sqref="E397:V397">
    <cfRule type="cellIs" dxfId="209" priority="222" stopIfTrue="1" operator="lessThan">
      <formula>0</formula>
    </cfRule>
  </conditionalFormatting>
  <conditionalFormatting sqref="E402:V402">
    <cfRule type="cellIs" dxfId="208" priority="221" stopIfTrue="1" operator="lessThan">
      <formula>0</formula>
    </cfRule>
  </conditionalFormatting>
  <conditionalFormatting sqref="E398:V401">
    <cfRule type="cellIs" dxfId="207" priority="220" stopIfTrue="1" operator="lessThan">
      <formula>0</formula>
    </cfRule>
  </conditionalFormatting>
  <conditionalFormatting sqref="D405">
    <cfRule type="cellIs" dxfId="206" priority="219" stopIfTrue="1" operator="lessThan">
      <formula>0</formula>
    </cfRule>
  </conditionalFormatting>
  <conditionalFormatting sqref="D410">
    <cfRule type="cellIs" dxfId="205" priority="218" stopIfTrue="1" operator="lessThan">
      <formula>0</formula>
    </cfRule>
  </conditionalFormatting>
  <conditionalFormatting sqref="D406:D409">
    <cfRule type="cellIs" dxfId="204" priority="217" stopIfTrue="1" operator="lessThan">
      <formula>0</formula>
    </cfRule>
  </conditionalFormatting>
  <conditionalFormatting sqref="E405:V405">
    <cfRule type="cellIs" dxfId="203" priority="216" stopIfTrue="1" operator="lessThan">
      <formula>0</formula>
    </cfRule>
  </conditionalFormatting>
  <conditionalFormatting sqref="E410:V410">
    <cfRule type="cellIs" dxfId="202" priority="215" stopIfTrue="1" operator="lessThan">
      <formula>0</formula>
    </cfRule>
  </conditionalFormatting>
  <conditionalFormatting sqref="E406:V409">
    <cfRule type="cellIs" dxfId="201" priority="214" stopIfTrue="1" operator="lessThan">
      <formula>0</formula>
    </cfRule>
  </conditionalFormatting>
  <conditionalFormatting sqref="D413">
    <cfRule type="cellIs" dxfId="200" priority="213" stopIfTrue="1" operator="lessThan">
      <formula>0</formula>
    </cfRule>
  </conditionalFormatting>
  <conditionalFormatting sqref="D418">
    <cfRule type="cellIs" dxfId="199" priority="212" stopIfTrue="1" operator="lessThan">
      <formula>0</formula>
    </cfRule>
  </conditionalFormatting>
  <conditionalFormatting sqref="D414:D417">
    <cfRule type="cellIs" dxfId="198" priority="211" stopIfTrue="1" operator="lessThan">
      <formula>0</formula>
    </cfRule>
  </conditionalFormatting>
  <conditionalFormatting sqref="E413:V413">
    <cfRule type="cellIs" dxfId="197" priority="210" stopIfTrue="1" operator="lessThan">
      <formula>0</formula>
    </cfRule>
  </conditionalFormatting>
  <conditionalFormatting sqref="E418:V418">
    <cfRule type="cellIs" dxfId="196" priority="209" stopIfTrue="1" operator="lessThan">
      <formula>0</formula>
    </cfRule>
  </conditionalFormatting>
  <conditionalFormatting sqref="E414:V417">
    <cfRule type="cellIs" dxfId="195" priority="208" stopIfTrue="1" operator="lessThan">
      <formula>0</formula>
    </cfRule>
  </conditionalFormatting>
  <conditionalFormatting sqref="D421">
    <cfRule type="cellIs" dxfId="194" priority="207" stopIfTrue="1" operator="lessThan">
      <formula>0</formula>
    </cfRule>
  </conditionalFormatting>
  <conditionalFormatting sqref="D426">
    <cfRule type="cellIs" dxfId="193" priority="206" stopIfTrue="1" operator="lessThan">
      <formula>0</formula>
    </cfRule>
  </conditionalFormatting>
  <conditionalFormatting sqref="D422:D425">
    <cfRule type="cellIs" dxfId="192" priority="205" stopIfTrue="1" operator="lessThan">
      <formula>0</formula>
    </cfRule>
  </conditionalFormatting>
  <conditionalFormatting sqref="E421:V421">
    <cfRule type="cellIs" dxfId="191" priority="204" stopIfTrue="1" operator="lessThan">
      <formula>0</formula>
    </cfRule>
  </conditionalFormatting>
  <conditionalFormatting sqref="E426:V426">
    <cfRule type="cellIs" dxfId="190" priority="203" stopIfTrue="1" operator="lessThan">
      <formula>0</formula>
    </cfRule>
  </conditionalFormatting>
  <conditionalFormatting sqref="E422:V425">
    <cfRule type="cellIs" dxfId="189" priority="202" stopIfTrue="1" operator="lessThan">
      <formula>0</formula>
    </cfRule>
  </conditionalFormatting>
  <conditionalFormatting sqref="L537:L547">
    <cfRule type="cellIs" dxfId="188" priority="181" stopIfTrue="1" operator="equal">
      <formula>"No"</formula>
    </cfRule>
    <cfRule type="cellIs" dxfId="187" priority="182" stopIfTrue="1" operator="equal">
      <formula>"Yes"</formula>
    </cfRule>
  </conditionalFormatting>
  <conditionalFormatting sqref="L521">
    <cfRule type="cellIs" dxfId="186" priority="179" stopIfTrue="1" operator="equal">
      <formula>"No"</formula>
    </cfRule>
    <cfRule type="cellIs" dxfId="185" priority="180" stopIfTrue="1" operator="equal">
      <formula>"Yes"</formula>
    </cfRule>
  </conditionalFormatting>
  <conditionalFormatting sqref="F537:F546">
    <cfRule type="cellIs" dxfId="184" priority="173" stopIfTrue="1" operator="equal">
      <formula>"No"</formula>
    </cfRule>
    <cfRule type="cellIs" dxfId="183" priority="174" stopIfTrue="1" operator="equal">
      <formula>"Yes"</formula>
    </cfRule>
  </conditionalFormatting>
  <conditionalFormatting sqref="D550:O550">
    <cfRule type="cellIs" dxfId="182" priority="171" stopIfTrue="1" operator="equal">
      <formula>"No"</formula>
    </cfRule>
    <cfRule type="cellIs" dxfId="181" priority="172" stopIfTrue="1" operator="equal">
      <formula>"Yes"</formula>
    </cfRule>
  </conditionalFormatting>
  <conditionalFormatting sqref="D584:I584">
    <cfRule type="cellIs" dxfId="180" priority="167" stopIfTrue="1" operator="equal">
      <formula>"No"</formula>
    </cfRule>
    <cfRule type="cellIs" dxfId="179" priority="168" stopIfTrue="1" operator="equal">
      <formula>"Yes"</formula>
    </cfRule>
  </conditionalFormatting>
  <conditionalFormatting sqref="K632:K634">
    <cfRule type="cellIs" dxfId="178" priority="165" stopIfTrue="1" operator="equal">
      <formula>"No"</formula>
    </cfRule>
    <cfRule type="cellIs" dxfId="177" priority="166" stopIfTrue="1" operator="equal">
      <formula>"Yes"</formula>
    </cfRule>
  </conditionalFormatting>
  <conditionalFormatting sqref="L522:L531">
    <cfRule type="cellIs" dxfId="176" priority="163" stopIfTrue="1" operator="equal">
      <formula>"No"</formula>
    </cfRule>
    <cfRule type="cellIs" dxfId="175" priority="164" stopIfTrue="1" operator="equal">
      <formula>"Yes"</formula>
    </cfRule>
  </conditionalFormatting>
  <conditionalFormatting sqref="D551:O551 D585:I585">
    <cfRule type="cellIs" dxfId="174" priority="159" stopIfTrue="1" operator="equal">
      <formula>FALSE</formula>
    </cfRule>
    <cfRule type="cellIs" dxfId="173" priority="160" stopIfTrue="1" operator="equal">
      <formula>TRUE</formula>
    </cfRule>
  </conditionalFormatting>
  <conditionalFormatting sqref="D16:V18">
    <cfRule type="cellIs" dxfId="172" priority="158" stopIfTrue="1" operator="lessThan">
      <formula>0</formula>
    </cfRule>
  </conditionalFormatting>
  <conditionalFormatting sqref="D23:V23">
    <cfRule type="cellIs" dxfId="171" priority="157" stopIfTrue="1" operator="lessThan">
      <formula>0</formula>
    </cfRule>
  </conditionalFormatting>
  <conditionalFormatting sqref="E23">
    <cfRule type="cellIs" dxfId="170" priority="156" stopIfTrue="1" operator="lessThan">
      <formula>0</formula>
    </cfRule>
  </conditionalFormatting>
  <conditionalFormatting sqref="F23:V23">
    <cfRule type="cellIs" dxfId="169" priority="155" stopIfTrue="1" operator="lessThan">
      <formula>0</formula>
    </cfRule>
  </conditionalFormatting>
  <conditionalFormatting sqref="D24:V26">
    <cfRule type="cellIs" dxfId="168" priority="154" stopIfTrue="1" operator="lessThan">
      <formula>0</formula>
    </cfRule>
  </conditionalFormatting>
  <conditionalFormatting sqref="D31:V31">
    <cfRule type="cellIs" dxfId="167" priority="153" stopIfTrue="1" operator="lessThan">
      <formula>0</formula>
    </cfRule>
  </conditionalFormatting>
  <conditionalFormatting sqref="E31">
    <cfRule type="cellIs" dxfId="166" priority="152" stopIfTrue="1" operator="lessThan">
      <formula>0</formula>
    </cfRule>
  </conditionalFormatting>
  <conditionalFormatting sqref="F31:V31">
    <cfRule type="cellIs" dxfId="165" priority="151" stopIfTrue="1" operator="lessThan">
      <formula>0</formula>
    </cfRule>
  </conditionalFormatting>
  <conditionalFormatting sqref="D32:V34">
    <cfRule type="cellIs" dxfId="164" priority="150" stopIfTrue="1" operator="lessThan">
      <formula>0</formula>
    </cfRule>
  </conditionalFormatting>
  <conditionalFormatting sqref="D39:V39">
    <cfRule type="cellIs" dxfId="163" priority="149" stopIfTrue="1" operator="lessThan">
      <formula>0</formula>
    </cfRule>
  </conditionalFormatting>
  <conditionalFormatting sqref="E39">
    <cfRule type="cellIs" dxfId="162" priority="148" stopIfTrue="1" operator="lessThan">
      <formula>0</formula>
    </cfRule>
  </conditionalFormatting>
  <conditionalFormatting sqref="F39:V39">
    <cfRule type="cellIs" dxfId="161" priority="147" stopIfTrue="1" operator="lessThan">
      <formula>0</formula>
    </cfRule>
  </conditionalFormatting>
  <conditionalFormatting sqref="D40:V42">
    <cfRule type="cellIs" dxfId="160" priority="146" stopIfTrue="1" operator="lessThan">
      <formula>0</formula>
    </cfRule>
  </conditionalFormatting>
  <conditionalFormatting sqref="D47:V47">
    <cfRule type="cellIs" dxfId="159" priority="145" stopIfTrue="1" operator="lessThan">
      <formula>0</formula>
    </cfRule>
  </conditionalFormatting>
  <conditionalFormatting sqref="E47">
    <cfRule type="cellIs" dxfId="158" priority="144" stopIfTrue="1" operator="lessThan">
      <formula>0</formula>
    </cfRule>
  </conditionalFormatting>
  <conditionalFormatting sqref="F47:V47">
    <cfRule type="cellIs" dxfId="157" priority="143" stopIfTrue="1" operator="lessThan">
      <formula>0</formula>
    </cfRule>
  </conditionalFormatting>
  <conditionalFormatting sqref="D48:V50">
    <cfRule type="cellIs" dxfId="156" priority="142" stopIfTrue="1" operator="lessThan">
      <formula>0</formula>
    </cfRule>
  </conditionalFormatting>
  <conditionalFormatting sqref="D55:V55">
    <cfRule type="cellIs" dxfId="155" priority="141" stopIfTrue="1" operator="lessThan">
      <formula>0</formula>
    </cfRule>
  </conditionalFormatting>
  <conditionalFormatting sqref="E55">
    <cfRule type="cellIs" dxfId="154" priority="140" stopIfTrue="1" operator="lessThan">
      <formula>0</formula>
    </cfRule>
  </conditionalFormatting>
  <conditionalFormatting sqref="F55:V55">
    <cfRule type="cellIs" dxfId="153" priority="139" stopIfTrue="1" operator="lessThan">
      <formula>0</formula>
    </cfRule>
  </conditionalFormatting>
  <conditionalFormatting sqref="D56:V58">
    <cfRule type="cellIs" dxfId="152" priority="138" stopIfTrue="1" operator="lessThan">
      <formula>0</formula>
    </cfRule>
  </conditionalFormatting>
  <conditionalFormatting sqref="D69:V69">
    <cfRule type="cellIs" dxfId="151" priority="137" stopIfTrue="1" operator="lessThan">
      <formula>0</formula>
    </cfRule>
  </conditionalFormatting>
  <conditionalFormatting sqref="E71:E72">
    <cfRule type="cellIs" dxfId="150" priority="136" stopIfTrue="1" operator="lessThan">
      <formula>0</formula>
    </cfRule>
  </conditionalFormatting>
  <conditionalFormatting sqref="D68:V72">
    <cfRule type="cellIs" dxfId="149" priority="135" stopIfTrue="1" operator="lessThan">
      <formula>0</formula>
    </cfRule>
  </conditionalFormatting>
  <conditionalFormatting sqref="D76:V76">
    <cfRule type="cellIs" dxfId="148" priority="134" stopIfTrue="1" operator="lessThan">
      <formula>0</formula>
    </cfRule>
  </conditionalFormatting>
  <conditionalFormatting sqref="E76">
    <cfRule type="cellIs" dxfId="147" priority="133" stopIfTrue="1" operator="lessThan">
      <formula>0</formula>
    </cfRule>
  </conditionalFormatting>
  <conditionalFormatting sqref="F76:V76">
    <cfRule type="cellIs" dxfId="146" priority="132" stopIfTrue="1" operator="lessThan">
      <formula>0</formula>
    </cfRule>
  </conditionalFormatting>
  <conditionalFormatting sqref="D77:V79">
    <cfRule type="cellIs" dxfId="145" priority="131" stopIfTrue="1" operator="lessThan">
      <formula>0</formula>
    </cfRule>
  </conditionalFormatting>
  <conditionalFormatting sqref="D84:V84">
    <cfRule type="cellIs" dxfId="144" priority="130" stopIfTrue="1" operator="lessThan">
      <formula>0</formula>
    </cfRule>
  </conditionalFormatting>
  <conditionalFormatting sqref="E84">
    <cfRule type="cellIs" dxfId="143" priority="129" stopIfTrue="1" operator="lessThan">
      <formula>0</formula>
    </cfRule>
  </conditionalFormatting>
  <conditionalFormatting sqref="F84:V84">
    <cfRule type="cellIs" dxfId="142" priority="128" stopIfTrue="1" operator="lessThan">
      <formula>0</formula>
    </cfRule>
  </conditionalFormatting>
  <conditionalFormatting sqref="D85:V87">
    <cfRule type="cellIs" dxfId="141" priority="127" stopIfTrue="1" operator="lessThan">
      <formula>0</formula>
    </cfRule>
  </conditionalFormatting>
  <conditionalFormatting sqref="D92:V92">
    <cfRule type="cellIs" dxfId="140" priority="126" stopIfTrue="1" operator="lessThan">
      <formula>0</formula>
    </cfRule>
  </conditionalFormatting>
  <conditionalFormatting sqref="E92">
    <cfRule type="cellIs" dxfId="139" priority="125" stopIfTrue="1" operator="lessThan">
      <formula>0</formula>
    </cfRule>
  </conditionalFormatting>
  <conditionalFormatting sqref="F92:V92">
    <cfRule type="cellIs" dxfId="138" priority="124" stopIfTrue="1" operator="lessThan">
      <formula>0</formula>
    </cfRule>
  </conditionalFormatting>
  <conditionalFormatting sqref="D93:V95">
    <cfRule type="cellIs" dxfId="137" priority="123" stopIfTrue="1" operator="lessThan">
      <formula>0</formula>
    </cfRule>
  </conditionalFormatting>
  <conditionalFormatting sqref="D100:V100">
    <cfRule type="cellIs" dxfId="136" priority="122" stopIfTrue="1" operator="lessThan">
      <formula>0</formula>
    </cfRule>
  </conditionalFormatting>
  <conditionalFormatting sqref="E100">
    <cfRule type="cellIs" dxfId="135" priority="121" stopIfTrue="1" operator="lessThan">
      <formula>0</formula>
    </cfRule>
  </conditionalFormatting>
  <conditionalFormatting sqref="F100:V100">
    <cfRule type="cellIs" dxfId="134" priority="120" stopIfTrue="1" operator="lessThan">
      <formula>0</formula>
    </cfRule>
  </conditionalFormatting>
  <conditionalFormatting sqref="D101:V103">
    <cfRule type="cellIs" dxfId="133" priority="119" stopIfTrue="1" operator="lessThan">
      <formula>0</formula>
    </cfRule>
  </conditionalFormatting>
  <conditionalFormatting sqref="D108:V108">
    <cfRule type="cellIs" dxfId="132" priority="118" stopIfTrue="1" operator="lessThan">
      <formula>0</formula>
    </cfRule>
  </conditionalFormatting>
  <conditionalFormatting sqref="E108">
    <cfRule type="cellIs" dxfId="131" priority="117" stopIfTrue="1" operator="lessThan">
      <formula>0</formula>
    </cfRule>
  </conditionalFormatting>
  <conditionalFormatting sqref="F108:V108">
    <cfRule type="cellIs" dxfId="130" priority="116" stopIfTrue="1" operator="lessThan">
      <formula>0</formula>
    </cfRule>
  </conditionalFormatting>
  <conditionalFormatting sqref="D109:V111">
    <cfRule type="cellIs" dxfId="129" priority="115" stopIfTrue="1" operator="lessThan">
      <formula>0</formula>
    </cfRule>
  </conditionalFormatting>
  <conditionalFormatting sqref="D116:V116">
    <cfRule type="cellIs" dxfId="128" priority="114" stopIfTrue="1" operator="lessThan">
      <formula>0</formula>
    </cfRule>
  </conditionalFormatting>
  <conditionalFormatting sqref="E116">
    <cfRule type="cellIs" dxfId="127" priority="113" stopIfTrue="1" operator="lessThan">
      <formula>0</formula>
    </cfRule>
  </conditionalFormatting>
  <conditionalFormatting sqref="F116:V116">
    <cfRule type="cellIs" dxfId="126" priority="112" stopIfTrue="1" operator="lessThan">
      <formula>0</formula>
    </cfRule>
  </conditionalFormatting>
  <conditionalFormatting sqref="D117:V119">
    <cfRule type="cellIs" dxfId="125" priority="111" stopIfTrue="1" operator="lessThan">
      <formula>0</formula>
    </cfRule>
  </conditionalFormatting>
  <conditionalFormatting sqref="D130:V130">
    <cfRule type="cellIs" dxfId="124" priority="110" stopIfTrue="1" operator="lessThan">
      <formula>0</formula>
    </cfRule>
  </conditionalFormatting>
  <conditionalFormatting sqref="E132:E133">
    <cfRule type="cellIs" dxfId="123" priority="109" stopIfTrue="1" operator="lessThan">
      <formula>0</formula>
    </cfRule>
  </conditionalFormatting>
  <conditionalFormatting sqref="D129:V133">
    <cfRule type="cellIs" dxfId="122" priority="108" stopIfTrue="1" operator="lessThan">
      <formula>0</formula>
    </cfRule>
  </conditionalFormatting>
  <conditionalFormatting sqref="D137:V137">
    <cfRule type="cellIs" dxfId="121" priority="107" stopIfTrue="1" operator="lessThan">
      <formula>0</formula>
    </cfRule>
  </conditionalFormatting>
  <conditionalFormatting sqref="E137">
    <cfRule type="cellIs" dxfId="120" priority="106" stopIfTrue="1" operator="lessThan">
      <formula>0</formula>
    </cfRule>
  </conditionalFormatting>
  <conditionalFormatting sqref="F137:V137">
    <cfRule type="cellIs" dxfId="119" priority="105" stopIfTrue="1" operator="lessThan">
      <formula>0</formula>
    </cfRule>
  </conditionalFormatting>
  <conditionalFormatting sqref="D138:V140">
    <cfRule type="cellIs" dxfId="118" priority="104" stopIfTrue="1" operator="lessThan">
      <formula>0</formula>
    </cfRule>
  </conditionalFormatting>
  <conditionalFormatting sqref="D145:V145">
    <cfRule type="cellIs" dxfId="117" priority="103" stopIfTrue="1" operator="lessThan">
      <formula>0</formula>
    </cfRule>
  </conditionalFormatting>
  <conditionalFormatting sqref="E145">
    <cfRule type="cellIs" dxfId="116" priority="102" stopIfTrue="1" operator="lessThan">
      <formula>0</formula>
    </cfRule>
  </conditionalFormatting>
  <conditionalFormatting sqref="F145:V145">
    <cfRule type="cellIs" dxfId="115" priority="101" stopIfTrue="1" operator="lessThan">
      <formula>0</formula>
    </cfRule>
  </conditionalFormatting>
  <conditionalFormatting sqref="D146:V148">
    <cfRule type="cellIs" dxfId="114" priority="100" stopIfTrue="1" operator="lessThan">
      <formula>0</formula>
    </cfRule>
  </conditionalFormatting>
  <conditionalFormatting sqref="D153:V153">
    <cfRule type="cellIs" dxfId="113" priority="99" stopIfTrue="1" operator="lessThan">
      <formula>0</formula>
    </cfRule>
  </conditionalFormatting>
  <conditionalFormatting sqref="E153">
    <cfRule type="cellIs" dxfId="112" priority="98" stopIfTrue="1" operator="lessThan">
      <formula>0</formula>
    </cfRule>
  </conditionalFormatting>
  <conditionalFormatting sqref="F153:V153">
    <cfRule type="cellIs" dxfId="111" priority="97" stopIfTrue="1" operator="lessThan">
      <formula>0</formula>
    </cfRule>
  </conditionalFormatting>
  <conditionalFormatting sqref="D154:V156">
    <cfRule type="cellIs" dxfId="110" priority="96" stopIfTrue="1" operator="lessThan">
      <formula>0</formula>
    </cfRule>
  </conditionalFormatting>
  <conditionalFormatting sqref="D161:V161">
    <cfRule type="cellIs" dxfId="109" priority="95" stopIfTrue="1" operator="lessThan">
      <formula>0</formula>
    </cfRule>
  </conditionalFormatting>
  <conditionalFormatting sqref="E161">
    <cfRule type="cellIs" dxfId="108" priority="94" stopIfTrue="1" operator="lessThan">
      <formula>0</formula>
    </cfRule>
  </conditionalFormatting>
  <conditionalFormatting sqref="F161:V161">
    <cfRule type="cellIs" dxfId="107" priority="93" stopIfTrue="1" operator="lessThan">
      <formula>0</formula>
    </cfRule>
  </conditionalFormatting>
  <conditionalFormatting sqref="D162:V164">
    <cfRule type="cellIs" dxfId="106" priority="92" stopIfTrue="1" operator="lessThan">
      <formula>0</formula>
    </cfRule>
  </conditionalFormatting>
  <conditionalFormatting sqref="D169:V169">
    <cfRule type="cellIs" dxfId="105" priority="91" stopIfTrue="1" operator="lessThan">
      <formula>0</formula>
    </cfRule>
  </conditionalFormatting>
  <conditionalFormatting sqref="E169">
    <cfRule type="cellIs" dxfId="104" priority="90" stopIfTrue="1" operator="lessThan">
      <formula>0</formula>
    </cfRule>
  </conditionalFormatting>
  <conditionalFormatting sqref="F169:V169">
    <cfRule type="cellIs" dxfId="103" priority="89" stopIfTrue="1" operator="lessThan">
      <formula>0</formula>
    </cfRule>
  </conditionalFormatting>
  <conditionalFormatting sqref="D170:V172">
    <cfRule type="cellIs" dxfId="102" priority="88" stopIfTrue="1" operator="lessThan">
      <formula>0</formula>
    </cfRule>
  </conditionalFormatting>
  <conditionalFormatting sqref="D177:V177">
    <cfRule type="cellIs" dxfId="101" priority="87" stopIfTrue="1" operator="lessThan">
      <formula>0</formula>
    </cfRule>
  </conditionalFormatting>
  <conditionalFormatting sqref="E177">
    <cfRule type="cellIs" dxfId="100" priority="86" stopIfTrue="1" operator="lessThan">
      <formula>0</formula>
    </cfRule>
  </conditionalFormatting>
  <conditionalFormatting sqref="F177:V177">
    <cfRule type="cellIs" dxfId="99" priority="85" stopIfTrue="1" operator="lessThan">
      <formula>0</formula>
    </cfRule>
  </conditionalFormatting>
  <conditionalFormatting sqref="D178:V180">
    <cfRule type="cellIs" dxfId="98" priority="84" stopIfTrue="1" operator="lessThan">
      <formula>0</formula>
    </cfRule>
  </conditionalFormatting>
  <conditionalFormatting sqref="D191:V191">
    <cfRule type="cellIs" dxfId="97" priority="83" stopIfTrue="1" operator="lessThan">
      <formula>0</formula>
    </cfRule>
  </conditionalFormatting>
  <conditionalFormatting sqref="E193:E194">
    <cfRule type="cellIs" dxfId="96" priority="82" stopIfTrue="1" operator="lessThan">
      <formula>0</formula>
    </cfRule>
  </conditionalFormatting>
  <conditionalFormatting sqref="D190:V194">
    <cfRule type="cellIs" dxfId="95" priority="81" stopIfTrue="1" operator="lessThan">
      <formula>0</formula>
    </cfRule>
  </conditionalFormatting>
  <conditionalFormatting sqref="D198:V198">
    <cfRule type="cellIs" dxfId="94" priority="80" stopIfTrue="1" operator="lessThan">
      <formula>0</formula>
    </cfRule>
  </conditionalFormatting>
  <conditionalFormatting sqref="E198">
    <cfRule type="cellIs" dxfId="93" priority="79" stopIfTrue="1" operator="lessThan">
      <formula>0</formula>
    </cfRule>
  </conditionalFormatting>
  <conditionalFormatting sqref="F198:V198">
    <cfRule type="cellIs" dxfId="92" priority="78" stopIfTrue="1" operator="lessThan">
      <formula>0</formula>
    </cfRule>
  </conditionalFormatting>
  <conditionalFormatting sqref="D199:V201">
    <cfRule type="cellIs" dxfId="91" priority="77" stopIfTrue="1" operator="lessThan">
      <formula>0</formula>
    </cfRule>
  </conditionalFormatting>
  <conditionalFormatting sqref="D206:V206">
    <cfRule type="cellIs" dxfId="90" priority="76" stopIfTrue="1" operator="lessThan">
      <formula>0</formula>
    </cfRule>
  </conditionalFormatting>
  <conditionalFormatting sqref="E206">
    <cfRule type="cellIs" dxfId="89" priority="75" stopIfTrue="1" operator="lessThan">
      <formula>0</formula>
    </cfRule>
  </conditionalFormatting>
  <conditionalFormatting sqref="F206:V206">
    <cfRule type="cellIs" dxfId="88" priority="74" stopIfTrue="1" operator="lessThan">
      <formula>0</formula>
    </cfRule>
  </conditionalFormatting>
  <conditionalFormatting sqref="D207:V209">
    <cfRule type="cellIs" dxfId="87" priority="73" stopIfTrue="1" operator="lessThan">
      <formula>0</formula>
    </cfRule>
  </conditionalFormatting>
  <conditionalFormatting sqref="D214:V214">
    <cfRule type="cellIs" dxfId="86" priority="72" stopIfTrue="1" operator="lessThan">
      <formula>0</formula>
    </cfRule>
  </conditionalFormatting>
  <conditionalFormatting sqref="E214">
    <cfRule type="cellIs" dxfId="85" priority="71" stopIfTrue="1" operator="lessThan">
      <formula>0</formula>
    </cfRule>
  </conditionalFormatting>
  <conditionalFormatting sqref="F214:V214">
    <cfRule type="cellIs" dxfId="84" priority="70" stopIfTrue="1" operator="lessThan">
      <formula>0</formula>
    </cfRule>
  </conditionalFormatting>
  <conditionalFormatting sqref="D215:V217">
    <cfRule type="cellIs" dxfId="83" priority="69" stopIfTrue="1" operator="lessThan">
      <formula>0</formula>
    </cfRule>
  </conditionalFormatting>
  <conditionalFormatting sqref="D222:V222">
    <cfRule type="cellIs" dxfId="82" priority="68" stopIfTrue="1" operator="lessThan">
      <formula>0</formula>
    </cfRule>
  </conditionalFormatting>
  <conditionalFormatting sqref="E222">
    <cfRule type="cellIs" dxfId="81" priority="67" stopIfTrue="1" operator="lessThan">
      <formula>0</formula>
    </cfRule>
  </conditionalFormatting>
  <conditionalFormatting sqref="F222:V222">
    <cfRule type="cellIs" dxfId="80" priority="66" stopIfTrue="1" operator="lessThan">
      <formula>0</formula>
    </cfRule>
  </conditionalFormatting>
  <conditionalFormatting sqref="D223:V225">
    <cfRule type="cellIs" dxfId="79" priority="65" stopIfTrue="1" operator="lessThan">
      <formula>0</formula>
    </cfRule>
  </conditionalFormatting>
  <conditionalFormatting sqref="D230:V230">
    <cfRule type="cellIs" dxfId="78" priority="64" stopIfTrue="1" operator="lessThan">
      <formula>0</formula>
    </cfRule>
  </conditionalFormatting>
  <conditionalFormatting sqref="E230">
    <cfRule type="cellIs" dxfId="77" priority="63" stopIfTrue="1" operator="lessThan">
      <formula>0</formula>
    </cfRule>
  </conditionalFormatting>
  <conditionalFormatting sqref="F230:V230">
    <cfRule type="cellIs" dxfId="76" priority="62" stopIfTrue="1" operator="lessThan">
      <formula>0</formula>
    </cfRule>
  </conditionalFormatting>
  <conditionalFormatting sqref="D231:V233">
    <cfRule type="cellIs" dxfId="75" priority="61" stopIfTrue="1" operator="lessThan">
      <formula>0</formula>
    </cfRule>
  </conditionalFormatting>
  <conditionalFormatting sqref="D238:V238">
    <cfRule type="cellIs" dxfId="74" priority="60" stopIfTrue="1" operator="lessThan">
      <formula>0</formula>
    </cfRule>
  </conditionalFormatting>
  <conditionalFormatting sqref="E238">
    <cfRule type="cellIs" dxfId="73" priority="59" stopIfTrue="1" operator="lessThan">
      <formula>0</formula>
    </cfRule>
  </conditionalFormatting>
  <conditionalFormatting sqref="F238:V238">
    <cfRule type="cellIs" dxfId="72" priority="58" stopIfTrue="1" operator="lessThan">
      <formula>0</formula>
    </cfRule>
  </conditionalFormatting>
  <conditionalFormatting sqref="D239:V241">
    <cfRule type="cellIs" dxfId="71" priority="57" stopIfTrue="1" operator="lessThan">
      <formula>0</formula>
    </cfRule>
  </conditionalFormatting>
  <conditionalFormatting sqref="D252:V252">
    <cfRule type="cellIs" dxfId="70" priority="56" stopIfTrue="1" operator="lessThan">
      <formula>0</formula>
    </cfRule>
  </conditionalFormatting>
  <conditionalFormatting sqref="E254:E255">
    <cfRule type="cellIs" dxfId="69" priority="55" stopIfTrue="1" operator="lessThan">
      <formula>0</formula>
    </cfRule>
  </conditionalFormatting>
  <conditionalFormatting sqref="D251:V255">
    <cfRule type="cellIs" dxfId="68" priority="54" stopIfTrue="1" operator="lessThan">
      <formula>0</formula>
    </cfRule>
  </conditionalFormatting>
  <conditionalFormatting sqref="D259:V259">
    <cfRule type="cellIs" dxfId="67" priority="53" stopIfTrue="1" operator="lessThan">
      <formula>0</formula>
    </cfRule>
  </conditionalFormatting>
  <conditionalFormatting sqref="E259">
    <cfRule type="cellIs" dxfId="66" priority="52" stopIfTrue="1" operator="lessThan">
      <formula>0</formula>
    </cfRule>
  </conditionalFormatting>
  <conditionalFormatting sqref="F259:V259">
    <cfRule type="cellIs" dxfId="65" priority="51" stopIfTrue="1" operator="lessThan">
      <formula>0</formula>
    </cfRule>
  </conditionalFormatting>
  <conditionalFormatting sqref="D260:V262">
    <cfRule type="cellIs" dxfId="64" priority="50" stopIfTrue="1" operator="lessThan">
      <formula>0</formula>
    </cfRule>
  </conditionalFormatting>
  <conditionalFormatting sqref="D267:V267">
    <cfRule type="cellIs" dxfId="63" priority="49" stopIfTrue="1" operator="lessThan">
      <formula>0</formula>
    </cfRule>
  </conditionalFormatting>
  <conditionalFormatting sqref="E267">
    <cfRule type="cellIs" dxfId="62" priority="48" stopIfTrue="1" operator="lessThan">
      <formula>0</formula>
    </cfRule>
  </conditionalFormatting>
  <conditionalFormatting sqref="F267:V267">
    <cfRule type="cellIs" dxfId="61" priority="47" stopIfTrue="1" operator="lessThan">
      <formula>0</formula>
    </cfRule>
  </conditionalFormatting>
  <conditionalFormatting sqref="D268:V270">
    <cfRule type="cellIs" dxfId="60" priority="46" stopIfTrue="1" operator="lessThan">
      <formula>0</formula>
    </cfRule>
  </conditionalFormatting>
  <conditionalFormatting sqref="D275:V275">
    <cfRule type="cellIs" dxfId="59" priority="45" stopIfTrue="1" operator="lessThan">
      <formula>0</formula>
    </cfRule>
  </conditionalFormatting>
  <conditionalFormatting sqref="E275">
    <cfRule type="cellIs" dxfId="58" priority="44" stopIfTrue="1" operator="lessThan">
      <formula>0</formula>
    </cfRule>
  </conditionalFormatting>
  <conditionalFormatting sqref="F275:V275">
    <cfRule type="cellIs" dxfId="57" priority="43" stopIfTrue="1" operator="lessThan">
      <formula>0</formula>
    </cfRule>
  </conditionalFormatting>
  <conditionalFormatting sqref="D276:V278">
    <cfRule type="cellIs" dxfId="56" priority="42" stopIfTrue="1" operator="lessThan">
      <formula>0</formula>
    </cfRule>
  </conditionalFormatting>
  <conditionalFormatting sqref="D283:V283">
    <cfRule type="cellIs" dxfId="55" priority="41" stopIfTrue="1" operator="lessThan">
      <formula>0</formula>
    </cfRule>
  </conditionalFormatting>
  <conditionalFormatting sqref="E283">
    <cfRule type="cellIs" dxfId="54" priority="40" stopIfTrue="1" operator="lessThan">
      <formula>0</formula>
    </cfRule>
  </conditionalFormatting>
  <conditionalFormatting sqref="F283:V283">
    <cfRule type="cellIs" dxfId="53" priority="39" stopIfTrue="1" operator="lessThan">
      <formula>0</formula>
    </cfRule>
  </conditionalFormatting>
  <conditionalFormatting sqref="D284:V286">
    <cfRule type="cellIs" dxfId="52" priority="38" stopIfTrue="1" operator="lessThan">
      <formula>0</formula>
    </cfRule>
  </conditionalFormatting>
  <conditionalFormatting sqref="D291:V291">
    <cfRule type="cellIs" dxfId="51" priority="37" stopIfTrue="1" operator="lessThan">
      <formula>0</formula>
    </cfRule>
  </conditionalFormatting>
  <conditionalFormatting sqref="E291">
    <cfRule type="cellIs" dxfId="50" priority="36" stopIfTrue="1" operator="lessThan">
      <formula>0</formula>
    </cfRule>
  </conditionalFormatting>
  <conditionalFormatting sqref="F291:V291">
    <cfRule type="cellIs" dxfId="49" priority="35" stopIfTrue="1" operator="lessThan">
      <formula>0</formula>
    </cfRule>
  </conditionalFormatting>
  <conditionalFormatting sqref="D292:V294">
    <cfRule type="cellIs" dxfId="48" priority="34" stopIfTrue="1" operator="lessThan">
      <formula>0</formula>
    </cfRule>
  </conditionalFormatting>
  <conditionalFormatting sqref="D299:V299">
    <cfRule type="cellIs" dxfId="47" priority="33" stopIfTrue="1" operator="lessThan">
      <formula>0</formula>
    </cfRule>
  </conditionalFormatting>
  <conditionalFormatting sqref="E299">
    <cfRule type="cellIs" dxfId="46" priority="32" stopIfTrue="1" operator="lessThan">
      <formula>0</formula>
    </cfRule>
  </conditionalFormatting>
  <conditionalFormatting sqref="F299:V299">
    <cfRule type="cellIs" dxfId="45" priority="31" stopIfTrue="1" operator="lessThan">
      <formula>0</formula>
    </cfRule>
  </conditionalFormatting>
  <conditionalFormatting sqref="D300:V302">
    <cfRule type="cellIs" dxfId="44" priority="30" stopIfTrue="1" operator="lessThan">
      <formula>0</formula>
    </cfRule>
  </conditionalFormatting>
  <conditionalFormatting sqref="E315:E316">
    <cfRule type="cellIs" dxfId="43" priority="28" stopIfTrue="1" operator="lessThan">
      <formula>0</formula>
    </cfRule>
  </conditionalFormatting>
  <conditionalFormatting sqref="D312:V316">
    <cfRule type="cellIs" dxfId="42" priority="27" stopIfTrue="1" operator="lessThan">
      <formula>0</formula>
    </cfRule>
  </conditionalFormatting>
  <conditionalFormatting sqref="D320:V320">
    <cfRule type="cellIs" dxfId="41" priority="26" stopIfTrue="1" operator="lessThan">
      <formula>0</formula>
    </cfRule>
  </conditionalFormatting>
  <conditionalFormatting sqref="E320">
    <cfRule type="cellIs" dxfId="40" priority="25" stopIfTrue="1" operator="lessThan">
      <formula>0</formula>
    </cfRule>
  </conditionalFormatting>
  <conditionalFormatting sqref="F320:V320">
    <cfRule type="cellIs" dxfId="39" priority="24" stopIfTrue="1" operator="lessThan">
      <formula>0</formula>
    </cfRule>
  </conditionalFormatting>
  <conditionalFormatting sqref="D321:V323">
    <cfRule type="cellIs" dxfId="38" priority="23" stopIfTrue="1" operator="lessThan">
      <formula>0</formula>
    </cfRule>
  </conditionalFormatting>
  <conditionalFormatting sqref="D328:V328">
    <cfRule type="cellIs" dxfId="37" priority="22" stopIfTrue="1" operator="lessThan">
      <formula>0</formula>
    </cfRule>
  </conditionalFormatting>
  <conditionalFormatting sqref="E328">
    <cfRule type="cellIs" dxfId="36" priority="21" stopIfTrue="1" operator="lessThan">
      <formula>0</formula>
    </cfRule>
  </conditionalFormatting>
  <conditionalFormatting sqref="F328:V328">
    <cfRule type="cellIs" dxfId="35" priority="20" stopIfTrue="1" operator="lessThan">
      <formula>0</formula>
    </cfRule>
  </conditionalFormatting>
  <conditionalFormatting sqref="D329:V331">
    <cfRule type="cellIs" dxfId="34" priority="19" stopIfTrue="1" operator="lessThan">
      <formula>0</formula>
    </cfRule>
  </conditionalFormatting>
  <conditionalFormatting sqref="D336:V336">
    <cfRule type="cellIs" dxfId="33" priority="18" stopIfTrue="1" operator="lessThan">
      <formula>0</formula>
    </cfRule>
  </conditionalFormatting>
  <conditionalFormatting sqref="E336">
    <cfRule type="cellIs" dxfId="32" priority="17" stopIfTrue="1" operator="lessThan">
      <formula>0</formula>
    </cfRule>
  </conditionalFormatting>
  <conditionalFormatting sqref="F336:V336">
    <cfRule type="cellIs" dxfId="31" priority="16" stopIfTrue="1" operator="lessThan">
      <formula>0</formula>
    </cfRule>
  </conditionalFormatting>
  <conditionalFormatting sqref="D337:V339">
    <cfRule type="cellIs" dxfId="30" priority="15" stopIfTrue="1" operator="lessThan">
      <formula>0</formula>
    </cfRule>
  </conditionalFormatting>
  <conditionalFormatting sqref="D344:V344">
    <cfRule type="cellIs" dxfId="29" priority="14" stopIfTrue="1" operator="lessThan">
      <formula>0</formula>
    </cfRule>
  </conditionalFormatting>
  <conditionalFormatting sqref="E344">
    <cfRule type="cellIs" dxfId="28" priority="13" stopIfTrue="1" operator="lessThan">
      <formula>0</formula>
    </cfRule>
  </conditionalFormatting>
  <conditionalFormatting sqref="F344:V344">
    <cfRule type="cellIs" dxfId="27" priority="12" stopIfTrue="1" operator="lessThan">
      <formula>0</formula>
    </cfRule>
  </conditionalFormatting>
  <conditionalFormatting sqref="D345:V347">
    <cfRule type="cellIs" dxfId="26" priority="11" stopIfTrue="1" operator="lessThan">
      <formula>0</formula>
    </cfRule>
  </conditionalFormatting>
  <conditionalFormatting sqref="D352:V352">
    <cfRule type="cellIs" dxfId="25" priority="10" stopIfTrue="1" operator="lessThan">
      <formula>0</formula>
    </cfRule>
  </conditionalFormatting>
  <conditionalFormatting sqref="E352">
    <cfRule type="cellIs" dxfId="24" priority="9" stopIfTrue="1" operator="lessThan">
      <formula>0</formula>
    </cfRule>
  </conditionalFormatting>
  <conditionalFormatting sqref="F352:V352">
    <cfRule type="cellIs" dxfId="23" priority="8" stopIfTrue="1" operator="lessThan">
      <formula>0</formula>
    </cfRule>
  </conditionalFormatting>
  <conditionalFormatting sqref="D353:V355">
    <cfRule type="cellIs" dxfId="22" priority="7" stopIfTrue="1" operator="lessThan">
      <formula>0</formula>
    </cfRule>
  </conditionalFormatting>
  <conditionalFormatting sqref="D360:V360">
    <cfRule type="cellIs" dxfId="21" priority="6" stopIfTrue="1" operator="lessThan">
      <formula>0</formula>
    </cfRule>
  </conditionalFormatting>
  <conditionalFormatting sqref="E360">
    <cfRule type="cellIs" dxfId="20" priority="5" stopIfTrue="1" operator="lessThan">
      <formula>0</formula>
    </cfRule>
  </conditionalFormatting>
  <conditionalFormatting sqref="F360:V360">
    <cfRule type="cellIs" dxfId="19" priority="4" stopIfTrue="1" operator="lessThan">
      <formula>0</formula>
    </cfRule>
  </conditionalFormatting>
  <conditionalFormatting sqref="D361:V363">
    <cfRule type="cellIs" dxfId="18" priority="3" stopIfTrue="1" operator="lessThan">
      <formula>0</formula>
    </cfRule>
  </conditionalFormatting>
  <pageMargins left="0.7" right="0.7" top="0.75" bottom="0.75" header="0.3" footer="0.3"/>
  <pageSetup paperSize="8" scale="52" fitToHeight="0" orientation="landscape" r:id="rId1"/>
  <rowBreaks count="10" manualBreakCount="10">
    <brk id="63" max="16383" man="1"/>
    <brk id="124" max="16383" man="1"/>
    <brk id="185" max="16383" man="1"/>
    <brk id="246" max="16383" man="1"/>
    <brk id="307" max="16383" man="1"/>
    <brk id="368" max="16383" man="1"/>
    <brk id="428" max="16383" man="1"/>
    <brk id="498" max="16383" man="1"/>
    <brk id="552" max="16383" man="1"/>
    <brk id="586"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enableFormatConditionsCalculation="0">
    <tabColor theme="5" tint="0.39997558519241921"/>
    <pageSetUpPr fitToPage="1"/>
  </sheetPr>
  <dimension ref="A1:XFD314"/>
  <sheetViews>
    <sheetView zoomScale="75" zoomScaleNormal="75" workbookViewId="0">
      <pane ySplit="1" topLeftCell="A2" activePane="bottomLeft" state="frozen"/>
      <selection pane="bottomLeft"/>
    </sheetView>
  </sheetViews>
  <sheetFormatPr defaultColWidth="0" defaultRowHeight="0" customHeight="1" zeroHeight="1" x14ac:dyDescent="0.25"/>
  <cols>
    <col min="1" max="1" width="1.7109375" style="763" customWidth="1"/>
    <col min="2" max="2" width="14.7109375" style="763" customWidth="1"/>
    <col min="3" max="3" width="107.42578125" style="763" customWidth="1"/>
    <col min="4" max="14" width="12.7109375" style="763" customWidth="1"/>
    <col min="15" max="15" width="12.7109375" style="993" customWidth="1"/>
    <col min="16" max="22" width="12.7109375" style="763" customWidth="1"/>
    <col min="23" max="23" width="1.42578125" style="763" customWidth="1"/>
    <col min="24" max="16384" width="16.7109375" style="763" hidden="1"/>
  </cols>
  <sheetData>
    <row r="1" spans="1:16384" s="771" customFormat="1" ht="30" customHeight="1" x14ac:dyDescent="0.55000000000000004">
      <c r="A1" s="995" t="s">
        <v>157</v>
      </c>
      <c r="B1" s="996"/>
      <c r="C1" s="996"/>
      <c r="D1" s="996"/>
      <c r="E1" s="996"/>
      <c r="F1" s="996"/>
      <c r="G1" s="996"/>
      <c r="H1" s="996"/>
      <c r="I1" s="996"/>
      <c r="J1" s="996"/>
      <c r="K1" s="996"/>
      <c r="L1" s="996"/>
      <c r="M1" s="996"/>
      <c r="N1" s="996"/>
    </row>
    <row r="2" spans="1:16384" s="594" customFormat="1" ht="30" customHeight="1" x14ac:dyDescent="0.3">
      <c r="A2" s="1014" t="s">
        <v>140</v>
      </c>
      <c r="B2" s="1017"/>
      <c r="C2" s="1017"/>
      <c r="D2" s="1017"/>
      <c r="E2" s="1017"/>
      <c r="F2" s="1017"/>
      <c r="G2" s="1017"/>
      <c r="H2" s="1017"/>
      <c r="I2" s="1017"/>
      <c r="J2" s="1017"/>
      <c r="K2" s="1017"/>
      <c r="L2" s="1017"/>
      <c r="M2" s="1017"/>
      <c r="N2" s="1017"/>
    </row>
    <row r="3" spans="1:16384" s="613" customFormat="1" ht="15" customHeight="1" x14ac:dyDescent="0.25">
      <c r="A3" s="1020"/>
      <c r="B3" s="1019"/>
      <c r="C3" s="1019"/>
      <c r="D3" s="1019"/>
      <c r="E3" s="1019"/>
      <c r="F3" s="1019"/>
      <c r="G3" s="1019"/>
      <c r="H3" s="1019"/>
      <c r="I3" s="1019"/>
      <c r="J3" s="1019"/>
      <c r="K3" s="1019"/>
      <c r="L3" s="1019"/>
      <c r="M3" s="1019"/>
      <c r="N3" s="1019"/>
      <c r="O3" s="594"/>
    </row>
    <row r="4" spans="1:16384" s="613" customFormat="1" ht="15" customHeight="1" x14ac:dyDescent="0.25">
      <c r="A4" s="1020"/>
      <c r="B4" s="1123" t="s">
        <v>63</v>
      </c>
      <c r="C4" s="484" t="s">
        <v>64</v>
      </c>
      <c r="D4" s="1135" t="str">
        <f>CONCATENATE("Column ", LEFT(ADDRESS(ROW('General Info'!C60),COLUMN('General Info'!C60),4), 1))</f>
        <v>Column C</v>
      </c>
      <c r="E4" s="1019"/>
      <c r="F4" s="1062"/>
      <c r="G4" s="1019"/>
      <c r="H4" s="1019"/>
      <c r="I4" s="1019"/>
      <c r="J4" s="1019"/>
      <c r="K4" s="1019"/>
      <c r="L4" s="1019"/>
      <c r="M4" s="1019"/>
      <c r="N4" s="1019"/>
      <c r="O4" s="594"/>
    </row>
    <row r="5" spans="1:16384" s="613" customFormat="1" ht="15" customHeight="1" x14ac:dyDescent="0.25">
      <c r="A5" s="1020"/>
      <c r="B5" s="415" t="s">
        <v>298</v>
      </c>
      <c r="C5" s="485" t="str">
        <f>'General Info'!B60</f>
        <v>Check: Tier 1 adjustments should be ≤ additional Tier 1 prior to adjustments</v>
      </c>
      <c r="D5" s="110" t="str">
        <f>'General Info'!C60</f>
        <v>Yes</v>
      </c>
      <c r="E5" s="1019"/>
      <c r="F5" s="1062"/>
      <c r="G5" s="1019"/>
      <c r="H5" s="1019"/>
      <c r="I5" s="1019"/>
      <c r="J5" s="1019"/>
      <c r="K5" s="1019"/>
      <c r="L5" s="1019"/>
      <c r="M5" s="1019"/>
      <c r="N5" s="1019"/>
      <c r="O5" s="594"/>
    </row>
    <row r="6" spans="1:16384" s="613" customFormat="1" ht="15" customHeight="1" x14ac:dyDescent="0.25">
      <c r="A6" s="1020"/>
      <c r="B6" s="60" t="s">
        <v>298</v>
      </c>
      <c r="C6" s="486" t="str">
        <f>'General Info'!B65</f>
        <v>Check: Tier 2 adjustments should be ≤ additional Tier 2 prior to adjustments</v>
      </c>
      <c r="D6" s="62" t="str">
        <f>'General Info'!C65</f>
        <v>Yes</v>
      </c>
      <c r="E6" s="1019"/>
      <c r="F6" s="1062"/>
      <c r="G6" s="1019"/>
      <c r="H6" s="1019"/>
      <c r="I6" s="1019"/>
      <c r="J6" s="1019"/>
      <c r="K6" s="1019"/>
      <c r="L6" s="1019"/>
      <c r="M6" s="1019"/>
      <c r="N6" s="1019"/>
      <c r="O6" s="594"/>
    </row>
    <row r="7" spans="1:16384" s="613" customFormat="1" ht="15" customHeight="1" x14ac:dyDescent="0.25">
      <c r="A7" s="1020"/>
      <c r="B7" s="1019"/>
      <c r="C7" s="1019"/>
      <c r="D7" s="1019"/>
      <c r="E7" s="1019"/>
      <c r="F7" s="1019"/>
      <c r="G7" s="1019"/>
      <c r="H7" s="1019"/>
      <c r="I7" s="1019"/>
      <c r="J7" s="1019"/>
      <c r="K7" s="1019"/>
      <c r="L7" s="1019"/>
      <c r="M7" s="1019"/>
      <c r="N7" s="1019"/>
      <c r="O7" s="594"/>
    </row>
    <row r="8" spans="1:16384" s="594" customFormat="1" ht="30" customHeight="1" x14ac:dyDescent="0.3">
      <c r="A8" s="1014" t="s">
        <v>942</v>
      </c>
      <c r="B8" s="1017"/>
      <c r="C8" s="1017"/>
      <c r="D8" s="1017"/>
      <c r="E8" s="1017"/>
      <c r="F8" s="1017"/>
      <c r="G8" s="1017"/>
      <c r="H8" s="1017"/>
      <c r="I8" s="1017"/>
      <c r="J8" s="1017"/>
      <c r="K8" s="1017"/>
      <c r="L8" s="1017"/>
      <c r="M8" s="1017"/>
      <c r="N8" s="1017"/>
      <c r="O8" s="1017"/>
      <c r="P8" s="1017"/>
      <c r="Q8" s="1017"/>
      <c r="R8" s="1017"/>
      <c r="S8" s="1017"/>
      <c r="T8" s="1017"/>
      <c r="U8" s="1017"/>
      <c r="V8" s="1017"/>
      <c r="W8" s="1017"/>
      <c r="X8" s="1017"/>
      <c r="Y8" s="1017"/>
      <c r="Z8" s="1017"/>
      <c r="AA8" s="1017"/>
      <c r="AB8" s="1017"/>
      <c r="AC8" s="1017"/>
      <c r="AD8" s="1017"/>
      <c r="AE8" s="1017"/>
      <c r="AF8" s="1017"/>
      <c r="AG8" s="1017"/>
      <c r="AH8" s="1017"/>
      <c r="AI8" s="1017"/>
      <c r="AJ8" s="1017"/>
      <c r="AK8" s="1017"/>
      <c r="AL8" s="1017"/>
      <c r="AM8" s="1017"/>
      <c r="AN8" s="1017"/>
      <c r="AO8" s="1017"/>
      <c r="AP8" s="1017"/>
      <c r="AQ8" s="1017"/>
      <c r="AR8" s="1017"/>
      <c r="AS8" s="1017"/>
      <c r="AT8" s="1017"/>
      <c r="AU8" s="1017"/>
      <c r="AV8" s="1017"/>
      <c r="AW8" s="1017"/>
      <c r="AX8" s="1017"/>
      <c r="AY8" s="1017"/>
      <c r="AZ8" s="1017"/>
      <c r="BA8" s="1017"/>
      <c r="BB8" s="1017"/>
      <c r="BC8" s="1017"/>
      <c r="BD8" s="1017"/>
      <c r="BE8" s="1017"/>
      <c r="BF8" s="1017"/>
      <c r="BG8" s="1017"/>
      <c r="BH8" s="1017"/>
      <c r="BI8" s="1017"/>
      <c r="BJ8" s="1017"/>
      <c r="BK8" s="1017"/>
      <c r="BL8" s="1017"/>
      <c r="BM8" s="1017"/>
      <c r="BN8" s="1017"/>
      <c r="BO8" s="1017"/>
      <c r="BP8" s="1017"/>
      <c r="BQ8" s="1017"/>
      <c r="BR8" s="1017"/>
      <c r="BS8" s="1017"/>
      <c r="BT8" s="1017"/>
      <c r="BU8" s="1017"/>
      <c r="BV8" s="1017"/>
      <c r="BW8" s="1017"/>
      <c r="BX8" s="1017"/>
      <c r="BY8" s="1017"/>
      <c r="BZ8" s="1017"/>
      <c r="CA8" s="1017"/>
      <c r="CB8" s="1017"/>
      <c r="CC8" s="1017"/>
      <c r="CD8" s="1017"/>
      <c r="CE8" s="1017"/>
      <c r="CF8" s="1017"/>
      <c r="CG8" s="1017"/>
      <c r="CH8" s="1017"/>
      <c r="CI8" s="1017"/>
      <c r="CJ8" s="1017"/>
      <c r="CK8" s="1017"/>
      <c r="CL8" s="1017"/>
      <c r="CM8" s="1017"/>
      <c r="CN8" s="1017"/>
      <c r="CO8" s="1017"/>
      <c r="CP8" s="1017"/>
      <c r="CQ8" s="1017"/>
      <c r="CR8" s="1017"/>
      <c r="CS8" s="1017"/>
      <c r="CT8" s="1017"/>
      <c r="CU8" s="1017"/>
      <c r="CV8" s="1017"/>
      <c r="CW8" s="1017"/>
      <c r="CX8" s="1017"/>
      <c r="CY8" s="1017"/>
      <c r="CZ8" s="1017"/>
      <c r="DA8" s="1017"/>
      <c r="DB8" s="1017"/>
      <c r="DC8" s="1017"/>
      <c r="DD8" s="1017"/>
      <c r="DE8" s="1017"/>
      <c r="DF8" s="1017"/>
      <c r="DG8" s="1017"/>
      <c r="DH8" s="1017"/>
      <c r="DI8" s="1017"/>
      <c r="DJ8" s="1017"/>
      <c r="DK8" s="1017"/>
      <c r="DL8" s="1017"/>
      <c r="DM8" s="1017"/>
      <c r="DN8" s="1017"/>
      <c r="DO8" s="1017"/>
      <c r="DP8" s="1017"/>
      <c r="DQ8" s="1017"/>
      <c r="DR8" s="1017"/>
      <c r="DS8" s="1017"/>
      <c r="DT8" s="1017"/>
      <c r="DU8" s="1017"/>
      <c r="DV8" s="1017"/>
      <c r="DW8" s="1017"/>
      <c r="DX8" s="1017"/>
      <c r="DY8" s="1017"/>
      <c r="DZ8" s="1017"/>
      <c r="EA8" s="1017"/>
      <c r="EB8" s="1017"/>
      <c r="EC8" s="1017"/>
      <c r="ED8" s="1017"/>
      <c r="EE8" s="1017"/>
      <c r="EF8" s="1017"/>
      <c r="EG8" s="1017"/>
      <c r="EH8" s="1017"/>
      <c r="EI8" s="1017"/>
      <c r="EJ8" s="1017"/>
      <c r="EK8" s="1017"/>
      <c r="EL8" s="1017"/>
      <c r="EM8" s="1017"/>
      <c r="EN8" s="1017"/>
      <c r="EO8" s="1017"/>
      <c r="EP8" s="1017"/>
      <c r="EQ8" s="1017"/>
      <c r="ER8" s="1017"/>
      <c r="ES8" s="1017"/>
      <c r="ET8" s="1017"/>
      <c r="EU8" s="1017"/>
      <c r="EV8" s="1017"/>
      <c r="EW8" s="1017"/>
      <c r="EX8" s="1017"/>
      <c r="EY8" s="1017"/>
      <c r="EZ8" s="1017"/>
      <c r="FA8" s="1017"/>
      <c r="FB8" s="1017"/>
      <c r="FC8" s="1017"/>
      <c r="FD8" s="1017"/>
      <c r="FE8" s="1017"/>
      <c r="FF8" s="1017"/>
      <c r="FG8" s="1017"/>
      <c r="FH8" s="1017"/>
      <c r="FI8" s="1017"/>
      <c r="FJ8" s="1017"/>
      <c r="FK8" s="1017"/>
      <c r="FL8" s="1017"/>
      <c r="FM8" s="1017"/>
      <c r="FN8" s="1017"/>
      <c r="FO8" s="1017"/>
      <c r="FP8" s="1017"/>
      <c r="FQ8" s="1017"/>
      <c r="FR8" s="1017"/>
      <c r="FS8" s="1017"/>
      <c r="FT8" s="1017"/>
      <c r="FU8" s="1017"/>
      <c r="FV8" s="1017"/>
      <c r="FW8" s="1017"/>
      <c r="FX8" s="1017"/>
      <c r="FY8" s="1017"/>
      <c r="FZ8" s="1017"/>
      <c r="GA8" s="1017"/>
      <c r="GB8" s="1017"/>
      <c r="GC8" s="1017"/>
      <c r="GD8" s="1017"/>
      <c r="GE8" s="1017"/>
      <c r="GF8" s="1017"/>
      <c r="GG8" s="1017"/>
      <c r="GH8" s="1017"/>
      <c r="GI8" s="1017"/>
      <c r="GJ8" s="1017"/>
      <c r="GK8" s="1017"/>
      <c r="GL8" s="1017"/>
      <c r="GM8" s="1017"/>
      <c r="GN8" s="1017"/>
      <c r="GO8" s="1017"/>
      <c r="GP8" s="1017"/>
      <c r="GQ8" s="1017"/>
      <c r="GR8" s="1017"/>
      <c r="GS8" s="1017"/>
      <c r="GT8" s="1017"/>
      <c r="GU8" s="1017"/>
      <c r="GV8" s="1017"/>
      <c r="GW8" s="1017"/>
      <c r="GX8" s="1017"/>
      <c r="GY8" s="1017"/>
      <c r="GZ8" s="1017"/>
      <c r="HA8" s="1017"/>
      <c r="HB8" s="1017"/>
      <c r="HC8" s="1017"/>
      <c r="HD8" s="1017"/>
      <c r="HE8" s="1017"/>
      <c r="HF8" s="1017"/>
      <c r="HG8" s="1017"/>
      <c r="HH8" s="1017"/>
      <c r="HI8" s="1017"/>
      <c r="HJ8" s="1017"/>
      <c r="HK8" s="1017"/>
      <c r="HL8" s="1017"/>
      <c r="HM8" s="1017"/>
      <c r="HN8" s="1017"/>
      <c r="HO8" s="1017"/>
      <c r="HP8" s="1017"/>
      <c r="HQ8" s="1017"/>
      <c r="HR8" s="1017"/>
      <c r="HS8" s="1017"/>
      <c r="HT8" s="1017"/>
      <c r="HU8" s="1017"/>
      <c r="HV8" s="1017"/>
      <c r="HW8" s="1017"/>
      <c r="HX8" s="1017"/>
      <c r="HY8" s="1017"/>
      <c r="HZ8" s="1017"/>
      <c r="IA8" s="1017"/>
      <c r="IB8" s="1017"/>
      <c r="IC8" s="1017"/>
      <c r="ID8" s="1017"/>
      <c r="IE8" s="1017"/>
      <c r="IF8" s="1017"/>
      <c r="IG8" s="1017"/>
      <c r="IH8" s="1017"/>
      <c r="II8" s="1017"/>
      <c r="IJ8" s="1017"/>
      <c r="IK8" s="1017"/>
      <c r="IL8" s="1017"/>
      <c r="IM8" s="1017"/>
      <c r="IN8" s="1017"/>
      <c r="IO8" s="1017"/>
      <c r="IP8" s="1017"/>
      <c r="IQ8" s="1017"/>
      <c r="IR8" s="1017"/>
      <c r="IS8" s="1017"/>
      <c r="IT8" s="1017"/>
      <c r="IU8" s="1017"/>
      <c r="IV8" s="1017"/>
      <c r="IW8" s="1017"/>
      <c r="IX8" s="1017"/>
      <c r="IY8" s="1017"/>
      <c r="IZ8" s="1017"/>
      <c r="JA8" s="1017"/>
      <c r="JB8" s="1017"/>
      <c r="JC8" s="1017"/>
      <c r="JD8" s="1017"/>
      <c r="JE8" s="1017"/>
      <c r="JF8" s="1017"/>
      <c r="JG8" s="1017"/>
      <c r="JH8" s="1017"/>
      <c r="JI8" s="1017"/>
      <c r="JJ8" s="1017"/>
      <c r="JK8" s="1017"/>
      <c r="JL8" s="1017"/>
      <c r="JM8" s="1017"/>
      <c r="JN8" s="1017"/>
      <c r="JO8" s="1017"/>
      <c r="JP8" s="1017"/>
      <c r="JQ8" s="1017"/>
      <c r="JR8" s="1017"/>
      <c r="JS8" s="1017"/>
      <c r="JT8" s="1017"/>
      <c r="JU8" s="1017"/>
      <c r="JV8" s="1017"/>
      <c r="JW8" s="1017"/>
      <c r="JX8" s="1017"/>
      <c r="JY8" s="1017"/>
      <c r="JZ8" s="1017"/>
      <c r="KA8" s="1017"/>
      <c r="KB8" s="1017"/>
      <c r="KC8" s="1017"/>
      <c r="KD8" s="1017"/>
      <c r="KE8" s="1017"/>
      <c r="KF8" s="1017"/>
      <c r="KG8" s="1017"/>
      <c r="KH8" s="1017"/>
      <c r="KI8" s="1017"/>
      <c r="KJ8" s="1017"/>
      <c r="KK8" s="1017"/>
      <c r="KL8" s="1017"/>
      <c r="KM8" s="1017"/>
      <c r="KN8" s="1017"/>
      <c r="KO8" s="1017"/>
      <c r="KP8" s="1017"/>
      <c r="KQ8" s="1017"/>
      <c r="KR8" s="1017"/>
      <c r="KS8" s="1017"/>
      <c r="KT8" s="1017"/>
      <c r="KU8" s="1017"/>
      <c r="KV8" s="1017"/>
      <c r="KW8" s="1017"/>
      <c r="KX8" s="1017"/>
      <c r="KY8" s="1017"/>
      <c r="KZ8" s="1017"/>
      <c r="LA8" s="1017"/>
      <c r="LB8" s="1017"/>
      <c r="LC8" s="1017"/>
      <c r="LD8" s="1017"/>
      <c r="LE8" s="1017"/>
      <c r="LF8" s="1017"/>
      <c r="LG8" s="1017"/>
      <c r="LH8" s="1017"/>
      <c r="LI8" s="1017"/>
      <c r="LJ8" s="1017"/>
      <c r="LK8" s="1017"/>
      <c r="LL8" s="1017"/>
      <c r="LM8" s="1017"/>
      <c r="LN8" s="1017"/>
      <c r="LO8" s="1017"/>
      <c r="LP8" s="1017"/>
      <c r="LQ8" s="1017"/>
      <c r="LR8" s="1017"/>
      <c r="LS8" s="1017"/>
      <c r="LT8" s="1017"/>
      <c r="LU8" s="1017"/>
      <c r="LV8" s="1017"/>
      <c r="LW8" s="1017"/>
      <c r="LX8" s="1017"/>
      <c r="LY8" s="1017"/>
      <c r="LZ8" s="1017"/>
      <c r="MA8" s="1017"/>
      <c r="MB8" s="1017"/>
      <c r="MC8" s="1017"/>
      <c r="MD8" s="1017"/>
      <c r="ME8" s="1017"/>
      <c r="MF8" s="1017"/>
      <c r="MG8" s="1017"/>
      <c r="MH8" s="1017"/>
      <c r="MI8" s="1017"/>
      <c r="MJ8" s="1017"/>
      <c r="MK8" s="1017"/>
      <c r="ML8" s="1017"/>
      <c r="MM8" s="1017"/>
      <c r="MN8" s="1017"/>
      <c r="MO8" s="1017"/>
      <c r="MP8" s="1017"/>
      <c r="MQ8" s="1017"/>
      <c r="MR8" s="1017"/>
      <c r="MS8" s="1017"/>
      <c r="MT8" s="1017"/>
      <c r="MU8" s="1017"/>
      <c r="MV8" s="1017"/>
      <c r="MW8" s="1017"/>
      <c r="MX8" s="1017"/>
      <c r="MY8" s="1017"/>
      <c r="MZ8" s="1017"/>
      <c r="NA8" s="1017"/>
      <c r="NB8" s="1017"/>
      <c r="NC8" s="1017"/>
      <c r="ND8" s="1017"/>
      <c r="NE8" s="1017"/>
      <c r="NF8" s="1017"/>
      <c r="NG8" s="1017"/>
      <c r="NH8" s="1017"/>
      <c r="NI8" s="1017"/>
      <c r="NJ8" s="1017"/>
      <c r="NK8" s="1017"/>
      <c r="NL8" s="1017"/>
      <c r="NM8" s="1017"/>
      <c r="NN8" s="1017"/>
      <c r="NO8" s="1017"/>
      <c r="NP8" s="1017"/>
      <c r="NQ8" s="1017"/>
      <c r="NR8" s="1017"/>
      <c r="NS8" s="1017"/>
      <c r="NT8" s="1017"/>
      <c r="NU8" s="1017"/>
      <c r="NV8" s="1017"/>
      <c r="NW8" s="1017"/>
      <c r="NX8" s="1017"/>
      <c r="NY8" s="1017"/>
      <c r="NZ8" s="1017"/>
      <c r="OA8" s="1017"/>
      <c r="OB8" s="1017"/>
      <c r="OC8" s="1017"/>
      <c r="OD8" s="1017"/>
      <c r="OE8" s="1017"/>
      <c r="OF8" s="1017"/>
      <c r="OG8" s="1017"/>
      <c r="OH8" s="1017"/>
      <c r="OI8" s="1017"/>
      <c r="OJ8" s="1017"/>
      <c r="OK8" s="1017"/>
      <c r="OL8" s="1017"/>
      <c r="OM8" s="1017"/>
      <c r="ON8" s="1017"/>
      <c r="OO8" s="1017"/>
      <c r="OP8" s="1017"/>
      <c r="OQ8" s="1017"/>
      <c r="OR8" s="1017"/>
      <c r="OS8" s="1017"/>
      <c r="OT8" s="1017"/>
      <c r="OU8" s="1017"/>
      <c r="OV8" s="1017"/>
      <c r="OW8" s="1017"/>
      <c r="OX8" s="1017"/>
      <c r="OY8" s="1017"/>
      <c r="OZ8" s="1017"/>
      <c r="PA8" s="1017"/>
      <c r="PB8" s="1017"/>
      <c r="PC8" s="1017"/>
      <c r="PD8" s="1017"/>
      <c r="PE8" s="1017"/>
      <c r="PF8" s="1017"/>
      <c r="PG8" s="1017"/>
      <c r="PH8" s="1017"/>
      <c r="PI8" s="1017"/>
      <c r="PJ8" s="1017"/>
      <c r="PK8" s="1017"/>
      <c r="PL8" s="1017"/>
      <c r="PM8" s="1017"/>
      <c r="PN8" s="1017"/>
      <c r="PO8" s="1017"/>
      <c r="PP8" s="1017"/>
      <c r="PQ8" s="1017"/>
      <c r="PR8" s="1017"/>
      <c r="PS8" s="1017"/>
      <c r="PT8" s="1017"/>
      <c r="PU8" s="1017"/>
      <c r="PV8" s="1017"/>
      <c r="PW8" s="1017"/>
      <c r="PX8" s="1017"/>
      <c r="PY8" s="1017"/>
      <c r="PZ8" s="1017"/>
      <c r="QA8" s="1017"/>
      <c r="QB8" s="1017"/>
      <c r="QC8" s="1017"/>
      <c r="QD8" s="1017"/>
      <c r="QE8" s="1017"/>
      <c r="QF8" s="1017"/>
      <c r="QG8" s="1017"/>
      <c r="QH8" s="1017"/>
      <c r="QI8" s="1017"/>
      <c r="QJ8" s="1017"/>
      <c r="QK8" s="1017"/>
      <c r="QL8" s="1017"/>
      <c r="QM8" s="1017"/>
      <c r="QN8" s="1017"/>
      <c r="QO8" s="1017"/>
      <c r="QP8" s="1017"/>
      <c r="QQ8" s="1017"/>
      <c r="QR8" s="1017"/>
      <c r="QS8" s="1017"/>
      <c r="QT8" s="1017"/>
      <c r="QU8" s="1017"/>
      <c r="QV8" s="1017"/>
      <c r="QW8" s="1017"/>
      <c r="QX8" s="1017"/>
      <c r="QY8" s="1017"/>
      <c r="QZ8" s="1017"/>
      <c r="RA8" s="1017"/>
      <c r="RB8" s="1017"/>
      <c r="RC8" s="1017"/>
      <c r="RD8" s="1017"/>
      <c r="RE8" s="1017"/>
      <c r="RF8" s="1017"/>
      <c r="RG8" s="1017"/>
      <c r="RH8" s="1017"/>
      <c r="RI8" s="1017"/>
      <c r="RJ8" s="1017"/>
      <c r="RK8" s="1017"/>
      <c r="RL8" s="1017"/>
      <c r="RM8" s="1017"/>
      <c r="RN8" s="1017"/>
      <c r="RO8" s="1017"/>
      <c r="RP8" s="1017"/>
      <c r="RQ8" s="1017"/>
      <c r="RR8" s="1017"/>
      <c r="RS8" s="1017"/>
      <c r="RT8" s="1017"/>
      <c r="RU8" s="1017"/>
      <c r="RV8" s="1017"/>
      <c r="RW8" s="1017"/>
      <c r="RX8" s="1017"/>
      <c r="RY8" s="1017"/>
      <c r="RZ8" s="1017"/>
      <c r="SA8" s="1017"/>
      <c r="SB8" s="1017"/>
      <c r="SC8" s="1017"/>
      <c r="SD8" s="1017"/>
      <c r="SE8" s="1017"/>
      <c r="SF8" s="1017"/>
      <c r="SG8" s="1017"/>
      <c r="SH8" s="1017"/>
      <c r="SI8" s="1017"/>
      <c r="SJ8" s="1017"/>
      <c r="SK8" s="1017"/>
      <c r="SL8" s="1017"/>
      <c r="SM8" s="1017"/>
      <c r="SN8" s="1017"/>
      <c r="SO8" s="1017"/>
      <c r="SP8" s="1017"/>
      <c r="SQ8" s="1017"/>
      <c r="SR8" s="1017"/>
      <c r="SS8" s="1017"/>
      <c r="ST8" s="1017"/>
      <c r="SU8" s="1017"/>
      <c r="SV8" s="1017"/>
      <c r="SW8" s="1017"/>
      <c r="SX8" s="1017"/>
      <c r="SY8" s="1017"/>
      <c r="SZ8" s="1017"/>
      <c r="TA8" s="1017"/>
      <c r="TB8" s="1017"/>
      <c r="TC8" s="1017"/>
      <c r="TD8" s="1017"/>
      <c r="TE8" s="1017"/>
      <c r="TF8" s="1017"/>
      <c r="TG8" s="1017"/>
      <c r="TH8" s="1017"/>
      <c r="TI8" s="1017"/>
      <c r="TJ8" s="1017"/>
      <c r="TK8" s="1017"/>
      <c r="TL8" s="1017"/>
      <c r="TM8" s="1017"/>
      <c r="TN8" s="1017"/>
      <c r="TO8" s="1017"/>
      <c r="TP8" s="1017"/>
      <c r="TQ8" s="1017"/>
      <c r="TR8" s="1017"/>
      <c r="TS8" s="1017"/>
      <c r="TT8" s="1017"/>
      <c r="TU8" s="1017"/>
      <c r="TV8" s="1017"/>
      <c r="TW8" s="1017"/>
      <c r="TX8" s="1017"/>
      <c r="TY8" s="1017"/>
      <c r="TZ8" s="1017"/>
      <c r="UA8" s="1017"/>
      <c r="UB8" s="1017"/>
      <c r="UC8" s="1017"/>
      <c r="UD8" s="1017"/>
      <c r="UE8" s="1017"/>
      <c r="UF8" s="1017"/>
      <c r="UG8" s="1017"/>
      <c r="UH8" s="1017"/>
      <c r="UI8" s="1017"/>
      <c r="UJ8" s="1017"/>
      <c r="UK8" s="1017"/>
      <c r="UL8" s="1017"/>
      <c r="UM8" s="1017"/>
      <c r="UN8" s="1017"/>
      <c r="UO8" s="1017"/>
      <c r="UP8" s="1017"/>
      <c r="UQ8" s="1017"/>
      <c r="UR8" s="1017"/>
      <c r="US8" s="1017"/>
      <c r="UT8" s="1017"/>
      <c r="UU8" s="1017"/>
      <c r="UV8" s="1017"/>
      <c r="UW8" s="1017"/>
      <c r="UX8" s="1017"/>
      <c r="UY8" s="1017"/>
      <c r="UZ8" s="1017"/>
      <c r="VA8" s="1017"/>
      <c r="VB8" s="1017"/>
      <c r="VC8" s="1017"/>
      <c r="VD8" s="1017"/>
      <c r="VE8" s="1017"/>
      <c r="VF8" s="1017"/>
      <c r="VG8" s="1017"/>
      <c r="VH8" s="1017"/>
      <c r="VI8" s="1017"/>
      <c r="VJ8" s="1017"/>
      <c r="VK8" s="1017"/>
      <c r="VL8" s="1017"/>
      <c r="VM8" s="1017"/>
      <c r="VN8" s="1017"/>
      <c r="VO8" s="1017"/>
      <c r="VP8" s="1017"/>
      <c r="VQ8" s="1017"/>
      <c r="VR8" s="1017"/>
      <c r="VS8" s="1017"/>
      <c r="VT8" s="1017"/>
      <c r="VU8" s="1017"/>
      <c r="VV8" s="1017"/>
      <c r="VW8" s="1017"/>
      <c r="VX8" s="1017"/>
      <c r="VY8" s="1017"/>
      <c r="VZ8" s="1017"/>
      <c r="WA8" s="1017"/>
      <c r="WB8" s="1017"/>
      <c r="WC8" s="1017"/>
      <c r="WD8" s="1017"/>
      <c r="WE8" s="1017"/>
      <c r="WF8" s="1017"/>
      <c r="WG8" s="1017"/>
      <c r="WH8" s="1017"/>
      <c r="WI8" s="1017"/>
      <c r="WJ8" s="1017"/>
      <c r="WK8" s="1017"/>
      <c r="WL8" s="1017"/>
      <c r="WM8" s="1017"/>
      <c r="WN8" s="1017"/>
      <c r="WO8" s="1017"/>
      <c r="WP8" s="1017"/>
      <c r="WQ8" s="1017"/>
      <c r="WR8" s="1017"/>
      <c r="WS8" s="1017"/>
      <c r="WT8" s="1017"/>
      <c r="WU8" s="1017"/>
      <c r="WV8" s="1017"/>
      <c r="WW8" s="1017"/>
      <c r="WX8" s="1017"/>
      <c r="WY8" s="1017"/>
      <c r="WZ8" s="1017"/>
      <c r="XA8" s="1017"/>
      <c r="XB8" s="1017"/>
      <c r="XC8" s="1017"/>
      <c r="XD8" s="1017"/>
      <c r="XE8" s="1017"/>
      <c r="XF8" s="1017"/>
      <c r="XG8" s="1017"/>
      <c r="XH8" s="1017"/>
      <c r="XI8" s="1017"/>
      <c r="XJ8" s="1017"/>
      <c r="XK8" s="1017"/>
      <c r="XL8" s="1017"/>
      <c r="XM8" s="1017"/>
      <c r="XN8" s="1017"/>
      <c r="XO8" s="1017"/>
      <c r="XP8" s="1017"/>
      <c r="XQ8" s="1017"/>
      <c r="XR8" s="1017"/>
      <c r="XS8" s="1017"/>
      <c r="XT8" s="1017"/>
      <c r="XU8" s="1017"/>
      <c r="XV8" s="1017"/>
      <c r="XW8" s="1017"/>
      <c r="XX8" s="1017"/>
      <c r="XY8" s="1017"/>
      <c r="XZ8" s="1017"/>
      <c r="YA8" s="1017"/>
      <c r="YB8" s="1017"/>
      <c r="YC8" s="1017"/>
      <c r="YD8" s="1017"/>
      <c r="YE8" s="1017"/>
      <c r="YF8" s="1017"/>
      <c r="YG8" s="1017"/>
      <c r="YH8" s="1017"/>
      <c r="YI8" s="1017"/>
      <c r="YJ8" s="1017"/>
      <c r="YK8" s="1017"/>
      <c r="YL8" s="1017"/>
      <c r="YM8" s="1017"/>
      <c r="YN8" s="1017"/>
      <c r="YO8" s="1017"/>
      <c r="YP8" s="1017"/>
      <c r="YQ8" s="1017"/>
      <c r="YR8" s="1017"/>
      <c r="YS8" s="1017"/>
      <c r="YT8" s="1017"/>
      <c r="YU8" s="1017"/>
      <c r="YV8" s="1017"/>
      <c r="YW8" s="1017"/>
      <c r="YX8" s="1017"/>
      <c r="YY8" s="1017"/>
      <c r="YZ8" s="1017"/>
      <c r="ZA8" s="1017"/>
      <c r="ZB8" s="1017"/>
      <c r="ZC8" s="1017"/>
      <c r="ZD8" s="1017"/>
      <c r="ZE8" s="1017"/>
      <c r="ZF8" s="1017"/>
      <c r="ZG8" s="1017"/>
      <c r="ZH8" s="1017"/>
      <c r="ZI8" s="1017"/>
      <c r="ZJ8" s="1017"/>
      <c r="ZK8" s="1017"/>
      <c r="ZL8" s="1017"/>
      <c r="ZM8" s="1017"/>
      <c r="ZN8" s="1017"/>
      <c r="ZO8" s="1017"/>
      <c r="ZP8" s="1017"/>
      <c r="ZQ8" s="1017"/>
      <c r="ZR8" s="1017"/>
      <c r="ZS8" s="1017"/>
      <c r="ZT8" s="1017"/>
      <c r="ZU8" s="1017"/>
      <c r="ZV8" s="1017"/>
      <c r="ZW8" s="1017"/>
      <c r="ZX8" s="1017"/>
      <c r="ZY8" s="1017"/>
      <c r="ZZ8" s="1017"/>
      <c r="AAA8" s="1017"/>
      <c r="AAB8" s="1017"/>
      <c r="AAC8" s="1017"/>
      <c r="AAD8" s="1017"/>
      <c r="AAE8" s="1017"/>
      <c r="AAF8" s="1017"/>
      <c r="AAG8" s="1017"/>
      <c r="AAH8" s="1017"/>
      <c r="AAI8" s="1017"/>
      <c r="AAJ8" s="1017"/>
      <c r="AAK8" s="1017"/>
      <c r="AAL8" s="1017"/>
      <c r="AAM8" s="1017"/>
      <c r="AAN8" s="1017"/>
      <c r="AAO8" s="1017"/>
      <c r="AAP8" s="1017"/>
      <c r="AAQ8" s="1017"/>
      <c r="AAR8" s="1017"/>
      <c r="AAS8" s="1017"/>
      <c r="AAT8" s="1017"/>
      <c r="AAU8" s="1017"/>
      <c r="AAV8" s="1017"/>
      <c r="AAW8" s="1017"/>
      <c r="AAX8" s="1017"/>
      <c r="AAY8" s="1017"/>
      <c r="AAZ8" s="1017"/>
      <c r="ABA8" s="1017"/>
      <c r="ABB8" s="1017"/>
      <c r="ABC8" s="1017"/>
      <c r="ABD8" s="1017"/>
      <c r="ABE8" s="1017"/>
      <c r="ABF8" s="1017"/>
      <c r="ABG8" s="1017"/>
      <c r="ABH8" s="1017"/>
      <c r="ABI8" s="1017"/>
      <c r="ABJ8" s="1017"/>
      <c r="ABK8" s="1017"/>
      <c r="ABL8" s="1017"/>
      <c r="ABM8" s="1017"/>
      <c r="ABN8" s="1017"/>
      <c r="ABO8" s="1017"/>
      <c r="ABP8" s="1017"/>
      <c r="ABQ8" s="1017"/>
      <c r="ABR8" s="1017"/>
      <c r="ABS8" s="1017"/>
      <c r="ABT8" s="1017"/>
      <c r="ABU8" s="1017"/>
      <c r="ABV8" s="1017"/>
      <c r="ABW8" s="1017"/>
      <c r="ABX8" s="1017"/>
      <c r="ABY8" s="1017"/>
      <c r="ABZ8" s="1017"/>
      <c r="ACA8" s="1017"/>
      <c r="ACB8" s="1017"/>
      <c r="ACC8" s="1017"/>
      <c r="ACD8" s="1017"/>
      <c r="ACE8" s="1017"/>
      <c r="ACF8" s="1017"/>
      <c r="ACG8" s="1017"/>
      <c r="ACH8" s="1017"/>
      <c r="ACI8" s="1017"/>
      <c r="ACJ8" s="1017"/>
      <c r="ACK8" s="1017"/>
      <c r="ACL8" s="1017"/>
      <c r="ACM8" s="1017"/>
      <c r="ACN8" s="1017"/>
      <c r="ACO8" s="1017"/>
      <c r="ACP8" s="1017"/>
      <c r="ACQ8" s="1017"/>
      <c r="ACR8" s="1017"/>
      <c r="ACS8" s="1017"/>
      <c r="ACT8" s="1017"/>
      <c r="ACU8" s="1017"/>
      <c r="ACV8" s="1017"/>
      <c r="ACW8" s="1017"/>
      <c r="ACX8" s="1017"/>
      <c r="ACY8" s="1017"/>
      <c r="ACZ8" s="1017"/>
      <c r="ADA8" s="1017"/>
      <c r="ADB8" s="1017"/>
      <c r="ADC8" s="1017"/>
      <c r="ADD8" s="1017"/>
      <c r="ADE8" s="1017"/>
      <c r="ADF8" s="1017"/>
      <c r="ADG8" s="1017"/>
      <c r="ADH8" s="1017"/>
      <c r="ADI8" s="1017"/>
      <c r="ADJ8" s="1017"/>
      <c r="ADK8" s="1017"/>
      <c r="ADL8" s="1017"/>
      <c r="ADM8" s="1017"/>
      <c r="ADN8" s="1017"/>
      <c r="ADO8" s="1017"/>
      <c r="ADP8" s="1017"/>
      <c r="ADQ8" s="1017"/>
      <c r="ADR8" s="1017"/>
      <c r="ADS8" s="1017"/>
      <c r="ADT8" s="1017"/>
      <c r="ADU8" s="1017"/>
      <c r="ADV8" s="1017"/>
      <c r="ADW8" s="1017"/>
      <c r="ADX8" s="1017"/>
      <c r="ADY8" s="1017"/>
      <c r="ADZ8" s="1017"/>
      <c r="AEA8" s="1017"/>
      <c r="AEB8" s="1017"/>
      <c r="AEC8" s="1017"/>
      <c r="AED8" s="1017"/>
      <c r="AEE8" s="1017"/>
      <c r="AEF8" s="1017"/>
      <c r="AEG8" s="1017"/>
      <c r="AEH8" s="1017"/>
      <c r="AEI8" s="1017"/>
      <c r="AEJ8" s="1017"/>
      <c r="AEK8" s="1017"/>
      <c r="AEL8" s="1017"/>
      <c r="AEM8" s="1017"/>
      <c r="AEN8" s="1017"/>
      <c r="AEO8" s="1017"/>
      <c r="AEP8" s="1017"/>
      <c r="AEQ8" s="1017"/>
      <c r="AER8" s="1017"/>
      <c r="AES8" s="1017"/>
      <c r="AET8" s="1017"/>
      <c r="AEU8" s="1017"/>
      <c r="AEV8" s="1017"/>
      <c r="AEW8" s="1017"/>
      <c r="AEX8" s="1017"/>
      <c r="AEY8" s="1017"/>
      <c r="AEZ8" s="1017"/>
      <c r="AFA8" s="1017"/>
      <c r="AFB8" s="1017"/>
      <c r="AFC8" s="1017"/>
      <c r="AFD8" s="1017"/>
      <c r="AFE8" s="1017"/>
      <c r="AFF8" s="1017"/>
      <c r="AFG8" s="1017"/>
      <c r="AFH8" s="1017"/>
      <c r="AFI8" s="1017"/>
      <c r="AFJ8" s="1017"/>
      <c r="AFK8" s="1017"/>
      <c r="AFL8" s="1017"/>
      <c r="AFM8" s="1017"/>
      <c r="AFN8" s="1017"/>
      <c r="AFO8" s="1017"/>
      <c r="AFP8" s="1017"/>
      <c r="AFQ8" s="1017"/>
      <c r="AFR8" s="1017"/>
      <c r="AFS8" s="1017"/>
      <c r="AFT8" s="1017"/>
      <c r="AFU8" s="1017"/>
      <c r="AFV8" s="1017"/>
      <c r="AFW8" s="1017"/>
      <c r="AFX8" s="1017"/>
      <c r="AFY8" s="1017"/>
      <c r="AFZ8" s="1017"/>
      <c r="AGA8" s="1017"/>
      <c r="AGB8" s="1017"/>
      <c r="AGC8" s="1017"/>
      <c r="AGD8" s="1017"/>
      <c r="AGE8" s="1017"/>
      <c r="AGF8" s="1017"/>
      <c r="AGG8" s="1017"/>
      <c r="AGH8" s="1017"/>
      <c r="AGI8" s="1017"/>
      <c r="AGJ8" s="1017"/>
      <c r="AGK8" s="1017"/>
      <c r="AGL8" s="1017"/>
      <c r="AGM8" s="1017"/>
      <c r="AGN8" s="1017"/>
      <c r="AGO8" s="1017"/>
      <c r="AGP8" s="1017"/>
      <c r="AGQ8" s="1017"/>
      <c r="AGR8" s="1017"/>
      <c r="AGS8" s="1017"/>
      <c r="AGT8" s="1017"/>
      <c r="AGU8" s="1017"/>
      <c r="AGV8" s="1017"/>
      <c r="AGW8" s="1017"/>
      <c r="AGX8" s="1017"/>
      <c r="AGY8" s="1017"/>
      <c r="AGZ8" s="1017"/>
      <c r="AHA8" s="1017"/>
      <c r="AHB8" s="1017"/>
      <c r="AHC8" s="1017"/>
      <c r="AHD8" s="1017"/>
      <c r="AHE8" s="1017"/>
      <c r="AHF8" s="1017"/>
      <c r="AHG8" s="1017"/>
      <c r="AHH8" s="1017"/>
      <c r="AHI8" s="1017"/>
      <c r="AHJ8" s="1017"/>
      <c r="AHK8" s="1017"/>
      <c r="AHL8" s="1017"/>
      <c r="AHM8" s="1017"/>
      <c r="AHN8" s="1017"/>
      <c r="AHO8" s="1017"/>
      <c r="AHP8" s="1017"/>
      <c r="AHQ8" s="1017"/>
      <c r="AHR8" s="1017"/>
      <c r="AHS8" s="1017"/>
      <c r="AHT8" s="1017"/>
      <c r="AHU8" s="1017"/>
      <c r="AHV8" s="1017"/>
      <c r="AHW8" s="1017"/>
      <c r="AHX8" s="1017"/>
      <c r="AHY8" s="1017"/>
      <c r="AHZ8" s="1017"/>
      <c r="AIA8" s="1017"/>
      <c r="AIB8" s="1017"/>
      <c r="AIC8" s="1017"/>
      <c r="AID8" s="1017"/>
      <c r="AIE8" s="1017"/>
      <c r="AIF8" s="1017"/>
      <c r="AIG8" s="1017"/>
      <c r="AIH8" s="1017"/>
      <c r="AII8" s="1017"/>
      <c r="AIJ8" s="1017"/>
      <c r="AIK8" s="1017"/>
      <c r="AIL8" s="1017"/>
      <c r="AIM8" s="1017"/>
      <c r="AIN8" s="1017"/>
      <c r="AIO8" s="1017"/>
      <c r="AIP8" s="1017"/>
      <c r="AIQ8" s="1017"/>
      <c r="AIR8" s="1017"/>
      <c r="AIS8" s="1017"/>
      <c r="AIT8" s="1017"/>
      <c r="AIU8" s="1017"/>
      <c r="AIV8" s="1017"/>
      <c r="AIW8" s="1017"/>
      <c r="AIX8" s="1017"/>
      <c r="AIY8" s="1017"/>
      <c r="AIZ8" s="1017"/>
      <c r="AJA8" s="1017"/>
      <c r="AJB8" s="1017"/>
      <c r="AJC8" s="1017"/>
      <c r="AJD8" s="1017"/>
      <c r="AJE8" s="1017"/>
      <c r="AJF8" s="1017"/>
      <c r="AJG8" s="1017"/>
      <c r="AJH8" s="1017"/>
      <c r="AJI8" s="1017"/>
      <c r="AJJ8" s="1017"/>
      <c r="AJK8" s="1017"/>
      <c r="AJL8" s="1017"/>
      <c r="AJM8" s="1017"/>
      <c r="AJN8" s="1017"/>
      <c r="AJO8" s="1017"/>
      <c r="AJP8" s="1017"/>
      <c r="AJQ8" s="1017"/>
      <c r="AJR8" s="1017"/>
      <c r="AJS8" s="1017"/>
      <c r="AJT8" s="1017"/>
      <c r="AJU8" s="1017"/>
      <c r="AJV8" s="1017"/>
      <c r="AJW8" s="1017"/>
      <c r="AJX8" s="1017"/>
      <c r="AJY8" s="1017"/>
      <c r="AJZ8" s="1017"/>
      <c r="AKA8" s="1017"/>
      <c r="AKB8" s="1017"/>
      <c r="AKC8" s="1017"/>
      <c r="AKD8" s="1017"/>
      <c r="AKE8" s="1017"/>
      <c r="AKF8" s="1017"/>
      <c r="AKG8" s="1017"/>
      <c r="AKH8" s="1017"/>
      <c r="AKI8" s="1017"/>
      <c r="AKJ8" s="1017"/>
      <c r="AKK8" s="1017"/>
      <c r="AKL8" s="1017"/>
      <c r="AKM8" s="1017"/>
      <c r="AKN8" s="1017"/>
      <c r="AKO8" s="1017"/>
      <c r="AKP8" s="1017"/>
      <c r="AKQ8" s="1017"/>
      <c r="AKR8" s="1017"/>
      <c r="AKS8" s="1017"/>
      <c r="AKT8" s="1017"/>
      <c r="AKU8" s="1017"/>
      <c r="AKV8" s="1017"/>
      <c r="AKW8" s="1017"/>
      <c r="AKX8" s="1017"/>
      <c r="AKY8" s="1017"/>
      <c r="AKZ8" s="1017"/>
      <c r="ALA8" s="1017"/>
      <c r="ALB8" s="1017"/>
      <c r="ALC8" s="1017"/>
      <c r="ALD8" s="1017"/>
      <c r="ALE8" s="1017"/>
      <c r="ALF8" s="1017"/>
      <c r="ALG8" s="1017"/>
      <c r="ALH8" s="1017"/>
      <c r="ALI8" s="1017"/>
      <c r="ALJ8" s="1017"/>
      <c r="ALK8" s="1017"/>
      <c r="ALL8" s="1017"/>
      <c r="ALM8" s="1017"/>
      <c r="ALN8" s="1017"/>
      <c r="ALO8" s="1017"/>
      <c r="ALP8" s="1017"/>
      <c r="ALQ8" s="1017"/>
      <c r="ALR8" s="1017"/>
      <c r="ALS8" s="1017"/>
      <c r="ALT8" s="1017"/>
      <c r="ALU8" s="1017"/>
      <c r="ALV8" s="1017"/>
      <c r="ALW8" s="1017"/>
      <c r="ALX8" s="1017"/>
      <c r="ALY8" s="1017"/>
      <c r="ALZ8" s="1017"/>
      <c r="AMA8" s="1017"/>
      <c r="AMB8" s="1017"/>
      <c r="AMC8" s="1017"/>
      <c r="AMD8" s="1017"/>
      <c r="AME8" s="1017"/>
      <c r="AMF8" s="1017"/>
      <c r="AMG8" s="1017"/>
      <c r="AMH8" s="1017"/>
      <c r="AMI8" s="1017"/>
      <c r="AMJ8" s="1017"/>
      <c r="AMK8" s="1017"/>
      <c r="AML8" s="1017"/>
      <c r="AMM8" s="1017"/>
      <c r="AMN8" s="1017"/>
      <c r="AMO8" s="1017"/>
      <c r="AMP8" s="1017"/>
      <c r="AMQ8" s="1017"/>
      <c r="AMR8" s="1017"/>
      <c r="AMS8" s="1017"/>
      <c r="AMT8" s="1017"/>
      <c r="AMU8" s="1017"/>
      <c r="AMV8" s="1017"/>
      <c r="AMW8" s="1017"/>
      <c r="AMX8" s="1017"/>
      <c r="AMY8" s="1017"/>
      <c r="AMZ8" s="1017"/>
      <c r="ANA8" s="1017"/>
      <c r="ANB8" s="1017"/>
      <c r="ANC8" s="1017"/>
      <c r="AND8" s="1017"/>
      <c r="ANE8" s="1017"/>
      <c r="ANF8" s="1017"/>
      <c r="ANG8" s="1017"/>
      <c r="ANH8" s="1017"/>
      <c r="ANI8" s="1017"/>
      <c r="ANJ8" s="1017"/>
      <c r="ANK8" s="1017"/>
      <c r="ANL8" s="1017"/>
      <c r="ANM8" s="1017"/>
      <c r="ANN8" s="1017"/>
      <c r="ANO8" s="1017"/>
      <c r="ANP8" s="1017"/>
      <c r="ANQ8" s="1017"/>
      <c r="ANR8" s="1017"/>
      <c r="ANS8" s="1017"/>
      <c r="ANT8" s="1017"/>
      <c r="ANU8" s="1017"/>
      <c r="ANV8" s="1017"/>
      <c r="ANW8" s="1017"/>
      <c r="ANX8" s="1017"/>
      <c r="ANY8" s="1017"/>
      <c r="ANZ8" s="1017"/>
      <c r="AOA8" s="1017"/>
      <c r="AOB8" s="1017"/>
      <c r="AOC8" s="1017"/>
      <c r="AOD8" s="1017"/>
      <c r="AOE8" s="1017"/>
      <c r="AOF8" s="1017"/>
      <c r="AOG8" s="1017"/>
      <c r="AOH8" s="1017"/>
      <c r="AOI8" s="1017"/>
      <c r="AOJ8" s="1017"/>
      <c r="AOK8" s="1017"/>
      <c r="AOL8" s="1017"/>
      <c r="AOM8" s="1017"/>
      <c r="AON8" s="1017"/>
      <c r="AOO8" s="1017"/>
      <c r="AOP8" s="1017"/>
      <c r="AOQ8" s="1017"/>
      <c r="AOR8" s="1017"/>
      <c r="AOS8" s="1017"/>
      <c r="AOT8" s="1017"/>
      <c r="AOU8" s="1017"/>
      <c r="AOV8" s="1017"/>
      <c r="AOW8" s="1017"/>
      <c r="AOX8" s="1017"/>
      <c r="AOY8" s="1017"/>
      <c r="AOZ8" s="1017"/>
      <c r="APA8" s="1017"/>
      <c r="APB8" s="1017"/>
      <c r="APC8" s="1017"/>
      <c r="APD8" s="1017"/>
      <c r="APE8" s="1017"/>
      <c r="APF8" s="1017"/>
      <c r="APG8" s="1017"/>
      <c r="APH8" s="1017"/>
      <c r="API8" s="1017"/>
      <c r="APJ8" s="1017"/>
      <c r="APK8" s="1017"/>
      <c r="APL8" s="1017"/>
      <c r="APM8" s="1017"/>
      <c r="APN8" s="1017"/>
      <c r="APO8" s="1017"/>
      <c r="APP8" s="1017"/>
      <c r="APQ8" s="1017"/>
      <c r="APR8" s="1017"/>
      <c r="APS8" s="1017"/>
      <c r="APT8" s="1017"/>
      <c r="APU8" s="1017"/>
      <c r="APV8" s="1017"/>
      <c r="APW8" s="1017"/>
      <c r="APX8" s="1017"/>
      <c r="APY8" s="1017"/>
      <c r="APZ8" s="1017"/>
      <c r="AQA8" s="1017"/>
      <c r="AQB8" s="1017"/>
      <c r="AQC8" s="1017"/>
      <c r="AQD8" s="1017"/>
      <c r="AQE8" s="1017"/>
      <c r="AQF8" s="1017"/>
      <c r="AQG8" s="1017"/>
      <c r="AQH8" s="1017"/>
      <c r="AQI8" s="1017"/>
      <c r="AQJ8" s="1017"/>
      <c r="AQK8" s="1017"/>
      <c r="AQL8" s="1017"/>
      <c r="AQM8" s="1017"/>
      <c r="AQN8" s="1017"/>
      <c r="AQO8" s="1017"/>
      <c r="AQP8" s="1017"/>
      <c r="AQQ8" s="1017"/>
      <c r="AQR8" s="1017"/>
      <c r="AQS8" s="1017"/>
      <c r="AQT8" s="1017"/>
      <c r="AQU8" s="1017"/>
      <c r="AQV8" s="1017"/>
      <c r="AQW8" s="1017"/>
      <c r="AQX8" s="1017"/>
      <c r="AQY8" s="1017"/>
      <c r="AQZ8" s="1017"/>
      <c r="ARA8" s="1017"/>
      <c r="ARB8" s="1017"/>
      <c r="ARC8" s="1017"/>
      <c r="ARD8" s="1017"/>
      <c r="ARE8" s="1017"/>
      <c r="ARF8" s="1017"/>
      <c r="ARG8" s="1017"/>
      <c r="ARH8" s="1017"/>
      <c r="ARI8" s="1017"/>
      <c r="ARJ8" s="1017"/>
      <c r="ARK8" s="1017"/>
      <c r="ARL8" s="1017"/>
      <c r="ARM8" s="1017"/>
      <c r="ARN8" s="1017"/>
      <c r="ARO8" s="1017"/>
      <c r="ARP8" s="1017"/>
      <c r="ARQ8" s="1017"/>
      <c r="ARR8" s="1017"/>
      <c r="ARS8" s="1017"/>
      <c r="ART8" s="1017"/>
      <c r="ARU8" s="1017"/>
      <c r="ARV8" s="1017"/>
      <c r="ARW8" s="1017"/>
      <c r="ARX8" s="1017"/>
      <c r="ARY8" s="1017"/>
      <c r="ARZ8" s="1017"/>
      <c r="ASA8" s="1017"/>
      <c r="ASB8" s="1017"/>
      <c r="ASC8" s="1017"/>
      <c r="ASD8" s="1017"/>
      <c r="ASE8" s="1017"/>
      <c r="ASF8" s="1017"/>
      <c r="ASG8" s="1017"/>
      <c r="ASH8" s="1017"/>
      <c r="ASI8" s="1017"/>
      <c r="ASJ8" s="1017"/>
      <c r="ASK8" s="1017"/>
      <c r="ASL8" s="1017"/>
      <c r="ASM8" s="1017"/>
      <c r="ASN8" s="1017"/>
      <c r="ASO8" s="1017"/>
      <c r="ASP8" s="1017"/>
      <c r="ASQ8" s="1017"/>
      <c r="ASR8" s="1017"/>
      <c r="ASS8" s="1017"/>
      <c r="AST8" s="1017"/>
      <c r="ASU8" s="1017"/>
      <c r="ASV8" s="1017"/>
      <c r="ASW8" s="1017"/>
      <c r="ASX8" s="1017"/>
      <c r="ASY8" s="1017"/>
      <c r="ASZ8" s="1017"/>
      <c r="ATA8" s="1017"/>
      <c r="ATB8" s="1017"/>
      <c r="ATC8" s="1017"/>
      <c r="ATD8" s="1017"/>
      <c r="ATE8" s="1017"/>
      <c r="ATF8" s="1017"/>
      <c r="ATG8" s="1017"/>
      <c r="ATH8" s="1017"/>
      <c r="ATI8" s="1017"/>
      <c r="ATJ8" s="1017"/>
      <c r="ATK8" s="1017"/>
      <c r="ATL8" s="1017"/>
      <c r="ATM8" s="1017"/>
      <c r="ATN8" s="1017"/>
      <c r="ATO8" s="1017"/>
      <c r="ATP8" s="1017"/>
      <c r="ATQ8" s="1017"/>
      <c r="ATR8" s="1017"/>
      <c r="ATS8" s="1017"/>
      <c r="ATT8" s="1017"/>
      <c r="ATU8" s="1017"/>
      <c r="ATV8" s="1017"/>
      <c r="ATW8" s="1017"/>
      <c r="ATX8" s="1017"/>
      <c r="ATY8" s="1017"/>
      <c r="ATZ8" s="1017"/>
      <c r="AUA8" s="1017"/>
      <c r="AUB8" s="1017"/>
      <c r="AUC8" s="1017"/>
      <c r="AUD8" s="1017"/>
      <c r="AUE8" s="1017"/>
      <c r="AUF8" s="1017"/>
      <c r="AUG8" s="1017"/>
      <c r="AUH8" s="1017"/>
      <c r="AUI8" s="1017"/>
      <c r="AUJ8" s="1017"/>
      <c r="AUK8" s="1017"/>
      <c r="AUL8" s="1017"/>
      <c r="AUM8" s="1017"/>
      <c r="AUN8" s="1017"/>
      <c r="AUO8" s="1017"/>
      <c r="AUP8" s="1017"/>
      <c r="AUQ8" s="1017"/>
      <c r="AUR8" s="1017"/>
      <c r="AUS8" s="1017"/>
      <c r="AUT8" s="1017"/>
      <c r="AUU8" s="1017"/>
      <c r="AUV8" s="1017"/>
      <c r="AUW8" s="1017"/>
      <c r="AUX8" s="1017"/>
      <c r="AUY8" s="1017"/>
      <c r="AUZ8" s="1017"/>
      <c r="AVA8" s="1017"/>
      <c r="AVB8" s="1017"/>
      <c r="AVC8" s="1017"/>
      <c r="AVD8" s="1017"/>
      <c r="AVE8" s="1017"/>
      <c r="AVF8" s="1017"/>
      <c r="AVG8" s="1017"/>
      <c r="AVH8" s="1017"/>
      <c r="AVI8" s="1017"/>
      <c r="AVJ8" s="1017"/>
      <c r="AVK8" s="1017"/>
      <c r="AVL8" s="1017"/>
      <c r="AVM8" s="1017"/>
      <c r="AVN8" s="1017"/>
      <c r="AVO8" s="1017"/>
      <c r="AVP8" s="1017"/>
      <c r="AVQ8" s="1017"/>
      <c r="AVR8" s="1017"/>
      <c r="AVS8" s="1017"/>
      <c r="AVT8" s="1017"/>
      <c r="AVU8" s="1017"/>
      <c r="AVV8" s="1017"/>
      <c r="AVW8" s="1017"/>
      <c r="AVX8" s="1017"/>
      <c r="AVY8" s="1017"/>
      <c r="AVZ8" s="1017"/>
      <c r="AWA8" s="1017"/>
      <c r="AWB8" s="1017"/>
      <c r="AWC8" s="1017"/>
      <c r="AWD8" s="1017"/>
      <c r="AWE8" s="1017"/>
      <c r="AWF8" s="1017"/>
      <c r="AWG8" s="1017"/>
      <c r="AWH8" s="1017"/>
      <c r="AWI8" s="1017"/>
      <c r="AWJ8" s="1017"/>
      <c r="AWK8" s="1017"/>
      <c r="AWL8" s="1017"/>
      <c r="AWM8" s="1017"/>
      <c r="AWN8" s="1017"/>
      <c r="AWO8" s="1017"/>
      <c r="AWP8" s="1017"/>
      <c r="AWQ8" s="1017"/>
      <c r="AWR8" s="1017"/>
      <c r="AWS8" s="1017"/>
      <c r="AWT8" s="1017"/>
      <c r="AWU8" s="1017"/>
      <c r="AWV8" s="1017"/>
      <c r="AWW8" s="1017"/>
      <c r="AWX8" s="1017"/>
      <c r="AWY8" s="1017"/>
      <c r="AWZ8" s="1017"/>
      <c r="AXA8" s="1017"/>
      <c r="AXB8" s="1017"/>
      <c r="AXC8" s="1017"/>
      <c r="AXD8" s="1017"/>
      <c r="AXE8" s="1017"/>
      <c r="AXF8" s="1017"/>
      <c r="AXG8" s="1017"/>
      <c r="AXH8" s="1017"/>
      <c r="AXI8" s="1017"/>
      <c r="AXJ8" s="1017"/>
      <c r="AXK8" s="1017"/>
      <c r="AXL8" s="1017"/>
      <c r="AXM8" s="1017"/>
      <c r="AXN8" s="1017"/>
      <c r="AXO8" s="1017"/>
      <c r="AXP8" s="1017"/>
      <c r="AXQ8" s="1017"/>
      <c r="AXR8" s="1017"/>
      <c r="AXS8" s="1017"/>
      <c r="AXT8" s="1017"/>
      <c r="AXU8" s="1017"/>
      <c r="AXV8" s="1017"/>
      <c r="AXW8" s="1017"/>
      <c r="AXX8" s="1017"/>
      <c r="AXY8" s="1017"/>
      <c r="AXZ8" s="1017"/>
      <c r="AYA8" s="1017"/>
      <c r="AYB8" s="1017"/>
      <c r="AYC8" s="1017"/>
      <c r="AYD8" s="1017"/>
      <c r="AYE8" s="1017"/>
      <c r="AYF8" s="1017"/>
      <c r="AYG8" s="1017"/>
      <c r="AYH8" s="1017"/>
      <c r="AYI8" s="1017"/>
      <c r="AYJ8" s="1017"/>
      <c r="AYK8" s="1017"/>
      <c r="AYL8" s="1017"/>
      <c r="AYM8" s="1017"/>
      <c r="AYN8" s="1017"/>
      <c r="AYO8" s="1017"/>
      <c r="AYP8" s="1017"/>
      <c r="AYQ8" s="1017"/>
      <c r="AYR8" s="1017"/>
      <c r="AYS8" s="1017"/>
      <c r="AYT8" s="1017"/>
      <c r="AYU8" s="1017"/>
      <c r="AYV8" s="1017"/>
      <c r="AYW8" s="1017"/>
      <c r="AYX8" s="1017"/>
      <c r="AYY8" s="1017"/>
      <c r="AYZ8" s="1017"/>
      <c r="AZA8" s="1017"/>
      <c r="AZB8" s="1017"/>
      <c r="AZC8" s="1017"/>
      <c r="AZD8" s="1017"/>
      <c r="AZE8" s="1017"/>
      <c r="AZF8" s="1017"/>
      <c r="AZG8" s="1017"/>
      <c r="AZH8" s="1017"/>
      <c r="AZI8" s="1017"/>
      <c r="AZJ8" s="1017"/>
      <c r="AZK8" s="1017"/>
      <c r="AZL8" s="1017"/>
      <c r="AZM8" s="1017"/>
      <c r="AZN8" s="1017"/>
      <c r="AZO8" s="1017"/>
      <c r="AZP8" s="1017"/>
      <c r="AZQ8" s="1017"/>
      <c r="AZR8" s="1017"/>
      <c r="AZS8" s="1017"/>
      <c r="AZT8" s="1017"/>
      <c r="AZU8" s="1017"/>
      <c r="AZV8" s="1017"/>
      <c r="AZW8" s="1017"/>
      <c r="AZX8" s="1017"/>
      <c r="AZY8" s="1017"/>
      <c r="AZZ8" s="1017"/>
      <c r="BAA8" s="1017"/>
      <c r="BAB8" s="1017"/>
      <c r="BAC8" s="1017"/>
      <c r="BAD8" s="1017"/>
      <c r="BAE8" s="1017"/>
      <c r="BAF8" s="1017"/>
      <c r="BAG8" s="1017"/>
      <c r="BAH8" s="1017"/>
      <c r="BAI8" s="1017"/>
      <c r="BAJ8" s="1017"/>
      <c r="BAK8" s="1017"/>
      <c r="BAL8" s="1017"/>
      <c r="BAM8" s="1017"/>
      <c r="BAN8" s="1017"/>
      <c r="BAO8" s="1017"/>
      <c r="BAP8" s="1017"/>
      <c r="BAQ8" s="1017"/>
      <c r="BAR8" s="1017"/>
      <c r="BAS8" s="1017"/>
      <c r="BAT8" s="1017"/>
      <c r="BAU8" s="1017"/>
      <c r="BAV8" s="1017"/>
      <c r="BAW8" s="1017"/>
      <c r="BAX8" s="1017"/>
      <c r="BAY8" s="1017"/>
      <c r="BAZ8" s="1017"/>
      <c r="BBA8" s="1017"/>
      <c r="BBB8" s="1017"/>
      <c r="BBC8" s="1017"/>
      <c r="BBD8" s="1017"/>
      <c r="BBE8" s="1017"/>
      <c r="BBF8" s="1017"/>
      <c r="BBG8" s="1017"/>
      <c r="BBH8" s="1017"/>
      <c r="BBI8" s="1017"/>
      <c r="BBJ8" s="1017"/>
      <c r="BBK8" s="1017"/>
      <c r="BBL8" s="1017"/>
      <c r="BBM8" s="1017"/>
      <c r="BBN8" s="1017"/>
      <c r="BBO8" s="1017"/>
      <c r="BBP8" s="1017"/>
      <c r="BBQ8" s="1017"/>
      <c r="BBR8" s="1017"/>
      <c r="BBS8" s="1017"/>
      <c r="BBT8" s="1017"/>
      <c r="BBU8" s="1017"/>
      <c r="BBV8" s="1017"/>
      <c r="BBW8" s="1017"/>
      <c r="BBX8" s="1017"/>
      <c r="BBY8" s="1017"/>
      <c r="BBZ8" s="1017"/>
      <c r="BCA8" s="1017"/>
      <c r="BCB8" s="1017"/>
      <c r="BCC8" s="1017"/>
      <c r="BCD8" s="1017"/>
      <c r="BCE8" s="1017"/>
      <c r="BCF8" s="1017"/>
      <c r="BCG8" s="1017"/>
      <c r="BCH8" s="1017"/>
      <c r="BCI8" s="1017"/>
      <c r="BCJ8" s="1017"/>
      <c r="BCK8" s="1017"/>
      <c r="BCL8" s="1017"/>
      <c r="BCM8" s="1017"/>
      <c r="BCN8" s="1017"/>
      <c r="BCO8" s="1017"/>
      <c r="BCP8" s="1017"/>
      <c r="BCQ8" s="1017"/>
      <c r="BCR8" s="1017"/>
      <c r="BCS8" s="1017"/>
      <c r="BCT8" s="1017"/>
      <c r="BCU8" s="1017"/>
      <c r="BCV8" s="1017"/>
      <c r="BCW8" s="1017"/>
      <c r="BCX8" s="1017"/>
      <c r="BCY8" s="1017"/>
      <c r="BCZ8" s="1017"/>
      <c r="BDA8" s="1017"/>
      <c r="BDB8" s="1017"/>
      <c r="BDC8" s="1017"/>
      <c r="BDD8" s="1017"/>
      <c r="BDE8" s="1017"/>
      <c r="BDF8" s="1017"/>
      <c r="BDG8" s="1017"/>
      <c r="BDH8" s="1017"/>
      <c r="BDI8" s="1017"/>
      <c r="BDJ8" s="1017"/>
      <c r="BDK8" s="1017"/>
      <c r="BDL8" s="1017"/>
      <c r="BDM8" s="1017"/>
      <c r="BDN8" s="1017"/>
      <c r="BDO8" s="1017"/>
      <c r="BDP8" s="1017"/>
      <c r="BDQ8" s="1017"/>
      <c r="BDR8" s="1017"/>
      <c r="BDS8" s="1017"/>
      <c r="BDT8" s="1017"/>
      <c r="BDU8" s="1017"/>
      <c r="BDV8" s="1017"/>
      <c r="BDW8" s="1017"/>
      <c r="BDX8" s="1017"/>
      <c r="BDY8" s="1017"/>
      <c r="BDZ8" s="1017"/>
      <c r="BEA8" s="1017"/>
      <c r="BEB8" s="1017"/>
      <c r="BEC8" s="1017"/>
      <c r="BED8" s="1017"/>
      <c r="BEE8" s="1017"/>
      <c r="BEF8" s="1017"/>
      <c r="BEG8" s="1017"/>
      <c r="BEH8" s="1017"/>
      <c r="BEI8" s="1017"/>
      <c r="BEJ8" s="1017"/>
      <c r="BEK8" s="1017"/>
      <c r="BEL8" s="1017"/>
      <c r="BEM8" s="1017"/>
      <c r="BEN8" s="1017"/>
      <c r="BEO8" s="1017"/>
      <c r="BEP8" s="1017"/>
      <c r="BEQ8" s="1017"/>
      <c r="BER8" s="1017"/>
      <c r="BES8" s="1017"/>
      <c r="BET8" s="1017"/>
      <c r="BEU8" s="1017"/>
      <c r="BEV8" s="1017"/>
      <c r="BEW8" s="1017"/>
      <c r="BEX8" s="1017"/>
      <c r="BEY8" s="1017"/>
      <c r="BEZ8" s="1017"/>
      <c r="BFA8" s="1017"/>
      <c r="BFB8" s="1017"/>
      <c r="BFC8" s="1017"/>
      <c r="BFD8" s="1017"/>
      <c r="BFE8" s="1017"/>
      <c r="BFF8" s="1017"/>
      <c r="BFG8" s="1017"/>
      <c r="BFH8" s="1017"/>
      <c r="BFI8" s="1017"/>
      <c r="BFJ8" s="1017"/>
      <c r="BFK8" s="1017"/>
      <c r="BFL8" s="1017"/>
      <c r="BFM8" s="1017"/>
      <c r="BFN8" s="1017"/>
      <c r="BFO8" s="1017"/>
      <c r="BFP8" s="1017"/>
      <c r="BFQ8" s="1017"/>
      <c r="BFR8" s="1017"/>
      <c r="BFS8" s="1017"/>
      <c r="BFT8" s="1017"/>
      <c r="BFU8" s="1017"/>
      <c r="BFV8" s="1017"/>
      <c r="BFW8" s="1017"/>
      <c r="BFX8" s="1017"/>
      <c r="BFY8" s="1017"/>
      <c r="BFZ8" s="1017"/>
      <c r="BGA8" s="1017"/>
      <c r="BGB8" s="1017"/>
      <c r="BGC8" s="1017"/>
      <c r="BGD8" s="1017"/>
      <c r="BGE8" s="1017"/>
      <c r="BGF8" s="1017"/>
      <c r="BGG8" s="1017"/>
      <c r="BGH8" s="1017"/>
      <c r="BGI8" s="1017"/>
      <c r="BGJ8" s="1017"/>
      <c r="BGK8" s="1017"/>
      <c r="BGL8" s="1017"/>
      <c r="BGM8" s="1017"/>
      <c r="BGN8" s="1017"/>
      <c r="BGO8" s="1017"/>
      <c r="BGP8" s="1017"/>
      <c r="BGQ8" s="1017"/>
      <c r="BGR8" s="1017"/>
      <c r="BGS8" s="1017"/>
      <c r="BGT8" s="1017"/>
      <c r="BGU8" s="1017"/>
      <c r="BGV8" s="1017"/>
      <c r="BGW8" s="1017"/>
      <c r="BGX8" s="1017"/>
      <c r="BGY8" s="1017"/>
      <c r="BGZ8" s="1017"/>
      <c r="BHA8" s="1017"/>
      <c r="BHB8" s="1017"/>
      <c r="BHC8" s="1017"/>
      <c r="BHD8" s="1017"/>
      <c r="BHE8" s="1017"/>
      <c r="BHF8" s="1017"/>
      <c r="BHG8" s="1017"/>
      <c r="BHH8" s="1017"/>
      <c r="BHI8" s="1017"/>
      <c r="BHJ8" s="1017"/>
      <c r="BHK8" s="1017"/>
      <c r="BHL8" s="1017"/>
      <c r="BHM8" s="1017"/>
      <c r="BHN8" s="1017"/>
      <c r="BHO8" s="1017"/>
      <c r="BHP8" s="1017"/>
      <c r="BHQ8" s="1017"/>
      <c r="BHR8" s="1017"/>
      <c r="BHS8" s="1017"/>
      <c r="BHT8" s="1017"/>
      <c r="BHU8" s="1017"/>
      <c r="BHV8" s="1017"/>
      <c r="BHW8" s="1017"/>
      <c r="BHX8" s="1017"/>
      <c r="BHY8" s="1017"/>
      <c r="BHZ8" s="1017"/>
      <c r="BIA8" s="1017"/>
      <c r="BIB8" s="1017"/>
      <c r="BIC8" s="1017"/>
      <c r="BID8" s="1017"/>
      <c r="BIE8" s="1017"/>
      <c r="BIF8" s="1017"/>
      <c r="BIG8" s="1017"/>
      <c r="BIH8" s="1017"/>
      <c r="BII8" s="1017"/>
      <c r="BIJ8" s="1017"/>
      <c r="BIK8" s="1017"/>
      <c r="BIL8" s="1017"/>
      <c r="BIM8" s="1017"/>
      <c r="BIN8" s="1017"/>
      <c r="BIO8" s="1017"/>
      <c r="BIP8" s="1017"/>
      <c r="BIQ8" s="1017"/>
      <c r="BIR8" s="1017"/>
      <c r="BIS8" s="1017"/>
      <c r="BIT8" s="1017"/>
      <c r="BIU8" s="1017"/>
      <c r="BIV8" s="1017"/>
      <c r="BIW8" s="1017"/>
      <c r="BIX8" s="1017"/>
      <c r="BIY8" s="1017"/>
      <c r="BIZ8" s="1017"/>
      <c r="BJA8" s="1017"/>
      <c r="BJB8" s="1017"/>
      <c r="BJC8" s="1017"/>
      <c r="BJD8" s="1017"/>
      <c r="BJE8" s="1017"/>
      <c r="BJF8" s="1017"/>
      <c r="BJG8" s="1017"/>
      <c r="BJH8" s="1017"/>
      <c r="BJI8" s="1017"/>
      <c r="BJJ8" s="1017"/>
      <c r="BJK8" s="1017"/>
      <c r="BJL8" s="1017"/>
      <c r="BJM8" s="1017"/>
      <c r="BJN8" s="1017"/>
      <c r="BJO8" s="1017"/>
      <c r="BJP8" s="1017"/>
      <c r="BJQ8" s="1017"/>
      <c r="BJR8" s="1017"/>
      <c r="BJS8" s="1017"/>
      <c r="BJT8" s="1017"/>
      <c r="BJU8" s="1017"/>
      <c r="BJV8" s="1017"/>
      <c r="BJW8" s="1017"/>
      <c r="BJX8" s="1017"/>
      <c r="BJY8" s="1017"/>
      <c r="BJZ8" s="1017"/>
      <c r="BKA8" s="1017"/>
      <c r="BKB8" s="1017"/>
      <c r="BKC8" s="1017"/>
      <c r="BKD8" s="1017"/>
      <c r="BKE8" s="1017"/>
      <c r="BKF8" s="1017"/>
      <c r="BKG8" s="1017"/>
      <c r="BKH8" s="1017"/>
      <c r="BKI8" s="1017"/>
      <c r="BKJ8" s="1017"/>
      <c r="BKK8" s="1017"/>
      <c r="BKL8" s="1017"/>
      <c r="BKM8" s="1017"/>
      <c r="BKN8" s="1017"/>
      <c r="BKO8" s="1017"/>
      <c r="BKP8" s="1017"/>
      <c r="BKQ8" s="1017"/>
      <c r="BKR8" s="1017"/>
      <c r="BKS8" s="1017"/>
      <c r="BKT8" s="1017"/>
      <c r="BKU8" s="1017"/>
      <c r="BKV8" s="1017"/>
      <c r="BKW8" s="1017"/>
      <c r="BKX8" s="1017"/>
      <c r="BKY8" s="1017"/>
      <c r="BKZ8" s="1017"/>
      <c r="BLA8" s="1017"/>
      <c r="BLB8" s="1017"/>
      <c r="BLC8" s="1017"/>
      <c r="BLD8" s="1017"/>
      <c r="BLE8" s="1017"/>
      <c r="BLF8" s="1017"/>
      <c r="BLG8" s="1017"/>
      <c r="BLH8" s="1017"/>
      <c r="BLI8" s="1017"/>
      <c r="BLJ8" s="1017"/>
      <c r="BLK8" s="1017"/>
      <c r="BLL8" s="1017"/>
      <c r="BLM8" s="1017"/>
      <c r="BLN8" s="1017"/>
      <c r="BLO8" s="1017"/>
      <c r="BLP8" s="1017"/>
      <c r="BLQ8" s="1017"/>
      <c r="BLR8" s="1017"/>
      <c r="BLS8" s="1017"/>
      <c r="BLT8" s="1017"/>
      <c r="BLU8" s="1017"/>
      <c r="BLV8" s="1017"/>
      <c r="BLW8" s="1017"/>
      <c r="BLX8" s="1017"/>
      <c r="BLY8" s="1017"/>
      <c r="BLZ8" s="1017"/>
      <c r="BMA8" s="1017"/>
      <c r="BMB8" s="1017"/>
      <c r="BMC8" s="1017"/>
      <c r="BMD8" s="1017"/>
      <c r="BME8" s="1017"/>
      <c r="BMF8" s="1017"/>
      <c r="BMG8" s="1017"/>
      <c r="BMH8" s="1017"/>
      <c r="BMI8" s="1017"/>
      <c r="BMJ8" s="1017"/>
      <c r="BMK8" s="1017"/>
      <c r="BML8" s="1017"/>
      <c r="BMM8" s="1017"/>
      <c r="BMN8" s="1017"/>
      <c r="BMO8" s="1017"/>
      <c r="BMP8" s="1017"/>
      <c r="BMQ8" s="1017"/>
      <c r="BMR8" s="1017"/>
      <c r="BMS8" s="1017"/>
      <c r="BMT8" s="1017"/>
      <c r="BMU8" s="1017"/>
      <c r="BMV8" s="1017"/>
      <c r="BMW8" s="1017"/>
      <c r="BMX8" s="1017"/>
      <c r="BMY8" s="1017"/>
      <c r="BMZ8" s="1017"/>
      <c r="BNA8" s="1017"/>
      <c r="BNB8" s="1017"/>
      <c r="BNC8" s="1017"/>
      <c r="BND8" s="1017"/>
      <c r="BNE8" s="1017"/>
      <c r="BNF8" s="1017"/>
      <c r="BNG8" s="1017"/>
      <c r="BNH8" s="1017"/>
      <c r="BNI8" s="1017"/>
      <c r="BNJ8" s="1017"/>
      <c r="BNK8" s="1017"/>
      <c r="BNL8" s="1017"/>
      <c r="BNM8" s="1017"/>
      <c r="BNN8" s="1017"/>
      <c r="BNO8" s="1017"/>
      <c r="BNP8" s="1017"/>
      <c r="BNQ8" s="1017"/>
      <c r="BNR8" s="1017"/>
      <c r="BNS8" s="1017"/>
      <c r="BNT8" s="1017"/>
      <c r="BNU8" s="1017"/>
      <c r="BNV8" s="1017"/>
      <c r="BNW8" s="1017"/>
      <c r="BNX8" s="1017"/>
      <c r="BNY8" s="1017"/>
      <c r="BNZ8" s="1017"/>
      <c r="BOA8" s="1017"/>
      <c r="BOB8" s="1017"/>
      <c r="BOC8" s="1017"/>
      <c r="BOD8" s="1017"/>
      <c r="BOE8" s="1017"/>
      <c r="BOF8" s="1017"/>
      <c r="BOG8" s="1017"/>
      <c r="BOH8" s="1017"/>
      <c r="BOI8" s="1017"/>
      <c r="BOJ8" s="1017"/>
      <c r="BOK8" s="1017"/>
      <c r="BOL8" s="1017"/>
      <c r="BOM8" s="1017"/>
      <c r="BON8" s="1017"/>
      <c r="BOO8" s="1017"/>
      <c r="BOP8" s="1017"/>
      <c r="BOQ8" s="1017"/>
      <c r="BOR8" s="1017"/>
      <c r="BOS8" s="1017"/>
      <c r="BOT8" s="1017"/>
      <c r="BOU8" s="1017"/>
      <c r="BOV8" s="1017"/>
      <c r="BOW8" s="1017"/>
      <c r="BOX8" s="1017"/>
      <c r="BOY8" s="1017"/>
      <c r="BOZ8" s="1017"/>
      <c r="BPA8" s="1017"/>
      <c r="BPB8" s="1017"/>
      <c r="BPC8" s="1017"/>
      <c r="BPD8" s="1017"/>
      <c r="BPE8" s="1017"/>
      <c r="BPF8" s="1017"/>
      <c r="BPG8" s="1017"/>
      <c r="BPH8" s="1017"/>
      <c r="BPI8" s="1017"/>
      <c r="BPJ8" s="1017"/>
      <c r="BPK8" s="1017"/>
      <c r="BPL8" s="1017"/>
      <c r="BPM8" s="1017"/>
      <c r="BPN8" s="1017"/>
      <c r="BPO8" s="1017"/>
      <c r="BPP8" s="1017"/>
      <c r="BPQ8" s="1017"/>
      <c r="BPR8" s="1017"/>
      <c r="BPS8" s="1017"/>
      <c r="BPT8" s="1017"/>
      <c r="BPU8" s="1017"/>
      <c r="BPV8" s="1017"/>
      <c r="BPW8" s="1017"/>
      <c r="BPX8" s="1017"/>
      <c r="BPY8" s="1017"/>
      <c r="BPZ8" s="1017"/>
      <c r="BQA8" s="1017"/>
      <c r="BQB8" s="1017"/>
      <c r="BQC8" s="1017"/>
      <c r="BQD8" s="1017"/>
      <c r="BQE8" s="1017"/>
      <c r="BQF8" s="1017"/>
      <c r="BQG8" s="1017"/>
      <c r="BQH8" s="1017"/>
      <c r="BQI8" s="1017"/>
      <c r="BQJ8" s="1017"/>
      <c r="BQK8" s="1017"/>
      <c r="BQL8" s="1017"/>
      <c r="BQM8" s="1017"/>
      <c r="BQN8" s="1017"/>
      <c r="BQO8" s="1017"/>
      <c r="BQP8" s="1017"/>
      <c r="BQQ8" s="1017"/>
      <c r="BQR8" s="1017"/>
      <c r="BQS8" s="1017"/>
      <c r="BQT8" s="1017"/>
      <c r="BQU8" s="1017"/>
      <c r="BQV8" s="1017"/>
      <c r="BQW8" s="1017"/>
      <c r="BQX8" s="1017"/>
      <c r="BQY8" s="1017"/>
      <c r="BQZ8" s="1017"/>
      <c r="BRA8" s="1017"/>
      <c r="BRB8" s="1017"/>
      <c r="BRC8" s="1017"/>
      <c r="BRD8" s="1017"/>
      <c r="BRE8" s="1017"/>
      <c r="BRF8" s="1017"/>
      <c r="BRG8" s="1017"/>
      <c r="BRH8" s="1017"/>
      <c r="BRI8" s="1017"/>
      <c r="BRJ8" s="1017"/>
      <c r="BRK8" s="1017"/>
      <c r="BRL8" s="1017"/>
      <c r="BRM8" s="1017"/>
      <c r="BRN8" s="1017"/>
      <c r="BRO8" s="1017"/>
      <c r="BRP8" s="1017"/>
      <c r="BRQ8" s="1017"/>
      <c r="BRR8" s="1017"/>
      <c r="BRS8" s="1017"/>
      <c r="BRT8" s="1017"/>
      <c r="BRU8" s="1017"/>
      <c r="BRV8" s="1017"/>
      <c r="BRW8" s="1017"/>
      <c r="BRX8" s="1017"/>
      <c r="BRY8" s="1017"/>
      <c r="BRZ8" s="1017"/>
      <c r="BSA8" s="1017"/>
      <c r="BSB8" s="1017"/>
      <c r="BSC8" s="1017"/>
      <c r="BSD8" s="1017"/>
      <c r="BSE8" s="1017"/>
      <c r="BSF8" s="1017"/>
      <c r="BSG8" s="1017"/>
      <c r="BSH8" s="1017"/>
      <c r="BSI8" s="1017"/>
      <c r="BSJ8" s="1017"/>
      <c r="BSK8" s="1017"/>
      <c r="BSL8" s="1017"/>
      <c r="BSM8" s="1017"/>
      <c r="BSN8" s="1017"/>
      <c r="BSO8" s="1017"/>
      <c r="BSP8" s="1017"/>
      <c r="BSQ8" s="1017"/>
      <c r="BSR8" s="1017"/>
      <c r="BSS8" s="1017"/>
      <c r="BST8" s="1017"/>
      <c r="BSU8" s="1017"/>
      <c r="BSV8" s="1017"/>
      <c r="BSW8" s="1017"/>
      <c r="BSX8" s="1017"/>
      <c r="BSY8" s="1017"/>
      <c r="BSZ8" s="1017"/>
      <c r="BTA8" s="1017"/>
      <c r="BTB8" s="1017"/>
      <c r="BTC8" s="1017"/>
      <c r="BTD8" s="1017"/>
      <c r="BTE8" s="1017"/>
      <c r="BTF8" s="1017"/>
      <c r="BTG8" s="1017"/>
      <c r="BTH8" s="1017"/>
      <c r="BTI8" s="1017"/>
      <c r="BTJ8" s="1017"/>
      <c r="BTK8" s="1017"/>
      <c r="BTL8" s="1017"/>
      <c r="BTM8" s="1017"/>
      <c r="BTN8" s="1017"/>
      <c r="BTO8" s="1017"/>
      <c r="BTP8" s="1017"/>
      <c r="BTQ8" s="1017"/>
      <c r="BTR8" s="1017"/>
      <c r="BTS8" s="1017"/>
      <c r="BTT8" s="1017"/>
      <c r="BTU8" s="1017"/>
      <c r="BTV8" s="1017"/>
      <c r="BTW8" s="1017"/>
      <c r="BTX8" s="1017"/>
      <c r="BTY8" s="1017"/>
      <c r="BTZ8" s="1017"/>
      <c r="BUA8" s="1017"/>
      <c r="BUB8" s="1017"/>
      <c r="BUC8" s="1017"/>
      <c r="BUD8" s="1017"/>
      <c r="BUE8" s="1017"/>
      <c r="BUF8" s="1017"/>
      <c r="BUG8" s="1017"/>
      <c r="BUH8" s="1017"/>
      <c r="BUI8" s="1017"/>
      <c r="BUJ8" s="1017"/>
      <c r="BUK8" s="1017"/>
      <c r="BUL8" s="1017"/>
      <c r="BUM8" s="1017"/>
      <c r="BUN8" s="1017"/>
      <c r="BUO8" s="1017"/>
      <c r="BUP8" s="1017"/>
      <c r="BUQ8" s="1017"/>
      <c r="BUR8" s="1017"/>
      <c r="BUS8" s="1017"/>
      <c r="BUT8" s="1017"/>
      <c r="BUU8" s="1017"/>
      <c r="BUV8" s="1017"/>
      <c r="BUW8" s="1017"/>
      <c r="BUX8" s="1017"/>
      <c r="BUY8" s="1017"/>
      <c r="BUZ8" s="1017"/>
      <c r="BVA8" s="1017"/>
      <c r="BVB8" s="1017"/>
      <c r="BVC8" s="1017"/>
      <c r="BVD8" s="1017"/>
      <c r="BVE8" s="1017"/>
      <c r="BVF8" s="1017"/>
      <c r="BVG8" s="1017"/>
      <c r="BVH8" s="1017"/>
      <c r="BVI8" s="1017"/>
      <c r="BVJ8" s="1017"/>
      <c r="BVK8" s="1017"/>
      <c r="BVL8" s="1017"/>
      <c r="BVM8" s="1017"/>
      <c r="BVN8" s="1017"/>
      <c r="BVO8" s="1017"/>
      <c r="BVP8" s="1017"/>
      <c r="BVQ8" s="1017"/>
      <c r="BVR8" s="1017"/>
      <c r="BVS8" s="1017"/>
      <c r="BVT8" s="1017"/>
      <c r="BVU8" s="1017"/>
      <c r="BVV8" s="1017"/>
      <c r="BVW8" s="1017"/>
      <c r="BVX8" s="1017"/>
      <c r="BVY8" s="1017"/>
      <c r="BVZ8" s="1017"/>
      <c r="BWA8" s="1017"/>
      <c r="BWB8" s="1017"/>
      <c r="BWC8" s="1017"/>
      <c r="BWD8" s="1017"/>
      <c r="BWE8" s="1017"/>
      <c r="BWF8" s="1017"/>
      <c r="BWG8" s="1017"/>
      <c r="BWH8" s="1017"/>
      <c r="BWI8" s="1017"/>
      <c r="BWJ8" s="1017"/>
      <c r="BWK8" s="1017"/>
      <c r="BWL8" s="1017"/>
      <c r="BWM8" s="1017"/>
      <c r="BWN8" s="1017"/>
      <c r="BWO8" s="1017"/>
      <c r="BWP8" s="1017"/>
      <c r="BWQ8" s="1017"/>
      <c r="BWR8" s="1017"/>
      <c r="BWS8" s="1017"/>
      <c r="BWT8" s="1017"/>
      <c r="BWU8" s="1017"/>
      <c r="BWV8" s="1017"/>
      <c r="BWW8" s="1017"/>
      <c r="BWX8" s="1017"/>
      <c r="BWY8" s="1017"/>
      <c r="BWZ8" s="1017"/>
      <c r="BXA8" s="1017"/>
      <c r="BXB8" s="1017"/>
      <c r="BXC8" s="1017"/>
      <c r="BXD8" s="1017"/>
      <c r="BXE8" s="1017"/>
      <c r="BXF8" s="1017"/>
      <c r="BXG8" s="1017"/>
      <c r="BXH8" s="1017"/>
      <c r="BXI8" s="1017"/>
      <c r="BXJ8" s="1017"/>
      <c r="BXK8" s="1017"/>
      <c r="BXL8" s="1017"/>
      <c r="BXM8" s="1017"/>
      <c r="BXN8" s="1017"/>
      <c r="BXO8" s="1017"/>
      <c r="BXP8" s="1017"/>
      <c r="BXQ8" s="1017"/>
      <c r="BXR8" s="1017"/>
      <c r="BXS8" s="1017"/>
      <c r="BXT8" s="1017"/>
      <c r="BXU8" s="1017"/>
      <c r="BXV8" s="1017"/>
      <c r="BXW8" s="1017"/>
      <c r="BXX8" s="1017"/>
      <c r="BXY8" s="1017"/>
      <c r="BXZ8" s="1017"/>
      <c r="BYA8" s="1017"/>
      <c r="BYB8" s="1017"/>
      <c r="BYC8" s="1017"/>
      <c r="BYD8" s="1017"/>
      <c r="BYE8" s="1017"/>
      <c r="BYF8" s="1017"/>
      <c r="BYG8" s="1017"/>
      <c r="BYH8" s="1017"/>
      <c r="BYI8" s="1017"/>
      <c r="BYJ8" s="1017"/>
      <c r="BYK8" s="1017"/>
      <c r="BYL8" s="1017"/>
      <c r="BYM8" s="1017"/>
      <c r="BYN8" s="1017"/>
      <c r="BYO8" s="1017"/>
      <c r="BYP8" s="1017"/>
      <c r="BYQ8" s="1017"/>
      <c r="BYR8" s="1017"/>
      <c r="BYS8" s="1017"/>
      <c r="BYT8" s="1017"/>
      <c r="BYU8" s="1017"/>
      <c r="BYV8" s="1017"/>
      <c r="BYW8" s="1017"/>
      <c r="BYX8" s="1017"/>
      <c r="BYY8" s="1017"/>
      <c r="BYZ8" s="1017"/>
      <c r="BZA8" s="1017"/>
      <c r="BZB8" s="1017"/>
      <c r="BZC8" s="1017"/>
      <c r="BZD8" s="1017"/>
      <c r="BZE8" s="1017"/>
      <c r="BZF8" s="1017"/>
      <c r="BZG8" s="1017"/>
      <c r="BZH8" s="1017"/>
      <c r="BZI8" s="1017"/>
      <c r="BZJ8" s="1017"/>
      <c r="BZK8" s="1017"/>
      <c r="BZL8" s="1017"/>
      <c r="BZM8" s="1017"/>
      <c r="BZN8" s="1017"/>
      <c r="BZO8" s="1017"/>
      <c r="BZP8" s="1017"/>
      <c r="BZQ8" s="1017"/>
      <c r="BZR8" s="1017"/>
      <c r="BZS8" s="1017"/>
      <c r="BZT8" s="1017"/>
      <c r="BZU8" s="1017"/>
      <c r="BZV8" s="1017"/>
      <c r="BZW8" s="1017"/>
      <c r="BZX8" s="1017"/>
      <c r="BZY8" s="1017"/>
      <c r="BZZ8" s="1017"/>
      <c r="CAA8" s="1017"/>
      <c r="CAB8" s="1017"/>
      <c r="CAC8" s="1017"/>
      <c r="CAD8" s="1017"/>
      <c r="CAE8" s="1017"/>
      <c r="CAF8" s="1017"/>
      <c r="CAG8" s="1017"/>
      <c r="CAH8" s="1017"/>
      <c r="CAI8" s="1017"/>
      <c r="CAJ8" s="1017"/>
      <c r="CAK8" s="1017"/>
      <c r="CAL8" s="1017"/>
      <c r="CAM8" s="1017"/>
      <c r="CAN8" s="1017"/>
      <c r="CAO8" s="1017"/>
      <c r="CAP8" s="1017"/>
      <c r="CAQ8" s="1017"/>
      <c r="CAR8" s="1017"/>
      <c r="CAS8" s="1017"/>
      <c r="CAT8" s="1017"/>
      <c r="CAU8" s="1017"/>
      <c r="CAV8" s="1017"/>
      <c r="CAW8" s="1017"/>
      <c r="CAX8" s="1017"/>
      <c r="CAY8" s="1017"/>
      <c r="CAZ8" s="1017"/>
      <c r="CBA8" s="1017"/>
      <c r="CBB8" s="1017"/>
      <c r="CBC8" s="1017"/>
      <c r="CBD8" s="1017"/>
      <c r="CBE8" s="1017"/>
      <c r="CBF8" s="1017"/>
      <c r="CBG8" s="1017"/>
      <c r="CBH8" s="1017"/>
      <c r="CBI8" s="1017"/>
      <c r="CBJ8" s="1017"/>
      <c r="CBK8" s="1017"/>
      <c r="CBL8" s="1017"/>
      <c r="CBM8" s="1017"/>
      <c r="CBN8" s="1017"/>
      <c r="CBO8" s="1017"/>
      <c r="CBP8" s="1017"/>
      <c r="CBQ8" s="1017"/>
      <c r="CBR8" s="1017"/>
      <c r="CBS8" s="1017"/>
      <c r="CBT8" s="1017"/>
      <c r="CBU8" s="1017"/>
      <c r="CBV8" s="1017"/>
      <c r="CBW8" s="1017"/>
      <c r="CBX8" s="1017"/>
      <c r="CBY8" s="1017"/>
      <c r="CBZ8" s="1017"/>
      <c r="CCA8" s="1017"/>
      <c r="CCB8" s="1017"/>
      <c r="CCC8" s="1017"/>
      <c r="CCD8" s="1017"/>
      <c r="CCE8" s="1017"/>
      <c r="CCF8" s="1017"/>
      <c r="CCG8" s="1017"/>
      <c r="CCH8" s="1017"/>
      <c r="CCI8" s="1017"/>
      <c r="CCJ8" s="1017"/>
      <c r="CCK8" s="1017"/>
      <c r="CCL8" s="1017"/>
      <c r="CCM8" s="1017"/>
      <c r="CCN8" s="1017"/>
      <c r="CCO8" s="1017"/>
      <c r="CCP8" s="1017"/>
      <c r="CCQ8" s="1017"/>
      <c r="CCR8" s="1017"/>
      <c r="CCS8" s="1017"/>
      <c r="CCT8" s="1017"/>
      <c r="CCU8" s="1017"/>
      <c r="CCV8" s="1017"/>
      <c r="CCW8" s="1017"/>
      <c r="CCX8" s="1017"/>
      <c r="CCY8" s="1017"/>
      <c r="CCZ8" s="1017"/>
      <c r="CDA8" s="1017"/>
      <c r="CDB8" s="1017"/>
      <c r="CDC8" s="1017"/>
      <c r="CDD8" s="1017"/>
      <c r="CDE8" s="1017"/>
      <c r="CDF8" s="1017"/>
      <c r="CDG8" s="1017"/>
      <c r="CDH8" s="1017"/>
      <c r="CDI8" s="1017"/>
      <c r="CDJ8" s="1017"/>
      <c r="CDK8" s="1017"/>
      <c r="CDL8" s="1017"/>
      <c r="CDM8" s="1017"/>
      <c r="CDN8" s="1017"/>
      <c r="CDO8" s="1017"/>
      <c r="CDP8" s="1017"/>
      <c r="CDQ8" s="1017"/>
      <c r="CDR8" s="1017"/>
      <c r="CDS8" s="1017"/>
      <c r="CDT8" s="1017"/>
      <c r="CDU8" s="1017"/>
      <c r="CDV8" s="1017"/>
      <c r="CDW8" s="1017"/>
      <c r="CDX8" s="1017"/>
      <c r="CDY8" s="1017"/>
      <c r="CDZ8" s="1017"/>
      <c r="CEA8" s="1017"/>
      <c r="CEB8" s="1017"/>
      <c r="CEC8" s="1017"/>
      <c r="CED8" s="1017"/>
      <c r="CEE8" s="1017"/>
      <c r="CEF8" s="1017"/>
      <c r="CEG8" s="1017"/>
      <c r="CEH8" s="1017"/>
      <c r="CEI8" s="1017"/>
      <c r="CEJ8" s="1017"/>
      <c r="CEK8" s="1017"/>
      <c r="CEL8" s="1017"/>
      <c r="CEM8" s="1017"/>
      <c r="CEN8" s="1017"/>
      <c r="CEO8" s="1017"/>
      <c r="CEP8" s="1017"/>
      <c r="CEQ8" s="1017"/>
      <c r="CER8" s="1017"/>
      <c r="CES8" s="1017"/>
      <c r="CET8" s="1017"/>
      <c r="CEU8" s="1017"/>
      <c r="CEV8" s="1017"/>
      <c r="CEW8" s="1017"/>
      <c r="CEX8" s="1017"/>
      <c r="CEY8" s="1017"/>
      <c r="CEZ8" s="1017"/>
      <c r="CFA8" s="1017"/>
      <c r="CFB8" s="1017"/>
      <c r="CFC8" s="1017"/>
      <c r="CFD8" s="1017"/>
      <c r="CFE8" s="1017"/>
      <c r="CFF8" s="1017"/>
      <c r="CFG8" s="1017"/>
      <c r="CFH8" s="1017"/>
      <c r="CFI8" s="1017"/>
      <c r="CFJ8" s="1017"/>
      <c r="CFK8" s="1017"/>
      <c r="CFL8" s="1017"/>
      <c r="CFM8" s="1017"/>
      <c r="CFN8" s="1017"/>
      <c r="CFO8" s="1017"/>
      <c r="CFP8" s="1017"/>
      <c r="CFQ8" s="1017"/>
      <c r="CFR8" s="1017"/>
      <c r="CFS8" s="1017"/>
      <c r="CFT8" s="1017"/>
      <c r="CFU8" s="1017"/>
      <c r="CFV8" s="1017"/>
      <c r="CFW8" s="1017"/>
      <c r="CFX8" s="1017"/>
      <c r="CFY8" s="1017"/>
      <c r="CFZ8" s="1017"/>
      <c r="CGA8" s="1017"/>
      <c r="CGB8" s="1017"/>
      <c r="CGC8" s="1017"/>
      <c r="CGD8" s="1017"/>
      <c r="CGE8" s="1017"/>
      <c r="CGF8" s="1017"/>
      <c r="CGG8" s="1017"/>
      <c r="CGH8" s="1017"/>
      <c r="CGI8" s="1017"/>
      <c r="CGJ8" s="1017"/>
      <c r="CGK8" s="1017"/>
      <c r="CGL8" s="1017"/>
      <c r="CGM8" s="1017"/>
      <c r="CGN8" s="1017"/>
      <c r="CGO8" s="1017"/>
      <c r="CGP8" s="1017"/>
      <c r="CGQ8" s="1017"/>
      <c r="CGR8" s="1017"/>
      <c r="CGS8" s="1017"/>
      <c r="CGT8" s="1017"/>
      <c r="CGU8" s="1017"/>
      <c r="CGV8" s="1017"/>
      <c r="CGW8" s="1017"/>
      <c r="CGX8" s="1017"/>
      <c r="CGY8" s="1017"/>
      <c r="CGZ8" s="1017"/>
      <c r="CHA8" s="1017"/>
      <c r="CHB8" s="1017"/>
      <c r="CHC8" s="1017"/>
      <c r="CHD8" s="1017"/>
      <c r="CHE8" s="1017"/>
      <c r="CHF8" s="1017"/>
      <c r="CHG8" s="1017"/>
      <c r="CHH8" s="1017"/>
      <c r="CHI8" s="1017"/>
      <c r="CHJ8" s="1017"/>
      <c r="CHK8" s="1017"/>
      <c r="CHL8" s="1017"/>
      <c r="CHM8" s="1017"/>
      <c r="CHN8" s="1017"/>
      <c r="CHO8" s="1017"/>
      <c r="CHP8" s="1017"/>
      <c r="CHQ8" s="1017"/>
      <c r="CHR8" s="1017"/>
      <c r="CHS8" s="1017"/>
      <c r="CHT8" s="1017"/>
      <c r="CHU8" s="1017"/>
      <c r="CHV8" s="1017"/>
      <c r="CHW8" s="1017"/>
      <c r="CHX8" s="1017"/>
      <c r="CHY8" s="1017"/>
      <c r="CHZ8" s="1017"/>
      <c r="CIA8" s="1017"/>
      <c r="CIB8" s="1017"/>
      <c r="CIC8" s="1017"/>
      <c r="CID8" s="1017"/>
      <c r="CIE8" s="1017"/>
      <c r="CIF8" s="1017"/>
      <c r="CIG8" s="1017"/>
      <c r="CIH8" s="1017"/>
      <c r="CII8" s="1017"/>
      <c r="CIJ8" s="1017"/>
      <c r="CIK8" s="1017"/>
      <c r="CIL8" s="1017"/>
      <c r="CIM8" s="1017"/>
      <c r="CIN8" s="1017"/>
      <c r="CIO8" s="1017"/>
      <c r="CIP8" s="1017"/>
      <c r="CIQ8" s="1017"/>
      <c r="CIR8" s="1017"/>
      <c r="CIS8" s="1017"/>
      <c r="CIT8" s="1017"/>
      <c r="CIU8" s="1017"/>
      <c r="CIV8" s="1017"/>
      <c r="CIW8" s="1017"/>
      <c r="CIX8" s="1017"/>
      <c r="CIY8" s="1017"/>
      <c r="CIZ8" s="1017"/>
      <c r="CJA8" s="1017"/>
      <c r="CJB8" s="1017"/>
      <c r="CJC8" s="1017"/>
      <c r="CJD8" s="1017"/>
      <c r="CJE8" s="1017"/>
      <c r="CJF8" s="1017"/>
      <c r="CJG8" s="1017"/>
      <c r="CJH8" s="1017"/>
      <c r="CJI8" s="1017"/>
      <c r="CJJ8" s="1017"/>
      <c r="CJK8" s="1017"/>
      <c r="CJL8" s="1017"/>
      <c r="CJM8" s="1017"/>
      <c r="CJN8" s="1017"/>
      <c r="CJO8" s="1017"/>
      <c r="CJP8" s="1017"/>
      <c r="CJQ8" s="1017"/>
      <c r="CJR8" s="1017"/>
      <c r="CJS8" s="1017"/>
      <c r="CJT8" s="1017"/>
      <c r="CJU8" s="1017"/>
      <c r="CJV8" s="1017"/>
      <c r="CJW8" s="1017"/>
      <c r="CJX8" s="1017"/>
      <c r="CJY8" s="1017"/>
      <c r="CJZ8" s="1017"/>
      <c r="CKA8" s="1017"/>
      <c r="CKB8" s="1017"/>
      <c r="CKC8" s="1017"/>
      <c r="CKD8" s="1017"/>
      <c r="CKE8" s="1017"/>
      <c r="CKF8" s="1017"/>
      <c r="CKG8" s="1017"/>
      <c r="CKH8" s="1017"/>
      <c r="CKI8" s="1017"/>
      <c r="CKJ8" s="1017"/>
      <c r="CKK8" s="1017"/>
      <c r="CKL8" s="1017"/>
      <c r="CKM8" s="1017"/>
      <c r="CKN8" s="1017"/>
      <c r="CKO8" s="1017"/>
      <c r="CKP8" s="1017"/>
      <c r="CKQ8" s="1017"/>
      <c r="CKR8" s="1017"/>
      <c r="CKS8" s="1017"/>
      <c r="CKT8" s="1017"/>
      <c r="CKU8" s="1017"/>
      <c r="CKV8" s="1017"/>
      <c r="CKW8" s="1017"/>
      <c r="CKX8" s="1017"/>
      <c r="CKY8" s="1017"/>
      <c r="CKZ8" s="1017"/>
      <c r="CLA8" s="1017"/>
      <c r="CLB8" s="1017"/>
      <c r="CLC8" s="1017"/>
      <c r="CLD8" s="1017"/>
      <c r="CLE8" s="1017"/>
      <c r="CLF8" s="1017"/>
      <c r="CLG8" s="1017"/>
      <c r="CLH8" s="1017"/>
      <c r="CLI8" s="1017"/>
      <c r="CLJ8" s="1017"/>
      <c r="CLK8" s="1017"/>
      <c r="CLL8" s="1017"/>
      <c r="CLM8" s="1017"/>
      <c r="CLN8" s="1017"/>
      <c r="CLO8" s="1017"/>
      <c r="CLP8" s="1017"/>
      <c r="CLQ8" s="1017"/>
      <c r="CLR8" s="1017"/>
      <c r="CLS8" s="1017"/>
      <c r="CLT8" s="1017"/>
      <c r="CLU8" s="1017"/>
      <c r="CLV8" s="1017"/>
      <c r="CLW8" s="1017"/>
      <c r="CLX8" s="1017"/>
      <c r="CLY8" s="1017"/>
      <c r="CLZ8" s="1017"/>
      <c r="CMA8" s="1017"/>
      <c r="CMB8" s="1017"/>
      <c r="CMC8" s="1017"/>
      <c r="CMD8" s="1017"/>
      <c r="CME8" s="1017"/>
      <c r="CMF8" s="1017"/>
      <c r="CMG8" s="1017"/>
      <c r="CMH8" s="1017"/>
      <c r="CMI8" s="1017"/>
      <c r="CMJ8" s="1017"/>
      <c r="CMK8" s="1017"/>
      <c r="CML8" s="1017"/>
      <c r="CMM8" s="1017"/>
      <c r="CMN8" s="1017"/>
      <c r="CMO8" s="1017"/>
      <c r="CMP8" s="1017"/>
      <c r="CMQ8" s="1017"/>
      <c r="CMR8" s="1017"/>
      <c r="CMS8" s="1017"/>
      <c r="CMT8" s="1017"/>
      <c r="CMU8" s="1017"/>
      <c r="CMV8" s="1017"/>
      <c r="CMW8" s="1017"/>
      <c r="CMX8" s="1017"/>
      <c r="CMY8" s="1017"/>
      <c r="CMZ8" s="1017"/>
      <c r="CNA8" s="1017"/>
      <c r="CNB8" s="1017"/>
      <c r="CNC8" s="1017"/>
      <c r="CND8" s="1017"/>
      <c r="CNE8" s="1017"/>
      <c r="CNF8" s="1017"/>
      <c r="CNG8" s="1017"/>
      <c r="CNH8" s="1017"/>
      <c r="CNI8" s="1017"/>
      <c r="CNJ8" s="1017"/>
      <c r="CNK8" s="1017"/>
      <c r="CNL8" s="1017"/>
      <c r="CNM8" s="1017"/>
      <c r="CNN8" s="1017"/>
      <c r="CNO8" s="1017"/>
      <c r="CNP8" s="1017"/>
      <c r="CNQ8" s="1017"/>
      <c r="CNR8" s="1017"/>
      <c r="CNS8" s="1017"/>
      <c r="CNT8" s="1017"/>
      <c r="CNU8" s="1017"/>
      <c r="CNV8" s="1017"/>
      <c r="CNW8" s="1017"/>
      <c r="CNX8" s="1017"/>
      <c r="CNY8" s="1017"/>
      <c r="CNZ8" s="1017"/>
      <c r="COA8" s="1017"/>
      <c r="COB8" s="1017"/>
      <c r="COC8" s="1017"/>
      <c r="COD8" s="1017"/>
      <c r="COE8" s="1017"/>
      <c r="COF8" s="1017"/>
      <c r="COG8" s="1017"/>
      <c r="COH8" s="1017"/>
      <c r="COI8" s="1017"/>
      <c r="COJ8" s="1017"/>
      <c r="COK8" s="1017"/>
      <c r="COL8" s="1017"/>
      <c r="COM8" s="1017"/>
      <c r="CON8" s="1017"/>
      <c r="COO8" s="1017"/>
      <c r="COP8" s="1017"/>
      <c r="COQ8" s="1017"/>
      <c r="COR8" s="1017"/>
      <c r="COS8" s="1017"/>
      <c r="COT8" s="1017"/>
      <c r="COU8" s="1017"/>
      <c r="COV8" s="1017"/>
      <c r="COW8" s="1017"/>
      <c r="COX8" s="1017"/>
      <c r="COY8" s="1017"/>
      <c r="COZ8" s="1017"/>
      <c r="CPA8" s="1017"/>
      <c r="CPB8" s="1017"/>
      <c r="CPC8" s="1017"/>
      <c r="CPD8" s="1017"/>
      <c r="CPE8" s="1017"/>
      <c r="CPF8" s="1017"/>
      <c r="CPG8" s="1017"/>
      <c r="CPH8" s="1017"/>
      <c r="CPI8" s="1017"/>
      <c r="CPJ8" s="1017"/>
      <c r="CPK8" s="1017"/>
      <c r="CPL8" s="1017"/>
      <c r="CPM8" s="1017"/>
      <c r="CPN8" s="1017"/>
      <c r="CPO8" s="1017"/>
      <c r="CPP8" s="1017"/>
      <c r="CPQ8" s="1017"/>
      <c r="CPR8" s="1017"/>
      <c r="CPS8" s="1017"/>
      <c r="CPT8" s="1017"/>
      <c r="CPU8" s="1017"/>
      <c r="CPV8" s="1017"/>
      <c r="CPW8" s="1017"/>
      <c r="CPX8" s="1017"/>
      <c r="CPY8" s="1017"/>
      <c r="CPZ8" s="1017"/>
      <c r="CQA8" s="1017"/>
      <c r="CQB8" s="1017"/>
      <c r="CQC8" s="1017"/>
      <c r="CQD8" s="1017"/>
      <c r="CQE8" s="1017"/>
      <c r="CQF8" s="1017"/>
      <c r="CQG8" s="1017"/>
      <c r="CQH8" s="1017"/>
      <c r="CQI8" s="1017"/>
      <c r="CQJ8" s="1017"/>
      <c r="CQK8" s="1017"/>
      <c r="CQL8" s="1017"/>
      <c r="CQM8" s="1017"/>
      <c r="CQN8" s="1017"/>
      <c r="CQO8" s="1017"/>
      <c r="CQP8" s="1017"/>
      <c r="CQQ8" s="1017"/>
      <c r="CQR8" s="1017"/>
      <c r="CQS8" s="1017"/>
      <c r="CQT8" s="1017"/>
      <c r="CQU8" s="1017"/>
      <c r="CQV8" s="1017"/>
      <c r="CQW8" s="1017"/>
      <c r="CQX8" s="1017"/>
      <c r="CQY8" s="1017"/>
      <c r="CQZ8" s="1017"/>
      <c r="CRA8" s="1017"/>
      <c r="CRB8" s="1017"/>
      <c r="CRC8" s="1017"/>
      <c r="CRD8" s="1017"/>
      <c r="CRE8" s="1017"/>
      <c r="CRF8" s="1017"/>
      <c r="CRG8" s="1017"/>
      <c r="CRH8" s="1017"/>
      <c r="CRI8" s="1017"/>
      <c r="CRJ8" s="1017"/>
      <c r="CRK8" s="1017"/>
      <c r="CRL8" s="1017"/>
      <c r="CRM8" s="1017"/>
      <c r="CRN8" s="1017"/>
      <c r="CRO8" s="1017"/>
      <c r="CRP8" s="1017"/>
      <c r="CRQ8" s="1017"/>
      <c r="CRR8" s="1017"/>
      <c r="CRS8" s="1017"/>
      <c r="CRT8" s="1017"/>
      <c r="CRU8" s="1017"/>
      <c r="CRV8" s="1017"/>
      <c r="CRW8" s="1017"/>
      <c r="CRX8" s="1017"/>
      <c r="CRY8" s="1017"/>
      <c r="CRZ8" s="1017"/>
      <c r="CSA8" s="1017"/>
      <c r="CSB8" s="1017"/>
      <c r="CSC8" s="1017"/>
      <c r="CSD8" s="1017"/>
      <c r="CSE8" s="1017"/>
      <c r="CSF8" s="1017"/>
      <c r="CSG8" s="1017"/>
      <c r="CSH8" s="1017"/>
      <c r="CSI8" s="1017"/>
      <c r="CSJ8" s="1017"/>
      <c r="CSK8" s="1017"/>
      <c r="CSL8" s="1017"/>
      <c r="CSM8" s="1017"/>
      <c r="CSN8" s="1017"/>
      <c r="CSO8" s="1017"/>
      <c r="CSP8" s="1017"/>
      <c r="CSQ8" s="1017"/>
      <c r="CSR8" s="1017"/>
      <c r="CSS8" s="1017"/>
      <c r="CST8" s="1017"/>
      <c r="CSU8" s="1017"/>
      <c r="CSV8" s="1017"/>
      <c r="CSW8" s="1017"/>
      <c r="CSX8" s="1017"/>
      <c r="CSY8" s="1017"/>
      <c r="CSZ8" s="1017"/>
      <c r="CTA8" s="1017"/>
      <c r="CTB8" s="1017"/>
      <c r="CTC8" s="1017"/>
      <c r="CTD8" s="1017"/>
      <c r="CTE8" s="1017"/>
      <c r="CTF8" s="1017"/>
      <c r="CTG8" s="1017"/>
      <c r="CTH8" s="1017"/>
      <c r="CTI8" s="1017"/>
      <c r="CTJ8" s="1017"/>
      <c r="CTK8" s="1017"/>
      <c r="CTL8" s="1017"/>
      <c r="CTM8" s="1017"/>
      <c r="CTN8" s="1017"/>
      <c r="CTO8" s="1017"/>
      <c r="CTP8" s="1017"/>
      <c r="CTQ8" s="1017"/>
      <c r="CTR8" s="1017"/>
      <c r="CTS8" s="1017"/>
      <c r="CTT8" s="1017"/>
      <c r="CTU8" s="1017"/>
      <c r="CTV8" s="1017"/>
      <c r="CTW8" s="1017"/>
      <c r="CTX8" s="1017"/>
      <c r="CTY8" s="1017"/>
      <c r="CTZ8" s="1017"/>
      <c r="CUA8" s="1017"/>
      <c r="CUB8" s="1017"/>
      <c r="CUC8" s="1017"/>
      <c r="CUD8" s="1017"/>
      <c r="CUE8" s="1017"/>
      <c r="CUF8" s="1017"/>
      <c r="CUG8" s="1017"/>
      <c r="CUH8" s="1017"/>
      <c r="CUI8" s="1017"/>
      <c r="CUJ8" s="1017"/>
      <c r="CUK8" s="1017"/>
      <c r="CUL8" s="1017"/>
      <c r="CUM8" s="1017"/>
      <c r="CUN8" s="1017"/>
      <c r="CUO8" s="1017"/>
      <c r="CUP8" s="1017"/>
      <c r="CUQ8" s="1017"/>
      <c r="CUR8" s="1017"/>
      <c r="CUS8" s="1017"/>
      <c r="CUT8" s="1017"/>
      <c r="CUU8" s="1017"/>
      <c r="CUV8" s="1017"/>
      <c r="CUW8" s="1017"/>
      <c r="CUX8" s="1017"/>
      <c r="CUY8" s="1017"/>
      <c r="CUZ8" s="1017"/>
      <c r="CVA8" s="1017"/>
      <c r="CVB8" s="1017"/>
      <c r="CVC8" s="1017"/>
      <c r="CVD8" s="1017"/>
      <c r="CVE8" s="1017"/>
      <c r="CVF8" s="1017"/>
      <c r="CVG8" s="1017"/>
      <c r="CVH8" s="1017"/>
      <c r="CVI8" s="1017"/>
      <c r="CVJ8" s="1017"/>
      <c r="CVK8" s="1017"/>
      <c r="CVL8" s="1017"/>
      <c r="CVM8" s="1017"/>
      <c r="CVN8" s="1017"/>
      <c r="CVO8" s="1017"/>
      <c r="CVP8" s="1017"/>
      <c r="CVQ8" s="1017"/>
      <c r="CVR8" s="1017"/>
      <c r="CVS8" s="1017"/>
      <c r="CVT8" s="1017"/>
      <c r="CVU8" s="1017"/>
      <c r="CVV8" s="1017"/>
      <c r="CVW8" s="1017"/>
      <c r="CVX8" s="1017"/>
      <c r="CVY8" s="1017"/>
      <c r="CVZ8" s="1017"/>
      <c r="CWA8" s="1017"/>
      <c r="CWB8" s="1017"/>
      <c r="CWC8" s="1017"/>
      <c r="CWD8" s="1017"/>
      <c r="CWE8" s="1017"/>
      <c r="CWF8" s="1017"/>
      <c r="CWG8" s="1017"/>
      <c r="CWH8" s="1017"/>
      <c r="CWI8" s="1017"/>
      <c r="CWJ8" s="1017"/>
      <c r="CWK8" s="1017"/>
      <c r="CWL8" s="1017"/>
      <c r="CWM8" s="1017"/>
      <c r="CWN8" s="1017"/>
      <c r="CWO8" s="1017"/>
      <c r="CWP8" s="1017"/>
      <c r="CWQ8" s="1017"/>
      <c r="CWR8" s="1017"/>
      <c r="CWS8" s="1017"/>
      <c r="CWT8" s="1017"/>
      <c r="CWU8" s="1017"/>
      <c r="CWV8" s="1017"/>
      <c r="CWW8" s="1017"/>
      <c r="CWX8" s="1017"/>
      <c r="CWY8" s="1017"/>
      <c r="CWZ8" s="1017"/>
      <c r="CXA8" s="1017"/>
      <c r="CXB8" s="1017"/>
      <c r="CXC8" s="1017"/>
      <c r="CXD8" s="1017"/>
      <c r="CXE8" s="1017"/>
      <c r="CXF8" s="1017"/>
      <c r="CXG8" s="1017"/>
      <c r="CXH8" s="1017"/>
      <c r="CXI8" s="1017"/>
      <c r="CXJ8" s="1017"/>
      <c r="CXK8" s="1017"/>
      <c r="CXL8" s="1017"/>
      <c r="CXM8" s="1017"/>
      <c r="CXN8" s="1017"/>
      <c r="CXO8" s="1017"/>
      <c r="CXP8" s="1017"/>
      <c r="CXQ8" s="1017"/>
      <c r="CXR8" s="1017"/>
      <c r="CXS8" s="1017"/>
      <c r="CXT8" s="1017"/>
      <c r="CXU8" s="1017"/>
      <c r="CXV8" s="1017"/>
      <c r="CXW8" s="1017"/>
      <c r="CXX8" s="1017"/>
      <c r="CXY8" s="1017"/>
      <c r="CXZ8" s="1017"/>
      <c r="CYA8" s="1017"/>
      <c r="CYB8" s="1017"/>
      <c r="CYC8" s="1017"/>
      <c r="CYD8" s="1017"/>
      <c r="CYE8" s="1017"/>
      <c r="CYF8" s="1017"/>
      <c r="CYG8" s="1017"/>
      <c r="CYH8" s="1017"/>
      <c r="CYI8" s="1017"/>
      <c r="CYJ8" s="1017"/>
      <c r="CYK8" s="1017"/>
      <c r="CYL8" s="1017"/>
      <c r="CYM8" s="1017"/>
      <c r="CYN8" s="1017"/>
      <c r="CYO8" s="1017"/>
      <c r="CYP8" s="1017"/>
      <c r="CYQ8" s="1017"/>
      <c r="CYR8" s="1017"/>
      <c r="CYS8" s="1017"/>
      <c r="CYT8" s="1017"/>
      <c r="CYU8" s="1017"/>
      <c r="CYV8" s="1017"/>
      <c r="CYW8" s="1017"/>
      <c r="CYX8" s="1017"/>
      <c r="CYY8" s="1017"/>
      <c r="CYZ8" s="1017"/>
      <c r="CZA8" s="1017"/>
      <c r="CZB8" s="1017"/>
      <c r="CZC8" s="1017"/>
      <c r="CZD8" s="1017"/>
      <c r="CZE8" s="1017"/>
      <c r="CZF8" s="1017"/>
      <c r="CZG8" s="1017"/>
      <c r="CZH8" s="1017"/>
      <c r="CZI8" s="1017"/>
      <c r="CZJ8" s="1017"/>
      <c r="CZK8" s="1017"/>
      <c r="CZL8" s="1017"/>
      <c r="CZM8" s="1017"/>
      <c r="CZN8" s="1017"/>
      <c r="CZO8" s="1017"/>
      <c r="CZP8" s="1017"/>
      <c r="CZQ8" s="1017"/>
      <c r="CZR8" s="1017"/>
      <c r="CZS8" s="1017"/>
      <c r="CZT8" s="1017"/>
      <c r="CZU8" s="1017"/>
      <c r="CZV8" s="1017"/>
      <c r="CZW8" s="1017"/>
      <c r="CZX8" s="1017"/>
      <c r="CZY8" s="1017"/>
      <c r="CZZ8" s="1017"/>
      <c r="DAA8" s="1017"/>
      <c r="DAB8" s="1017"/>
      <c r="DAC8" s="1017"/>
      <c r="DAD8" s="1017"/>
      <c r="DAE8" s="1017"/>
      <c r="DAF8" s="1017"/>
      <c r="DAG8" s="1017"/>
      <c r="DAH8" s="1017"/>
      <c r="DAI8" s="1017"/>
      <c r="DAJ8" s="1017"/>
      <c r="DAK8" s="1017"/>
      <c r="DAL8" s="1017"/>
      <c r="DAM8" s="1017"/>
      <c r="DAN8" s="1017"/>
      <c r="DAO8" s="1017"/>
      <c r="DAP8" s="1017"/>
      <c r="DAQ8" s="1017"/>
      <c r="DAR8" s="1017"/>
      <c r="DAS8" s="1017"/>
      <c r="DAT8" s="1017"/>
      <c r="DAU8" s="1017"/>
      <c r="DAV8" s="1017"/>
      <c r="DAW8" s="1017"/>
      <c r="DAX8" s="1017"/>
      <c r="DAY8" s="1017"/>
      <c r="DAZ8" s="1017"/>
      <c r="DBA8" s="1017"/>
      <c r="DBB8" s="1017"/>
      <c r="DBC8" s="1017"/>
      <c r="DBD8" s="1017"/>
      <c r="DBE8" s="1017"/>
      <c r="DBF8" s="1017"/>
      <c r="DBG8" s="1017"/>
      <c r="DBH8" s="1017"/>
      <c r="DBI8" s="1017"/>
      <c r="DBJ8" s="1017"/>
      <c r="DBK8" s="1017"/>
      <c r="DBL8" s="1017"/>
      <c r="DBM8" s="1017"/>
      <c r="DBN8" s="1017"/>
      <c r="DBO8" s="1017"/>
      <c r="DBP8" s="1017"/>
      <c r="DBQ8" s="1017"/>
      <c r="DBR8" s="1017"/>
      <c r="DBS8" s="1017"/>
      <c r="DBT8" s="1017"/>
      <c r="DBU8" s="1017"/>
      <c r="DBV8" s="1017"/>
      <c r="DBW8" s="1017"/>
      <c r="DBX8" s="1017"/>
      <c r="DBY8" s="1017"/>
      <c r="DBZ8" s="1017"/>
      <c r="DCA8" s="1017"/>
      <c r="DCB8" s="1017"/>
      <c r="DCC8" s="1017"/>
      <c r="DCD8" s="1017"/>
      <c r="DCE8" s="1017"/>
      <c r="DCF8" s="1017"/>
      <c r="DCG8" s="1017"/>
      <c r="DCH8" s="1017"/>
      <c r="DCI8" s="1017"/>
      <c r="DCJ8" s="1017"/>
      <c r="DCK8" s="1017"/>
      <c r="DCL8" s="1017"/>
      <c r="DCM8" s="1017"/>
      <c r="DCN8" s="1017"/>
      <c r="DCO8" s="1017"/>
      <c r="DCP8" s="1017"/>
      <c r="DCQ8" s="1017"/>
      <c r="DCR8" s="1017"/>
      <c r="DCS8" s="1017"/>
      <c r="DCT8" s="1017"/>
      <c r="DCU8" s="1017"/>
      <c r="DCV8" s="1017"/>
      <c r="DCW8" s="1017"/>
      <c r="DCX8" s="1017"/>
      <c r="DCY8" s="1017"/>
      <c r="DCZ8" s="1017"/>
      <c r="DDA8" s="1017"/>
      <c r="DDB8" s="1017"/>
      <c r="DDC8" s="1017"/>
      <c r="DDD8" s="1017"/>
      <c r="DDE8" s="1017"/>
      <c r="DDF8" s="1017"/>
      <c r="DDG8" s="1017"/>
      <c r="DDH8" s="1017"/>
      <c r="DDI8" s="1017"/>
      <c r="DDJ8" s="1017"/>
      <c r="DDK8" s="1017"/>
      <c r="DDL8" s="1017"/>
      <c r="DDM8" s="1017"/>
      <c r="DDN8" s="1017"/>
      <c r="DDO8" s="1017"/>
      <c r="DDP8" s="1017"/>
      <c r="DDQ8" s="1017"/>
      <c r="DDR8" s="1017"/>
      <c r="DDS8" s="1017"/>
      <c r="DDT8" s="1017"/>
      <c r="DDU8" s="1017"/>
      <c r="DDV8" s="1017"/>
      <c r="DDW8" s="1017"/>
      <c r="DDX8" s="1017"/>
      <c r="DDY8" s="1017"/>
      <c r="DDZ8" s="1017"/>
      <c r="DEA8" s="1017"/>
      <c r="DEB8" s="1017"/>
      <c r="DEC8" s="1017"/>
      <c r="DED8" s="1017"/>
      <c r="DEE8" s="1017"/>
      <c r="DEF8" s="1017"/>
      <c r="DEG8" s="1017"/>
      <c r="DEH8" s="1017"/>
      <c r="DEI8" s="1017"/>
      <c r="DEJ8" s="1017"/>
      <c r="DEK8" s="1017"/>
      <c r="DEL8" s="1017"/>
      <c r="DEM8" s="1017"/>
      <c r="DEN8" s="1017"/>
      <c r="DEO8" s="1017"/>
      <c r="DEP8" s="1017"/>
      <c r="DEQ8" s="1017"/>
      <c r="DER8" s="1017"/>
      <c r="DES8" s="1017"/>
      <c r="DET8" s="1017"/>
      <c r="DEU8" s="1017"/>
      <c r="DEV8" s="1017"/>
      <c r="DEW8" s="1017"/>
      <c r="DEX8" s="1017"/>
      <c r="DEY8" s="1017"/>
      <c r="DEZ8" s="1017"/>
      <c r="DFA8" s="1017"/>
      <c r="DFB8" s="1017"/>
      <c r="DFC8" s="1017"/>
      <c r="DFD8" s="1017"/>
      <c r="DFE8" s="1017"/>
      <c r="DFF8" s="1017"/>
      <c r="DFG8" s="1017"/>
      <c r="DFH8" s="1017"/>
      <c r="DFI8" s="1017"/>
      <c r="DFJ8" s="1017"/>
      <c r="DFK8" s="1017"/>
      <c r="DFL8" s="1017"/>
      <c r="DFM8" s="1017"/>
      <c r="DFN8" s="1017"/>
      <c r="DFO8" s="1017"/>
      <c r="DFP8" s="1017"/>
      <c r="DFQ8" s="1017"/>
      <c r="DFR8" s="1017"/>
      <c r="DFS8" s="1017"/>
      <c r="DFT8" s="1017"/>
      <c r="DFU8" s="1017"/>
      <c r="DFV8" s="1017"/>
      <c r="DFW8" s="1017"/>
      <c r="DFX8" s="1017"/>
      <c r="DFY8" s="1017"/>
      <c r="DFZ8" s="1017"/>
      <c r="DGA8" s="1017"/>
      <c r="DGB8" s="1017"/>
      <c r="DGC8" s="1017"/>
      <c r="DGD8" s="1017"/>
      <c r="DGE8" s="1017"/>
      <c r="DGF8" s="1017"/>
      <c r="DGG8" s="1017"/>
      <c r="DGH8" s="1017"/>
      <c r="DGI8" s="1017"/>
      <c r="DGJ8" s="1017"/>
      <c r="DGK8" s="1017"/>
      <c r="DGL8" s="1017"/>
      <c r="DGM8" s="1017"/>
      <c r="DGN8" s="1017"/>
      <c r="DGO8" s="1017"/>
      <c r="DGP8" s="1017"/>
      <c r="DGQ8" s="1017"/>
      <c r="DGR8" s="1017"/>
      <c r="DGS8" s="1017"/>
      <c r="DGT8" s="1017"/>
      <c r="DGU8" s="1017"/>
      <c r="DGV8" s="1017"/>
      <c r="DGW8" s="1017"/>
      <c r="DGX8" s="1017"/>
      <c r="DGY8" s="1017"/>
      <c r="DGZ8" s="1017"/>
      <c r="DHA8" s="1017"/>
      <c r="DHB8" s="1017"/>
      <c r="DHC8" s="1017"/>
      <c r="DHD8" s="1017"/>
      <c r="DHE8" s="1017"/>
      <c r="DHF8" s="1017"/>
      <c r="DHG8" s="1017"/>
      <c r="DHH8" s="1017"/>
      <c r="DHI8" s="1017"/>
      <c r="DHJ8" s="1017"/>
      <c r="DHK8" s="1017"/>
      <c r="DHL8" s="1017"/>
      <c r="DHM8" s="1017"/>
      <c r="DHN8" s="1017"/>
      <c r="DHO8" s="1017"/>
      <c r="DHP8" s="1017"/>
      <c r="DHQ8" s="1017"/>
      <c r="DHR8" s="1017"/>
      <c r="DHS8" s="1017"/>
      <c r="DHT8" s="1017"/>
      <c r="DHU8" s="1017"/>
      <c r="DHV8" s="1017"/>
      <c r="DHW8" s="1017"/>
      <c r="DHX8" s="1017"/>
      <c r="DHY8" s="1017"/>
      <c r="DHZ8" s="1017"/>
      <c r="DIA8" s="1017"/>
      <c r="DIB8" s="1017"/>
      <c r="DIC8" s="1017"/>
      <c r="DID8" s="1017"/>
      <c r="DIE8" s="1017"/>
      <c r="DIF8" s="1017"/>
      <c r="DIG8" s="1017"/>
      <c r="DIH8" s="1017"/>
      <c r="DII8" s="1017"/>
      <c r="DIJ8" s="1017"/>
      <c r="DIK8" s="1017"/>
      <c r="DIL8" s="1017"/>
      <c r="DIM8" s="1017"/>
      <c r="DIN8" s="1017"/>
      <c r="DIO8" s="1017"/>
      <c r="DIP8" s="1017"/>
      <c r="DIQ8" s="1017"/>
      <c r="DIR8" s="1017"/>
      <c r="DIS8" s="1017"/>
      <c r="DIT8" s="1017"/>
      <c r="DIU8" s="1017"/>
      <c r="DIV8" s="1017"/>
      <c r="DIW8" s="1017"/>
      <c r="DIX8" s="1017"/>
      <c r="DIY8" s="1017"/>
      <c r="DIZ8" s="1017"/>
      <c r="DJA8" s="1017"/>
      <c r="DJB8" s="1017"/>
      <c r="DJC8" s="1017"/>
      <c r="DJD8" s="1017"/>
      <c r="DJE8" s="1017"/>
      <c r="DJF8" s="1017"/>
      <c r="DJG8" s="1017"/>
      <c r="DJH8" s="1017"/>
      <c r="DJI8" s="1017"/>
      <c r="DJJ8" s="1017"/>
      <c r="DJK8" s="1017"/>
      <c r="DJL8" s="1017"/>
      <c r="DJM8" s="1017"/>
      <c r="DJN8" s="1017"/>
      <c r="DJO8" s="1017"/>
      <c r="DJP8" s="1017"/>
      <c r="DJQ8" s="1017"/>
      <c r="DJR8" s="1017"/>
      <c r="DJS8" s="1017"/>
      <c r="DJT8" s="1017"/>
      <c r="DJU8" s="1017"/>
      <c r="DJV8" s="1017"/>
      <c r="DJW8" s="1017"/>
      <c r="DJX8" s="1017"/>
      <c r="DJY8" s="1017"/>
      <c r="DJZ8" s="1017"/>
      <c r="DKA8" s="1017"/>
      <c r="DKB8" s="1017"/>
      <c r="DKC8" s="1017"/>
      <c r="DKD8" s="1017"/>
      <c r="DKE8" s="1017"/>
      <c r="DKF8" s="1017"/>
      <c r="DKG8" s="1017"/>
      <c r="DKH8" s="1017"/>
      <c r="DKI8" s="1017"/>
      <c r="DKJ8" s="1017"/>
      <c r="DKK8" s="1017"/>
      <c r="DKL8" s="1017"/>
      <c r="DKM8" s="1017"/>
      <c r="DKN8" s="1017"/>
      <c r="DKO8" s="1017"/>
      <c r="DKP8" s="1017"/>
      <c r="DKQ8" s="1017"/>
      <c r="DKR8" s="1017"/>
      <c r="DKS8" s="1017"/>
      <c r="DKT8" s="1017"/>
      <c r="DKU8" s="1017"/>
      <c r="DKV8" s="1017"/>
      <c r="DKW8" s="1017"/>
      <c r="DKX8" s="1017"/>
      <c r="DKY8" s="1017"/>
      <c r="DKZ8" s="1017"/>
      <c r="DLA8" s="1017"/>
      <c r="DLB8" s="1017"/>
      <c r="DLC8" s="1017"/>
      <c r="DLD8" s="1017"/>
      <c r="DLE8" s="1017"/>
      <c r="DLF8" s="1017"/>
      <c r="DLG8" s="1017"/>
      <c r="DLH8" s="1017"/>
      <c r="DLI8" s="1017"/>
      <c r="DLJ8" s="1017"/>
      <c r="DLK8" s="1017"/>
      <c r="DLL8" s="1017"/>
      <c r="DLM8" s="1017"/>
      <c r="DLN8" s="1017"/>
      <c r="DLO8" s="1017"/>
      <c r="DLP8" s="1017"/>
      <c r="DLQ8" s="1017"/>
      <c r="DLR8" s="1017"/>
      <c r="DLS8" s="1017"/>
      <c r="DLT8" s="1017"/>
      <c r="DLU8" s="1017"/>
      <c r="DLV8" s="1017"/>
      <c r="DLW8" s="1017"/>
      <c r="DLX8" s="1017"/>
      <c r="DLY8" s="1017"/>
      <c r="DLZ8" s="1017"/>
      <c r="DMA8" s="1017"/>
      <c r="DMB8" s="1017"/>
      <c r="DMC8" s="1017"/>
      <c r="DMD8" s="1017"/>
      <c r="DME8" s="1017"/>
      <c r="DMF8" s="1017"/>
      <c r="DMG8" s="1017"/>
      <c r="DMH8" s="1017"/>
      <c r="DMI8" s="1017"/>
      <c r="DMJ8" s="1017"/>
      <c r="DMK8" s="1017"/>
      <c r="DML8" s="1017"/>
      <c r="DMM8" s="1017"/>
      <c r="DMN8" s="1017"/>
      <c r="DMO8" s="1017"/>
      <c r="DMP8" s="1017"/>
      <c r="DMQ8" s="1017"/>
      <c r="DMR8" s="1017"/>
      <c r="DMS8" s="1017"/>
      <c r="DMT8" s="1017"/>
      <c r="DMU8" s="1017"/>
      <c r="DMV8" s="1017"/>
      <c r="DMW8" s="1017"/>
      <c r="DMX8" s="1017"/>
      <c r="DMY8" s="1017"/>
      <c r="DMZ8" s="1017"/>
      <c r="DNA8" s="1017"/>
      <c r="DNB8" s="1017"/>
      <c r="DNC8" s="1017"/>
      <c r="DND8" s="1017"/>
      <c r="DNE8" s="1017"/>
      <c r="DNF8" s="1017"/>
      <c r="DNG8" s="1017"/>
      <c r="DNH8" s="1017"/>
      <c r="DNI8" s="1017"/>
      <c r="DNJ8" s="1017"/>
      <c r="DNK8" s="1017"/>
      <c r="DNL8" s="1017"/>
      <c r="DNM8" s="1017"/>
      <c r="DNN8" s="1017"/>
      <c r="DNO8" s="1017"/>
      <c r="DNP8" s="1017"/>
      <c r="DNQ8" s="1017"/>
      <c r="DNR8" s="1017"/>
      <c r="DNS8" s="1017"/>
      <c r="DNT8" s="1017"/>
      <c r="DNU8" s="1017"/>
      <c r="DNV8" s="1017"/>
      <c r="DNW8" s="1017"/>
      <c r="DNX8" s="1017"/>
      <c r="DNY8" s="1017"/>
      <c r="DNZ8" s="1017"/>
      <c r="DOA8" s="1017"/>
      <c r="DOB8" s="1017"/>
      <c r="DOC8" s="1017"/>
      <c r="DOD8" s="1017"/>
      <c r="DOE8" s="1017"/>
      <c r="DOF8" s="1017"/>
      <c r="DOG8" s="1017"/>
      <c r="DOH8" s="1017"/>
      <c r="DOI8" s="1017"/>
      <c r="DOJ8" s="1017"/>
      <c r="DOK8" s="1017"/>
      <c r="DOL8" s="1017"/>
      <c r="DOM8" s="1017"/>
      <c r="DON8" s="1017"/>
      <c r="DOO8" s="1017"/>
      <c r="DOP8" s="1017"/>
      <c r="DOQ8" s="1017"/>
      <c r="DOR8" s="1017"/>
      <c r="DOS8" s="1017"/>
      <c r="DOT8" s="1017"/>
      <c r="DOU8" s="1017"/>
      <c r="DOV8" s="1017"/>
      <c r="DOW8" s="1017"/>
      <c r="DOX8" s="1017"/>
      <c r="DOY8" s="1017"/>
      <c r="DOZ8" s="1017"/>
      <c r="DPA8" s="1017"/>
      <c r="DPB8" s="1017"/>
      <c r="DPC8" s="1017"/>
      <c r="DPD8" s="1017"/>
      <c r="DPE8" s="1017"/>
      <c r="DPF8" s="1017"/>
      <c r="DPG8" s="1017"/>
      <c r="DPH8" s="1017"/>
      <c r="DPI8" s="1017"/>
      <c r="DPJ8" s="1017"/>
      <c r="DPK8" s="1017"/>
      <c r="DPL8" s="1017"/>
      <c r="DPM8" s="1017"/>
      <c r="DPN8" s="1017"/>
      <c r="DPO8" s="1017"/>
      <c r="DPP8" s="1017"/>
      <c r="DPQ8" s="1017"/>
      <c r="DPR8" s="1017"/>
      <c r="DPS8" s="1017"/>
      <c r="DPT8" s="1017"/>
      <c r="DPU8" s="1017"/>
      <c r="DPV8" s="1017"/>
      <c r="DPW8" s="1017"/>
      <c r="DPX8" s="1017"/>
      <c r="DPY8" s="1017"/>
      <c r="DPZ8" s="1017"/>
      <c r="DQA8" s="1017"/>
      <c r="DQB8" s="1017"/>
      <c r="DQC8" s="1017"/>
      <c r="DQD8" s="1017"/>
      <c r="DQE8" s="1017"/>
      <c r="DQF8" s="1017"/>
      <c r="DQG8" s="1017"/>
      <c r="DQH8" s="1017"/>
      <c r="DQI8" s="1017"/>
      <c r="DQJ8" s="1017"/>
      <c r="DQK8" s="1017"/>
      <c r="DQL8" s="1017"/>
      <c r="DQM8" s="1017"/>
      <c r="DQN8" s="1017"/>
      <c r="DQO8" s="1017"/>
      <c r="DQP8" s="1017"/>
      <c r="DQQ8" s="1017"/>
      <c r="DQR8" s="1017"/>
      <c r="DQS8" s="1017"/>
      <c r="DQT8" s="1017"/>
      <c r="DQU8" s="1017"/>
      <c r="DQV8" s="1017"/>
      <c r="DQW8" s="1017"/>
      <c r="DQX8" s="1017"/>
      <c r="DQY8" s="1017"/>
      <c r="DQZ8" s="1017"/>
      <c r="DRA8" s="1017"/>
      <c r="DRB8" s="1017"/>
      <c r="DRC8" s="1017"/>
      <c r="DRD8" s="1017"/>
      <c r="DRE8" s="1017"/>
      <c r="DRF8" s="1017"/>
      <c r="DRG8" s="1017"/>
      <c r="DRH8" s="1017"/>
      <c r="DRI8" s="1017"/>
      <c r="DRJ8" s="1017"/>
      <c r="DRK8" s="1017"/>
      <c r="DRL8" s="1017"/>
      <c r="DRM8" s="1017"/>
      <c r="DRN8" s="1017"/>
      <c r="DRO8" s="1017"/>
      <c r="DRP8" s="1017"/>
      <c r="DRQ8" s="1017"/>
      <c r="DRR8" s="1017"/>
      <c r="DRS8" s="1017"/>
      <c r="DRT8" s="1017"/>
      <c r="DRU8" s="1017"/>
      <c r="DRV8" s="1017"/>
      <c r="DRW8" s="1017"/>
      <c r="DRX8" s="1017"/>
      <c r="DRY8" s="1017"/>
      <c r="DRZ8" s="1017"/>
      <c r="DSA8" s="1017"/>
      <c r="DSB8" s="1017"/>
      <c r="DSC8" s="1017"/>
      <c r="DSD8" s="1017"/>
      <c r="DSE8" s="1017"/>
      <c r="DSF8" s="1017"/>
      <c r="DSG8" s="1017"/>
      <c r="DSH8" s="1017"/>
      <c r="DSI8" s="1017"/>
      <c r="DSJ8" s="1017"/>
      <c r="DSK8" s="1017"/>
      <c r="DSL8" s="1017"/>
      <c r="DSM8" s="1017"/>
      <c r="DSN8" s="1017"/>
      <c r="DSO8" s="1017"/>
      <c r="DSP8" s="1017"/>
      <c r="DSQ8" s="1017"/>
      <c r="DSR8" s="1017"/>
      <c r="DSS8" s="1017"/>
      <c r="DST8" s="1017"/>
      <c r="DSU8" s="1017"/>
      <c r="DSV8" s="1017"/>
      <c r="DSW8" s="1017"/>
      <c r="DSX8" s="1017"/>
      <c r="DSY8" s="1017"/>
      <c r="DSZ8" s="1017"/>
      <c r="DTA8" s="1017"/>
      <c r="DTB8" s="1017"/>
      <c r="DTC8" s="1017"/>
      <c r="DTD8" s="1017"/>
      <c r="DTE8" s="1017"/>
      <c r="DTF8" s="1017"/>
      <c r="DTG8" s="1017"/>
      <c r="DTH8" s="1017"/>
      <c r="DTI8" s="1017"/>
      <c r="DTJ8" s="1017"/>
      <c r="DTK8" s="1017"/>
      <c r="DTL8" s="1017"/>
      <c r="DTM8" s="1017"/>
      <c r="DTN8" s="1017"/>
      <c r="DTO8" s="1017"/>
      <c r="DTP8" s="1017"/>
      <c r="DTQ8" s="1017"/>
      <c r="DTR8" s="1017"/>
      <c r="DTS8" s="1017"/>
      <c r="DTT8" s="1017"/>
      <c r="DTU8" s="1017"/>
      <c r="DTV8" s="1017"/>
      <c r="DTW8" s="1017"/>
      <c r="DTX8" s="1017"/>
      <c r="DTY8" s="1017"/>
      <c r="DTZ8" s="1017"/>
      <c r="DUA8" s="1017"/>
      <c r="DUB8" s="1017"/>
      <c r="DUC8" s="1017"/>
      <c r="DUD8" s="1017"/>
      <c r="DUE8" s="1017"/>
      <c r="DUF8" s="1017"/>
      <c r="DUG8" s="1017"/>
      <c r="DUH8" s="1017"/>
      <c r="DUI8" s="1017"/>
      <c r="DUJ8" s="1017"/>
      <c r="DUK8" s="1017"/>
      <c r="DUL8" s="1017"/>
      <c r="DUM8" s="1017"/>
      <c r="DUN8" s="1017"/>
      <c r="DUO8" s="1017"/>
      <c r="DUP8" s="1017"/>
      <c r="DUQ8" s="1017"/>
      <c r="DUR8" s="1017"/>
      <c r="DUS8" s="1017"/>
      <c r="DUT8" s="1017"/>
      <c r="DUU8" s="1017"/>
      <c r="DUV8" s="1017"/>
      <c r="DUW8" s="1017"/>
      <c r="DUX8" s="1017"/>
      <c r="DUY8" s="1017"/>
      <c r="DUZ8" s="1017"/>
      <c r="DVA8" s="1017"/>
      <c r="DVB8" s="1017"/>
      <c r="DVC8" s="1017"/>
      <c r="DVD8" s="1017"/>
      <c r="DVE8" s="1017"/>
      <c r="DVF8" s="1017"/>
      <c r="DVG8" s="1017"/>
      <c r="DVH8" s="1017"/>
      <c r="DVI8" s="1017"/>
      <c r="DVJ8" s="1017"/>
      <c r="DVK8" s="1017"/>
      <c r="DVL8" s="1017"/>
      <c r="DVM8" s="1017"/>
      <c r="DVN8" s="1017"/>
      <c r="DVO8" s="1017"/>
      <c r="DVP8" s="1017"/>
      <c r="DVQ8" s="1017"/>
      <c r="DVR8" s="1017"/>
      <c r="DVS8" s="1017"/>
      <c r="DVT8" s="1017"/>
      <c r="DVU8" s="1017"/>
      <c r="DVV8" s="1017"/>
      <c r="DVW8" s="1017"/>
      <c r="DVX8" s="1017"/>
      <c r="DVY8" s="1017"/>
      <c r="DVZ8" s="1017"/>
      <c r="DWA8" s="1017"/>
      <c r="DWB8" s="1017"/>
      <c r="DWC8" s="1017"/>
      <c r="DWD8" s="1017"/>
      <c r="DWE8" s="1017"/>
      <c r="DWF8" s="1017"/>
      <c r="DWG8" s="1017"/>
      <c r="DWH8" s="1017"/>
      <c r="DWI8" s="1017"/>
      <c r="DWJ8" s="1017"/>
      <c r="DWK8" s="1017"/>
      <c r="DWL8" s="1017"/>
      <c r="DWM8" s="1017"/>
      <c r="DWN8" s="1017"/>
      <c r="DWO8" s="1017"/>
      <c r="DWP8" s="1017"/>
      <c r="DWQ8" s="1017"/>
      <c r="DWR8" s="1017"/>
      <c r="DWS8" s="1017"/>
      <c r="DWT8" s="1017"/>
      <c r="DWU8" s="1017"/>
      <c r="DWV8" s="1017"/>
      <c r="DWW8" s="1017"/>
      <c r="DWX8" s="1017"/>
      <c r="DWY8" s="1017"/>
      <c r="DWZ8" s="1017"/>
      <c r="DXA8" s="1017"/>
      <c r="DXB8" s="1017"/>
      <c r="DXC8" s="1017"/>
      <c r="DXD8" s="1017"/>
      <c r="DXE8" s="1017"/>
      <c r="DXF8" s="1017"/>
      <c r="DXG8" s="1017"/>
      <c r="DXH8" s="1017"/>
      <c r="DXI8" s="1017"/>
      <c r="DXJ8" s="1017"/>
      <c r="DXK8" s="1017"/>
      <c r="DXL8" s="1017"/>
      <c r="DXM8" s="1017"/>
      <c r="DXN8" s="1017"/>
      <c r="DXO8" s="1017"/>
      <c r="DXP8" s="1017"/>
      <c r="DXQ8" s="1017"/>
      <c r="DXR8" s="1017"/>
      <c r="DXS8" s="1017"/>
      <c r="DXT8" s="1017"/>
      <c r="DXU8" s="1017"/>
      <c r="DXV8" s="1017"/>
      <c r="DXW8" s="1017"/>
      <c r="DXX8" s="1017"/>
      <c r="DXY8" s="1017"/>
      <c r="DXZ8" s="1017"/>
      <c r="DYA8" s="1017"/>
      <c r="DYB8" s="1017"/>
      <c r="DYC8" s="1017"/>
      <c r="DYD8" s="1017"/>
      <c r="DYE8" s="1017"/>
      <c r="DYF8" s="1017"/>
      <c r="DYG8" s="1017"/>
      <c r="DYH8" s="1017"/>
      <c r="DYI8" s="1017"/>
      <c r="DYJ8" s="1017"/>
      <c r="DYK8" s="1017"/>
      <c r="DYL8" s="1017"/>
      <c r="DYM8" s="1017"/>
      <c r="DYN8" s="1017"/>
      <c r="DYO8" s="1017"/>
      <c r="DYP8" s="1017"/>
      <c r="DYQ8" s="1017"/>
      <c r="DYR8" s="1017"/>
      <c r="DYS8" s="1017"/>
      <c r="DYT8" s="1017"/>
      <c r="DYU8" s="1017"/>
      <c r="DYV8" s="1017"/>
      <c r="DYW8" s="1017"/>
      <c r="DYX8" s="1017"/>
      <c r="DYY8" s="1017"/>
      <c r="DYZ8" s="1017"/>
      <c r="DZA8" s="1017"/>
      <c r="DZB8" s="1017"/>
      <c r="DZC8" s="1017"/>
      <c r="DZD8" s="1017"/>
      <c r="DZE8" s="1017"/>
      <c r="DZF8" s="1017"/>
      <c r="DZG8" s="1017"/>
      <c r="DZH8" s="1017"/>
      <c r="DZI8" s="1017"/>
      <c r="DZJ8" s="1017"/>
      <c r="DZK8" s="1017"/>
      <c r="DZL8" s="1017"/>
      <c r="DZM8" s="1017"/>
      <c r="DZN8" s="1017"/>
      <c r="DZO8" s="1017"/>
      <c r="DZP8" s="1017"/>
      <c r="DZQ8" s="1017"/>
      <c r="DZR8" s="1017"/>
      <c r="DZS8" s="1017"/>
      <c r="DZT8" s="1017"/>
      <c r="DZU8" s="1017"/>
      <c r="DZV8" s="1017"/>
      <c r="DZW8" s="1017"/>
      <c r="DZX8" s="1017"/>
      <c r="DZY8" s="1017"/>
      <c r="DZZ8" s="1017"/>
      <c r="EAA8" s="1017"/>
      <c r="EAB8" s="1017"/>
      <c r="EAC8" s="1017"/>
      <c r="EAD8" s="1017"/>
      <c r="EAE8" s="1017"/>
      <c r="EAF8" s="1017"/>
      <c r="EAG8" s="1017"/>
      <c r="EAH8" s="1017"/>
      <c r="EAI8" s="1017"/>
      <c r="EAJ8" s="1017"/>
      <c r="EAK8" s="1017"/>
      <c r="EAL8" s="1017"/>
      <c r="EAM8" s="1017"/>
      <c r="EAN8" s="1017"/>
      <c r="EAO8" s="1017"/>
      <c r="EAP8" s="1017"/>
      <c r="EAQ8" s="1017"/>
      <c r="EAR8" s="1017"/>
      <c r="EAS8" s="1017"/>
      <c r="EAT8" s="1017"/>
      <c r="EAU8" s="1017"/>
      <c r="EAV8" s="1017"/>
      <c r="EAW8" s="1017"/>
      <c r="EAX8" s="1017"/>
      <c r="EAY8" s="1017"/>
      <c r="EAZ8" s="1017"/>
      <c r="EBA8" s="1017"/>
      <c r="EBB8" s="1017"/>
      <c r="EBC8" s="1017"/>
      <c r="EBD8" s="1017"/>
      <c r="EBE8" s="1017"/>
      <c r="EBF8" s="1017"/>
      <c r="EBG8" s="1017"/>
      <c r="EBH8" s="1017"/>
      <c r="EBI8" s="1017"/>
      <c r="EBJ8" s="1017"/>
      <c r="EBK8" s="1017"/>
      <c r="EBL8" s="1017"/>
      <c r="EBM8" s="1017"/>
      <c r="EBN8" s="1017"/>
      <c r="EBO8" s="1017"/>
      <c r="EBP8" s="1017"/>
      <c r="EBQ8" s="1017"/>
      <c r="EBR8" s="1017"/>
      <c r="EBS8" s="1017"/>
      <c r="EBT8" s="1017"/>
      <c r="EBU8" s="1017"/>
      <c r="EBV8" s="1017"/>
      <c r="EBW8" s="1017"/>
      <c r="EBX8" s="1017"/>
      <c r="EBY8" s="1017"/>
      <c r="EBZ8" s="1017"/>
      <c r="ECA8" s="1017"/>
      <c r="ECB8" s="1017"/>
      <c r="ECC8" s="1017"/>
      <c r="ECD8" s="1017"/>
      <c r="ECE8" s="1017"/>
      <c r="ECF8" s="1017"/>
      <c r="ECG8" s="1017"/>
      <c r="ECH8" s="1017"/>
      <c r="ECI8" s="1017"/>
      <c r="ECJ8" s="1017"/>
      <c r="ECK8" s="1017"/>
      <c r="ECL8" s="1017"/>
      <c r="ECM8" s="1017"/>
      <c r="ECN8" s="1017"/>
      <c r="ECO8" s="1017"/>
      <c r="ECP8" s="1017"/>
      <c r="ECQ8" s="1017"/>
      <c r="ECR8" s="1017"/>
      <c r="ECS8" s="1017"/>
      <c r="ECT8" s="1017"/>
      <c r="ECU8" s="1017"/>
      <c r="ECV8" s="1017"/>
      <c r="ECW8" s="1017"/>
      <c r="ECX8" s="1017"/>
      <c r="ECY8" s="1017"/>
      <c r="ECZ8" s="1017"/>
      <c r="EDA8" s="1017"/>
      <c r="EDB8" s="1017"/>
      <c r="EDC8" s="1017"/>
      <c r="EDD8" s="1017"/>
      <c r="EDE8" s="1017"/>
      <c r="EDF8" s="1017"/>
      <c r="EDG8" s="1017"/>
      <c r="EDH8" s="1017"/>
      <c r="EDI8" s="1017"/>
      <c r="EDJ8" s="1017"/>
      <c r="EDK8" s="1017"/>
      <c r="EDL8" s="1017"/>
      <c r="EDM8" s="1017"/>
      <c r="EDN8" s="1017"/>
      <c r="EDO8" s="1017"/>
      <c r="EDP8" s="1017"/>
      <c r="EDQ8" s="1017"/>
      <c r="EDR8" s="1017"/>
      <c r="EDS8" s="1017"/>
      <c r="EDT8" s="1017"/>
      <c r="EDU8" s="1017"/>
      <c r="EDV8" s="1017"/>
      <c r="EDW8" s="1017"/>
      <c r="EDX8" s="1017"/>
      <c r="EDY8" s="1017"/>
      <c r="EDZ8" s="1017"/>
      <c r="EEA8" s="1017"/>
      <c r="EEB8" s="1017"/>
      <c r="EEC8" s="1017"/>
      <c r="EED8" s="1017"/>
      <c r="EEE8" s="1017"/>
      <c r="EEF8" s="1017"/>
      <c r="EEG8" s="1017"/>
      <c r="EEH8" s="1017"/>
      <c r="EEI8" s="1017"/>
      <c r="EEJ8" s="1017"/>
      <c r="EEK8" s="1017"/>
      <c r="EEL8" s="1017"/>
      <c r="EEM8" s="1017"/>
      <c r="EEN8" s="1017"/>
      <c r="EEO8" s="1017"/>
      <c r="EEP8" s="1017"/>
      <c r="EEQ8" s="1017"/>
      <c r="EER8" s="1017"/>
      <c r="EES8" s="1017"/>
      <c r="EET8" s="1017"/>
      <c r="EEU8" s="1017"/>
      <c r="EEV8" s="1017"/>
      <c r="EEW8" s="1017"/>
      <c r="EEX8" s="1017"/>
      <c r="EEY8" s="1017"/>
      <c r="EEZ8" s="1017"/>
      <c r="EFA8" s="1017"/>
      <c r="EFB8" s="1017"/>
      <c r="EFC8" s="1017"/>
      <c r="EFD8" s="1017"/>
      <c r="EFE8" s="1017"/>
      <c r="EFF8" s="1017"/>
      <c r="EFG8" s="1017"/>
      <c r="EFH8" s="1017"/>
      <c r="EFI8" s="1017"/>
      <c r="EFJ8" s="1017"/>
      <c r="EFK8" s="1017"/>
      <c r="EFL8" s="1017"/>
      <c r="EFM8" s="1017"/>
      <c r="EFN8" s="1017"/>
      <c r="EFO8" s="1017"/>
      <c r="EFP8" s="1017"/>
      <c r="EFQ8" s="1017"/>
      <c r="EFR8" s="1017"/>
      <c r="EFS8" s="1017"/>
      <c r="EFT8" s="1017"/>
      <c r="EFU8" s="1017"/>
      <c r="EFV8" s="1017"/>
      <c r="EFW8" s="1017"/>
      <c r="EFX8" s="1017"/>
      <c r="EFY8" s="1017"/>
      <c r="EFZ8" s="1017"/>
      <c r="EGA8" s="1017"/>
      <c r="EGB8" s="1017"/>
      <c r="EGC8" s="1017"/>
      <c r="EGD8" s="1017"/>
      <c r="EGE8" s="1017"/>
      <c r="EGF8" s="1017"/>
      <c r="EGG8" s="1017"/>
      <c r="EGH8" s="1017"/>
      <c r="EGI8" s="1017"/>
      <c r="EGJ8" s="1017"/>
      <c r="EGK8" s="1017"/>
      <c r="EGL8" s="1017"/>
      <c r="EGM8" s="1017"/>
      <c r="EGN8" s="1017"/>
      <c r="EGO8" s="1017"/>
      <c r="EGP8" s="1017"/>
      <c r="EGQ8" s="1017"/>
      <c r="EGR8" s="1017"/>
      <c r="EGS8" s="1017"/>
      <c r="EGT8" s="1017"/>
      <c r="EGU8" s="1017"/>
      <c r="EGV8" s="1017"/>
      <c r="EGW8" s="1017"/>
      <c r="EGX8" s="1017"/>
      <c r="EGY8" s="1017"/>
      <c r="EGZ8" s="1017"/>
      <c r="EHA8" s="1017"/>
      <c r="EHB8" s="1017"/>
      <c r="EHC8" s="1017"/>
      <c r="EHD8" s="1017"/>
      <c r="EHE8" s="1017"/>
      <c r="EHF8" s="1017"/>
      <c r="EHG8" s="1017"/>
      <c r="EHH8" s="1017"/>
      <c r="EHI8" s="1017"/>
      <c r="EHJ8" s="1017"/>
      <c r="EHK8" s="1017"/>
      <c r="EHL8" s="1017"/>
      <c r="EHM8" s="1017"/>
      <c r="EHN8" s="1017"/>
      <c r="EHO8" s="1017"/>
      <c r="EHP8" s="1017"/>
      <c r="EHQ8" s="1017"/>
      <c r="EHR8" s="1017"/>
      <c r="EHS8" s="1017"/>
      <c r="EHT8" s="1017"/>
      <c r="EHU8" s="1017"/>
      <c r="EHV8" s="1017"/>
      <c r="EHW8" s="1017"/>
      <c r="EHX8" s="1017"/>
      <c r="EHY8" s="1017"/>
      <c r="EHZ8" s="1017"/>
      <c r="EIA8" s="1017"/>
      <c r="EIB8" s="1017"/>
      <c r="EIC8" s="1017"/>
      <c r="EID8" s="1017"/>
      <c r="EIE8" s="1017"/>
      <c r="EIF8" s="1017"/>
      <c r="EIG8" s="1017"/>
      <c r="EIH8" s="1017"/>
      <c r="EII8" s="1017"/>
      <c r="EIJ8" s="1017"/>
      <c r="EIK8" s="1017"/>
      <c r="EIL8" s="1017"/>
      <c r="EIM8" s="1017"/>
      <c r="EIN8" s="1017"/>
      <c r="EIO8" s="1017"/>
      <c r="EIP8" s="1017"/>
      <c r="EIQ8" s="1017"/>
      <c r="EIR8" s="1017"/>
      <c r="EIS8" s="1017"/>
      <c r="EIT8" s="1017"/>
      <c r="EIU8" s="1017"/>
      <c r="EIV8" s="1017"/>
      <c r="EIW8" s="1017"/>
      <c r="EIX8" s="1017"/>
      <c r="EIY8" s="1017"/>
      <c r="EIZ8" s="1017"/>
      <c r="EJA8" s="1017"/>
      <c r="EJB8" s="1017"/>
      <c r="EJC8" s="1017"/>
      <c r="EJD8" s="1017"/>
      <c r="EJE8" s="1017"/>
      <c r="EJF8" s="1017"/>
      <c r="EJG8" s="1017"/>
      <c r="EJH8" s="1017"/>
      <c r="EJI8" s="1017"/>
      <c r="EJJ8" s="1017"/>
      <c r="EJK8" s="1017"/>
      <c r="EJL8" s="1017"/>
      <c r="EJM8" s="1017"/>
      <c r="EJN8" s="1017"/>
      <c r="EJO8" s="1017"/>
      <c r="EJP8" s="1017"/>
      <c r="EJQ8" s="1017"/>
      <c r="EJR8" s="1017"/>
      <c r="EJS8" s="1017"/>
      <c r="EJT8" s="1017"/>
      <c r="EJU8" s="1017"/>
      <c r="EJV8" s="1017"/>
      <c r="EJW8" s="1017"/>
      <c r="EJX8" s="1017"/>
      <c r="EJY8" s="1017"/>
      <c r="EJZ8" s="1017"/>
      <c r="EKA8" s="1017"/>
      <c r="EKB8" s="1017"/>
      <c r="EKC8" s="1017"/>
      <c r="EKD8" s="1017"/>
      <c r="EKE8" s="1017"/>
      <c r="EKF8" s="1017"/>
      <c r="EKG8" s="1017"/>
      <c r="EKH8" s="1017"/>
      <c r="EKI8" s="1017"/>
      <c r="EKJ8" s="1017"/>
      <c r="EKK8" s="1017"/>
      <c r="EKL8" s="1017"/>
      <c r="EKM8" s="1017"/>
      <c r="EKN8" s="1017"/>
      <c r="EKO8" s="1017"/>
      <c r="EKP8" s="1017"/>
      <c r="EKQ8" s="1017"/>
      <c r="EKR8" s="1017"/>
      <c r="EKS8" s="1017"/>
      <c r="EKT8" s="1017"/>
      <c r="EKU8" s="1017"/>
      <c r="EKV8" s="1017"/>
      <c r="EKW8" s="1017"/>
      <c r="EKX8" s="1017"/>
      <c r="EKY8" s="1017"/>
      <c r="EKZ8" s="1017"/>
      <c r="ELA8" s="1017"/>
      <c r="ELB8" s="1017"/>
      <c r="ELC8" s="1017"/>
      <c r="ELD8" s="1017"/>
      <c r="ELE8" s="1017"/>
      <c r="ELF8" s="1017"/>
      <c r="ELG8" s="1017"/>
      <c r="ELH8" s="1017"/>
      <c r="ELI8" s="1017"/>
      <c r="ELJ8" s="1017"/>
      <c r="ELK8" s="1017"/>
      <c r="ELL8" s="1017"/>
      <c r="ELM8" s="1017"/>
      <c r="ELN8" s="1017"/>
      <c r="ELO8" s="1017"/>
      <c r="ELP8" s="1017"/>
      <c r="ELQ8" s="1017"/>
      <c r="ELR8" s="1017"/>
      <c r="ELS8" s="1017"/>
      <c r="ELT8" s="1017"/>
      <c r="ELU8" s="1017"/>
      <c r="ELV8" s="1017"/>
      <c r="ELW8" s="1017"/>
      <c r="ELX8" s="1017"/>
      <c r="ELY8" s="1017"/>
      <c r="ELZ8" s="1017"/>
      <c r="EMA8" s="1017"/>
      <c r="EMB8" s="1017"/>
      <c r="EMC8" s="1017"/>
      <c r="EMD8" s="1017"/>
      <c r="EME8" s="1017"/>
      <c r="EMF8" s="1017"/>
      <c r="EMG8" s="1017"/>
      <c r="EMH8" s="1017"/>
      <c r="EMI8" s="1017"/>
      <c r="EMJ8" s="1017"/>
      <c r="EMK8" s="1017"/>
      <c r="EML8" s="1017"/>
      <c r="EMM8" s="1017"/>
      <c r="EMN8" s="1017"/>
      <c r="EMO8" s="1017"/>
      <c r="EMP8" s="1017"/>
      <c r="EMQ8" s="1017"/>
      <c r="EMR8" s="1017"/>
      <c r="EMS8" s="1017"/>
      <c r="EMT8" s="1017"/>
      <c r="EMU8" s="1017"/>
      <c r="EMV8" s="1017"/>
      <c r="EMW8" s="1017"/>
      <c r="EMX8" s="1017"/>
      <c r="EMY8" s="1017"/>
      <c r="EMZ8" s="1017"/>
      <c r="ENA8" s="1017"/>
      <c r="ENB8" s="1017"/>
      <c r="ENC8" s="1017"/>
      <c r="END8" s="1017"/>
      <c r="ENE8" s="1017"/>
      <c r="ENF8" s="1017"/>
      <c r="ENG8" s="1017"/>
      <c r="ENH8" s="1017"/>
      <c r="ENI8" s="1017"/>
      <c r="ENJ8" s="1017"/>
      <c r="ENK8" s="1017"/>
      <c r="ENL8" s="1017"/>
      <c r="ENM8" s="1017"/>
      <c r="ENN8" s="1017"/>
      <c r="ENO8" s="1017"/>
      <c r="ENP8" s="1017"/>
      <c r="ENQ8" s="1017"/>
      <c r="ENR8" s="1017"/>
      <c r="ENS8" s="1017"/>
      <c r="ENT8" s="1017"/>
      <c r="ENU8" s="1017"/>
      <c r="ENV8" s="1017"/>
      <c r="ENW8" s="1017"/>
      <c r="ENX8" s="1017"/>
      <c r="ENY8" s="1017"/>
      <c r="ENZ8" s="1017"/>
      <c r="EOA8" s="1017"/>
      <c r="EOB8" s="1017"/>
      <c r="EOC8" s="1017"/>
      <c r="EOD8" s="1017"/>
      <c r="EOE8" s="1017"/>
      <c r="EOF8" s="1017"/>
      <c r="EOG8" s="1017"/>
      <c r="EOH8" s="1017"/>
      <c r="EOI8" s="1017"/>
      <c r="EOJ8" s="1017"/>
      <c r="EOK8" s="1017"/>
      <c r="EOL8" s="1017"/>
      <c r="EOM8" s="1017"/>
      <c r="EON8" s="1017"/>
      <c r="EOO8" s="1017"/>
      <c r="EOP8" s="1017"/>
      <c r="EOQ8" s="1017"/>
      <c r="EOR8" s="1017"/>
      <c r="EOS8" s="1017"/>
      <c r="EOT8" s="1017"/>
      <c r="EOU8" s="1017"/>
      <c r="EOV8" s="1017"/>
      <c r="EOW8" s="1017"/>
      <c r="EOX8" s="1017"/>
      <c r="EOY8" s="1017"/>
      <c r="EOZ8" s="1017"/>
      <c r="EPA8" s="1017"/>
      <c r="EPB8" s="1017"/>
      <c r="EPC8" s="1017"/>
      <c r="EPD8" s="1017"/>
      <c r="EPE8" s="1017"/>
      <c r="EPF8" s="1017"/>
      <c r="EPG8" s="1017"/>
      <c r="EPH8" s="1017"/>
      <c r="EPI8" s="1017"/>
      <c r="EPJ8" s="1017"/>
      <c r="EPK8" s="1017"/>
      <c r="EPL8" s="1017"/>
      <c r="EPM8" s="1017"/>
      <c r="EPN8" s="1017"/>
      <c r="EPO8" s="1017"/>
      <c r="EPP8" s="1017"/>
      <c r="EPQ8" s="1017"/>
      <c r="EPR8" s="1017"/>
      <c r="EPS8" s="1017"/>
      <c r="EPT8" s="1017"/>
      <c r="EPU8" s="1017"/>
      <c r="EPV8" s="1017"/>
      <c r="EPW8" s="1017"/>
      <c r="EPX8" s="1017"/>
      <c r="EPY8" s="1017"/>
      <c r="EPZ8" s="1017"/>
      <c r="EQA8" s="1017"/>
      <c r="EQB8" s="1017"/>
      <c r="EQC8" s="1017"/>
      <c r="EQD8" s="1017"/>
      <c r="EQE8" s="1017"/>
      <c r="EQF8" s="1017"/>
      <c r="EQG8" s="1017"/>
      <c r="EQH8" s="1017"/>
      <c r="EQI8" s="1017"/>
      <c r="EQJ8" s="1017"/>
      <c r="EQK8" s="1017"/>
      <c r="EQL8" s="1017"/>
      <c r="EQM8" s="1017"/>
      <c r="EQN8" s="1017"/>
      <c r="EQO8" s="1017"/>
      <c r="EQP8" s="1017"/>
      <c r="EQQ8" s="1017"/>
      <c r="EQR8" s="1017"/>
      <c r="EQS8" s="1017"/>
      <c r="EQT8" s="1017"/>
      <c r="EQU8" s="1017"/>
      <c r="EQV8" s="1017"/>
      <c r="EQW8" s="1017"/>
      <c r="EQX8" s="1017"/>
      <c r="EQY8" s="1017"/>
      <c r="EQZ8" s="1017"/>
      <c r="ERA8" s="1017"/>
      <c r="ERB8" s="1017"/>
      <c r="ERC8" s="1017"/>
      <c r="ERD8" s="1017"/>
      <c r="ERE8" s="1017"/>
      <c r="ERF8" s="1017"/>
      <c r="ERG8" s="1017"/>
      <c r="ERH8" s="1017"/>
      <c r="ERI8" s="1017"/>
      <c r="ERJ8" s="1017"/>
      <c r="ERK8" s="1017"/>
      <c r="ERL8" s="1017"/>
      <c r="ERM8" s="1017"/>
      <c r="ERN8" s="1017"/>
      <c r="ERO8" s="1017"/>
      <c r="ERP8" s="1017"/>
      <c r="ERQ8" s="1017"/>
      <c r="ERR8" s="1017"/>
      <c r="ERS8" s="1017"/>
      <c r="ERT8" s="1017"/>
      <c r="ERU8" s="1017"/>
      <c r="ERV8" s="1017"/>
      <c r="ERW8" s="1017"/>
      <c r="ERX8" s="1017"/>
      <c r="ERY8" s="1017"/>
      <c r="ERZ8" s="1017"/>
      <c r="ESA8" s="1017"/>
      <c r="ESB8" s="1017"/>
      <c r="ESC8" s="1017"/>
      <c r="ESD8" s="1017"/>
      <c r="ESE8" s="1017"/>
      <c r="ESF8" s="1017"/>
      <c r="ESG8" s="1017"/>
      <c r="ESH8" s="1017"/>
      <c r="ESI8" s="1017"/>
      <c r="ESJ8" s="1017"/>
      <c r="ESK8" s="1017"/>
      <c r="ESL8" s="1017"/>
      <c r="ESM8" s="1017"/>
      <c r="ESN8" s="1017"/>
      <c r="ESO8" s="1017"/>
      <c r="ESP8" s="1017"/>
      <c r="ESQ8" s="1017"/>
      <c r="ESR8" s="1017"/>
      <c r="ESS8" s="1017"/>
      <c r="EST8" s="1017"/>
      <c r="ESU8" s="1017"/>
      <c r="ESV8" s="1017"/>
      <c r="ESW8" s="1017"/>
      <c r="ESX8" s="1017"/>
      <c r="ESY8" s="1017"/>
      <c r="ESZ8" s="1017"/>
      <c r="ETA8" s="1017"/>
      <c r="ETB8" s="1017"/>
      <c r="ETC8" s="1017"/>
      <c r="ETD8" s="1017"/>
      <c r="ETE8" s="1017"/>
      <c r="ETF8" s="1017"/>
      <c r="ETG8" s="1017"/>
      <c r="ETH8" s="1017"/>
      <c r="ETI8" s="1017"/>
      <c r="ETJ8" s="1017"/>
      <c r="ETK8" s="1017"/>
      <c r="ETL8" s="1017"/>
      <c r="ETM8" s="1017"/>
      <c r="ETN8" s="1017"/>
      <c r="ETO8" s="1017"/>
      <c r="ETP8" s="1017"/>
      <c r="ETQ8" s="1017"/>
      <c r="ETR8" s="1017"/>
      <c r="ETS8" s="1017"/>
      <c r="ETT8" s="1017"/>
      <c r="ETU8" s="1017"/>
      <c r="ETV8" s="1017"/>
      <c r="ETW8" s="1017"/>
      <c r="ETX8" s="1017"/>
      <c r="ETY8" s="1017"/>
      <c r="ETZ8" s="1017"/>
      <c r="EUA8" s="1017"/>
      <c r="EUB8" s="1017"/>
      <c r="EUC8" s="1017"/>
      <c r="EUD8" s="1017"/>
      <c r="EUE8" s="1017"/>
      <c r="EUF8" s="1017"/>
      <c r="EUG8" s="1017"/>
      <c r="EUH8" s="1017"/>
      <c r="EUI8" s="1017"/>
      <c r="EUJ8" s="1017"/>
      <c r="EUK8" s="1017"/>
      <c r="EUL8" s="1017"/>
      <c r="EUM8" s="1017"/>
      <c r="EUN8" s="1017"/>
      <c r="EUO8" s="1017"/>
      <c r="EUP8" s="1017"/>
      <c r="EUQ8" s="1017"/>
      <c r="EUR8" s="1017"/>
      <c r="EUS8" s="1017"/>
      <c r="EUT8" s="1017"/>
      <c r="EUU8" s="1017"/>
      <c r="EUV8" s="1017"/>
      <c r="EUW8" s="1017"/>
      <c r="EUX8" s="1017"/>
      <c r="EUY8" s="1017"/>
      <c r="EUZ8" s="1017"/>
      <c r="EVA8" s="1017"/>
      <c r="EVB8" s="1017"/>
      <c r="EVC8" s="1017"/>
      <c r="EVD8" s="1017"/>
      <c r="EVE8" s="1017"/>
      <c r="EVF8" s="1017"/>
      <c r="EVG8" s="1017"/>
      <c r="EVH8" s="1017"/>
      <c r="EVI8" s="1017"/>
      <c r="EVJ8" s="1017"/>
      <c r="EVK8" s="1017"/>
      <c r="EVL8" s="1017"/>
      <c r="EVM8" s="1017"/>
      <c r="EVN8" s="1017"/>
      <c r="EVO8" s="1017"/>
      <c r="EVP8" s="1017"/>
      <c r="EVQ8" s="1017"/>
      <c r="EVR8" s="1017"/>
      <c r="EVS8" s="1017"/>
      <c r="EVT8" s="1017"/>
      <c r="EVU8" s="1017"/>
      <c r="EVV8" s="1017"/>
      <c r="EVW8" s="1017"/>
      <c r="EVX8" s="1017"/>
      <c r="EVY8" s="1017"/>
      <c r="EVZ8" s="1017"/>
      <c r="EWA8" s="1017"/>
      <c r="EWB8" s="1017"/>
      <c r="EWC8" s="1017"/>
      <c r="EWD8" s="1017"/>
      <c r="EWE8" s="1017"/>
      <c r="EWF8" s="1017"/>
      <c r="EWG8" s="1017"/>
      <c r="EWH8" s="1017"/>
      <c r="EWI8" s="1017"/>
      <c r="EWJ8" s="1017"/>
      <c r="EWK8" s="1017"/>
      <c r="EWL8" s="1017"/>
      <c r="EWM8" s="1017"/>
      <c r="EWN8" s="1017"/>
      <c r="EWO8" s="1017"/>
      <c r="EWP8" s="1017"/>
      <c r="EWQ8" s="1017"/>
      <c r="EWR8" s="1017"/>
      <c r="EWS8" s="1017"/>
      <c r="EWT8" s="1017"/>
      <c r="EWU8" s="1017"/>
      <c r="EWV8" s="1017"/>
      <c r="EWW8" s="1017"/>
      <c r="EWX8" s="1017"/>
      <c r="EWY8" s="1017"/>
      <c r="EWZ8" s="1017"/>
      <c r="EXA8" s="1017"/>
      <c r="EXB8" s="1017"/>
      <c r="EXC8" s="1017"/>
      <c r="EXD8" s="1017"/>
      <c r="EXE8" s="1017"/>
      <c r="EXF8" s="1017"/>
      <c r="EXG8" s="1017"/>
      <c r="EXH8" s="1017"/>
      <c r="EXI8" s="1017"/>
      <c r="EXJ8" s="1017"/>
      <c r="EXK8" s="1017"/>
      <c r="EXL8" s="1017"/>
      <c r="EXM8" s="1017"/>
      <c r="EXN8" s="1017"/>
      <c r="EXO8" s="1017"/>
      <c r="EXP8" s="1017"/>
      <c r="EXQ8" s="1017"/>
      <c r="EXR8" s="1017"/>
      <c r="EXS8" s="1017"/>
      <c r="EXT8" s="1017"/>
      <c r="EXU8" s="1017"/>
      <c r="EXV8" s="1017"/>
      <c r="EXW8" s="1017"/>
      <c r="EXX8" s="1017"/>
      <c r="EXY8" s="1017"/>
      <c r="EXZ8" s="1017"/>
      <c r="EYA8" s="1017"/>
      <c r="EYB8" s="1017"/>
      <c r="EYC8" s="1017"/>
      <c r="EYD8" s="1017"/>
      <c r="EYE8" s="1017"/>
      <c r="EYF8" s="1017"/>
      <c r="EYG8" s="1017"/>
      <c r="EYH8" s="1017"/>
      <c r="EYI8" s="1017"/>
      <c r="EYJ8" s="1017"/>
      <c r="EYK8" s="1017"/>
      <c r="EYL8" s="1017"/>
      <c r="EYM8" s="1017"/>
      <c r="EYN8" s="1017"/>
      <c r="EYO8" s="1017"/>
      <c r="EYP8" s="1017"/>
      <c r="EYQ8" s="1017"/>
      <c r="EYR8" s="1017"/>
      <c r="EYS8" s="1017"/>
      <c r="EYT8" s="1017"/>
      <c r="EYU8" s="1017"/>
      <c r="EYV8" s="1017"/>
      <c r="EYW8" s="1017"/>
      <c r="EYX8" s="1017"/>
      <c r="EYY8" s="1017"/>
      <c r="EYZ8" s="1017"/>
      <c r="EZA8" s="1017"/>
      <c r="EZB8" s="1017"/>
      <c r="EZC8" s="1017"/>
      <c r="EZD8" s="1017"/>
      <c r="EZE8" s="1017"/>
      <c r="EZF8" s="1017"/>
      <c r="EZG8" s="1017"/>
      <c r="EZH8" s="1017"/>
      <c r="EZI8" s="1017"/>
      <c r="EZJ8" s="1017"/>
      <c r="EZK8" s="1017"/>
      <c r="EZL8" s="1017"/>
      <c r="EZM8" s="1017"/>
      <c r="EZN8" s="1017"/>
      <c r="EZO8" s="1017"/>
      <c r="EZP8" s="1017"/>
      <c r="EZQ8" s="1017"/>
      <c r="EZR8" s="1017"/>
      <c r="EZS8" s="1017"/>
      <c r="EZT8" s="1017"/>
      <c r="EZU8" s="1017"/>
      <c r="EZV8" s="1017"/>
      <c r="EZW8" s="1017"/>
      <c r="EZX8" s="1017"/>
      <c r="EZY8" s="1017"/>
      <c r="EZZ8" s="1017"/>
      <c r="FAA8" s="1017"/>
      <c r="FAB8" s="1017"/>
      <c r="FAC8" s="1017"/>
      <c r="FAD8" s="1017"/>
      <c r="FAE8" s="1017"/>
      <c r="FAF8" s="1017"/>
      <c r="FAG8" s="1017"/>
      <c r="FAH8" s="1017"/>
      <c r="FAI8" s="1017"/>
      <c r="FAJ8" s="1017"/>
      <c r="FAK8" s="1017"/>
      <c r="FAL8" s="1017"/>
      <c r="FAM8" s="1017"/>
      <c r="FAN8" s="1017"/>
      <c r="FAO8" s="1017"/>
      <c r="FAP8" s="1017"/>
      <c r="FAQ8" s="1017"/>
      <c r="FAR8" s="1017"/>
      <c r="FAS8" s="1017"/>
      <c r="FAT8" s="1017"/>
      <c r="FAU8" s="1017"/>
      <c r="FAV8" s="1017"/>
      <c r="FAW8" s="1017"/>
      <c r="FAX8" s="1017"/>
      <c r="FAY8" s="1017"/>
      <c r="FAZ8" s="1017"/>
      <c r="FBA8" s="1017"/>
      <c r="FBB8" s="1017"/>
      <c r="FBC8" s="1017"/>
      <c r="FBD8" s="1017"/>
      <c r="FBE8" s="1017"/>
      <c r="FBF8" s="1017"/>
      <c r="FBG8" s="1017"/>
      <c r="FBH8" s="1017"/>
      <c r="FBI8" s="1017"/>
      <c r="FBJ8" s="1017"/>
      <c r="FBK8" s="1017"/>
      <c r="FBL8" s="1017"/>
      <c r="FBM8" s="1017"/>
      <c r="FBN8" s="1017"/>
      <c r="FBO8" s="1017"/>
      <c r="FBP8" s="1017"/>
      <c r="FBQ8" s="1017"/>
      <c r="FBR8" s="1017"/>
      <c r="FBS8" s="1017"/>
      <c r="FBT8" s="1017"/>
      <c r="FBU8" s="1017"/>
      <c r="FBV8" s="1017"/>
      <c r="FBW8" s="1017"/>
      <c r="FBX8" s="1017"/>
      <c r="FBY8" s="1017"/>
      <c r="FBZ8" s="1017"/>
      <c r="FCA8" s="1017"/>
      <c r="FCB8" s="1017"/>
      <c r="FCC8" s="1017"/>
      <c r="FCD8" s="1017"/>
      <c r="FCE8" s="1017"/>
      <c r="FCF8" s="1017"/>
      <c r="FCG8" s="1017"/>
      <c r="FCH8" s="1017"/>
      <c r="FCI8" s="1017"/>
      <c r="FCJ8" s="1017"/>
      <c r="FCK8" s="1017"/>
      <c r="FCL8" s="1017"/>
      <c r="FCM8" s="1017"/>
      <c r="FCN8" s="1017"/>
      <c r="FCO8" s="1017"/>
      <c r="FCP8" s="1017"/>
      <c r="FCQ8" s="1017"/>
      <c r="FCR8" s="1017"/>
      <c r="FCS8" s="1017"/>
      <c r="FCT8" s="1017"/>
      <c r="FCU8" s="1017"/>
      <c r="FCV8" s="1017"/>
      <c r="FCW8" s="1017"/>
      <c r="FCX8" s="1017"/>
      <c r="FCY8" s="1017"/>
      <c r="FCZ8" s="1017"/>
      <c r="FDA8" s="1017"/>
      <c r="FDB8" s="1017"/>
      <c r="FDC8" s="1017"/>
      <c r="FDD8" s="1017"/>
      <c r="FDE8" s="1017"/>
      <c r="FDF8" s="1017"/>
      <c r="FDG8" s="1017"/>
      <c r="FDH8" s="1017"/>
      <c r="FDI8" s="1017"/>
      <c r="FDJ8" s="1017"/>
      <c r="FDK8" s="1017"/>
      <c r="FDL8" s="1017"/>
      <c r="FDM8" s="1017"/>
      <c r="FDN8" s="1017"/>
      <c r="FDO8" s="1017"/>
      <c r="FDP8" s="1017"/>
      <c r="FDQ8" s="1017"/>
      <c r="FDR8" s="1017"/>
      <c r="FDS8" s="1017"/>
      <c r="FDT8" s="1017"/>
      <c r="FDU8" s="1017"/>
      <c r="FDV8" s="1017"/>
      <c r="FDW8" s="1017"/>
      <c r="FDX8" s="1017"/>
      <c r="FDY8" s="1017"/>
      <c r="FDZ8" s="1017"/>
      <c r="FEA8" s="1017"/>
      <c r="FEB8" s="1017"/>
      <c r="FEC8" s="1017"/>
      <c r="FED8" s="1017"/>
      <c r="FEE8" s="1017"/>
      <c r="FEF8" s="1017"/>
      <c r="FEG8" s="1017"/>
      <c r="FEH8" s="1017"/>
      <c r="FEI8" s="1017"/>
      <c r="FEJ8" s="1017"/>
      <c r="FEK8" s="1017"/>
      <c r="FEL8" s="1017"/>
      <c r="FEM8" s="1017"/>
      <c r="FEN8" s="1017"/>
      <c r="FEO8" s="1017"/>
      <c r="FEP8" s="1017"/>
      <c r="FEQ8" s="1017"/>
      <c r="FER8" s="1017"/>
      <c r="FES8" s="1017"/>
      <c r="FET8" s="1017"/>
      <c r="FEU8" s="1017"/>
      <c r="FEV8" s="1017"/>
      <c r="FEW8" s="1017"/>
      <c r="FEX8" s="1017"/>
      <c r="FEY8" s="1017"/>
      <c r="FEZ8" s="1017"/>
      <c r="FFA8" s="1017"/>
      <c r="FFB8" s="1017"/>
      <c r="FFC8" s="1017"/>
      <c r="FFD8" s="1017"/>
      <c r="FFE8" s="1017"/>
      <c r="FFF8" s="1017"/>
      <c r="FFG8" s="1017"/>
      <c r="FFH8" s="1017"/>
      <c r="FFI8" s="1017"/>
      <c r="FFJ8" s="1017"/>
      <c r="FFK8" s="1017"/>
      <c r="FFL8" s="1017"/>
      <c r="FFM8" s="1017"/>
      <c r="FFN8" s="1017"/>
      <c r="FFO8" s="1017"/>
      <c r="FFP8" s="1017"/>
      <c r="FFQ8" s="1017"/>
      <c r="FFR8" s="1017"/>
      <c r="FFS8" s="1017"/>
      <c r="FFT8" s="1017"/>
      <c r="FFU8" s="1017"/>
      <c r="FFV8" s="1017"/>
      <c r="FFW8" s="1017"/>
      <c r="FFX8" s="1017"/>
      <c r="FFY8" s="1017"/>
      <c r="FFZ8" s="1017"/>
      <c r="FGA8" s="1017"/>
      <c r="FGB8" s="1017"/>
      <c r="FGC8" s="1017"/>
      <c r="FGD8" s="1017"/>
      <c r="FGE8" s="1017"/>
      <c r="FGF8" s="1017"/>
      <c r="FGG8" s="1017"/>
      <c r="FGH8" s="1017"/>
      <c r="FGI8" s="1017"/>
      <c r="FGJ8" s="1017"/>
      <c r="FGK8" s="1017"/>
      <c r="FGL8" s="1017"/>
      <c r="FGM8" s="1017"/>
      <c r="FGN8" s="1017"/>
      <c r="FGO8" s="1017"/>
      <c r="FGP8" s="1017"/>
      <c r="FGQ8" s="1017"/>
      <c r="FGR8" s="1017"/>
      <c r="FGS8" s="1017"/>
      <c r="FGT8" s="1017"/>
      <c r="FGU8" s="1017"/>
      <c r="FGV8" s="1017"/>
      <c r="FGW8" s="1017"/>
      <c r="FGX8" s="1017"/>
      <c r="FGY8" s="1017"/>
      <c r="FGZ8" s="1017"/>
      <c r="FHA8" s="1017"/>
      <c r="FHB8" s="1017"/>
      <c r="FHC8" s="1017"/>
      <c r="FHD8" s="1017"/>
      <c r="FHE8" s="1017"/>
      <c r="FHF8" s="1017"/>
      <c r="FHG8" s="1017"/>
      <c r="FHH8" s="1017"/>
      <c r="FHI8" s="1017"/>
      <c r="FHJ8" s="1017"/>
      <c r="FHK8" s="1017"/>
      <c r="FHL8" s="1017"/>
      <c r="FHM8" s="1017"/>
      <c r="FHN8" s="1017"/>
      <c r="FHO8" s="1017"/>
      <c r="FHP8" s="1017"/>
      <c r="FHQ8" s="1017"/>
      <c r="FHR8" s="1017"/>
      <c r="FHS8" s="1017"/>
      <c r="FHT8" s="1017"/>
      <c r="FHU8" s="1017"/>
      <c r="FHV8" s="1017"/>
      <c r="FHW8" s="1017"/>
      <c r="FHX8" s="1017"/>
      <c r="FHY8" s="1017"/>
      <c r="FHZ8" s="1017"/>
      <c r="FIA8" s="1017"/>
      <c r="FIB8" s="1017"/>
      <c r="FIC8" s="1017"/>
      <c r="FID8" s="1017"/>
      <c r="FIE8" s="1017"/>
      <c r="FIF8" s="1017"/>
      <c r="FIG8" s="1017"/>
      <c r="FIH8" s="1017"/>
      <c r="FII8" s="1017"/>
      <c r="FIJ8" s="1017"/>
      <c r="FIK8" s="1017"/>
      <c r="FIL8" s="1017"/>
      <c r="FIM8" s="1017"/>
      <c r="FIN8" s="1017"/>
      <c r="FIO8" s="1017"/>
      <c r="FIP8" s="1017"/>
      <c r="FIQ8" s="1017"/>
      <c r="FIR8" s="1017"/>
      <c r="FIS8" s="1017"/>
      <c r="FIT8" s="1017"/>
      <c r="FIU8" s="1017"/>
      <c r="FIV8" s="1017"/>
      <c r="FIW8" s="1017"/>
      <c r="FIX8" s="1017"/>
      <c r="FIY8" s="1017"/>
      <c r="FIZ8" s="1017"/>
      <c r="FJA8" s="1017"/>
      <c r="FJB8" s="1017"/>
      <c r="FJC8" s="1017"/>
      <c r="FJD8" s="1017"/>
      <c r="FJE8" s="1017"/>
      <c r="FJF8" s="1017"/>
      <c r="FJG8" s="1017"/>
      <c r="FJH8" s="1017"/>
      <c r="FJI8" s="1017"/>
      <c r="FJJ8" s="1017"/>
      <c r="FJK8" s="1017"/>
      <c r="FJL8" s="1017"/>
      <c r="FJM8" s="1017"/>
      <c r="FJN8" s="1017"/>
      <c r="FJO8" s="1017"/>
      <c r="FJP8" s="1017"/>
      <c r="FJQ8" s="1017"/>
      <c r="FJR8" s="1017"/>
      <c r="FJS8" s="1017"/>
      <c r="FJT8" s="1017"/>
      <c r="FJU8" s="1017"/>
      <c r="FJV8" s="1017"/>
      <c r="FJW8" s="1017"/>
      <c r="FJX8" s="1017"/>
      <c r="FJY8" s="1017"/>
      <c r="FJZ8" s="1017"/>
      <c r="FKA8" s="1017"/>
      <c r="FKB8" s="1017"/>
      <c r="FKC8" s="1017"/>
      <c r="FKD8" s="1017"/>
      <c r="FKE8" s="1017"/>
      <c r="FKF8" s="1017"/>
      <c r="FKG8" s="1017"/>
      <c r="FKH8" s="1017"/>
      <c r="FKI8" s="1017"/>
      <c r="FKJ8" s="1017"/>
      <c r="FKK8" s="1017"/>
      <c r="FKL8" s="1017"/>
      <c r="FKM8" s="1017"/>
      <c r="FKN8" s="1017"/>
      <c r="FKO8" s="1017"/>
      <c r="FKP8" s="1017"/>
      <c r="FKQ8" s="1017"/>
      <c r="FKR8" s="1017"/>
      <c r="FKS8" s="1017"/>
      <c r="FKT8" s="1017"/>
      <c r="FKU8" s="1017"/>
      <c r="FKV8" s="1017"/>
      <c r="FKW8" s="1017"/>
      <c r="FKX8" s="1017"/>
      <c r="FKY8" s="1017"/>
      <c r="FKZ8" s="1017"/>
      <c r="FLA8" s="1017"/>
      <c r="FLB8" s="1017"/>
      <c r="FLC8" s="1017"/>
      <c r="FLD8" s="1017"/>
      <c r="FLE8" s="1017"/>
      <c r="FLF8" s="1017"/>
      <c r="FLG8" s="1017"/>
      <c r="FLH8" s="1017"/>
      <c r="FLI8" s="1017"/>
      <c r="FLJ8" s="1017"/>
      <c r="FLK8" s="1017"/>
      <c r="FLL8" s="1017"/>
      <c r="FLM8" s="1017"/>
      <c r="FLN8" s="1017"/>
      <c r="FLO8" s="1017"/>
      <c r="FLP8" s="1017"/>
      <c r="FLQ8" s="1017"/>
      <c r="FLR8" s="1017"/>
      <c r="FLS8" s="1017"/>
      <c r="FLT8" s="1017"/>
      <c r="FLU8" s="1017"/>
      <c r="FLV8" s="1017"/>
      <c r="FLW8" s="1017"/>
      <c r="FLX8" s="1017"/>
      <c r="FLY8" s="1017"/>
      <c r="FLZ8" s="1017"/>
      <c r="FMA8" s="1017"/>
      <c r="FMB8" s="1017"/>
      <c r="FMC8" s="1017"/>
      <c r="FMD8" s="1017"/>
      <c r="FME8" s="1017"/>
      <c r="FMF8" s="1017"/>
      <c r="FMG8" s="1017"/>
      <c r="FMH8" s="1017"/>
      <c r="FMI8" s="1017"/>
      <c r="FMJ8" s="1017"/>
      <c r="FMK8" s="1017"/>
      <c r="FML8" s="1017"/>
      <c r="FMM8" s="1017"/>
      <c r="FMN8" s="1017"/>
      <c r="FMO8" s="1017"/>
      <c r="FMP8" s="1017"/>
      <c r="FMQ8" s="1017"/>
      <c r="FMR8" s="1017"/>
      <c r="FMS8" s="1017"/>
      <c r="FMT8" s="1017"/>
      <c r="FMU8" s="1017"/>
      <c r="FMV8" s="1017"/>
      <c r="FMW8" s="1017"/>
      <c r="FMX8" s="1017"/>
      <c r="FMY8" s="1017"/>
      <c r="FMZ8" s="1017"/>
      <c r="FNA8" s="1017"/>
      <c r="FNB8" s="1017"/>
      <c r="FNC8" s="1017"/>
      <c r="FND8" s="1017"/>
      <c r="FNE8" s="1017"/>
      <c r="FNF8" s="1017"/>
      <c r="FNG8" s="1017"/>
      <c r="FNH8" s="1017"/>
      <c r="FNI8" s="1017"/>
      <c r="FNJ8" s="1017"/>
      <c r="FNK8" s="1017"/>
      <c r="FNL8" s="1017"/>
      <c r="FNM8" s="1017"/>
      <c r="FNN8" s="1017"/>
      <c r="FNO8" s="1017"/>
      <c r="FNP8" s="1017"/>
      <c r="FNQ8" s="1017"/>
      <c r="FNR8" s="1017"/>
      <c r="FNS8" s="1017"/>
      <c r="FNT8" s="1017"/>
      <c r="FNU8" s="1017"/>
      <c r="FNV8" s="1017"/>
      <c r="FNW8" s="1017"/>
      <c r="FNX8" s="1017"/>
      <c r="FNY8" s="1017"/>
      <c r="FNZ8" s="1017"/>
      <c r="FOA8" s="1017"/>
      <c r="FOB8" s="1017"/>
      <c r="FOC8" s="1017"/>
      <c r="FOD8" s="1017"/>
      <c r="FOE8" s="1017"/>
      <c r="FOF8" s="1017"/>
      <c r="FOG8" s="1017"/>
      <c r="FOH8" s="1017"/>
      <c r="FOI8" s="1017"/>
      <c r="FOJ8" s="1017"/>
      <c r="FOK8" s="1017"/>
      <c r="FOL8" s="1017"/>
      <c r="FOM8" s="1017"/>
      <c r="FON8" s="1017"/>
      <c r="FOO8" s="1017"/>
      <c r="FOP8" s="1017"/>
      <c r="FOQ8" s="1017"/>
      <c r="FOR8" s="1017"/>
      <c r="FOS8" s="1017"/>
      <c r="FOT8" s="1017"/>
      <c r="FOU8" s="1017"/>
      <c r="FOV8" s="1017"/>
      <c r="FOW8" s="1017"/>
      <c r="FOX8" s="1017"/>
      <c r="FOY8" s="1017"/>
      <c r="FOZ8" s="1017"/>
      <c r="FPA8" s="1017"/>
      <c r="FPB8" s="1017"/>
      <c r="FPC8" s="1017"/>
      <c r="FPD8" s="1017"/>
      <c r="FPE8" s="1017"/>
      <c r="FPF8" s="1017"/>
      <c r="FPG8" s="1017"/>
      <c r="FPH8" s="1017"/>
      <c r="FPI8" s="1017"/>
      <c r="FPJ8" s="1017"/>
      <c r="FPK8" s="1017"/>
      <c r="FPL8" s="1017"/>
      <c r="FPM8" s="1017"/>
      <c r="FPN8" s="1017"/>
      <c r="FPO8" s="1017"/>
      <c r="FPP8" s="1017"/>
      <c r="FPQ8" s="1017"/>
      <c r="FPR8" s="1017"/>
      <c r="FPS8" s="1017"/>
      <c r="FPT8" s="1017"/>
      <c r="FPU8" s="1017"/>
      <c r="FPV8" s="1017"/>
      <c r="FPW8" s="1017"/>
      <c r="FPX8" s="1017"/>
      <c r="FPY8" s="1017"/>
      <c r="FPZ8" s="1017"/>
      <c r="FQA8" s="1017"/>
      <c r="FQB8" s="1017"/>
      <c r="FQC8" s="1017"/>
      <c r="FQD8" s="1017"/>
      <c r="FQE8" s="1017"/>
      <c r="FQF8" s="1017"/>
      <c r="FQG8" s="1017"/>
      <c r="FQH8" s="1017"/>
      <c r="FQI8" s="1017"/>
      <c r="FQJ8" s="1017"/>
      <c r="FQK8" s="1017"/>
      <c r="FQL8" s="1017"/>
      <c r="FQM8" s="1017"/>
      <c r="FQN8" s="1017"/>
      <c r="FQO8" s="1017"/>
      <c r="FQP8" s="1017"/>
      <c r="FQQ8" s="1017"/>
      <c r="FQR8" s="1017"/>
      <c r="FQS8" s="1017"/>
      <c r="FQT8" s="1017"/>
      <c r="FQU8" s="1017"/>
      <c r="FQV8" s="1017"/>
      <c r="FQW8" s="1017"/>
      <c r="FQX8" s="1017"/>
      <c r="FQY8" s="1017"/>
      <c r="FQZ8" s="1017"/>
      <c r="FRA8" s="1017"/>
      <c r="FRB8" s="1017"/>
      <c r="FRC8" s="1017"/>
      <c r="FRD8" s="1017"/>
      <c r="FRE8" s="1017"/>
      <c r="FRF8" s="1017"/>
      <c r="FRG8" s="1017"/>
      <c r="FRH8" s="1017"/>
      <c r="FRI8" s="1017"/>
      <c r="FRJ8" s="1017"/>
      <c r="FRK8" s="1017"/>
      <c r="FRL8" s="1017"/>
      <c r="FRM8" s="1017"/>
      <c r="FRN8" s="1017"/>
      <c r="FRO8" s="1017"/>
      <c r="FRP8" s="1017"/>
      <c r="FRQ8" s="1017"/>
      <c r="FRR8" s="1017"/>
      <c r="FRS8" s="1017"/>
      <c r="FRT8" s="1017"/>
      <c r="FRU8" s="1017"/>
      <c r="FRV8" s="1017"/>
      <c r="FRW8" s="1017"/>
      <c r="FRX8" s="1017"/>
      <c r="FRY8" s="1017"/>
      <c r="FRZ8" s="1017"/>
      <c r="FSA8" s="1017"/>
      <c r="FSB8" s="1017"/>
      <c r="FSC8" s="1017"/>
      <c r="FSD8" s="1017"/>
      <c r="FSE8" s="1017"/>
      <c r="FSF8" s="1017"/>
      <c r="FSG8" s="1017"/>
      <c r="FSH8" s="1017"/>
      <c r="FSI8" s="1017"/>
      <c r="FSJ8" s="1017"/>
      <c r="FSK8" s="1017"/>
      <c r="FSL8" s="1017"/>
      <c r="FSM8" s="1017"/>
      <c r="FSN8" s="1017"/>
      <c r="FSO8" s="1017"/>
      <c r="FSP8" s="1017"/>
      <c r="FSQ8" s="1017"/>
      <c r="FSR8" s="1017"/>
      <c r="FSS8" s="1017"/>
      <c r="FST8" s="1017"/>
      <c r="FSU8" s="1017"/>
      <c r="FSV8" s="1017"/>
      <c r="FSW8" s="1017"/>
      <c r="FSX8" s="1017"/>
      <c r="FSY8" s="1017"/>
      <c r="FSZ8" s="1017"/>
      <c r="FTA8" s="1017"/>
      <c r="FTB8" s="1017"/>
      <c r="FTC8" s="1017"/>
      <c r="FTD8" s="1017"/>
      <c r="FTE8" s="1017"/>
      <c r="FTF8" s="1017"/>
      <c r="FTG8" s="1017"/>
      <c r="FTH8" s="1017"/>
      <c r="FTI8" s="1017"/>
      <c r="FTJ8" s="1017"/>
      <c r="FTK8" s="1017"/>
      <c r="FTL8" s="1017"/>
      <c r="FTM8" s="1017"/>
      <c r="FTN8" s="1017"/>
      <c r="FTO8" s="1017"/>
      <c r="FTP8" s="1017"/>
      <c r="FTQ8" s="1017"/>
      <c r="FTR8" s="1017"/>
      <c r="FTS8" s="1017"/>
      <c r="FTT8" s="1017"/>
      <c r="FTU8" s="1017"/>
      <c r="FTV8" s="1017"/>
      <c r="FTW8" s="1017"/>
      <c r="FTX8" s="1017"/>
      <c r="FTY8" s="1017"/>
      <c r="FTZ8" s="1017"/>
      <c r="FUA8" s="1017"/>
      <c r="FUB8" s="1017"/>
      <c r="FUC8" s="1017"/>
      <c r="FUD8" s="1017"/>
      <c r="FUE8" s="1017"/>
      <c r="FUF8" s="1017"/>
      <c r="FUG8" s="1017"/>
      <c r="FUH8" s="1017"/>
      <c r="FUI8" s="1017"/>
      <c r="FUJ8" s="1017"/>
      <c r="FUK8" s="1017"/>
      <c r="FUL8" s="1017"/>
      <c r="FUM8" s="1017"/>
      <c r="FUN8" s="1017"/>
      <c r="FUO8" s="1017"/>
      <c r="FUP8" s="1017"/>
      <c r="FUQ8" s="1017"/>
      <c r="FUR8" s="1017"/>
      <c r="FUS8" s="1017"/>
      <c r="FUT8" s="1017"/>
      <c r="FUU8" s="1017"/>
      <c r="FUV8" s="1017"/>
      <c r="FUW8" s="1017"/>
      <c r="FUX8" s="1017"/>
      <c r="FUY8" s="1017"/>
      <c r="FUZ8" s="1017"/>
      <c r="FVA8" s="1017"/>
      <c r="FVB8" s="1017"/>
      <c r="FVC8" s="1017"/>
      <c r="FVD8" s="1017"/>
      <c r="FVE8" s="1017"/>
      <c r="FVF8" s="1017"/>
      <c r="FVG8" s="1017"/>
      <c r="FVH8" s="1017"/>
      <c r="FVI8" s="1017"/>
      <c r="FVJ8" s="1017"/>
      <c r="FVK8" s="1017"/>
      <c r="FVL8" s="1017"/>
      <c r="FVM8" s="1017"/>
      <c r="FVN8" s="1017"/>
      <c r="FVO8" s="1017"/>
      <c r="FVP8" s="1017"/>
      <c r="FVQ8" s="1017"/>
      <c r="FVR8" s="1017"/>
      <c r="FVS8" s="1017"/>
      <c r="FVT8" s="1017"/>
      <c r="FVU8" s="1017"/>
      <c r="FVV8" s="1017"/>
      <c r="FVW8" s="1017"/>
      <c r="FVX8" s="1017"/>
      <c r="FVY8" s="1017"/>
      <c r="FVZ8" s="1017"/>
      <c r="FWA8" s="1017"/>
      <c r="FWB8" s="1017"/>
      <c r="FWC8" s="1017"/>
      <c r="FWD8" s="1017"/>
      <c r="FWE8" s="1017"/>
      <c r="FWF8" s="1017"/>
      <c r="FWG8" s="1017"/>
      <c r="FWH8" s="1017"/>
      <c r="FWI8" s="1017"/>
      <c r="FWJ8" s="1017"/>
      <c r="FWK8" s="1017"/>
      <c r="FWL8" s="1017"/>
      <c r="FWM8" s="1017"/>
      <c r="FWN8" s="1017"/>
      <c r="FWO8" s="1017"/>
      <c r="FWP8" s="1017"/>
      <c r="FWQ8" s="1017"/>
      <c r="FWR8" s="1017"/>
      <c r="FWS8" s="1017"/>
      <c r="FWT8" s="1017"/>
      <c r="FWU8" s="1017"/>
      <c r="FWV8" s="1017"/>
      <c r="FWW8" s="1017"/>
      <c r="FWX8" s="1017"/>
      <c r="FWY8" s="1017"/>
      <c r="FWZ8" s="1017"/>
      <c r="FXA8" s="1017"/>
      <c r="FXB8" s="1017"/>
      <c r="FXC8" s="1017"/>
      <c r="FXD8" s="1017"/>
      <c r="FXE8" s="1017"/>
      <c r="FXF8" s="1017"/>
      <c r="FXG8" s="1017"/>
      <c r="FXH8" s="1017"/>
      <c r="FXI8" s="1017"/>
      <c r="FXJ8" s="1017"/>
      <c r="FXK8" s="1017"/>
      <c r="FXL8" s="1017"/>
      <c r="FXM8" s="1017"/>
      <c r="FXN8" s="1017"/>
      <c r="FXO8" s="1017"/>
      <c r="FXP8" s="1017"/>
      <c r="FXQ8" s="1017"/>
      <c r="FXR8" s="1017"/>
      <c r="FXS8" s="1017"/>
      <c r="FXT8" s="1017"/>
      <c r="FXU8" s="1017"/>
      <c r="FXV8" s="1017"/>
      <c r="FXW8" s="1017"/>
      <c r="FXX8" s="1017"/>
      <c r="FXY8" s="1017"/>
      <c r="FXZ8" s="1017"/>
      <c r="FYA8" s="1017"/>
      <c r="FYB8" s="1017"/>
      <c r="FYC8" s="1017"/>
      <c r="FYD8" s="1017"/>
      <c r="FYE8" s="1017"/>
      <c r="FYF8" s="1017"/>
      <c r="FYG8" s="1017"/>
      <c r="FYH8" s="1017"/>
      <c r="FYI8" s="1017"/>
      <c r="FYJ8" s="1017"/>
      <c r="FYK8" s="1017"/>
      <c r="FYL8" s="1017"/>
      <c r="FYM8" s="1017"/>
      <c r="FYN8" s="1017"/>
      <c r="FYO8" s="1017"/>
      <c r="FYP8" s="1017"/>
      <c r="FYQ8" s="1017"/>
      <c r="FYR8" s="1017"/>
      <c r="FYS8" s="1017"/>
      <c r="FYT8" s="1017"/>
      <c r="FYU8" s="1017"/>
      <c r="FYV8" s="1017"/>
      <c r="FYW8" s="1017"/>
      <c r="FYX8" s="1017"/>
      <c r="FYY8" s="1017"/>
      <c r="FYZ8" s="1017"/>
      <c r="FZA8" s="1017"/>
      <c r="FZB8" s="1017"/>
      <c r="FZC8" s="1017"/>
      <c r="FZD8" s="1017"/>
      <c r="FZE8" s="1017"/>
      <c r="FZF8" s="1017"/>
      <c r="FZG8" s="1017"/>
      <c r="FZH8" s="1017"/>
      <c r="FZI8" s="1017"/>
      <c r="FZJ8" s="1017"/>
      <c r="FZK8" s="1017"/>
      <c r="FZL8" s="1017"/>
      <c r="FZM8" s="1017"/>
      <c r="FZN8" s="1017"/>
      <c r="FZO8" s="1017"/>
      <c r="FZP8" s="1017"/>
      <c r="FZQ8" s="1017"/>
      <c r="FZR8" s="1017"/>
      <c r="FZS8" s="1017"/>
      <c r="FZT8" s="1017"/>
      <c r="FZU8" s="1017"/>
      <c r="FZV8" s="1017"/>
      <c r="FZW8" s="1017"/>
      <c r="FZX8" s="1017"/>
      <c r="FZY8" s="1017"/>
      <c r="FZZ8" s="1017"/>
      <c r="GAA8" s="1017"/>
      <c r="GAB8" s="1017"/>
      <c r="GAC8" s="1017"/>
      <c r="GAD8" s="1017"/>
      <c r="GAE8" s="1017"/>
      <c r="GAF8" s="1017"/>
      <c r="GAG8" s="1017"/>
      <c r="GAH8" s="1017"/>
      <c r="GAI8" s="1017"/>
      <c r="GAJ8" s="1017"/>
      <c r="GAK8" s="1017"/>
      <c r="GAL8" s="1017"/>
      <c r="GAM8" s="1017"/>
      <c r="GAN8" s="1017"/>
      <c r="GAO8" s="1017"/>
      <c r="GAP8" s="1017"/>
      <c r="GAQ8" s="1017"/>
      <c r="GAR8" s="1017"/>
      <c r="GAS8" s="1017"/>
      <c r="GAT8" s="1017"/>
      <c r="GAU8" s="1017"/>
      <c r="GAV8" s="1017"/>
      <c r="GAW8" s="1017"/>
      <c r="GAX8" s="1017"/>
      <c r="GAY8" s="1017"/>
      <c r="GAZ8" s="1017"/>
      <c r="GBA8" s="1017"/>
      <c r="GBB8" s="1017"/>
      <c r="GBC8" s="1017"/>
      <c r="GBD8" s="1017"/>
      <c r="GBE8" s="1017"/>
      <c r="GBF8" s="1017"/>
      <c r="GBG8" s="1017"/>
      <c r="GBH8" s="1017"/>
      <c r="GBI8" s="1017"/>
      <c r="GBJ8" s="1017"/>
      <c r="GBK8" s="1017"/>
      <c r="GBL8" s="1017"/>
      <c r="GBM8" s="1017"/>
      <c r="GBN8" s="1017"/>
      <c r="GBO8" s="1017"/>
      <c r="GBP8" s="1017"/>
      <c r="GBQ8" s="1017"/>
      <c r="GBR8" s="1017"/>
      <c r="GBS8" s="1017"/>
      <c r="GBT8" s="1017"/>
      <c r="GBU8" s="1017"/>
      <c r="GBV8" s="1017"/>
      <c r="GBW8" s="1017"/>
      <c r="GBX8" s="1017"/>
      <c r="GBY8" s="1017"/>
      <c r="GBZ8" s="1017"/>
      <c r="GCA8" s="1017"/>
      <c r="GCB8" s="1017"/>
      <c r="GCC8" s="1017"/>
      <c r="GCD8" s="1017"/>
      <c r="GCE8" s="1017"/>
      <c r="GCF8" s="1017"/>
      <c r="GCG8" s="1017"/>
      <c r="GCH8" s="1017"/>
      <c r="GCI8" s="1017"/>
      <c r="GCJ8" s="1017"/>
      <c r="GCK8" s="1017"/>
      <c r="GCL8" s="1017"/>
      <c r="GCM8" s="1017"/>
      <c r="GCN8" s="1017"/>
      <c r="GCO8" s="1017"/>
      <c r="GCP8" s="1017"/>
      <c r="GCQ8" s="1017"/>
      <c r="GCR8" s="1017"/>
      <c r="GCS8" s="1017"/>
      <c r="GCT8" s="1017"/>
      <c r="GCU8" s="1017"/>
      <c r="GCV8" s="1017"/>
      <c r="GCW8" s="1017"/>
      <c r="GCX8" s="1017"/>
      <c r="GCY8" s="1017"/>
      <c r="GCZ8" s="1017"/>
      <c r="GDA8" s="1017"/>
      <c r="GDB8" s="1017"/>
      <c r="GDC8" s="1017"/>
      <c r="GDD8" s="1017"/>
      <c r="GDE8" s="1017"/>
      <c r="GDF8" s="1017"/>
      <c r="GDG8" s="1017"/>
      <c r="GDH8" s="1017"/>
      <c r="GDI8" s="1017"/>
      <c r="GDJ8" s="1017"/>
      <c r="GDK8" s="1017"/>
      <c r="GDL8" s="1017"/>
      <c r="GDM8" s="1017"/>
      <c r="GDN8" s="1017"/>
      <c r="GDO8" s="1017"/>
      <c r="GDP8" s="1017"/>
      <c r="GDQ8" s="1017"/>
      <c r="GDR8" s="1017"/>
      <c r="GDS8" s="1017"/>
      <c r="GDT8" s="1017"/>
      <c r="GDU8" s="1017"/>
      <c r="GDV8" s="1017"/>
      <c r="GDW8" s="1017"/>
      <c r="GDX8" s="1017"/>
      <c r="GDY8" s="1017"/>
      <c r="GDZ8" s="1017"/>
      <c r="GEA8" s="1017"/>
      <c r="GEB8" s="1017"/>
      <c r="GEC8" s="1017"/>
      <c r="GED8" s="1017"/>
      <c r="GEE8" s="1017"/>
      <c r="GEF8" s="1017"/>
      <c r="GEG8" s="1017"/>
      <c r="GEH8" s="1017"/>
      <c r="GEI8" s="1017"/>
      <c r="GEJ8" s="1017"/>
      <c r="GEK8" s="1017"/>
      <c r="GEL8" s="1017"/>
      <c r="GEM8" s="1017"/>
      <c r="GEN8" s="1017"/>
      <c r="GEO8" s="1017"/>
      <c r="GEP8" s="1017"/>
      <c r="GEQ8" s="1017"/>
      <c r="GER8" s="1017"/>
      <c r="GES8" s="1017"/>
      <c r="GET8" s="1017"/>
      <c r="GEU8" s="1017"/>
      <c r="GEV8" s="1017"/>
      <c r="GEW8" s="1017"/>
      <c r="GEX8" s="1017"/>
      <c r="GEY8" s="1017"/>
      <c r="GEZ8" s="1017"/>
      <c r="GFA8" s="1017"/>
      <c r="GFB8" s="1017"/>
      <c r="GFC8" s="1017"/>
      <c r="GFD8" s="1017"/>
      <c r="GFE8" s="1017"/>
      <c r="GFF8" s="1017"/>
      <c r="GFG8" s="1017"/>
      <c r="GFH8" s="1017"/>
      <c r="GFI8" s="1017"/>
      <c r="GFJ8" s="1017"/>
      <c r="GFK8" s="1017"/>
      <c r="GFL8" s="1017"/>
      <c r="GFM8" s="1017"/>
      <c r="GFN8" s="1017"/>
      <c r="GFO8" s="1017"/>
      <c r="GFP8" s="1017"/>
      <c r="GFQ8" s="1017"/>
      <c r="GFR8" s="1017"/>
      <c r="GFS8" s="1017"/>
      <c r="GFT8" s="1017"/>
      <c r="GFU8" s="1017"/>
      <c r="GFV8" s="1017"/>
      <c r="GFW8" s="1017"/>
      <c r="GFX8" s="1017"/>
      <c r="GFY8" s="1017"/>
      <c r="GFZ8" s="1017"/>
      <c r="GGA8" s="1017"/>
      <c r="GGB8" s="1017"/>
      <c r="GGC8" s="1017"/>
      <c r="GGD8" s="1017"/>
      <c r="GGE8" s="1017"/>
      <c r="GGF8" s="1017"/>
      <c r="GGG8" s="1017"/>
      <c r="GGH8" s="1017"/>
      <c r="GGI8" s="1017"/>
      <c r="GGJ8" s="1017"/>
      <c r="GGK8" s="1017"/>
      <c r="GGL8" s="1017"/>
      <c r="GGM8" s="1017"/>
      <c r="GGN8" s="1017"/>
      <c r="GGO8" s="1017"/>
      <c r="GGP8" s="1017"/>
      <c r="GGQ8" s="1017"/>
      <c r="GGR8" s="1017"/>
      <c r="GGS8" s="1017"/>
      <c r="GGT8" s="1017"/>
      <c r="GGU8" s="1017"/>
      <c r="GGV8" s="1017"/>
      <c r="GGW8" s="1017"/>
      <c r="GGX8" s="1017"/>
      <c r="GGY8" s="1017"/>
      <c r="GGZ8" s="1017"/>
      <c r="GHA8" s="1017"/>
      <c r="GHB8" s="1017"/>
      <c r="GHC8" s="1017"/>
      <c r="GHD8" s="1017"/>
      <c r="GHE8" s="1017"/>
      <c r="GHF8" s="1017"/>
      <c r="GHG8" s="1017"/>
      <c r="GHH8" s="1017"/>
      <c r="GHI8" s="1017"/>
      <c r="GHJ8" s="1017"/>
      <c r="GHK8" s="1017"/>
      <c r="GHL8" s="1017"/>
      <c r="GHM8" s="1017"/>
      <c r="GHN8" s="1017"/>
      <c r="GHO8" s="1017"/>
      <c r="GHP8" s="1017"/>
      <c r="GHQ8" s="1017"/>
      <c r="GHR8" s="1017"/>
      <c r="GHS8" s="1017"/>
      <c r="GHT8" s="1017"/>
      <c r="GHU8" s="1017"/>
      <c r="GHV8" s="1017"/>
      <c r="GHW8" s="1017"/>
      <c r="GHX8" s="1017"/>
      <c r="GHY8" s="1017"/>
      <c r="GHZ8" s="1017"/>
      <c r="GIA8" s="1017"/>
      <c r="GIB8" s="1017"/>
      <c r="GIC8" s="1017"/>
      <c r="GID8" s="1017"/>
      <c r="GIE8" s="1017"/>
      <c r="GIF8" s="1017"/>
      <c r="GIG8" s="1017"/>
      <c r="GIH8" s="1017"/>
      <c r="GII8" s="1017"/>
      <c r="GIJ8" s="1017"/>
      <c r="GIK8" s="1017"/>
      <c r="GIL8" s="1017"/>
      <c r="GIM8" s="1017"/>
      <c r="GIN8" s="1017"/>
      <c r="GIO8" s="1017"/>
      <c r="GIP8" s="1017"/>
      <c r="GIQ8" s="1017"/>
      <c r="GIR8" s="1017"/>
      <c r="GIS8" s="1017"/>
      <c r="GIT8" s="1017"/>
      <c r="GIU8" s="1017"/>
      <c r="GIV8" s="1017"/>
      <c r="GIW8" s="1017"/>
      <c r="GIX8" s="1017"/>
      <c r="GIY8" s="1017"/>
      <c r="GIZ8" s="1017"/>
      <c r="GJA8" s="1017"/>
      <c r="GJB8" s="1017"/>
      <c r="GJC8" s="1017"/>
      <c r="GJD8" s="1017"/>
      <c r="GJE8" s="1017"/>
      <c r="GJF8" s="1017"/>
      <c r="GJG8" s="1017"/>
      <c r="GJH8" s="1017"/>
      <c r="GJI8" s="1017"/>
      <c r="GJJ8" s="1017"/>
      <c r="GJK8" s="1017"/>
      <c r="GJL8" s="1017"/>
      <c r="GJM8" s="1017"/>
      <c r="GJN8" s="1017"/>
      <c r="GJO8" s="1017"/>
      <c r="GJP8" s="1017"/>
      <c r="GJQ8" s="1017"/>
      <c r="GJR8" s="1017"/>
      <c r="GJS8" s="1017"/>
      <c r="GJT8" s="1017"/>
      <c r="GJU8" s="1017"/>
      <c r="GJV8" s="1017"/>
      <c r="GJW8" s="1017"/>
      <c r="GJX8" s="1017"/>
      <c r="GJY8" s="1017"/>
      <c r="GJZ8" s="1017"/>
      <c r="GKA8" s="1017"/>
      <c r="GKB8" s="1017"/>
      <c r="GKC8" s="1017"/>
      <c r="GKD8" s="1017"/>
      <c r="GKE8" s="1017"/>
      <c r="GKF8" s="1017"/>
      <c r="GKG8" s="1017"/>
      <c r="GKH8" s="1017"/>
      <c r="GKI8" s="1017"/>
      <c r="GKJ8" s="1017"/>
      <c r="GKK8" s="1017"/>
      <c r="GKL8" s="1017"/>
      <c r="GKM8" s="1017"/>
      <c r="GKN8" s="1017"/>
      <c r="GKO8" s="1017"/>
      <c r="GKP8" s="1017"/>
      <c r="GKQ8" s="1017"/>
      <c r="GKR8" s="1017"/>
      <c r="GKS8" s="1017"/>
      <c r="GKT8" s="1017"/>
      <c r="GKU8" s="1017"/>
      <c r="GKV8" s="1017"/>
      <c r="GKW8" s="1017"/>
      <c r="GKX8" s="1017"/>
      <c r="GKY8" s="1017"/>
      <c r="GKZ8" s="1017"/>
      <c r="GLA8" s="1017"/>
      <c r="GLB8" s="1017"/>
      <c r="GLC8" s="1017"/>
      <c r="GLD8" s="1017"/>
      <c r="GLE8" s="1017"/>
      <c r="GLF8" s="1017"/>
      <c r="GLG8" s="1017"/>
      <c r="GLH8" s="1017"/>
      <c r="GLI8" s="1017"/>
      <c r="GLJ8" s="1017"/>
      <c r="GLK8" s="1017"/>
      <c r="GLL8" s="1017"/>
      <c r="GLM8" s="1017"/>
      <c r="GLN8" s="1017"/>
      <c r="GLO8" s="1017"/>
      <c r="GLP8" s="1017"/>
      <c r="GLQ8" s="1017"/>
      <c r="GLR8" s="1017"/>
      <c r="GLS8" s="1017"/>
      <c r="GLT8" s="1017"/>
      <c r="GLU8" s="1017"/>
      <c r="GLV8" s="1017"/>
      <c r="GLW8" s="1017"/>
      <c r="GLX8" s="1017"/>
      <c r="GLY8" s="1017"/>
      <c r="GLZ8" s="1017"/>
      <c r="GMA8" s="1017"/>
      <c r="GMB8" s="1017"/>
      <c r="GMC8" s="1017"/>
      <c r="GMD8" s="1017"/>
      <c r="GME8" s="1017"/>
      <c r="GMF8" s="1017"/>
      <c r="GMG8" s="1017"/>
      <c r="GMH8" s="1017"/>
      <c r="GMI8" s="1017"/>
      <c r="GMJ8" s="1017"/>
      <c r="GMK8" s="1017"/>
      <c r="GML8" s="1017"/>
      <c r="GMM8" s="1017"/>
      <c r="GMN8" s="1017"/>
      <c r="GMO8" s="1017"/>
      <c r="GMP8" s="1017"/>
      <c r="GMQ8" s="1017"/>
      <c r="GMR8" s="1017"/>
      <c r="GMS8" s="1017"/>
      <c r="GMT8" s="1017"/>
      <c r="GMU8" s="1017"/>
      <c r="GMV8" s="1017"/>
      <c r="GMW8" s="1017"/>
      <c r="GMX8" s="1017"/>
      <c r="GMY8" s="1017"/>
      <c r="GMZ8" s="1017"/>
      <c r="GNA8" s="1017"/>
      <c r="GNB8" s="1017"/>
      <c r="GNC8" s="1017"/>
      <c r="GND8" s="1017"/>
      <c r="GNE8" s="1017"/>
      <c r="GNF8" s="1017"/>
      <c r="GNG8" s="1017"/>
      <c r="GNH8" s="1017"/>
      <c r="GNI8" s="1017"/>
      <c r="GNJ8" s="1017"/>
      <c r="GNK8" s="1017"/>
      <c r="GNL8" s="1017"/>
      <c r="GNM8" s="1017"/>
      <c r="GNN8" s="1017"/>
      <c r="GNO8" s="1017"/>
      <c r="GNP8" s="1017"/>
      <c r="GNQ8" s="1017"/>
      <c r="GNR8" s="1017"/>
      <c r="GNS8" s="1017"/>
      <c r="GNT8" s="1017"/>
      <c r="GNU8" s="1017"/>
      <c r="GNV8" s="1017"/>
      <c r="GNW8" s="1017"/>
      <c r="GNX8" s="1017"/>
      <c r="GNY8" s="1017"/>
      <c r="GNZ8" s="1017"/>
      <c r="GOA8" s="1017"/>
      <c r="GOB8" s="1017"/>
      <c r="GOC8" s="1017"/>
      <c r="GOD8" s="1017"/>
      <c r="GOE8" s="1017"/>
      <c r="GOF8" s="1017"/>
      <c r="GOG8" s="1017"/>
      <c r="GOH8" s="1017"/>
      <c r="GOI8" s="1017"/>
      <c r="GOJ8" s="1017"/>
      <c r="GOK8" s="1017"/>
      <c r="GOL8" s="1017"/>
      <c r="GOM8" s="1017"/>
      <c r="GON8" s="1017"/>
      <c r="GOO8" s="1017"/>
      <c r="GOP8" s="1017"/>
      <c r="GOQ8" s="1017"/>
      <c r="GOR8" s="1017"/>
      <c r="GOS8" s="1017"/>
      <c r="GOT8" s="1017"/>
      <c r="GOU8" s="1017"/>
      <c r="GOV8" s="1017"/>
      <c r="GOW8" s="1017"/>
      <c r="GOX8" s="1017"/>
      <c r="GOY8" s="1017"/>
      <c r="GOZ8" s="1017"/>
      <c r="GPA8" s="1017"/>
      <c r="GPB8" s="1017"/>
      <c r="GPC8" s="1017"/>
      <c r="GPD8" s="1017"/>
      <c r="GPE8" s="1017"/>
      <c r="GPF8" s="1017"/>
      <c r="GPG8" s="1017"/>
      <c r="GPH8" s="1017"/>
      <c r="GPI8" s="1017"/>
      <c r="GPJ8" s="1017"/>
      <c r="GPK8" s="1017"/>
      <c r="GPL8" s="1017"/>
      <c r="GPM8" s="1017"/>
      <c r="GPN8" s="1017"/>
      <c r="GPO8" s="1017"/>
      <c r="GPP8" s="1017"/>
      <c r="GPQ8" s="1017"/>
      <c r="GPR8" s="1017"/>
      <c r="GPS8" s="1017"/>
      <c r="GPT8" s="1017"/>
      <c r="GPU8" s="1017"/>
      <c r="GPV8" s="1017"/>
      <c r="GPW8" s="1017"/>
      <c r="GPX8" s="1017"/>
      <c r="GPY8" s="1017"/>
      <c r="GPZ8" s="1017"/>
      <c r="GQA8" s="1017"/>
      <c r="GQB8" s="1017"/>
      <c r="GQC8" s="1017"/>
      <c r="GQD8" s="1017"/>
      <c r="GQE8" s="1017"/>
      <c r="GQF8" s="1017"/>
      <c r="GQG8" s="1017"/>
      <c r="GQH8" s="1017"/>
      <c r="GQI8" s="1017"/>
      <c r="GQJ8" s="1017"/>
      <c r="GQK8" s="1017"/>
      <c r="GQL8" s="1017"/>
      <c r="GQM8" s="1017"/>
      <c r="GQN8" s="1017"/>
      <c r="GQO8" s="1017"/>
      <c r="GQP8" s="1017"/>
      <c r="GQQ8" s="1017"/>
      <c r="GQR8" s="1017"/>
      <c r="GQS8" s="1017"/>
      <c r="GQT8" s="1017"/>
      <c r="GQU8" s="1017"/>
      <c r="GQV8" s="1017"/>
      <c r="GQW8" s="1017"/>
      <c r="GQX8" s="1017"/>
      <c r="GQY8" s="1017"/>
      <c r="GQZ8" s="1017"/>
      <c r="GRA8" s="1017"/>
      <c r="GRB8" s="1017"/>
      <c r="GRC8" s="1017"/>
      <c r="GRD8" s="1017"/>
      <c r="GRE8" s="1017"/>
      <c r="GRF8" s="1017"/>
      <c r="GRG8" s="1017"/>
      <c r="GRH8" s="1017"/>
      <c r="GRI8" s="1017"/>
      <c r="GRJ8" s="1017"/>
      <c r="GRK8" s="1017"/>
      <c r="GRL8" s="1017"/>
      <c r="GRM8" s="1017"/>
      <c r="GRN8" s="1017"/>
      <c r="GRO8" s="1017"/>
      <c r="GRP8" s="1017"/>
      <c r="GRQ8" s="1017"/>
      <c r="GRR8" s="1017"/>
      <c r="GRS8" s="1017"/>
      <c r="GRT8" s="1017"/>
      <c r="GRU8" s="1017"/>
      <c r="GRV8" s="1017"/>
      <c r="GRW8" s="1017"/>
      <c r="GRX8" s="1017"/>
      <c r="GRY8" s="1017"/>
      <c r="GRZ8" s="1017"/>
      <c r="GSA8" s="1017"/>
      <c r="GSB8" s="1017"/>
      <c r="GSC8" s="1017"/>
      <c r="GSD8" s="1017"/>
      <c r="GSE8" s="1017"/>
      <c r="GSF8" s="1017"/>
      <c r="GSG8" s="1017"/>
      <c r="GSH8" s="1017"/>
      <c r="GSI8" s="1017"/>
      <c r="GSJ8" s="1017"/>
      <c r="GSK8" s="1017"/>
      <c r="GSL8" s="1017"/>
      <c r="GSM8" s="1017"/>
      <c r="GSN8" s="1017"/>
      <c r="GSO8" s="1017"/>
      <c r="GSP8" s="1017"/>
      <c r="GSQ8" s="1017"/>
      <c r="GSR8" s="1017"/>
      <c r="GSS8" s="1017"/>
      <c r="GST8" s="1017"/>
      <c r="GSU8" s="1017"/>
      <c r="GSV8" s="1017"/>
      <c r="GSW8" s="1017"/>
      <c r="GSX8" s="1017"/>
      <c r="GSY8" s="1017"/>
      <c r="GSZ8" s="1017"/>
      <c r="GTA8" s="1017"/>
      <c r="GTB8" s="1017"/>
      <c r="GTC8" s="1017"/>
      <c r="GTD8" s="1017"/>
      <c r="GTE8" s="1017"/>
      <c r="GTF8" s="1017"/>
      <c r="GTG8" s="1017"/>
      <c r="GTH8" s="1017"/>
      <c r="GTI8" s="1017"/>
      <c r="GTJ8" s="1017"/>
      <c r="GTK8" s="1017"/>
      <c r="GTL8" s="1017"/>
      <c r="GTM8" s="1017"/>
      <c r="GTN8" s="1017"/>
      <c r="GTO8" s="1017"/>
      <c r="GTP8" s="1017"/>
      <c r="GTQ8" s="1017"/>
      <c r="GTR8" s="1017"/>
      <c r="GTS8" s="1017"/>
      <c r="GTT8" s="1017"/>
      <c r="GTU8" s="1017"/>
      <c r="GTV8" s="1017"/>
      <c r="GTW8" s="1017"/>
      <c r="GTX8" s="1017"/>
      <c r="GTY8" s="1017"/>
      <c r="GTZ8" s="1017"/>
      <c r="GUA8" s="1017"/>
      <c r="GUB8" s="1017"/>
      <c r="GUC8" s="1017"/>
      <c r="GUD8" s="1017"/>
      <c r="GUE8" s="1017"/>
      <c r="GUF8" s="1017"/>
      <c r="GUG8" s="1017"/>
      <c r="GUH8" s="1017"/>
      <c r="GUI8" s="1017"/>
      <c r="GUJ8" s="1017"/>
      <c r="GUK8" s="1017"/>
      <c r="GUL8" s="1017"/>
      <c r="GUM8" s="1017"/>
      <c r="GUN8" s="1017"/>
      <c r="GUO8" s="1017"/>
      <c r="GUP8" s="1017"/>
      <c r="GUQ8" s="1017"/>
      <c r="GUR8" s="1017"/>
      <c r="GUS8" s="1017"/>
      <c r="GUT8" s="1017"/>
      <c r="GUU8" s="1017"/>
      <c r="GUV8" s="1017"/>
      <c r="GUW8" s="1017"/>
      <c r="GUX8" s="1017"/>
      <c r="GUY8" s="1017"/>
      <c r="GUZ8" s="1017"/>
      <c r="GVA8" s="1017"/>
      <c r="GVB8" s="1017"/>
      <c r="GVC8" s="1017"/>
      <c r="GVD8" s="1017"/>
      <c r="GVE8" s="1017"/>
      <c r="GVF8" s="1017"/>
      <c r="GVG8" s="1017"/>
      <c r="GVH8" s="1017"/>
      <c r="GVI8" s="1017"/>
      <c r="GVJ8" s="1017"/>
      <c r="GVK8" s="1017"/>
      <c r="GVL8" s="1017"/>
      <c r="GVM8" s="1017"/>
      <c r="GVN8" s="1017"/>
      <c r="GVO8" s="1017"/>
      <c r="GVP8" s="1017"/>
      <c r="GVQ8" s="1017"/>
      <c r="GVR8" s="1017"/>
      <c r="GVS8" s="1017"/>
      <c r="GVT8" s="1017"/>
      <c r="GVU8" s="1017"/>
      <c r="GVV8" s="1017"/>
      <c r="GVW8" s="1017"/>
      <c r="GVX8" s="1017"/>
      <c r="GVY8" s="1017"/>
      <c r="GVZ8" s="1017"/>
      <c r="GWA8" s="1017"/>
      <c r="GWB8" s="1017"/>
      <c r="GWC8" s="1017"/>
      <c r="GWD8" s="1017"/>
      <c r="GWE8" s="1017"/>
      <c r="GWF8" s="1017"/>
      <c r="GWG8" s="1017"/>
      <c r="GWH8" s="1017"/>
      <c r="GWI8" s="1017"/>
      <c r="GWJ8" s="1017"/>
      <c r="GWK8" s="1017"/>
      <c r="GWL8" s="1017"/>
      <c r="GWM8" s="1017"/>
      <c r="GWN8" s="1017"/>
      <c r="GWO8" s="1017"/>
      <c r="GWP8" s="1017"/>
      <c r="GWQ8" s="1017"/>
      <c r="GWR8" s="1017"/>
      <c r="GWS8" s="1017"/>
      <c r="GWT8" s="1017"/>
      <c r="GWU8" s="1017"/>
      <c r="GWV8" s="1017"/>
      <c r="GWW8" s="1017"/>
      <c r="GWX8" s="1017"/>
      <c r="GWY8" s="1017"/>
      <c r="GWZ8" s="1017"/>
      <c r="GXA8" s="1017"/>
      <c r="GXB8" s="1017"/>
      <c r="GXC8" s="1017"/>
      <c r="GXD8" s="1017"/>
      <c r="GXE8" s="1017"/>
      <c r="GXF8" s="1017"/>
      <c r="GXG8" s="1017"/>
      <c r="GXH8" s="1017"/>
      <c r="GXI8" s="1017"/>
      <c r="GXJ8" s="1017"/>
      <c r="GXK8" s="1017"/>
      <c r="GXL8" s="1017"/>
      <c r="GXM8" s="1017"/>
      <c r="GXN8" s="1017"/>
      <c r="GXO8" s="1017"/>
      <c r="GXP8" s="1017"/>
      <c r="GXQ8" s="1017"/>
      <c r="GXR8" s="1017"/>
      <c r="GXS8" s="1017"/>
      <c r="GXT8" s="1017"/>
      <c r="GXU8" s="1017"/>
      <c r="GXV8" s="1017"/>
      <c r="GXW8" s="1017"/>
      <c r="GXX8" s="1017"/>
      <c r="GXY8" s="1017"/>
      <c r="GXZ8" s="1017"/>
      <c r="GYA8" s="1017"/>
      <c r="GYB8" s="1017"/>
      <c r="GYC8" s="1017"/>
      <c r="GYD8" s="1017"/>
      <c r="GYE8" s="1017"/>
      <c r="GYF8" s="1017"/>
      <c r="GYG8" s="1017"/>
      <c r="GYH8" s="1017"/>
      <c r="GYI8" s="1017"/>
      <c r="GYJ8" s="1017"/>
      <c r="GYK8" s="1017"/>
      <c r="GYL8" s="1017"/>
      <c r="GYM8" s="1017"/>
      <c r="GYN8" s="1017"/>
      <c r="GYO8" s="1017"/>
      <c r="GYP8" s="1017"/>
      <c r="GYQ8" s="1017"/>
      <c r="GYR8" s="1017"/>
      <c r="GYS8" s="1017"/>
      <c r="GYT8" s="1017"/>
      <c r="GYU8" s="1017"/>
      <c r="GYV8" s="1017"/>
      <c r="GYW8" s="1017"/>
      <c r="GYX8" s="1017"/>
      <c r="GYY8" s="1017"/>
      <c r="GYZ8" s="1017"/>
      <c r="GZA8" s="1017"/>
      <c r="GZB8" s="1017"/>
      <c r="GZC8" s="1017"/>
      <c r="GZD8" s="1017"/>
      <c r="GZE8" s="1017"/>
      <c r="GZF8" s="1017"/>
      <c r="GZG8" s="1017"/>
      <c r="GZH8" s="1017"/>
      <c r="GZI8" s="1017"/>
      <c r="GZJ8" s="1017"/>
      <c r="GZK8" s="1017"/>
      <c r="GZL8" s="1017"/>
      <c r="GZM8" s="1017"/>
      <c r="GZN8" s="1017"/>
      <c r="GZO8" s="1017"/>
      <c r="GZP8" s="1017"/>
      <c r="GZQ8" s="1017"/>
      <c r="GZR8" s="1017"/>
      <c r="GZS8" s="1017"/>
      <c r="GZT8" s="1017"/>
      <c r="GZU8" s="1017"/>
      <c r="GZV8" s="1017"/>
      <c r="GZW8" s="1017"/>
      <c r="GZX8" s="1017"/>
      <c r="GZY8" s="1017"/>
      <c r="GZZ8" s="1017"/>
      <c r="HAA8" s="1017"/>
      <c r="HAB8" s="1017"/>
      <c r="HAC8" s="1017"/>
      <c r="HAD8" s="1017"/>
      <c r="HAE8" s="1017"/>
      <c r="HAF8" s="1017"/>
      <c r="HAG8" s="1017"/>
      <c r="HAH8" s="1017"/>
      <c r="HAI8" s="1017"/>
      <c r="HAJ8" s="1017"/>
      <c r="HAK8" s="1017"/>
      <c r="HAL8" s="1017"/>
      <c r="HAM8" s="1017"/>
      <c r="HAN8" s="1017"/>
      <c r="HAO8" s="1017"/>
      <c r="HAP8" s="1017"/>
      <c r="HAQ8" s="1017"/>
      <c r="HAR8" s="1017"/>
      <c r="HAS8" s="1017"/>
      <c r="HAT8" s="1017"/>
      <c r="HAU8" s="1017"/>
      <c r="HAV8" s="1017"/>
      <c r="HAW8" s="1017"/>
      <c r="HAX8" s="1017"/>
      <c r="HAY8" s="1017"/>
      <c r="HAZ8" s="1017"/>
      <c r="HBA8" s="1017"/>
      <c r="HBB8" s="1017"/>
      <c r="HBC8" s="1017"/>
      <c r="HBD8" s="1017"/>
      <c r="HBE8" s="1017"/>
      <c r="HBF8" s="1017"/>
      <c r="HBG8" s="1017"/>
      <c r="HBH8" s="1017"/>
      <c r="HBI8" s="1017"/>
      <c r="HBJ8" s="1017"/>
      <c r="HBK8" s="1017"/>
      <c r="HBL8" s="1017"/>
      <c r="HBM8" s="1017"/>
      <c r="HBN8" s="1017"/>
      <c r="HBO8" s="1017"/>
      <c r="HBP8" s="1017"/>
      <c r="HBQ8" s="1017"/>
      <c r="HBR8" s="1017"/>
      <c r="HBS8" s="1017"/>
      <c r="HBT8" s="1017"/>
      <c r="HBU8" s="1017"/>
      <c r="HBV8" s="1017"/>
      <c r="HBW8" s="1017"/>
      <c r="HBX8" s="1017"/>
      <c r="HBY8" s="1017"/>
      <c r="HBZ8" s="1017"/>
      <c r="HCA8" s="1017"/>
      <c r="HCB8" s="1017"/>
      <c r="HCC8" s="1017"/>
      <c r="HCD8" s="1017"/>
      <c r="HCE8" s="1017"/>
      <c r="HCF8" s="1017"/>
      <c r="HCG8" s="1017"/>
      <c r="HCH8" s="1017"/>
      <c r="HCI8" s="1017"/>
      <c r="HCJ8" s="1017"/>
      <c r="HCK8" s="1017"/>
      <c r="HCL8" s="1017"/>
      <c r="HCM8" s="1017"/>
      <c r="HCN8" s="1017"/>
      <c r="HCO8" s="1017"/>
      <c r="HCP8" s="1017"/>
      <c r="HCQ8" s="1017"/>
      <c r="HCR8" s="1017"/>
      <c r="HCS8" s="1017"/>
      <c r="HCT8" s="1017"/>
      <c r="HCU8" s="1017"/>
      <c r="HCV8" s="1017"/>
      <c r="HCW8" s="1017"/>
      <c r="HCX8" s="1017"/>
      <c r="HCY8" s="1017"/>
      <c r="HCZ8" s="1017"/>
      <c r="HDA8" s="1017"/>
      <c r="HDB8" s="1017"/>
      <c r="HDC8" s="1017"/>
      <c r="HDD8" s="1017"/>
      <c r="HDE8" s="1017"/>
      <c r="HDF8" s="1017"/>
      <c r="HDG8" s="1017"/>
      <c r="HDH8" s="1017"/>
      <c r="HDI8" s="1017"/>
      <c r="HDJ8" s="1017"/>
      <c r="HDK8" s="1017"/>
      <c r="HDL8" s="1017"/>
      <c r="HDM8" s="1017"/>
      <c r="HDN8" s="1017"/>
      <c r="HDO8" s="1017"/>
      <c r="HDP8" s="1017"/>
      <c r="HDQ8" s="1017"/>
      <c r="HDR8" s="1017"/>
      <c r="HDS8" s="1017"/>
      <c r="HDT8" s="1017"/>
      <c r="HDU8" s="1017"/>
      <c r="HDV8" s="1017"/>
      <c r="HDW8" s="1017"/>
      <c r="HDX8" s="1017"/>
      <c r="HDY8" s="1017"/>
      <c r="HDZ8" s="1017"/>
      <c r="HEA8" s="1017"/>
      <c r="HEB8" s="1017"/>
      <c r="HEC8" s="1017"/>
      <c r="HED8" s="1017"/>
      <c r="HEE8" s="1017"/>
      <c r="HEF8" s="1017"/>
      <c r="HEG8" s="1017"/>
      <c r="HEH8" s="1017"/>
      <c r="HEI8" s="1017"/>
      <c r="HEJ8" s="1017"/>
      <c r="HEK8" s="1017"/>
      <c r="HEL8" s="1017"/>
      <c r="HEM8" s="1017"/>
      <c r="HEN8" s="1017"/>
      <c r="HEO8" s="1017"/>
      <c r="HEP8" s="1017"/>
      <c r="HEQ8" s="1017"/>
      <c r="HER8" s="1017"/>
      <c r="HES8" s="1017"/>
      <c r="HET8" s="1017"/>
      <c r="HEU8" s="1017"/>
      <c r="HEV8" s="1017"/>
      <c r="HEW8" s="1017"/>
      <c r="HEX8" s="1017"/>
      <c r="HEY8" s="1017"/>
      <c r="HEZ8" s="1017"/>
      <c r="HFA8" s="1017"/>
      <c r="HFB8" s="1017"/>
      <c r="HFC8" s="1017"/>
      <c r="HFD8" s="1017"/>
      <c r="HFE8" s="1017"/>
      <c r="HFF8" s="1017"/>
      <c r="HFG8" s="1017"/>
      <c r="HFH8" s="1017"/>
      <c r="HFI8" s="1017"/>
      <c r="HFJ8" s="1017"/>
      <c r="HFK8" s="1017"/>
      <c r="HFL8" s="1017"/>
      <c r="HFM8" s="1017"/>
      <c r="HFN8" s="1017"/>
      <c r="HFO8" s="1017"/>
      <c r="HFP8" s="1017"/>
      <c r="HFQ8" s="1017"/>
      <c r="HFR8" s="1017"/>
      <c r="HFS8" s="1017"/>
      <c r="HFT8" s="1017"/>
      <c r="HFU8" s="1017"/>
      <c r="HFV8" s="1017"/>
      <c r="HFW8" s="1017"/>
      <c r="HFX8" s="1017"/>
      <c r="HFY8" s="1017"/>
      <c r="HFZ8" s="1017"/>
      <c r="HGA8" s="1017"/>
      <c r="HGB8" s="1017"/>
      <c r="HGC8" s="1017"/>
      <c r="HGD8" s="1017"/>
      <c r="HGE8" s="1017"/>
      <c r="HGF8" s="1017"/>
      <c r="HGG8" s="1017"/>
      <c r="HGH8" s="1017"/>
      <c r="HGI8" s="1017"/>
      <c r="HGJ8" s="1017"/>
      <c r="HGK8" s="1017"/>
      <c r="HGL8" s="1017"/>
      <c r="HGM8" s="1017"/>
      <c r="HGN8" s="1017"/>
      <c r="HGO8" s="1017"/>
      <c r="HGP8" s="1017"/>
      <c r="HGQ8" s="1017"/>
      <c r="HGR8" s="1017"/>
      <c r="HGS8" s="1017"/>
      <c r="HGT8" s="1017"/>
      <c r="HGU8" s="1017"/>
      <c r="HGV8" s="1017"/>
      <c r="HGW8" s="1017"/>
      <c r="HGX8" s="1017"/>
      <c r="HGY8" s="1017"/>
      <c r="HGZ8" s="1017"/>
      <c r="HHA8" s="1017"/>
      <c r="HHB8" s="1017"/>
      <c r="HHC8" s="1017"/>
      <c r="HHD8" s="1017"/>
      <c r="HHE8" s="1017"/>
      <c r="HHF8" s="1017"/>
      <c r="HHG8" s="1017"/>
      <c r="HHH8" s="1017"/>
      <c r="HHI8" s="1017"/>
      <c r="HHJ8" s="1017"/>
      <c r="HHK8" s="1017"/>
      <c r="HHL8" s="1017"/>
      <c r="HHM8" s="1017"/>
      <c r="HHN8" s="1017"/>
      <c r="HHO8" s="1017"/>
      <c r="HHP8" s="1017"/>
      <c r="HHQ8" s="1017"/>
      <c r="HHR8" s="1017"/>
      <c r="HHS8" s="1017"/>
      <c r="HHT8" s="1017"/>
      <c r="HHU8" s="1017"/>
      <c r="HHV8" s="1017"/>
      <c r="HHW8" s="1017"/>
      <c r="HHX8" s="1017"/>
      <c r="HHY8" s="1017"/>
      <c r="HHZ8" s="1017"/>
      <c r="HIA8" s="1017"/>
      <c r="HIB8" s="1017"/>
      <c r="HIC8" s="1017"/>
      <c r="HID8" s="1017"/>
      <c r="HIE8" s="1017"/>
      <c r="HIF8" s="1017"/>
      <c r="HIG8" s="1017"/>
      <c r="HIH8" s="1017"/>
      <c r="HII8" s="1017"/>
      <c r="HIJ8" s="1017"/>
      <c r="HIK8" s="1017"/>
      <c r="HIL8" s="1017"/>
      <c r="HIM8" s="1017"/>
      <c r="HIN8" s="1017"/>
      <c r="HIO8" s="1017"/>
      <c r="HIP8" s="1017"/>
      <c r="HIQ8" s="1017"/>
      <c r="HIR8" s="1017"/>
      <c r="HIS8" s="1017"/>
      <c r="HIT8" s="1017"/>
      <c r="HIU8" s="1017"/>
      <c r="HIV8" s="1017"/>
      <c r="HIW8" s="1017"/>
      <c r="HIX8" s="1017"/>
      <c r="HIY8" s="1017"/>
      <c r="HIZ8" s="1017"/>
      <c r="HJA8" s="1017"/>
      <c r="HJB8" s="1017"/>
      <c r="HJC8" s="1017"/>
      <c r="HJD8" s="1017"/>
      <c r="HJE8" s="1017"/>
      <c r="HJF8" s="1017"/>
      <c r="HJG8" s="1017"/>
      <c r="HJH8" s="1017"/>
      <c r="HJI8" s="1017"/>
      <c r="HJJ8" s="1017"/>
      <c r="HJK8" s="1017"/>
      <c r="HJL8" s="1017"/>
      <c r="HJM8" s="1017"/>
      <c r="HJN8" s="1017"/>
      <c r="HJO8" s="1017"/>
      <c r="HJP8" s="1017"/>
      <c r="HJQ8" s="1017"/>
      <c r="HJR8" s="1017"/>
      <c r="HJS8" s="1017"/>
      <c r="HJT8" s="1017"/>
      <c r="HJU8" s="1017"/>
      <c r="HJV8" s="1017"/>
      <c r="HJW8" s="1017"/>
      <c r="HJX8" s="1017"/>
      <c r="HJY8" s="1017"/>
      <c r="HJZ8" s="1017"/>
      <c r="HKA8" s="1017"/>
      <c r="HKB8" s="1017"/>
      <c r="HKC8" s="1017"/>
      <c r="HKD8" s="1017"/>
      <c r="HKE8" s="1017"/>
      <c r="HKF8" s="1017"/>
      <c r="HKG8" s="1017"/>
      <c r="HKH8" s="1017"/>
      <c r="HKI8" s="1017"/>
      <c r="HKJ8" s="1017"/>
      <c r="HKK8" s="1017"/>
      <c r="HKL8" s="1017"/>
      <c r="HKM8" s="1017"/>
      <c r="HKN8" s="1017"/>
      <c r="HKO8" s="1017"/>
      <c r="HKP8" s="1017"/>
      <c r="HKQ8" s="1017"/>
      <c r="HKR8" s="1017"/>
      <c r="HKS8" s="1017"/>
      <c r="HKT8" s="1017"/>
      <c r="HKU8" s="1017"/>
      <c r="HKV8" s="1017"/>
      <c r="HKW8" s="1017"/>
      <c r="HKX8" s="1017"/>
      <c r="HKY8" s="1017"/>
      <c r="HKZ8" s="1017"/>
      <c r="HLA8" s="1017"/>
      <c r="HLB8" s="1017"/>
      <c r="HLC8" s="1017"/>
      <c r="HLD8" s="1017"/>
      <c r="HLE8" s="1017"/>
      <c r="HLF8" s="1017"/>
      <c r="HLG8" s="1017"/>
      <c r="HLH8" s="1017"/>
      <c r="HLI8" s="1017"/>
      <c r="HLJ8" s="1017"/>
      <c r="HLK8" s="1017"/>
      <c r="HLL8" s="1017"/>
      <c r="HLM8" s="1017"/>
      <c r="HLN8" s="1017"/>
      <c r="HLO8" s="1017"/>
      <c r="HLP8" s="1017"/>
      <c r="HLQ8" s="1017"/>
      <c r="HLR8" s="1017"/>
      <c r="HLS8" s="1017"/>
      <c r="HLT8" s="1017"/>
      <c r="HLU8" s="1017"/>
      <c r="HLV8" s="1017"/>
      <c r="HLW8" s="1017"/>
      <c r="HLX8" s="1017"/>
      <c r="HLY8" s="1017"/>
      <c r="HLZ8" s="1017"/>
      <c r="HMA8" s="1017"/>
      <c r="HMB8" s="1017"/>
      <c r="HMC8" s="1017"/>
      <c r="HMD8" s="1017"/>
      <c r="HME8" s="1017"/>
      <c r="HMF8" s="1017"/>
      <c r="HMG8" s="1017"/>
      <c r="HMH8" s="1017"/>
      <c r="HMI8" s="1017"/>
      <c r="HMJ8" s="1017"/>
      <c r="HMK8" s="1017"/>
      <c r="HML8" s="1017"/>
      <c r="HMM8" s="1017"/>
      <c r="HMN8" s="1017"/>
      <c r="HMO8" s="1017"/>
      <c r="HMP8" s="1017"/>
      <c r="HMQ8" s="1017"/>
      <c r="HMR8" s="1017"/>
      <c r="HMS8" s="1017"/>
      <c r="HMT8" s="1017"/>
      <c r="HMU8" s="1017"/>
      <c r="HMV8" s="1017"/>
      <c r="HMW8" s="1017"/>
      <c r="HMX8" s="1017"/>
      <c r="HMY8" s="1017"/>
      <c r="HMZ8" s="1017"/>
      <c r="HNA8" s="1017"/>
      <c r="HNB8" s="1017"/>
      <c r="HNC8" s="1017"/>
      <c r="HND8" s="1017"/>
      <c r="HNE8" s="1017"/>
      <c r="HNF8" s="1017"/>
      <c r="HNG8" s="1017"/>
      <c r="HNH8" s="1017"/>
      <c r="HNI8" s="1017"/>
      <c r="HNJ8" s="1017"/>
      <c r="HNK8" s="1017"/>
      <c r="HNL8" s="1017"/>
      <c r="HNM8" s="1017"/>
      <c r="HNN8" s="1017"/>
      <c r="HNO8" s="1017"/>
      <c r="HNP8" s="1017"/>
      <c r="HNQ8" s="1017"/>
      <c r="HNR8" s="1017"/>
      <c r="HNS8" s="1017"/>
      <c r="HNT8" s="1017"/>
      <c r="HNU8" s="1017"/>
      <c r="HNV8" s="1017"/>
      <c r="HNW8" s="1017"/>
      <c r="HNX8" s="1017"/>
      <c r="HNY8" s="1017"/>
      <c r="HNZ8" s="1017"/>
      <c r="HOA8" s="1017"/>
      <c r="HOB8" s="1017"/>
      <c r="HOC8" s="1017"/>
      <c r="HOD8" s="1017"/>
      <c r="HOE8" s="1017"/>
      <c r="HOF8" s="1017"/>
      <c r="HOG8" s="1017"/>
      <c r="HOH8" s="1017"/>
      <c r="HOI8" s="1017"/>
      <c r="HOJ8" s="1017"/>
      <c r="HOK8" s="1017"/>
      <c r="HOL8" s="1017"/>
      <c r="HOM8" s="1017"/>
      <c r="HON8" s="1017"/>
      <c r="HOO8" s="1017"/>
      <c r="HOP8" s="1017"/>
      <c r="HOQ8" s="1017"/>
      <c r="HOR8" s="1017"/>
      <c r="HOS8" s="1017"/>
      <c r="HOT8" s="1017"/>
      <c r="HOU8" s="1017"/>
      <c r="HOV8" s="1017"/>
      <c r="HOW8" s="1017"/>
      <c r="HOX8" s="1017"/>
      <c r="HOY8" s="1017"/>
      <c r="HOZ8" s="1017"/>
      <c r="HPA8" s="1017"/>
      <c r="HPB8" s="1017"/>
      <c r="HPC8" s="1017"/>
      <c r="HPD8" s="1017"/>
      <c r="HPE8" s="1017"/>
      <c r="HPF8" s="1017"/>
      <c r="HPG8" s="1017"/>
      <c r="HPH8" s="1017"/>
      <c r="HPI8" s="1017"/>
      <c r="HPJ8" s="1017"/>
      <c r="HPK8" s="1017"/>
      <c r="HPL8" s="1017"/>
      <c r="HPM8" s="1017"/>
      <c r="HPN8" s="1017"/>
      <c r="HPO8" s="1017"/>
      <c r="HPP8" s="1017"/>
      <c r="HPQ8" s="1017"/>
      <c r="HPR8" s="1017"/>
      <c r="HPS8" s="1017"/>
      <c r="HPT8" s="1017"/>
      <c r="HPU8" s="1017"/>
      <c r="HPV8" s="1017"/>
      <c r="HPW8" s="1017"/>
      <c r="HPX8" s="1017"/>
      <c r="HPY8" s="1017"/>
      <c r="HPZ8" s="1017"/>
      <c r="HQA8" s="1017"/>
      <c r="HQB8" s="1017"/>
      <c r="HQC8" s="1017"/>
      <c r="HQD8" s="1017"/>
      <c r="HQE8" s="1017"/>
      <c r="HQF8" s="1017"/>
      <c r="HQG8" s="1017"/>
      <c r="HQH8" s="1017"/>
      <c r="HQI8" s="1017"/>
      <c r="HQJ8" s="1017"/>
      <c r="HQK8" s="1017"/>
      <c r="HQL8" s="1017"/>
      <c r="HQM8" s="1017"/>
      <c r="HQN8" s="1017"/>
      <c r="HQO8" s="1017"/>
      <c r="HQP8" s="1017"/>
      <c r="HQQ8" s="1017"/>
      <c r="HQR8" s="1017"/>
      <c r="HQS8" s="1017"/>
      <c r="HQT8" s="1017"/>
      <c r="HQU8" s="1017"/>
      <c r="HQV8" s="1017"/>
      <c r="HQW8" s="1017"/>
      <c r="HQX8" s="1017"/>
      <c r="HQY8" s="1017"/>
      <c r="HQZ8" s="1017"/>
      <c r="HRA8" s="1017"/>
      <c r="HRB8" s="1017"/>
      <c r="HRC8" s="1017"/>
      <c r="HRD8" s="1017"/>
      <c r="HRE8" s="1017"/>
      <c r="HRF8" s="1017"/>
      <c r="HRG8" s="1017"/>
      <c r="HRH8" s="1017"/>
      <c r="HRI8" s="1017"/>
      <c r="HRJ8" s="1017"/>
      <c r="HRK8" s="1017"/>
      <c r="HRL8" s="1017"/>
      <c r="HRM8" s="1017"/>
      <c r="HRN8" s="1017"/>
      <c r="HRO8" s="1017"/>
      <c r="HRP8" s="1017"/>
      <c r="HRQ8" s="1017"/>
      <c r="HRR8" s="1017"/>
      <c r="HRS8" s="1017"/>
      <c r="HRT8" s="1017"/>
      <c r="HRU8" s="1017"/>
      <c r="HRV8" s="1017"/>
      <c r="HRW8" s="1017"/>
      <c r="HRX8" s="1017"/>
      <c r="HRY8" s="1017"/>
      <c r="HRZ8" s="1017"/>
      <c r="HSA8" s="1017"/>
      <c r="HSB8" s="1017"/>
      <c r="HSC8" s="1017"/>
      <c r="HSD8" s="1017"/>
      <c r="HSE8" s="1017"/>
      <c r="HSF8" s="1017"/>
      <c r="HSG8" s="1017"/>
      <c r="HSH8" s="1017"/>
      <c r="HSI8" s="1017"/>
      <c r="HSJ8" s="1017"/>
      <c r="HSK8" s="1017"/>
      <c r="HSL8" s="1017"/>
      <c r="HSM8" s="1017"/>
      <c r="HSN8" s="1017"/>
      <c r="HSO8" s="1017"/>
      <c r="HSP8" s="1017"/>
      <c r="HSQ8" s="1017"/>
      <c r="HSR8" s="1017"/>
      <c r="HSS8" s="1017"/>
      <c r="HST8" s="1017"/>
      <c r="HSU8" s="1017"/>
      <c r="HSV8" s="1017"/>
      <c r="HSW8" s="1017"/>
      <c r="HSX8" s="1017"/>
      <c r="HSY8" s="1017"/>
      <c r="HSZ8" s="1017"/>
      <c r="HTA8" s="1017"/>
      <c r="HTB8" s="1017"/>
      <c r="HTC8" s="1017"/>
      <c r="HTD8" s="1017"/>
      <c r="HTE8" s="1017"/>
      <c r="HTF8" s="1017"/>
      <c r="HTG8" s="1017"/>
      <c r="HTH8" s="1017"/>
      <c r="HTI8" s="1017"/>
      <c r="HTJ8" s="1017"/>
      <c r="HTK8" s="1017"/>
      <c r="HTL8" s="1017"/>
      <c r="HTM8" s="1017"/>
      <c r="HTN8" s="1017"/>
      <c r="HTO8" s="1017"/>
      <c r="HTP8" s="1017"/>
      <c r="HTQ8" s="1017"/>
      <c r="HTR8" s="1017"/>
      <c r="HTS8" s="1017"/>
      <c r="HTT8" s="1017"/>
      <c r="HTU8" s="1017"/>
      <c r="HTV8" s="1017"/>
      <c r="HTW8" s="1017"/>
      <c r="HTX8" s="1017"/>
      <c r="HTY8" s="1017"/>
      <c r="HTZ8" s="1017"/>
      <c r="HUA8" s="1017"/>
      <c r="HUB8" s="1017"/>
      <c r="HUC8" s="1017"/>
      <c r="HUD8" s="1017"/>
      <c r="HUE8" s="1017"/>
      <c r="HUF8" s="1017"/>
      <c r="HUG8" s="1017"/>
      <c r="HUH8" s="1017"/>
      <c r="HUI8" s="1017"/>
      <c r="HUJ8" s="1017"/>
      <c r="HUK8" s="1017"/>
      <c r="HUL8" s="1017"/>
      <c r="HUM8" s="1017"/>
      <c r="HUN8" s="1017"/>
      <c r="HUO8" s="1017"/>
      <c r="HUP8" s="1017"/>
      <c r="HUQ8" s="1017"/>
      <c r="HUR8" s="1017"/>
      <c r="HUS8" s="1017"/>
      <c r="HUT8" s="1017"/>
      <c r="HUU8" s="1017"/>
      <c r="HUV8" s="1017"/>
      <c r="HUW8" s="1017"/>
      <c r="HUX8" s="1017"/>
      <c r="HUY8" s="1017"/>
      <c r="HUZ8" s="1017"/>
      <c r="HVA8" s="1017"/>
      <c r="HVB8" s="1017"/>
      <c r="HVC8" s="1017"/>
      <c r="HVD8" s="1017"/>
      <c r="HVE8" s="1017"/>
      <c r="HVF8" s="1017"/>
      <c r="HVG8" s="1017"/>
      <c r="HVH8" s="1017"/>
      <c r="HVI8" s="1017"/>
      <c r="HVJ8" s="1017"/>
      <c r="HVK8" s="1017"/>
      <c r="HVL8" s="1017"/>
      <c r="HVM8" s="1017"/>
      <c r="HVN8" s="1017"/>
      <c r="HVO8" s="1017"/>
      <c r="HVP8" s="1017"/>
      <c r="HVQ8" s="1017"/>
      <c r="HVR8" s="1017"/>
      <c r="HVS8" s="1017"/>
      <c r="HVT8" s="1017"/>
      <c r="HVU8" s="1017"/>
      <c r="HVV8" s="1017"/>
      <c r="HVW8" s="1017"/>
      <c r="HVX8" s="1017"/>
      <c r="HVY8" s="1017"/>
      <c r="HVZ8" s="1017"/>
      <c r="HWA8" s="1017"/>
      <c r="HWB8" s="1017"/>
      <c r="HWC8" s="1017"/>
      <c r="HWD8" s="1017"/>
      <c r="HWE8" s="1017"/>
      <c r="HWF8" s="1017"/>
      <c r="HWG8" s="1017"/>
      <c r="HWH8" s="1017"/>
      <c r="HWI8" s="1017"/>
      <c r="HWJ8" s="1017"/>
      <c r="HWK8" s="1017"/>
      <c r="HWL8" s="1017"/>
      <c r="HWM8" s="1017"/>
      <c r="HWN8" s="1017"/>
      <c r="HWO8" s="1017"/>
      <c r="HWP8" s="1017"/>
      <c r="HWQ8" s="1017"/>
      <c r="HWR8" s="1017"/>
      <c r="HWS8" s="1017"/>
      <c r="HWT8" s="1017"/>
      <c r="HWU8" s="1017"/>
      <c r="HWV8" s="1017"/>
      <c r="HWW8" s="1017"/>
      <c r="HWX8" s="1017"/>
      <c r="HWY8" s="1017"/>
      <c r="HWZ8" s="1017"/>
      <c r="HXA8" s="1017"/>
      <c r="HXB8" s="1017"/>
      <c r="HXC8" s="1017"/>
      <c r="HXD8" s="1017"/>
      <c r="HXE8" s="1017"/>
      <c r="HXF8" s="1017"/>
      <c r="HXG8" s="1017"/>
      <c r="HXH8" s="1017"/>
      <c r="HXI8" s="1017"/>
      <c r="HXJ8" s="1017"/>
      <c r="HXK8" s="1017"/>
      <c r="HXL8" s="1017"/>
      <c r="HXM8" s="1017"/>
      <c r="HXN8" s="1017"/>
      <c r="HXO8" s="1017"/>
      <c r="HXP8" s="1017"/>
      <c r="HXQ8" s="1017"/>
      <c r="HXR8" s="1017"/>
      <c r="HXS8" s="1017"/>
      <c r="HXT8" s="1017"/>
      <c r="HXU8" s="1017"/>
      <c r="HXV8" s="1017"/>
      <c r="HXW8" s="1017"/>
      <c r="HXX8" s="1017"/>
      <c r="HXY8" s="1017"/>
      <c r="HXZ8" s="1017"/>
      <c r="HYA8" s="1017"/>
      <c r="HYB8" s="1017"/>
      <c r="HYC8" s="1017"/>
      <c r="HYD8" s="1017"/>
      <c r="HYE8" s="1017"/>
      <c r="HYF8" s="1017"/>
      <c r="HYG8" s="1017"/>
      <c r="HYH8" s="1017"/>
      <c r="HYI8" s="1017"/>
      <c r="HYJ8" s="1017"/>
      <c r="HYK8" s="1017"/>
      <c r="HYL8" s="1017"/>
      <c r="HYM8" s="1017"/>
      <c r="HYN8" s="1017"/>
      <c r="HYO8" s="1017"/>
      <c r="HYP8" s="1017"/>
      <c r="HYQ8" s="1017"/>
      <c r="HYR8" s="1017"/>
      <c r="HYS8" s="1017"/>
      <c r="HYT8" s="1017"/>
      <c r="HYU8" s="1017"/>
      <c r="HYV8" s="1017"/>
      <c r="HYW8" s="1017"/>
      <c r="HYX8" s="1017"/>
      <c r="HYY8" s="1017"/>
      <c r="HYZ8" s="1017"/>
      <c r="HZA8" s="1017"/>
      <c r="HZB8" s="1017"/>
      <c r="HZC8" s="1017"/>
      <c r="HZD8" s="1017"/>
      <c r="HZE8" s="1017"/>
      <c r="HZF8" s="1017"/>
      <c r="HZG8" s="1017"/>
      <c r="HZH8" s="1017"/>
      <c r="HZI8" s="1017"/>
      <c r="HZJ8" s="1017"/>
      <c r="HZK8" s="1017"/>
      <c r="HZL8" s="1017"/>
      <c r="HZM8" s="1017"/>
      <c r="HZN8" s="1017"/>
      <c r="HZO8" s="1017"/>
      <c r="HZP8" s="1017"/>
      <c r="HZQ8" s="1017"/>
      <c r="HZR8" s="1017"/>
      <c r="HZS8" s="1017"/>
      <c r="HZT8" s="1017"/>
      <c r="HZU8" s="1017"/>
      <c r="HZV8" s="1017"/>
      <c r="HZW8" s="1017"/>
      <c r="HZX8" s="1017"/>
      <c r="HZY8" s="1017"/>
      <c r="HZZ8" s="1017"/>
      <c r="IAA8" s="1017"/>
      <c r="IAB8" s="1017"/>
      <c r="IAC8" s="1017"/>
      <c r="IAD8" s="1017"/>
      <c r="IAE8" s="1017"/>
      <c r="IAF8" s="1017"/>
      <c r="IAG8" s="1017"/>
      <c r="IAH8" s="1017"/>
      <c r="IAI8" s="1017"/>
      <c r="IAJ8" s="1017"/>
      <c r="IAK8" s="1017"/>
      <c r="IAL8" s="1017"/>
      <c r="IAM8" s="1017"/>
      <c r="IAN8" s="1017"/>
      <c r="IAO8" s="1017"/>
      <c r="IAP8" s="1017"/>
      <c r="IAQ8" s="1017"/>
      <c r="IAR8" s="1017"/>
      <c r="IAS8" s="1017"/>
      <c r="IAT8" s="1017"/>
      <c r="IAU8" s="1017"/>
      <c r="IAV8" s="1017"/>
      <c r="IAW8" s="1017"/>
      <c r="IAX8" s="1017"/>
      <c r="IAY8" s="1017"/>
      <c r="IAZ8" s="1017"/>
      <c r="IBA8" s="1017"/>
      <c r="IBB8" s="1017"/>
      <c r="IBC8" s="1017"/>
      <c r="IBD8" s="1017"/>
      <c r="IBE8" s="1017"/>
      <c r="IBF8" s="1017"/>
      <c r="IBG8" s="1017"/>
      <c r="IBH8" s="1017"/>
      <c r="IBI8" s="1017"/>
      <c r="IBJ8" s="1017"/>
      <c r="IBK8" s="1017"/>
      <c r="IBL8" s="1017"/>
      <c r="IBM8" s="1017"/>
      <c r="IBN8" s="1017"/>
      <c r="IBO8" s="1017"/>
      <c r="IBP8" s="1017"/>
      <c r="IBQ8" s="1017"/>
      <c r="IBR8" s="1017"/>
      <c r="IBS8" s="1017"/>
      <c r="IBT8" s="1017"/>
      <c r="IBU8" s="1017"/>
      <c r="IBV8" s="1017"/>
      <c r="IBW8" s="1017"/>
      <c r="IBX8" s="1017"/>
      <c r="IBY8" s="1017"/>
      <c r="IBZ8" s="1017"/>
      <c r="ICA8" s="1017"/>
      <c r="ICB8" s="1017"/>
      <c r="ICC8" s="1017"/>
      <c r="ICD8" s="1017"/>
      <c r="ICE8" s="1017"/>
      <c r="ICF8" s="1017"/>
      <c r="ICG8" s="1017"/>
      <c r="ICH8" s="1017"/>
      <c r="ICI8" s="1017"/>
      <c r="ICJ8" s="1017"/>
      <c r="ICK8" s="1017"/>
      <c r="ICL8" s="1017"/>
      <c r="ICM8" s="1017"/>
      <c r="ICN8" s="1017"/>
      <c r="ICO8" s="1017"/>
      <c r="ICP8" s="1017"/>
      <c r="ICQ8" s="1017"/>
      <c r="ICR8" s="1017"/>
      <c r="ICS8" s="1017"/>
      <c r="ICT8" s="1017"/>
      <c r="ICU8" s="1017"/>
      <c r="ICV8" s="1017"/>
      <c r="ICW8" s="1017"/>
      <c r="ICX8" s="1017"/>
      <c r="ICY8" s="1017"/>
      <c r="ICZ8" s="1017"/>
      <c r="IDA8" s="1017"/>
      <c r="IDB8" s="1017"/>
      <c r="IDC8" s="1017"/>
      <c r="IDD8" s="1017"/>
      <c r="IDE8" s="1017"/>
      <c r="IDF8" s="1017"/>
      <c r="IDG8" s="1017"/>
      <c r="IDH8" s="1017"/>
      <c r="IDI8" s="1017"/>
      <c r="IDJ8" s="1017"/>
      <c r="IDK8" s="1017"/>
      <c r="IDL8" s="1017"/>
      <c r="IDM8" s="1017"/>
      <c r="IDN8" s="1017"/>
      <c r="IDO8" s="1017"/>
      <c r="IDP8" s="1017"/>
      <c r="IDQ8" s="1017"/>
      <c r="IDR8" s="1017"/>
      <c r="IDS8" s="1017"/>
      <c r="IDT8" s="1017"/>
      <c r="IDU8" s="1017"/>
      <c r="IDV8" s="1017"/>
      <c r="IDW8" s="1017"/>
      <c r="IDX8" s="1017"/>
      <c r="IDY8" s="1017"/>
      <c r="IDZ8" s="1017"/>
      <c r="IEA8" s="1017"/>
      <c r="IEB8" s="1017"/>
      <c r="IEC8" s="1017"/>
      <c r="IED8" s="1017"/>
      <c r="IEE8" s="1017"/>
      <c r="IEF8" s="1017"/>
      <c r="IEG8" s="1017"/>
      <c r="IEH8" s="1017"/>
      <c r="IEI8" s="1017"/>
      <c r="IEJ8" s="1017"/>
      <c r="IEK8" s="1017"/>
      <c r="IEL8" s="1017"/>
      <c r="IEM8" s="1017"/>
      <c r="IEN8" s="1017"/>
      <c r="IEO8" s="1017"/>
      <c r="IEP8" s="1017"/>
      <c r="IEQ8" s="1017"/>
      <c r="IER8" s="1017"/>
      <c r="IES8" s="1017"/>
      <c r="IET8" s="1017"/>
      <c r="IEU8" s="1017"/>
      <c r="IEV8" s="1017"/>
      <c r="IEW8" s="1017"/>
      <c r="IEX8" s="1017"/>
      <c r="IEY8" s="1017"/>
      <c r="IEZ8" s="1017"/>
      <c r="IFA8" s="1017"/>
      <c r="IFB8" s="1017"/>
      <c r="IFC8" s="1017"/>
      <c r="IFD8" s="1017"/>
      <c r="IFE8" s="1017"/>
      <c r="IFF8" s="1017"/>
      <c r="IFG8" s="1017"/>
      <c r="IFH8" s="1017"/>
      <c r="IFI8" s="1017"/>
      <c r="IFJ8" s="1017"/>
      <c r="IFK8" s="1017"/>
      <c r="IFL8" s="1017"/>
      <c r="IFM8" s="1017"/>
      <c r="IFN8" s="1017"/>
      <c r="IFO8" s="1017"/>
      <c r="IFP8" s="1017"/>
      <c r="IFQ8" s="1017"/>
      <c r="IFR8" s="1017"/>
      <c r="IFS8" s="1017"/>
      <c r="IFT8" s="1017"/>
      <c r="IFU8" s="1017"/>
      <c r="IFV8" s="1017"/>
      <c r="IFW8" s="1017"/>
      <c r="IFX8" s="1017"/>
      <c r="IFY8" s="1017"/>
      <c r="IFZ8" s="1017"/>
      <c r="IGA8" s="1017"/>
      <c r="IGB8" s="1017"/>
      <c r="IGC8" s="1017"/>
      <c r="IGD8" s="1017"/>
      <c r="IGE8" s="1017"/>
      <c r="IGF8" s="1017"/>
      <c r="IGG8" s="1017"/>
      <c r="IGH8" s="1017"/>
      <c r="IGI8" s="1017"/>
      <c r="IGJ8" s="1017"/>
      <c r="IGK8" s="1017"/>
      <c r="IGL8" s="1017"/>
      <c r="IGM8" s="1017"/>
      <c r="IGN8" s="1017"/>
      <c r="IGO8" s="1017"/>
      <c r="IGP8" s="1017"/>
      <c r="IGQ8" s="1017"/>
      <c r="IGR8" s="1017"/>
      <c r="IGS8" s="1017"/>
      <c r="IGT8" s="1017"/>
      <c r="IGU8" s="1017"/>
      <c r="IGV8" s="1017"/>
      <c r="IGW8" s="1017"/>
      <c r="IGX8" s="1017"/>
      <c r="IGY8" s="1017"/>
      <c r="IGZ8" s="1017"/>
      <c r="IHA8" s="1017"/>
      <c r="IHB8" s="1017"/>
      <c r="IHC8" s="1017"/>
      <c r="IHD8" s="1017"/>
      <c r="IHE8" s="1017"/>
      <c r="IHF8" s="1017"/>
      <c r="IHG8" s="1017"/>
      <c r="IHH8" s="1017"/>
      <c r="IHI8" s="1017"/>
      <c r="IHJ8" s="1017"/>
      <c r="IHK8" s="1017"/>
      <c r="IHL8" s="1017"/>
      <c r="IHM8" s="1017"/>
      <c r="IHN8" s="1017"/>
      <c r="IHO8" s="1017"/>
      <c r="IHP8" s="1017"/>
      <c r="IHQ8" s="1017"/>
      <c r="IHR8" s="1017"/>
      <c r="IHS8" s="1017"/>
      <c r="IHT8" s="1017"/>
      <c r="IHU8" s="1017"/>
      <c r="IHV8" s="1017"/>
      <c r="IHW8" s="1017"/>
      <c r="IHX8" s="1017"/>
      <c r="IHY8" s="1017"/>
      <c r="IHZ8" s="1017"/>
      <c r="IIA8" s="1017"/>
      <c r="IIB8" s="1017"/>
      <c r="IIC8" s="1017"/>
      <c r="IID8" s="1017"/>
      <c r="IIE8" s="1017"/>
      <c r="IIF8" s="1017"/>
      <c r="IIG8" s="1017"/>
      <c r="IIH8" s="1017"/>
      <c r="III8" s="1017"/>
      <c r="IIJ8" s="1017"/>
      <c r="IIK8" s="1017"/>
      <c r="IIL8" s="1017"/>
      <c r="IIM8" s="1017"/>
      <c r="IIN8" s="1017"/>
      <c r="IIO8" s="1017"/>
      <c r="IIP8" s="1017"/>
      <c r="IIQ8" s="1017"/>
      <c r="IIR8" s="1017"/>
      <c r="IIS8" s="1017"/>
      <c r="IIT8" s="1017"/>
      <c r="IIU8" s="1017"/>
      <c r="IIV8" s="1017"/>
      <c r="IIW8" s="1017"/>
      <c r="IIX8" s="1017"/>
      <c r="IIY8" s="1017"/>
      <c r="IIZ8" s="1017"/>
      <c r="IJA8" s="1017"/>
      <c r="IJB8" s="1017"/>
      <c r="IJC8" s="1017"/>
      <c r="IJD8" s="1017"/>
      <c r="IJE8" s="1017"/>
      <c r="IJF8" s="1017"/>
      <c r="IJG8" s="1017"/>
      <c r="IJH8" s="1017"/>
      <c r="IJI8" s="1017"/>
      <c r="IJJ8" s="1017"/>
      <c r="IJK8" s="1017"/>
      <c r="IJL8" s="1017"/>
      <c r="IJM8" s="1017"/>
      <c r="IJN8" s="1017"/>
      <c r="IJO8" s="1017"/>
      <c r="IJP8" s="1017"/>
      <c r="IJQ8" s="1017"/>
      <c r="IJR8" s="1017"/>
      <c r="IJS8" s="1017"/>
      <c r="IJT8" s="1017"/>
      <c r="IJU8" s="1017"/>
      <c r="IJV8" s="1017"/>
      <c r="IJW8" s="1017"/>
      <c r="IJX8" s="1017"/>
      <c r="IJY8" s="1017"/>
      <c r="IJZ8" s="1017"/>
      <c r="IKA8" s="1017"/>
      <c r="IKB8" s="1017"/>
      <c r="IKC8" s="1017"/>
      <c r="IKD8" s="1017"/>
      <c r="IKE8" s="1017"/>
      <c r="IKF8" s="1017"/>
      <c r="IKG8" s="1017"/>
      <c r="IKH8" s="1017"/>
      <c r="IKI8" s="1017"/>
      <c r="IKJ8" s="1017"/>
      <c r="IKK8" s="1017"/>
      <c r="IKL8" s="1017"/>
      <c r="IKM8" s="1017"/>
      <c r="IKN8" s="1017"/>
      <c r="IKO8" s="1017"/>
      <c r="IKP8" s="1017"/>
      <c r="IKQ8" s="1017"/>
      <c r="IKR8" s="1017"/>
      <c r="IKS8" s="1017"/>
      <c r="IKT8" s="1017"/>
      <c r="IKU8" s="1017"/>
      <c r="IKV8" s="1017"/>
      <c r="IKW8" s="1017"/>
      <c r="IKX8" s="1017"/>
      <c r="IKY8" s="1017"/>
      <c r="IKZ8" s="1017"/>
      <c r="ILA8" s="1017"/>
      <c r="ILB8" s="1017"/>
      <c r="ILC8" s="1017"/>
      <c r="ILD8" s="1017"/>
      <c r="ILE8" s="1017"/>
      <c r="ILF8" s="1017"/>
      <c r="ILG8" s="1017"/>
      <c r="ILH8" s="1017"/>
      <c r="ILI8" s="1017"/>
      <c r="ILJ8" s="1017"/>
      <c r="ILK8" s="1017"/>
      <c r="ILL8" s="1017"/>
      <c r="ILM8" s="1017"/>
      <c r="ILN8" s="1017"/>
      <c r="ILO8" s="1017"/>
      <c r="ILP8" s="1017"/>
      <c r="ILQ8" s="1017"/>
      <c r="ILR8" s="1017"/>
      <c r="ILS8" s="1017"/>
      <c r="ILT8" s="1017"/>
      <c r="ILU8" s="1017"/>
      <c r="ILV8" s="1017"/>
      <c r="ILW8" s="1017"/>
      <c r="ILX8" s="1017"/>
      <c r="ILY8" s="1017"/>
      <c r="ILZ8" s="1017"/>
      <c r="IMA8" s="1017"/>
      <c r="IMB8" s="1017"/>
      <c r="IMC8" s="1017"/>
      <c r="IMD8" s="1017"/>
      <c r="IME8" s="1017"/>
      <c r="IMF8" s="1017"/>
      <c r="IMG8" s="1017"/>
      <c r="IMH8" s="1017"/>
      <c r="IMI8" s="1017"/>
      <c r="IMJ8" s="1017"/>
      <c r="IMK8" s="1017"/>
      <c r="IML8" s="1017"/>
      <c r="IMM8" s="1017"/>
      <c r="IMN8" s="1017"/>
      <c r="IMO8" s="1017"/>
      <c r="IMP8" s="1017"/>
      <c r="IMQ8" s="1017"/>
      <c r="IMR8" s="1017"/>
      <c r="IMS8" s="1017"/>
      <c r="IMT8" s="1017"/>
      <c r="IMU8" s="1017"/>
      <c r="IMV8" s="1017"/>
      <c r="IMW8" s="1017"/>
      <c r="IMX8" s="1017"/>
      <c r="IMY8" s="1017"/>
      <c r="IMZ8" s="1017"/>
      <c r="INA8" s="1017"/>
      <c r="INB8" s="1017"/>
      <c r="INC8" s="1017"/>
      <c r="IND8" s="1017"/>
      <c r="INE8" s="1017"/>
      <c r="INF8" s="1017"/>
      <c r="ING8" s="1017"/>
      <c r="INH8" s="1017"/>
      <c r="INI8" s="1017"/>
      <c r="INJ8" s="1017"/>
      <c r="INK8" s="1017"/>
      <c r="INL8" s="1017"/>
      <c r="INM8" s="1017"/>
      <c r="INN8" s="1017"/>
      <c r="INO8" s="1017"/>
      <c r="INP8" s="1017"/>
      <c r="INQ8" s="1017"/>
      <c r="INR8" s="1017"/>
      <c r="INS8" s="1017"/>
      <c r="INT8" s="1017"/>
      <c r="INU8" s="1017"/>
      <c r="INV8" s="1017"/>
      <c r="INW8" s="1017"/>
      <c r="INX8" s="1017"/>
      <c r="INY8" s="1017"/>
      <c r="INZ8" s="1017"/>
      <c r="IOA8" s="1017"/>
      <c r="IOB8" s="1017"/>
      <c r="IOC8" s="1017"/>
      <c r="IOD8" s="1017"/>
      <c r="IOE8" s="1017"/>
      <c r="IOF8" s="1017"/>
      <c r="IOG8" s="1017"/>
      <c r="IOH8" s="1017"/>
      <c r="IOI8" s="1017"/>
      <c r="IOJ8" s="1017"/>
      <c r="IOK8" s="1017"/>
      <c r="IOL8" s="1017"/>
      <c r="IOM8" s="1017"/>
      <c r="ION8" s="1017"/>
      <c r="IOO8" s="1017"/>
      <c r="IOP8" s="1017"/>
      <c r="IOQ8" s="1017"/>
      <c r="IOR8" s="1017"/>
      <c r="IOS8" s="1017"/>
      <c r="IOT8" s="1017"/>
      <c r="IOU8" s="1017"/>
      <c r="IOV8" s="1017"/>
      <c r="IOW8" s="1017"/>
      <c r="IOX8" s="1017"/>
      <c r="IOY8" s="1017"/>
      <c r="IOZ8" s="1017"/>
      <c r="IPA8" s="1017"/>
      <c r="IPB8" s="1017"/>
      <c r="IPC8" s="1017"/>
      <c r="IPD8" s="1017"/>
      <c r="IPE8" s="1017"/>
      <c r="IPF8" s="1017"/>
      <c r="IPG8" s="1017"/>
      <c r="IPH8" s="1017"/>
      <c r="IPI8" s="1017"/>
      <c r="IPJ8" s="1017"/>
      <c r="IPK8" s="1017"/>
      <c r="IPL8" s="1017"/>
      <c r="IPM8" s="1017"/>
      <c r="IPN8" s="1017"/>
      <c r="IPO8" s="1017"/>
      <c r="IPP8" s="1017"/>
      <c r="IPQ8" s="1017"/>
      <c r="IPR8" s="1017"/>
      <c r="IPS8" s="1017"/>
      <c r="IPT8" s="1017"/>
      <c r="IPU8" s="1017"/>
      <c r="IPV8" s="1017"/>
      <c r="IPW8" s="1017"/>
      <c r="IPX8" s="1017"/>
      <c r="IPY8" s="1017"/>
      <c r="IPZ8" s="1017"/>
      <c r="IQA8" s="1017"/>
      <c r="IQB8" s="1017"/>
      <c r="IQC8" s="1017"/>
      <c r="IQD8" s="1017"/>
      <c r="IQE8" s="1017"/>
      <c r="IQF8" s="1017"/>
      <c r="IQG8" s="1017"/>
      <c r="IQH8" s="1017"/>
      <c r="IQI8" s="1017"/>
      <c r="IQJ8" s="1017"/>
      <c r="IQK8" s="1017"/>
      <c r="IQL8" s="1017"/>
      <c r="IQM8" s="1017"/>
      <c r="IQN8" s="1017"/>
      <c r="IQO8" s="1017"/>
      <c r="IQP8" s="1017"/>
      <c r="IQQ8" s="1017"/>
      <c r="IQR8" s="1017"/>
      <c r="IQS8" s="1017"/>
      <c r="IQT8" s="1017"/>
      <c r="IQU8" s="1017"/>
      <c r="IQV8" s="1017"/>
      <c r="IQW8" s="1017"/>
      <c r="IQX8" s="1017"/>
      <c r="IQY8" s="1017"/>
      <c r="IQZ8" s="1017"/>
      <c r="IRA8" s="1017"/>
      <c r="IRB8" s="1017"/>
      <c r="IRC8" s="1017"/>
      <c r="IRD8" s="1017"/>
      <c r="IRE8" s="1017"/>
      <c r="IRF8" s="1017"/>
      <c r="IRG8" s="1017"/>
      <c r="IRH8" s="1017"/>
      <c r="IRI8" s="1017"/>
      <c r="IRJ8" s="1017"/>
      <c r="IRK8" s="1017"/>
      <c r="IRL8" s="1017"/>
      <c r="IRM8" s="1017"/>
      <c r="IRN8" s="1017"/>
      <c r="IRO8" s="1017"/>
      <c r="IRP8" s="1017"/>
      <c r="IRQ8" s="1017"/>
      <c r="IRR8" s="1017"/>
      <c r="IRS8" s="1017"/>
      <c r="IRT8" s="1017"/>
      <c r="IRU8" s="1017"/>
      <c r="IRV8" s="1017"/>
      <c r="IRW8" s="1017"/>
      <c r="IRX8" s="1017"/>
      <c r="IRY8" s="1017"/>
      <c r="IRZ8" s="1017"/>
      <c r="ISA8" s="1017"/>
      <c r="ISB8" s="1017"/>
      <c r="ISC8" s="1017"/>
      <c r="ISD8" s="1017"/>
      <c r="ISE8" s="1017"/>
      <c r="ISF8" s="1017"/>
      <c r="ISG8" s="1017"/>
      <c r="ISH8" s="1017"/>
      <c r="ISI8" s="1017"/>
      <c r="ISJ8" s="1017"/>
      <c r="ISK8" s="1017"/>
      <c r="ISL8" s="1017"/>
      <c r="ISM8" s="1017"/>
      <c r="ISN8" s="1017"/>
      <c r="ISO8" s="1017"/>
      <c r="ISP8" s="1017"/>
      <c r="ISQ8" s="1017"/>
      <c r="ISR8" s="1017"/>
      <c r="ISS8" s="1017"/>
      <c r="IST8" s="1017"/>
      <c r="ISU8" s="1017"/>
      <c r="ISV8" s="1017"/>
      <c r="ISW8" s="1017"/>
      <c r="ISX8" s="1017"/>
      <c r="ISY8" s="1017"/>
      <c r="ISZ8" s="1017"/>
      <c r="ITA8" s="1017"/>
      <c r="ITB8" s="1017"/>
      <c r="ITC8" s="1017"/>
      <c r="ITD8" s="1017"/>
      <c r="ITE8" s="1017"/>
      <c r="ITF8" s="1017"/>
      <c r="ITG8" s="1017"/>
      <c r="ITH8" s="1017"/>
      <c r="ITI8" s="1017"/>
      <c r="ITJ8" s="1017"/>
      <c r="ITK8" s="1017"/>
      <c r="ITL8" s="1017"/>
      <c r="ITM8" s="1017"/>
      <c r="ITN8" s="1017"/>
      <c r="ITO8" s="1017"/>
      <c r="ITP8" s="1017"/>
      <c r="ITQ8" s="1017"/>
      <c r="ITR8" s="1017"/>
      <c r="ITS8" s="1017"/>
      <c r="ITT8" s="1017"/>
      <c r="ITU8" s="1017"/>
      <c r="ITV8" s="1017"/>
      <c r="ITW8" s="1017"/>
      <c r="ITX8" s="1017"/>
      <c r="ITY8" s="1017"/>
      <c r="ITZ8" s="1017"/>
      <c r="IUA8" s="1017"/>
      <c r="IUB8" s="1017"/>
      <c r="IUC8" s="1017"/>
      <c r="IUD8" s="1017"/>
      <c r="IUE8" s="1017"/>
      <c r="IUF8" s="1017"/>
      <c r="IUG8" s="1017"/>
      <c r="IUH8" s="1017"/>
      <c r="IUI8" s="1017"/>
      <c r="IUJ8" s="1017"/>
      <c r="IUK8" s="1017"/>
      <c r="IUL8" s="1017"/>
      <c r="IUM8" s="1017"/>
      <c r="IUN8" s="1017"/>
      <c r="IUO8" s="1017"/>
      <c r="IUP8" s="1017"/>
      <c r="IUQ8" s="1017"/>
      <c r="IUR8" s="1017"/>
      <c r="IUS8" s="1017"/>
      <c r="IUT8" s="1017"/>
      <c r="IUU8" s="1017"/>
      <c r="IUV8" s="1017"/>
      <c r="IUW8" s="1017"/>
      <c r="IUX8" s="1017"/>
      <c r="IUY8" s="1017"/>
      <c r="IUZ8" s="1017"/>
      <c r="IVA8" s="1017"/>
      <c r="IVB8" s="1017"/>
      <c r="IVC8" s="1017"/>
      <c r="IVD8" s="1017"/>
      <c r="IVE8" s="1017"/>
      <c r="IVF8" s="1017"/>
      <c r="IVG8" s="1017"/>
      <c r="IVH8" s="1017"/>
      <c r="IVI8" s="1017"/>
      <c r="IVJ8" s="1017"/>
      <c r="IVK8" s="1017"/>
      <c r="IVL8" s="1017"/>
      <c r="IVM8" s="1017"/>
      <c r="IVN8" s="1017"/>
      <c r="IVO8" s="1017"/>
      <c r="IVP8" s="1017"/>
      <c r="IVQ8" s="1017"/>
      <c r="IVR8" s="1017"/>
      <c r="IVS8" s="1017"/>
      <c r="IVT8" s="1017"/>
      <c r="IVU8" s="1017"/>
      <c r="IVV8" s="1017"/>
      <c r="IVW8" s="1017"/>
      <c r="IVX8" s="1017"/>
      <c r="IVY8" s="1017"/>
      <c r="IVZ8" s="1017"/>
      <c r="IWA8" s="1017"/>
      <c r="IWB8" s="1017"/>
      <c r="IWC8" s="1017"/>
      <c r="IWD8" s="1017"/>
      <c r="IWE8" s="1017"/>
      <c r="IWF8" s="1017"/>
      <c r="IWG8" s="1017"/>
      <c r="IWH8" s="1017"/>
      <c r="IWI8" s="1017"/>
      <c r="IWJ8" s="1017"/>
      <c r="IWK8" s="1017"/>
      <c r="IWL8" s="1017"/>
      <c r="IWM8" s="1017"/>
      <c r="IWN8" s="1017"/>
      <c r="IWO8" s="1017"/>
      <c r="IWP8" s="1017"/>
      <c r="IWQ8" s="1017"/>
      <c r="IWR8" s="1017"/>
      <c r="IWS8" s="1017"/>
      <c r="IWT8" s="1017"/>
      <c r="IWU8" s="1017"/>
      <c r="IWV8" s="1017"/>
      <c r="IWW8" s="1017"/>
      <c r="IWX8" s="1017"/>
      <c r="IWY8" s="1017"/>
      <c r="IWZ8" s="1017"/>
      <c r="IXA8" s="1017"/>
      <c r="IXB8" s="1017"/>
      <c r="IXC8" s="1017"/>
      <c r="IXD8" s="1017"/>
      <c r="IXE8" s="1017"/>
      <c r="IXF8" s="1017"/>
      <c r="IXG8" s="1017"/>
      <c r="IXH8" s="1017"/>
      <c r="IXI8" s="1017"/>
      <c r="IXJ8" s="1017"/>
      <c r="IXK8" s="1017"/>
      <c r="IXL8" s="1017"/>
      <c r="IXM8" s="1017"/>
      <c r="IXN8" s="1017"/>
      <c r="IXO8" s="1017"/>
      <c r="IXP8" s="1017"/>
      <c r="IXQ8" s="1017"/>
      <c r="IXR8" s="1017"/>
      <c r="IXS8" s="1017"/>
      <c r="IXT8" s="1017"/>
      <c r="IXU8" s="1017"/>
      <c r="IXV8" s="1017"/>
      <c r="IXW8" s="1017"/>
      <c r="IXX8" s="1017"/>
      <c r="IXY8" s="1017"/>
      <c r="IXZ8" s="1017"/>
      <c r="IYA8" s="1017"/>
      <c r="IYB8" s="1017"/>
      <c r="IYC8" s="1017"/>
      <c r="IYD8" s="1017"/>
      <c r="IYE8" s="1017"/>
      <c r="IYF8" s="1017"/>
      <c r="IYG8" s="1017"/>
      <c r="IYH8" s="1017"/>
      <c r="IYI8" s="1017"/>
      <c r="IYJ8" s="1017"/>
      <c r="IYK8" s="1017"/>
      <c r="IYL8" s="1017"/>
      <c r="IYM8" s="1017"/>
      <c r="IYN8" s="1017"/>
      <c r="IYO8" s="1017"/>
      <c r="IYP8" s="1017"/>
      <c r="IYQ8" s="1017"/>
      <c r="IYR8" s="1017"/>
      <c r="IYS8" s="1017"/>
      <c r="IYT8" s="1017"/>
      <c r="IYU8" s="1017"/>
      <c r="IYV8" s="1017"/>
      <c r="IYW8" s="1017"/>
      <c r="IYX8" s="1017"/>
      <c r="IYY8" s="1017"/>
      <c r="IYZ8" s="1017"/>
      <c r="IZA8" s="1017"/>
      <c r="IZB8" s="1017"/>
      <c r="IZC8" s="1017"/>
      <c r="IZD8" s="1017"/>
      <c r="IZE8" s="1017"/>
      <c r="IZF8" s="1017"/>
      <c r="IZG8" s="1017"/>
      <c r="IZH8" s="1017"/>
      <c r="IZI8" s="1017"/>
      <c r="IZJ8" s="1017"/>
      <c r="IZK8" s="1017"/>
      <c r="IZL8" s="1017"/>
      <c r="IZM8" s="1017"/>
      <c r="IZN8" s="1017"/>
      <c r="IZO8" s="1017"/>
      <c r="IZP8" s="1017"/>
      <c r="IZQ8" s="1017"/>
      <c r="IZR8" s="1017"/>
      <c r="IZS8" s="1017"/>
      <c r="IZT8" s="1017"/>
      <c r="IZU8" s="1017"/>
      <c r="IZV8" s="1017"/>
      <c r="IZW8" s="1017"/>
      <c r="IZX8" s="1017"/>
      <c r="IZY8" s="1017"/>
      <c r="IZZ8" s="1017"/>
      <c r="JAA8" s="1017"/>
      <c r="JAB8" s="1017"/>
      <c r="JAC8" s="1017"/>
      <c r="JAD8" s="1017"/>
      <c r="JAE8" s="1017"/>
      <c r="JAF8" s="1017"/>
      <c r="JAG8" s="1017"/>
      <c r="JAH8" s="1017"/>
      <c r="JAI8" s="1017"/>
      <c r="JAJ8" s="1017"/>
      <c r="JAK8" s="1017"/>
      <c r="JAL8" s="1017"/>
      <c r="JAM8" s="1017"/>
      <c r="JAN8" s="1017"/>
      <c r="JAO8" s="1017"/>
      <c r="JAP8" s="1017"/>
      <c r="JAQ8" s="1017"/>
      <c r="JAR8" s="1017"/>
      <c r="JAS8" s="1017"/>
      <c r="JAT8" s="1017"/>
      <c r="JAU8" s="1017"/>
      <c r="JAV8" s="1017"/>
      <c r="JAW8" s="1017"/>
      <c r="JAX8" s="1017"/>
      <c r="JAY8" s="1017"/>
      <c r="JAZ8" s="1017"/>
      <c r="JBA8" s="1017"/>
      <c r="JBB8" s="1017"/>
      <c r="JBC8" s="1017"/>
      <c r="JBD8" s="1017"/>
      <c r="JBE8" s="1017"/>
      <c r="JBF8" s="1017"/>
      <c r="JBG8" s="1017"/>
      <c r="JBH8" s="1017"/>
      <c r="JBI8" s="1017"/>
      <c r="JBJ8" s="1017"/>
      <c r="JBK8" s="1017"/>
      <c r="JBL8" s="1017"/>
      <c r="JBM8" s="1017"/>
      <c r="JBN8" s="1017"/>
      <c r="JBO8" s="1017"/>
      <c r="JBP8" s="1017"/>
      <c r="JBQ8" s="1017"/>
      <c r="JBR8" s="1017"/>
      <c r="JBS8" s="1017"/>
      <c r="JBT8" s="1017"/>
      <c r="JBU8" s="1017"/>
      <c r="JBV8" s="1017"/>
      <c r="JBW8" s="1017"/>
      <c r="JBX8" s="1017"/>
      <c r="JBY8" s="1017"/>
      <c r="JBZ8" s="1017"/>
      <c r="JCA8" s="1017"/>
      <c r="JCB8" s="1017"/>
      <c r="JCC8" s="1017"/>
      <c r="JCD8" s="1017"/>
      <c r="JCE8" s="1017"/>
      <c r="JCF8" s="1017"/>
      <c r="JCG8" s="1017"/>
      <c r="JCH8" s="1017"/>
      <c r="JCI8" s="1017"/>
      <c r="JCJ8" s="1017"/>
      <c r="JCK8" s="1017"/>
      <c r="JCL8" s="1017"/>
      <c r="JCM8" s="1017"/>
      <c r="JCN8" s="1017"/>
      <c r="JCO8" s="1017"/>
      <c r="JCP8" s="1017"/>
      <c r="JCQ8" s="1017"/>
      <c r="JCR8" s="1017"/>
      <c r="JCS8" s="1017"/>
      <c r="JCT8" s="1017"/>
      <c r="JCU8" s="1017"/>
      <c r="JCV8" s="1017"/>
      <c r="JCW8" s="1017"/>
      <c r="JCX8" s="1017"/>
      <c r="JCY8" s="1017"/>
      <c r="JCZ8" s="1017"/>
      <c r="JDA8" s="1017"/>
      <c r="JDB8" s="1017"/>
      <c r="JDC8" s="1017"/>
      <c r="JDD8" s="1017"/>
      <c r="JDE8" s="1017"/>
      <c r="JDF8" s="1017"/>
      <c r="JDG8" s="1017"/>
      <c r="JDH8" s="1017"/>
      <c r="JDI8" s="1017"/>
      <c r="JDJ8" s="1017"/>
      <c r="JDK8" s="1017"/>
      <c r="JDL8" s="1017"/>
      <c r="JDM8" s="1017"/>
      <c r="JDN8" s="1017"/>
      <c r="JDO8" s="1017"/>
      <c r="JDP8" s="1017"/>
      <c r="JDQ8" s="1017"/>
      <c r="JDR8" s="1017"/>
      <c r="JDS8" s="1017"/>
      <c r="JDT8" s="1017"/>
      <c r="JDU8" s="1017"/>
      <c r="JDV8" s="1017"/>
      <c r="JDW8" s="1017"/>
      <c r="JDX8" s="1017"/>
      <c r="JDY8" s="1017"/>
      <c r="JDZ8" s="1017"/>
      <c r="JEA8" s="1017"/>
      <c r="JEB8" s="1017"/>
      <c r="JEC8" s="1017"/>
      <c r="JED8" s="1017"/>
      <c r="JEE8" s="1017"/>
      <c r="JEF8" s="1017"/>
      <c r="JEG8" s="1017"/>
      <c r="JEH8" s="1017"/>
      <c r="JEI8" s="1017"/>
      <c r="JEJ8" s="1017"/>
      <c r="JEK8" s="1017"/>
      <c r="JEL8" s="1017"/>
      <c r="JEM8" s="1017"/>
      <c r="JEN8" s="1017"/>
      <c r="JEO8" s="1017"/>
      <c r="JEP8" s="1017"/>
      <c r="JEQ8" s="1017"/>
      <c r="JER8" s="1017"/>
      <c r="JES8" s="1017"/>
      <c r="JET8" s="1017"/>
      <c r="JEU8" s="1017"/>
      <c r="JEV8" s="1017"/>
      <c r="JEW8" s="1017"/>
      <c r="JEX8" s="1017"/>
      <c r="JEY8" s="1017"/>
      <c r="JEZ8" s="1017"/>
      <c r="JFA8" s="1017"/>
      <c r="JFB8" s="1017"/>
      <c r="JFC8" s="1017"/>
      <c r="JFD8" s="1017"/>
      <c r="JFE8" s="1017"/>
      <c r="JFF8" s="1017"/>
      <c r="JFG8" s="1017"/>
      <c r="JFH8" s="1017"/>
      <c r="JFI8" s="1017"/>
      <c r="JFJ8" s="1017"/>
      <c r="JFK8" s="1017"/>
      <c r="JFL8" s="1017"/>
      <c r="JFM8" s="1017"/>
      <c r="JFN8" s="1017"/>
      <c r="JFO8" s="1017"/>
      <c r="JFP8" s="1017"/>
      <c r="JFQ8" s="1017"/>
      <c r="JFR8" s="1017"/>
      <c r="JFS8" s="1017"/>
      <c r="JFT8" s="1017"/>
      <c r="JFU8" s="1017"/>
      <c r="JFV8" s="1017"/>
      <c r="JFW8" s="1017"/>
      <c r="JFX8" s="1017"/>
      <c r="JFY8" s="1017"/>
      <c r="JFZ8" s="1017"/>
      <c r="JGA8" s="1017"/>
      <c r="JGB8" s="1017"/>
      <c r="JGC8" s="1017"/>
      <c r="JGD8" s="1017"/>
      <c r="JGE8" s="1017"/>
      <c r="JGF8" s="1017"/>
      <c r="JGG8" s="1017"/>
      <c r="JGH8" s="1017"/>
      <c r="JGI8" s="1017"/>
      <c r="JGJ8" s="1017"/>
      <c r="JGK8" s="1017"/>
      <c r="JGL8" s="1017"/>
      <c r="JGM8" s="1017"/>
      <c r="JGN8" s="1017"/>
      <c r="JGO8" s="1017"/>
      <c r="JGP8" s="1017"/>
      <c r="JGQ8" s="1017"/>
      <c r="JGR8" s="1017"/>
      <c r="JGS8" s="1017"/>
      <c r="JGT8" s="1017"/>
      <c r="JGU8" s="1017"/>
      <c r="JGV8" s="1017"/>
      <c r="JGW8" s="1017"/>
      <c r="JGX8" s="1017"/>
      <c r="JGY8" s="1017"/>
      <c r="JGZ8" s="1017"/>
      <c r="JHA8" s="1017"/>
      <c r="JHB8" s="1017"/>
      <c r="JHC8" s="1017"/>
      <c r="JHD8" s="1017"/>
      <c r="JHE8" s="1017"/>
      <c r="JHF8" s="1017"/>
      <c r="JHG8" s="1017"/>
      <c r="JHH8" s="1017"/>
      <c r="JHI8" s="1017"/>
      <c r="JHJ8" s="1017"/>
      <c r="JHK8" s="1017"/>
      <c r="JHL8" s="1017"/>
      <c r="JHM8" s="1017"/>
      <c r="JHN8" s="1017"/>
      <c r="JHO8" s="1017"/>
      <c r="JHP8" s="1017"/>
      <c r="JHQ8" s="1017"/>
      <c r="JHR8" s="1017"/>
      <c r="JHS8" s="1017"/>
      <c r="JHT8" s="1017"/>
      <c r="JHU8" s="1017"/>
      <c r="JHV8" s="1017"/>
      <c r="JHW8" s="1017"/>
      <c r="JHX8" s="1017"/>
      <c r="JHY8" s="1017"/>
      <c r="JHZ8" s="1017"/>
      <c r="JIA8" s="1017"/>
      <c r="JIB8" s="1017"/>
      <c r="JIC8" s="1017"/>
      <c r="JID8" s="1017"/>
      <c r="JIE8" s="1017"/>
      <c r="JIF8" s="1017"/>
      <c r="JIG8" s="1017"/>
      <c r="JIH8" s="1017"/>
      <c r="JII8" s="1017"/>
      <c r="JIJ8" s="1017"/>
      <c r="JIK8" s="1017"/>
      <c r="JIL8" s="1017"/>
      <c r="JIM8" s="1017"/>
      <c r="JIN8" s="1017"/>
      <c r="JIO8" s="1017"/>
      <c r="JIP8" s="1017"/>
      <c r="JIQ8" s="1017"/>
      <c r="JIR8" s="1017"/>
      <c r="JIS8" s="1017"/>
      <c r="JIT8" s="1017"/>
      <c r="JIU8" s="1017"/>
      <c r="JIV8" s="1017"/>
      <c r="JIW8" s="1017"/>
      <c r="JIX8" s="1017"/>
      <c r="JIY8" s="1017"/>
      <c r="JIZ8" s="1017"/>
      <c r="JJA8" s="1017"/>
      <c r="JJB8" s="1017"/>
      <c r="JJC8" s="1017"/>
      <c r="JJD8" s="1017"/>
      <c r="JJE8" s="1017"/>
      <c r="JJF8" s="1017"/>
      <c r="JJG8" s="1017"/>
      <c r="JJH8" s="1017"/>
      <c r="JJI8" s="1017"/>
      <c r="JJJ8" s="1017"/>
      <c r="JJK8" s="1017"/>
      <c r="JJL8" s="1017"/>
      <c r="JJM8" s="1017"/>
      <c r="JJN8" s="1017"/>
      <c r="JJO8" s="1017"/>
      <c r="JJP8" s="1017"/>
      <c r="JJQ8" s="1017"/>
      <c r="JJR8" s="1017"/>
      <c r="JJS8" s="1017"/>
      <c r="JJT8" s="1017"/>
      <c r="JJU8" s="1017"/>
      <c r="JJV8" s="1017"/>
      <c r="JJW8" s="1017"/>
      <c r="JJX8" s="1017"/>
      <c r="JJY8" s="1017"/>
      <c r="JJZ8" s="1017"/>
      <c r="JKA8" s="1017"/>
      <c r="JKB8" s="1017"/>
      <c r="JKC8" s="1017"/>
      <c r="JKD8" s="1017"/>
      <c r="JKE8" s="1017"/>
      <c r="JKF8" s="1017"/>
      <c r="JKG8" s="1017"/>
      <c r="JKH8" s="1017"/>
      <c r="JKI8" s="1017"/>
      <c r="JKJ8" s="1017"/>
      <c r="JKK8" s="1017"/>
      <c r="JKL8" s="1017"/>
      <c r="JKM8" s="1017"/>
      <c r="JKN8" s="1017"/>
      <c r="JKO8" s="1017"/>
      <c r="JKP8" s="1017"/>
      <c r="JKQ8" s="1017"/>
      <c r="JKR8" s="1017"/>
      <c r="JKS8" s="1017"/>
      <c r="JKT8" s="1017"/>
      <c r="JKU8" s="1017"/>
      <c r="JKV8" s="1017"/>
      <c r="JKW8" s="1017"/>
      <c r="JKX8" s="1017"/>
      <c r="JKY8" s="1017"/>
      <c r="JKZ8" s="1017"/>
      <c r="JLA8" s="1017"/>
      <c r="JLB8" s="1017"/>
      <c r="JLC8" s="1017"/>
      <c r="JLD8" s="1017"/>
      <c r="JLE8" s="1017"/>
      <c r="JLF8" s="1017"/>
      <c r="JLG8" s="1017"/>
      <c r="JLH8" s="1017"/>
      <c r="JLI8" s="1017"/>
      <c r="JLJ8" s="1017"/>
      <c r="JLK8" s="1017"/>
      <c r="JLL8" s="1017"/>
      <c r="JLM8" s="1017"/>
      <c r="JLN8" s="1017"/>
      <c r="JLO8" s="1017"/>
      <c r="JLP8" s="1017"/>
      <c r="JLQ8" s="1017"/>
      <c r="JLR8" s="1017"/>
      <c r="JLS8" s="1017"/>
      <c r="JLT8" s="1017"/>
      <c r="JLU8" s="1017"/>
      <c r="JLV8" s="1017"/>
      <c r="JLW8" s="1017"/>
      <c r="JLX8" s="1017"/>
      <c r="JLY8" s="1017"/>
      <c r="JLZ8" s="1017"/>
      <c r="JMA8" s="1017"/>
      <c r="JMB8" s="1017"/>
      <c r="JMC8" s="1017"/>
      <c r="JMD8" s="1017"/>
      <c r="JME8" s="1017"/>
      <c r="JMF8" s="1017"/>
      <c r="JMG8" s="1017"/>
      <c r="JMH8" s="1017"/>
      <c r="JMI8" s="1017"/>
      <c r="JMJ8" s="1017"/>
      <c r="JMK8" s="1017"/>
      <c r="JML8" s="1017"/>
      <c r="JMM8" s="1017"/>
      <c r="JMN8" s="1017"/>
      <c r="JMO8" s="1017"/>
      <c r="JMP8" s="1017"/>
      <c r="JMQ8" s="1017"/>
      <c r="JMR8" s="1017"/>
      <c r="JMS8" s="1017"/>
      <c r="JMT8" s="1017"/>
      <c r="JMU8" s="1017"/>
      <c r="JMV8" s="1017"/>
      <c r="JMW8" s="1017"/>
      <c r="JMX8" s="1017"/>
      <c r="JMY8" s="1017"/>
      <c r="JMZ8" s="1017"/>
      <c r="JNA8" s="1017"/>
      <c r="JNB8" s="1017"/>
      <c r="JNC8" s="1017"/>
      <c r="JND8" s="1017"/>
      <c r="JNE8" s="1017"/>
      <c r="JNF8" s="1017"/>
      <c r="JNG8" s="1017"/>
      <c r="JNH8" s="1017"/>
      <c r="JNI8" s="1017"/>
      <c r="JNJ8" s="1017"/>
      <c r="JNK8" s="1017"/>
      <c r="JNL8" s="1017"/>
      <c r="JNM8" s="1017"/>
      <c r="JNN8" s="1017"/>
      <c r="JNO8" s="1017"/>
      <c r="JNP8" s="1017"/>
      <c r="JNQ8" s="1017"/>
      <c r="JNR8" s="1017"/>
      <c r="JNS8" s="1017"/>
      <c r="JNT8" s="1017"/>
      <c r="JNU8" s="1017"/>
      <c r="JNV8" s="1017"/>
      <c r="JNW8" s="1017"/>
      <c r="JNX8" s="1017"/>
      <c r="JNY8" s="1017"/>
      <c r="JNZ8" s="1017"/>
      <c r="JOA8" s="1017"/>
      <c r="JOB8" s="1017"/>
      <c r="JOC8" s="1017"/>
      <c r="JOD8" s="1017"/>
      <c r="JOE8" s="1017"/>
      <c r="JOF8" s="1017"/>
      <c r="JOG8" s="1017"/>
      <c r="JOH8" s="1017"/>
      <c r="JOI8" s="1017"/>
      <c r="JOJ8" s="1017"/>
      <c r="JOK8" s="1017"/>
      <c r="JOL8" s="1017"/>
      <c r="JOM8" s="1017"/>
      <c r="JON8" s="1017"/>
      <c r="JOO8" s="1017"/>
      <c r="JOP8" s="1017"/>
      <c r="JOQ8" s="1017"/>
      <c r="JOR8" s="1017"/>
      <c r="JOS8" s="1017"/>
      <c r="JOT8" s="1017"/>
      <c r="JOU8" s="1017"/>
      <c r="JOV8" s="1017"/>
      <c r="JOW8" s="1017"/>
      <c r="JOX8" s="1017"/>
      <c r="JOY8" s="1017"/>
      <c r="JOZ8" s="1017"/>
      <c r="JPA8" s="1017"/>
      <c r="JPB8" s="1017"/>
      <c r="JPC8" s="1017"/>
      <c r="JPD8" s="1017"/>
      <c r="JPE8" s="1017"/>
      <c r="JPF8" s="1017"/>
      <c r="JPG8" s="1017"/>
      <c r="JPH8" s="1017"/>
      <c r="JPI8" s="1017"/>
      <c r="JPJ8" s="1017"/>
      <c r="JPK8" s="1017"/>
      <c r="JPL8" s="1017"/>
      <c r="JPM8" s="1017"/>
      <c r="JPN8" s="1017"/>
      <c r="JPO8" s="1017"/>
      <c r="JPP8" s="1017"/>
      <c r="JPQ8" s="1017"/>
      <c r="JPR8" s="1017"/>
      <c r="JPS8" s="1017"/>
      <c r="JPT8" s="1017"/>
      <c r="JPU8" s="1017"/>
      <c r="JPV8" s="1017"/>
      <c r="JPW8" s="1017"/>
      <c r="JPX8" s="1017"/>
      <c r="JPY8" s="1017"/>
      <c r="JPZ8" s="1017"/>
      <c r="JQA8" s="1017"/>
      <c r="JQB8" s="1017"/>
      <c r="JQC8" s="1017"/>
      <c r="JQD8" s="1017"/>
      <c r="JQE8" s="1017"/>
      <c r="JQF8" s="1017"/>
      <c r="JQG8" s="1017"/>
      <c r="JQH8" s="1017"/>
      <c r="JQI8" s="1017"/>
      <c r="JQJ8" s="1017"/>
      <c r="JQK8" s="1017"/>
      <c r="JQL8" s="1017"/>
      <c r="JQM8" s="1017"/>
      <c r="JQN8" s="1017"/>
      <c r="JQO8" s="1017"/>
      <c r="JQP8" s="1017"/>
      <c r="JQQ8" s="1017"/>
      <c r="JQR8" s="1017"/>
      <c r="JQS8" s="1017"/>
      <c r="JQT8" s="1017"/>
      <c r="JQU8" s="1017"/>
      <c r="JQV8" s="1017"/>
      <c r="JQW8" s="1017"/>
      <c r="JQX8" s="1017"/>
      <c r="JQY8" s="1017"/>
      <c r="JQZ8" s="1017"/>
      <c r="JRA8" s="1017"/>
      <c r="JRB8" s="1017"/>
      <c r="JRC8" s="1017"/>
      <c r="JRD8" s="1017"/>
      <c r="JRE8" s="1017"/>
      <c r="JRF8" s="1017"/>
      <c r="JRG8" s="1017"/>
      <c r="JRH8" s="1017"/>
      <c r="JRI8" s="1017"/>
      <c r="JRJ8" s="1017"/>
      <c r="JRK8" s="1017"/>
      <c r="JRL8" s="1017"/>
      <c r="JRM8" s="1017"/>
      <c r="JRN8" s="1017"/>
      <c r="JRO8" s="1017"/>
      <c r="JRP8" s="1017"/>
      <c r="JRQ8" s="1017"/>
      <c r="JRR8" s="1017"/>
      <c r="JRS8" s="1017"/>
      <c r="JRT8" s="1017"/>
      <c r="JRU8" s="1017"/>
      <c r="JRV8" s="1017"/>
      <c r="JRW8" s="1017"/>
      <c r="JRX8" s="1017"/>
      <c r="JRY8" s="1017"/>
      <c r="JRZ8" s="1017"/>
      <c r="JSA8" s="1017"/>
      <c r="JSB8" s="1017"/>
      <c r="JSC8" s="1017"/>
      <c r="JSD8" s="1017"/>
      <c r="JSE8" s="1017"/>
      <c r="JSF8" s="1017"/>
      <c r="JSG8" s="1017"/>
      <c r="JSH8" s="1017"/>
      <c r="JSI8" s="1017"/>
      <c r="JSJ8" s="1017"/>
      <c r="JSK8" s="1017"/>
      <c r="JSL8" s="1017"/>
      <c r="JSM8" s="1017"/>
      <c r="JSN8" s="1017"/>
      <c r="JSO8" s="1017"/>
      <c r="JSP8" s="1017"/>
      <c r="JSQ8" s="1017"/>
      <c r="JSR8" s="1017"/>
      <c r="JSS8" s="1017"/>
      <c r="JST8" s="1017"/>
      <c r="JSU8" s="1017"/>
      <c r="JSV8" s="1017"/>
      <c r="JSW8" s="1017"/>
      <c r="JSX8" s="1017"/>
      <c r="JSY8" s="1017"/>
      <c r="JSZ8" s="1017"/>
      <c r="JTA8" s="1017"/>
      <c r="JTB8" s="1017"/>
      <c r="JTC8" s="1017"/>
      <c r="JTD8" s="1017"/>
      <c r="JTE8" s="1017"/>
      <c r="JTF8" s="1017"/>
      <c r="JTG8" s="1017"/>
      <c r="JTH8" s="1017"/>
      <c r="JTI8" s="1017"/>
      <c r="JTJ8" s="1017"/>
      <c r="JTK8" s="1017"/>
      <c r="JTL8" s="1017"/>
      <c r="JTM8" s="1017"/>
      <c r="JTN8" s="1017"/>
      <c r="JTO8" s="1017"/>
      <c r="JTP8" s="1017"/>
      <c r="JTQ8" s="1017"/>
      <c r="JTR8" s="1017"/>
      <c r="JTS8" s="1017"/>
      <c r="JTT8" s="1017"/>
      <c r="JTU8" s="1017"/>
      <c r="JTV8" s="1017"/>
      <c r="JTW8" s="1017"/>
      <c r="JTX8" s="1017"/>
      <c r="JTY8" s="1017"/>
      <c r="JTZ8" s="1017"/>
      <c r="JUA8" s="1017"/>
      <c r="JUB8" s="1017"/>
      <c r="JUC8" s="1017"/>
      <c r="JUD8" s="1017"/>
      <c r="JUE8" s="1017"/>
      <c r="JUF8" s="1017"/>
      <c r="JUG8" s="1017"/>
      <c r="JUH8" s="1017"/>
      <c r="JUI8" s="1017"/>
      <c r="JUJ8" s="1017"/>
      <c r="JUK8" s="1017"/>
      <c r="JUL8" s="1017"/>
      <c r="JUM8" s="1017"/>
      <c r="JUN8" s="1017"/>
      <c r="JUO8" s="1017"/>
      <c r="JUP8" s="1017"/>
      <c r="JUQ8" s="1017"/>
      <c r="JUR8" s="1017"/>
      <c r="JUS8" s="1017"/>
      <c r="JUT8" s="1017"/>
      <c r="JUU8" s="1017"/>
      <c r="JUV8" s="1017"/>
      <c r="JUW8" s="1017"/>
      <c r="JUX8" s="1017"/>
      <c r="JUY8" s="1017"/>
      <c r="JUZ8" s="1017"/>
      <c r="JVA8" s="1017"/>
      <c r="JVB8" s="1017"/>
      <c r="JVC8" s="1017"/>
      <c r="JVD8" s="1017"/>
      <c r="JVE8" s="1017"/>
      <c r="JVF8" s="1017"/>
      <c r="JVG8" s="1017"/>
      <c r="JVH8" s="1017"/>
      <c r="JVI8" s="1017"/>
      <c r="JVJ8" s="1017"/>
      <c r="JVK8" s="1017"/>
      <c r="JVL8" s="1017"/>
      <c r="JVM8" s="1017"/>
      <c r="JVN8" s="1017"/>
      <c r="JVO8" s="1017"/>
      <c r="JVP8" s="1017"/>
      <c r="JVQ8" s="1017"/>
      <c r="JVR8" s="1017"/>
      <c r="JVS8" s="1017"/>
      <c r="JVT8" s="1017"/>
      <c r="JVU8" s="1017"/>
      <c r="JVV8" s="1017"/>
      <c r="JVW8" s="1017"/>
      <c r="JVX8" s="1017"/>
      <c r="JVY8" s="1017"/>
      <c r="JVZ8" s="1017"/>
      <c r="JWA8" s="1017"/>
      <c r="JWB8" s="1017"/>
      <c r="JWC8" s="1017"/>
      <c r="JWD8" s="1017"/>
      <c r="JWE8" s="1017"/>
      <c r="JWF8" s="1017"/>
      <c r="JWG8" s="1017"/>
      <c r="JWH8" s="1017"/>
      <c r="JWI8" s="1017"/>
      <c r="JWJ8" s="1017"/>
      <c r="JWK8" s="1017"/>
      <c r="JWL8" s="1017"/>
      <c r="JWM8" s="1017"/>
      <c r="JWN8" s="1017"/>
      <c r="JWO8" s="1017"/>
      <c r="JWP8" s="1017"/>
      <c r="JWQ8" s="1017"/>
      <c r="JWR8" s="1017"/>
      <c r="JWS8" s="1017"/>
      <c r="JWT8" s="1017"/>
      <c r="JWU8" s="1017"/>
      <c r="JWV8" s="1017"/>
      <c r="JWW8" s="1017"/>
      <c r="JWX8" s="1017"/>
      <c r="JWY8" s="1017"/>
      <c r="JWZ8" s="1017"/>
      <c r="JXA8" s="1017"/>
      <c r="JXB8" s="1017"/>
      <c r="JXC8" s="1017"/>
      <c r="JXD8" s="1017"/>
      <c r="JXE8" s="1017"/>
      <c r="JXF8" s="1017"/>
      <c r="JXG8" s="1017"/>
      <c r="JXH8" s="1017"/>
      <c r="JXI8" s="1017"/>
      <c r="JXJ8" s="1017"/>
      <c r="JXK8" s="1017"/>
      <c r="JXL8" s="1017"/>
      <c r="JXM8" s="1017"/>
      <c r="JXN8" s="1017"/>
      <c r="JXO8" s="1017"/>
      <c r="JXP8" s="1017"/>
      <c r="JXQ8" s="1017"/>
      <c r="JXR8" s="1017"/>
      <c r="JXS8" s="1017"/>
      <c r="JXT8" s="1017"/>
      <c r="JXU8" s="1017"/>
      <c r="JXV8" s="1017"/>
      <c r="JXW8" s="1017"/>
      <c r="JXX8" s="1017"/>
      <c r="JXY8" s="1017"/>
      <c r="JXZ8" s="1017"/>
      <c r="JYA8" s="1017"/>
      <c r="JYB8" s="1017"/>
      <c r="JYC8" s="1017"/>
      <c r="JYD8" s="1017"/>
      <c r="JYE8" s="1017"/>
      <c r="JYF8" s="1017"/>
      <c r="JYG8" s="1017"/>
      <c r="JYH8" s="1017"/>
      <c r="JYI8" s="1017"/>
      <c r="JYJ8" s="1017"/>
      <c r="JYK8" s="1017"/>
      <c r="JYL8" s="1017"/>
      <c r="JYM8" s="1017"/>
      <c r="JYN8" s="1017"/>
      <c r="JYO8" s="1017"/>
      <c r="JYP8" s="1017"/>
      <c r="JYQ8" s="1017"/>
      <c r="JYR8" s="1017"/>
      <c r="JYS8" s="1017"/>
      <c r="JYT8" s="1017"/>
      <c r="JYU8" s="1017"/>
      <c r="JYV8" s="1017"/>
      <c r="JYW8" s="1017"/>
      <c r="JYX8" s="1017"/>
      <c r="JYY8" s="1017"/>
      <c r="JYZ8" s="1017"/>
      <c r="JZA8" s="1017"/>
      <c r="JZB8" s="1017"/>
      <c r="JZC8" s="1017"/>
      <c r="JZD8" s="1017"/>
      <c r="JZE8" s="1017"/>
      <c r="JZF8" s="1017"/>
      <c r="JZG8" s="1017"/>
      <c r="JZH8" s="1017"/>
      <c r="JZI8" s="1017"/>
      <c r="JZJ8" s="1017"/>
      <c r="JZK8" s="1017"/>
      <c r="JZL8" s="1017"/>
      <c r="JZM8" s="1017"/>
      <c r="JZN8" s="1017"/>
      <c r="JZO8" s="1017"/>
      <c r="JZP8" s="1017"/>
      <c r="JZQ8" s="1017"/>
      <c r="JZR8" s="1017"/>
      <c r="JZS8" s="1017"/>
      <c r="JZT8" s="1017"/>
      <c r="JZU8" s="1017"/>
      <c r="JZV8" s="1017"/>
      <c r="JZW8" s="1017"/>
      <c r="JZX8" s="1017"/>
      <c r="JZY8" s="1017"/>
      <c r="JZZ8" s="1017"/>
      <c r="KAA8" s="1017"/>
      <c r="KAB8" s="1017"/>
      <c r="KAC8" s="1017"/>
      <c r="KAD8" s="1017"/>
      <c r="KAE8" s="1017"/>
      <c r="KAF8" s="1017"/>
      <c r="KAG8" s="1017"/>
      <c r="KAH8" s="1017"/>
      <c r="KAI8" s="1017"/>
      <c r="KAJ8" s="1017"/>
      <c r="KAK8" s="1017"/>
      <c r="KAL8" s="1017"/>
      <c r="KAM8" s="1017"/>
      <c r="KAN8" s="1017"/>
      <c r="KAO8" s="1017"/>
      <c r="KAP8" s="1017"/>
      <c r="KAQ8" s="1017"/>
      <c r="KAR8" s="1017"/>
      <c r="KAS8" s="1017"/>
      <c r="KAT8" s="1017"/>
      <c r="KAU8" s="1017"/>
      <c r="KAV8" s="1017"/>
      <c r="KAW8" s="1017"/>
      <c r="KAX8" s="1017"/>
      <c r="KAY8" s="1017"/>
      <c r="KAZ8" s="1017"/>
      <c r="KBA8" s="1017"/>
      <c r="KBB8" s="1017"/>
      <c r="KBC8" s="1017"/>
      <c r="KBD8" s="1017"/>
      <c r="KBE8" s="1017"/>
      <c r="KBF8" s="1017"/>
      <c r="KBG8" s="1017"/>
      <c r="KBH8" s="1017"/>
      <c r="KBI8" s="1017"/>
      <c r="KBJ8" s="1017"/>
      <c r="KBK8" s="1017"/>
      <c r="KBL8" s="1017"/>
      <c r="KBM8" s="1017"/>
      <c r="KBN8" s="1017"/>
      <c r="KBO8" s="1017"/>
      <c r="KBP8" s="1017"/>
      <c r="KBQ8" s="1017"/>
      <c r="KBR8" s="1017"/>
      <c r="KBS8" s="1017"/>
      <c r="KBT8" s="1017"/>
      <c r="KBU8" s="1017"/>
      <c r="KBV8" s="1017"/>
      <c r="KBW8" s="1017"/>
      <c r="KBX8" s="1017"/>
      <c r="KBY8" s="1017"/>
      <c r="KBZ8" s="1017"/>
      <c r="KCA8" s="1017"/>
      <c r="KCB8" s="1017"/>
      <c r="KCC8" s="1017"/>
      <c r="KCD8" s="1017"/>
      <c r="KCE8" s="1017"/>
      <c r="KCF8" s="1017"/>
      <c r="KCG8" s="1017"/>
      <c r="KCH8" s="1017"/>
      <c r="KCI8" s="1017"/>
      <c r="KCJ8" s="1017"/>
      <c r="KCK8" s="1017"/>
      <c r="KCL8" s="1017"/>
      <c r="KCM8" s="1017"/>
      <c r="KCN8" s="1017"/>
      <c r="KCO8" s="1017"/>
      <c r="KCP8" s="1017"/>
      <c r="KCQ8" s="1017"/>
      <c r="KCR8" s="1017"/>
      <c r="KCS8" s="1017"/>
      <c r="KCT8" s="1017"/>
      <c r="KCU8" s="1017"/>
      <c r="KCV8" s="1017"/>
      <c r="KCW8" s="1017"/>
      <c r="KCX8" s="1017"/>
      <c r="KCY8" s="1017"/>
      <c r="KCZ8" s="1017"/>
      <c r="KDA8" s="1017"/>
      <c r="KDB8" s="1017"/>
      <c r="KDC8" s="1017"/>
      <c r="KDD8" s="1017"/>
      <c r="KDE8" s="1017"/>
      <c r="KDF8" s="1017"/>
      <c r="KDG8" s="1017"/>
      <c r="KDH8" s="1017"/>
      <c r="KDI8" s="1017"/>
      <c r="KDJ8" s="1017"/>
      <c r="KDK8" s="1017"/>
      <c r="KDL8" s="1017"/>
      <c r="KDM8" s="1017"/>
      <c r="KDN8" s="1017"/>
      <c r="KDO8" s="1017"/>
      <c r="KDP8" s="1017"/>
      <c r="KDQ8" s="1017"/>
      <c r="KDR8" s="1017"/>
      <c r="KDS8" s="1017"/>
      <c r="KDT8" s="1017"/>
      <c r="KDU8" s="1017"/>
      <c r="KDV8" s="1017"/>
      <c r="KDW8" s="1017"/>
      <c r="KDX8" s="1017"/>
      <c r="KDY8" s="1017"/>
      <c r="KDZ8" s="1017"/>
      <c r="KEA8" s="1017"/>
      <c r="KEB8" s="1017"/>
      <c r="KEC8" s="1017"/>
      <c r="KED8" s="1017"/>
      <c r="KEE8" s="1017"/>
      <c r="KEF8" s="1017"/>
      <c r="KEG8" s="1017"/>
      <c r="KEH8" s="1017"/>
      <c r="KEI8" s="1017"/>
      <c r="KEJ8" s="1017"/>
      <c r="KEK8" s="1017"/>
      <c r="KEL8" s="1017"/>
      <c r="KEM8" s="1017"/>
      <c r="KEN8" s="1017"/>
      <c r="KEO8" s="1017"/>
      <c r="KEP8" s="1017"/>
      <c r="KEQ8" s="1017"/>
      <c r="KER8" s="1017"/>
      <c r="KES8" s="1017"/>
      <c r="KET8" s="1017"/>
      <c r="KEU8" s="1017"/>
      <c r="KEV8" s="1017"/>
      <c r="KEW8" s="1017"/>
      <c r="KEX8" s="1017"/>
      <c r="KEY8" s="1017"/>
      <c r="KEZ8" s="1017"/>
      <c r="KFA8" s="1017"/>
      <c r="KFB8" s="1017"/>
      <c r="KFC8" s="1017"/>
      <c r="KFD8" s="1017"/>
      <c r="KFE8" s="1017"/>
      <c r="KFF8" s="1017"/>
      <c r="KFG8" s="1017"/>
      <c r="KFH8" s="1017"/>
      <c r="KFI8" s="1017"/>
      <c r="KFJ8" s="1017"/>
      <c r="KFK8" s="1017"/>
      <c r="KFL8" s="1017"/>
      <c r="KFM8" s="1017"/>
      <c r="KFN8" s="1017"/>
      <c r="KFO8" s="1017"/>
      <c r="KFP8" s="1017"/>
      <c r="KFQ8" s="1017"/>
      <c r="KFR8" s="1017"/>
      <c r="KFS8" s="1017"/>
      <c r="KFT8" s="1017"/>
      <c r="KFU8" s="1017"/>
      <c r="KFV8" s="1017"/>
      <c r="KFW8" s="1017"/>
      <c r="KFX8" s="1017"/>
      <c r="KFY8" s="1017"/>
      <c r="KFZ8" s="1017"/>
      <c r="KGA8" s="1017"/>
      <c r="KGB8" s="1017"/>
      <c r="KGC8" s="1017"/>
      <c r="KGD8" s="1017"/>
      <c r="KGE8" s="1017"/>
      <c r="KGF8" s="1017"/>
      <c r="KGG8" s="1017"/>
      <c r="KGH8" s="1017"/>
      <c r="KGI8" s="1017"/>
      <c r="KGJ8" s="1017"/>
      <c r="KGK8" s="1017"/>
      <c r="KGL8" s="1017"/>
      <c r="KGM8" s="1017"/>
      <c r="KGN8" s="1017"/>
      <c r="KGO8" s="1017"/>
      <c r="KGP8" s="1017"/>
      <c r="KGQ8" s="1017"/>
      <c r="KGR8" s="1017"/>
      <c r="KGS8" s="1017"/>
      <c r="KGT8" s="1017"/>
      <c r="KGU8" s="1017"/>
      <c r="KGV8" s="1017"/>
      <c r="KGW8" s="1017"/>
      <c r="KGX8" s="1017"/>
      <c r="KGY8" s="1017"/>
      <c r="KGZ8" s="1017"/>
      <c r="KHA8" s="1017"/>
      <c r="KHB8" s="1017"/>
      <c r="KHC8" s="1017"/>
      <c r="KHD8" s="1017"/>
      <c r="KHE8" s="1017"/>
      <c r="KHF8" s="1017"/>
      <c r="KHG8" s="1017"/>
      <c r="KHH8" s="1017"/>
      <c r="KHI8" s="1017"/>
      <c r="KHJ8" s="1017"/>
      <c r="KHK8" s="1017"/>
      <c r="KHL8" s="1017"/>
      <c r="KHM8" s="1017"/>
      <c r="KHN8" s="1017"/>
      <c r="KHO8" s="1017"/>
      <c r="KHP8" s="1017"/>
      <c r="KHQ8" s="1017"/>
      <c r="KHR8" s="1017"/>
      <c r="KHS8" s="1017"/>
      <c r="KHT8" s="1017"/>
      <c r="KHU8" s="1017"/>
      <c r="KHV8" s="1017"/>
      <c r="KHW8" s="1017"/>
      <c r="KHX8" s="1017"/>
      <c r="KHY8" s="1017"/>
      <c r="KHZ8" s="1017"/>
      <c r="KIA8" s="1017"/>
      <c r="KIB8" s="1017"/>
      <c r="KIC8" s="1017"/>
      <c r="KID8" s="1017"/>
      <c r="KIE8" s="1017"/>
      <c r="KIF8" s="1017"/>
      <c r="KIG8" s="1017"/>
      <c r="KIH8" s="1017"/>
      <c r="KII8" s="1017"/>
      <c r="KIJ8" s="1017"/>
      <c r="KIK8" s="1017"/>
      <c r="KIL8" s="1017"/>
      <c r="KIM8" s="1017"/>
      <c r="KIN8" s="1017"/>
      <c r="KIO8" s="1017"/>
      <c r="KIP8" s="1017"/>
      <c r="KIQ8" s="1017"/>
      <c r="KIR8" s="1017"/>
      <c r="KIS8" s="1017"/>
      <c r="KIT8" s="1017"/>
      <c r="KIU8" s="1017"/>
      <c r="KIV8" s="1017"/>
      <c r="KIW8" s="1017"/>
      <c r="KIX8" s="1017"/>
      <c r="KIY8" s="1017"/>
      <c r="KIZ8" s="1017"/>
      <c r="KJA8" s="1017"/>
      <c r="KJB8" s="1017"/>
      <c r="KJC8" s="1017"/>
      <c r="KJD8" s="1017"/>
      <c r="KJE8" s="1017"/>
      <c r="KJF8" s="1017"/>
      <c r="KJG8" s="1017"/>
      <c r="KJH8" s="1017"/>
      <c r="KJI8" s="1017"/>
      <c r="KJJ8" s="1017"/>
      <c r="KJK8" s="1017"/>
      <c r="KJL8" s="1017"/>
      <c r="KJM8" s="1017"/>
      <c r="KJN8" s="1017"/>
      <c r="KJO8" s="1017"/>
      <c r="KJP8" s="1017"/>
      <c r="KJQ8" s="1017"/>
      <c r="KJR8" s="1017"/>
      <c r="KJS8" s="1017"/>
      <c r="KJT8" s="1017"/>
      <c r="KJU8" s="1017"/>
      <c r="KJV8" s="1017"/>
      <c r="KJW8" s="1017"/>
      <c r="KJX8" s="1017"/>
      <c r="KJY8" s="1017"/>
      <c r="KJZ8" s="1017"/>
      <c r="KKA8" s="1017"/>
      <c r="KKB8" s="1017"/>
      <c r="KKC8" s="1017"/>
      <c r="KKD8" s="1017"/>
      <c r="KKE8" s="1017"/>
      <c r="KKF8" s="1017"/>
      <c r="KKG8" s="1017"/>
      <c r="KKH8" s="1017"/>
      <c r="KKI8" s="1017"/>
      <c r="KKJ8" s="1017"/>
      <c r="KKK8" s="1017"/>
      <c r="KKL8" s="1017"/>
      <c r="KKM8" s="1017"/>
      <c r="KKN8" s="1017"/>
      <c r="KKO8" s="1017"/>
      <c r="KKP8" s="1017"/>
      <c r="KKQ8" s="1017"/>
      <c r="KKR8" s="1017"/>
      <c r="KKS8" s="1017"/>
      <c r="KKT8" s="1017"/>
      <c r="KKU8" s="1017"/>
      <c r="KKV8" s="1017"/>
      <c r="KKW8" s="1017"/>
      <c r="KKX8" s="1017"/>
      <c r="KKY8" s="1017"/>
      <c r="KKZ8" s="1017"/>
      <c r="KLA8" s="1017"/>
      <c r="KLB8" s="1017"/>
      <c r="KLC8" s="1017"/>
      <c r="KLD8" s="1017"/>
      <c r="KLE8" s="1017"/>
      <c r="KLF8" s="1017"/>
      <c r="KLG8" s="1017"/>
      <c r="KLH8" s="1017"/>
      <c r="KLI8" s="1017"/>
      <c r="KLJ8" s="1017"/>
      <c r="KLK8" s="1017"/>
      <c r="KLL8" s="1017"/>
      <c r="KLM8" s="1017"/>
      <c r="KLN8" s="1017"/>
      <c r="KLO8" s="1017"/>
      <c r="KLP8" s="1017"/>
      <c r="KLQ8" s="1017"/>
      <c r="KLR8" s="1017"/>
      <c r="KLS8" s="1017"/>
      <c r="KLT8" s="1017"/>
      <c r="KLU8" s="1017"/>
      <c r="KLV8" s="1017"/>
      <c r="KLW8" s="1017"/>
      <c r="KLX8" s="1017"/>
      <c r="KLY8" s="1017"/>
      <c r="KLZ8" s="1017"/>
      <c r="KMA8" s="1017"/>
      <c r="KMB8" s="1017"/>
      <c r="KMC8" s="1017"/>
      <c r="KMD8" s="1017"/>
      <c r="KME8" s="1017"/>
      <c r="KMF8" s="1017"/>
      <c r="KMG8" s="1017"/>
      <c r="KMH8" s="1017"/>
      <c r="KMI8" s="1017"/>
      <c r="KMJ8" s="1017"/>
      <c r="KMK8" s="1017"/>
      <c r="KML8" s="1017"/>
      <c r="KMM8" s="1017"/>
      <c r="KMN8" s="1017"/>
      <c r="KMO8" s="1017"/>
      <c r="KMP8" s="1017"/>
      <c r="KMQ8" s="1017"/>
      <c r="KMR8" s="1017"/>
      <c r="KMS8" s="1017"/>
      <c r="KMT8" s="1017"/>
      <c r="KMU8" s="1017"/>
      <c r="KMV8" s="1017"/>
      <c r="KMW8" s="1017"/>
      <c r="KMX8" s="1017"/>
      <c r="KMY8" s="1017"/>
      <c r="KMZ8" s="1017"/>
      <c r="KNA8" s="1017"/>
      <c r="KNB8" s="1017"/>
      <c r="KNC8" s="1017"/>
      <c r="KND8" s="1017"/>
      <c r="KNE8" s="1017"/>
      <c r="KNF8" s="1017"/>
      <c r="KNG8" s="1017"/>
      <c r="KNH8" s="1017"/>
      <c r="KNI8" s="1017"/>
      <c r="KNJ8" s="1017"/>
      <c r="KNK8" s="1017"/>
      <c r="KNL8" s="1017"/>
      <c r="KNM8" s="1017"/>
      <c r="KNN8" s="1017"/>
      <c r="KNO8" s="1017"/>
      <c r="KNP8" s="1017"/>
      <c r="KNQ8" s="1017"/>
      <c r="KNR8" s="1017"/>
      <c r="KNS8" s="1017"/>
      <c r="KNT8" s="1017"/>
      <c r="KNU8" s="1017"/>
      <c r="KNV8" s="1017"/>
      <c r="KNW8" s="1017"/>
      <c r="KNX8" s="1017"/>
      <c r="KNY8" s="1017"/>
      <c r="KNZ8" s="1017"/>
      <c r="KOA8" s="1017"/>
      <c r="KOB8" s="1017"/>
      <c r="KOC8" s="1017"/>
      <c r="KOD8" s="1017"/>
      <c r="KOE8" s="1017"/>
      <c r="KOF8" s="1017"/>
      <c r="KOG8" s="1017"/>
      <c r="KOH8" s="1017"/>
      <c r="KOI8" s="1017"/>
      <c r="KOJ8" s="1017"/>
      <c r="KOK8" s="1017"/>
      <c r="KOL8" s="1017"/>
      <c r="KOM8" s="1017"/>
      <c r="KON8" s="1017"/>
      <c r="KOO8" s="1017"/>
      <c r="KOP8" s="1017"/>
      <c r="KOQ8" s="1017"/>
      <c r="KOR8" s="1017"/>
      <c r="KOS8" s="1017"/>
      <c r="KOT8" s="1017"/>
      <c r="KOU8" s="1017"/>
      <c r="KOV8" s="1017"/>
      <c r="KOW8" s="1017"/>
      <c r="KOX8" s="1017"/>
      <c r="KOY8" s="1017"/>
      <c r="KOZ8" s="1017"/>
      <c r="KPA8" s="1017"/>
      <c r="KPB8" s="1017"/>
      <c r="KPC8" s="1017"/>
      <c r="KPD8" s="1017"/>
      <c r="KPE8" s="1017"/>
      <c r="KPF8" s="1017"/>
      <c r="KPG8" s="1017"/>
      <c r="KPH8" s="1017"/>
      <c r="KPI8" s="1017"/>
      <c r="KPJ8" s="1017"/>
      <c r="KPK8" s="1017"/>
      <c r="KPL8" s="1017"/>
      <c r="KPM8" s="1017"/>
      <c r="KPN8" s="1017"/>
      <c r="KPO8" s="1017"/>
      <c r="KPP8" s="1017"/>
      <c r="KPQ8" s="1017"/>
      <c r="KPR8" s="1017"/>
      <c r="KPS8" s="1017"/>
      <c r="KPT8" s="1017"/>
      <c r="KPU8" s="1017"/>
      <c r="KPV8" s="1017"/>
      <c r="KPW8" s="1017"/>
      <c r="KPX8" s="1017"/>
      <c r="KPY8" s="1017"/>
      <c r="KPZ8" s="1017"/>
      <c r="KQA8" s="1017"/>
      <c r="KQB8" s="1017"/>
      <c r="KQC8" s="1017"/>
      <c r="KQD8" s="1017"/>
      <c r="KQE8" s="1017"/>
      <c r="KQF8" s="1017"/>
      <c r="KQG8" s="1017"/>
      <c r="KQH8" s="1017"/>
      <c r="KQI8" s="1017"/>
      <c r="KQJ8" s="1017"/>
      <c r="KQK8" s="1017"/>
      <c r="KQL8" s="1017"/>
      <c r="KQM8" s="1017"/>
      <c r="KQN8" s="1017"/>
      <c r="KQO8" s="1017"/>
      <c r="KQP8" s="1017"/>
      <c r="KQQ8" s="1017"/>
      <c r="KQR8" s="1017"/>
      <c r="KQS8" s="1017"/>
      <c r="KQT8" s="1017"/>
      <c r="KQU8" s="1017"/>
      <c r="KQV8" s="1017"/>
      <c r="KQW8" s="1017"/>
      <c r="KQX8" s="1017"/>
      <c r="KQY8" s="1017"/>
      <c r="KQZ8" s="1017"/>
      <c r="KRA8" s="1017"/>
      <c r="KRB8" s="1017"/>
      <c r="KRC8" s="1017"/>
      <c r="KRD8" s="1017"/>
      <c r="KRE8" s="1017"/>
      <c r="KRF8" s="1017"/>
      <c r="KRG8" s="1017"/>
      <c r="KRH8" s="1017"/>
      <c r="KRI8" s="1017"/>
      <c r="KRJ8" s="1017"/>
      <c r="KRK8" s="1017"/>
      <c r="KRL8" s="1017"/>
      <c r="KRM8" s="1017"/>
      <c r="KRN8" s="1017"/>
      <c r="KRO8" s="1017"/>
      <c r="KRP8" s="1017"/>
      <c r="KRQ8" s="1017"/>
      <c r="KRR8" s="1017"/>
      <c r="KRS8" s="1017"/>
      <c r="KRT8" s="1017"/>
      <c r="KRU8" s="1017"/>
      <c r="KRV8" s="1017"/>
      <c r="KRW8" s="1017"/>
      <c r="KRX8" s="1017"/>
      <c r="KRY8" s="1017"/>
      <c r="KRZ8" s="1017"/>
      <c r="KSA8" s="1017"/>
      <c r="KSB8" s="1017"/>
      <c r="KSC8" s="1017"/>
      <c r="KSD8" s="1017"/>
      <c r="KSE8" s="1017"/>
      <c r="KSF8" s="1017"/>
      <c r="KSG8" s="1017"/>
      <c r="KSH8" s="1017"/>
      <c r="KSI8" s="1017"/>
      <c r="KSJ8" s="1017"/>
      <c r="KSK8" s="1017"/>
      <c r="KSL8" s="1017"/>
      <c r="KSM8" s="1017"/>
      <c r="KSN8" s="1017"/>
      <c r="KSO8" s="1017"/>
      <c r="KSP8" s="1017"/>
      <c r="KSQ8" s="1017"/>
      <c r="KSR8" s="1017"/>
      <c r="KSS8" s="1017"/>
      <c r="KST8" s="1017"/>
      <c r="KSU8" s="1017"/>
      <c r="KSV8" s="1017"/>
      <c r="KSW8" s="1017"/>
      <c r="KSX8" s="1017"/>
      <c r="KSY8" s="1017"/>
      <c r="KSZ8" s="1017"/>
      <c r="KTA8" s="1017"/>
      <c r="KTB8" s="1017"/>
      <c r="KTC8" s="1017"/>
      <c r="KTD8" s="1017"/>
      <c r="KTE8" s="1017"/>
      <c r="KTF8" s="1017"/>
      <c r="KTG8" s="1017"/>
      <c r="KTH8" s="1017"/>
      <c r="KTI8" s="1017"/>
      <c r="KTJ8" s="1017"/>
      <c r="KTK8" s="1017"/>
      <c r="KTL8" s="1017"/>
      <c r="KTM8" s="1017"/>
      <c r="KTN8" s="1017"/>
      <c r="KTO8" s="1017"/>
      <c r="KTP8" s="1017"/>
      <c r="KTQ8" s="1017"/>
      <c r="KTR8" s="1017"/>
      <c r="KTS8" s="1017"/>
      <c r="KTT8" s="1017"/>
      <c r="KTU8" s="1017"/>
      <c r="KTV8" s="1017"/>
      <c r="KTW8" s="1017"/>
      <c r="KTX8" s="1017"/>
      <c r="KTY8" s="1017"/>
      <c r="KTZ8" s="1017"/>
      <c r="KUA8" s="1017"/>
      <c r="KUB8" s="1017"/>
      <c r="KUC8" s="1017"/>
      <c r="KUD8" s="1017"/>
      <c r="KUE8" s="1017"/>
      <c r="KUF8" s="1017"/>
      <c r="KUG8" s="1017"/>
      <c r="KUH8" s="1017"/>
      <c r="KUI8" s="1017"/>
      <c r="KUJ8" s="1017"/>
      <c r="KUK8" s="1017"/>
      <c r="KUL8" s="1017"/>
      <c r="KUM8" s="1017"/>
      <c r="KUN8" s="1017"/>
      <c r="KUO8" s="1017"/>
      <c r="KUP8" s="1017"/>
      <c r="KUQ8" s="1017"/>
      <c r="KUR8" s="1017"/>
      <c r="KUS8" s="1017"/>
      <c r="KUT8" s="1017"/>
      <c r="KUU8" s="1017"/>
      <c r="KUV8" s="1017"/>
      <c r="KUW8" s="1017"/>
      <c r="KUX8" s="1017"/>
      <c r="KUY8" s="1017"/>
      <c r="KUZ8" s="1017"/>
      <c r="KVA8" s="1017"/>
      <c r="KVB8" s="1017"/>
      <c r="KVC8" s="1017"/>
      <c r="KVD8" s="1017"/>
      <c r="KVE8" s="1017"/>
      <c r="KVF8" s="1017"/>
      <c r="KVG8" s="1017"/>
      <c r="KVH8" s="1017"/>
      <c r="KVI8" s="1017"/>
      <c r="KVJ8" s="1017"/>
      <c r="KVK8" s="1017"/>
      <c r="KVL8" s="1017"/>
      <c r="KVM8" s="1017"/>
      <c r="KVN8" s="1017"/>
      <c r="KVO8" s="1017"/>
      <c r="KVP8" s="1017"/>
      <c r="KVQ8" s="1017"/>
      <c r="KVR8" s="1017"/>
      <c r="KVS8" s="1017"/>
      <c r="KVT8" s="1017"/>
      <c r="KVU8" s="1017"/>
      <c r="KVV8" s="1017"/>
      <c r="KVW8" s="1017"/>
      <c r="KVX8" s="1017"/>
      <c r="KVY8" s="1017"/>
      <c r="KVZ8" s="1017"/>
      <c r="KWA8" s="1017"/>
      <c r="KWB8" s="1017"/>
      <c r="KWC8" s="1017"/>
      <c r="KWD8" s="1017"/>
      <c r="KWE8" s="1017"/>
      <c r="KWF8" s="1017"/>
      <c r="KWG8" s="1017"/>
      <c r="KWH8" s="1017"/>
      <c r="KWI8" s="1017"/>
      <c r="KWJ8" s="1017"/>
      <c r="KWK8" s="1017"/>
      <c r="KWL8" s="1017"/>
      <c r="KWM8" s="1017"/>
      <c r="KWN8" s="1017"/>
      <c r="KWO8" s="1017"/>
      <c r="KWP8" s="1017"/>
      <c r="KWQ8" s="1017"/>
      <c r="KWR8" s="1017"/>
      <c r="KWS8" s="1017"/>
      <c r="KWT8" s="1017"/>
      <c r="KWU8" s="1017"/>
      <c r="KWV8" s="1017"/>
      <c r="KWW8" s="1017"/>
      <c r="KWX8" s="1017"/>
      <c r="KWY8" s="1017"/>
      <c r="KWZ8" s="1017"/>
      <c r="KXA8" s="1017"/>
      <c r="KXB8" s="1017"/>
      <c r="KXC8" s="1017"/>
      <c r="KXD8" s="1017"/>
      <c r="KXE8" s="1017"/>
      <c r="KXF8" s="1017"/>
      <c r="KXG8" s="1017"/>
      <c r="KXH8" s="1017"/>
      <c r="KXI8" s="1017"/>
      <c r="KXJ8" s="1017"/>
      <c r="KXK8" s="1017"/>
      <c r="KXL8" s="1017"/>
      <c r="KXM8" s="1017"/>
      <c r="KXN8" s="1017"/>
      <c r="KXO8" s="1017"/>
      <c r="KXP8" s="1017"/>
      <c r="KXQ8" s="1017"/>
      <c r="KXR8" s="1017"/>
      <c r="KXS8" s="1017"/>
      <c r="KXT8" s="1017"/>
      <c r="KXU8" s="1017"/>
      <c r="KXV8" s="1017"/>
      <c r="KXW8" s="1017"/>
      <c r="KXX8" s="1017"/>
      <c r="KXY8" s="1017"/>
      <c r="KXZ8" s="1017"/>
      <c r="KYA8" s="1017"/>
      <c r="KYB8" s="1017"/>
      <c r="KYC8" s="1017"/>
      <c r="KYD8" s="1017"/>
      <c r="KYE8" s="1017"/>
      <c r="KYF8" s="1017"/>
      <c r="KYG8" s="1017"/>
      <c r="KYH8" s="1017"/>
      <c r="KYI8" s="1017"/>
      <c r="KYJ8" s="1017"/>
      <c r="KYK8" s="1017"/>
      <c r="KYL8" s="1017"/>
      <c r="KYM8" s="1017"/>
      <c r="KYN8" s="1017"/>
      <c r="KYO8" s="1017"/>
      <c r="KYP8" s="1017"/>
      <c r="KYQ8" s="1017"/>
      <c r="KYR8" s="1017"/>
      <c r="KYS8" s="1017"/>
      <c r="KYT8" s="1017"/>
      <c r="KYU8" s="1017"/>
      <c r="KYV8" s="1017"/>
      <c r="KYW8" s="1017"/>
      <c r="KYX8" s="1017"/>
      <c r="KYY8" s="1017"/>
      <c r="KYZ8" s="1017"/>
      <c r="KZA8" s="1017"/>
      <c r="KZB8" s="1017"/>
      <c r="KZC8" s="1017"/>
      <c r="KZD8" s="1017"/>
      <c r="KZE8" s="1017"/>
      <c r="KZF8" s="1017"/>
      <c r="KZG8" s="1017"/>
      <c r="KZH8" s="1017"/>
      <c r="KZI8" s="1017"/>
      <c r="KZJ8" s="1017"/>
      <c r="KZK8" s="1017"/>
      <c r="KZL8" s="1017"/>
      <c r="KZM8" s="1017"/>
      <c r="KZN8" s="1017"/>
      <c r="KZO8" s="1017"/>
      <c r="KZP8" s="1017"/>
      <c r="KZQ8" s="1017"/>
      <c r="KZR8" s="1017"/>
      <c r="KZS8" s="1017"/>
      <c r="KZT8" s="1017"/>
      <c r="KZU8" s="1017"/>
      <c r="KZV8" s="1017"/>
      <c r="KZW8" s="1017"/>
      <c r="KZX8" s="1017"/>
      <c r="KZY8" s="1017"/>
      <c r="KZZ8" s="1017"/>
      <c r="LAA8" s="1017"/>
      <c r="LAB8" s="1017"/>
      <c r="LAC8" s="1017"/>
      <c r="LAD8" s="1017"/>
      <c r="LAE8" s="1017"/>
      <c r="LAF8" s="1017"/>
      <c r="LAG8" s="1017"/>
      <c r="LAH8" s="1017"/>
      <c r="LAI8" s="1017"/>
      <c r="LAJ8" s="1017"/>
      <c r="LAK8" s="1017"/>
      <c r="LAL8" s="1017"/>
      <c r="LAM8" s="1017"/>
      <c r="LAN8" s="1017"/>
      <c r="LAO8" s="1017"/>
      <c r="LAP8" s="1017"/>
      <c r="LAQ8" s="1017"/>
      <c r="LAR8" s="1017"/>
      <c r="LAS8" s="1017"/>
      <c r="LAT8" s="1017"/>
      <c r="LAU8" s="1017"/>
      <c r="LAV8" s="1017"/>
      <c r="LAW8" s="1017"/>
      <c r="LAX8" s="1017"/>
      <c r="LAY8" s="1017"/>
      <c r="LAZ8" s="1017"/>
      <c r="LBA8" s="1017"/>
      <c r="LBB8" s="1017"/>
      <c r="LBC8" s="1017"/>
      <c r="LBD8" s="1017"/>
      <c r="LBE8" s="1017"/>
      <c r="LBF8" s="1017"/>
      <c r="LBG8" s="1017"/>
      <c r="LBH8" s="1017"/>
      <c r="LBI8" s="1017"/>
      <c r="LBJ8" s="1017"/>
      <c r="LBK8" s="1017"/>
      <c r="LBL8" s="1017"/>
      <c r="LBM8" s="1017"/>
      <c r="LBN8" s="1017"/>
      <c r="LBO8" s="1017"/>
      <c r="LBP8" s="1017"/>
      <c r="LBQ8" s="1017"/>
      <c r="LBR8" s="1017"/>
      <c r="LBS8" s="1017"/>
      <c r="LBT8" s="1017"/>
      <c r="LBU8" s="1017"/>
      <c r="LBV8" s="1017"/>
      <c r="LBW8" s="1017"/>
      <c r="LBX8" s="1017"/>
      <c r="LBY8" s="1017"/>
      <c r="LBZ8" s="1017"/>
      <c r="LCA8" s="1017"/>
      <c r="LCB8" s="1017"/>
      <c r="LCC8" s="1017"/>
      <c r="LCD8" s="1017"/>
      <c r="LCE8" s="1017"/>
      <c r="LCF8" s="1017"/>
      <c r="LCG8" s="1017"/>
      <c r="LCH8" s="1017"/>
      <c r="LCI8" s="1017"/>
      <c r="LCJ8" s="1017"/>
      <c r="LCK8" s="1017"/>
      <c r="LCL8" s="1017"/>
      <c r="LCM8" s="1017"/>
      <c r="LCN8" s="1017"/>
      <c r="LCO8" s="1017"/>
      <c r="LCP8" s="1017"/>
      <c r="LCQ8" s="1017"/>
      <c r="LCR8" s="1017"/>
      <c r="LCS8" s="1017"/>
      <c r="LCT8" s="1017"/>
      <c r="LCU8" s="1017"/>
      <c r="LCV8" s="1017"/>
      <c r="LCW8" s="1017"/>
      <c r="LCX8" s="1017"/>
      <c r="LCY8" s="1017"/>
      <c r="LCZ8" s="1017"/>
      <c r="LDA8" s="1017"/>
      <c r="LDB8" s="1017"/>
      <c r="LDC8" s="1017"/>
      <c r="LDD8" s="1017"/>
      <c r="LDE8" s="1017"/>
      <c r="LDF8" s="1017"/>
      <c r="LDG8" s="1017"/>
      <c r="LDH8" s="1017"/>
      <c r="LDI8" s="1017"/>
      <c r="LDJ8" s="1017"/>
      <c r="LDK8" s="1017"/>
      <c r="LDL8" s="1017"/>
      <c r="LDM8" s="1017"/>
      <c r="LDN8" s="1017"/>
      <c r="LDO8" s="1017"/>
      <c r="LDP8" s="1017"/>
      <c r="LDQ8" s="1017"/>
      <c r="LDR8" s="1017"/>
      <c r="LDS8" s="1017"/>
      <c r="LDT8" s="1017"/>
      <c r="LDU8" s="1017"/>
      <c r="LDV8" s="1017"/>
      <c r="LDW8" s="1017"/>
      <c r="LDX8" s="1017"/>
      <c r="LDY8" s="1017"/>
      <c r="LDZ8" s="1017"/>
      <c r="LEA8" s="1017"/>
      <c r="LEB8" s="1017"/>
      <c r="LEC8" s="1017"/>
      <c r="LED8" s="1017"/>
      <c r="LEE8" s="1017"/>
      <c r="LEF8" s="1017"/>
      <c r="LEG8" s="1017"/>
      <c r="LEH8" s="1017"/>
      <c r="LEI8" s="1017"/>
      <c r="LEJ8" s="1017"/>
      <c r="LEK8" s="1017"/>
      <c r="LEL8" s="1017"/>
      <c r="LEM8" s="1017"/>
      <c r="LEN8" s="1017"/>
      <c r="LEO8" s="1017"/>
      <c r="LEP8" s="1017"/>
      <c r="LEQ8" s="1017"/>
      <c r="LER8" s="1017"/>
      <c r="LES8" s="1017"/>
      <c r="LET8" s="1017"/>
      <c r="LEU8" s="1017"/>
      <c r="LEV8" s="1017"/>
      <c r="LEW8" s="1017"/>
      <c r="LEX8" s="1017"/>
      <c r="LEY8" s="1017"/>
      <c r="LEZ8" s="1017"/>
      <c r="LFA8" s="1017"/>
      <c r="LFB8" s="1017"/>
      <c r="LFC8" s="1017"/>
      <c r="LFD8" s="1017"/>
      <c r="LFE8" s="1017"/>
      <c r="LFF8" s="1017"/>
      <c r="LFG8" s="1017"/>
      <c r="LFH8" s="1017"/>
      <c r="LFI8" s="1017"/>
      <c r="LFJ8" s="1017"/>
      <c r="LFK8" s="1017"/>
      <c r="LFL8" s="1017"/>
      <c r="LFM8" s="1017"/>
      <c r="LFN8" s="1017"/>
      <c r="LFO8" s="1017"/>
      <c r="LFP8" s="1017"/>
      <c r="LFQ8" s="1017"/>
      <c r="LFR8" s="1017"/>
      <c r="LFS8" s="1017"/>
      <c r="LFT8" s="1017"/>
      <c r="LFU8" s="1017"/>
      <c r="LFV8" s="1017"/>
      <c r="LFW8" s="1017"/>
      <c r="LFX8" s="1017"/>
      <c r="LFY8" s="1017"/>
      <c r="LFZ8" s="1017"/>
      <c r="LGA8" s="1017"/>
      <c r="LGB8" s="1017"/>
      <c r="LGC8" s="1017"/>
      <c r="LGD8" s="1017"/>
      <c r="LGE8" s="1017"/>
      <c r="LGF8" s="1017"/>
      <c r="LGG8" s="1017"/>
      <c r="LGH8" s="1017"/>
      <c r="LGI8" s="1017"/>
      <c r="LGJ8" s="1017"/>
      <c r="LGK8" s="1017"/>
      <c r="LGL8" s="1017"/>
      <c r="LGM8" s="1017"/>
      <c r="LGN8" s="1017"/>
      <c r="LGO8" s="1017"/>
      <c r="LGP8" s="1017"/>
      <c r="LGQ8" s="1017"/>
      <c r="LGR8" s="1017"/>
      <c r="LGS8" s="1017"/>
      <c r="LGT8" s="1017"/>
      <c r="LGU8" s="1017"/>
      <c r="LGV8" s="1017"/>
      <c r="LGW8" s="1017"/>
      <c r="LGX8" s="1017"/>
      <c r="LGY8" s="1017"/>
      <c r="LGZ8" s="1017"/>
      <c r="LHA8" s="1017"/>
      <c r="LHB8" s="1017"/>
      <c r="LHC8" s="1017"/>
      <c r="LHD8" s="1017"/>
      <c r="LHE8" s="1017"/>
      <c r="LHF8" s="1017"/>
      <c r="LHG8" s="1017"/>
      <c r="LHH8" s="1017"/>
      <c r="LHI8" s="1017"/>
      <c r="LHJ8" s="1017"/>
      <c r="LHK8" s="1017"/>
      <c r="LHL8" s="1017"/>
      <c r="LHM8" s="1017"/>
      <c r="LHN8" s="1017"/>
      <c r="LHO8" s="1017"/>
      <c r="LHP8" s="1017"/>
      <c r="LHQ8" s="1017"/>
      <c r="LHR8" s="1017"/>
      <c r="LHS8" s="1017"/>
      <c r="LHT8" s="1017"/>
      <c r="LHU8" s="1017"/>
      <c r="LHV8" s="1017"/>
      <c r="LHW8" s="1017"/>
      <c r="LHX8" s="1017"/>
      <c r="LHY8" s="1017"/>
      <c r="LHZ8" s="1017"/>
      <c r="LIA8" s="1017"/>
      <c r="LIB8" s="1017"/>
      <c r="LIC8" s="1017"/>
      <c r="LID8" s="1017"/>
      <c r="LIE8" s="1017"/>
      <c r="LIF8" s="1017"/>
      <c r="LIG8" s="1017"/>
      <c r="LIH8" s="1017"/>
      <c r="LII8" s="1017"/>
      <c r="LIJ8" s="1017"/>
      <c r="LIK8" s="1017"/>
      <c r="LIL8" s="1017"/>
      <c r="LIM8" s="1017"/>
      <c r="LIN8" s="1017"/>
      <c r="LIO8" s="1017"/>
      <c r="LIP8" s="1017"/>
      <c r="LIQ8" s="1017"/>
      <c r="LIR8" s="1017"/>
      <c r="LIS8" s="1017"/>
      <c r="LIT8" s="1017"/>
      <c r="LIU8" s="1017"/>
      <c r="LIV8" s="1017"/>
      <c r="LIW8" s="1017"/>
      <c r="LIX8" s="1017"/>
      <c r="LIY8" s="1017"/>
      <c r="LIZ8" s="1017"/>
      <c r="LJA8" s="1017"/>
      <c r="LJB8" s="1017"/>
      <c r="LJC8" s="1017"/>
      <c r="LJD8" s="1017"/>
      <c r="LJE8" s="1017"/>
      <c r="LJF8" s="1017"/>
      <c r="LJG8" s="1017"/>
      <c r="LJH8" s="1017"/>
      <c r="LJI8" s="1017"/>
      <c r="LJJ8" s="1017"/>
      <c r="LJK8" s="1017"/>
      <c r="LJL8" s="1017"/>
      <c r="LJM8" s="1017"/>
      <c r="LJN8" s="1017"/>
      <c r="LJO8" s="1017"/>
      <c r="LJP8" s="1017"/>
      <c r="LJQ8" s="1017"/>
      <c r="LJR8" s="1017"/>
      <c r="LJS8" s="1017"/>
      <c r="LJT8" s="1017"/>
      <c r="LJU8" s="1017"/>
      <c r="LJV8" s="1017"/>
      <c r="LJW8" s="1017"/>
      <c r="LJX8" s="1017"/>
      <c r="LJY8" s="1017"/>
      <c r="LJZ8" s="1017"/>
      <c r="LKA8" s="1017"/>
      <c r="LKB8" s="1017"/>
      <c r="LKC8" s="1017"/>
      <c r="LKD8" s="1017"/>
      <c r="LKE8" s="1017"/>
      <c r="LKF8" s="1017"/>
      <c r="LKG8" s="1017"/>
      <c r="LKH8" s="1017"/>
      <c r="LKI8" s="1017"/>
      <c r="LKJ8" s="1017"/>
      <c r="LKK8" s="1017"/>
      <c r="LKL8" s="1017"/>
      <c r="LKM8" s="1017"/>
      <c r="LKN8" s="1017"/>
      <c r="LKO8" s="1017"/>
      <c r="LKP8" s="1017"/>
      <c r="LKQ8" s="1017"/>
      <c r="LKR8" s="1017"/>
      <c r="LKS8" s="1017"/>
      <c r="LKT8" s="1017"/>
      <c r="LKU8" s="1017"/>
      <c r="LKV8" s="1017"/>
      <c r="LKW8" s="1017"/>
      <c r="LKX8" s="1017"/>
      <c r="LKY8" s="1017"/>
      <c r="LKZ8" s="1017"/>
      <c r="LLA8" s="1017"/>
      <c r="LLB8" s="1017"/>
      <c r="LLC8" s="1017"/>
      <c r="LLD8" s="1017"/>
      <c r="LLE8" s="1017"/>
      <c r="LLF8" s="1017"/>
      <c r="LLG8" s="1017"/>
      <c r="LLH8" s="1017"/>
      <c r="LLI8" s="1017"/>
      <c r="LLJ8" s="1017"/>
      <c r="LLK8" s="1017"/>
      <c r="LLL8" s="1017"/>
      <c r="LLM8" s="1017"/>
      <c r="LLN8" s="1017"/>
      <c r="LLO8" s="1017"/>
      <c r="LLP8" s="1017"/>
      <c r="LLQ8" s="1017"/>
      <c r="LLR8" s="1017"/>
      <c r="LLS8" s="1017"/>
      <c r="LLT8" s="1017"/>
      <c r="LLU8" s="1017"/>
      <c r="LLV8" s="1017"/>
      <c r="LLW8" s="1017"/>
      <c r="LLX8" s="1017"/>
      <c r="LLY8" s="1017"/>
      <c r="LLZ8" s="1017"/>
      <c r="LMA8" s="1017"/>
      <c r="LMB8" s="1017"/>
      <c r="LMC8" s="1017"/>
      <c r="LMD8" s="1017"/>
      <c r="LME8" s="1017"/>
      <c r="LMF8" s="1017"/>
      <c r="LMG8" s="1017"/>
      <c r="LMH8" s="1017"/>
      <c r="LMI8" s="1017"/>
      <c r="LMJ8" s="1017"/>
      <c r="LMK8" s="1017"/>
      <c r="LML8" s="1017"/>
      <c r="LMM8" s="1017"/>
      <c r="LMN8" s="1017"/>
      <c r="LMO8" s="1017"/>
      <c r="LMP8" s="1017"/>
      <c r="LMQ8" s="1017"/>
      <c r="LMR8" s="1017"/>
      <c r="LMS8" s="1017"/>
      <c r="LMT8" s="1017"/>
      <c r="LMU8" s="1017"/>
      <c r="LMV8" s="1017"/>
      <c r="LMW8" s="1017"/>
      <c r="LMX8" s="1017"/>
      <c r="LMY8" s="1017"/>
      <c r="LMZ8" s="1017"/>
      <c r="LNA8" s="1017"/>
      <c r="LNB8" s="1017"/>
      <c r="LNC8" s="1017"/>
      <c r="LND8" s="1017"/>
      <c r="LNE8" s="1017"/>
      <c r="LNF8" s="1017"/>
      <c r="LNG8" s="1017"/>
      <c r="LNH8" s="1017"/>
      <c r="LNI8" s="1017"/>
      <c r="LNJ8" s="1017"/>
      <c r="LNK8" s="1017"/>
      <c r="LNL8" s="1017"/>
      <c r="LNM8" s="1017"/>
      <c r="LNN8" s="1017"/>
      <c r="LNO8" s="1017"/>
      <c r="LNP8" s="1017"/>
      <c r="LNQ8" s="1017"/>
      <c r="LNR8" s="1017"/>
      <c r="LNS8" s="1017"/>
      <c r="LNT8" s="1017"/>
      <c r="LNU8" s="1017"/>
      <c r="LNV8" s="1017"/>
      <c r="LNW8" s="1017"/>
      <c r="LNX8" s="1017"/>
      <c r="LNY8" s="1017"/>
      <c r="LNZ8" s="1017"/>
      <c r="LOA8" s="1017"/>
      <c r="LOB8" s="1017"/>
      <c r="LOC8" s="1017"/>
      <c r="LOD8" s="1017"/>
      <c r="LOE8" s="1017"/>
      <c r="LOF8" s="1017"/>
      <c r="LOG8" s="1017"/>
      <c r="LOH8" s="1017"/>
      <c r="LOI8" s="1017"/>
      <c r="LOJ8" s="1017"/>
      <c r="LOK8" s="1017"/>
      <c r="LOL8" s="1017"/>
      <c r="LOM8" s="1017"/>
      <c r="LON8" s="1017"/>
      <c r="LOO8" s="1017"/>
      <c r="LOP8" s="1017"/>
      <c r="LOQ8" s="1017"/>
      <c r="LOR8" s="1017"/>
      <c r="LOS8" s="1017"/>
      <c r="LOT8" s="1017"/>
      <c r="LOU8" s="1017"/>
      <c r="LOV8" s="1017"/>
      <c r="LOW8" s="1017"/>
      <c r="LOX8" s="1017"/>
      <c r="LOY8" s="1017"/>
      <c r="LOZ8" s="1017"/>
      <c r="LPA8" s="1017"/>
      <c r="LPB8" s="1017"/>
      <c r="LPC8" s="1017"/>
      <c r="LPD8" s="1017"/>
      <c r="LPE8" s="1017"/>
      <c r="LPF8" s="1017"/>
      <c r="LPG8" s="1017"/>
      <c r="LPH8" s="1017"/>
      <c r="LPI8" s="1017"/>
      <c r="LPJ8" s="1017"/>
      <c r="LPK8" s="1017"/>
      <c r="LPL8" s="1017"/>
      <c r="LPM8" s="1017"/>
      <c r="LPN8" s="1017"/>
      <c r="LPO8" s="1017"/>
      <c r="LPP8" s="1017"/>
      <c r="LPQ8" s="1017"/>
      <c r="LPR8" s="1017"/>
      <c r="LPS8" s="1017"/>
      <c r="LPT8" s="1017"/>
      <c r="LPU8" s="1017"/>
      <c r="LPV8" s="1017"/>
      <c r="LPW8" s="1017"/>
      <c r="LPX8" s="1017"/>
      <c r="LPY8" s="1017"/>
      <c r="LPZ8" s="1017"/>
      <c r="LQA8" s="1017"/>
      <c r="LQB8" s="1017"/>
      <c r="LQC8" s="1017"/>
      <c r="LQD8" s="1017"/>
      <c r="LQE8" s="1017"/>
      <c r="LQF8" s="1017"/>
      <c r="LQG8" s="1017"/>
      <c r="LQH8" s="1017"/>
      <c r="LQI8" s="1017"/>
      <c r="LQJ8" s="1017"/>
      <c r="LQK8" s="1017"/>
      <c r="LQL8" s="1017"/>
      <c r="LQM8" s="1017"/>
      <c r="LQN8" s="1017"/>
      <c r="LQO8" s="1017"/>
      <c r="LQP8" s="1017"/>
      <c r="LQQ8" s="1017"/>
      <c r="LQR8" s="1017"/>
      <c r="LQS8" s="1017"/>
      <c r="LQT8" s="1017"/>
      <c r="LQU8" s="1017"/>
      <c r="LQV8" s="1017"/>
      <c r="LQW8" s="1017"/>
      <c r="LQX8" s="1017"/>
      <c r="LQY8" s="1017"/>
      <c r="LQZ8" s="1017"/>
      <c r="LRA8" s="1017"/>
      <c r="LRB8" s="1017"/>
      <c r="LRC8" s="1017"/>
      <c r="LRD8" s="1017"/>
      <c r="LRE8" s="1017"/>
      <c r="LRF8" s="1017"/>
      <c r="LRG8" s="1017"/>
      <c r="LRH8" s="1017"/>
      <c r="LRI8" s="1017"/>
      <c r="LRJ8" s="1017"/>
      <c r="LRK8" s="1017"/>
      <c r="LRL8" s="1017"/>
      <c r="LRM8" s="1017"/>
      <c r="LRN8" s="1017"/>
      <c r="LRO8" s="1017"/>
      <c r="LRP8" s="1017"/>
      <c r="LRQ8" s="1017"/>
      <c r="LRR8" s="1017"/>
      <c r="LRS8" s="1017"/>
      <c r="LRT8" s="1017"/>
      <c r="LRU8" s="1017"/>
      <c r="LRV8" s="1017"/>
      <c r="LRW8" s="1017"/>
      <c r="LRX8" s="1017"/>
      <c r="LRY8" s="1017"/>
      <c r="LRZ8" s="1017"/>
      <c r="LSA8" s="1017"/>
      <c r="LSB8" s="1017"/>
      <c r="LSC8" s="1017"/>
      <c r="LSD8" s="1017"/>
      <c r="LSE8" s="1017"/>
      <c r="LSF8" s="1017"/>
      <c r="LSG8" s="1017"/>
      <c r="LSH8" s="1017"/>
      <c r="LSI8" s="1017"/>
      <c r="LSJ8" s="1017"/>
      <c r="LSK8" s="1017"/>
      <c r="LSL8" s="1017"/>
      <c r="LSM8" s="1017"/>
      <c r="LSN8" s="1017"/>
      <c r="LSO8" s="1017"/>
      <c r="LSP8" s="1017"/>
      <c r="LSQ8" s="1017"/>
      <c r="LSR8" s="1017"/>
      <c r="LSS8" s="1017"/>
      <c r="LST8" s="1017"/>
      <c r="LSU8" s="1017"/>
      <c r="LSV8" s="1017"/>
      <c r="LSW8" s="1017"/>
      <c r="LSX8" s="1017"/>
      <c r="LSY8" s="1017"/>
      <c r="LSZ8" s="1017"/>
      <c r="LTA8" s="1017"/>
      <c r="LTB8" s="1017"/>
      <c r="LTC8" s="1017"/>
      <c r="LTD8" s="1017"/>
      <c r="LTE8" s="1017"/>
      <c r="LTF8" s="1017"/>
      <c r="LTG8" s="1017"/>
      <c r="LTH8" s="1017"/>
      <c r="LTI8" s="1017"/>
      <c r="LTJ8" s="1017"/>
      <c r="LTK8" s="1017"/>
      <c r="LTL8" s="1017"/>
      <c r="LTM8" s="1017"/>
      <c r="LTN8" s="1017"/>
      <c r="LTO8" s="1017"/>
      <c r="LTP8" s="1017"/>
      <c r="LTQ8" s="1017"/>
      <c r="LTR8" s="1017"/>
      <c r="LTS8" s="1017"/>
      <c r="LTT8" s="1017"/>
      <c r="LTU8" s="1017"/>
      <c r="LTV8" s="1017"/>
      <c r="LTW8" s="1017"/>
      <c r="LTX8" s="1017"/>
      <c r="LTY8" s="1017"/>
      <c r="LTZ8" s="1017"/>
      <c r="LUA8" s="1017"/>
      <c r="LUB8" s="1017"/>
      <c r="LUC8" s="1017"/>
      <c r="LUD8" s="1017"/>
      <c r="LUE8" s="1017"/>
      <c r="LUF8" s="1017"/>
      <c r="LUG8" s="1017"/>
      <c r="LUH8" s="1017"/>
      <c r="LUI8" s="1017"/>
      <c r="LUJ8" s="1017"/>
      <c r="LUK8" s="1017"/>
      <c r="LUL8" s="1017"/>
      <c r="LUM8" s="1017"/>
      <c r="LUN8" s="1017"/>
      <c r="LUO8" s="1017"/>
      <c r="LUP8" s="1017"/>
      <c r="LUQ8" s="1017"/>
      <c r="LUR8" s="1017"/>
      <c r="LUS8" s="1017"/>
      <c r="LUT8" s="1017"/>
      <c r="LUU8" s="1017"/>
      <c r="LUV8" s="1017"/>
      <c r="LUW8" s="1017"/>
      <c r="LUX8" s="1017"/>
      <c r="LUY8" s="1017"/>
      <c r="LUZ8" s="1017"/>
      <c r="LVA8" s="1017"/>
      <c r="LVB8" s="1017"/>
      <c r="LVC8" s="1017"/>
      <c r="LVD8" s="1017"/>
      <c r="LVE8" s="1017"/>
      <c r="LVF8" s="1017"/>
      <c r="LVG8" s="1017"/>
      <c r="LVH8" s="1017"/>
      <c r="LVI8" s="1017"/>
      <c r="LVJ8" s="1017"/>
      <c r="LVK8" s="1017"/>
      <c r="LVL8" s="1017"/>
      <c r="LVM8" s="1017"/>
      <c r="LVN8" s="1017"/>
      <c r="LVO8" s="1017"/>
      <c r="LVP8" s="1017"/>
      <c r="LVQ8" s="1017"/>
      <c r="LVR8" s="1017"/>
      <c r="LVS8" s="1017"/>
      <c r="LVT8" s="1017"/>
      <c r="LVU8" s="1017"/>
      <c r="LVV8" s="1017"/>
      <c r="LVW8" s="1017"/>
      <c r="LVX8" s="1017"/>
      <c r="LVY8" s="1017"/>
      <c r="LVZ8" s="1017"/>
      <c r="LWA8" s="1017"/>
      <c r="LWB8" s="1017"/>
      <c r="LWC8" s="1017"/>
      <c r="LWD8" s="1017"/>
      <c r="LWE8" s="1017"/>
      <c r="LWF8" s="1017"/>
      <c r="LWG8" s="1017"/>
      <c r="LWH8" s="1017"/>
      <c r="LWI8" s="1017"/>
      <c r="LWJ8" s="1017"/>
      <c r="LWK8" s="1017"/>
      <c r="LWL8" s="1017"/>
      <c r="LWM8" s="1017"/>
      <c r="LWN8" s="1017"/>
      <c r="LWO8" s="1017"/>
      <c r="LWP8" s="1017"/>
      <c r="LWQ8" s="1017"/>
      <c r="LWR8" s="1017"/>
      <c r="LWS8" s="1017"/>
      <c r="LWT8" s="1017"/>
      <c r="LWU8" s="1017"/>
      <c r="LWV8" s="1017"/>
      <c r="LWW8" s="1017"/>
      <c r="LWX8" s="1017"/>
      <c r="LWY8" s="1017"/>
      <c r="LWZ8" s="1017"/>
      <c r="LXA8" s="1017"/>
      <c r="LXB8" s="1017"/>
      <c r="LXC8" s="1017"/>
      <c r="LXD8" s="1017"/>
      <c r="LXE8" s="1017"/>
      <c r="LXF8" s="1017"/>
      <c r="LXG8" s="1017"/>
      <c r="LXH8" s="1017"/>
      <c r="LXI8" s="1017"/>
      <c r="LXJ8" s="1017"/>
      <c r="LXK8" s="1017"/>
      <c r="LXL8" s="1017"/>
      <c r="LXM8" s="1017"/>
      <c r="LXN8" s="1017"/>
      <c r="LXO8" s="1017"/>
      <c r="LXP8" s="1017"/>
      <c r="LXQ8" s="1017"/>
      <c r="LXR8" s="1017"/>
      <c r="LXS8" s="1017"/>
      <c r="LXT8" s="1017"/>
      <c r="LXU8" s="1017"/>
      <c r="LXV8" s="1017"/>
      <c r="LXW8" s="1017"/>
      <c r="LXX8" s="1017"/>
      <c r="LXY8" s="1017"/>
      <c r="LXZ8" s="1017"/>
      <c r="LYA8" s="1017"/>
      <c r="LYB8" s="1017"/>
      <c r="LYC8" s="1017"/>
      <c r="LYD8" s="1017"/>
      <c r="LYE8" s="1017"/>
      <c r="LYF8" s="1017"/>
      <c r="LYG8" s="1017"/>
      <c r="LYH8" s="1017"/>
      <c r="LYI8" s="1017"/>
      <c r="LYJ8" s="1017"/>
      <c r="LYK8" s="1017"/>
      <c r="LYL8" s="1017"/>
      <c r="LYM8" s="1017"/>
      <c r="LYN8" s="1017"/>
      <c r="LYO8" s="1017"/>
      <c r="LYP8" s="1017"/>
      <c r="LYQ8" s="1017"/>
      <c r="LYR8" s="1017"/>
      <c r="LYS8" s="1017"/>
      <c r="LYT8" s="1017"/>
      <c r="LYU8" s="1017"/>
      <c r="LYV8" s="1017"/>
      <c r="LYW8" s="1017"/>
      <c r="LYX8" s="1017"/>
      <c r="LYY8" s="1017"/>
      <c r="LYZ8" s="1017"/>
      <c r="LZA8" s="1017"/>
      <c r="LZB8" s="1017"/>
      <c r="LZC8" s="1017"/>
      <c r="LZD8" s="1017"/>
      <c r="LZE8" s="1017"/>
      <c r="LZF8" s="1017"/>
      <c r="LZG8" s="1017"/>
      <c r="LZH8" s="1017"/>
      <c r="LZI8" s="1017"/>
      <c r="LZJ8" s="1017"/>
      <c r="LZK8" s="1017"/>
      <c r="LZL8" s="1017"/>
      <c r="LZM8" s="1017"/>
      <c r="LZN8" s="1017"/>
      <c r="LZO8" s="1017"/>
      <c r="LZP8" s="1017"/>
      <c r="LZQ8" s="1017"/>
      <c r="LZR8" s="1017"/>
      <c r="LZS8" s="1017"/>
      <c r="LZT8" s="1017"/>
      <c r="LZU8" s="1017"/>
      <c r="LZV8" s="1017"/>
      <c r="LZW8" s="1017"/>
      <c r="LZX8" s="1017"/>
      <c r="LZY8" s="1017"/>
      <c r="LZZ8" s="1017"/>
      <c r="MAA8" s="1017"/>
      <c r="MAB8" s="1017"/>
      <c r="MAC8" s="1017"/>
      <c r="MAD8" s="1017"/>
      <c r="MAE8" s="1017"/>
      <c r="MAF8" s="1017"/>
      <c r="MAG8" s="1017"/>
      <c r="MAH8" s="1017"/>
      <c r="MAI8" s="1017"/>
      <c r="MAJ8" s="1017"/>
      <c r="MAK8" s="1017"/>
      <c r="MAL8" s="1017"/>
      <c r="MAM8" s="1017"/>
      <c r="MAN8" s="1017"/>
      <c r="MAO8" s="1017"/>
      <c r="MAP8" s="1017"/>
      <c r="MAQ8" s="1017"/>
      <c r="MAR8" s="1017"/>
      <c r="MAS8" s="1017"/>
      <c r="MAT8" s="1017"/>
      <c r="MAU8" s="1017"/>
      <c r="MAV8" s="1017"/>
      <c r="MAW8" s="1017"/>
      <c r="MAX8" s="1017"/>
      <c r="MAY8" s="1017"/>
      <c r="MAZ8" s="1017"/>
      <c r="MBA8" s="1017"/>
      <c r="MBB8" s="1017"/>
      <c r="MBC8" s="1017"/>
      <c r="MBD8" s="1017"/>
      <c r="MBE8" s="1017"/>
      <c r="MBF8" s="1017"/>
      <c r="MBG8" s="1017"/>
      <c r="MBH8" s="1017"/>
      <c r="MBI8" s="1017"/>
      <c r="MBJ8" s="1017"/>
      <c r="MBK8" s="1017"/>
      <c r="MBL8" s="1017"/>
      <c r="MBM8" s="1017"/>
      <c r="MBN8" s="1017"/>
      <c r="MBO8" s="1017"/>
      <c r="MBP8" s="1017"/>
      <c r="MBQ8" s="1017"/>
      <c r="MBR8" s="1017"/>
      <c r="MBS8" s="1017"/>
      <c r="MBT8" s="1017"/>
      <c r="MBU8" s="1017"/>
      <c r="MBV8" s="1017"/>
      <c r="MBW8" s="1017"/>
      <c r="MBX8" s="1017"/>
      <c r="MBY8" s="1017"/>
      <c r="MBZ8" s="1017"/>
      <c r="MCA8" s="1017"/>
      <c r="MCB8" s="1017"/>
      <c r="MCC8" s="1017"/>
      <c r="MCD8" s="1017"/>
      <c r="MCE8" s="1017"/>
      <c r="MCF8" s="1017"/>
      <c r="MCG8" s="1017"/>
      <c r="MCH8" s="1017"/>
      <c r="MCI8" s="1017"/>
      <c r="MCJ8" s="1017"/>
      <c r="MCK8" s="1017"/>
      <c r="MCL8" s="1017"/>
      <c r="MCM8" s="1017"/>
      <c r="MCN8" s="1017"/>
      <c r="MCO8" s="1017"/>
      <c r="MCP8" s="1017"/>
      <c r="MCQ8" s="1017"/>
      <c r="MCR8" s="1017"/>
      <c r="MCS8" s="1017"/>
      <c r="MCT8" s="1017"/>
      <c r="MCU8" s="1017"/>
      <c r="MCV8" s="1017"/>
      <c r="MCW8" s="1017"/>
      <c r="MCX8" s="1017"/>
      <c r="MCY8" s="1017"/>
      <c r="MCZ8" s="1017"/>
      <c r="MDA8" s="1017"/>
      <c r="MDB8" s="1017"/>
      <c r="MDC8" s="1017"/>
      <c r="MDD8" s="1017"/>
      <c r="MDE8" s="1017"/>
      <c r="MDF8" s="1017"/>
      <c r="MDG8" s="1017"/>
      <c r="MDH8" s="1017"/>
      <c r="MDI8" s="1017"/>
      <c r="MDJ8" s="1017"/>
      <c r="MDK8" s="1017"/>
      <c r="MDL8" s="1017"/>
      <c r="MDM8" s="1017"/>
      <c r="MDN8" s="1017"/>
      <c r="MDO8" s="1017"/>
      <c r="MDP8" s="1017"/>
      <c r="MDQ8" s="1017"/>
      <c r="MDR8" s="1017"/>
      <c r="MDS8" s="1017"/>
      <c r="MDT8" s="1017"/>
      <c r="MDU8" s="1017"/>
      <c r="MDV8" s="1017"/>
      <c r="MDW8" s="1017"/>
      <c r="MDX8" s="1017"/>
      <c r="MDY8" s="1017"/>
      <c r="MDZ8" s="1017"/>
      <c r="MEA8" s="1017"/>
      <c r="MEB8" s="1017"/>
      <c r="MEC8" s="1017"/>
      <c r="MED8" s="1017"/>
      <c r="MEE8" s="1017"/>
      <c r="MEF8" s="1017"/>
      <c r="MEG8" s="1017"/>
      <c r="MEH8" s="1017"/>
      <c r="MEI8" s="1017"/>
      <c r="MEJ8" s="1017"/>
      <c r="MEK8" s="1017"/>
      <c r="MEL8" s="1017"/>
      <c r="MEM8" s="1017"/>
      <c r="MEN8" s="1017"/>
      <c r="MEO8" s="1017"/>
      <c r="MEP8" s="1017"/>
      <c r="MEQ8" s="1017"/>
      <c r="MER8" s="1017"/>
      <c r="MES8" s="1017"/>
      <c r="MET8" s="1017"/>
      <c r="MEU8" s="1017"/>
      <c r="MEV8" s="1017"/>
      <c r="MEW8" s="1017"/>
      <c r="MEX8" s="1017"/>
      <c r="MEY8" s="1017"/>
      <c r="MEZ8" s="1017"/>
      <c r="MFA8" s="1017"/>
      <c r="MFB8" s="1017"/>
      <c r="MFC8" s="1017"/>
      <c r="MFD8" s="1017"/>
      <c r="MFE8" s="1017"/>
      <c r="MFF8" s="1017"/>
      <c r="MFG8" s="1017"/>
      <c r="MFH8" s="1017"/>
      <c r="MFI8" s="1017"/>
      <c r="MFJ8" s="1017"/>
      <c r="MFK8" s="1017"/>
      <c r="MFL8" s="1017"/>
      <c r="MFM8" s="1017"/>
      <c r="MFN8" s="1017"/>
      <c r="MFO8" s="1017"/>
      <c r="MFP8" s="1017"/>
      <c r="MFQ8" s="1017"/>
      <c r="MFR8" s="1017"/>
      <c r="MFS8" s="1017"/>
      <c r="MFT8" s="1017"/>
      <c r="MFU8" s="1017"/>
      <c r="MFV8" s="1017"/>
      <c r="MFW8" s="1017"/>
      <c r="MFX8" s="1017"/>
      <c r="MFY8" s="1017"/>
      <c r="MFZ8" s="1017"/>
      <c r="MGA8" s="1017"/>
      <c r="MGB8" s="1017"/>
      <c r="MGC8" s="1017"/>
      <c r="MGD8" s="1017"/>
      <c r="MGE8" s="1017"/>
      <c r="MGF8" s="1017"/>
      <c r="MGG8" s="1017"/>
      <c r="MGH8" s="1017"/>
      <c r="MGI8" s="1017"/>
      <c r="MGJ8" s="1017"/>
      <c r="MGK8" s="1017"/>
      <c r="MGL8" s="1017"/>
      <c r="MGM8" s="1017"/>
      <c r="MGN8" s="1017"/>
      <c r="MGO8" s="1017"/>
      <c r="MGP8" s="1017"/>
      <c r="MGQ8" s="1017"/>
      <c r="MGR8" s="1017"/>
      <c r="MGS8" s="1017"/>
      <c r="MGT8" s="1017"/>
      <c r="MGU8" s="1017"/>
      <c r="MGV8" s="1017"/>
      <c r="MGW8" s="1017"/>
      <c r="MGX8" s="1017"/>
      <c r="MGY8" s="1017"/>
      <c r="MGZ8" s="1017"/>
      <c r="MHA8" s="1017"/>
      <c r="MHB8" s="1017"/>
      <c r="MHC8" s="1017"/>
      <c r="MHD8" s="1017"/>
      <c r="MHE8" s="1017"/>
      <c r="MHF8" s="1017"/>
      <c r="MHG8" s="1017"/>
      <c r="MHH8" s="1017"/>
      <c r="MHI8" s="1017"/>
      <c r="MHJ8" s="1017"/>
      <c r="MHK8" s="1017"/>
      <c r="MHL8" s="1017"/>
      <c r="MHM8" s="1017"/>
      <c r="MHN8" s="1017"/>
      <c r="MHO8" s="1017"/>
      <c r="MHP8" s="1017"/>
      <c r="MHQ8" s="1017"/>
      <c r="MHR8" s="1017"/>
      <c r="MHS8" s="1017"/>
      <c r="MHT8" s="1017"/>
      <c r="MHU8" s="1017"/>
      <c r="MHV8" s="1017"/>
      <c r="MHW8" s="1017"/>
      <c r="MHX8" s="1017"/>
      <c r="MHY8" s="1017"/>
      <c r="MHZ8" s="1017"/>
      <c r="MIA8" s="1017"/>
      <c r="MIB8" s="1017"/>
      <c r="MIC8" s="1017"/>
      <c r="MID8" s="1017"/>
      <c r="MIE8" s="1017"/>
      <c r="MIF8" s="1017"/>
      <c r="MIG8" s="1017"/>
      <c r="MIH8" s="1017"/>
      <c r="MII8" s="1017"/>
      <c r="MIJ8" s="1017"/>
      <c r="MIK8" s="1017"/>
      <c r="MIL8" s="1017"/>
      <c r="MIM8" s="1017"/>
      <c r="MIN8" s="1017"/>
      <c r="MIO8" s="1017"/>
      <c r="MIP8" s="1017"/>
      <c r="MIQ8" s="1017"/>
      <c r="MIR8" s="1017"/>
      <c r="MIS8" s="1017"/>
      <c r="MIT8" s="1017"/>
      <c r="MIU8" s="1017"/>
      <c r="MIV8" s="1017"/>
      <c r="MIW8" s="1017"/>
      <c r="MIX8" s="1017"/>
      <c r="MIY8" s="1017"/>
      <c r="MIZ8" s="1017"/>
      <c r="MJA8" s="1017"/>
      <c r="MJB8" s="1017"/>
      <c r="MJC8" s="1017"/>
      <c r="MJD8" s="1017"/>
      <c r="MJE8" s="1017"/>
      <c r="MJF8" s="1017"/>
      <c r="MJG8" s="1017"/>
      <c r="MJH8" s="1017"/>
      <c r="MJI8" s="1017"/>
      <c r="MJJ8" s="1017"/>
      <c r="MJK8" s="1017"/>
      <c r="MJL8" s="1017"/>
      <c r="MJM8" s="1017"/>
      <c r="MJN8" s="1017"/>
      <c r="MJO8" s="1017"/>
      <c r="MJP8" s="1017"/>
      <c r="MJQ8" s="1017"/>
      <c r="MJR8" s="1017"/>
      <c r="MJS8" s="1017"/>
      <c r="MJT8" s="1017"/>
      <c r="MJU8" s="1017"/>
      <c r="MJV8" s="1017"/>
      <c r="MJW8" s="1017"/>
      <c r="MJX8" s="1017"/>
      <c r="MJY8" s="1017"/>
      <c r="MJZ8" s="1017"/>
      <c r="MKA8" s="1017"/>
      <c r="MKB8" s="1017"/>
      <c r="MKC8" s="1017"/>
      <c r="MKD8" s="1017"/>
      <c r="MKE8" s="1017"/>
      <c r="MKF8" s="1017"/>
      <c r="MKG8" s="1017"/>
      <c r="MKH8" s="1017"/>
      <c r="MKI8" s="1017"/>
      <c r="MKJ8" s="1017"/>
      <c r="MKK8" s="1017"/>
      <c r="MKL8" s="1017"/>
      <c r="MKM8" s="1017"/>
      <c r="MKN8" s="1017"/>
      <c r="MKO8" s="1017"/>
      <c r="MKP8" s="1017"/>
      <c r="MKQ8" s="1017"/>
      <c r="MKR8" s="1017"/>
      <c r="MKS8" s="1017"/>
      <c r="MKT8" s="1017"/>
      <c r="MKU8" s="1017"/>
      <c r="MKV8" s="1017"/>
      <c r="MKW8" s="1017"/>
      <c r="MKX8" s="1017"/>
      <c r="MKY8" s="1017"/>
      <c r="MKZ8" s="1017"/>
      <c r="MLA8" s="1017"/>
      <c r="MLB8" s="1017"/>
      <c r="MLC8" s="1017"/>
      <c r="MLD8" s="1017"/>
      <c r="MLE8" s="1017"/>
      <c r="MLF8" s="1017"/>
      <c r="MLG8" s="1017"/>
      <c r="MLH8" s="1017"/>
      <c r="MLI8" s="1017"/>
      <c r="MLJ8" s="1017"/>
      <c r="MLK8" s="1017"/>
      <c r="MLL8" s="1017"/>
      <c r="MLM8" s="1017"/>
      <c r="MLN8" s="1017"/>
      <c r="MLO8" s="1017"/>
      <c r="MLP8" s="1017"/>
      <c r="MLQ8" s="1017"/>
      <c r="MLR8" s="1017"/>
      <c r="MLS8" s="1017"/>
      <c r="MLT8" s="1017"/>
      <c r="MLU8" s="1017"/>
      <c r="MLV8" s="1017"/>
      <c r="MLW8" s="1017"/>
      <c r="MLX8" s="1017"/>
      <c r="MLY8" s="1017"/>
      <c r="MLZ8" s="1017"/>
      <c r="MMA8" s="1017"/>
      <c r="MMB8" s="1017"/>
      <c r="MMC8" s="1017"/>
      <c r="MMD8" s="1017"/>
      <c r="MME8" s="1017"/>
      <c r="MMF8" s="1017"/>
      <c r="MMG8" s="1017"/>
      <c r="MMH8" s="1017"/>
      <c r="MMI8" s="1017"/>
      <c r="MMJ8" s="1017"/>
      <c r="MMK8" s="1017"/>
      <c r="MML8" s="1017"/>
      <c r="MMM8" s="1017"/>
      <c r="MMN8" s="1017"/>
      <c r="MMO8" s="1017"/>
      <c r="MMP8" s="1017"/>
      <c r="MMQ8" s="1017"/>
      <c r="MMR8" s="1017"/>
      <c r="MMS8" s="1017"/>
      <c r="MMT8" s="1017"/>
      <c r="MMU8" s="1017"/>
      <c r="MMV8" s="1017"/>
      <c r="MMW8" s="1017"/>
      <c r="MMX8" s="1017"/>
      <c r="MMY8" s="1017"/>
      <c r="MMZ8" s="1017"/>
      <c r="MNA8" s="1017"/>
      <c r="MNB8" s="1017"/>
      <c r="MNC8" s="1017"/>
      <c r="MND8" s="1017"/>
      <c r="MNE8" s="1017"/>
      <c r="MNF8" s="1017"/>
      <c r="MNG8" s="1017"/>
      <c r="MNH8" s="1017"/>
      <c r="MNI8" s="1017"/>
      <c r="MNJ8" s="1017"/>
      <c r="MNK8" s="1017"/>
      <c r="MNL8" s="1017"/>
      <c r="MNM8" s="1017"/>
      <c r="MNN8" s="1017"/>
      <c r="MNO8" s="1017"/>
      <c r="MNP8" s="1017"/>
      <c r="MNQ8" s="1017"/>
      <c r="MNR8" s="1017"/>
      <c r="MNS8" s="1017"/>
      <c r="MNT8" s="1017"/>
      <c r="MNU8" s="1017"/>
      <c r="MNV8" s="1017"/>
      <c r="MNW8" s="1017"/>
      <c r="MNX8" s="1017"/>
      <c r="MNY8" s="1017"/>
      <c r="MNZ8" s="1017"/>
      <c r="MOA8" s="1017"/>
      <c r="MOB8" s="1017"/>
      <c r="MOC8" s="1017"/>
      <c r="MOD8" s="1017"/>
      <c r="MOE8" s="1017"/>
      <c r="MOF8" s="1017"/>
      <c r="MOG8" s="1017"/>
      <c r="MOH8" s="1017"/>
      <c r="MOI8" s="1017"/>
      <c r="MOJ8" s="1017"/>
      <c r="MOK8" s="1017"/>
      <c r="MOL8" s="1017"/>
      <c r="MOM8" s="1017"/>
      <c r="MON8" s="1017"/>
      <c r="MOO8" s="1017"/>
      <c r="MOP8" s="1017"/>
      <c r="MOQ8" s="1017"/>
      <c r="MOR8" s="1017"/>
      <c r="MOS8" s="1017"/>
      <c r="MOT8" s="1017"/>
      <c r="MOU8" s="1017"/>
      <c r="MOV8" s="1017"/>
      <c r="MOW8" s="1017"/>
      <c r="MOX8" s="1017"/>
      <c r="MOY8" s="1017"/>
      <c r="MOZ8" s="1017"/>
      <c r="MPA8" s="1017"/>
      <c r="MPB8" s="1017"/>
      <c r="MPC8" s="1017"/>
      <c r="MPD8" s="1017"/>
      <c r="MPE8" s="1017"/>
      <c r="MPF8" s="1017"/>
      <c r="MPG8" s="1017"/>
      <c r="MPH8" s="1017"/>
      <c r="MPI8" s="1017"/>
      <c r="MPJ8" s="1017"/>
      <c r="MPK8" s="1017"/>
      <c r="MPL8" s="1017"/>
      <c r="MPM8" s="1017"/>
      <c r="MPN8" s="1017"/>
      <c r="MPO8" s="1017"/>
      <c r="MPP8" s="1017"/>
      <c r="MPQ8" s="1017"/>
      <c r="MPR8" s="1017"/>
      <c r="MPS8" s="1017"/>
      <c r="MPT8" s="1017"/>
      <c r="MPU8" s="1017"/>
      <c r="MPV8" s="1017"/>
      <c r="MPW8" s="1017"/>
      <c r="MPX8" s="1017"/>
      <c r="MPY8" s="1017"/>
      <c r="MPZ8" s="1017"/>
      <c r="MQA8" s="1017"/>
      <c r="MQB8" s="1017"/>
      <c r="MQC8" s="1017"/>
      <c r="MQD8" s="1017"/>
      <c r="MQE8" s="1017"/>
      <c r="MQF8" s="1017"/>
      <c r="MQG8" s="1017"/>
      <c r="MQH8" s="1017"/>
      <c r="MQI8" s="1017"/>
      <c r="MQJ8" s="1017"/>
      <c r="MQK8" s="1017"/>
      <c r="MQL8" s="1017"/>
      <c r="MQM8" s="1017"/>
      <c r="MQN8" s="1017"/>
      <c r="MQO8" s="1017"/>
      <c r="MQP8" s="1017"/>
      <c r="MQQ8" s="1017"/>
      <c r="MQR8" s="1017"/>
      <c r="MQS8" s="1017"/>
      <c r="MQT8" s="1017"/>
      <c r="MQU8" s="1017"/>
      <c r="MQV8" s="1017"/>
      <c r="MQW8" s="1017"/>
      <c r="MQX8" s="1017"/>
      <c r="MQY8" s="1017"/>
      <c r="MQZ8" s="1017"/>
      <c r="MRA8" s="1017"/>
      <c r="MRB8" s="1017"/>
      <c r="MRC8" s="1017"/>
      <c r="MRD8" s="1017"/>
      <c r="MRE8" s="1017"/>
      <c r="MRF8" s="1017"/>
      <c r="MRG8" s="1017"/>
      <c r="MRH8" s="1017"/>
      <c r="MRI8" s="1017"/>
      <c r="MRJ8" s="1017"/>
      <c r="MRK8" s="1017"/>
      <c r="MRL8" s="1017"/>
      <c r="MRM8" s="1017"/>
      <c r="MRN8" s="1017"/>
      <c r="MRO8" s="1017"/>
      <c r="MRP8" s="1017"/>
      <c r="MRQ8" s="1017"/>
      <c r="MRR8" s="1017"/>
      <c r="MRS8" s="1017"/>
      <c r="MRT8" s="1017"/>
      <c r="MRU8" s="1017"/>
      <c r="MRV8" s="1017"/>
      <c r="MRW8" s="1017"/>
      <c r="MRX8" s="1017"/>
      <c r="MRY8" s="1017"/>
      <c r="MRZ8" s="1017"/>
      <c r="MSA8" s="1017"/>
      <c r="MSB8" s="1017"/>
      <c r="MSC8" s="1017"/>
      <c r="MSD8" s="1017"/>
      <c r="MSE8" s="1017"/>
      <c r="MSF8" s="1017"/>
      <c r="MSG8" s="1017"/>
      <c r="MSH8" s="1017"/>
      <c r="MSI8" s="1017"/>
      <c r="MSJ8" s="1017"/>
      <c r="MSK8" s="1017"/>
      <c r="MSL8" s="1017"/>
      <c r="MSM8" s="1017"/>
      <c r="MSN8" s="1017"/>
      <c r="MSO8" s="1017"/>
      <c r="MSP8" s="1017"/>
      <c r="MSQ8" s="1017"/>
      <c r="MSR8" s="1017"/>
      <c r="MSS8" s="1017"/>
      <c r="MST8" s="1017"/>
      <c r="MSU8" s="1017"/>
      <c r="MSV8" s="1017"/>
      <c r="MSW8" s="1017"/>
      <c r="MSX8" s="1017"/>
      <c r="MSY8" s="1017"/>
      <c r="MSZ8" s="1017"/>
      <c r="MTA8" s="1017"/>
      <c r="MTB8" s="1017"/>
      <c r="MTC8" s="1017"/>
      <c r="MTD8" s="1017"/>
      <c r="MTE8" s="1017"/>
      <c r="MTF8" s="1017"/>
      <c r="MTG8" s="1017"/>
      <c r="MTH8" s="1017"/>
      <c r="MTI8" s="1017"/>
      <c r="MTJ8" s="1017"/>
      <c r="MTK8" s="1017"/>
      <c r="MTL8" s="1017"/>
      <c r="MTM8" s="1017"/>
      <c r="MTN8" s="1017"/>
      <c r="MTO8" s="1017"/>
      <c r="MTP8" s="1017"/>
      <c r="MTQ8" s="1017"/>
      <c r="MTR8" s="1017"/>
      <c r="MTS8" s="1017"/>
      <c r="MTT8" s="1017"/>
      <c r="MTU8" s="1017"/>
      <c r="MTV8" s="1017"/>
      <c r="MTW8" s="1017"/>
      <c r="MTX8" s="1017"/>
      <c r="MTY8" s="1017"/>
      <c r="MTZ8" s="1017"/>
      <c r="MUA8" s="1017"/>
      <c r="MUB8" s="1017"/>
      <c r="MUC8" s="1017"/>
      <c r="MUD8" s="1017"/>
      <c r="MUE8" s="1017"/>
      <c r="MUF8" s="1017"/>
      <c r="MUG8" s="1017"/>
      <c r="MUH8" s="1017"/>
      <c r="MUI8" s="1017"/>
      <c r="MUJ8" s="1017"/>
      <c r="MUK8" s="1017"/>
      <c r="MUL8" s="1017"/>
      <c r="MUM8" s="1017"/>
      <c r="MUN8" s="1017"/>
      <c r="MUO8" s="1017"/>
      <c r="MUP8" s="1017"/>
      <c r="MUQ8" s="1017"/>
      <c r="MUR8" s="1017"/>
      <c r="MUS8" s="1017"/>
      <c r="MUT8" s="1017"/>
      <c r="MUU8" s="1017"/>
      <c r="MUV8" s="1017"/>
      <c r="MUW8" s="1017"/>
      <c r="MUX8" s="1017"/>
      <c r="MUY8" s="1017"/>
      <c r="MUZ8" s="1017"/>
      <c r="MVA8" s="1017"/>
      <c r="MVB8" s="1017"/>
      <c r="MVC8" s="1017"/>
      <c r="MVD8" s="1017"/>
      <c r="MVE8" s="1017"/>
      <c r="MVF8" s="1017"/>
      <c r="MVG8" s="1017"/>
      <c r="MVH8" s="1017"/>
      <c r="MVI8" s="1017"/>
      <c r="MVJ8" s="1017"/>
      <c r="MVK8" s="1017"/>
      <c r="MVL8" s="1017"/>
      <c r="MVM8" s="1017"/>
      <c r="MVN8" s="1017"/>
      <c r="MVO8" s="1017"/>
      <c r="MVP8" s="1017"/>
      <c r="MVQ8" s="1017"/>
      <c r="MVR8" s="1017"/>
      <c r="MVS8" s="1017"/>
      <c r="MVT8" s="1017"/>
      <c r="MVU8" s="1017"/>
      <c r="MVV8" s="1017"/>
      <c r="MVW8" s="1017"/>
      <c r="MVX8" s="1017"/>
      <c r="MVY8" s="1017"/>
      <c r="MVZ8" s="1017"/>
      <c r="MWA8" s="1017"/>
      <c r="MWB8" s="1017"/>
      <c r="MWC8" s="1017"/>
      <c r="MWD8" s="1017"/>
      <c r="MWE8" s="1017"/>
      <c r="MWF8" s="1017"/>
      <c r="MWG8" s="1017"/>
      <c r="MWH8" s="1017"/>
      <c r="MWI8" s="1017"/>
      <c r="MWJ8" s="1017"/>
      <c r="MWK8" s="1017"/>
      <c r="MWL8" s="1017"/>
      <c r="MWM8" s="1017"/>
      <c r="MWN8" s="1017"/>
      <c r="MWO8" s="1017"/>
      <c r="MWP8" s="1017"/>
      <c r="MWQ8" s="1017"/>
      <c r="MWR8" s="1017"/>
      <c r="MWS8" s="1017"/>
      <c r="MWT8" s="1017"/>
      <c r="MWU8" s="1017"/>
      <c r="MWV8" s="1017"/>
      <c r="MWW8" s="1017"/>
      <c r="MWX8" s="1017"/>
      <c r="MWY8" s="1017"/>
      <c r="MWZ8" s="1017"/>
      <c r="MXA8" s="1017"/>
      <c r="MXB8" s="1017"/>
      <c r="MXC8" s="1017"/>
      <c r="MXD8" s="1017"/>
      <c r="MXE8" s="1017"/>
      <c r="MXF8" s="1017"/>
      <c r="MXG8" s="1017"/>
      <c r="MXH8" s="1017"/>
      <c r="MXI8" s="1017"/>
      <c r="MXJ8" s="1017"/>
      <c r="MXK8" s="1017"/>
      <c r="MXL8" s="1017"/>
      <c r="MXM8" s="1017"/>
      <c r="MXN8" s="1017"/>
      <c r="MXO8" s="1017"/>
      <c r="MXP8" s="1017"/>
      <c r="MXQ8" s="1017"/>
      <c r="MXR8" s="1017"/>
      <c r="MXS8" s="1017"/>
      <c r="MXT8" s="1017"/>
      <c r="MXU8" s="1017"/>
      <c r="MXV8" s="1017"/>
      <c r="MXW8" s="1017"/>
      <c r="MXX8" s="1017"/>
      <c r="MXY8" s="1017"/>
      <c r="MXZ8" s="1017"/>
      <c r="MYA8" s="1017"/>
      <c r="MYB8" s="1017"/>
      <c r="MYC8" s="1017"/>
      <c r="MYD8" s="1017"/>
      <c r="MYE8" s="1017"/>
      <c r="MYF8" s="1017"/>
      <c r="MYG8" s="1017"/>
      <c r="MYH8" s="1017"/>
      <c r="MYI8" s="1017"/>
      <c r="MYJ8" s="1017"/>
      <c r="MYK8" s="1017"/>
      <c r="MYL8" s="1017"/>
      <c r="MYM8" s="1017"/>
      <c r="MYN8" s="1017"/>
      <c r="MYO8" s="1017"/>
      <c r="MYP8" s="1017"/>
      <c r="MYQ8" s="1017"/>
      <c r="MYR8" s="1017"/>
      <c r="MYS8" s="1017"/>
      <c r="MYT8" s="1017"/>
      <c r="MYU8" s="1017"/>
      <c r="MYV8" s="1017"/>
      <c r="MYW8" s="1017"/>
      <c r="MYX8" s="1017"/>
      <c r="MYY8" s="1017"/>
      <c r="MYZ8" s="1017"/>
      <c r="MZA8" s="1017"/>
      <c r="MZB8" s="1017"/>
      <c r="MZC8" s="1017"/>
      <c r="MZD8" s="1017"/>
      <c r="MZE8" s="1017"/>
      <c r="MZF8" s="1017"/>
      <c r="MZG8" s="1017"/>
      <c r="MZH8" s="1017"/>
      <c r="MZI8" s="1017"/>
      <c r="MZJ8" s="1017"/>
      <c r="MZK8" s="1017"/>
      <c r="MZL8" s="1017"/>
      <c r="MZM8" s="1017"/>
      <c r="MZN8" s="1017"/>
      <c r="MZO8" s="1017"/>
      <c r="MZP8" s="1017"/>
      <c r="MZQ8" s="1017"/>
      <c r="MZR8" s="1017"/>
      <c r="MZS8" s="1017"/>
      <c r="MZT8" s="1017"/>
      <c r="MZU8" s="1017"/>
      <c r="MZV8" s="1017"/>
      <c r="MZW8" s="1017"/>
      <c r="MZX8" s="1017"/>
      <c r="MZY8" s="1017"/>
      <c r="MZZ8" s="1017"/>
      <c r="NAA8" s="1017"/>
      <c r="NAB8" s="1017"/>
      <c r="NAC8" s="1017"/>
      <c r="NAD8" s="1017"/>
      <c r="NAE8" s="1017"/>
      <c r="NAF8" s="1017"/>
      <c r="NAG8" s="1017"/>
      <c r="NAH8" s="1017"/>
      <c r="NAI8" s="1017"/>
      <c r="NAJ8" s="1017"/>
      <c r="NAK8" s="1017"/>
      <c r="NAL8" s="1017"/>
      <c r="NAM8" s="1017"/>
      <c r="NAN8" s="1017"/>
      <c r="NAO8" s="1017"/>
      <c r="NAP8" s="1017"/>
      <c r="NAQ8" s="1017"/>
      <c r="NAR8" s="1017"/>
      <c r="NAS8" s="1017"/>
      <c r="NAT8" s="1017"/>
      <c r="NAU8" s="1017"/>
      <c r="NAV8" s="1017"/>
      <c r="NAW8" s="1017"/>
      <c r="NAX8" s="1017"/>
      <c r="NAY8" s="1017"/>
      <c r="NAZ8" s="1017"/>
      <c r="NBA8" s="1017"/>
      <c r="NBB8" s="1017"/>
      <c r="NBC8" s="1017"/>
      <c r="NBD8" s="1017"/>
      <c r="NBE8" s="1017"/>
      <c r="NBF8" s="1017"/>
      <c r="NBG8" s="1017"/>
      <c r="NBH8" s="1017"/>
      <c r="NBI8" s="1017"/>
      <c r="NBJ8" s="1017"/>
      <c r="NBK8" s="1017"/>
      <c r="NBL8" s="1017"/>
      <c r="NBM8" s="1017"/>
      <c r="NBN8" s="1017"/>
      <c r="NBO8" s="1017"/>
      <c r="NBP8" s="1017"/>
      <c r="NBQ8" s="1017"/>
      <c r="NBR8" s="1017"/>
      <c r="NBS8" s="1017"/>
      <c r="NBT8" s="1017"/>
      <c r="NBU8" s="1017"/>
      <c r="NBV8" s="1017"/>
      <c r="NBW8" s="1017"/>
      <c r="NBX8" s="1017"/>
      <c r="NBY8" s="1017"/>
      <c r="NBZ8" s="1017"/>
      <c r="NCA8" s="1017"/>
      <c r="NCB8" s="1017"/>
      <c r="NCC8" s="1017"/>
      <c r="NCD8" s="1017"/>
      <c r="NCE8" s="1017"/>
      <c r="NCF8" s="1017"/>
      <c r="NCG8" s="1017"/>
      <c r="NCH8" s="1017"/>
      <c r="NCI8" s="1017"/>
      <c r="NCJ8" s="1017"/>
      <c r="NCK8" s="1017"/>
      <c r="NCL8" s="1017"/>
      <c r="NCM8" s="1017"/>
      <c r="NCN8" s="1017"/>
      <c r="NCO8" s="1017"/>
      <c r="NCP8" s="1017"/>
      <c r="NCQ8" s="1017"/>
      <c r="NCR8" s="1017"/>
      <c r="NCS8" s="1017"/>
      <c r="NCT8" s="1017"/>
      <c r="NCU8" s="1017"/>
      <c r="NCV8" s="1017"/>
      <c r="NCW8" s="1017"/>
      <c r="NCX8" s="1017"/>
      <c r="NCY8" s="1017"/>
      <c r="NCZ8" s="1017"/>
      <c r="NDA8" s="1017"/>
      <c r="NDB8" s="1017"/>
      <c r="NDC8" s="1017"/>
      <c r="NDD8" s="1017"/>
      <c r="NDE8" s="1017"/>
      <c r="NDF8" s="1017"/>
      <c r="NDG8" s="1017"/>
      <c r="NDH8" s="1017"/>
      <c r="NDI8" s="1017"/>
      <c r="NDJ8" s="1017"/>
      <c r="NDK8" s="1017"/>
      <c r="NDL8" s="1017"/>
      <c r="NDM8" s="1017"/>
      <c r="NDN8" s="1017"/>
      <c r="NDO8" s="1017"/>
      <c r="NDP8" s="1017"/>
      <c r="NDQ8" s="1017"/>
      <c r="NDR8" s="1017"/>
      <c r="NDS8" s="1017"/>
      <c r="NDT8" s="1017"/>
      <c r="NDU8" s="1017"/>
      <c r="NDV8" s="1017"/>
      <c r="NDW8" s="1017"/>
      <c r="NDX8" s="1017"/>
      <c r="NDY8" s="1017"/>
      <c r="NDZ8" s="1017"/>
      <c r="NEA8" s="1017"/>
      <c r="NEB8" s="1017"/>
      <c r="NEC8" s="1017"/>
      <c r="NED8" s="1017"/>
      <c r="NEE8" s="1017"/>
      <c r="NEF8" s="1017"/>
      <c r="NEG8" s="1017"/>
      <c r="NEH8" s="1017"/>
      <c r="NEI8" s="1017"/>
      <c r="NEJ8" s="1017"/>
      <c r="NEK8" s="1017"/>
      <c r="NEL8" s="1017"/>
      <c r="NEM8" s="1017"/>
      <c r="NEN8" s="1017"/>
      <c r="NEO8" s="1017"/>
      <c r="NEP8" s="1017"/>
      <c r="NEQ8" s="1017"/>
      <c r="NER8" s="1017"/>
      <c r="NES8" s="1017"/>
      <c r="NET8" s="1017"/>
      <c r="NEU8" s="1017"/>
      <c r="NEV8" s="1017"/>
      <c r="NEW8" s="1017"/>
      <c r="NEX8" s="1017"/>
      <c r="NEY8" s="1017"/>
      <c r="NEZ8" s="1017"/>
      <c r="NFA8" s="1017"/>
      <c r="NFB8" s="1017"/>
      <c r="NFC8" s="1017"/>
      <c r="NFD8" s="1017"/>
      <c r="NFE8" s="1017"/>
      <c r="NFF8" s="1017"/>
      <c r="NFG8" s="1017"/>
      <c r="NFH8" s="1017"/>
      <c r="NFI8" s="1017"/>
      <c r="NFJ8" s="1017"/>
      <c r="NFK8" s="1017"/>
      <c r="NFL8" s="1017"/>
      <c r="NFM8" s="1017"/>
      <c r="NFN8" s="1017"/>
      <c r="NFO8" s="1017"/>
      <c r="NFP8" s="1017"/>
      <c r="NFQ8" s="1017"/>
      <c r="NFR8" s="1017"/>
      <c r="NFS8" s="1017"/>
      <c r="NFT8" s="1017"/>
      <c r="NFU8" s="1017"/>
      <c r="NFV8" s="1017"/>
      <c r="NFW8" s="1017"/>
      <c r="NFX8" s="1017"/>
      <c r="NFY8" s="1017"/>
      <c r="NFZ8" s="1017"/>
      <c r="NGA8" s="1017"/>
      <c r="NGB8" s="1017"/>
      <c r="NGC8" s="1017"/>
      <c r="NGD8" s="1017"/>
      <c r="NGE8" s="1017"/>
      <c r="NGF8" s="1017"/>
      <c r="NGG8" s="1017"/>
      <c r="NGH8" s="1017"/>
      <c r="NGI8" s="1017"/>
      <c r="NGJ8" s="1017"/>
      <c r="NGK8" s="1017"/>
      <c r="NGL8" s="1017"/>
      <c r="NGM8" s="1017"/>
      <c r="NGN8" s="1017"/>
      <c r="NGO8" s="1017"/>
      <c r="NGP8" s="1017"/>
      <c r="NGQ8" s="1017"/>
      <c r="NGR8" s="1017"/>
      <c r="NGS8" s="1017"/>
      <c r="NGT8" s="1017"/>
      <c r="NGU8" s="1017"/>
      <c r="NGV8" s="1017"/>
      <c r="NGW8" s="1017"/>
      <c r="NGX8" s="1017"/>
      <c r="NGY8" s="1017"/>
      <c r="NGZ8" s="1017"/>
      <c r="NHA8" s="1017"/>
      <c r="NHB8" s="1017"/>
      <c r="NHC8" s="1017"/>
      <c r="NHD8" s="1017"/>
      <c r="NHE8" s="1017"/>
      <c r="NHF8" s="1017"/>
      <c r="NHG8" s="1017"/>
      <c r="NHH8" s="1017"/>
      <c r="NHI8" s="1017"/>
      <c r="NHJ8" s="1017"/>
      <c r="NHK8" s="1017"/>
      <c r="NHL8" s="1017"/>
      <c r="NHM8" s="1017"/>
      <c r="NHN8" s="1017"/>
      <c r="NHO8" s="1017"/>
      <c r="NHP8" s="1017"/>
      <c r="NHQ8" s="1017"/>
      <c r="NHR8" s="1017"/>
      <c r="NHS8" s="1017"/>
      <c r="NHT8" s="1017"/>
      <c r="NHU8" s="1017"/>
      <c r="NHV8" s="1017"/>
      <c r="NHW8" s="1017"/>
      <c r="NHX8" s="1017"/>
      <c r="NHY8" s="1017"/>
      <c r="NHZ8" s="1017"/>
      <c r="NIA8" s="1017"/>
      <c r="NIB8" s="1017"/>
      <c r="NIC8" s="1017"/>
      <c r="NID8" s="1017"/>
      <c r="NIE8" s="1017"/>
      <c r="NIF8" s="1017"/>
      <c r="NIG8" s="1017"/>
      <c r="NIH8" s="1017"/>
      <c r="NII8" s="1017"/>
      <c r="NIJ8" s="1017"/>
      <c r="NIK8" s="1017"/>
      <c r="NIL8" s="1017"/>
      <c r="NIM8" s="1017"/>
      <c r="NIN8" s="1017"/>
      <c r="NIO8" s="1017"/>
      <c r="NIP8" s="1017"/>
      <c r="NIQ8" s="1017"/>
      <c r="NIR8" s="1017"/>
      <c r="NIS8" s="1017"/>
      <c r="NIT8" s="1017"/>
      <c r="NIU8" s="1017"/>
      <c r="NIV8" s="1017"/>
      <c r="NIW8" s="1017"/>
      <c r="NIX8" s="1017"/>
      <c r="NIY8" s="1017"/>
      <c r="NIZ8" s="1017"/>
      <c r="NJA8" s="1017"/>
      <c r="NJB8" s="1017"/>
      <c r="NJC8" s="1017"/>
      <c r="NJD8" s="1017"/>
      <c r="NJE8" s="1017"/>
      <c r="NJF8" s="1017"/>
      <c r="NJG8" s="1017"/>
      <c r="NJH8" s="1017"/>
      <c r="NJI8" s="1017"/>
      <c r="NJJ8" s="1017"/>
      <c r="NJK8" s="1017"/>
      <c r="NJL8" s="1017"/>
      <c r="NJM8" s="1017"/>
      <c r="NJN8" s="1017"/>
      <c r="NJO8" s="1017"/>
      <c r="NJP8" s="1017"/>
      <c r="NJQ8" s="1017"/>
      <c r="NJR8" s="1017"/>
      <c r="NJS8" s="1017"/>
      <c r="NJT8" s="1017"/>
      <c r="NJU8" s="1017"/>
      <c r="NJV8" s="1017"/>
      <c r="NJW8" s="1017"/>
      <c r="NJX8" s="1017"/>
      <c r="NJY8" s="1017"/>
      <c r="NJZ8" s="1017"/>
      <c r="NKA8" s="1017"/>
      <c r="NKB8" s="1017"/>
      <c r="NKC8" s="1017"/>
      <c r="NKD8" s="1017"/>
      <c r="NKE8" s="1017"/>
      <c r="NKF8" s="1017"/>
      <c r="NKG8" s="1017"/>
      <c r="NKH8" s="1017"/>
      <c r="NKI8" s="1017"/>
      <c r="NKJ8" s="1017"/>
      <c r="NKK8" s="1017"/>
      <c r="NKL8" s="1017"/>
      <c r="NKM8" s="1017"/>
      <c r="NKN8" s="1017"/>
      <c r="NKO8" s="1017"/>
      <c r="NKP8" s="1017"/>
      <c r="NKQ8" s="1017"/>
      <c r="NKR8" s="1017"/>
      <c r="NKS8" s="1017"/>
      <c r="NKT8" s="1017"/>
      <c r="NKU8" s="1017"/>
      <c r="NKV8" s="1017"/>
      <c r="NKW8" s="1017"/>
      <c r="NKX8" s="1017"/>
      <c r="NKY8" s="1017"/>
      <c r="NKZ8" s="1017"/>
      <c r="NLA8" s="1017"/>
      <c r="NLB8" s="1017"/>
      <c r="NLC8" s="1017"/>
      <c r="NLD8" s="1017"/>
      <c r="NLE8" s="1017"/>
      <c r="NLF8" s="1017"/>
      <c r="NLG8" s="1017"/>
      <c r="NLH8" s="1017"/>
      <c r="NLI8" s="1017"/>
      <c r="NLJ8" s="1017"/>
      <c r="NLK8" s="1017"/>
      <c r="NLL8" s="1017"/>
      <c r="NLM8" s="1017"/>
      <c r="NLN8" s="1017"/>
      <c r="NLO8" s="1017"/>
      <c r="NLP8" s="1017"/>
      <c r="NLQ8" s="1017"/>
      <c r="NLR8" s="1017"/>
      <c r="NLS8" s="1017"/>
      <c r="NLT8" s="1017"/>
      <c r="NLU8" s="1017"/>
      <c r="NLV8" s="1017"/>
      <c r="NLW8" s="1017"/>
      <c r="NLX8" s="1017"/>
      <c r="NLY8" s="1017"/>
      <c r="NLZ8" s="1017"/>
      <c r="NMA8" s="1017"/>
      <c r="NMB8" s="1017"/>
      <c r="NMC8" s="1017"/>
      <c r="NMD8" s="1017"/>
      <c r="NME8" s="1017"/>
      <c r="NMF8" s="1017"/>
      <c r="NMG8" s="1017"/>
      <c r="NMH8" s="1017"/>
      <c r="NMI8" s="1017"/>
      <c r="NMJ8" s="1017"/>
      <c r="NMK8" s="1017"/>
      <c r="NML8" s="1017"/>
      <c r="NMM8" s="1017"/>
      <c r="NMN8" s="1017"/>
      <c r="NMO8" s="1017"/>
      <c r="NMP8" s="1017"/>
      <c r="NMQ8" s="1017"/>
      <c r="NMR8" s="1017"/>
      <c r="NMS8" s="1017"/>
      <c r="NMT8" s="1017"/>
      <c r="NMU8" s="1017"/>
      <c r="NMV8" s="1017"/>
      <c r="NMW8" s="1017"/>
      <c r="NMX8" s="1017"/>
      <c r="NMY8" s="1017"/>
      <c r="NMZ8" s="1017"/>
      <c r="NNA8" s="1017"/>
      <c r="NNB8" s="1017"/>
      <c r="NNC8" s="1017"/>
      <c r="NND8" s="1017"/>
      <c r="NNE8" s="1017"/>
      <c r="NNF8" s="1017"/>
      <c r="NNG8" s="1017"/>
      <c r="NNH8" s="1017"/>
      <c r="NNI8" s="1017"/>
      <c r="NNJ8" s="1017"/>
      <c r="NNK8" s="1017"/>
      <c r="NNL8" s="1017"/>
      <c r="NNM8" s="1017"/>
      <c r="NNN8" s="1017"/>
      <c r="NNO8" s="1017"/>
      <c r="NNP8" s="1017"/>
      <c r="NNQ8" s="1017"/>
      <c r="NNR8" s="1017"/>
      <c r="NNS8" s="1017"/>
      <c r="NNT8" s="1017"/>
      <c r="NNU8" s="1017"/>
      <c r="NNV8" s="1017"/>
      <c r="NNW8" s="1017"/>
      <c r="NNX8" s="1017"/>
      <c r="NNY8" s="1017"/>
      <c r="NNZ8" s="1017"/>
      <c r="NOA8" s="1017"/>
      <c r="NOB8" s="1017"/>
      <c r="NOC8" s="1017"/>
      <c r="NOD8" s="1017"/>
      <c r="NOE8" s="1017"/>
      <c r="NOF8" s="1017"/>
      <c r="NOG8" s="1017"/>
      <c r="NOH8" s="1017"/>
      <c r="NOI8" s="1017"/>
      <c r="NOJ8" s="1017"/>
      <c r="NOK8" s="1017"/>
      <c r="NOL8" s="1017"/>
      <c r="NOM8" s="1017"/>
      <c r="NON8" s="1017"/>
      <c r="NOO8" s="1017"/>
      <c r="NOP8" s="1017"/>
      <c r="NOQ8" s="1017"/>
      <c r="NOR8" s="1017"/>
      <c r="NOS8" s="1017"/>
      <c r="NOT8" s="1017"/>
      <c r="NOU8" s="1017"/>
      <c r="NOV8" s="1017"/>
      <c r="NOW8" s="1017"/>
      <c r="NOX8" s="1017"/>
      <c r="NOY8" s="1017"/>
      <c r="NOZ8" s="1017"/>
      <c r="NPA8" s="1017"/>
      <c r="NPB8" s="1017"/>
      <c r="NPC8" s="1017"/>
      <c r="NPD8" s="1017"/>
      <c r="NPE8" s="1017"/>
      <c r="NPF8" s="1017"/>
      <c r="NPG8" s="1017"/>
      <c r="NPH8" s="1017"/>
      <c r="NPI8" s="1017"/>
      <c r="NPJ8" s="1017"/>
      <c r="NPK8" s="1017"/>
      <c r="NPL8" s="1017"/>
      <c r="NPM8" s="1017"/>
      <c r="NPN8" s="1017"/>
      <c r="NPO8" s="1017"/>
      <c r="NPP8" s="1017"/>
      <c r="NPQ8" s="1017"/>
      <c r="NPR8" s="1017"/>
      <c r="NPS8" s="1017"/>
      <c r="NPT8" s="1017"/>
      <c r="NPU8" s="1017"/>
      <c r="NPV8" s="1017"/>
      <c r="NPW8" s="1017"/>
      <c r="NPX8" s="1017"/>
      <c r="NPY8" s="1017"/>
      <c r="NPZ8" s="1017"/>
      <c r="NQA8" s="1017"/>
      <c r="NQB8" s="1017"/>
      <c r="NQC8" s="1017"/>
      <c r="NQD8" s="1017"/>
      <c r="NQE8" s="1017"/>
      <c r="NQF8" s="1017"/>
      <c r="NQG8" s="1017"/>
      <c r="NQH8" s="1017"/>
      <c r="NQI8" s="1017"/>
      <c r="NQJ8" s="1017"/>
      <c r="NQK8" s="1017"/>
      <c r="NQL8" s="1017"/>
      <c r="NQM8" s="1017"/>
      <c r="NQN8" s="1017"/>
      <c r="NQO8" s="1017"/>
      <c r="NQP8" s="1017"/>
      <c r="NQQ8" s="1017"/>
      <c r="NQR8" s="1017"/>
      <c r="NQS8" s="1017"/>
      <c r="NQT8" s="1017"/>
      <c r="NQU8" s="1017"/>
      <c r="NQV8" s="1017"/>
      <c r="NQW8" s="1017"/>
      <c r="NQX8" s="1017"/>
      <c r="NQY8" s="1017"/>
      <c r="NQZ8" s="1017"/>
      <c r="NRA8" s="1017"/>
      <c r="NRB8" s="1017"/>
      <c r="NRC8" s="1017"/>
      <c r="NRD8" s="1017"/>
      <c r="NRE8" s="1017"/>
      <c r="NRF8" s="1017"/>
      <c r="NRG8" s="1017"/>
      <c r="NRH8" s="1017"/>
      <c r="NRI8" s="1017"/>
      <c r="NRJ8" s="1017"/>
      <c r="NRK8" s="1017"/>
      <c r="NRL8" s="1017"/>
      <c r="NRM8" s="1017"/>
      <c r="NRN8" s="1017"/>
      <c r="NRO8" s="1017"/>
      <c r="NRP8" s="1017"/>
      <c r="NRQ8" s="1017"/>
      <c r="NRR8" s="1017"/>
      <c r="NRS8" s="1017"/>
      <c r="NRT8" s="1017"/>
      <c r="NRU8" s="1017"/>
      <c r="NRV8" s="1017"/>
      <c r="NRW8" s="1017"/>
      <c r="NRX8" s="1017"/>
      <c r="NRY8" s="1017"/>
      <c r="NRZ8" s="1017"/>
      <c r="NSA8" s="1017"/>
      <c r="NSB8" s="1017"/>
      <c r="NSC8" s="1017"/>
      <c r="NSD8" s="1017"/>
      <c r="NSE8" s="1017"/>
      <c r="NSF8" s="1017"/>
      <c r="NSG8" s="1017"/>
      <c r="NSH8" s="1017"/>
      <c r="NSI8" s="1017"/>
      <c r="NSJ8" s="1017"/>
      <c r="NSK8" s="1017"/>
      <c r="NSL8" s="1017"/>
      <c r="NSM8" s="1017"/>
      <c r="NSN8" s="1017"/>
      <c r="NSO8" s="1017"/>
      <c r="NSP8" s="1017"/>
      <c r="NSQ8" s="1017"/>
      <c r="NSR8" s="1017"/>
      <c r="NSS8" s="1017"/>
      <c r="NST8" s="1017"/>
      <c r="NSU8" s="1017"/>
      <c r="NSV8" s="1017"/>
      <c r="NSW8" s="1017"/>
      <c r="NSX8" s="1017"/>
      <c r="NSY8" s="1017"/>
      <c r="NSZ8" s="1017"/>
      <c r="NTA8" s="1017"/>
      <c r="NTB8" s="1017"/>
      <c r="NTC8" s="1017"/>
      <c r="NTD8" s="1017"/>
      <c r="NTE8" s="1017"/>
      <c r="NTF8" s="1017"/>
      <c r="NTG8" s="1017"/>
      <c r="NTH8" s="1017"/>
      <c r="NTI8" s="1017"/>
      <c r="NTJ8" s="1017"/>
      <c r="NTK8" s="1017"/>
      <c r="NTL8" s="1017"/>
      <c r="NTM8" s="1017"/>
      <c r="NTN8" s="1017"/>
      <c r="NTO8" s="1017"/>
      <c r="NTP8" s="1017"/>
      <c r="NTQ8" s="1017"/>
      <c r="NTR8" s="1017"/>
      <c r="NTS8" s="1017"/>
      <c r="NTT8" s="1017"/>
      <c r="NTU8" s="1017"/>
      <c r="NTV8" s="1017"/>
      <c r="NTW8" s="1017"/>
      <c r="NTX8" s="1017"/>
      <c r="NTY8" s="1017"/>
      <c r="NTZ8" s="1017"/>
      <c r="NUA8" s="1017"/>
      <c r="NUB8" s="1017"/>
      <c r="NUC8" s="1017"/>
      <c r="NUD8" s="1017"/>
      <c r="NUE8" s="1017"/>
      <c r="NUF8" s="1017"/>
      <c r="NUG8" s="1017"/>
      <c r="NUH8" s="1017"/>
      <c r="NUI8" s="1017"/>
      <c r="NUJ8" s="1017"/>
      <c r="NUK8" s="1017"/>
      <c r="NUL8" s="1017"/>
      <c r="NUM8" s="1017"/>
      <c r="NUN8" s="1017"/>
      <c r="NUO8" s="1017"/>
      <c r="NUP8" s="1017"/>
      <c r="NUQ8" s="1017"/>
      <c r="NUR8" s="1017"/>
      <c r="NUS8" s="1017"/>
      <c r="NUT8" s="1017"/>
      <c r="NUU8" s="1017"/>
      <c r="NUV8" s="1017"/>
      <c r="NUW8" s="1017"/>
      <c r="NUX8" s="1017"/>
      <c r="NUY8" s="1017"/>
      <c r="NUZ8" s="1017"/>
      <c r="NVA8" s="1017"/>
      <c r="NVB8" s="1017"/>
      <c r="NVC8" s="1017"/>
      <c r="NVD8" s="1017"/>
      <c r="NVE8" s="1017"/>
      <c r="NVF8" s="1017"/>
      <c r="NVG8" s="1017"/>
      <c r="NVH8" s="1017"/>
      <c r="NVI8" s="1017"/>
      <c r="NVJ8" s="1017"/>
      <c r="NVK8" s="1017"/>
      <c r="NVL8" s="1017"/>
      <c r="NVM8" s="1017"/>
      <c r="NVN8" s="1017"/>
      <c r="NVO8" s="1017"/>
      <c r="NVP8" s="1017"/>
      <c r="NVQ8" s="1017"/>
      <c r="NVR8" s="1017"/>
      <c r="NVS8" s="1017"/>
      <c r="NVT8" s="1017"/>
      <c r="NVU8" s="1017"/>
      <c r="NVV8" s="1017"/>
      <c r="NVW8" s="1017"/>
      <c r="NVX8" s="1017"/>
      <c r="NVY8" s="1017"/>
      <c r="NVZ8" s="1017"/>
      <c r="NWA8" s="1017"/>
      <c r="NWB8" s="1017"/>
      <c r="NWC8" s="1017"/>
      <c r="NWD8" s="1017"/>
      <c r="NWE8" s="1017"/>
      <c r="NWF8" s="1017"/>
      <c r="NWG8" s="1017"/>
      <c r="NWH8" s="1017"/>
      <c r="NWI8" s="1017"/>
      <c r="NWJ8" s="1017"/>
      <c r="NWK8" s="1017"/>
      <c r="NWL8" s="1017"/>
      <c r="NWM8" s="1017"/>
      <c r="NWN8" s="1017"/>
      <c r="NWO8" s="1017"/>
      <c r="NWP8" s="1017"/>
      <c r="NWQ8" s="1017"/>
      <c r="NWR8" s="1017"/>
      <c r="NWS8" s="1017"/>
      <c r="NWT8" s="1017"/>
      <c r="NWU8" s="1017"/>
      <c r="NWV8" s="1017"/>
      <c r="NWW8" s="1017"/>
      <c r="NWX8" s="1017"/>
      <c r="NWY8" s="1017"/>
      <c r="NWZ8" s="1017"/>
      <c r="NXA8" s="1017"/>
      <c r="NXB8" s="1017"/>
      <c r="NXC8" s="1017"/>
      <c r="NXD8" s="1017"/>
      <c r="NXE8" s="1017"/>
      <c r="NXF8" s="1017"/>
      <c r="NXG8" s="1017"/>
      <c r="NXH8" s="1017"/>
      <c r="NXI8" s="1017"/>
      <c r="NXJ8" s="1017"/>
      <c r="NXK8" s="1017"/>
      <c r="NXL8" s="1017"/>
      <c r="NXM8" s="1017"/>
      <c r="NXN8" s="1017"/>
      <c r="NXO8" s="1017"/>
      <c r="NXP8" s="1017"/>
      <c r="NXQ8" s="1017"/>
      <c r="NXR8" s="1017"/>
      <c r="NXS8" s="1017"/>
      <c r="NXT8" s="1017"/>
      <c r="NXU8" s="1017"/>
      <c r="NXV8" s="1017"/>
      <c r="NXW8" s="1017"/>
      <c r="NXX8" s="1017"/>
      <c r="NXY8" s="1017"/>
      <c r="NXZ8" s="1017"/>
      <c r="NYA8" s="1017"/>
      <c r="NYB8" s="1017"/>
      <c r="NYC8" s="1017"/>
      <c r="NYD8" s="1017"/>
      <c r="NYE8" s="1017"/>
      <c r="NYF8" s="1017"/>
      <c r="NYG8" s="1017"/>
      <c r="NYH8" s="1017"/>
      <c r="NYI8" s="1017"/>
      <c r="NYJ8" s="1017"/>
      <c r="NYK8" s="1017"/>
      <c r="NYL8" s="1017"/>
      <c r="NYM8" s="1017"/>
      <c r="NYN8" s="1017"/>
      <c r="NYO8" s="1017"/>
      <c r="NYP8" s="1017"/>
      <c r="NYQ8" s="1017"/>
      <c r="NYR8" s="1017"/>
      <c r="NYS8" s="1017"/>
      <c r="NYT8" s="1017"/>
      <c r="NYU8" s="1017"/>
      <c r="NYV8" s="1017"/>
      <c r="NYW8" s="1017"/>
      <c r="NYX8" s="1017"/>
      <c r="NYY8" s="1017"/>
      <c r="NYZ8" s="1017"/>
      <c r="NZA8" s="1017"/>
      <c r="NZB8" s="1017"/>
      <c r="NZC8" s="1017"/>
      <c r="NZD8" s="1017"/>
      <c r="NZE8" s="1017"/>
      <c r="NZF8" s="1017"/>
      <c r="NZG8" s="1017"/>
      <c r="NZH8" s="1017"/>
      <c r="NZI8" s="1017"/>
      <c r="NZJ8" s="1017"/>
      <c r="NZK8" s="1017"/>
      <c r="NZL8" s="1017"/>
      <c r="NZM8" s="1017"/>
      <c r="NZN8" s="1017"/>
      <c r="NZO8" s="1017"/>
      <c r="NZP8" s="1017"/>
      <c r="NZQ8" s="1017"/>
      <c r="NZR8" s="1017"/>
      <c r="NZS8" s="1017"/>
      <c r="NZT8" s="1017"/>
      <c r="NZU8" s="1017"/>
      <c r="NZV8" s="1017"/>
      <c r="NZW8" s="1017"/>
      <c r="NZX8" s="1017"/>
      <c r="NZY8" s="1017"/>
      <c r="NZZ8" s="1017"/>
      <c r="OAA8" s="1017"/>
      <c r="OAB8" s="1017"/>
      <c r="OAC8" s="1017"/>
      <c r="OAD8" s="1017"/>
      <c r="OAE8" s="1017"/>
      <c r="OAF8" s="1017"/>
      <c r="OAG8" s="1017"/>
      <c r="OAH8" s="1017"/>
      <c r="OAI8" s="1017"/>
      <c r="OAJ8" s="1017"/>
      <c r="OAK8" s="1017"/>
      <c r="OAL8" s="1017"/>
      <c r="OAM8" s="1017"/>
      <c r="OAN8" s="1017"/>
      <c r="OAO8" s="1017"/>
      <c r="OAP8" s="1017"/>
      <c r="OAQ8" s="1017"/>
      <c r="OAR8" s="1017"/>
      <c r="OAS8" s="1017"/>
      <c r="OAT8" s="1017"/>
      <c r="OAU8" s="1017"/>
      <c r="OAV8" s="1017"/>
      <c r="OAW8" s="1017"/>
      <c r="OAX8" s="1017"/>
      <c r="OAY8" s="1017"/>
      <c r="OAZ8" s="1017"/>
      <c r="OBA8" s="1017"/>
      <c r="OBB8" s="1017"/>
      <c r="OBC8" s="1017"/>
      <c r="OBD8" s="1017"/>
      <c r="OBE8" s="1017"/>
      <c r="OBF8" s="1017"/>
      <c r="OBG8" s="1017"/>
      <c r="OBH8" s="1017"/>
      <c r="OBI8" s="1017"/>
      <c r="OBJ8" s="1017"/>
      <c r="OBK8" s="1017"/>
      <c r="OBL8" s="1017"/>
      <c r="OBM8" s="1017"/>
      <c r="OBN8" s="1017"/>
      <c r="OBO8" s="1017"/>
      <c r="OBP8" s="1017"/>
      <c r="OBQ8" s="1017"/>
      <c r="OBR8" s="1017"/>
      <c r="OBS8" s="1017"/>
      <c r="OBT8" s="1017"/>
      <c r="OBU8" s="1017"/>
      <c r="OBV8" s="1017"/>
      <c r="OBW8" s="1017"/>
      <c r="OBX8" s="1017"/>
      <c r="OBY8" s="1017"/>
      <c r="OBZ8" s="1017"/>
      <c r="OCA8" s="1017"/>
      <c r="OCB8" s="1017"/>
      <c r="OCC8" s="1017"/>
      <c r="OCD8" s="1017"/>
      <c r="OCE8" s="1017"/>
      <c r="OCF8" s="1017"/>
      <c r="OCG8" s="1017"/>
      <c r="OCH8" s="1017"/>
      <c r="OCI8" s="1017"/>
      <c r="OCJ8" s="1017"/>
      <c r="OCK8" s="1017"/>
      <c r="OCL8" s="1017"/>
      <c r="OCM8" s="1017"/>
      <c r="OCN8" s="1017"/>
      <c r="OCO8" s="1017"/>
      <c r="OCP8" s="1017"/>
      <c r="OCQ8" s="1017"/>
      <c r="OCR8" s="1017"/>
      <c r="OCS8" s="1017"/>
      <c r="OCT8" s="1017"/>
      <c r="OCU8" s="1017"/>
      <c r="OCV8" s="1017"/>
      <c r="OCW8" s="1017"/>
      <c r="OCX8" s="1017"/>
      <c r="OCY8" s="1017"/>
      <c r="OCZ8" s="1017"/>
      <c r="ODA8" s="1017"/>
      <c r="ODB8" s="1017"/>
      <c r="ODC8" s="1017"/>
      <c r="ODD8" s="1017"/>
      <c r="ODE8" s="1017"/>
      <c r="ODF8" s="1017"/>
      <c r="ODG8" s="1017"/>
      <c r="ODH8" s="1017"/>
      <c r="ODI8" s="1017"/>
      <c r="ODJ8" s="1017"/>
      <c r="ODK8" s="1017"/>
      <c r="ODL8" s="1017"/>
      <c r="ODM8" s="1017"/>
      <c r="ODN8" s="1017"/>
      <c r="ODO8" s="1017"/>
      <c r="ODP8" s="1017"/>
      <c r="ODQ8" s="1017"/>
      <c r="ODR8" s="1017"/>
      <c r="ODS8" s="1017"/>
      <c r="ODT8" s="1017"/>
      <c r="ODU8" s="1017"/>
      <c r="ODV8" s="1017"/>
      <c r="ODW8" s="1017"/>
      <c r="ODX8" s="1017"/>
      <c r="ODY8" s="1017"/>
      <c r="ODZ8" s="1017"/>
      <c r="OEA8" s="1017"/>
      <c r="OEB8" s="1017"/>
      <c r="OEC8" s="1017"/>
      <c r="OED8" s="1017"/>
      <c r="OEE8" s="1017"/>
      <c r="OEF8" s="1017"/>
      <c r="OEG8" s="1017"/>
      <c r="OEH8" s="1017"/>
      <c r="OEI8" s="1017"/>
      <c r="OEJ8" s="1017"/>
      <c r="OEK8" s="1017"/>
      <c r="OEL8" s="1017"/>
      <c r="OEM8" s="1017"/>
      <c r="OEN8" s="1017"/>
      <c r="OEO8" s="1017"/>
      <c r="OEP8" s="1017"/>
      <c r="OEQ8" s="1017"/>
      <c r="OER8" s="1017"/>
      <c r="OES8" s="1017"/>
      <c r="OET8" s="1017"/>
      <c r="OEU8" s="1017"/>
      <c r="OEV8" s="1017"/>
      <c r="OEW8" s="1017"/>
      <c r="OEX8" s="1017"/>
      <c r="OEY8" s="1017"/>
      <c r="OEZ8" s="1017"/>
      <c r="OFA8" s="1017"/>
      <c r="OFB8" s="1017"/>
      <c r="OFC8" s="1017"/>
      <c r="OFD8" s="1017"/>
      <c r="OFE8" s="1017"/>
      <c r="OFF8" s="1017"/>
      <c r="OFG8" s="1017"/>
      <c r="OFH8" s="1017"/>
      <c r="OFI8" s="1017"/>
      <c r="OFJ8" s="1017"/>
      <c r="OFK8" s="1017"/>
      <c r="OFL8" s="1017"/>
      <c r="OFM8" s="1017"/>
      <c r="OFN8" s="1017"/>
      <c r="OFO8" s="1017"/>
      <c r="OFP8" s="1017"/>
      <c r="OFQ8" s="1017"/>
      <c r="OFR8" s="1017"/>
      <c r="OFS8" s="1017"/>
      <c r="OFT8" s="1017"/>
      <c r="OFU8" s="1017"/>
      <c r="OFV8" s="1017"/>
      <c r="OFW8" s="1017"/>
      <c r="OFX8" s="1017"/>
      <c r="OFY8" s="1017"/>
      <c r="OFZ8" s="1017"/>
      <c r="OGA8" s="1017"/>
      <c r="OGB8" s="1017"/>
      <c r="OGC8" s="1017"/>
      <c r="OGD8" s="1017"/>
      <c r="OGE8" s="1017"/>
      <c r="OGF8" s="1017"/>
      <c r="OGG8" s="1017"/>
      <c r="OGH8" s="1017"/>
      <c r="OGI8" s="1017"/>
      <c r="OGJ8" s="1017"/>
      <c r="OGK8" s="1017"/>
      <c r="OGL8" s="1017"/>
      <c r="OGM8" s="1017"/>
      <c r="OGN8" s="1017"/>
      <c r="OGO8" s="1017"/>
      <c r="OGP8" s="1017"/>
      <c r="OGQ8" s="1017"/>
      <c r="OGR8" s="1017"/>
      <c r="OGS8" s="1017"/>
      <c r="OGT8" s="1017"/>
      <c r="OGU8" s="1017"/>
      <c r="OGV8" s="1017"/>
      <c r="OGW8" s="1017"/>
      <c r="OGX8" s="1017"/>
      <c r="OGY8" s="1017"/>
      <c r="OGZ8" s="1017"/>
      <c r="OHA8" s="1017"/>
      <c r="OHB8" s="1017"/>
      <c r="OHC8" s="1017"/>
      <c r="OHD8" s="1017"/>
      <c r="OHE8" s="1017"/>
      <c r="OHF8" s="1017"/>
      <c r="OHG8" s="1017"/>
      <c r="OHH8" s="1017"/>
      <c r="OHI8" s="1017"/>
      <c r="OHJ8" s="1017"/>
      <c r="OHK8" s="1017"/>
      <c r="OHL8" s="1017"/>
      <c r="OHM8" s="1017"/>
      <c r="OHN8" s="1017"/>
      <c r="OHO8" s="1017"/>
      <c r="OHP8" s="1017"/>
      <c r="OHQ8" s="1017"/>
      <c r="OHR8" s="1017"/>
      <c r="OHS8" s="1017"/>
      <c r="OHT8" s="1017"/>
      <c r="OHU8" s="1017"/>
      <c r="OHV8" s="1017"/>
      <c r="OHW8" s="1017"/>
      <c r="OHX8" s="1017"/>
      <c r="OHY8" s="1017"/>
      <c r="OHZ8" s="1017"/>
      <c r="OIA8" s="1017"/>
      <c r="OIB8" s="1017"/>
      <c r="OIC8" s="1017"/>
      <c r="OID8" s="1017"/>
      <c r="OIE8" s="1017"/>
      <c r="OIF8" s="1017"/>
      <c r="OIG8" s="1017"/>
      <c r="OIH8" s="1017"/>
      <c r="OII8" s="1017"/>
      <c r="OIJ8" s="1017"/>
      <c r="OIK8" s="1017"/>
      <c r="OIL8" s="1017"/>
      <c r="OIM8" s="1017"/>
      <c r="OIN8" s="1017"/>
      <c r="OIO8" s="1017"/>
      <c r="OIP8" s="1017"/>
      <c r="OIQ8" s="1017"/>
      <c r="OIR8" s="1017"/>
      <c r="OIS8" s="1017"/>
      <c r="OIT8" s="1017"/>
      <c r="OIU8" s="1017"/>
      <c r="OIV8" s="1017"/>
      <c r="OIW8" s="1017"/>
      <c r="OIX8" s="1017"/>
      <c r="OIY8" s="1017"/>
      <c r="OIZ8" s="1017"/>
      <c r="OJA8" s="1017"/>
      <c r="OJB8" s="1017"/>
      <c r="OJC8" s="1017"/>
      <c r="OJD8" s="1017"/>
      <c r="OJE8" s="1017"/>
      <c r="OJF8" s="1017"/>
      <c r="OJG8" s="1017"/>
      <c r="OJH8" s="1017"/>
      <c r="OJI8" s="1017"/>
      <c r="OJJ8" s="1017"/>
      <c r="OJK8" s="1017"/>
      <c r="OJL8" s="1017"/>
      <c r="OJM8" s="1017"/>
      <c r="OJN8" s="1017"/>
      <c r="OJO8" s="1017"/>
      <c r="OJP8" s="1017"/>
      <c r="OJQ8" s="1017"/>
      <c r="OJR8" s="1017"/>
      <c r="OJS8" s="1017"/>
      <c r="OJT8" s="1017"/>
      <c r="OJU8" s="1017"/>
      <c r="OJV8" s="1017"/>
      <c r="OJW8" s="1017"/>
      <c r="OJX8" s="1017"/>
      <c r="OJY8" s="1017"/>
      <c r="OJZ8" s="1017"/>
      <c r="OKA8" s="1017"/>
      <c r="OKB8" s="1017"/>
      <c r="OKC8" s="1017"/>
      <c r="OKD8" s="1017"/>
      <c r="OKE8" s="1017"/>
      <c r="OKF8" s="1017"/>
      <c r="OKG8" s="1017"/>
      <c r="OKH8" s="1017"/>
      <c r="OKI8" s="1017"/>
      <c r="OKJ8" s="1017"/>
      <c r="OKK8" s="1017"/>
      <c r="OKL8" s="1017"/>
      <c r="OKM8" s="1017"/>
      <c r="OKN8" s="1017"/>
      <c r="OKO8" s="1017"/>
      <c r="OKP8" s="1017"/>
      <c r="OKQ8" s="1017"/>
      <c r="OKR8" s="1017"/>
      <c r="OKS8" s="1017"/>
      <c r="OKT8" s="1017"/>
      <c r="OKU8" s="1017"/>
      <c r="OKV8" s="1017"/>
      <c r="OKW8" s="1017"/>
      <c r="OKX8" s="1017"/>
      <c r="OKY8" s="1017"/>
      <c r="OKZ8" s="1017"/>
      <c r="OLA8" s="1017"/>
      <c r="OLB8" s="1017"/>
      <c r="OLC8" s="1017"/>
      <c r="OLD8" s="1017"/>
      <c r="OLE8" s="1017"/>
      <c r="OLF8" s="1017"/>
      <c r="OLG8" s="1017"/>
      <c r="OLH8" s="1017"/>
      <c r="OLI8" s="1017"/>
      <c r="OLJ8" s="1017"/>
      <c r="OLK8" s="1017"/>
      <c r="OLL8" s="1017"/>
      <c r="OLM8" s="1017"/>
      <c r="OLN8" s="1017"/>
      <c r="OLO8" s="1017"/>
      <c r="OLP8" s="1017"/>
      <c r="OLQ8" s="1017"/>
      <c r="OLR8" s="1017"/>
      <c r="OLS8" s="1017"/>
      <c r="OLT8" s="1017"/>
      <c r="OLU8" s="1017"/>
      <c r="OLV8" s="1017"/>
      <c r="OLW8" s="1017"/>
      <c r="OLX8" s="1017"/>
      <c r="OLY8" s="1017"/>
      <c r="OLZ8" s="1017"/>
      <c r="OMA8" s="1017"/>
      <c r="OMB8" s="1017"/>
      <c r="OMC8" s="1017"/>
      <c r="OMD8" s="1017"/>
      <c r="OME8" s="1017"/>
      <c r="OMF8" s="1017"/>
      <c r="OMG8" s="1017"/>
      <c r="OMH8" s="1017"/>
      <c r="OMI8" s="1017"/>
      <c r="OMJ8" s="1017"/>
      <c r="OMK8" s="1017"/>
      <c r="OML8" s="1017"/>
      <c r="OMM8" s="1017"/>
      <c r="OMN8" s="1017"/>
      <c r="OMO8" s="1017"/>
      <c r="OMP8" s="1017"/>
      <c r="OMQ8" s="1017"/>
      <c r="OMR8" s="1017"/>
      <c r="OMS8" s="1017"/>
      <c r="OMT8" s="1017"/>
      <c r="OMU8" s="1017"/>
      <c r="OMV8" s="1017"/>
      <c r="OMW8" s="1017"/>
      <c r="OMX8" s="1017"/>
      <c r="OMY8" s="1017"/>
      <c r="OMZ8" s="1017"/>
      <c r="ONA8" s="1017"/>
      <c r="ONB8" s="1017"/>
      <c r="ONC8" s="1017"/>
      <c r="OND8" s="1017"/>
      <c r="ONE8" s="1017"/>
      <c r="ONF8" s="1017"/>
      <c r="ONG8" s="1017"/>
      <c r="ONH8" s="1017"/>
      <c r="ONI8" s="1017"/>
      <c r="ONJ8" s="1017"/>
      <c r="ONK8" s="1017"/>
      <c r="ONL8" s="1017"/>
      <c r="ONM8" s="1017"/>
      <c r="ONN8" s="1017"/>
      <c r="ONO8" s="1017"/>
      <c r="ONP8" s="1017"/>
      <c r="ONQ8" s="1017"/>
      <c r="ONR8" s="1017"/>
      <c r="ONS8" s="1017"/>
      <c r="ONT8" s="1017"/>
      <c r="ONU8" s="1017"/>
      <c r="ONV8" s="1017"/>
      <c r="ONW8" s="1017"/>
      <c r="ONX8" s="1017"/>
      <c r="ONY8" s="1017"/>
      <c r="ONZ8" s="1017"/>
      <c r="OOA8" s="1017"/>
      <c r="OOB8" s="1017"/>
      <c r="OOC8" s="1017"/>
      <c r="OOD8" s="1017"/>
      <c r="OOE8" s="1017"/>
      <c r="OOF8" s="1017"/>
      <c r="OOG8" s="1017"/>
      <c r="OOH8" s="1017"/>
      <c r="OOI8" s="1017"/>
      <c r="OOJ8" s="1017"/>
      <c r="OOK8" s="1017"/>
      <c r="OOL8" s="1017"/>
      <c r="OOM8" s="1017"/>
      <c r="OON8" s="1017"/>
      <c r="OOO8" s="1017"/>
      <c r="OOP8" s="1017"/>
      <c r="OOQ8" s="1017"/>
      <c r="OOR8" s="1017"/>
      <c r="OOS8" s="1017"/>
      <c r="OOT8" s="1017"/>
      <c r="OOU8" s="1017"/>
      <c r="OOV8" s="1017"/>
      <c r="OOW8" s="1017"/>
      <c r="OOX8" s="1017"/>
      <c r="OOY8" s="1017"/>
      <c r="OOZ8" s="1017"/>
      <c r="OPA8" s="1017"/>
      <c r="OPB8" s="1017"/>
      <c r="OPC8" s="1017"/>
      <c r="OPD8" s="1017"/>
      <c r="OPE8" s="1017"/>
      <c r="OPF8" s="1017"/>
      <c r="OPG8" s="1017"/>
      <c r="OPH8" s="1017"/>
      <c r="OPI8" s="1017"/>
      <c r="OPJ8" s="1017"/>
      <c r="OPK8" s="1017"/>
      <c r="OPL8" s="1017"/>
      <c r="OPM8" s="1017"/>
      <c r="OPN8" s="1017"/>
      <c r="OPO8" s="1017"/>
      <c r="OPP8" s="1017"/>
      <c r="OPQ8" s="1017"/>
      <c r="OPR8" s="1017"/>
      <c r="OPS8" s="1017"/>
      <c r="OPT8" s="1017"/>
      <c r="OPU8" s="1017"/>
      <c r="OPV8" s="1017"/>
      <c r="OPW8" s="1017"/>
      <c r="OPX8" s="1017"/>
      <c r="OPY8" s="1017"/>
      <c r="OPZ8" s="1017"/>
      <c r="OQA8" s="1017"/>
      <c r="OQB8" s="1017"/>
      <c r="OQC8" s="1017"/>
      <c r="OQD8" s="1017"/>
      <c r="OQE8" s="1017"/>
      <c r="OQF8" s="1017"/>
      <c r="OQG8" s="1017"/>
      <c r="OQH8" s="1017"/>
      <c r="OQI8" s="1017"/>
      <c r="OQJ8" s="1017"/>
      <c r="OQK8" s="1017"/>
      <c r="OQL8" s="1017"/>
      <c r="OQM8" s="1017"/>
      <c r="OQN8" s="1017"/>
      <c r="OQO8" s="1017"/>
      <c r="OQP8" s="1017"/>
      <c r="OQQ8" s="1017"/>
      <c r="OQR8" s="1017"/>
      <c r="OQS8" s="1017"/>
      <c r="OQT8" s="1017"/>
      <c r="OQU8" s="1017"/>
      <c r="OQV8" s="1017"/>
      <c r="OQW8" s="1017"/>
      <c r="OQX8" s="1017"/>
      <c r="OQY8" s="1017"/>
      <c r="OQZ8" s="1017"/>
      <c r="ORA8" s="1017"/>
      <c r="ORB8" s="1017"/>
      <c r="ORC8" s="1017"/>
      <c r="ORD8" s="1017"/>
      <c r="ORE8" s="1017"/>
      <c r="ORF8" s="1017"/>
      <c r="ORG8" s="1017"/>
      <c r="ORH8" s="1017"/>
      <c r="ORI8" s="1017"/>
      <c r="ORJ8" s="1017"/>
      <c r="ORK8" s="1017"/>
      <c r="ORL8" s="1017"/>
      <c r="ORM8" s="1017"/>
      <c r="ORN8" s="1017"/>
      <c r="ORO8" s="1017"/>
      <c r="ORP8" s="1017"/>
      <c r="ORQ8" s="1017"/>
      <c r="ORR8" s="1017"/>
      <c r="ORS8" s="1017"/>
      <c r="ORT8" s="1017"/>
      <c r="ORU8" s="1017"/>
      <c r="ORV8" s="1017"/>
      <c r="ORW8" s="1017"/>
      <c r="ORX8" s="1017"/>
      <c r="ORY8" s="1017"/>
      <c r="ORZ8" s="1017"/>
      <c r="OSA8" s="1017"/>
      <c r="OSB8" s="1017"/>
      <c r="OSC8" s="1017"/>
      <c r="OSD8" s="1017"/>
      <c r="OSE8" s="1017"/>
      <c r="OSF8" s="1017"/>
      <c r="OSG8" s="1017"/>
      <c r="OSH8" s="1017"/>
      <c r="OSI8" s="1017"/>
      <c r="OSJ8" s="1017"/>
      <c r="OSK8" s="1017"/>
      <c r="OSL8" s="1017"/>
      <c r="OSM8" s="1017"/>
      <c r="OSN8" s="1017"/>
      <c r="OSO8" s="1017"/>
      <c r="OSP8" s="1017"/>
      <c r="OSQ8" s="1017"/>
      <c r="OSR8" s="1017"/>
      <c r="OSS8" s="1017"/>
      <c r="OST8" s="1017"/>
      <c r="OSU8" s="1017"/>
      <c r="OSV8" s="1017"/>
      <c r="OSW8" s="1017"/>
      <c r="OSX8" s="1017"/>
      <c r="OSY8" s="1017"/>
      <c r="OSZ8" s="1017"/>
      <c r="OTA8" s="1017"/>
      <c r="OTB8" s="1017"/>
      <c r="OTC8" s="1017"/>
      <c r="OTD8" s="1017"/>
      <c r="OTE8" s="1017"/>
      <c r="OTF8" s="1017"/>
      <c r="OTG8" s="1017"/>
      <c r="OTH8" s="1017"/>
      <c r="OTI8" s="1017"/>
      <c r="OTJ8" s="1017"/>
      <c r="OTK8" s="1017"/>
      <c r="OTL8" s="1017"/>
      <c r="OTM8" s="1017"/>
      <c r="OTN8" s="1017"/>
      <c r="OTO8" s="1017"/>
      <c r="OTP8" s="1017"/>
      <c r="OTQ8" s="1017"/>
      <c r="OTR8" s="1017"/>
      <c r="OTS8" s="1017"/>
      <c r="OTT8" s="1017"/>
      <c r="OTU8" s="1017"/>
      <c r="OTV8" s="1017"/>
      <c r="OTW8" s="1017"/>
      <c r="OTX8" s="1017"/>
      <c r="OTY8" s="1017"/>
      <c r="OTZ8" s="1017"/>
      <c r="OUA8" s="1017"/>
      <c r="OUB8" s="1017"/>
      <c r="OUC8" s="1017"/>
      <c r="OUD8" s="1017"/>
      <c r="OUE8" s="1017"/>
      <c r="OUF8" s="1017"/>
      <c r="OUG8" s="1017"/>
      <c r="OUH8" s="1017"/>
      <c r="OUI8" s="1017"/>
      <c r="OUJ8" s="1017"/>
      <c r="OUK8" s="1017"/>
      <c r="OUL8" s="1017"/>
      <c r="OUM8" s="1017"/>
      <c r="OUN8" s="1017"/>
      <c r="OUO8" s="1017"/>
      <c r="OUP8" s="1017"/>
      <c r="OUQ8" s="1017"/>
      <c r="OUR8" s="1017"/>
      <c r="OUS8" s="1017"/>
      <c r="OUT8" s="1017"/>
      <c r="OUU8" s="1017"/>
      <c r="OUV8" s="1017"/>
      <c r="OUW8" s="1017"/>
      <c r="OUX8" s="1017"/>
      <c r="OUY8" s="1017"/>
      <c r="OUZ8" s="1017"/>
      <c r="OVA8" s="1017"/>
      <c r="OVB8" s="1017"/>
      <c r="OVC8" s="1017"/>
      <c r="OVD8" s="1017"/>
      <c r="OVE8" s="1017"/>
      <c r="OVF8" s="1017"/>
      <c r="OVG8" s="1017"/>
      <c r="OVH8" s="1017"/>
      <c r="OVI8" s="1017"/>
      <c r="OVJ8" s="1017"/>
      <c r="OVK8" s="1017"/>
      <c r="OVL8" s="1017"/>
      <c r="OVM8" s="1017"/>
      <c r="OVN8" s="1017"/>
      <c r="OVO8" s="1017"/>
      <c r="OVP8" s="1017"/>
      <c r="OVQ8" s="1017"/>
      <c r="OVR8" s="1017"/>
      <c r="OVS8" s="1017"/>
      <c r="OVT8" s="1017"/>
      <c r="OVU8" s="1017"/>
      <c r="OVV8" s="1017"/>
      <c r="OVW8" s="1017"/>
      <c r="OVX8" s="1017"/>
      <c r="OVY8" s="1017"/>
      <c r="OVZ8" s="1017"/>
      <c r="OWA8" s="1017"/>
      <c r="OWB8" s="1017"/>
      <c r="OWC8" s="1017"/>
      <c r="OWD8" s="1017"/>
      <c r="OWE8" s="1017"/>
      <c r="OWF8" s="1017"/>
      <c r="OWG8" s="1017"/>
      <c r="OWH8" s="1017"/>
      <c r="OWI8" s="1017"/>
      <c r="OWJ8" s="1017"/>
      <c r="OWK8" s="1017"/>
      <c r="OWL8" s="1017"/>
      <c r="OWM8" s="1017"/>
      <c r="OWN8" s="1017"/>
      <c r="OWO8" s="1017"/>
      <c r="OWP8" s="1017"/>
      <c r="OWQ8" s="1017"/>
      <c r="OWR8" s="1017"/>
      <c r="OWS8" s="1017"/>
      <c r="OWT8" s="1017"/>
      <c r="OWU8" s="1017"/>
      <c r="OWV8" s="1017"/>
      <c r="OWW8" s="1017"/>
      <c r="OWX8" s="1017"/>
      <c r="OWY8" s="1017"/>
      <c r="OWZ8" s="1017"/>
      <c r="OXA8" s="1017"/>
      <c r="OXB8" s="1017"/>
      <c r="OXC8" s="1017"/>
      <c r="OXD8" s="1017"/>
      <c r="OXE8" s="1017"/>
      <c r="OXF8" s="1017"/>
      <c r="OXG8" s="1017"/>
      <c r="OXH8" s="1017"/>
      <c r="OXI8" s="1017"/>
      <c r="OXJ8" s="1017"/>
      <c r="OXK8" s="1017"/>
      <c r="OXL8" s="1017"/>
      <c r="OXM8" s="1017"/>
      <c r="OXN8" s="1017"/>
      <c r="OXO8" s="1017"/>
      <c r="OXP8" s="1017"/>
      <c r="OXQ8" s="1017"/>
      <c r="OXR8" s="1017"/>
      <c r="OXS8" s="1017"/>
      <c r="OXT8" s="1017"/>
      <c r="OXU8" s="1017"/>
      <c r="OXV8" s="1017"/>
      <c r="OXW8" s="1017"/>
      <c r="OXX8" s="1017"/>
      <c r="OXY8" s="1017"/>
      <c r="OXZ8" s="1017"/>
      <c r="OYA8" s="1017"/>
      <c r="OYB8" s="1017"/>
      <c r="OYC8" s="1017"/>
      <c r="OYD8" s="1017"/>
      <c r="OYE8" s="1017"/>
      <c r="OYF8" s="1017"/>
      <c r="OYG8" s="1017"/>
      <c r="OYH8" s="1017"/>
      <c r="OYI8" s="1017"/>
      <c r="OYJ8" s="1017"/>
      <c r="OYK8" s="1017"/>
      <c r="OYL8" s="1017"/>
      <c r="OYM8" s="1017"/>
      <c r="OYN8" s="1017"/>
      <c r="OYO8" s="1017"/>
      <c r="OYP8" s="1017"/>
      <c r="OYQ8" s="1017"/>
      <c r="OYR8" s="1017"/>
      <c r="OYS8" s="1017"/>
      <c r="OYT8" s="1017"/>
      <c r="OYU8" s="1017"/>
      <c r="OYV8" s="1017"/>
      <c r="OYW8" s="1017"/>
      <c r="OYX8" s="1017"/>
      <c r="OYY8" s="1017"/>
      <c r="OYZ8" s="1017"/>
      <c r="OZA8" s="1017"/>
      <c r="OZB8" s="1017"/>
      <c r="OZC8" s="1017"/>
      <c r="OZD8" s="1017"/>
      <c r="OZE8" s="1017"/>
      <c r="OZF8" s="1017"/>
      <c r="OZG8" s="1017"/>
      <c r="OZH8" s="1017"/>
      <c r="OZI8" s="1017"/>
      <c r="OZJ8" s="1017"/>
      <c r="OZK8" s="1017"/>
      <c r="OZL8" s="1017"/>
      <c r="OZM8" s="1017"/>
      <c r="OZN8" s="1017"/>
      <c r="OZO8" s="1017"/>
      <c r="OZP8" s="1017"/>
      <c r="OZQ8" s="1017"/>
      <c r="OZR8" s="1017"/>
      <c r="OZS8" s="1017"/>
      <c r="OZT8" s="1017"/>
      <c r="OZU8" s="1017"/>
      <c r="OZV8" s="1017"/>
      <c r="OZW8" s="1017"/>
      <c r="OZX8" s="1017"/>
      <c r="OZY8" s="1017"/>
      <c r="OZZ8" s="1017"/>
      <c r="PAA8" s="1017"/>
      <c r="PAB8" s="1017"/>
      <c r="PAC8" s="1017"/>
      <c r="PAD8" s="1017"/>
      <c r="PAE8" s="1017"/>
      <c r="PAF8" s="1017"/>
      <c r="PAG8" s="1017"/>
      <c r="PAH8" s="1017"/>
      <c r="PAI8" s="1017"/>
      <c r="PAJ8" s="1017"/>
      <c r="PAK8" s="1017"/>
      <c r="PAL8" s="1017"/>
      <c r="PAM8" s="1017"/>
      <c r="PAN8" s="1017"/>
      <c r="PAO8" s="1017"/>
      <c r="PAP8" s="1017"/>
      <c r="PAQ8" s="1017"/>
      <c r="PAR8" s="1017"/>
      <c r="PAS8" s="1017"/>
      <c r="PAT8" s="1017"/>
      <c r="PAU8" s="1017"/>
      <c r="PAV8" s="1017"/>
      <c r="PAW8" s="1017"/>
      <c r="PAX8" s="1017"/>
      <c r="PAY8" s="1017"/>
      <c r="PAZ8" s="1017"/>
      <c r="PBA8" s="1017"/>
      <c r="PBB8" s="1017"/>
      <c r="PBC8" s="1017"/>
      <c r="PBD8" s="1017"/>
      <c r="PBE8" s="1017"/>
      <c r="PBF8" s="1017"/>
      <c r="PBG8" s="1017"/>
      <c r="PBH8" s="1017"/>
      <c r="PBI8" s="1017"/>
      <c r="PBJ8" s="1017"/>
      <c r="PBK8" s="1017"/>
      <c r="PBL8" s="1017"/>
      <c r="PBM8" s="1017"/>
      <c r="PBN8" s="1017"/>
      <c r="PBO8" s="1017"/>
      <c r="PBP8" s="1017"/>
      <c r="PBQ8" s="1017"/>
      <c r="PBR8" s="1017"/>
      <c r="PBS8" s="1017"/>
      <c r="PBT8" s="1017"/>
      <c r="PBU8" s="1017"/>
      <c r="PBV8" s="1017"/>
      <c r="PBW8" s="1017"/>
      <c r="PBX8" s="1017"/>
      <c r="PBY8" s="1017"/>
      <c r="PBZ8" s="1017"/>
      <c r="PCA8" s="1017"/>
      <c r="PCB8" s="1017"/>
      <c r="PCC8" s="1017"/>
      <c r="PCD8" s="1017"/>
      <c r="PCE8" s="1017"/>
      <c r="PCF8" s="1017"/>
      <c r="PCG8" s="1017"/>
      <c r="PCH8" s="1017"/>
      <c r="PCI8" s="1017"/>
      <c r="PCJ8" s="1017"/>
      <c r="PCK8" s="1017"/>
      <c r="PCL8" s="1017"/>
      <c r="PCM8" s="1017"/>
      <c r="PCN8" s="1017"/>
      <c r="PCO8" s="1017"/>
      <c r="PCP8" s="1017"/>
      <c r="PCQ8" s="1017"/>
      <c r="PCR8" s="1017"/>
      <c r="PCS8" s="1017"/>
      <c r="PCT8" s="1017"/>
      <c r="PCU8" s="1017"/>
      <c r="PCV8" s="1017"/>
      <c r="PCW8" s="1017"/>
      <c r="PCX8" s="1017"/>
      <c r="PCY8" s="1017"/>
      <c r="PCZ8" s="1017"/>
      <c r="PDA8" s="1017"/>
      <c r="PDB8" s="1017"/>
      <c r="PDC8" s="1017"/>
      <c r="PDD8" s="1017"/>
      <c r="PDE8" s="1017"/>
      <c r="PDF8" s="1017"/>
      <c r="PDG8" s="1017"/>
      <c r="PDH8" s="1017"/>
      <c r="PDI8" s="1017"/>
      <c r="PDJ8" s="1017"/>
      <c r="PDK8" s="1017"/>
      <c r="PDL8" s="1017"/>
      <c r="PDM8" s="1017"/>
      <c r="PDN8" s="1017"/>
      <c r="PDO8" s="1017"/>
      <c r="PDP8" s="1017"/>
      <c r="PDQ8" s="1017"/>
      <c r="PDR8" s="1017"/>
      <c r="PDS8" s="1017"/>
      <c r="PDT8" s="1017"/>
      <c r="PDU8" s="1017"/>
      <c r="PDV8" s="1017"/>
      <c r="PDW8" s="1017"/>
      <c r="PDX8" s="1017"/>
      <c r="PDY8" s="1017"/>
      <c r="PDZ8" s="1017"/>
      <c r="PEA8" s="1017"/>
      <c r="PEB8" s="1017"/>
      <c r="PEC8" s="1017"/>
      <c r="PED8" s="1017"/>
      <c r="PEE8" s="1017"/>
      <c r="PEF8" s="1017"/>
      <c r="PEG8" s="1017"/>
      <c r="PEH8" s="1017"/>
      <c r="PEI8" s="1017"/>
      <c r="PEJ8" s="1017"/>
      <c r="PEK8" s="1017"/>
      <c r="PEL8" s="1017"/>
      <c r="PEM8" s="1017"/>
      <c r="PEN8" s="1017"/>
      <c r="PEO8" s="1017"/>
      <c r="PEP8" s="1017"/>
      <c r="PEQ8" s="1017"/>
      <c r="PER8" s="1017"/>
      <c r="PES8" s="1017"/>
      <c r="PET8" s="1017"/>
      <c r="PEU8" s="1017"/>
      <c r="PEV8" s="1017"/>
      <c r="PEW8" s="1017"/>
      <c r="PEX8" s="1017"/>
      <c r="PEY8" s="1017"/>
      <c r="PEZ8" s="1017"/>
      <c r="PFA8" s="1017"/>
      <c r="PFB8" s="1017"/>
      <c r="PFC8" s="1017"/>
      <c r="PFD8" s="1017"/>
      <c r="PFE8" s="1017"/>
      <c r="PFF8" s="1017"/>
      <c r="PFG8" s="1017"/>
      <c r="PFH8" s="1017"/>
      <c r="PFI8" s="1017"/>
      <c r="PFJ8" s="1017"/>
      <c r="PFK8" s="1017"/>
      <c r="PFL8" s="1017"/>
      <c r="PFM8" s="1017"/>
      <c r="PFN8" s="1017"/>
      <c r="PFO8" s="1017"/>
      <c r="PFP8" s="1017"/>
      <c r="PFQ8" s="1017"/>
      <c r="PFR8" s="1017"/>
      <c r="PFS8" s="1017"/>
      <c r="PFT8" s="1017"/>
      <c r="PFU8" s="1017"/>
      <c r="PFV8" s="1017"/>
      <c r="PFW8" s="1017"/>
      <c r="PFX8" s="1017"/>
      <c r="PFY8" s="1017"/>
      <c r="PFZ8" s="1017"/>
      <c r="PGA8" s="1017"/>
      <c r="PGB8" s="1017"/>
      <c r="PGC8" s="1017"/>
      <c r="PGD8" s="1017"/>
      <c r="PGE8" s="1017"/>
      <c r="PGF8" s="1017"/>
      <c r="PGG8" s="1017"/>
      <c r="PGH8" s="1017"/>
      <c r="PGI8" s="1017"/>
      <c r="PGJ8" s="1017"/>
      <c r="PGK8" s="1017"/>
      <c r="PGL8" s="1017"/>
      <c r="PGM8" s="1017"/>
      <c r="PGN8" s="1017"/>
      <c r="PGO8" s="1017"/>
      <c r="PGP8" s="1017"/>
      <c r="PGQ8" s="1017"/>
      <c r="PGR8" s="1017"/>
      <c r="PGS8" s="1017"/>
      <c r="PGT8" s="1017"/>
      <c r="PGU8" s="1017"/>
      <c r="PGV8" s="1017"/>
      <c r="PGW8" s="1017"/>
      <c r="PGX8" s="1017"/>
      <c r="PGY8" s="1017"/>
      <c r="PGZ8" s="1017"/>
      <c r="PHA8" s="1017"/>
      <c r="PHB8" s="1017"/>
      <c r="PHC8" s="1017"/>
      <c r="PHD8" s="1017"/>
      <c r="PHE8" s="1017"/>
      <c r="PHF8" s="1017"/>
      <c r="PHG8" s="1017"/>
      <c r="PHH8" s="1017"/>
      <c r="PHI8" s="1017"/>
      <c r="PHJ8" s="1017"/>
      <c r="PHK8" s="1017"/>
      <c r="PHL8" s="1017"/>
      <c r="PHM8" s="1017"/>
      <c r="PHN8" s="1017"/>
      <c r="PHO8" s="1017"/>
      <c r="PHP8" s="1017"/>
      <c r="PHQ8" s="1017"/>
      <c r="PHR8" s="1017"/>
      <c r="PHS8" s="1017"/>
      <c r="PHT8" s="1017"/>
      <c r="PHU8" s="1017"/>
      <c r="PHV8" s="1017"/>
      <c r="PHW8" s="1017"/>
      <c r="PHX8" s="1017"/>
      <c r="PHY8" s="1017"/>
      <c r="PHZ8" s="1017"/>
      <c r="PIA8" s="1017"/>
      <c r="PIB8" s="1017"/>
      <c r="PIC8" s="1017"/>
      <c r="PID8" s="1017"/>
      <c r="PIE8" s="1017"/>
      <c r="PIF8" s="1017"/>
      <c r="PIG8" s="1017"/>
      <c r="PIH8" s="1017"/>
      <c r="PII8" s="1017"/>
      <c r="PIJ8" s="1017"/>
      <c r="PIK8" s="1017"/>
      <c r="PIL8" s="1017"/>
      <c r="PIM8" s="1017"/>
      <c r="PIN8" s="1017"/>
      <c r="PIO8" s="1017"/>
      <c r="PIP8" s="1017"/>
      <c r="PIQ8" s="1017"/>
      <c r="PIR8" s="1017"/>
      <c r="PIS8" s="1017"/>
      <c r="PIT8" s="1017"/>
      <c r="PIU8" s="1017"/>
      <c r="PIV8" s="1017"/>
      <c r="PIW8" s="1017"/>
      <c r="PIX8" s="1017"/>
      <c r="PIY8" s="1017"/>
      <c r="PIZ8" s="1017"/>
      <c r="PJA8" s="1017"/>
      <c r="PJB8" s="1017"/>
      <c r="PJC8" s="1017"/>
      <c r="PJD8" s="1017"/>
      <c r="PJE8" s="1017"/>
      <c r="PJF8" s="1017"/>
      <c r="PJG8" s="1017"/>
      <c r="PJH8" s="1017"/>
      <c r="PJI8" s="1017"/>
      <c r="PJJ8" s="1017"/>
      <c r="PJK8" s="1017"/>
      <c r="PJL8" s="1017"/>
      <c r="PJM8" s="1017"/>
      <c r="PJN8" s="1017"/>
      <c r="PJO8" s="1017"/>
      <c r="PJP8" s="1017"/>
      <c r="PJQ8" s="1017"/>
      <c r="PJR8" s="1017"/>
      <c r="PJS8" s="1017"/>
      <c r="PJT8" s="1017"/>
      <c r="PJU8" s="1017"/>
      <c r="PJV8" s="1017"/>
      <c r="PJW8" s="1017"/>
      <c r="PJX8" s="1017"/>
      <c r="PJY8" s="1017"/>
      <c r="PJZ8" s="1017"/>
      <c r="PKA8" s="1017"/>
      <c r="PKB8" s="1017"/>
      <c r="PKC8" s="1017"/>
      <c r="PKD8" s="1017"/>
      <c r="PKE8" s="1017"/>
      <c r="PKF8" s="1017"/>
      <c r="PKG8" s="1017"/>
      <c r="PKH8" s="1017"/>
      <c r="PKI8" s="1017"/>
      <c r="PKJ8" s="1017"/>
      <c r="PKK8" s="1017"/>
      <c r="PKL8" s="1017"/>
      <c r="PKM8" s="1017"/>
      <c r="PKN8" s="1017"/>
      <c r="PKO8" s="1017"/>
      <c r="PKP8" s="1017"/>
      <c r="PKQ8" s="1017"/>
      <c r="PKR8" s="1017"/>
      <c r="PKS8" s="1017"/>
      <c r="PKT8" s="1017"/>
      <c r="PKU8" s="1017"/>
      <c r="PKV8" s="1017"/>
      <c r="PKW8" s="1017"/>
      <c r="PKX8" s="1017"/>
      <c r="PKY8" s="1017"/>
      <c r="PKZ8" s="1017"/>
      <c r="PLA8" s="1017"/>
      <c r="PLB8" s="1017"/>
      <c r="PLC8" s="1017"/>
      <c r="PLD8" s="1017"/>
      <c r="PLE8" s="1017"/>
      <c r="PLF8" s="1017"/>
      <c r="PLG8" s="1017"/>
      <c r="PLH8" s="1017"/>
      <c r="PLI8" s="1017"/>
      <c r="PLJ8" s="1017"/>
      <c r="PLK8" s="1017"/>
      <c r="PLL8" s="1017"/>
      <c r="PLM8" s="1017"/>
      <c r="PLN8" s="1017"/>
      <c r="PLO8" s="1017"/>
      <c r="PLP8" s="1017"/>
      <c r="PLQ8" s="1017"/>
      <c r="PLR8" s="1017"/>
      <c r="PLS8" s="1017"/>
      <c r="PLT8" s="1017"/>
      <c r="PLU8" s="1017"/>
      <c r="PLV8" s="1017"/>
      <c r="PLW8" s="1017"/>
      <c r="PLX8" s="1017"/>
      <c r="PLY8" s="1017"/>
      <c r="PLZ8" s="1017"/>
      <c r="PMA8" s="1017"/>
      <c r="PMB8" s="1017"/>
      <c r="PMC8" s="1017"/>
      <c r="PMD8" s="1017"/>
      <c r="PME8" s="1017"/>
      <c r="PMF8" s="1017"/>
      <c r="PMG8" s="1017"/>
      <c r="PMH8" s="1017"/>
      <c r="PMI8" s="1017"/>
      <c r="PMJ8" s="1017"/>
      <c r="PMK8" s="1017"/>
      <c r="PML8" s="1017"/>
      <c r="PMM8" s="1017"/>
      <c r="PMN8" s="1017"/>
      <c r="PMO8" s="1017"/>
      <c r="PMP8" s="1017"/>
      <c r="PMQ8" s="1017"/>
      <c r="PMR8" s="1017"/>
      <c r="PMS8" s="1017"/>
      <c r="PMT8" s="1017"/>
      <c r="PMU8" s="1017"/>
      <c r="PMV8" s="1017"/>
      <c r="PMW8" s="1017"/>
      <c r="PMX8" s="1017"/>
      <c r="PMY8" s="1017"/>
      <c r="PMZ8" s="1017"/>
      <c r="PNA8" s="1017"/>
      <c r="PNB8" s="1017"/>
      <c r="PNC8" s="1017"/>
      <c r="PND8" s="1017"/>
      <c r="PNE8" s="1017"/>
      <c r="PNF8" s="1017"/>
      <c r="PNG8" s="1017"/>
      <c r="PNH8" s="1017"/>
      <c r="PNI8" s="1017"/>
      <c r="PNJ8" s="1017"/>
      <c r="PNK8" s="1017"/>
      <c r="PNL8" s="1017"/>
      <c r="PNM8" s="1017"/>
      <c r="PNN8" s="1017"/>
      <c r="PNO8" s="1017"/>
      <c r="PNP8" s="1017"/>
      <c r="PNQ8" s="1017"/>
      <c r="PNR8" s="1017"/>
      <c r="PNS8" s="1017"/>
      <c r="PNT8" s="1017"/>
      <c r="PNU8" s="1017"/>
      <c r="PNV8" s="1017"/>
      <c r="PNW8" s="1017"/>
      <c r="PNX8" s="1017"/>
      <c r="PNY8" s="1017"/>
      <c r="PNZ8" s="1017"/>
      <c r="POA8" s="1017"/>
      <c r="POB8" s="1017"/>
      <c r="POC8" s="1017"/>
      <c r="POD8" s="1017"/>
      <c r="POE8" s="1017"/>
      <c r="POF8" s="1017"/>
      <c r="POG8" s="1017"/>
      <c r="POH8" s="1017"/>
      <c r="POI8" s="1017"/>
      <c r="POJ8" s="1017"/>
      <c r="POK8" s="1017"/>
      <c r="POL8" s="1017"/>
      <c r="POM8" s="1017"/>
      <c r="PON8" s="1017"/>
      <c r="POO8" s="1017"/>
      <c r="POP8" s="1017"/>
      <c r="POQ8" s="1017"/>
      <c r="POR8" s="1017"/>
      <c r="POS8" s="1017"/>
      <c r="POT8" s="1017"/>
      <c r="POU8" s="1017"/>
      <c r="POV8" s="1017"/>
      <c r="POW8" s="1017"/>
      <c r="POX8" s="1017"/>
      <c r="POY8" s="1017"/>
      <c r="POZ8" s="1017"/>
      <c r="PPA8" s="1017"/>
      <c r="PPB8" s="1017"/>
      <c r="PPC8" s="1017"/>
      <c r="PPD8" s="1017"/>
      <c r="PPE8" s="1017"/>
      <c r="PPF8" s="1017"/>
      <c r="PPG8" s="1017"/>
      <c r="PPH8" s="1017"/>
      <c r="PPI8" s="1017"/>
      <c r="PPJ8" s="1017"/>
      <c r="PPK8" s="1017"/>
      <c r="PPL8" s="1017"/>
      <c r="PPM8" s="1017"/>
      <c r="PPN8" s="1017"/>
      <c r="PPO8" s="1017"/>
      <c r="PPP8" s="1017"/>
      <c r="PPQ8" s="1017"/>
      <c r="PPR8" s="1017"/>
      <c r="PPS8" s="1017"/>
      <c r="PPT8" s="1017"/>
      <c r="PPU8" s="1017"/>
      <c r="PPV8" s="1017"/>
      <c r="PPW8" s="1017"/>
      <c r="PPX8" s="1017"/>
      <c r="PPY8" s="1017"/>
      <c r="PPZ8" s="1017"/>
      <c r="PQA8" s="1017"/>
      <c r="PQB8" s="1017"/>
      <c r="PQC8" s="1017"/>
      <c r="PQD8" s="1017"/>
      <c r="PQE8" s="1017"/>
      <c r="PQF8" s="1017"/>
      <c r="PQG8" s="1017"/>
      <c r="PQH8" s="1017"/>
      <c r="PQI8" s="1017"/>
      <c r="PQJ8" s="1017"/>
      <c r="PQK8" s="1017"/>
      <c r="PQL8" s="1017"/>
      <c r="PQM8" s="1017"/>
      <c r="PQN8" s="1017"/>
      <c r="PQO8" s="1017"/>
      <c r="PQP8" s="1017"/>
      <c r="PQQ8" s="1017"/>
      <c r="PQR8" s="1017"/>
      <c r="PQS8" s="1017"/>
      <c r="PQT8" s="1017"/>
      <c r="PQU8" s="1017"/>
      <c r="PQV8" s="1017"/>
      <c r="PQW8" s="1017"/>
      <c r="PQX8" s="1017"/>
      <c r="PQY8" s="1017"/>
      <c r="PQZ8" s="1017"/>
      <c r="PRA8" s="1017"/>
      <c r="PRB8" s="1017"/>
      <c r="PRC8" s="1017"/>
      <c r="PRD8" s="1017"/>
      <c r="PRE8" s="1017"/>
      <c r="PRF8" s="1017"/>
      <c r="PRG8" s="1017"/>
      <c r="PRH8" s="1017"/>
      <c r="PRI8" s="1017"/>
      <c r="PRJ8" s="1017"/>
      <c r="PRK8" s="1017"/>
      <c r="PRL8" s="1017"/>
      <c r="PRM8" s="1017"/>
      <c r="PRN8" s="1017"/>
      <c r="PRO8" s="1017"/>
      <c r="PRP8" s="1017"/>
      <c r="PRQ8" s="1017"/>
      <c r="PRR8" s="1017"/>
      <c r="PRS8" s="1017"/>
      <c r="PRT8" s="1017"/>
      <c r="PRU8" s="1017"/>
      <c r="PRV8" s="1017"/>
      <c r="PRW8" s="1017"/>
      <c r="PRX8" s="1017"/>
      <c r="PRY8" s="1017"/>
      <c r="PRZ8" s="1017"/>
      <c r="PSA8" s="1017"/>
      <c r="PSB8" s="1017"/>
      <c r="PSC8" s="1017"/>
      <c r="PSD8" s="1017"/>
      <c r="PSE8" s="1017"/>
      <c r="PSF8" s="1017"/>
      <c r="PSG8" s="1017"/>
      <c r="PSH8" s="1017"/>
      <c r="PSI8" s="1017"/>
      <c r="PSJ8" s="1017"/>
      <c r="PSK8" s="1017"/>
      <c r="PSL8" s="1017"/>
      <c r="PSM8" s="1017"/>
      <c r="PSN8" s="1017"/>
      <c r="PSO8" s="1017"/>
      <c r="PSP8" s="1017"/>
      <c r="PSQ8" s="1017"/>
      <c r="PSR8" s="1017"/>
      <c r="PSS8" s="1017"/>
      <c r="PST8" s="1017"/>
      <c r="PSU8" s="1017"/>
      <c r="PSV8" s="1017"/>
      <c r="PSW8" s="1017"/>
      <c r="PSX8" s="1017"/>
      <c r="PSY8" s="1017"/>
      <c r="PSZ8" s="1017"/>
      <c r="PTA8" s="1017"/>
      <c r="PTB8" s="1017"/>
      <c r="PTC8" s="1017"/>
      <c r="PTD8" s="1017"/>
      <c r="PTE8" s="1017"/>
      <c r="PTF8" s="1017"/>
      <c r="PTG8" s="1017"/>
      <c r="PTH8" s="1017"/>
      <c r="PTI8" s="1017"/>
      <c r="PTJ8" s="1017"/>
      <c r="PTK8" s="1017"/>
      <c r="PTL8" s="1017"/>
      <c r="PTM8" s="1017"/>
      <c r="PTN8" s="1017"/>
      <c r="PTO8" s="1017"/>
      <c r="PTP8" s="1017"/>
      <c r="PTQ8" s="1017"/>
      <c r="PTR8" s="1017"/>
      <c r="PTS8" s="1017"/>
      <c r="PTT8" s="1017"/>
      <c r="PTU8" s="1017"/>
      <c r="PTV8" s="1017"/>
      <c r="PTW8" s="1017"/>
      <c r="PTX8" s="1017"/>
      <c r="PTY8" s="1017"/>
      <c r="PTZ8" s="1017"/>
      <c r="PUA8" s="1017"/>
      <c r="PUB8" s="1017"/>
      <c r="PUC8" s="1017"/>
      <c r="PUD8" s="1017"/>
      <c r="PUE8" s="1017"/>
      <c r="PUF8" s="1017"/>
      <c r="PUG8" s="1017"/>
      <c r="PUH8" s="1017"/>
      <c r="PUI8" s="1017"/>
      <c r="PUJ8" s="1017"/>
      <c r="PUK8" s="1017"/>
      <c r="PUL8" s="1017"/>
      <c r="PUM8" s="1017"/>
      <c r="PUN8" s="1017"/>
      <c r="PUO8" s="1017"/>
      <c r="PUP8" s="1017"/>
      <c r="PUQ8" s="1017"/>
      <c r="PUR8" s="1017"/>
      <c r="PUS8" s="1017"/>
      <c r="PUT8" s="1017"/>
      <c r="PUU8" s="1017"/>
      <c r="PUV8" s="1017"/>
      <c r="PUW8" s="1017"/>
      <c r="PUX8" s="1017"/>
      <c r="PUY8" s="1017"/>
      <c r="PUZ8" s="1017"/>
      <c r="PVA8" s="1017"/>
      <c r="PVB8" s="1017"/>
      <c r="PVC8" s="1017"/>
      <c r="PVD8" s="1017"/>
      <c r="PVE8" s="1017"/>
      <c r="PVF8" s="1017"/>
      <c r="PVG8" s="1017"/>
      <c r="PVH8" s="1017"/>
      <c r="PVI8" s="1017"/>
      <c r="PVJ8" s="1017"/>
      <c r="PVK8" s="1017"/>
      <c r="PVL8" s="1017"/>
      <c r="PVM8" s="1017"/>
      <c r="PVN8" s="1017"/>
      <c r="PVO8" s="1017"/>
      <c r="PVP8" s="1017"/>
      <c r="PVQ8" s="1017"/>
      <c r="PVR8" s="1017"/>
      <c r="PVS8" s="1017"/>
      <c r="PVT8" s="1017"/>
      <c r="PVU8" s="1017"/>
      <c r="PVV8" s="1017"/>
      <c r="PVW8" s="1017"/>
      <c r="PVX8" s="1017"/>
      <c r="PVY8" s="1017"/>
      <c r="PVZ8" s="1017"/>
      <c r="PWA8" s="1017"/>
      <c r="PWB8" s="1017"/>
      <c r="PWC8" s="1017"/>
      <c r="PWD8" s="1017"/>
      <c r="PWE8" s="1017"/>
      <c r="PWF8" s="1017"/>
      <c r="PWG8" s="1017"/>
      <c r="PWH8" s="1017"/>
      <c r="PWI8" s="1017"/>
      <c r="PWJ8" s="1017"/>
      <c r="PWK8" s="1017"/>
      <c r="PWL8" s="1017"/>
      <c r="PWM8" s="1017"/>
      <c r="PWN8" s="1017"/>
      <c r="PWO8" s="1017"/>
      <c r="PWP8" s="1017"/>
      <c r="PWQ8" s="1017"/>
      <c r="PWR8" s="1017"/>
      <c r="PWS8" s="1017"/>
      <c r="PWT8" s="1017"/>
      <c r="PWU8" s="1017"/>
      <c r="PWV8" s="1017"/>
      <c r="PWW8" s="1017"/>
      <c r="PWX8" s="1017"/>
      <c r="PWY8" s="1017"/>
      <c r="PWZ8" s="1017"/>
      <c r="PXA8" s="1017"/>
      <c r="PXB8" s="1017"/>
      <c r="PXC8" s="1017"/>
      <c r="PXD8" s="1017"/>
      <c r="PXE8" s="1017"/>
      <c r="PXF8" s="1017"/>
      <c r="PXG8" s="1017"/>
      <c r="PXH8" s="1017"/>
      <c r="PXI8" s="1017"/>
      <c r="PXJ8" s="1017"/>
      <c r="PXK8" s="1017"/>
      <c r="PXL8" s="1017"/>
      <c r="PXM8" s="1017"/>
      <c r="PXN8" s="1017"/>
      <c r="PXO8" s="1017"/>
      <c r="PXP8" s="1017"/>
      <c r="PXQ8" s="1017"/>
      <c r="PXR8" s="1017"/>
      <c r="PXS8" s="1017"/>
      <c r="PXT8" s="1017"/>
      <c r="PXU8" s="1017"/>
      <c r="PXV8" s="1017"/>
      <c r="PXW8" s="1017"/>
      <c r="PXX8" s="1017"/>
      <c r="PXY8" s="1017"/>
      <c r="PXZ8" s="1017"/>
      <c r="PYA8" s="1017"/>
      <c r="PYB8" s="1017"/>
      <c r="PYC8" s="1017"/>
      <c r="PYD8" s="1017"/>
      <c r="PYE8" s="1017"/>
      <c r="PYF8" s="1017"/>
      <c r="PYG8" s="1017"/>
      <c r="PYH8" s="1017"/>
      <c r="PYI8" s="1017"/>
      <c r="PYJ8" s="1017"/>
      <c r="PYK8" s="1017"/>
      <c r="PYL8" s="1017"/>
      <c r="PYM8" s="1017"/>
      <c r="PYN8" s="1017"/>
      <c r="PYO8" s="1017"/>
      <c r="PYP8" s="1017"/>
      <c r="PYQ8" s="1017"/>
      <c r="PYR8" s="1017"/>
      <c r="PYS8" s="1017"/>
      <c r="PYT8" s="1017"/>
      <c r="PYU8" s="1017"/>
      <c r="PYV8" s="1017"/>
      <c r="PYW8" s="1017"/>
      <c r="PYX8" s="1017"/>
      <c r="PYY8" s="1017"/>
      <c r="PYZ8" s="1017"/>
      <c r="PZA8" s="1017"/>
      <c r="PZB8" s="1017"/>
      <c r="PZC8" s="1017"/>
      <c r="PZD8" s="1017"/>
      <c r="PZE8" s="1017"/>
      <c r="PZF8" s="1017"/>
      <c r="PZG8" s="1017"/>
      <c r="PZH8" s="1017"/>
      <c r="PZI8" s="1017"/>
      <c r="PZJ8" s="1017"/>
      <c r="PZK8" s="1017"/>
      <c r="PZL8" s="1017"/>
      <c r="PZM8" s="1017"/>
      <c r="PZN8" s="1017"/>
      <c r="PZO8" s="1017"/>
      <c r="PZP8" s="1017"/>
      <c r="PZQ8" s="1017"/>
      <c r="PZR8" s="1017"/>
      <c r="PZS8" s="1017"/>
      <c r="PZT8" s="1017"/>
      <c r="PZU8" s="1017"/>
      <c r="PZV8" s="1017"/>
      <c r="PZW8" s="1017"/>
      <c r="PZX8" s="1017"/>
      <c r="PZY8" s="1017"/>
      <c r="PZZ8" s="1017"/>
      <c r="QAA8" s="1017"/>
      <c r="QAB8" s="1017"/>
      <c r="QAC8" s="1017"/>
      <c r="QAD8" s="1017"/>
      <c r="QAE8" s="1017"/>
      <c r="QAF8" s="1017"/>
      <c r="QAG8" s="1017"/>
      <c r="QAH8" s="1017"/>
      <c r="QAI8" s="1017"/>
      <c r="QAJ8" s="1017"/>
      <c r="QAK8" s="1017"/>
      <c r="QAL8" s="1017"/>
      <c r="QAM8" s="1017"/>
      <c r="QAN8" s="1017"/>
      <c r="QAO8" s="1017"/>
      <c r="QAP8" s="1017"/>
      <c r="QAQ8" s="1017"/>
      <c r="QAR8" s="1017"/>
      <c r="QAS8" s="1017"/>
      <c r="QAT8" s="1017"/>
      <c r="QAU8" s="1017"/>
      <c r="QAV8" s="1017"/>
      <c r="QAW8" s="1017"/>
      <c r="QAX8" s="1017"/>
      <c r="QAY8" s="1017"/>
      <c r="QAZ8" s="1017"/>
      <c r="QBA8" s="1017"/>
      <c r="QBB8" s="1017"/>
      <c r="QBC8" s="1017"/>
      <c r="QBD8" s="1017"/>
      <c r="QBE8" s="1017"/>
      <c r="QBF8" s="1017"/>
      <c r="QBG8" s="1017"/>
      <c r="QBH8" s="1017"/>
      <c r="QBI8" s="1017"/>
      <c r="QBJ8" s="1017"/>
      <c r="QBK8" s="1017"/>
      <c r="QBL8" s="1017"/>
      <c r="QBM8" s="1017"/>
      <c r="QBN8" s="1017"/>
      <c r="QBO8" s="1017"/>
      <c r="QBP8" s="1017"/>
      <c r="QBQ8" s="1017"/>
      <c r="QBR8" s="1017"/>
      <c r="QBS8" s="1017"/>
      <c r="QBT8" s="1017"/>
      <c r="QBU8" s="1017"/>
      <c r="QBV8" s="1017"/>
      <c r="QBW8" s="1017"/>
      <c r="QBX8" s="1017"/>
      <c r="QBY8" s="1017"/>
      <c r="QBZ8" s="1017"/>
      <c r="QCA8" s="1017"/>
      <c r="QCB8" s="1017"/>
      <c r="QCC8" s="1017"/>
      <c r="QCD8" s="1017"/>
      <c r="QCE8" s="1017"/>
      <c r="QCF8" s="1017"/>
      <c r="QCG8" s="1017"/>
      <c r="QCH8" s="1017"/>
      <c r="QCI8" s="1017"/>
      <c r="QCJ8" s="1017"/>
      <c r="QCK8" s="1017"/>
      <c r="QCL8" s="1017"/>
      <c r="QCM8" s="1017"/>
      <c r="QCN8" s="1017"/>
      <c r="QCO8" s="1017"/>
      <c r="QCP8" s="1017"/>
      <c r="QCQ8" s="1017"/>
      <c r="QCR8" s="1017"/>
      <c r="QCS8" s="1017"/>
      <c r="QCT8" s="1017"/>
      <c r="QCU8" s="1017"/>
      <c r="QCV8" s="1017"/>
      <c r="QCW8" s="1017"/>
      <c r="QCX8" s="1017"/>
      <c r="QCY8" s="1017"/>
      <c r="QCZ8" s="1017"/>
      <c r="QDA8" s="1017"/>
      <c r="QDB8" s="1017"/>
      <c r="QDC8" s="1017"/>
      <c r="QDD8" s="1017"/>
      <c r="QDE8" s="1017"/>
      <c r="QDF8" s="1017"/>
      <c r="QDG8" s="1017"/>
      <c r="QDH8" s="1017"/>
      <c r="QDI8" s="1017"/>
      <c r="QDJ8" s="1017"/>
      <c r="QDK8" s="1017"/>
      <c r="QDL8" s="1017"/>
      <c r="QDM8" s="1017"/>
      <c r="QDN8" s="1017"/>
      <c r="QDO8" s="1017"/>
      <c r="QDP8" s="1017"/>
      <c r="QDQ8" s="1017"/>
      <c r="QDR8" s="1017"/>
      <c r="QDS8" s="1017"/>
      <c r="QDT8" s="1017"/>
      <c r="QDU8" s="1017"/>
      <c r="QDV8" s="1017"/>
      <c r="QDW8" s="1017"/>
      <c r="QDX8" s="1017"/>
      <c r="QDY8" s="1017"/>
      <c r="QDZ8" s="1017"/>
      <c r="QEA8" s="1017"/>
      <c r="QEB8" s="1017"/>
      <c r="QEC8" s="1017"/>
      <c r="QED8" s="1017"/>
      <c r="QEE8" s="1017"/>
      <c r="QEF8" s="1017"/>
      <c r="QEG8" s="1017"/>
      <c r="QEH8" s="1017"/>
      <c r="QEI8" s="1017"/>
      <c r="QEJ8" s="1017"/>
      <c r="QEK8" s="1017"/>
      <c r="QEL8" s="1017"/>
      <c r="QEM8" s="1017"/>
      <c r="QEN8" s="1017"/>
      <c r="QEO8" s="1017"/>
      <c r="QEP8" s="1017"/>
      <c r="QEQ8" s="1017"/>
      <c r="QER8" s="1017"/>
      <c r="QES8" s="1017"/>
      <c r="QET8" s="1017"/>
      <c r="QEU8" s="1017"/>
      <c r="QEV8" s="1017"/>
      <c r="QEW8" s="1017"/>
      <c r="QEX8" s="1017"/>
      <c r="QEY8" s="1017"/>
      <c r="QEZ8" s="1017"/>
      <c r="QFA8" s="1017"/>
      <c r="QFB8" s="1017"/>
      <c r="QFC8" s="1017"/>
      <c r="QFD8" s="1017"/>
      <c r="QFE8" s="1017"/>
      <c r="QFF8" s="1017"/>
      <c r="QFG8" s="1017"/>
      <c r="QFH8" s="1017"/>
      <c r="QFI8" s="1017"/>
      <c r="QFJ8" s="1017"/>
      <c r="QFK8" s="1017"/>
      <c r="QFL8" s="1017"/>
      <c r="QFM8" s="1017"/>
      <c r="QFN8" s="1017"/>
      <c r="QFO8" s="1017"/>
      <c r="QFP8" s="1017"/>
      <c r="QFQ8" s="1017"/>
      <c r="QFR8" s="1017"/>
      <c r="QFS8" s="1017"/>
      <c r="QFT8" s="1017"/>
      <c r="QFU8" s="1017"/>
      <c r="QFV8" s="1017"/>
      <c r="QFW8" s="1017"/>
      <c r="QFX8" s="1017"/>
      <c r="QFY8" s="1017"/>
      <c r="QFZ8" s="1017"/>
      <c r="QGA8" s="1017"/>
      <c r="QGB8" s="1017"/>
      <c r="QGC8" s="1017"/>
      <c r="QGD8" s="1017"/>
      <c r="QGE8" s="1017"/>
      <c r="QGF8" s="1017"/>
      <c r="QGG8" s="1017"/>
      <c r="QGH8" s="1017"/>
      <c r="QGI8" s="1017"/>
      <c r="QGJ8" s="1017"/>
      <c r="QGK8" s="1017"/>
      <c r="QGL8" s="1017"/>
      <c r="QGM8" s="1017"/>
      <c r="QGN8" s="1017"/>
      <c r="QGO8" s="1017"/>
      <c r="QGP8" s="1017"/>
      <c r="QGQ8" s="1017"/>
      <c r="QGR8" s="1017"/>
      <c r="QGS8" s="1017"/>
      <c r="QGT8" s="1017"/>
      <c r="QGU8" s="1017"/>
      <c r="QGV8" s="1017"/>
      <c r="QGW8" s="1017"/>
      <c r="QGX8" s="1017"/>
      <c r="QGY8" s="1017"/>
      <c r="QGZ8" s="1017"/>
      <c r="QHA8" s="1017"/>
      <c r="QHB8" s="1017"/>
      <c r="QHC8" s="1017"/>
      <c r="QHD8" s="1017"/>
      <c r="QHE8" s="1017"/>
      <c r="QHF8" s="1017"/>
      <c r="QHG8" s="1017"/>
      <c r="QHH8" s="1017"/>
      <c r="QHI8" s="1017"/>
      <c r="QHJ8" s="1017"/>
      <c r="QHK8" s="1017"/>
      <c r="QHL8" s="1017"/>
      <c r="QHM8" s="1017"/>
      <c r="QHN8" s="1017"/>
      <c r="QHO8" s="1017"/>
      <c r="QHP8" s="1017"/>
      <c r="QHQ8" s="1017"/>
      <c r="QHR8" s="1017"/>
      <c r="QHS8" s="1017"/>
      <c r="QHT8" s="1017"/>
      <c r="QHU8" s="1017"/>
      <c r="QHV8" s="1017"/>
      <c r="QHW8" s="1017"/>
      <c r="QHX8" s="1017"/>
      <c r="QHY8" s="1017"/>
      <c r="QHZ8" s="1017"/>
      <c r="QIA8" s="1017"/>
      <c r="QIB8" s="1017"/>
      <c r="QIC8" s="1017"/>
      <c r="QID8" s="1017"/>
      <c r="QIE8" s="1017"/>
      <c r="QIF8" s="1017"/>
      <c r="QIG8" s="1017"/>
      <c r="QIH8" s="1017"/>
      <c r="QII8" s="1017"/>
      <c r="QIJ8" s="1017"/>
      <c r="QIK8" s="1017"/>
      <c r="QIL8" s="1017"/>
      <c r="QIM8" s="1017"/>
      <c r="QIN8" s="1017"/>
      <c r="QIO8" s="1017"/>
      <c r="QIP8" s="1017"/>
      <c r="QIQ8" s="1017"/>
      <c r="QIR8" s="1017"/>
      <c r="QIS8" s="1017"/>
      <c r="QIT8" s="1017"/>
      <c r="QIU8" s="1017"/>
      <c r="QIV8" s="1017"/>
      <c r="QIW8" s="1017"/>
      <c r="QIX8" s="1017"/>
      <c r="QIY8" s="1017"/>
      <c r="QIZ8" s="1017"/>
      <c r="QJA8" s="1017"/>
      <c r="QJB8" s="1017"/>
      <c r="QJC8" s="1017"/>
      <c r="QJD8" s="1017"/>
      <c r="QJE8" s="1017"/>
      <c r="QJF8" s="1017"/>
      <c r="QJG8" s="1017"/>
      <c r="QJH8" s="1017"/>
      <c r="QJI8" s="1017"/>
      <c r="QJJ8" s="1017"/>
      <c r="QJK8" s="1017"/>
      <c r="QJL8" s="1017"/>
      <c r="QJM8" s="1017"/>
      <c r="QJN8" s="1017"/>
      <c r="QJO8" s="1017"/>
      <c r="QJP8" s="1017"/>
      <c r="QJQ8" s="1017"/>
      <c r="QJR8" s="1017"/>
      <c r="QJS8" s="1017"/>
      <c r="QJT8" s="1017"/>
      <c r="QJU8" s="1017"/>
      <c r="QJV8" s="1017"/>
      <c r="QJW8" s="1017"/>
      <c r="QJX8" s="1017"/>
      <c r="QJY8" s="1017"/>
      <c r="QJZ8" s="1017"/>
      <c r="QKA8" s="1017"/>
      <c r="QKB8" s="1017"/>
      <c r="QKC8" s="1017"/>
      <c r="QKD8" s="1017"/>
      <c r="QKE8" s="1017"/>
      <c r="QKF8" s="1017"/>
      <c r="QKG8" s="1017"/>
      <c r="QKH8" s="1017"/>
      <c r="QKI8" s="1017"/>
      <c r="QKJ8" s="1017"/>
      <c r="QKK8" s="1017"/>
      <c r="QKL8" s="1017"/>
      <c r="QKM8" s="1017"/>
      <c r="QKN8" s="1017"/>
      <c r="QKO8" s="1017"/>
      <c r="QKP8" s="1017"/>
      <c r="QKQ8" s="1017"/>
      <c r="QKR8" s="1017"/>
      <c r="QKS8" s="1017"/>
      <c r="QKT8" s="1017"/>
      <c r="QKU8" s="1017"/>
      <c r="QKV8" s="1017"/>
      <c r="QKW8" s="1017"/>
      <c r="QKX8" s="1017"/>
      <c r="QKY8" s="1017"/>
      <c r="QKZ8" s="1017"/>
      <c r="QLA8" s="1017"/>
      <c r="QLB8" s="1017"/>
      <c r="QLC8" s="1017"/>
      <c r="QLD8" s="1017"/>
      <c r="QLE8" s="1017"/>
      <c r="QLF8" s="1017"/>
      <c r="QLG8" s="1017"/>
      <c r="QLH8" s="1017"/>
      <c r="QLI8" s="1017"/>
      <c r="QLJ8" s="1017"/>
      <c r="QLK8" s="1017"/>
      <c r="QLL8" s="1017"/>
      <c r="QLM8" s="1017"/>
      <c r="QLN8" s="1017"/>
      <c r="QLO8" s="1017"/>
      <c r="QLP8" s="1017"/>
      <c r="QLQ8" s="1017"/>
      <c r="QLR8" s="1017"/>
      <c r="QLS8" s="1017"/>
      <c r="QLT8" s="1017"/>
      <c r="QLU8" s="1017"/>
      <c r="QLV8" s="1017"/>
      <c r="QLW8" s="1017"/>
      <c r="QLX8" s="1017"/>
      <c r="QLY8" s="1017"/>
      <c r="QLZ8" s="1017"/>
      <c r="QMA8" s="1017"/>
      <c r="QMB8" s="1017"/>
      <c r="QMC8" s="1017"/>
      <c r="QMD8" s="1017"/>
      <c r="QME8" s="1017"/>
      <c r="QMF8" s="1017"/>
      <c r="QMG8" s="1017"/>
      <c r="QMH8" s="1017"/>
      <c r="QMI8" s="1017"/>
      <c r="QMJ8" s="1017"/>
      <c r="QMK8" s="1017"/>
      <c r="QML8" s="1017"/>
      <c r="QMM8" s="1017"/>
      <c r="QMN8" s="1017"/>
      <c r="QMO8" s="1017"/>
      <c r="QMP8" s="1017"/>
      <c r="QMQ8" s="1017"/>
      <c r="QMR8" s="1017"/>
      <c r="QMS8" s="1017"/>
      <c r="QMT8" s="1017"/>
      <c r="QMU8" s="1017"/>
      <c r="QMV8" s="1017"/>
      <c r="QMW8" s="1017"/>
      <c r="QMX8" s="1017"/>
      <c r="QMY8" s="1017"/>
      <c r="QMZ8" s="1017"/>
      <c r="QNA8" s="1017"/>
      <c r="QNB8" s="1017"/>
      <c r="QNC8" s="1017"/>
      <c r="QND8" s="1017"/>
      <c r="QNE8" s="1017"/>
      <c r="QNF8" s="1017"/>
      <c r="QNG8" s="1017"/>
      <c r="QNH8" s="1017"/>
      <c r="QNI8" s="1017"/>
      <c r="QNJ8" s="1017"/>
      <c r="QNK8" s="1017"/>
      <c r="QNL8" s="1017"/>
      <c r="QNM8" s="1017"/>
      <c r="QNN8" s="1017"/>
      <c r="QNO8" s="1017"/>
      <c r="QNP8" s="1017"/>
      <c r="QNQ8" s="1017"/>
      <c r="QNR8" s="1017"/>
      <c r="QNS8" s="1017"/>
      <c r="QNT8" s="1017"/>
      <c r="QNU8" s="1017"/>
      <c r="QNV8" s="1017"/>
      <c r="QNW8" s="1017"/>
      <c r="QNX8" s="1017"/>
      <c r="QNY8" s="1017"/>
      <c r="QNZ8" s="1017"/>
      <c r="QOA8" s="1017"/>
      <c r="QOB8" s="1017"/>
      <c r="QOC8" s="1017"/>
      <c r="QOD8" s="1017"/>
      <c r="QOE8" s="1017"/>
      <c r="QOF8" s="1017"/>
      <c r="QOG8" s="1017"/>
      <c r="QOH8" s="1017"/>
      <c r="QOI8" s="1017"/>
      <c r="QOJ8" s="1017"/>
      <c r="QOK8" s="1017"/>
      <c r="QOL8" s="1017"/>
      <c r="QOM8" s="1017"/>
      <c r="QON8" s="1017"/>
      <c r="QOO8" s="1017"/>
      <c r="QOP8" s="1017"/>
      <c r="QOQ8" s="1017"/>
      <c r="QOR8" s="1017"/>
      <c r="QOS8" s="1017"/>
      <c r="QOT8" s="1017"/>
      <c r="QOU8" s="1017"/>
      <c r="QOV8" s="1017"/>
      <c r="QOW8" s="1017"/>
      <c r="QOX8" s="1017"/>
      <c r="QOY8" s="1017"/>
      <c r="QOZ8" s="1017"/>
      <c r="QPA8" s="1017"/>
      <c r="QPB8" s="1017"/>
      <c r="QPC8" s="1017"/>
      <c r="QPD8" s="1017"/>
      <c r="QPE8" s="1017"/>
      <c r="QPF8" s="1017"/>
      <c r="QPG8" s="1017"/>
      <c r="QPH8" s="1017"/>
      <c r="QPI8" s="1017"/>
      <c r="QPJ8" s="1017"/>
      <c r="QPK8" s="1017"/>
      <c r="QPL8" s="1017"/>
      <c r="QPM8" s="1017"/>
      <c r="QPN8" s="1017"/>
      <c r="QPO8" s="1017"/>
      <c r="QPP8" s="1017"/>
      <c r="QPQ8" s="1017"/>
      <c r="QPR8" s="1017"/>
      <c r="QPS8" s="1017"/>
      <c r="QPT8" s="1017"/>
      <c r="QPU8" s="1017"/>
      <c r="QPV8" s="1017"/>
      <c r="QPW8" s="1017"/>
      <c r="QPX8" s="1017"/>
      <c r="QPY8" s="1017"/>
      <c r="QPZ8" s="1017"/>
      <c r="QQA8" s="1017"/>
      <c r="QQB8" s="1017"/>
      <c r="QQC8" s="1017"/>
      <c r="QQD8" s="1017"/>
      <c r="QQE8" s="1017"/>
      <c r="QQF8" s="1017"/>
      <c r="QQG8" s="1017"/>
      <c r="QQH8" s="1017"/>
      <c r="QQI8" s="1017"/>
      <c r="QQJ8" s="1017"/>
      <c r="QQK8" s="1017"/>
      <c r="QQL8" s="1017"/>
      <c r="QQM8" s="1017"/>
      <c r="QQN8" s="1017"/>
      <c r="QQO8" s="1017"/>
      <c r="QQP8" s="1017"/>
      <c r="QQQ8" s="1017"/>
      <c r="QQR8" s="1017"/>
      <c r="QQS8" s="1017"/>
      <c r="QQT8" s="1017"/>
      <c r="QQU8" s="1017"/>
      <c r="QQV8" s="1017"/>
      <c r="QQW8" s="1017"/>
      <c r="QQX8" s="1017"/>
      <c r="QQY8" s="1017"/>
      <c r="QQZ8" s="1017"/>
      <c r="QRA8" s="1017"/>
      <c r="QRB8" s="1017"/>
      <c r="QRC8" s="1017"/>
      <c r="QRD8" s="1017"/>
      <c r="QRE8" s="1017"/>
      <c r="QRF8" s="1017"/>
      <c r="QRG8" s="1017"/>
      <c r="QRH8" s="1017"/>
      <c r="QRI8" s="1017"/>
      <c r="QRJ8" s="1017"/>
      <c r="QRK8" s="1017"/>
      <c r="QRL8" s="1017"/>
      <c r="QRM8" s="1017"/>
      <c r="QRN8" s="1017"/>
      <c r="QRO8" s="1017"/>
      <c r="QRP8" s="1017"/>
      <c r="QRQ8" s="1017"/>
      <c r="QRR8" s="1017"/>
      <c r="QRS8" s="1017"/>
      <c r="QRT8" s="1017"/>
      <c r="QRU8" s="1017"/>
      <c r="QRV8" s="1017"/>
      <c r="QRW8" s="1017"/>
      <c r="QRX8" s="1017"/>
      <c r="QRY8" s="1017"/>
      <c r="QRZ8" s="1017"/>
      <c r="QSA8" s="1017"/>
      <c r="QSB8" s="1017"/>
      <c r="QSC8" s="1017"/>
      <c r="QSD8" s="1017"/>
      <c r="QSE8" s="1017"/>
      <c r="QSF8" s="1017"/>
      <c r="QSG8" s="1017"/>
      <c r="QSH8" s="1017"/>
      <c r="QSI8" s="1017"/>
      <c r="QSJ8" s="1017"/>
      <c r="QSK8" s="1017"/>
      <c r="QSL8" s="1017"/>
      <c r="QSM8" s="1017"/>
      <c r="QSN8" s="1017"/>
      <c r="QSO8" s="1017"/>
      <c r="QSP8" s="1017"/>
      <c r="QSQ8" s="1017"/>
      <c r="QSR8" s="1017"/>
      <c r="QSS8" s="1017"/>
      <c r="QST8" s="1017"/>
      <c r="QSU8" s="1017"/>
      <c r="QSV8" s="1017"/>
      <c r="QSW8" s="1017"/>
      <c r="QSX8" s="1017"/>
      <c r="QSY8" s="1017"/>
      <c r="QSZ8" s="1017"/>
      <c r="QTA8" s="1017"/>
      <c r="QTB8" s="1017"/>
      <c r="QTC8" s="1017"/>
      <c r="QTD8" s="1017"/>
      <c r="QTE8" s="1017"/>
      <c r="QTF8" s="1017"/>
      <c r="QTG8" s="1017"/>
      <c r="QTH8" s="1017"/>
      <c r="QTI8" s="1017"/>
      <c r="QTJ8" s="1017"/>
      <c r="QTK8" s="1017"/>
      <c r="QTL8" s="1017"/>
      <c r="QTM8" s="1017"/>
      <c r="QTN8" s="1017"/>
      <c r="QTO8" s="1017"/>
      <c r="QTP8" s="1017"/>
      <c r="QTQ8" s="1017"/>
      <c r="QTR8" s="1017"/>
      <c r="QTS8" s="1017"/>
      <c r="QTT8" s="1017"/>
      <c r="QTU8" s="1017"/>
      <c r="QTV8" s="1017"/>
      <c r="QTW8" s="1017"/>
      <c r="QTX8" s="1017"/>
      <c r="QTY8" s="1017"/>
      <c r="QTZ8" s="1017"/>
      <c r="QUA8" s="1017"/>
      <c r="QUB8" s="1017"/>
      <c r="QUC8" s="1017"/>
      <c r="QUD8" s="1017"/>
      <c r="QUE8" s="1017"/>
      <c r="QUF8" s="1017"/>
      <c r="QUG8" s="1017"/>
      <c r="QUH8" s="1017"/>
      <c r="QUI8" s="1017"/>
      <c r="QUJ8" s="1017"/>
      <c r="QUK8" s="1017"/>
      <c r="QUL8" s="1017"/>
      <c r="QUM8" s="1017"/>
      <c r="QUN8" s="1017"/>
      <c r="QUO8" s="1017"/>
      <c r="QUP8" s="1017"/>
      <c r="QUQ8" s="1017"/>
      <c r="QUR8" s="1017"/>
      <c r="QUS8" s="1017"/>
      <c r="QUT8" s="1017"/>
      <c r="QUU8" s="1017"/>
      <c r="QUV8" s="1017"/>
      <c r="QUW8" s="1017"/>
      <c r="QUX8" s="1017"/>
      <c r="QUY8" s="1017"/>
      <c r="QUZ8" s="1017"/>
      <c r="QVA8" s="1017"/>
      <c r="QVB8" s="1017"/>
      <c r="QVC8" s="1017"/>
      <c r="QVD8" s="1017"/>
      <c r="QVE8" s="1017"/>
      <c r="QVF8" s="1017"/>
      <c r="QVG8" s="1017"/>
      <c r="QVH8" s="1017"/>
      <c r="QVI8" s="1017"/>
      <c r="QVJ8" s="1017"/>
      <c r="QVK8" s="1017"/>
      <c r="QVL8" s="1017"/>
      <c r="QVM8" s="1017"/>
      <c r="QVN8" s="1017"/>
      <c r="QVO8" s="1017"/>
      <c r="QVP8" s="1017"/>
      <c r="QVQ8" s="1017"/>
      <c r="QVR8" s="1017"/>
      <c r="QVS8" s="1017"/>
      <c r="QVT8" s="1017"/>
      <c r="QVU8" s="1017"/>
      <c r="QVV8" s="1017"/>
      <c r="QVW8" s="1017"/>
      <c r="QVX8" s="1017"/>
      <c r="QVY8" s="1017"/>
      <c r="QVZ8" s="1017"/>
      <c r="QWA8" s="1017"/>
      <c r="QWB8" s="1017"/>
      <c r="QWC8" s="1017"/>
      <c r="QWD8" s="1017"/>
      <c r="QWE8" s="1017"/>
      <c r="QWF8" s="1017"/>
      <c r="QWG8" s="1017"/>
      <c r="QWH8" s="1017"/>
      <c r="QWI8" s="1017"/>
      <c r="QWJ8" s="1017"/>
      <c r="QWK8" s="1017"/>
      <c r="QWL8" s="1017"/>
      <c r="QWM8" s="1017"/>
      <c r="QWN8" s="1017"/>
      <c r="QWO8" s="1017"/>
      <c r="QWP8" s="1017"/>
      <c r="QWQ8" s="1017"/>
      <c r="QWR8" s="1017"/>
      <c r="QWS8" s="1017"/>
      <c r="QWT8" s="1017"/>
      <c r="QWU8" s="1017"/>
      <c r="QWV8" s="1017"/>
      <c r="QWW8" s="1017"/>
      <c r="QWX8" s="1017"/>
      <c r="QWY8" s="1017"/>
      <c r="QWZ8" s="1017"/>
      <c r="QXA8" s="1017"/>
      <c r="QXB8" s="1017"/>
      <c r="QXC8" s="1017"/>
      <c r="QXD8" s="1017"/>
      <c r="QXE8" s="1017"/>
      <c r="QXF8" s="1017"/>
      <c r="QXG8" s="1017"/>
      <c r="QXH8" s="1017"/>
      <c r="QXI8" s="1017"/>
      <c r="QXJ8" s="1017"/>
      <c r="QXK8" s="1017"/>
      <c r="QXL8" s="1017"/>
      <c r="QXM8" s="1017"/>
      <c r="QXN8" s="1017"/>
      <c r="QXO8" s="1017"/>
      <c r="QXP8" s="1017"/>
      <c r="QXQ8" s="1017"/>
      <c r="QXR8" s="1017"/>
      <c r="QXS8" s="1017"/>
      <c r="QXT8" s="1017"/>
      <c r="QXU8" s="1017"/>
      <c r="QXV8" s="1017"/>
      <c r="QXW8" s="1017"/>
      <c r="QXX8" s="1017"/>
      <c r="QXY8" s="1017"/>
      <c r="QXZ8" s="1017"/>
      <c r="QYA8" s="1017"/>
      <c r="QYB8" s="1017"/>
      <c r="QYC8" s="1017"/>
      <c r="QYD8" s="1017"/>
      <c r="QYE8" s="1017"/>
      <c r="QYF8" s="1017"/>
      <c r="QYG8" s="1017"/>
      <c r="QYH8" s="1017"/>
      <c r="QYI8" s="1017"/>
      <c r="QYJ8" s="1017"/>
      <c r="QYK8" s="1017"/>
      <c r="QYL8" s="1017"/>
      <c r="QYM8" s="1017"/>
      <c r="QYN8" s="1017"/>
      <c r="QYO8" s="1017"/>
      <c r="QYP8" s="1017"/>
      <c r="QYQ8" s="1017"/>
      <c r="QYR8" s="1017"/>
      <c r="QYS8" s="1017"/>
      <c r="QYT8" s="1017"/>
      <c r="QYU8" s="1017"/>
      <c r="QYV8" s="1017"/>
      <c r="QYW8" s="1017"/>
      <c r="QYX8" s="1017"/>
      <c r="QYY8" s="1017"/>
      <c r="QYZ8" s="1017"/>
      <c r="QZA8" s="1017"/>
      <c r="QZB8" s="1017"/>
      <c r="QZC8" s="1017"/>
      <c r="QZD8" s="1017"/>
      <c r="QZE8" s="1017"/>
      <c r="QZF8" s="1017"/>
      <c r="QZG8" s="1017"/>
      <c r="QZH8" s="1017"/>
      <c r="QZI8" s="1017"/>
      <c r="QZJ8" s="1017"/>
      <c r="QZK8" s="1017"/>
      <c r="QZL8" s="1017"/>
      <c r="QZM8" s="1017"/>
      <c r="QZN8" s="1017"/>
      <c r="QZO8" s="1017"/>
      <c r="QZP8" s="1017"/>
      <c r="QZQ8" s="1017"/>
      <c r="QZR8" s="1017"/>
      <c r="QZS8" s="1017"/>
      <c r="QZT8" s="1017"/>
      <c r="QZU8" s="1017"/>
      <c r="QZV8" s="1017"/>
      <c r="QZW8" s="1017"/>
      <c r="QZX8" s="1017"/>
      <c r="QZY8" s="1017"/>
      <c r="QZZ8" s="1017"/>
      <c r="RAA8" s="1017"/>
      <c r="RAB8" s="1017"/>
      <c r="RAC8" s="1017"/>
      <c r="RAD8" s="1017"/>
      <c r="RAE8" s="1017"/>
      <c r="RAF8" s="1017"/>
      <c r="RAG8" s="1017"/>
      <c r="RAH8" s="1017"/>
      <c r="RAI8" s="1017"/>
      <c r="RAJ8" s="1017"/>
      <c r="RAK8" s="1017"/>
      <c r="RAL8" s="1017"/>
      <c r="RAM8" s="1017"/>
      <c r="RAN8" s="1017"/>
      <c r="RAO8" s="1017"/>
      <c r="RAP8" s="1017"/>
      <c r="RAQ8" s="1017"/>
      <c r="RAR8" s="1017"/>
      <c r="RAS8" s="1017"/>
      <c r="RAT8" s="1017"/>
      <c r="RAU8" s="1017"/>
      <c r="RAV8" s="1017"/>
      <c r="RAW8" s="1017"/>
      <c r="RAX8" s="1017"/>
      <c r="RAY8" s="1017"/>
      <c r="RAZ8" s="1017"/>
      <c r="RBA8" s="1017"/>
      <c r="RBB8" s="1017"/>
      <c r="RBC8" s="1017"/>
      <c r="RBD8" s="1017"/>
      <c r="RBE8" s="1017"/>
      <c r="RBF8" s="1017"/>
      <c r="RBG8" s="1017"/>
      <c r="RBH8" s="1017"/>
      <c r="RBI8" s="1017"/>
      <c r="RBJ8" s="1017"/>
      <c r="RBK8" s="1017"/>
      <c r="RBL8" s="1017"/>
      <c r="RBM8" s="1017"/>
      <c r="RBN8" s="1017"/>
      <c r="RBO8" s="1017"/>
      <c r="RBP8" s="1017"/>
      <c r="RBQ8" s="1017"/>
      <c r="RBR8" s="1017"/>
      <c r="RBS8" s="1017"/>
      <c r="RBT8" s="1017"/>
      <c r="RBU8" s="1017"/>
      <c r="RBV8" s="1017"/>
      <c r="RBW8" s="1017"/>
      <c r="RBX8" s="1017"/>
      <c r="RBY8" s="1017"/>
      <c r="RBZ8" s="1017"/>
      <c r="RCA8" s="1017"/>
      <c r="RCB8" s="1017"/>
      <c r="RCC8" s="1017"/>
      <c r="RCD8" s="1017"/>
      <c r="RCE8" s="1017"/>
      <c r="RCF8" s="1017"/>
      <c r="RCG8" s="1017"/>
      <c r="RCH8" s="1017"/>
      <c r="RCI8" s="1017"/>
      <c r="RCJ8" s="1017"/>
      <c r="RCK8" s="1017"/>
      <c r="RCL8" s="1017"/>
      <c r="RCM8" s="1017"/>
      <c r="RCN8" s="1017"/>
      <c r="RCO8" s="1017"/>
      <c r="RCP8" s="1017"/>
      <c r="RCQ8" s="1017"/>
      <c r="RCR8" s="1017"/>
      <c r="RCS8" s="1017"/>
      <c r="RCT8" s="1017"/>
      <c r="RCU8" s="1017"/>
      <c r="RCV8" s="1017"/>
      <c r="RCW8" s="1017"/>
      <c r="RCX8" s="1017"/>
      <c r="RCY8" s="1017"/>
      <c r="RCZ8" s="1017"/>
      <c r="RDA8" s="1017"/>
      <c r="RDB8" s="1017"/>
      <c r="RDC8" s="1017"/>
      <c r="RDD8" s="1017"/>
      <c r="RDE8" s="1017"/>
      <c r="RDF8" s="1017"/>
      <c r="RDG8" s="1017"/>
      <c r="RDH8" s="1017"/>
      <c r="RDI8" s="1017"/>
      <c r="RDJ8" s="1017"/>
      <c r="RDK8" s="1017"/>
      <c r="RDL8" s="1017"/>
      <c r="RDM8" s="1017"/>
      <c r="RDN8" s="1017"/>
      <c r="RDO8" s="1017"/>
      <c r="RDP8" s="1017"/>
      <c r="RDQ8" s="1017"/>
      <c r="RDR8" s="1017"/>
      <c r="RDS8" s="1017"/>
      <c r="RDT8" s="1017"/>
      <c r="RDU8" s="1017"/>
      <c r="RDV8" s="1017"/>
      <c r="RDW8" s="1017"/>
      <c r="RDX8" s="1017"/>
      <c r="RDY8" s="1017"/>
      <c r="RDZ8" s="1017"/>
      <c r="REA8" s="1017"/>
      <c r="REB8" s="1017"/>
      <c r="REC8" s="1017"/>
      <c r="RED8" s="1017"/>
      <c r="REE8" s="1017"/>
      <c r="REF8" s="1017"/>
      <c r="REG8" s="1017"/>
      <c r="REH8" s="1017"/>
      <c r="REI8" s="1017"/>
      <c r="REJ8" s="1017"/>
      <c r="REK8" s="1017"/>
      <c r="REL8" s="1017"/>
      <c r="REM8" s="1017"/>
      <c r="REN8" s="1017"/>
      <c r="REO8" s="1017"/>
      <c r="REP8" s="1017"/>
      <c r="REQ8" s="1017"/>
      <c r="RER8" s="1017"/>
      <c r="RES8" s="1017"/>
      <c r="RET8" s="1017"/>
      <c r="REU8" s="1017"/>
      <c r="REV8" s="1017"/>
      <c r="REW8" s="1017"/>
      <c r="REX8" s="1017"/>
      <c r="REY8" s="1017"/>
      <c r="REZ8" s="1017"/>
      <c r="RFA8" s="1017"/>
      <c r="RFB8" s="1017"/>
      <c r="RFC8" s="1017"/>
      <c r="RFD8" s="1017"/>
      <c r="RFE8" s="1017"/>
      <c r="RFF8" s="1017"/>
      <c r="RFG8" s="1017"/>
      <c r="RFH8" s="1017"/>
      <c r="RFI8" s="1017"/>
      <c r="RFJ8" s="1017"/>
      <c r="RFK8" s="1017"/>
      <c r="RFL8" s="1017"/>
      <c r="RFM8" s="1017"/>
      <c r="RFN8" s="1017"/>
      <c r="RFO8" s="1017"/>
      <c r="RFP8" s="1017"/>
      <c r="RFQ8" s="1017"/>
      <c r="RFR8" s="1017"/>
      <c r="RFS8" s="1017"/>
      <c r="RFT8" s="1017"/>
      <c r="RFU8" s="1017"/>
      <c r="RFV8" s="1017"/>
      <c r="RFW8" s="1017"/>
      <c r="RFX8" s="1017"/>
      <c r="RFY8" s="1017"/>
      <c r="RFZ8" s="1017"/>
      <c r="RGA8" s="1017"/>
      <c r="RGB8" s="1017"/>
      <c r="RGC8" s="1017"/>
      <c r="RGD8" s="1017"/>
      <c r="RGE8" s="1017"/>
      <c r="RGF8" s="1017"/>
      <c r="RGG8" s="1017"/>
      <c r="RGH8" s="1017"/>
      <c r="RGI8" s="1017"/>
      <c r="RGJ8" s="1017"/>
      <c r="RGK8" s="1017"/>
      <c r="RGL8" s="1017"/>
      <c r="RGM8" s="1017"/>
      <c r="RGN8" s="1017"/>
      <c r="RGO8" s="1017"/>
      <c r="RGP8" s="1017"/>
      <c r="RGQ8" s="1017"/>
      <c r="RGR8" s="1017"/>
      <c r="RGS8" s="1017"/>
      <c r="RGT8" s="1017"/>
      <c r="RGU8" s="1017"/>
      <c r="RGV8" s="1017"/>
      <c r="RGW8" s="1017"/>
      <c r="RGX8" s="1017"/>
      <c r="RGY8" s="1017"/>
      <c r="RGZ8" s="1017"/>
      <c r="RHA8" s="1017"/>
      <c r="RHB8" s="1017"/>
      <c r="RHC8" s="1017"/>
      <c r="RHD8" s="1017"/>
      <c r="RHE8" s="1017"/>
      <c r="RHF8" s="1017"/>
      <c r="RHG8" s="1017"/>
      <c r="RHH8" s="1017"/>
      <c r="RHI8" s="1017"/>
      <c r="RHJ8" s="1017"/>
      <c r="RHK8" s="1017"/>
      <c r="RHL8" s="1017"/>
      <c r="RHM8" s="1017"/>
      <c r="RHN8" s="1017"/>
      <c r="RHO8" s="1017"/>
      <c r="RHP8" s="1017"/>
      <c r="RHQ8" s="1017"/>
      <c r="RHR8" s="1017"/>
      <c r="RHS8" s="1017"/>
      <c r="RHT8" s="1017"/>
      <c r="RHU8" s="1017"/>
      <c r="RHV8" s="1017"/>
      <c r="RHW8" s="1017"/>
      <c r="RHX8" s="1017"/>
      <c r="RHY8" s="1017"/>
      <c r="RHZ8" s="1017"/>
      <c r="RIA8" s="1017"/>
      <c r="RIB8" s="1017"/>
      <c r="RIC8" s="1017"/>
      <c r="RID8" s="1017"/>
      <c r="RIE8" s="1017"/>
      <c r="RIF8" s="1017"/>
      <c r="RIG8" s="1017"/>
      <c r="RIH8" s="1017"/>
      <c r="RII8" s="1017"/>
      <c r="RIJ8" s="1017"/>
      <c r="RIK8" s="1017"/>
      <c r="RIL8" s="1017"/>
      <c r="RIM8" s="1017"/>
      <c r="RIN8" s="1017"/>
      <c r="RIO8" s="1017"/>
      <c r="RIP8" s="1017"/>
      <c r="RIQ8" s="1017"/>
      <c r="RIR8" s="1017"/>
      <c r="RIS8" s="1017"/>
      <c r="RIT8" s="1017"/>
      <c r="RIU8" s="1017"/>
      <c r="RIV8" s="1017"/>
      <c r="RIW8" s="1017"/>
      <c r="RIX8" s="1017"/>
      <c r="RIY8" s="1017"/>
      <c r="RIZ8" s="1017"/>
      <c r="RJA8" s="1017"/>
      <c r="RJB8" s="1017"/>
      <c r="RJC8" s="1017"/>
      <c r="RJD8" s="1017"/>
      <c r="RJE8" s="1017"/>
      <c r="RJF8" s="1017"/>
      <c r="RJG8" s="1017"/>
      <c r="RJH8" s="1017"/>
      <c r="RJI8" s="1017"/>
      <c r="RJJ8" s="1017"/>
      <c r="RJK8" s="1017"/>
      <c r="RJL8" s="1017"/>
      <c r="RJM8" s="1017"/>
      <c r="RJN8" s="1017"/>
      <c r="RJO8" s="1017"/>
      <c r="RJP8" s="1017"/>
      <c r="RJQ8" s="1017"/>
      <c r="RJR8" s="1017"/>
      <c r="RJS8" s="1017"/>
      <c r="RJT8" s="1017"/>
      <c r="RJU8" s="1017"/>
      <c r="RJV8" s="1017"/>
      <c r="RJW8" s="1017"/>
      <c r="RJX8" s="1017"/>
      <c r="RJY8" s="1017"/>
      <c r="RJZ8" s="1017"/>
      <c r="RKA8" s="1017"/>
      <c r="RKB8" s="1017"/>
      <c r="RKC8" s="1017"/>
      <c r="RKD8" s="1017"/>
      <c r="RKE8" s="1017"/>
      <c r="RKF8" s="1017"/>
      <c r="RKG8" s="1017"/>
      <c r="RKH8" s="1017"/>
      <c r="RKI8" s="1017"/>
      <c r="RKJ8" s="1017"/>
      <c r="RKK8" s="1017"/>
      <c r="RKL8" s="1017"/>
      <c r="RKM8" s="1017"/>
      <c r="RKN8" s="1017"/>
      <c r="RKO8" s="1017"/>
      <c r="RKP8" s="1017"/>
      <c r="RKQ8" s="1017"/>
      <c r="RKR8" s="1017"/>
      <c r="RKS8" s="1017"/>
      <c r="RKT8" s="1017"/>
      <c r="RKU8" s="1017"/>
      <c r="RKV8" s="1017"/>
      <c r="RKW8" s="1017"/>
      <c r="RKX8" s="1017"/>
      <c r="RKY8" s="1017"/>
      <c r="RKZ8" s="1017"/>
      <c r="RLA8" s="1017"/>
      <c r="RLB8" s="1017"/>
      <c r="RLC8" s="1017"/>
      <c r="RLD8" s="1017"/>
      <c r="RLE8" s="1017"/>
      <c r="RLF8" s="1017"/>
      <c r="RLG8" s="1017"/>
      <c r="RLH8" s="1017"/>
      <c r="RLI8" s="1017"/>
      <c r="RLJ8" s="1017"/>
      <c r="RLK8" s="1017"/>
      <c r="RLL8" s="1017"/>
      <c r="RLM8" s="1017"/>
      <c r="RLN8" s="1017"/>
      <c r="RLO8" s="1017"/>
      <c r="RLP8" s="1017"/>
      <c r="RLQ8" s="1017"/>
      <c r="RLR8" s="1017"/>
      <c r="RLS8" s="1017"/>
      <c r="RLT8" s="1017"/>
      <c r="RLU8" s="1017"/>
      <c r="RLV8" s="1017"/>
      <c r="RLW8" s="1017"/>
      <c r="RLX8" s="1017"/>
      <c r="RLY8" s="1017"/>
      <c r="RLZ8" s="1017"/>
      <c r="RMA8" s="1017"/>
      <c r="RMB8" s="1017"/>
      <c r="RMC8" s="1017"/>
      <c r="RMD8" s="1017"/>
      <c r="RME8" s="1017"/>
      <c r="RMF8" s="1017"/>
      <c r="RMG8" s="1017"/>
      <c r="RMH8" s="1017"/>
      <c r="RMI8" s="1017"/>
      <c r="RMJ8" s="1017"/>
      <c r="RMK8" s="1017"/>
      <c r="RML8" s="1017"/>
      <c r="RMM8" s="1017"/>
      <c r="RMN8" s="1017"/>
      <c r="RMO8" s="1017"/>
      <c r="RMP8" s="1017"/>
      <c r="RMQ8" s="1017"/>
      <c r="RMR8" s="1017"/>
      <c r="RMS8" s="1017"/>
      <c r="RMT8" s="1017"/>
      <c r="RMU8" s="1017"/>
      <c r="RMV8" s="1017"/>
      <c r="RMW8" s="1017"/>
      <c r="RMX8" s="1017"/>
      <c r="RMY8" s="1017"/>
      <c r="RMZ8" s="1017"/>
      <c r="RNA8" s="1017"/>
      <c r="RNB8" s="1017"/>
      <c r="RNC8" s="1017"/>
      <c r="RND8" s="1017"/>
      <c r="RNE8" s="1017"/>
      <c r="RNF8" s="1017"/>
      <c r="RNG8" s="1017"/>
      <c r="RNH8" s="1017"/>
      <c r="RNI8" s="1017"/>
      <c r="RNJ8" s="1017"/>
      <c r="RNK8" s="1017"/>
      <c r="RNL8" s="1017"/>
      <c r="RNM8" s="1017"/>
      <c r="RNN8" s="1017"/>
      <c r="RNO8" s="1017"/>
      <c r="RNP8" s="1017"/>
      <c r="RNQ8" s="1017"/>
      <c r="RNR8" s="1017"/>
      <c r="RNS8" s="1017"/>
      <c r="RNT8" s="1017"/>
      <c r="RNU8" s="1017"/>
      <c r="RNV8" s="1017"/>
      <c r="RNW8" s="1017"/>
      <c r="RNX8" s="1017"/>
      <c r="RNY8" s="1017"/>
      <c r="RNZ8" s="1017"/>
      <c r="ROA8" s="1017"/>
      <c r="ROB8" s="1017"/>
      <c r="ROC8" s="1017"/>
      <c r="ROD8" s="1017"/>
      <c r="ROE8" s="1017"/>
      <c r="ROF8" s="1017"/>
      <c r="ROG8" s="1017"/>
      <c r="ROH8" s="1017"/>
      <c r="ROI8" s="1017"/>
      <c r="ROJ8" s="1017"/>
      <c r="ROK8" s="1017"/>
      <c r="ROL8" s="1017"/>
      <c r="ROM8" s="1017"/>
      <c r="RON8" s="1017"/>
      <c r="ROO8" s="1017"/>
      <c r="ROP8" s="1017"/>
      <c r="ROQ8" s="1017"/>
      <c r="ROR8" s="1017"/>
      <c r="ROS8" s="1017"/>
      <c r="ROT8" s="1017"/>
      <c r="ROU8" s="1017"/>
      <c r="ROV8" s="1017"/>
      <c r="ROW8" s="1017"/>
      <c r="ROX8" s="1017"/>
      <c r="ROY8" s="1017"/>
      <c r="ROZ8" s="1017"/>
      <c r="RPA8" s="1017"/>
      <c r="RPB8" s="1017"/>
      <c r="RPC8" s="1017"/>
      <c r="RPD8" s="1017"/>
      <c r="RPE8" s="1017"/>
      <c r="RPF8" s="1017"/>
      <c r="RPG8" s="1017"/>
      <c r="RPH8" s="1017"/>
      <c r="RPI8" s="1017"/>
      <c r="RPJ8" s="1017"/>
      <c r="RPK8" s="1017"/>
      <c r="RPL8" s="1017"/>
      <c r="RPM8" s="1017"/>
      <c r="RPN8" s="1017"/>
      <c r="RPO8" s="1017"/>
      <c r="RPP8" s="1017"/>
      <c r="RPQ8" s="1017"/>
      <c r="RPR8" s="1017"/>
      <c r="RPS8" s="1017"/>
      <c r="RPT8" s="1017"/>
      <c r="RPU8" s="1017"/>
      <c r="RPV8" s="1017"/>
      <c r="RPW8" s="1017"/>
      <c r="RPX8" s="1017"/>
      <c r="RPY8" s="1017"/>
      <c r="RPZ8" s="1017"/>
      <c r="RQA8" s="1017"/>
      <c r="RQB8" s="1017"/>
      <c r="RQC8" s="1017"/>
      <c r="RQD8" s="1017"/>
      <c r="RQE8" s="1017"/>
      <c r="RQF8" s="1017"/>
      <c r="RQG8" s="1017"/>
      <c r="RQH8" s="1017"/>
      <c r="RQI8" s="1017"/>
      <c r="RQJ8" s="1017"/>
      <c r="RQK8" s="1017"/>
      <c r="RQL8" s="1017"/>
      <c r="RQM8" s="1017"/>
      <c r="RQN8" s="1017"/>
      <c r="RQO8" s="1017"/>
      <c r="RQP8" s="1017"/>
      <c r="RQQ8" s="1017"/>
      <c r="RQR8" s="1017"/>
      <c r="RQS8" s="1017"/>
      <c r="RQT8" s="1017"/>
      <c r="RQU8" s="1017"/>
      <c r="RQV8" s="1017"/>
      <c r="RQW8" s="1017"/>
      <c r="RQX8" s="1017"/>
      <c r="RQY8" s="1017"/>
      <c r="RQZ8" s="1017"/>
      <c r="RRA8" s="1017"/>
      <c r="RRB8" s="1017"/>
      <c r="RRC8" s="1017"/>
      <c r="RRD8" s="1017"/>
      <c r="RRE8" s="1017"/>
      <c r="RRF8" s="1017"/>
      <c r="RRG8" s="1017"/>
      <c r="RRH8" s="1017"/>
      <c r="RRI8" s="1017"/>
      <c r="RRJ8" s="1017"/>
      <c r="RRK8" s="1017"/>
      <c r="RRL8" s="1017"/>
      <c r="RRM8" s="1017"/>
      <c r="RRN8" s="1017"/>
      <c r="RRO8" s="1017"/>
      <c r="RRP8" s="1017"/>
      <c r="RRQ8" s="1017"/>
      <c r="RRR8" s="1017"/>
      <c r="RRS8" s="1017"/>
      <c r="RRT8" s="1017"/>
      <c r="RRU8" s="1017"/>
      <c r="RRV8" s="1017"/>
      <c r="RRW8" s="1017"/>
      <c r="RRX8" s="1017"/>
      <c r="RRY8" s="1017"/>
      <c r="RRZ8" s="1017"/>
      <c r="RSA8" s="1017"/>
      <c r="RSB8" s="1017"/>
      <c r="RSC8" s="1017"/>
      <c r="RSD8" s="1017"/>
      <c r="RSE8" s="1017"/>
      <c r="RSF8" s="1017"/>
      <c r="RSG8" s="1017"/>
      <c r="RSH8" s="1017"/>
      <c r="RSI8" s="1017"/>
      <c r="RSJ8" s="1017"/>
      <c r="RSK8" s="1017"/>
      <c r="RSL8" s="1017"/>
      <c r="RSM8" s="1017"/>
      <c r="RSN8" s="1017"/>
      <c r="RSO8" s="1017"/>
      <c r="RSP8" s="1017"/>
      <c r="RSQ8" s="1017"/>
      <c r="RSR8" s="1017"/>
      <c r="RSS8" s="1017"/>
      <c r="RST8" s="1017"/>
      <c r="RSU8" s="1017"/>
      <c r="RSV8" s="1017"/>
      <c r="RSW8" s="1017"/>
      <c r="RSX8" s="1017"/>
      <c r="RSY8" s="1017"/>
      <c r="RSZ8" s="1017"/>
      <c r="RTA8" s="1017"/>
      <c r="RTB8" s="1017"/>
      <c r="RTC8" s="1017"/>
      <c r="RTD8" s="1017"/>
      <c r="RTE8" s="1017"/>
      <c r="RTF8" s="1017"/>
      <c r="RTG8" s="1017"/>
      <c r="RTH8" s="1017"/>
      <c r="RTI8" s="1017"/>
      <c r="RTJ8" s="1017"/>
      <c r="RTK8" s="1017"/>
      <c r="RTL8" s="1017"/>
      <c r="RTM8" s="1017"/>
      <c r="RTN8" s="1017"/>
      <c r="RTO8" s="1017"/>
      <c r="RTP8" s="1017"/>
      <c r="RTQ8" s="1017"/>
      <c r="RTR8" s="1017"/>
      <c r="RTS8" s="1017"/>
      <c r="RTT8" s="1017"/>
      <c r="RTU8" s="1017"/>
      <c r="RTV8" s="1017"/>
      <c r="RTW8" s="1017"/>
      <c r="RTX8" s="1017"/>
      <c r="RTY8" s="1017"/>
      <c r="RTZ8" s="1017"/>
      <c r="RUA8" s="1017"/>
      <c r="RUB8" s="1017"/>
      <c r="RUC8" s="1017"/>
      <c r="RUD8" s="1017"/>
      <c r="RUE8" s="1017"/>
      <c r="RUF8" s="1017"/>
      <c r="RUG8" s="1017"/>
      <c r="RUH8" s="1017"/>
      <c r="RUI8" s="1017"/>
      <c r="RUJ8" s="1017"/>
      <c r="RUK8" s="1017"/>
      <c r="RUL8" s="1017"/>
      <c r="RUM8" s="1017"/>
      <c r="RUN8" s="1017"/>
      <c r="RUO8" s="1017"/>
      <c r="RUP8" s="1017"/>
      <c r="RUQ8" s="1017"/>
      <c r="RUR8" s="1017"/>
      <c r="RUS8" s="1017"/>
      <c r="RUT8" s="1017"/>
      <c r="RUU8" s="1017"/>
      <c r="RUV8" s="1017"/>
      <c r="RUW8" s="1017"/>
      <c r="RUX8" s="1017"/>
      <c r="RUY8" s="1017"/>
      <c r="RUZ8" s="1017"/>
      <c r="RVA8" s="1017"/>
      <c r="RVB8" s="1017"/>
      <c r="RVC8" s="1017"/>
      <c r="RVD8" s="1017"/>
      <c r="RVE8" s="1017"/>
      <c r="RVF8" s="1017"/>
      <c r="RVG8" s="1017"/>
      <c r="RVH8" s="1017"/>
      <c r="RVI8" s="1017"/>
      <c r="RVJ8" s="1017"/>
      <c r="RVK8" s="1017"/>
      <c r="RVL8" s="1017"/>
      <c r="RVM8" s="1017"/>
      <c r="RVN8" s="1017"/>
      <c r="RVO8" s="1017"/>
      <c r="RVP8" s="1017"/>
      <c r="RVQ8" s="1017"/>
      <c r="RVR8" s="1017"/>
      <c r="RVS8" s="1017"/>
      <c r="RVT8" s="1017"/>
      <c r="RVU8" s="1017"/>
      <c r="RVV8" s="1017"/>
      <c r="RVW8" s="1017"/>
      <c r="RVX8" s="1017"/>
      <c r="RVY8" s="1017"/>
      <c r="RVZ8" s="1017"/>
      <c r="RWA8" s="1017"/>
      <c r="RWB8" s="1017"/>
      <c r="RWC8" s="1017"/>
      <c r="RWD8" s="1017"/>
      <c r="RWE8" s="1017"/>
      <c r="RWF8" s="1017"/>
      <c r="RWG8" s="1017"/>
      <c r="RWH8" s="1017"/>
      <c r="RWI8" s="1017"/>
      <c r="RWJ8" s="1017"/>
      <c r="RWK8" s="1017"/>
      <c r="RWL8" s="1017"/>
      <c r="RWM8" s="1017"/>
      <c r="RWN8" s="1017"/>
      <c r="RWO8" s="1017"/>
      <c r="RWP8" s="1017"/>
      <c r="RWQ8" s="1017"/>
      <c r="RWR8" s="1017"/>
      <c r="RWS8" s="1017"/>
      <c r="RWT8" s="1017"/>
      <c r="RWU8" s="1017"/>
      <c r="RWV8" s="1017"/>
      <c r="RWW8" s="1017"/>
      <c r="RWX8" s="1017"/>
      <c r="RWY8" s="1017"/>
      <c r="RWZ8" s="1017"/>
      <c r="RXA8" s="1017"/>
      <c r="RXB8" s="1017"/>
      <c r="RXC8" s="1017"/>
      <c r="RXD8" s="1017"/>
      <c r="RXE8" s="1017"/>
      <c r="RXF8" s="1017"/>
      <c r="RXG8" s="1017"/>
      <c r="RXH8" s="1017"/>
      <c r="RXI8" s="1017"/>
      <c r="RXJ8" s="1017"/>
      <c r="RXK8" s="1017"/>
      <c r="RXL8" s="1017"/>
      <c r="RXM8" s="1017"/>
      <c r="RXN8" s="1017"/>
      <c r="RXO8" s="1017"/>
      <c r="RXP8" s="1017"/>
      <c r="RXQ8" s="1017"/>
      <c r="RXR8" s="1017"/>
      <c r="RXS8" s="1017"/>
      <c r="RXT8" s="1017"/>
      <c r="RXU8" s="1017"/>
      <c r="RXV8" s="1017"/>
      <c r="RXW8" s="1017"/>
      <c r="RXX8" s="1017"/>
      <c r="RXY8" s="1017"/>
      <c r="RXZ8" s="1017"/>
      <c r="RYA8" s="1017"/>
      <c r="RYB8" s="1017"/>
      <c r="RYC8" s="1017"/>
      <c r="RYD8" s="1017"/>
      <c r="RYE8" s="1017"/>
      <c r="RYF8" s="1017"/>
      <c r="RYG8" s="1017"/>
      <c r="RYH8" s="1017"/>
      <c r="RYI8" s="1017"/>
      <c r="RYJ8" s="1017"/>
      <c r="RYK8" s="1017"/>
      <c r="RYL8" s="1017"/>
      <c r="RYM8" s="1017"/>
      <c r="RYN8" s="1017"/>
      <c r="RYO8" s="1017"/>
      <c r="RYP8" s="1017"/>
      <c r="RYQ8" s="1017"/>
      <c r="RYR8" s="1017"/>
      <c r="RYS8" s="1017"/>
      <c r="RYT8" s="1017"/>
      <c r="RYU8" s="1017"/>
      <c r="RYV8" s="1017"/>
      <c r="RYW8" s="1017"/>
      <c r="RYX8" s="1017"/>
      <c r="RYY8" s="1017"/>
      <c r="RYZ8" s="1017"/>
      <c r="RZA8" s="1017"/>
      <c r="RZB8" s="1017"/>
      <c r="RZC8" s="1017"/>
      <c r="RZD8" s="1017"/>
      <c r="RZE8" s="1017"/>
      <c r="RZF8" s="1017"/>
      <c r="RZG8" s="1017"/>
      <c r="RZH8" s="1017"/>
      <c r="RZI8" s="1017"/>
      <c r="RZJ8" s="1017"/>
      <c r="RZK8" s="1017"/>
      <c r="RZL8" s="1017"/>
      <c r="RZM8" s="1017"/>
      <c r="RZN8" s="1017"/>
      <c r="RZO8" s="1017"/>
      <c r="RZP8" s="1017"/>
      <c r="RZQ8" s="1017"/>
      <c r="RZR8" s="1017"/>
      <c r="RZS8" s="1017"/>
      <c r="RZT8" s="1017"/>
      <c r="RZU8" s="1017"/>
      <c r="RZV8" s="1017"/>
      <c r="RZW8" s="1017"/>
      <c r="RZX8" s="1017"/>
      <c r="RZY8" s="1017"/>
      <c r="RZZ8" s="1017"/>
      <c r="SAA8" s="1017"/>
      <c r="SAB8" s="1017"/>
      <c r="SAC8" s="1017"/>
      <c r="SAD8" s="1017"/>
      <c r="SAE8" s="1017"/>
      <c r="SAF8" s="1017"/>
      <c r="SAG8" s="1017"/>
      <c r="SAH8" s="1017"/>
      <c r="SAI8" s="1017"/>
      <c r="SAJ8" s="1017"/>
      <c r="SAK8" s="1017"/>
      <c r="SAL8" s="1017"/>
      <c r="SAM8" s="1017"/>
      <c r="SAN8" s="1017"/>
      <c r="SAO8" s="1017"/>
      <c r="SAP8" s="1017"/>
      <c r="SAQ8" s="1017"/>
      <c r="SAR8" s="1017"/>
      <c r="SAS8" s="1017"/>
      <c r="SAT8" s="1017"/>
      <c r="SAU8" s="1017"/>
      <c r="SAV8" s="1017"/>
      <c r="SAW8" s="1017"/>
      <c r="SAX8" s="1017"/>
      <c r="SAY8" s="1017"/>
      <c r="SAZ8" s="1017"/>
      <c r="SBA8" s="1017"/>
      <c r="SBB8" s="1017"/>
      <c r="SBC8" s="1017"/>
      <c r="SBD8" s="1017"/>
      <c r="SBE8" s="1017"/>
      <c r="SBF8" s="1017"/>
      <c r="SBG8" s="1017"/>
      <c r="SBH8" s="1017"/>
      <c r="SBI8" s="1017"/>
      <c r="SBJ8" s="1017"/>
      <c r="SBK8" s="1017"/>
      <c r="SBL8" s="1017"/>
      <c r="SBM8" s="1017"/>
      <c r="SBN8" s="1017"/>
      <c r="SBO8" s="1017"/>
      <c r="SBP8" s="1017"/>
      <c r="SBQ8" s="1017"/>
      <c r="SBR8" s="1017"/>
      <c r="SBS8" s="1017"/>
      <c r="SBT8" s="1017"/>
      <c r="SBU8" s="1017"/>
      <c r="SBV8" s="1017"/>
      <c r="SBW8" s="1017"/>
      <c r="SBX8" s="1017"/>
      <c r="SBY8" s="1017"/>
      <c r="SBZ8" s="1017"/>
      <c r="SCA8" s="1017"/>
      <c r="SCB8" s="1017"/>
      <c r="SCC8" s="1017"/>
      <c r="SCD8" s="1017"/>
      <c r="SCE8" s="1017"/>
      <c r="SCF8" s="1017"/>
      <c r="SCG8" s="1017"/>
      <c r="SCH8" s="1017"/>
      <c r="SCI8" s="1017"/>
      <c r="SCJ8" s="1017"/>
      <c r="SCK8" s="1017"/>
      <c r="SCL8" s="1017"/>
      <c r="SCM8" s="1017"/>
      <c r="SCN8" s="1017"/>
      <c r="SCO8" s="1017"/>
      <c r="SCP8" s="1017"/>
      <c r="SCQ8" s="1017"/>
      <c r="SCR8" s="1017"/>
      <c r="SCS8" s="1017"/>
      <c r="SCT8" s="1017"/>
      <c r="SCU8" s="1017"/>
      <c r="SCV8" s="1017"/>
      <c r="SCW8" s="1017"/>
      <c r="SCX8" s="1017"/>
      <c r="SCY8" s="1017"/>
      <c r="SCZ8" s="1017"/>
      <c r="SDA8" s="1017"/>
      <c r="SDB8" s="1017"/>
      <c r="SDC8" s="1017"/>
      <c r="SDD8" s="1017"/>
      <c r="SDE8" s="1017"/>
      <c r="SDF8" s="1017"/>
      <c r="SDG8" s="1017"/>
      <c r="SDH8" s="1017"/>
      <c r="SDI8" s="1017"/>
      <c r="SDJ8" s="1017"/>
      <c r="SDK8" s="1017"/>
      <c r="SDL8" s="1017"/>
      <c r="SDM8" s="1017"/>
      <c r="SDN8" s="1017"/>
      <c r="SDO8" s="1017"/>
      <c r="SDP8" s="1017"/>
      <c r="SDQ8" s="1017"/>
      <c r="SDR8" s="1017"/>
      <c r="SDS8" s="1017"/>
      <c r="SDT8" s="1017"/>
      <c r="SDU8" s="1017"/>
      <c r="SDV8" s="1017"/>
      <c r="SDW8" s="1017"/>
      <c r="SDX8" s="1017"/>
      <c r="SDY8" s="1017"/>
      <c r="SDZ8" s="1017"/>
      <c r="SEA8" s="1017"/>
      <c r="SEB8" s="1017"/>
      <c r="SEC8" s="1017"/>
      <c r="SED8" s="1017"/>
      <c r="SEE8" s="1017"/>
      <c r="SEF8" s="1017"/>
      <c r="SEG8" s="1017"/>
      <c r="SEH8" s="1017"/>
      <c r="SEI8" s="1017"/>
      <c r="SEJ8" s="1017"/>
      <c r="SEK8" s="1017"/>
      <c r="SEL8" s="1017"/>
      <c r="SEM8" s="1017"/>
      <c r="SEN8" s="1017"/>
      <c r="SEO8" s="1017"/>
      <c r="SEP8" s="1017"/>
      <c r="SEQ8" s="1017"/>
      <c r="SER8" s="1017"/>
      <c r="SES8" s="1017"/>
      <c r="SET8" s="1017"/>
      <c r="SEU8" s="1017"/>
      <c r="SEV8" s="1017"/>
      <c r="SEW8" s="1017"/>
      <c r="SEX8" s="1017"/>
      <c r="SEY8" s="1017"/>
      <c r="SEZ8" s="1017"/>
      <c r="SFA8" s="1017"/>
      <c r="SFB8" s="1017"/>
      <c r="SFC8" s="1017"/>
      <c r="SFD8" s="1017"/>
      <c r="SFE8" s="1017"/>
      <c r="SFF8" s="1017"/>
      <c r="SFG8" s="1017"/>
      <c r="SFH8" s="1017"/>
      <c r="SFI8" s="1017"/>
      <c r="SFJ8" s="1017"/>
      <c r="SFK8" s="1017"/>
      <c r="SFL8" s="1017"/>
      <c r="SFM8" s="1017"/>
      <c r="SFN8" s="1017"/>
      <c r="SFO8" s="1017"/>
      <c r="SFP8" s="1017"/>
      <c r="SFQ8" s="1017"/>
      <c r="SFR8" s="1017"/>
      <c r="SFS8" s="1017"/>
      <c r="SFT8" s="1017"/>
      <c r="SFU8" s="1017"/>
      <c r="SFV8" s="1017"/>
      <c r="SFW8" s="1017"/>
      <c r="SFX8" s="1017"/>
      <c r="SFY8" s="1017"/>
      <c r="SFZ8" s="1017"/>
      <c r="SGA8" s="1017"/>
      <c r="SGB8" s="1017"/>
      <c r="SGC8" s="1017"/>
      <c r="SGD8" s="1017"/>
      <c r="SGE8" s="1017"/>
      <c r="SGF8" s="1017"/>
      <c r="SGG8" s="1017"/>
      <c r="SGH8" s="1017"/>
      <c r="SGI8" s="1017"/>
      <c r="SGJ8" s="1017"/>
      <c r="SGK8" s="1017"/>
      <c r="SGL8" s="1017"/>
      <c r="SGM8" s="1017"/>
      <c r="SGN8" s="1017"/>
      <c r="SGO8" s="1017"/>
      <c r="SGP8" s="1017"/>
      <c r="SGQ8" s="1017"/>
      <c r="SGR8" s="1017"/>
      <c r="SGS8" s="1017"/>
      <c r="SGT8" s="1017"/>
      <c r="SGU8" s="1017"/>
      <c r="SGV8" s="1017"/>
      <c r="SGW8" s="1017"/>
      <c r="SGX8" s="1017"/>
      <c r="SGY8" s="1017"/>
      <c r="SGZ8" s="1017"/>
      <c r="SHA8" s="1017"/>
      <c r="SHB8" s="1017"/>
      <c r="SHC8" s="1017"/>
      <c r="SHD8" s="1017"/>
      <c r="SHE8" s="1017"/>
      <c r="SHF8" s="1017"/>
      <c r="SHG8" s="1017"/>
      <c r="SHH8" s="1017"/>
      <c r="SHI8" s="1017"/>
      <c r="SHJ8" s="1017"/>
      <c r="SHK8" s="1017"/>
      <c r="SHL8" s="1017"/>
      <c r="SHM8" s="1017"/>
      <c r="SHN8" s="1017"/>
      <c r="SHO8" s="1017"/>
      <c r="SHP8" s="1017"/>
      <c r="SHQ8" s="1017"/>
      <c r="SHR8" s="1017"/>
      <c r="SHS8" s="1017"/>
      <c r="SHT8" s="1017"/>
      <c r="SHU8" s="1017"/>
      <c r="SHV8" s="1017"/>
      <c r="SHW8" s="1017"/>
      <c r="SHX8" s="1017"/>
      <c r="SHY8" s="1017"/>
      <c r="SHZ8" s="1017"/>
      <c r="SIA8" s="1017"/>
      <c r="SIB8" s="1017"/>
      <c r="SIC8" s="1017"/>
      <c r="SID8" s="1017"/>
      <c r="SIE8" s="1017"/>
      <c r="SIF8" s="1017"/>
      <c r="SIG8" s="1017"/>
      <c r="SIH8" s="1017"/>
      <c r="SII8" s="1017"/>
      <c r="SIJ8" s="1017"/>
      <c r="SIK8" s="1017"/>
      <c r="SIL8" s="1017"/>
      <c r="SIM8" s="1017"/>
      <c r="SIN8" s="1017"/>
      <c r="SIO8" s="1017"/>
      <c r="SIP8" s="1017"/>
      <c r="SIQ8" s="1017"/>
      <c r="SIR8" s="1017"/>
      <c r="SIS8" s="1017"/>
      <c r="SIT8" s="1017"/>
      <c r="SIU8" s="1017"/>
      <c r="SIV8" s="1017"/>
      <c r="SIW8" s="1017"/>
      <c r="SIX8" s="1017"/>
      <c r="SIY8" s="1017"/>
      <c r="SIZ8" s="1017"/>
      <c r="SJA8" s="1017"/>
      <c r="SJB8" s="1017"/>
      <c r="SJC8" s="1017"/>
      <c r="SJD8" s="1017"/>
      <c r="SJE8" s="1017"/>
      <c r="SJF8" s="1017"/>
      <c r="SJG8" s="1017"/>
      <c r="SJH8" s="1017"/>
      <c r="SJI8" s="1017"/>
      <c r="SJJ8" s="1017"/>
      <c r="SJK8" s="1017"/>
      <c r="SJL8" s="1017"/>
      <c r="SJM8" s="1017"/>
      <c r="SJN8" s="1017"/>
      <c r="SJO8" s="1017"/>
      <c r="SJP8" s="1017"/>
      <c r="SJQ8" s="1017"/>
      <c r="SJR8" s="1017"/>
      <c r="SJS8" s="1017"/>
      <c r="SJT8" s="1017"/>
      <c r="SJU8" s="1017"/>
      <c r="SJV8" s="1017"/>
      <c r="SJW8" s="1017"/>
      <c r="SJX8" s="1017"/>
      <c r="SJY8" s="1017"/>
      <c r="SJZ8" s="1017"/>
      <c r="SKA8" s="1017"/>
      <c r="SKB8" s="1017"/>
      <c r="SKC8" s="1017"/>
      <c r="SKD8" s="1017"/>
      <c r="SKE8" s="1017"/>
      <c r="SKF8" s="1017"/>
      <c r="SKG8" s="1017"/>
      <c r="SKH8" s="1017"/>
      <c r="SKI8" s="1017"/>
      <c r="SKJ8" s="1017"/>
      <c r="SKK8" s="1017"/>
      <c r="SKL8" s="1017"/>
      <c r="SKM8" s="1017"/>
      <c r="SKN8" s="1017"/>
      <c r="SKO8" s="1017"/>
      <c r="SKP8" s="1017"/>
      <c r="SKQ8" s="1017"/>
      <c r="SKR8" s="1017"/>
      <c r="SKS8" s="1017"/>
      <c r="SKT8" s="1017"/>
      <c r="SKU8" s="1017"/>
      <c r="SKV8" s="1017"/>
      <c r="SKW8" s="1017"/>
      <c r="SKX8" s="1017"/>
      <c r="SKY8" s="1017"/>
      <c r="SKZ8" s="1017"/>
      <c r="SLA8" s="1017"/>
      <c r="SLB8" s="1017"/>
      <c r="SLC8" s="1017"/>
      <c r="SLD8" s="1017"/>
      <c r="SLE8" s="1017"/>
      <c r="SLF8" s="1017"/>
      <c r="SLG8" s="1017"/>
      <c r="SLH8" s="1017"/>
      <c r="SLI8" s="1017"/>
      <c r="SLJ8" s="1017"/>
      <c r="SLK8" s="1017"/>
      <c r="SLL8" s="1017"/>
      <c r="SLM8" s="1017"/>
      <c r="SLN8" s="1017"/>
      <c r="SLO8" s="1017"/>
      <c r="SLP8" s="1017"/>
      <c r="SLQ8" s="1017"/>
      <c r="SLR8" s="1017"/>
      <c r="SLS8" s="1017"/>
      <c r="SLT8" s="1017"/>
      <c r="SLU8" s="1017"/>
      <c r="SLV8" s="1017"/>
      <c r="SLW8" s="1017"/>
      <c r="SLX8" s="1017"/>
      <c r="SLY8" s="1017"/>
      <c r="SLZ8" s="1017"/>
      <c r="SMA8" s="1017"/>
      <c r="SMB8" s="1017"/>
      <c r="SMC8" s="1017"/>
      <c r="SMD8" s="1017"/>
      <c r="SME8" s="1017"/>
      <c r="SMF8" s="1017"/>
      <c r="SMG8" s="1017"/>
      <c r="SMH8" s="1017"/>
      <c r="SMI8" s="1017"/>
      <c r="SMJ8" s="1017"/>
      <c r="SMK8" s="1017"/>
      <c r="SML8" s="1017"/>
      <c r="SMM8" s="1017"/>
      <c r="SMN8" s="1017"/>
      <c r="SMO8" s="1017"/>
      <c r="SMP8" s="1017"/>
      <c r="SMQ8" s="1017"/>
      <c r="SMR8" s="1017"/>
      <c r="SMS8" s="1017"/>
      <c r="SMT8" s="1017"/>
      <c r="SMU8" s="1017"/>
      <c r="SMV8" s="1017"/>
      <c r="SMW8" s="1017"/>
      <c r="SMX8" s="1017"/>
      <c r="SMY8" s="1017"/>
      <c r="SMZ8" s="1017"/>
      <c r="SNA8" s="1017"/>
      <c r="SNB8" s="1017"/>
      <c r="SNC8" s="1017"/>
      <c r="SND8" s="1017"/>
      <c r="SNE8" s="1017"/>
      <c r="SNF8" s="1017"/>
      <c r="SNG8" s="1017"/>
      <c r="SNH8" s="1017"/>
      <c r="SNI8" s="1017"/>
      <c r="SNJ8" s="1017"/>
      <c r="SNK8" s="1017"/>
      <c r="SNL8" s="1017"/>
      <c r="SNM8" s="1017"/>
      <c r="SNN8" s="1017"/>
      <c r="SNO8" s="1017"/>
      <c r="SNP8" s="1017"/>
      <c r="SNQ8" s="1017"/>
      <c r="SNR8" s="1017"/>
      <c r="SNS8" s="1017"/>
      <c r="SNT8" s="1017"/>
      <c r="SNU8" s="1017"/>
      <c r="SNV8" s="1017"/>
      <c r="SNW8" s="1017"/>
      <c r="SNX8" s="1017"/>
      <c r="SNY8" s="1017"/>
      <c r="SNZ8" s="1017"/>
      <c r="SOA8" s="1017"/>
      <c r="SOB8" s="1017"/>
      <c r="SOC8" s="1017"/>
      <c r="SOD8" s="1017"/>
      <c r="SOE8" s="1017"/>
      <c r="SOF8" s="1017"/>
      <c r="SOG8" s="1017"/>
      <c r="SOH8" s="1017"/>
      <c r="SOI8" s="1017"/>
      <c r="SOJ8" s="1017"/>
      <c r="SOK8" s="1017"/>
      <c r="SOL8" s="1017"/>
      <c r="SOM8" s="1017"/>
      <c r="SON8" s="1017"/>
      <c r="SOO8" s="1017"/>
      <c r="SOP8" s="1017"/>
      <c r="SOQ8" s="1017"/>
      <c r="SOR8" s="1017"/>
      <c r="SOS8" s="1017"/>
      <c r="SOT8" s="1017"/>
      <c r="SOU8" s="1017"/>
      <c r="SOV8" s="1017"/>
      <c r="SOW8" s="1017"/>
      <c r="SOX8" s="1017"/>
      <c r="SOY8" s="1017"/>
      <c r="SOZ8" s="1017"/>
      <c r="SPA8" s="1017"/>
      <c r="SPB8" s="1017"/>
      <c r="SPC8" s="1017"/>
      <c r="SPD8" s="1017"/>
      <c r="SPE8" s="1017"/>
      <c r="SPF8" s="1017"/>
      <c r="SPG8" s="1017"/>
      <c r="SPH8" s="1017"/>
      <c r="SPI8" s="1017"/>
      <c r="SPJ8" s="1017"/>
      <c r="SPK8" s="1017"/>
      <c r="SPL8" s="1017"/>
      <c r="SPM8" s="1017"/>
      <c r="SPN8" s="1017"/>
      <c r="SPO8" s="1017"/>
      <c r="SPP8" s="1017"/>
      <c r="SPQ8" s="1017"/>
      <c r="SPR8" s="1017"/>
      <c r="SPS8" s="1017"/>
      <c r="SPT8" s="1017"/>
      <c r="SPU8" s="1017"/>
      <c r="SPV8" s="1017"/>
      <c r="SPW8" s="1017"/>
      <c r="SPX8" s="1017"/>
      <c r="SPY8" s="1017"/>
      <c r="SPZ8" s="1017"/>
      <c r="SQA8" s="1017"/>
      <c r="SQB8" s="1017"/>
      <c r="SQC8" s="1017"/>
      <c r="SQD8" s="1017"/>
      <c r="SQE8" s="1017"/>
      <c r="SQF8" s="1017"/>
      <c r="SQG8" s="1017"/>
      <c r="SQH8" s="1017"/>
      <c r="SQI8" s="1017"/>
      <c r="SQJ8" s="1017"/>
      <c r="SQK8" s="1017"/>
      <c r="SQL8" s="1017"/>
      <c r="SQM8" s="1017"/>
      <c r="SQN8" s="1017"/>
      <c r="SQO8" s="1017"/>
      <c r="SQP8" s="1017"/>
      <c r="SQQ8" s="1017"/>
      <c r="SQR8" s="1017"/>
      <c r="SQS8" s="1017"/>
      <c r="SQT8" s="1017"/>
      <c r="SQU8" s="1017"/>
      <c r="SQV8" s="1017"/>
      <c r="SQW8" s="1017"/>
      <c r="SQX8" s="1017"/>
      <c r="SQY8" s="1017"/>
      <c r="SQZ8" s="1017"/>
      <c r="SRA8" s="1017"/>
      <c r="SRB8" s="1017"/>
      <c r="SRC8" s="1017"/>
      <c r="SRD8" s="1017"/>
      <c r="SRE8" s="1017"/>
      <c r="SRF8" s="1017"/>
      <c r="SRG8" s="1017"/>
      <c r="SRH8" s="1017"/>
      <c r="SRI8" s="1017"/>
      <c r="SRJ8" s="1017"/>
      <c r="SRK8" s="1017"/>
      <c r="SRL8" s="1017"/>
      <c r="SRM8" s="1017"/>
      <c r="SRN8" s="1017"/>
      <c r="SRO8" s="1017"/>
      <c r="SRP8" s="1017"/>
      <c r="SRQ8" s="1017"/>
      <c r="SRR8" s="1017"/>
      <c r="SRS8" s="1017"/>
      <c r="SRT8" s="1017"/>
      <c r="SRU8" s="1017"/>
      <c r="SRV8" s="1017"/>
      <c r="SRW8" s="1017"/>
      <c r="SRX8" s="1017"/>
      <c r="SRY8" s="1017"/>
      <c r="SRZ8" s="1017"/>
      <c r="SSA8" s="1017"/>
      <c r="SSB8" s="1017"/>
      <c r="SSC8" s="1017"/>
      <c r="SSD8" s="1017"/>
      <c r="SSE8" s="1017"/>
      <c r="SSF8" s="1017"/>
      <c r="SSG8" s="1017"/>
      <c r="SSH8" s="1017"/>
      <c r="SSI8" s="1017"/>
      <c r="SSJ8" s="1017"/>
      <c r="SSK8" s="1017"/>
      <c r="SSL8" s="1017"/>
      <c r="SSM8" s="1017"/>
      <c r="SSN8" s="1017"/>
      <c r="SSO8" s="1017"/>
      <c r="SSP8" s="1017"/>
      <c r="SSQ8" s="1017"/>
      <c r="SSR8" s="1017"/>
      <c r="SSS8" s="1017"/>
      <c r="SST8" s="1017"/>
      <c r="SSU8" s="1017"/>
      <c r="SSV8" s="1017"/>
      <c r="SSW8" s="1017"/>
      <c r="SSX8" s="1017"/>
      <c r="SSY8" s="1017"/>
      <c r="SSZ8" s="1017"/>
      <c r="STA8" s="1017"/>
      <c r="STB8" s="1017"/>
      <c r="STC8" s="1017"/>
      <c r="STD8" s="1017"/>
      <c r="STE8" s="1017"/>
      <c r="STF8" s="1017"/>
      <c r="STG8" s="1017"/>
      <c r="STH8" s="1017"/>
      <c r="STI8" s="1017"/>
      <c r="STJ8" s="1017"/>
      <c r="STK8" s="1017"/>
      <c r="STL8" s="1017"/>
      <c r="STM8" s="1017"/>
      <c r="STN8" s="1017"/>
      <c r="STO8" s="1017"/>
      <c r="STP8" s="1017"/>
      <c r="STQ8" s="1017"/>
      <c r="STR8" s="1017"/>
      <c r="STS8" s="1017"/>
      <c r="STT8" s="1017"/>
      <c r="STU8" s="1017"/>
      <c r="STV8" s="1017"/>
      <c r="STW8" s="1017"/>
      <c r="STX8" s="1017"/>
      <c r="STY8" s="1017"/>
      <c r="STZ8" s="1017"/>
      <c r="SUA8" s="1017"/>
      <c r="SUB8" s="1017"/>
      <c r="SUC8" s="1017"/>
      <c r="SUD8" s="1017"/>
      <c r="SUE8" s="1017"/>
      <c r="SUF8" s="1017"/>
      <c r="SUG8" s="1017"/>
      <c r="SUH8" s="1017"/>
      <c r="SUI8" s="1017"/>
      <c r="SUJ8" s="1017"/>
      <c r="SUK8" s="1017"/>
      <c r="SUL8" s="1017"/>
      <c r="SUM8" s="1017"/>
      <c r="SUN8" s="1017"/>
      <c r="SUO8" s="1017"/>
      <c r="SUP8" s="1017"/>
      <c r="SUQ8" s="1017"/>
      <c r="SUR8" s="1017"/>
      <c r="SUS8" s="1017"/>
      <c r="SUT8" s="1017"/>
      <c r="SUU8" s="1017"/>
      <c r="SUV8" s="1017"/>
      <c r="SUW8" s="1017"/>
      <c r="SUX8" s="1017"/>
      <c r="SUY8" s="1017"/>
      <c r="SUZ8" s="1017"/>
      <c r="SVA8" s="1017"/>
      <c r="SVB8" s="1017"/>
      <c r="SVC8" s="1017"/>
      <c r="SVD8" s="1017"/>
      <c r="SVE8" s="1017"/>
      <c r="SVF8" s="1017"/>
      <c r="SVG8" s="1017"/>
      <c r="SVH8" s="1017"/>
      <c r="SVI8" s="1017"/>
      <c r="SVJ8" s="1017"/>
      <c r="SVK8" s="1017"/>
      <c r="SVL8" s="1017"/>
      <c r="SVM8" s="1017"/>
      <c r="SVN8" s="1017"/>
      <c r="SVO8" s="1017"/>
      <c r="SVP8" s="1017"/>
      <c r="SVQ8" s="1017"/>
      <c r="SVR8" s="1017"/>
      <c r="SVS8" s="1017"/>
      <c r="SVT8" s="1017"/>
      <c r="SVU8" s="1017"/>
      <c r="SVV8" s="1017"/>
      <c r="SVW8" s="1017"/>
      <c r="SVX8" s="1017"/>
      <c r="SVY8" s="1017"/>
      <c r="SVZ8" s="1017"/>
      <c r="SWA8" s="1017"/>
      <c r="SWB8" s="1017"/>
      <c r="SWC8" s="1017"/>
      <c r="SWD8" s="1017"/>
      <c r="SWE8" s="1017"/>
      <c r="SWF8" s="1017"/>
      <c r="SWG8" s="1017"/>
      <c r="SWH8" s="1017"/>
      <c r="SWI8" s="1017"/>
      <c r="SWJ8" s="1017"/>
      <c r="SWK8" s="1017"/>
      <c r="SWL8" s="1017"/>
      <c r="SWM8" s="1017"/>
      <c r="SWN8" s="1017"/>
      <c r="SWO8" s="1017"/>
      <c r="SWP8" s="1017"/>
      <c r="SWQ8" s="1017"/>
      <c r="SWR8" s="1017"/>
      <c r="SWS8" s="1017"/>
      <c r="SWT8" s="1017"/>
      <c r="SWU8" s="1017"/>
      <c r="SWV8" s="1017"/>
      <c r="SWW8" s="1017"/>
      <c r="SWX8" s="1017"/>
      <c r="SWY8" s="1017"/>
      <c r="SWZ8" s="1017"/>
      <c r="SXA8" s="1017"/>
      <c r="SXB8" s="1017"/>
      <c r="SXC8" s="1017"/>
      <c r="SXD8" s="1017"/>
      <c r="SXE8" s="1017"/>
      <c r="SXF8" s="1017"/>
      <c r="SXG8" s="1017"/>
      <c r="SXH8" s="1017"/>
      <c r="SXI8" s="1017"/>
      <c r="SXJ8" s="1017"/>
      <c r="SXK8" s="1017"/>
      <c r="SXL8" s="1017"/>
      <c r="SXM8" s="1017"/>
      <c r="SXN8" s="1017"/>
      <c r="SXO8" s="1017"/>
      <c r="SXP8" s="1017"/>
      <c r="SXQ8" s="1017"/>
      <c r="SXR8" s="1017"/>
      <c r="SXS8" s="1017"/>
      <c r="SXT8" s="1017"/>
      <c r="SXU8" s="1017"/>
      <c r="SXV8" s="1017"/>
      <c r="SXW8" s="1017"/>
      <c r="SXX8" s="1017"/>
      <c r="SXY8" s="1017"/>
      <c r="SXZ8" s="1017"/>
      <c r="SYA8" s="1017"/>
      <c r="SYB8" s="1017"/>
      <c r="SYC8" s="1017"/>
      <c r="SYD8" s="1017"/>
      <c r="SYE8" s="1017"/>
      <c r="SYF8" s="1017"/>
      <c r="SYG8" s="1017"/>
      <c r="SYH8" s="1017"/>
      <c r="SYI8" s="1017"/>
      <c r="SYJ8" s="1017"/>
      <c r="SYK8" s="1017"/>
      <c r="SYL8" s="1017"/>
      <c r="SYM8" s="1017"/>
      <c r="SYN8" s="1017"/>
      <c r="SYO8" s="1017"/>
      <c r="SYP8" s="1017"/>
      <c r="SYQ8" s="1017"/>
      <c r="SYR8" s="1017"/>
      <c r="SYS8" s="1017"/>
      <c r="SYT8" s="1017"/>
      <c r="SYU8" s="1017"/>
      <c r="SYV8" s="1017"/>
      <c r="SYW8" s="1017"/>
      <c r="SYX8" s="1017"/>
      <c r="SYY8" s="1017"/>
      <c r="SYZ8" s="1017"/>
      <c r="SZA8" s="1017"/>
      <c r="SZB8" s="1017"/>
      <c r="SZC8" s="1017"/>
      <c r="SZD8" s="1017"/>
      <c r="SZE8" s="1017"/>
      <c r="SZF8" s="1017"/>
      <c r="SZG8" s="1017"/>
      <c r="SZH8" s="1017"/>
      <c r="SZI8" s="1017"/>
      <c r="SZJ8" s="1017"/>
      <c r="SZK8" s="1017"/>
      <c r="SZL8" s="1017"/>
      <c r="SZM8" s="1017"/>
      <c r="SZN8" s="1017"/>
      <c r="SZO8" s="1017"/>
      <c r="SZP8" s="1017"/>
      <c r="SZQ8" s="1017"/>
      <c r="SZR8" s="1017"/>
      <c r="SZS8" s="1017"/>
      <c r="SZT8" s="1017"/>
      <c r="SZU8" s="1017"/>
      <c r="SZV8" s="1017"/>
      <c r="SZW8" s="1017"/>
      <c r="SZX8" s="1017"/>
      <c r="SZY8" s="1017"/>
      <c r="SZZ8" s="1017"/>
      <c r="TAA8" s="1017"/>
      <c r="TAB8" s="1017"/>
      <c r="TAC8" s="1017"/>
      <c r="TAD8" s="1017"/>
      <c r="TAE8" s="1017"/>
      <c r="TAF8" s="1017"/>
      <c r="TAG8" s="1017"/>
      <c r="TAH8" s="1017"/>
      <c r="TAI8" s="1017"/>
      <c r="TAJ8" s="1017"/>
      <c r="TAK8" s="1017"/>
      <c r="TAL8" s="1017"/>
      <c r="TAM8" s="1017"/>
      <c r="TAN8" s="1017"/>
      <c r="TAO8" s="1017"/>
      <c r="TAP8" s="1017"/>
      <c r="TAQ8" s="1017"/>
      <c r="TAR8" s="1017"/>
      <c r="TAS8" s="1017"/>
      <c r="TAT8" s="1017"/>
      <c r="TAU8" s="1017"/>
      <c r="TAV8" s="1017"/>
      <c r="TAW8" s="1017"/>
      <c r="TAX8" s="1017"/>
      <c r="TAY8" s="1017"/>
      <c r="TAZ8" s="1017"/>
      <c r="TBA8" s="1017"/>
      <c r="TBB8" s="1017"/>
      <c r="TBC8" s="1017"/>
      <c r="TBD8" s="1017"/>
      <c r="TBE8" s="1017"/>
      <c r="TBF8" s="1017"/>
      <c r="TBG8" s="1017"/>
      <c r="TBH8" s="1017"/>
      <c r="TBI8" s="1017"/>
      <c r="TBJ8" s="1017"/>
      <c r="TBK8" s="1017"/>
      <c r="TBL8" s="1017"/>
      <c r="TBM8" s="1017"/>
      <c r="TBN8" s="1017"/>
      <c r="TBO8" s="1017"/>
      <c r="TBP8" s="1017"/>
      <c r="TBQ8" s="1017"/>
      <c r="TBR8" s="1017"/>
      <c r="TBS8" s="1017"/>
      <c r="TBT8" s="1017"/>
      <c r="TBU8" s="1017"/>
      <c r="TBV8" s="1017"/>
      <c r="TBW8" s="1017"/>
      <c r="TBX8" s="1017"/>
      <c r="TBY8" s="1017"/>
      <c r="TBZ8" s="1017"/>
      <c r="TCA8" s="1017"/>
      <c r="TCB8" s="1017"/>
      <c r="TCC8" s="1017"/>
      <c r="TCD8" s="1017"/>
      <c r="TCE8" s="1017"/>
      <c r="TCF8" s="1017"/>
      <c r="TCG8" s="1017"/>
      <c r="TCH8" s="1017"/>
      <c r="TCI8" s="1017"/>
      <c r="TCJ8" s="1017"/>
      <c r="TCK8" s="1017"/>
      <c r="TCL8" s="1017"/>
      <c r="TCM8" s="1017"/>
      <c r="TCN8" s="1017"/>
      <c r="TCO8" s="1017"/>
      <c r="TCP8" s="1017"/>
      <c r="TCQ8" s="1017"/>
      <c r="TCR8" s="1017"/>
      <c r="TCS8" s="1017"/>
      <c r="TCT8" s="1017"/>
      <c r="TCU8" s="1017"/>
      <c r="TCV8" s="1017"/>
      <c r="TCW8" s="1017"/>
      <c r="TCX8" s="1017"/>
      <c r="TCY8" s="1017"/>
      <c r="TCZ8" s="1017"/>
      <c r="TDA8" s="1017"/>
      <c r="TDB8" s="1017"/>
      <c r="TDC8" s="1017"/>
      <c r="TDD8" s="1017"/>
      <c r="TDE8" s="1017"/>
      <c r="TDF8" s="1017"/>
      <c r="TDG8" s="1017"/>
      <c r="TDH8" s="1017"/>
      <c r="TDI8" s="1017"/>
      <c r="TDJ8" s="1017"/>
      <c r="TDK8" s="1017"/>
      <c r="TDL8" s="1017"/>
      <c r="TDM8" s="1017"/>
      <c r="TDN8" s="1017"/>
      <c r="TDO8" s="1017"/>
      <c r="TDP8" s="1017"/>
      <c r="TDQ8" s="1017"/>
      <c r="TDR8" s="1017"/>
      <c r="TDS8" s="1017"/>
      <c r="TDT8" s="1017"/>
      <c r="TDU8" s="1017"/>
      <c r="TDV8" s="1017"/>
      <c r="TDW8" s="1017"/>
      <c r="TDX8" s="1017"/>
      <c r="TDY8" s="1017"/>
      <c r="TDZ8" s="1017"/>
      <c r="TEA8" s="1017"/>
      <c r="TEB8" s="1017"/>
      <c r="TEC8" s="1017"/>
      <c r="TED8" s="1017"/>
      <c r="TEE8" s="1017"/>
      <c r="TEF8" s="1017"/>
      <c r="TEG8" s="1017"/>
      <c r="TEH8" s="1017"/>
      <c r="TEI8" s="1017"/>
      <c r="TEJ8" s="1017"/>
      <c r="TEK8" s="1017"/>
      <c r="TEL8" s="1017"/>
      <c r="TEM8" s="1017"/>
      <c r="TEN8" s="1017"/>
      <c r="TEO8" s="1017"/>
      <c r="TEP8" s="1017"/>
      <c r="TEQ8" s="1017"/>
      <c r="TER8" s="1017"/>
      <c r="TES8" s="1017"/>
      <c r="TET8" s="1017"/>
      <c r="TEU8" s="1017"/>
      <c r="TEV8" s="1017"/>
      <c r="TEW8" s="1017"/>
      <c r="TEX8" s="1017"/>
      <c r="TEY8" s="1017"/>
      <c r="TEZ8" s="1017"/>
      <c r="TFA8" s="1017"/>
      <c r="TFB8" s="1017"/>
      <c r="TFC8" s="1017"/>
      <c r="TFD8" s="1017"/>
      <c r="TFE8" s="1017"/>
      <c r="TFF8" s="1017"/>
      <c r="TFG8" s="1017"/>
      <c r="TFH8" s="1017"/>
      <c r="TFI8" s="1017"/>
      <c r="TFJ8" s="1017"/>
      <c r="TFK8" s="1017"/>
      <c r="TFL8" s="1017"/>
      <c r="TFM8" s="1017"/>
      <c r="TFN8" s="1017"/>
      <c r="TFO8" s="1017"/>
      <c r="TFP8" s="1017"/>
      <c r="TFQ8" s="1017"/>
      <c r="TFR8" s="1017"/>
      <c r="TFS8" s="1017"/>
      <c r="TFT8" s="1017"/>
      <c r="TFU8" s="1017"/>
      <c r="TFV8" s="1017"/>
      <c r="TFW8" s="1017"/>
      <c r="TFX8" s="1017"/>
      <c r="TFY8" s="1017"/>
      <c r="TFZ8" s="1017"/>
      <c r="TGA8" s="1017"/>
      <c r="TGB8" s="1017"/>
      <c r="TGC8" s="1017"/>
      <c r="TGD8" s="1017"/>
      <c r="TGE8" s="1017"/>
      <c r="TGF8" s="1017"/>
      <c r="TGG8" s="1017"/>
      <c r="TGH8" s="1017"/>
      <c r="TGI8" s="1017"/>
      <c r="TGJ8" s="1017"/>
      <c r="TGK8" s="1017"/>
      <c r="TGL8" s="1017"/>
      <c r="TGM8" s="1017"/>
      <c r="TGN8" s="1017"/>
      <c r="TGO8" s="1017"/>
      <c r="TGP8" s="1017"/>
      <c r="TGQ8" s="1017"/>
      <c r="TGR8" s="1017"/>
      <c r="TGS8" s="1017"/>
      <c r="TGT8" s="1017"/>
      <c r="TGU8" s="1017"/>
      <c r="TGV8" s="1017"/>
      <c r="TGW8" s="1017"/>
      <c r="TGX8" s="1017"/>
      <c r="TGY8" s="1017"/>
      <c r="TGZ8" s="1017"/>
      <c r="THA8" s="1017"/>
      <c r="THB8" s="1017"/>
      <c r="THC8" s="1017"/>
      <c r="THD8" s="1017"/>
      <c r="THE8" s="1017"/>
      <c r="THF8" s="1017"/>
      <c r="THG8" s="1017"/>
      <c r="THH8" s="1017"/>
      <c r="THI8" s="1017"/>
      <c r="THJ8" s="1017"/>
      <c r="THK8" s="1017"/>
      <c r="THL8" s="1017"/>
      <c r="THM8" s="1017"/>
      <c r="THN8" s="1017"/>
      <c r="THO8" s="1017"/>
      <c r="THP8" s="1017"/>
      <c r="THQ8" s="1017"/>
      <c r="THR8" s="1017"/>
      <c r="THS8" s="1017"/>
      <c r="THT8" s="1017"/>
      <c r="THU8" s="1017"/>
      <c r="THV8" s="1017"/>
      <c r="THW8" s="1017"/>
      <c r="THX8" s="1017"/>
      <c r="THY8" s="1017"/>
      <c r="THZ8" s="1017"/>
      <c r="TIA8" s="1017"/>
      <c r="TIB8" s="1017"/>
      <c r="TIC8" s="1017"/>
      <c r="TID8" s="1017"/>
      <c r="TIE8" s="1017"/>
      <c r="TIF8" s="1017"/>
      <c r="TIG8" s="1017"/>
      <c r="TIH8" s="1017"/>
      <c r="TII8" s="1017"/>
      <c r="TIJ8" s="1017"/>
      <c r="TIK8" s="1017"/>
      <c r="TIL8" s="1017"/>
      <c r="TIM8" s="1017"/>
      <c r="TIN8" s="1017"/>
      <c r="TIO8" s="1017"/>
      <c r="TIP8" s="1017"/>
      <c r="TIQ8" s="1017"/>
      <c r="TIR8" s="1017"/>
      <c r="TIS8" s="1017"/>
      <c r="TIT8" s="1017"/>
      <c r="TIU8" s="1017"/>
      <c r="TIV8" s="1017"/>
      <c r="TIW8" s="1017"/>
      <c r="TIX8" s="1017"/>
      <c r="TIY8" s="1017"/>
      <c r="TIZ8" s="1017"/>
      <c r="TJA8" s="1017"/>
      <c r="TJB8" s="1017"/>
      <c r="TJC8" s="1017"/>
      <c r="TJD8" s="1017"/>
      <c r="TJE8" s="1017"/>
      <c r="TJF8" s="1017"/>
      <c r="TJG8" s="1017"/>
      <c r="TJH8" s="1017"/>
      <c r="TJI8" s="1017"/>
      <c r="TJJ8" s="1017"/>
      <c r="TJK8" s="1017"/>
      <c r="TJL8" s="1017"/>
      <c r="TJM8" s="1017"/>
      <c r="TJN8" s="1017"/>
      <c r="TJO8" s="1017"/>
      <c r="TJP8" s="1017"/>
      <c r="TJQ8" s="1017"/>
      <c r="TJR8" s="1017"/>
      <c r="TJS8" s="1017"/>
      <c r="TJT8" s="1017"/>
      <c r="TJU8" s="1017"/>
      <c r="TJV8" s="1017"/>
      <c r="TJW8" s="1017"/>
      <c r="TJX8" s="1017"/>
      <c r="TJY8" s="1017"/>
      <c r="TJZ8" s="1017"/>
      <c r="TKA8" s="1017"/>
      <c r="TKB8" s="1017"/>
      <c r="TKC8" s="1017"/>
      <c r="TKD8" s="1017"/>
      <c r="TKE8" s="1017"/>
      <c r="TKF8" s="1017"/>
      <c r="TKG8" s="1017"/>
      <c r="TKH8" s="1017"/>
      <c r="TKI8" s="1017"/>
      <c r="TKJ8" s="1017"/>
      <c r="TKK8" s="1017"/>
      <c r="TKL8" s="1017"/>
      <c r="TKM8" s="1017"/>
      <c r="TKN8" s="1017"/>
      <c r="TKO8" s="1017"/>
      <c r="TKP8" s="1017"/>
      <c r="TKQ8" s="1017"/>
      <c r="TKR8" s="1017"/>
      <c r="TKS8" s="1017"/>
      <c r="TKT8" s="1017"/>
      <c r="TKU8" s="1017"/>
      <c r="TKV8" s="1017"/>
      <c r="TKW8" s="1017"/>
      <c r="TKX8" s="1017"/>
      <c r="TKY8" s="1017"/>
      <c r="TKZ8" s="1017"/>
      <c r="TLA8" s="1017"/>
      <c r="TLB8" s="1017"/>
      <c r="TLC8" s="1017"/>
      <c r="TLD8" s="1017"/>
      <c r="TLE8" s="1017"/>
      <c r="TLF8" s="1017"/>
      <c r="TLG8" s="1017"/>
      <c r="TLH8" s="1017"/>
      <c r="TLI8" s="1017"/>
      <c r="TLJ8" s="1017"/>
      <c r="TLK8" s="1017"/>
      <c r="TLL8" s="1017"/>
      <c r="TLM8" s="1017"/>
      <c r="TLN8" s="1017"/>
      <c r="TLO8" s="1017"/>
      <c r="TLP8" s="1017"/>
      <c r="TLQ8" s="1017"/>
      <c r="TLR8" s="1017"/>
      <c r="TLS8" s="1017"/>
      <c r="TLT8" s="1017"/>
      <c r="TLU8" s="1017"/>
      <c r="TLV8" s="1017"/>
      <c r="TLW8" s="1017"/>
      <c r="TLX8" s="1017"/>
      <c r="TLY8" s="1017"/>
      <c r="TLZ8" s="1017"/>
      <c r="TMA8" s="1017"/>
      <c r="TMB8" s="1017"/>
      <c r="TMC8" s="1017"/>
      <c r="TMD8" s="1017"/>
      <c r="TME8" s="1017"/>
      <c r="TMF8" s="1017"/>
      <c r="TMG8" s="1017"/>
      <c r="TMH8" s="1017"/>
      <c r="TMI8" s="1017"/>
      <c r="TMJ8" s="1017"/>
      <c r="TMK8" s="1017"/>
      <c r="TML8" s="1017"/>
      <c r="TMM8" s="1017"/>
      <c r="TMN8" s="1017"/>
      <c r="TMO8" s="1017"/>
      <c r="TMP8" s="1017"/>
      <c r="TMQ8" s="1017"/>
      <c r="TMR8" s="1017"/>
      <c r="TMS8" s="1017"/>
      <c r="TMT8" s="1017"/>
      <c r="TMU8" s="1017"/>
      <c r="TMV8" s="1017"/>
      <c r="TMW8" s="1017"/>
      <c r="TMX8" s="1017"/>
      <c r="TMY8" s="1017"/>
      <c r="TMZ8" s="1017"/>
      <c r="TNA8" s="1017"/>
      <c r="TNB8" s="1017"/>
      <c r="TNC8" s="1017"/>
      <c r="TND8" s="1017"/>
      <c r="TNE8" s="1017"/>
      <c r="TNF8" s="1017"/>
      <c r="TNG8" s="1017"/>
      <c r="TNH8" s="1017"/>
      <c r="TNI8" s="1017"/>
      <c r="TNJ8" s="1017"/>
      <c r="TNK8" s="1017"/>
      <c r="TNL8" s="1017"/>
      <c r="TNM8" s="1017"/>
      <c r="TNN8" s="1017"/>
      <c r="TNO8" s="1017"/>
      <c r="TNP8" s="1017"/>
      <c r="TNQ8" s="1017"/>
      <c r="TNR8" s="1017"/>
      <c r="TNS8" s="1017"/>
      <c r="TNT8" s="1017"/>
      <c r="TNU8" s="1017"/>
      <c r="TNV8" s="1017"/>
      <c r="TNW8" s="1017"/>
      <c r="TNX8" s="1017"/>
      <c r="TNY8" s="1017"/>
      <c r="TNZ8" s="1017"/>
      <c r="TOA8" s="1017"/>
      <c r="TOB8" s="1017"/>
      <c r="TOC8" s="1017"/>
      <c r="TOD8" s="1017"/>
      <c r="TOE8" s="1017"/>
      <c r="TOF8" s="1017"/>
      <c r="TOG8" s="1017"/>
      <c r="TOH8" s="1017"/>
      <c r="TOI8" s="1017"/>
      <c r="TOJ8" s="1017"/>
      <c r="TOK8" s="1017"/>
      <c r="TOL8" s="1017"/>
      <c r="TOM8" s="1017"/>
      <c r="TON8" s="1017"/>
      <c r="TOO8" s="1017"/>
      <c r="TOP8" s="1017"/>
      <c r="TOQ8" s="1017"/>
      <c r="TOR8" s="1017"/>
      <c r="TOS8" s="1017"/>
      <c r="TOT8" s="1017"/>
      <c r="TOU8" s="1017"/>
      <c r="TOV8" s="1017"/>
      <c r="TOW8" s="1017"/>
      <c r="TOX8" s="1017"/>
      <c r="TOY8" s="1017"/>
      <c r="TOZ8" s="1017"/>
      <c r="TPA8" s="1017"/>
      <c r="TPB8" s="1017"/>
      <c r="TPC8" s="1017"/>
      <c r="TPD8" s="1017"/>
      <c r="TPE8" s="1017"/>
      <c r="TPF8" s="1017"/>
      <c r="TPG8" s="1017"/>
      <c r="TPH8" s="1017"/>
      <c r="TPI8" s="1017"/>
      <c r="TPJ8" s="1017"/>
      <c r="TPK8" s="1017"/>
      <c r="TPL8" s="1017"/>
      <c r="TPM8" s="1017"/>
      <c r="TPN8" s="1017"/>
      <c r="TPO8" s="1017"/>
      <c r="TPP8" s="1017"/>
      <c r="TPQ8" s="1017"/>
      <c r="TPR8" s="1017"/>
      <c r="TPS8" s="1017"/>
      <c r="TPT8" s="1017"/>
      <c r="TPU8" s="1017"/>
      <c r="TPV8" s="1017"/>
      <c r="TPW8" s="1017"/>
      <c r="TPX8" s="1017"/>
      <c r="TPY8" s="1017"/>
      <c r="TPZ8" s="1017"/>
      <c r="TQA8" s="1017"/>
      <c r="TQB8" s="1017"/>
      <c r="TQC8" s="1017"/>
      <c r="TQD8" s="1017"/>
      <c r="TQE8" s="1017"/>
      <c r="TQF8" s="1017"/>
      <c r="TQG8" s="1017"/>
      <c r="TQH8" s="1017"/>
      <c r="TQI8" s="1017"/>
      <c r="TQJ8" s="1017"/>
      <c r="TQK8" s="1017"/>
      <c r="TQL8" s="1017"/>
      <c r="TQM8" s="1017"/>
      <c r="TQN8" s="1017"/>
      <c r="TQO8" s="1017"/>
      <c r="TQP8" s="1017"/>
      <c r="TQQ8" s="1017"/>
      <c r="TQR8" s="1017"/>
      <c r="TQS8" s="1017"/>
      <c r="TQT8" s="1017"/>
      <c r="TQU8" s="1017"/>
      <c r="TQV8" s="1017"/>
      <c r="TQW8" s="1017"/>
      <c r="TQX8" s="1017"/>
      <c r="TQY8" s="1017"/>
      <c r="TQZ8" s="1017"/>
      <c r="TRA8" s="1017"/>
      <c r="TRB8" s="1017"/>
      <c r="TRC8" s="1017"/>
      <c r="TRD8" s="1017"/>
      <c r="TRE8" s="1017"/>
      <c r="TRF8" s="1017"/>
      <c r="TRG8" s="1017"/>
      <c r="TRH8" s="1017"/>
      <c r="TRI8" s="1017"/>
      <c r="TRJ8" s="1017"/>
      <c r="TRK8" s="1017"/>
      <c r="TRL8" s="1017"/>
      <c r="TRM8" s="1017"/>
      <c r="TRN8" s="1017"/>
      <c r="TRO8" s="1017"/>
      <c r="TRP8" s="1017"/>
      <c r="TRQ8" s="1017"/>
      <c r="TRR8" s="1017"/>
      <c r="TRS8" s="1017"/>
      <c r="TRT8" s="1017"/>
      <c r="TRU8" s="1017"/>
      <c r="TRV8" s="1017"/>
      <c r="TRW8" s="1017"/>
      <c r="TRX8" s="1017"/>
      <c r="TRY8" s="1017"/>
      <c r="TRZ8" s="1017"/>
      <c r="TSA8" s="1017"/>
      <c r="TSB8" s="1017"/>
      <c r="TSC8" s="1017"/>
      <c r="TSD8" s="1017"/>
      <c r="TSE8" s="1017"/>
      <c r="TSF8" s="1017"/>
      <c r="TSG8" s="1017"/>
      <c r="TSH8" s="1017"/>
      <c r="TSI8" s="1017"/>
      <c r="TSJ8" s="1017"/>
      <c r="TSK8" s="1017"/>
      <c r="TSL8" s="1017"/>
      <c r="TSM8" s="1017"/>
      <c r="TSN8" s="1017"/>
      <c r="TSO8" s="1017"/>
      <c r="TSP8" s="1017"/>
      <c r="TSQ8" s="1017"/>
      <c r="TSR8" s="1017"/>
      <c r="TSS8" s="1017"/>
      <c r="TST8" s="1017"/>
      <c r="TSU8" s="1017"/>
      <c r="TSV8" s="1017"/>
      <c r="TSW8" s="1017"/>
      <c r="TSX8" s="1017"/>
      <c r="TSY8" s="1017"/>
      <c r="TSZ8" s="1017"/>
      <c r="TTA8" s="1017"/>
      <c r="TTB8" s="1017"/>
      <c r="TTC8" s="1017"/>
      <c r="TTD8" s="1017"/>
      <c r="TTE8" s="1017"/>
      <c r="TTF8" s="1017"/>
      <c r="TTG8" s="1017"/>
      <c r="TTH8" s="1017"/>
      <c r="TTI8" s="1017"/>
      <c r="TTJ8" s="1017"/>
      <c r="TTK8" s="1017"/>
      <c r="TTL8" s="1017"/>
      <c r="TTM8" s="1017"/>
      <c r="TTN8" s="1017"/>
      <c r="TTO8" s="1017"/>
      <c r="TTP8" s="1017"/>
      <c r="TTQ8" s="1017"/>
      <c r="TTR8" s="1017"/>
      <c r="TTS8" s="1017"/>
      <c r="TTT8" s="1017"/>
      <c r="TTU8" s="1017"/>
      <c r="TTV8" s="1017"/>
      <c r="TTW8" s="1017"/>
      <c r="TTX8" s="1017"/>
      <c r="TTY8" s="1017"/>
      <c r="TTZ8" s="1017"/>
      <c r="TUA8" s="1017"/>
      <c r="TUB8" s="1017"/>
      <c r="TUC8" s="1017"/>
      <c r="TUD8" s="1017"/>
      <c r="TUE8" s="1017"/>
      <c r="TUF8" s="1017"/>
      <c r="TUG8" s="1017"/>
      <c r="TUH8" s="1017"/>
      <c r="TUI8" s="1017"/>
      <c r="TUJ8" s="1017"/>
      <c r="TUK8" s="1017"/>
      <c r="TUL8" s="1017"/>
      <c r="TUM8" s="1017"/>
      <c r="TUN8" s="1017"/>
      <c r="TUO8" s="1017"/>
      <c r="TUP8" s="1017"/>
      <c r="TUQ8" s="1017"/>
      <c r="TUR8" s="1017"/>
      <c r="TUS8" s="1017"/>
      <c r="TUT8" s="1017"/>
      <c r="TUU8" s="1017"/>
      <c r="TUV8" s="1017"/>
      <c r="TUW8" s="1017"/>
      <c r="TUX8" s="1017"/>
      <c r="TUY8" s="1017"/>
      <c r="TUZ8" s="1017"/>
      <c r="TVA8" s="1017"/>
      <c r="TVB8" s="1017"/>
      <c r="TVC8" s="1017"/>
      <c r="TVD8" s="1017"/>
      <c r="TVE8" s="1017"/>
      <c r="TVF8" s="1017"/>
      <c r="TVG8" s="1017"/>
      <c r="TVH8" s="1017"/>
      <c r="TVI8" s="1017"/>
      <c r="TVJ8" s="1017"/>
      <c r="TVK8" s="1017"/>
      <c r="TVL8" s="1017"/>
      <c r="TVM8" s="1017"/>
      <c r="TVN8" s="1017"/>
      <c r="TVO8" s="1017"/>
      <c r="TVP8" s="1017"/>
      <c r="TVQ8" s="1017"/>
      <c r="TVR8" s="1017"/>
      <c r="TVS8" s="1017"/>
      <c r="TVT8" s="1017"/>
      <c r="TVU8" s="1017"/>
      <c r="TVV8" s="1017"/>
      <c r="TVW8" s="1017"/>
      <c r="TVX8" s="1017"/>
      <c r="TVY8" s="1017"/>
      <c r="TVZ8" s="1017"/>
      <c r="TWA8" s="1017"/>
      <c r="TWB8" s="1017"/>
      <c r="TWC8" s="1017"/>
      <c r="TWD8" s="1017"/>
      <c r="TWE8" s="1017"/>
      <c r="TWF8" s="1017"/>
      <c r="TWG8" s="1017"/>
      <c r="TWH8" s="1017"/>
      <c r="TWI8" s="1017"/>
      <c r="TWJ8" s="1017"/>
      <c r="TWK8" s="1017"/>
      <c r="TWL8" s="1017"/>
      <c r="TWM8" s="1017"/>
      <c r="TWN8" s="1017"/>
      <c r="TWO8" s="1017"/>
      <c r="TWP8" s="1017"/>
      <c r="TWQ8" s="1017"/>
      <c r="TWR8" s="1017"/>
      <c r="TWS8" s="1017"/>
      <c r="TWT8" s="1017"/>
      <c r="TWU8" s="1017"/>
      <c r="TWV8" s="1017"/>
      <c r="TWW8" s="1017"/>
      <c r="TWX8" s="1017"/>
      <c r="TWY8" s="1017"/>
      <c r="TWZ8" s="1017"/>
      <c r="TXA8" s="1017"/>
      <c r="TXB8" s="1017"/>
      <c r="TXC8" s="1017"/>
      <c r="TXD8" s="1017"/>
      <c r="TXE8" s="1017"/>
      <c r="TXF8" s="1017"/>
      <c r="TXG8" s="1017"/>
      <c r="TXH8" s="1017"/>
      <c r="TXI8" s="1017"/>
      <c r="TXJ8" s="1017"/>
      <c r="TXK8" s="1017"/>
      <c r="TXL8" s="1017"/>
      <c r="TXM8" s="1017"/>
      <c r="TXN8" s="1017"/>
      <c r="TXO8" s="1017"/>
      <c r="TXP8" s="1017"/>
      <c r="TXQ8" s="1017"/>
      <c r="TXR8" s="1017"/>
      <c r="TXS8" s="1017"/>
      <c r="TXT8" s="1017"/>
      <c r="TXU8" s="1017"/>
      <c r="TXV8" s="1017"/>
      <c r="TXW8" s="1017"/>
      <c r="TXX8" s="1017"/>
      <c r="TXY8" s="1017"/>
      <c r="TXZ8" s="1017"/>
      <c r="TYA8" s="1017"/>
      <c r="TYB8" s="1017"/>
      <c r="TYC8" s="1017"/>
      <c r="TYD8" s="1017"/>
      <c r="TYE8" s="1017"/>
      <c r="TYF8" s="1017"/>
      <c r="TYG8" s="1017"/>
      <c r="TYH8" s="1017"/>
      <c r="TYI8" s="1017"/>
      <c r="TYJ8" s="1017"/>
      <c r="TYK8" s="1017"/>
      <c r="TYL8" s="1017"/>
      <c r="TYM8" s="1017"/>
      <c r="TYN8" s="1017"/>
      <c r="TYO8" s="1017"/>
      <c r="TYP8" s="1017"/>
      <c r="TYQ8" s="1017"/>
      <c r="TYR8" s="1017"/>
      <c r="TYS8" s="1017"/>
      <c r="TYT8" s="1017"/>
      <c r="TYU8" s="1017"/>
      <c r="TYV8" s="1017"/>
      <c r="TYW8" s="1017"/>
      <c r="TYX8" s="1017"/>
      <c r="TYY8" s="1017"/>
      <c r="TYZ8" s="1017"/>
      <c r="TZA8" s="1017"/>
      <c r="TZB8" s="1017"/>
      <c r="TZC8" s="1017"/>
      <c r="TZD8" s="1017"/>
      <c r="TZE8" s="1017"/>
      <c r="TZF8" s="1017"/>
      <c r="TZG8" s="1017"/>
      <c r="TZH8" s="1017"/>
      <c r="TZI8" s="1017"/>
      <c r="TZJ8" s="1017"/>
      <c r="TZK8" s="1017"/>
      <c r="TZL8" s="1017"/>
      <c r="TZM8" s="1017"/>
      <c r="TZN8" s="1017"/>
      <c r="TZO8" s="1017"/>
      <c r="TZP8" s="1017"/>
      <c r="TZQ8" s="1017"/>
      <c r="TZR8" s="1017"/>
      <c r="TZS8" s="1017"/>
      <c r="TZT8" s="1017"/>
      <c r="TZU8" s="1017"/>
      <c r="TZV8" s="1017"/>
      <c r="TZW8" s="1017"/>
      <c r="TZX8" s="1017"/>
      <c r="TZY8" s="1017"/>
      <c r="TZZ8" s="1017"/>
      <c r="UAA8" s="1017"/>
      <c r="UAB8" s="1017"/>
      <c r="UAC8" s="1017"/>
      <c r="UAD8" s="1017"/>
      <c r="UAE8" s="1017"/>
      <c r="UAF8" s="1017"/>
      <c r="UAG8" s="1017"/>
      <c r="UAH8" s="1017"/>
      <c r="UAI8" s="1017"/>
      <c r="UAJ8" s="1017"/>
      <c r="UAK8" s="1017"/>
      <c r="UAL8" s="1017"/>
      <c r="UAM8" s="1017"/>
      <c r="UAN8" s="1017"/>
      <c r="UAO8" s="1017"/>
      <c r="UAP8" s="1017"/>
      <c r="UAQ8" s="1017"/>
      <c r="UAR8" s="1017"/>
      <c r="UAS8" s="1017"/>
      <c r="UAT8" s="1017"/>
      <c r="UAU8" s="1017"/>
      <c r="UAV8" s="1017"/>
      <c r="UAW8" s="1017"/>
      <c r="UAX8" s="1017"/>
      <c r="UAY8" s="1017"/>
      <c r="UAZ8" s="1017"/>
      <c r="UBA8" s="1017"/>
      <c r="UBB8" s="1017"/>
      <c r="UBC8" s="1017"/>
      <c r="UBD8" s="1017"/>
      <c r="UBE8" s="1017"/>
      <c r="UBF8" s="1017"/>
      <c r="UBG8" s="1017"/>
      <c r="UBH8" s="1017"/>
      <c r="UBI8" s="1017"/>
      <c r="UBJ8" s="1017"/>
      <c r="UBK8" s="1017"/>
      <c r="UBL8" s="1017"/>
      <c r="UBM8" s="1017"/>
      <c r="UBN8" s="1017"/>
      <c r="UBO8" s="1017"/>
      <c r="UBP8" s="1017"/>
      <c r="UBQ8" s="1017"/>
      <c r="UBR8" s="1017"/>
      <c r="UBS8" s="1017"/>
      <c r="UBT8" s="1017"/>
      <c r="UBU8" s="1017"/>
      <c r="UBV8" s="1017"/>
      <c r="UBW8" s="1017"/>
      <c r="UBX8" s="1017"/>
      <c r="UBY8" s="1017"/>
      <c r="UBZ8" s="1017"/>
      <c r="UCA8" s="1017"/>
      <c r="UCB8" s="1017"/>
      <c r="UCC8" s="1017"/>
      <c r="UCD8" s="1017"/>
      <c r="UCE8" s="1017"/>
      <c r="UCF8" s="1017"/>
      <c r="UCG8" s="1017"/>
      <c r="UCH8" s="1017"/>
      <c r="UCI8" s="1017"/>
      <c r="UCJ8" s="1017"/>
      <c r="UCK8" s="1017"/>
      <c r="UCL8" s="1017"/>
      <c r="UCM8" s="1017"/>
      <c r="UCN8" s="1017"/>
      <c r="UCO8" s="1017"/>
      <c r="UCP8" s="1017"/>
      <c r="UCQ8" s="1017"/>
      <c r="UCR8" s="1017"/>
      <c r="UCS8" s="1017"/>
      <c r="UCT8" s="1017"/>
      <c r="UCU8" s="1017"/>
      <c r="UCV8" s="1017"/>
      <c r="UCW8" s="1017"/>
      <c r="UCX8" s="1017"/>
      <c r="UCY8" s="1017"/>
      <c r="UCZ8" s="1017"/>
      <c r="UDA8" s="1017"/>
      <c r="UDB8" s="1017"/>
      <c r="UDC8" s="1017"/>
      <c r="UDD8" s="1017"/>
      <c r="UDE8" s="1017"/>
      <c r="UDF8" s="1017"/>
      <c r="UDG8" s="1017"/>
      <c r="UDH8" s="1017"/>
      <c r="UDI8" s="1017"/>
      <c r="UDJ8" s="1017"/>
      <c r="UDK8" s="1017"/>
      <c r="UDL8" s="1017"/>
      <c r="UDM8" s="1017"/>
      <c r="UDN8" s="1017"/>
      <c r="UDO8" s="1017"/>
      <c r="UDP8" s="1017"/>
      <c r="UDQ8" s="1017"/>
      <c r="UDR8" s="1017"/>
      <c r="UDS8" s="1017"/>
      <c r="UDT8" s="1017"/>
      <c r="UDU8" s="1017"/>
      <c r="UDV8" s="1017"/>
      <c r="UDW8" s="1017"/>
      <c r="UDX8" s="1017"/>
      <c r="UDY8" s="1017"/>
      <c r="UDZ8" s="1017"/>
      <c r="UEA8" s="1017"/>
      <c r="UEB8" s="1017"/>
      <c r="UEC8" s="1017"/>
      <c r="UED8" s="1017"/>
      <c r="UEE8" s="1017"/>
      <c r="UEF8" s="1017"/>
      <c r="UEG8" s="1017"/>
      <c r="UEH8" s="1017"/>
      <c r="UEI8" s="1017"/>
      <c r="UEJ8" s="1017"/>
      <c r="UEK8" s="1017"/>
      <c r="UEL8" s="1017"/>
      <c r="UEM8" s="1017"/>
      <c r="UEN8" s="1017"/>
      <c r="UEO8" s="1017"/>
      <c r="UEP8" s="1017"/>
      <c r="UEQ8" s="1017"/>
      <c r="UER8" s="1017"/>
      <c r="UES8" s="1017"/>
      <c r="UET8" s="1017"/>
      <c r="UEU8" s="1017"/>
      <c r="UEV8" s="1017"/>
      <c r="UEW8" s="1017"/>
      <c r="UEX8" s="1017"/>
      <c r="UEY8" s="1017"/>
      <c r="UEZ8" s="1017"/>
      <c r="UFA8" s="1017"/>
      <c r="UFB8" s="1017"/>
      <c r="UFC8" s="1017"/>
      <c r="UFD8" s="1017"/>
      <c r="UFE8" s="1017"/>
      <c r="UFF8" s="1017"/>
      <c r="UFG8" s="1017"/>
      <c r="UFH8" s="1017"/>
      <c r="UFI8" s="1017"/>
      <c r="UFJ8" s="1017"/>
      <c r="UFK8" s="1017"/>
      <c r="UFL8" s="1017"/>
      <c r="UFM8" s="1017"/>
      <c r="UFN8" s="1017"/>
      <c r="UFO8" s="1017"/>
      <c r="UFP8" s="1017"/>
      <c r="UFQ8" s="1017"/>
      <c r="UFR8" s="1017"/>
      <c r="UFS8" s="1017"/>
      <c r="UFT8" s="1017"/>
      <c r="UFU8" s="1017"/>
      <c r="UFV8" s="1017"/>
      <c r="UFW8" s="1017"/>
      <c r="UFX8" s="1017"/>
      <c r="UFY8" s="1017"/>
      <c r="UFZ8" s="1017"/>
      <c r="UGA8" s="1017"/>
      <c r="UGB8" s="1017"/>
      <c r="UGC8" s="1017"/>
      <c r="UGD8" s="1017"/>
      <c r="UGE8" s="1017"/>
      <c r="UGF8" s="1017"/>
      <c r="UGG8" s="1017"/>
      <c r="UGH8" s="1017"/>
      <c r="UGI8" s="1017"/>
      <c r="UGJ8" s="1017"/>
      <c r="UGK8" s="1017"/>
      <c r="UGL8" s="1017"/>
      <c r="UGM8" s="1017"/>
      <c r="UGN8" s="1017"/>
      <c r="UGO8" s="1017"/>
      <c r="UGP8" s="1017"/>
      <c r="UGQ8" s="1017"/>
      <c r="UGR8" s="1017"/>
      <c r="UGS8" s="1017"/>
      <c r="UGT8" s="1017"/>
      <c r="UGU8" s="1017"/>
      <c r="UGV8" s="1017"/>
      <c r="UGW8" s="1017"/>
      <c r="UGX8" s="1017"/>
      <c r="UGY8" s="1017"/>
      <c r="UGZ8" s="1017"/>
      <c r="UHA8" s="1017"/>
      <c r="UHB8" s="1017"/>
      <c r="UHC8" s="1017"/>
      <c r="UHD8" s="1017"/>
      <c r="UHE8" s="1017"/>
      <c r="UHF8" s="1017"/>
      <c r="UHG8" s="1017"/>
      <c r="UHH8" s="1017"/>
      <c r="UHI8" s="1017"/>
      <c r="UHJ8" s="1017"/>
      <c r="UHK8" s="1017"/>
      <c r="UHL8" s="1017"/>
      <c r="UHM8" s="1017"/>
      <c r="UHN8" s="1017"/>
      <c r="UHO8" s="1017"/>
      <c r="UHP8" s="1017"/>
      <c r="UHQ8" s="1017"/>
      <c r="UHR8" s="1017"/>
      <c r="UHS8" s="1017"/>
      <c r="UHT8" s="1017"/>
      <c r="UHU8" s="1017"/>
      <c r="UHV8" s="1017"/>
      <c r="UHW8" s="1017"/>
      <c r="UHX8" s="1017"/>
      <c r="UHY8" s="1017"/>
      <c r="UHZ8" s="1017"/>
      <c r="UIA8" s="1017"/>
      <c r="UIB8" s="1017"/>
      <c r="UIC8" s="1017"/>
      <c r="UID8" s="1017"/>
      <c r="UIE8" s="1017"/>
      <c r="UIF8" s="1017"/>
      <c r="UIG8" s="1017"/>
      <c r="UIH8" s="1017"/>
      <c r="UII8" s="1017"/>
      <c r="UIJ8" s="1017"/>
      <c r="UIK8" s="1017"/>
      <c r="UIL8" s="1017"/>
      <c r="UIM8" s="1017"/>
      <c r="UIN8" s="1017"/>
      <c r="UIO8" s="1017"/>
      <c r="UIP8" s="1017"/>
      <c r="UIQ8" s="1017"/>
      <c r="UIR8" s="1017"/>
      <c r="UIS8" s="1017"/>
      <c r="UIT8" s="1017"/>
      <c r="UIU8" s="1017"/>
      <c r="UIV8" s="1017"/>
      <c r="UIW8" s="1017"/>
      <c r="UIX8" s="1017"/>
      <c r="UIY8" s="1017"/>
      <c r="UIZ8" s="1017"/>
      <c r="UJA8" s="1017"/>
      <c r="UJB8" s="1017"/>
      <c r="UJC8" s="1017"/>
      <c r="UJD8" s="1017"/>
      <c r="UJE8" s="1017"/>
      <c r="UJF8" s="1017"/>
      <c r="UJG8" s="1017"/>
      <c r="UJH8" s="1017"/>
      <c r="UJI8" s="1017"/>
      <c r="UJJ8" s="1017"/>
      <c r="UJK8" s="1017"/>
      <c r="UJL8" s="1017"/>
      <c r="UJM8" s="1017"/>
      <c r="UJN8" s="1017"/>
      <c r="UJO8" s="1017"/>
      <c r="UJP8" s="1017"/>
      <c r="UJQ8" s="1017"/>
      <c r="UJR8" s="1017"/>
      <c r="UJS8" s="1017"/>
      <c r="UJT8" s="1017"/>
      <c r="UJU8" s="1017"/>
      <c r="UJV8" s="1017"/>
      <c r="UJW8" s="1017"/>
      <c r="UJX8" s="1017"/>
      <c r="UJY8" s="1017"/>
      <c r="UJZ8" s="1017"/>
      <c r="UKA8" s="1017"/>
      <c r="UKB8" s="1017"/>
      <c r="UKC8" s="1017"/>
      <c r="UKD8" s="1017"/>
      <c r="UKE8" s="1017"/>
      <c r="UKF8" s="1017"/>
      <c r="UKG8" s="1017"/>
      <c r="UKH8" s="1017"/>
      <c r="UKI8" s="1017"/>
      <c r="UKJ8" s="1017"/>
      <c r="UKK8" s="1017"/>
      <c r="UKL8" s="1017"/>
      <c r="UKM8" s="1017"/>
      <c r="UKN8" s="1017"/>
      <c r="UKO8" s="1017"/>
      <c r="UKP8" s="1017"/>
      <c r="UKQ8" s="1017"/>
      <c r="UKR8" s="1017"/>
      <c r="UKS8" s="1017"/>
      <c r="UKT8" s="1017"/>
      <c r="UKU8" s="1017"/>
      <c r="UKV8" s="1017"/>
      <c r="UKW8" s="1017"/>
      <c r="UKX8" s="1017"/>
      <c r="UKY8" s="1017"/>
      <c r="UKZ8" s="1017"/>
      <c r="ULA8" s="1017"/>
      <c r="ULB8" s="1017"/>
      <c r="ULC8" s="1017"/>
      <c r="ULD8" s="1017"/>
      <c r="ULE8" s="1017"/>
      <c r="ULF8" s="1017"/>
      <c r="ULG8" s="1017"/>
      <c r="ULH8" s="1017"/>
      <c r="ULI8" s="1017"/>
      <c r="ULJ8" s="1017"/>
      <c r="ULK8" s="1017"/>
      <c r="ULL8" s="1017"/>
      <c r="ULM8" s="1017"/>
      <c r="ULN8" s="1017"/>
      <c r="ULO8" s="1017"/>
      <c r="ULP8" s="1017"/>
      <c r="ULQ8" s="1017"/>
      <c r="ULR8" s="1017"/>
      <c r="ULS8" s="1017"/>
      <c r="ULT8" s="1017"/>
      <c r="ULU8" s="1017"/>
      <c r="ULV8" s="1017"/>
      <c r="ULW8" s="1017"/>
      <c r="ULX8" s="1017"/>
      <c r="ULY8" s="1017"/>
      <c r="ULZ8" s="1017"/>
      <c r="UMA8" s="1017"/>
      <c r="UMB8" s="1017"/>
      <c r="UMC8" s="1017"/>
      <c r="UMD8" s="1017"/>
      <c r="UME8" s="1017"/>
      <c r="UMF8" s="1017"/>
      <c r="UMG8" s="1017"/>
      <c r="UMH8" s="1017"/>
      <c r="UMI8" s="1017"/>
      <c r="UMJ8" s="1017"/>
      <c r="UMK8" s="1017"/>
      <c r="UML8" s="1017"/>
      <c r="UMM8" s="1017"/>
      <c r="UMN8" s="1017"/>
      <c r="UMO8" s="1017"/>
      <c r="UMP8" s="1017"/>
      <c r="UMQ8" s="1017"/>
      <c r="UMR8" s="1017"/>
      <c r="UMS8" s="1017"/>
      <c r="UMT8" s="1017"/>
      <c r="UMU8" s="1017"/>
      <c r="UMV8" s="1017"/>
      <c r="UMW8" s="1017"/>
      <c r="UMX8" s="1017"/>
      <c r="UMY8" s="1017"/>
      <c r="UMZ8" s="1017"/>
      <c r="UNA8" s="1017"/>
      <c r="UNB8" s="1017"/>
      <c r="UNC8" s="1017"/>
      <c r="UND8" s="1017"/>
      <c r="UNE8" s="1017"/>
      <c r="UNF8" s="1017"/>
      <c r="UNG8" s="1017"/>
      <c r="UNH8" s="1017"/>
      <c r="UNI8" s="1017"/>
      <c r="UNJ8" s="1017"/>
      <c r="UNK8" s="1017"/>
      <c r="UNL8" s="1017"/>
      <c r="UNM8" s="1017"/>
      <c r="UNN8" s="1017"/>
      <c r="UNO8" s="1017"/>
      <c r="UNP8" s="1017"/>
      <c r="UNQ8" s="1017"/>
      <c r="UNR8" s="1017"/>
      <c r="UNS8" s="1017"/>
      <c r="UNT8" s="1017"/>
      <c r="UNU8" s="1017"/>
      <c r="UNV8" s="1017"/>
      <c r="UNW8" s="1017"/>
      <c r="UNX8" s="1017"/>
      <c r="UNY8" s="1017"/>
      <c r="UNZ8" s="1017"/>
      <c r="UOA8" s="1017"/>
      <c r="UOB8" s="1017"/>
      <c r="UOC8" s="1017"/>
      <c r="UOD8" s="1017"/>
      <c r="UOE8" s="1017"/>
      <c r="UOF8" s="1017"/>
      <c r="UOG8" s="1017"/>
      <c r="UOH8" s="1017"/>
      <c r="UOI8" s="1017"/>
      <c r="UOJ8" s="1017"/>
      <c r="UOK8" s="1017"/>
      <c r="UOL8" s="1017"/>
      <c r="UOM8" s="1017"/>
      <c r="UON8" s="1017"/>
      <c r="UOO8" s="1017"/>
      <c r="UOP8" s="1017"/>
      <c r="UOQ8" s="1017"/>
      <c r="UOR8" s="1017"/>
      <c r="UOS8" s="1017"/>
      <c r="UOT8" s="1017"/>
      <c r="UOU8" s="1017"/>
      <c r="UOV8" s="1017"/>
      <c r="UOW8" s="1017"/>
      <c r="UOX8" s="1017"/>
      <c r="UOY8" s="1017"/>
      <c r="UOZ8" s="1017"/>
      <c r="UPA8" s="1017"/>
      <c r="UPB8" s="1017"/>
      <c r="UPC8" s="1017"/>
      <c r="UPD8" s="1017"/>
      <c r="UPE8" s="1017"/>
      <c r="UPF8" s="1017"/>
      <c r="UPG8" s="1017"/>
      <c r="UPH8" s="1017"/>
      <c r="UPI8" s="1017"/>
      <c r="UPJ8" s="1017"/>
      <c r="UPK8" s="1017"/>
      <c r="UPL8" s="1017"/>
      <c r="UPM8" s="1017"/>
      <c r="UPN8" s="1017"/>
      <c r="UPO8" s="1017"/>
      <c r="UPP8" s="1017"/>
      <c r="UPQ8" s="1017"/>
      <c r="UPR8" s="1017"/>
      <c r="UPS8" s="1017"/>
      <c r="UPT8" s="1017"/>
      <c r="UPU8" s="1017"/>
      <c r="UPV8" s="1017"/>
      <c r="UPW8" s="1017"/>
      <c r="UPX8" s="1017"/>
      <c r="UPY8" s="1017"/>
      <c r="UPZ8" s="1017"/>
      <c r="UQA8" s="1017"/>
      <c r="UQB8" s="1017"/>
      <c r="UQC8" s="1017"/>
      <c r="UQD8" s="1017"/>
      <c r="UQE8" s="1017"/>
      <c r="UQF8" s="1017"/>
      <c r="UQG8" s="1017"/>
      <c r="UQH8" s="1017"/>
      <c r="UQI8" s="1017"/>
      <c r="UQJ8" s="1017"/>
      <c r="UQK8" s="1017"/>
      <c r="UQL8" s="1017"/>
      <c r="UQM8" s="1017"/>
      <c r="UQN8" s="1017"/>
      <c r="UQO8" s="1017"/>
      <c r="UQP8" s="1017"/>
      <c r="UQQ8" s="1017"/>
      <c r="UQR8" s="1017"/>
      <c r="UQS8" s="1017"/>
      <c r="UQT8" s="1017"/>
      <c r="UQU8" s="1017"/>
      <c r="UQV8" s="1017"/>
      <c r="UQW8" s="1017"/>
      <c r="UQX8" s="1017"/>
      <c r="UQY8" s="1017"/>
      <c r="UQZ8" s="1017"/>
      <c r="URA8" s="1017"/>
      <c r="URB8" s="1017"/>
      <c r="URC8" s="1017"/>
      <c r="URD8" s="1017"/>
      <c r="URE8" s="1017"/>
      <c r="URF8" s="1017"/>
      <c r="URG8" s="1017"/>
      <c r="URH8" s="1017"/>
      <c r="URI8" s="1017"/>
      <c r="URJ8" s="1017"/>
      <c r="URK8" s="1017"/>
      <c r="URL8" s="1017"/>
      <c r="URM8" s="1017"/>
      <c r="URN8" s="1017"/>
      <c r="URO8" s="1017"/>
      <c r="URP8" s="1017"/>
      <c r="URQ8" s="1017"/>
      <c r="URR8" s="1017"/>
      <c r="URS8" s="1017"/>
      <c r="URT8" s="1017"/>
      <c r="URU8" s="1017"/>
      <c r="URV8" s="1017"/>
      <c r="URW8" s="1017"/>
      <c r="URX8" s="1017"/>
      <c r="URY8" s="1017"/>
      <c r="URZ8" s="1017"/>
      <c r="USA8" s="1017"/>
      <c r="USB8" s="1017"/>
      <c r="USC8" s="1017"/>
      <c r="USD8" s="1017"/>
      <c r="USE8" s="1017"/>
      <c r="USF8" s="1017"/>
      <c r="USG8" s="1017"/>
      <c r="USH8" s="1017"/>
      <c r="USI8" s="1017"/>
      <c r="USJ8" s="1017"/>
      <c r="USK8" s="1017"/>
      <c r="USL8" s="1017"/>
      <c r="USM8" s="1017"/>
      <c r="USN8" s="1017"/>
      <c r="USO8" s="1017"/>
      <c r="USP8" s="1017"/>
      <c r="USQ8" s="1017"/>
      <c r="USR8" s="1017"/>
      <c r="USS8" s="1017"/>
      <c r="UST8" s="1017"/>
      <c r="USU8" s="1017"/>
      <c r="USV8" s="1017"/>
      <c r="USW8" s="1017"/>
      <c r="USX8" s="1017"/>
      <c r="USY8" s="1017"/>
      <c r="USZ8" s="1017"/>
      <c r="UTA8" s="1017"/>
      <c r="UTB8" s="1017"/>
      <c r="UTC8" s="1017"/>
      <c r="UTD8" s="1017"/>
      <c r="UTE8" s="1017"/>
      <c r="UTF8" s="1017"/>
      <c r="UTG8" s="1017"/>
      <c r="UTH8" s="1017"/>
      <c r="UTI8" s="1017"/>
      <c r="UTJ8" s="1017"/>
      <c r="UTK8" s="1017"/>
      <c r="UTL8" s="1017"/>
      <c r="UTM8" s="1017"/>
      <c r="UTN8" s="1017"/>
      <c r="UTO8" s="1017"/>
      <c r="UTP8" s="1017"/>
      <c r="UTQ8" s="1017"/>
      <c r="UTR8" s="1017"/>
      <c r="UTS8" s="1017"/>
      <c r="UTT8" s="1017"/>
      <c r="UTU8" s="1017"/>
      <c r="UTV8" s="1017"/>
      <c r="UTW8" s="1017"/>
      <c r="UTX8" s="1017"/>
      <c r="UTY8" s="1017"/>
      <c r="UTZ8" s="1017"/>
      <c r="UUA8" s="1017"/>
      <c r="UUB8" s="1017"/>
      <c r="UUC8" s="1017"/>
      <c r="UUD8" s="1017"/>
      <c r="UUE8" s="1017"/>
      <c r="UUF8" s="1017"/>
      <c r="UUG8" s="1017"/>
      <c r="UUH8" s="1017"/>
      <c r="UUI8" s="1017"/>
      <c r="UUJ8" s="1017"/>
      <c r="UUK8" s="1017"/>
      <c r="UUL8" s="1017"/>
      <c r="UUM8" s="1017"/>
      <c r="UUN8" s="1017"/>
      <c r="UUO8" s="1017"/>
      <c r="UUP8" s="1017"/>
      <c r="UUQ8" s="1017"/>
      <c r="UUR8" s="1017"/>
      <c r="UUS8" s="1017"/>
      <c r="UUT8" s="1017"/>
      <c r="UUU8" s="1017"/>
      <c r="UUV8" s="1017"/>
      <c r="UUW8" s="1017"/>
      <c r="UUX8" s="1017"/>
      <c r="UUY8" s="1017"/>
      <c r="UUZ8" s="1017"/>
      <c r="UVA8" s="1017"/>
      <c r="UVB8" s="1017"/>
      <c r="UVC8" s="1017"/>
      <c r="UVD8" s="1017"/>
      <c r="UVE8" s="1017"/>
      <c r="UVF8" s="1017"/>
      <c r="UVG8" s="1017"/>
      <c r="UVH8" s="1017"/>
      <c r="UVI8" s="1017"/>
      <c r="UVJ8" s="1017"/>
      <c r="UVK8" s="1017"/>
      <c r="UVL8" s="1017"/>
      <c r="UVM8" s="1017"/>
      <c r="UVN8" s="1017"/>
      <c r="UVO8" s="1017"/>
      <c r="UVP8" s="1017"/>
      <c r="UVQ8" s="1017"/>
      <c r="UVR8" s="1017"/>
      <c r="UVS8" s="1017"/>
      <c r="UVT8" s="1017"/>
      <c r="UVU8" s="1017"/>
      <c r="UVV8" s="1017"/>
      <c r="UVW8" s="1017"/>
      <c r="UVX8" s="1017"/>
      <c r="UVY8" s="1017"/>
      <c r="UVZ8" s="1017"/>
      <c r="UWA8" s="1017"/>
      <c r="UWB8" s="1017"/>
      <c r="UWC8" s="1017"/>
      <c r="UWD8" s="1017"/>
      <c r="UWE8" s="1017"/>
      <c r="UWF8" s="1017"/>
      <c r="UWG8" s="1017"/>
      <c r="UWH8" s="1017"/>
      <c r="UWI8" s="1017"/>
      <c r="UWJ8" s="1017"/>
      <c r="UWK8" s="1017"/>
      <c r="UWL8" s="1017"/>
      <c r="UWM8" s="1017"/>
      <c r="UWN8" s="1017"/>
      <c r="UWO8" s="1017"/>
      <c r="UWP8" s="1017"/>
      <c r="UWQ8" s="1017"/>
      <c r="UWR8" s="1017"/>
      <c r="UWS8" s="1017"/>
      <c r="UWT8" s="1017"/>
      <c r="UWU8" s="1017"/>
      <c r="UWV8" s="1017"/>
      <c r="UWW8" s="1017"/>
      <c r="UWX8" s="1017"/>
      <c r="UWY8" s="1017"/>
      <c r="UWZ8" s="1017"/>
      <c r="UXA8" s="1017"/>
      <c r="UXB8" s="1017"/>
      <c r="UXC8" s="1017"/>
      <c r="UXD8" s="1017"/>
      <c r="UXE8" s="1017"/>
      <c r="UXF8" s="1017"/>
      <c r="UXG8" s="1017"/>
      <c r="UXH8" s="1017"/>
      <c r="UXI8" s="1017"/>
      <c r="UXJ8" s="1017"/>
      <c r="UXK8" s="1017"/>
      <c r="UXL8" s="1017"/>
      <c r="UXM8" s="1017"/>
      <c r="UXN8" s="1017"/>
      <c r="UXO8" s="1017"/>
      <c r="UXP8" s="1017"/>
      <c r="UXQ8" s="1017"/>
      <c r="UXR8" s="1017"/>
      <c r="UXS8" s="1017"/>
      <c r="UXT8" s="1017"/>
      <c r="UXU8" s="1017"/>
      <c r="UXV8" s="1017"/>
      <c r="UXW8" s="1017"/>
      <c r="UXX8" s="1017"/>
      <c r="UXY8" s="1017"/>
      <c r="UXZ8" s="1017"/>
      <c r="UYA8" s="1017"/>
      <c r="UYB8" s="1017"/>
      <c r="UYC8" s="1017"/>
      <c r="UYD8" s="1017"/>
      <c r="UYE8" s="1017"/>
      <c r="UYF8" s="1017"/>
      <c r="UYG8" s="1017"/>
      <c r="UYH8" s="1017"/>
      <c r="UYI8" s="1017"/>
      <c r="UYJ8" s="1017"/>
      <c r="UYK8" s="1017"/>
      <c r="UYL8" s="1017"/>
      <c r="UYM8" s="1017"/>
      <c r="UYN8" s="1017"/>
      <c r="UYO8" s="1017"/>
      <c r="UYP8" s="1017"/>
      <c r="UYQ8" s="1017"/>
      <c r="UYR8" s="1017"/>
      <c r="UYS8" s="1017"/>
      <c r="UYT8" s="1017"/>
      <c r="UYU8" s="1017"/>
      <c r="UYV8" s="1017"/>
      <c r="UYW8" s="1017"/>
      <c r="UYX8" s="1017"/>
      <c r="UYY8" s="1017"/>
      <c r="UYZ8" s="1017"/>
      <c r="UZA8" s="1017"/>
      <c r="UZB8" s="1017"/>
      <c r="UZC8" s="1017"/>
      <c r="UZD8" s="1017"/>
      <c r="UZE8" s="1017"/>
      <c r="UZF8" s="1017"/>
      <c r="UZG8" s="1017"/>
      <c r="UZH8" s="1017"/>
      <c r="UZI8" s="1017"/>
      <c r="UZJ8" s="1017"/>
      <c r="UZK8" s="1017"/>
      <c r="UZL8" s="1017"/>
      <c r="UZM8" s="1017"/>
      <c r="UZN8" s="1017"/>
      <c r="UZO8" s="1017"/>
      <c r="UZP8" s="1017"/>
      <c r="UZQ8" s="1017"/>
      <c r="UZR8" s="1017"/>
      <c r="UZS8" s="1017"/>
      <c r="UZT8" s="1017"/>
      <c r="UZU8" s="1017"/>
      <c r="UZV8" s="1017"/>
      <c r="UZW8" s="1017"/>
      <c r="UZX8" s="1017"/>
      <c r="UZY8" s="1017"/>
      <c r="UZZ8" s="1017"/>
      <c r="VAA8" s="1017"/>
      <c r="VAB8" s="1017"/>
      <c r="VAC8" s="1017"/>
      <c r="VAD8" s="1017"/>
      <c r="VAE8" s="1017"/>
      <c r="VAF8" s="1017"/>
      <c r="VAG8" s="1017"/>
      <c r="VAH8" s="1017"/>
      <c r="VAI8" s="1017"/>
      <c r="VAJ8" s="1017"/>
      <c r="VAK8" s="1017"/>
      <c r="VAL8" s="1017"/>
      <c r="VAM8" s="1017"/>
      <c r="VAN8" s="1017"/>
      <c r="VAO8" s="1017"/>
      <c r="VAP8" s="1017"/>
      <c r="VAQ8" s="1017"/>
      <c r="VAR8" s="1017"/>
      <c r="VAS8" s="1017"/>
      <c r="VAT8" s="1017"/>
      <c r="VAU8" s="1017"/>
      <c r="VAV8" s="1017"/>
      <c r="VAW8" s="1017"/>
      <c r="VAX8" s="1017"/>
      <c r="VAY8" s="1017"/>
      <c r="VAZ8" s="1017"/>
      <c r="VBA8" s="1017"/>
      <c r="VBB8" s="1017"/>
      <c r="VBC8" s="1017"/>
      <c r="VBD8" s="1017"/>
      <c r="VBE8" s="1017"/>
      <c r="VBF8" s="1017"/>
      <c r="VBG8" s="1017"/>
      <c r="VBH8" s="1017"/>
      <c r="VBI8" s="1017"/>
      <c r="VBJ8" s="1017"/>
      <c r="VBK8" s="1017"/>
      <c r="VBL8" s="1017"/>
      <c r="VBM8" s="1017"/>
      <c r="VBN8" s="1017"/>
      <c r="VBO8" s="1017"/>
      <c r="VBP8" s="1017"/>
      <c r="VBQ8" s="1017"/>
      <c r="VBR8" s="1017"/>
      <c r="VBS8" s="1017"/>
      <c r="VBT8" s="1017"/>
      <c r="VBU8" s="1017"/>
      <c r="VBV8" s="1017"/>
      <c r="VBW8" s="1017"/>
      <c r="VBX8" s="1017"/>
      <c r="VBY8" s="1017"/>
      <c r="VBZ8" s="1017"/>
      <c r="VCA8" s="1017"/>
      <c r="VCB8" s="1017"/>
      <c r="VCC8" s="1017"/>
      <c r="VCD8" s="1017"/>
      <c r="VCE8" s="1017"/>
      <c r="VCF8" s="1017"/>
      <c r="VCG8" s="1017"/>
      <c r="VCH8" s="1017"/>
      <c r="VCI8" s="1017"/>
      <c r="VCJ8" s="1017"/>
      <c r="VCK8" s="1017"/>
      <c r="VCL8" s="1017"/>
      <c r="VCM8" s="1017"/>
      <c r="VCN8" s="1017"/>
      <c r="VCO8" s="1017"/>
      <c r="VCP8" s="1017"/>
      <c r="VCQ8" s="1017"/>
      <c r="VCR8" s="1017"/>
      <c r="VCS8" s="1017"/>
      <c r="VCT8" s="1017"/>
      <c r="VCU8" s="1017"/>
      <c r="VCV8" s="1017"/>
      <c r="VCW8" s="1017"/>
      <c r="VCX8" s="1017"/>
      <c r="VCY8" s="1017"/>
      <c r="VCZ8" s="1017"/>
      <c r="VDA8" s="1017"/>
      <c r="VDB8" s="1017"/>
      <c r="VDC8" s="1017"/>
      <c r="VDD8" s="1017"/>
      <c r="VDE8" s="1017"/>
      <c r="VDF8" s="1017"/>
      <c r="VDG8" s="1017"/>
      <c r="VDH8" s="1017"/>
      <c r="VDI8" s="1017"/>
      <c r="VDJ8" s="1017"/>
      <c r="VDK8" s="1017"/>
      <c r="VDL8" s="1017"/>
      <c r="VDM8" s="1017"/>
      <c r="VDN8" s="1017"/>
      <c r="VDO8" s="1017"/>
      <c r="VDP8" s="1017"/>
      <c r="VDQ8" s="1017"/>
      <c r="VDR8" s="1017"/>
      <c r="VDS8" s="1017"/>
      <c r="VDT8" s="1017"/>
      <c r="VDU8" s="1017"/>
      <c r="VDV8" s="1017"/>
      <c r="VDW8" s="1017"/>
      <c r="VDX8" s="1017"/>
      <c r="VDY8" s="1017"/>
      <c r="VDZ8" s="1017"/>
      <c r="VEA8" s="1017"/>
      <c r="VEB8" s="1017"/>
      <c r="VEC8" s="1017"/>
      <c r="VED8" s="1017"/>
      <c r="VEE8" s="1017"/>
      <c r="VEF8" s="1017"/>
      <c r="VEG8" s="1017"/>
      <c r="VEH8" s="1017"/>
      <c r="VEI8" s="1017"/>
      <c r="VEJ8" s="1017"/>
      <c r="VEK8" s="1017"/>
      <c r="VEL8" s="1017"/>
      <c r="VEM8" s="1017"/>
      <c r="VEN8" s="1017"/>
      <c r="VEO8" s="1017"/>
      <c r="VEP8" s="1017"/>
      <c r="VEQ8" s="1017"/>
      <c r="VER8" s="1017"/>
      <c r="VES8" s="1017"/>
      <c r="VET8" s="1017"/>
      <c r="VEU8" s="1017"/>
      <c r="VEV8" s="1017"/>
      <c r="VEW8" s="1017"/>
      <c r="VEX8" s="1017"/>
      <c r="VEY8" s="1017"/>
      <c r="VEZ8" s="1017"/>
      <c r="VFA8" s="1017"/>
      <c r="VFB8" s="1017"/>
      <c r="VFC8" s="1017"/>
      <c r="VFD8" s="1017"/>
      <c r="VFE8" s="1017"/>
      <c r="VFF8" s="1017"/>
      <c r="VFG8" s="1017"/>
      <c r="VFH8" s="1017"/>
      <c r="VFI8" s="1017"/>
      <c r="VFJ8" s="1017"/>
      <c r="VFK8" s="1017"/>
      <c r="VFL8" s="1017"/>
      <c r="VFM8" s="1017"/>
      <c r="VFN8" s="1017"/>
      <c r="VFO8" s="1017"/>
      <c r="VFP8" s="1017"/>
      <c r="VFQ8" s="1017"/>
      <c r="VFR8" s="1017"/>
      <c r="VFS8" s="1017"/>
      <c r="VFT8" s="1017"/>
      <c r="VFU8" s="1017"/>
      <c r="VFV8" s="1017"/>
      <c r="VFW8" s="1017"/>
      <c r="VFX8" s="1017"/>
      <c r="VFY8" s="1017"/>
      <c r="VFZ8" s="1017"/>
      <c r="VGA8" s="1017"/>
      <c r="VGB8" s="1017"/>
      <c r="VGC8" s="1017"/>
      <c r="VGD8" s="1017"/>
      <c r="VGE8" s="1017"/>
      <c r="VGF8" s="1017"/>
      <c r="VGG8" s="1017"/>
      <c r="VGH8" s="1017"/>
      <c r="VGI8" s="1017"/>
      <c r="VGJ8" s="1017"/>
      <c r="VGK8" s="1017"/>
      <c r="VGL8" s="1017"/>
      <c r="VGM8" s="1017"/>
      <c r="VGN8" s="1017"/>
      <c r="VGO8" s="1017"/>
      <c r="VGP8" s="1017"/>
      <c r="VGQ8" s="1017"/>
      <c r="VGR8" s="1017"/>
      <c r="VGS8" s="1017"/>
      <c r="VGT8" s="1017"/>
      <c r="VGU8" s="1017"/>
      <c r="VGV8" s="1017"/>
      <c r="VGW8" s="1017"/>
      <c r="VGX8" s="1017"/>
      <c r="VGY8" s="1017"/>
      <c r="VGZ8" s="1017"/>
      <c r="VHA8" s="1017"/>
      <c r="VHB8" s="1017"/>
      <c r="VHC8" s="1017"/>
      <c r="VHD8" s="1017"/>
      <c r="VHE8" s="1017"/>
      <c r="VHF8" s="1017"/>
      <c r="VHG8" s="1017"/>
      <c r="VHH8" s="1017"/>
      <c r="VHI8" s="1017"/>
      <c r="VHJ8" s="1017"/>
      <c r="VHK8" s="1017"/>
      <c r="VHL8" s="1017"/>
      <c r="VHM8" s="1017"/>
      <c r="VHN8" s="1017"/>
      <c r="VHO8" s="1017"/>
      <c r="VHP8" s="1017"/>
      <c r="VHQ8" s="1017"/>
      <c r="VHR8" s="1017"/>
      <c r="VHS8" s="1017"/>
      <c r="VHT8" s="1017"/>
      <c r="VHU8" s="1017"/>
      <c r="VHV8" s="1017"/>
      <c r="VHW8" s="1017"/>
      <c r="VHX8" s="1017"/>
      <c r="VHY8" s="1017"/>
      <c r="VHZ8" s="1017"/>
      <c r="VIA8" s="1017"/>
      <c r="VIB8" s="1017"/>
      <c r="VIC8" s="1017"/>
      <c r="VID8" s="1017"/>
      <c r="VIE8" s="1017"/>
      <c r="VIF8" s="1017"/>
      <c r="VIG8" s="1017"/>
      <c r="VIH8" s="1017"/>
      <c r="VII8" s="1017"/>
      <c r="VIJ8" s="1017"/>
      <c r="VIK8" s="1017"/>
      <c r="VIL8" s="1017"/>
      <c r="VIM8" s="1017"/>
      <c r="VIN8" s="1017"/>
      <c r="VIO8" s="1017"/>
      <c r="VIP8" s="1017"/>
      <c r="VIQ8" s="1017"/>
      <c r="VIR8" s="1017"/>
      <c r="VIS8" s="1017"/>
      <c r="VIT8" s="1017"/>
      <c r="VIU8" s="1017"/>
      <c r="VIV8" s="1017"/>
      <c r="VIW8" s="1017"/>
      <c r="VIX8" s="1017"/>
      <c r="VIY8" s="1017"/>
      <c r="VIZ8" s="1017"/>
      <c r="VJA8" s="1017"/>
      <c r="VJB8" s="1017"/>
      <c r="VJC8" s="1017"/>
      <c r="VJD8" s="1017"/>
      <c r="VJE8" s="1017"/>
      <c r="VJF8" s="1017"/>
      <c r="VJG8" s="1017"/>
      <c r="VJH8" s="1017"/>
      <c r="VJI8" s="1017"/>
      <c r="VJJ8" s="1017"/>
      <c r="VJK8" s="1017"/>
      <c r="VJL8" s="1017"/>
      <c r="VJM8" s="1017"/>
      <c r="VJN8" s="1017"/>
      <c r="VJO8" s="1017"/>
      <c r="VJP8" s="1017"/>
      <c r="VJQ8" s="1017"/>
      <c r="VJR8" s="1017"/>
      <c r="VJS8" s="1017"/>
      <c r="VJT8" s="1017"/>
      <c r="VJU8" s="1017"/>
      <c r="VJV8" s="1017"/>
      <c r="VJW8" s="1017"/>
      <c r="VJX8" s="1017"/>
      <c r="VJY8" s="1017"/>
      <c r="VJZ8" s="1017"/>
      <c r="VKA8" s="1017"/>
      <c r="VKB8" s="1017"/>
      <c r="VKC8" s="1017"/>
      <c r="VKD8" s="1017"/>
      <c r="VKE8" s="1017"/>
      <c r="VKF8" s="1017"/>
      <c r="VKG8" s="1017"/>
      <c r="VKH8" s="1017"/>
      <c r="VKI8" s="1017"/>
      <c r="VKJ8" s="1017"/>
      <c r="VKK8" s="1017"/>
      <c r="VKL8" s="1017"/>
      <c r="VKM8" s="1017"/>
      <c r="VKN8" s="1017"/>
      <c r="VKO8" s="1017"/>
      <c r="VKP8" s="1017"/>
      <c r="VKQ8" s="1017"/>
      <c r="VKR8" s="1017"/>
      <c r="VKS8" s="1017"/>
      <c r="VKT8" s="1017"/>
      <c r="VKU8" s="1017"/>
      <c r="VKV8" s="1017"/>
      <c r="VKW8" s="1017"/>
      <c r="VKX8" s="1017"/>
      <c r="VKY8" s="1017"/>
      <c r="VKZ8" s="1017"/>
      <c r="VLA8" s="1017"/>
      <c r="VLB8" s="1017"/>
      <c r="VLC8" s="1017"/>
      <c r="VLD8" s="1017"/>
      <c r="VLE8" s="1017"/>
      <c r="VLF8" s="1017"/>
      <c r="VLG8" s="1017"/>
      <c r="VLH8" s="1017"/>
      <c r="VLI8" s="1017"/>
      <c r="VLJ8" s="1017"/>
      <c r="VLK8" s="1017"/>
      <c r="VLL8" s="1017"/>
      <c r="VLM8" s="1017"/>
      <c r="VLN8" s="1017"/>
      <c r="VLO8" s="1017"/>
      <c r="VLP8" s="1017"/>
      <c r="VLQ8" s="1017"/>
      <c r="VLR8" s="1017"/>
      <c r="VLS8" s="1017"/>
      <c r="VLT8" s="1017"/>
      <c r="VLU8" s="1017"/>
      <c r="VLV8" s="1017"/>
      <c r="VLW8" s="1017"/>
      <c r="VLX8" s="1017"/>
      <c r="VLY8" s="1017"/>
      <c r="VLZ8" s="1017"/>
      <c r="VMA8" s="1017"/>
      <c r="VMB8" s="1017"/>
      <c r="VMC8" s="1017"/>
      <c r="VMD8" s="1017"/>
      <c r="VME8" s="1017"/>
      <c r="VMF8" s="1017"/>
      <c r="VMG8" s="1017"/>
      <c r="VMH8" s="1017"/>
      <c r="VMI8" s="1017"/>
      <c r="VMJ8" s="1017"/>
      <c r="VMK8" s="1017"/>
      <c r="VML8" s="1017"/>
      <c r="VMM8" s="1017"/>
      <c r="VMN8" s="1017"/>
      <c r="VMO8" s="1017"/>
      <c r="VMP8" s="1017"/>
      <c r="VMQ8" s="1017"/>
      <c r="VMR8" s="1017"/>
      <c r="VMS8" s="1017"/>
      <c r="VMT8" s="1017"/>
      <c r="VMU8" s="1017"/>
      <c r="VMV8" s="1017"/>
      <c r="VMW8" s="1017"/>
      <c r="VMX8" s="1017"/>
      <c r="VMY8" s="1017"/>
      <c r="VMZ8" s="1017"/>
      <c r="VNA8" s="1017"/>
      <c r="VNB8" s="1017"/>
      <c r="VNC8" s="1017"/>
      <c r="VND8" s="1017"/>
      <c r="VNE8" s="1017"/>
      <c r="VNF8" s="1017"/>
      <c r="VNG8" s="1017"/>
      <c r="VNH8" s="1017"/>
      <c r="VNI8" s="1017"/>
      <c r="VNJ8" s="1017"/>
      <c r="VNK8" s="1017"/>
      <c r="VNL8" s="1017"/>
      <c r="VNM8" s="1017"/>
      <c r="VNN8" s="1017"/>
      <c r="VNO8" s="1017"/>
      <c r="VNP8" s="1017"/>
      <c r="VNQ8" s="1017"/>
      <c r="VNR8" s="1017"/>
      <c r="VNS8" s="1017"/>
      <c r="VNT8" s="1017"/>
      <c r="VNU8" s="1017"/>
      <c r="VNV8" s="1017"/>
      <c r="VNW8" s="1017"/>
      <c r="VNX8" s="1017"/>
      <c r="VNY8" s="1017"/>
      <c r="VNZ8" s="1017"/>
      <c r="VOA8" s="1017"/>
      <c r="VOB8" s="1017"/>
      <c r="VOC8" s="1017"/>
      <c r="VOD8" s="1017"/>
      <c r="VOE8" s="1017"/>
      <c r="VOF8" s="1017"/>
      <c r="VOG8" s="1017"/>
      <c r="VOH8" s="1017"/>
      <c r="VOI8" s="1017"/>
      <c r="VOJ8" s="1017"/>
      <c r="VOK8" s="1017"/>
      <c r="VOL8" s="1017"/>
      <c r="VOM8" s="1017"/>
      <c r="VON8" s="1017"/>
      <c r="VOO8" s="1017"/>
      <c r="VOP8" s="1017"/>
      <c r="VOQ8" s="1017"/>
      <c r="VOR8" s="1017"/>
      <c r="VOS8" s="1017"/>
      <c r="VOT8" s="1017"/>
      <c r="VOU8" s="1017"/>
      <c r="VOV8" s="1017"/>
      <c r="VOW8" s="1017"/>
      <c r="VOX8" s="1017"/>
      <c r="VOY8" s="1017"/>
      <c r="VOZ8" s="1017"/>
      <c r="VPA8" s="1017"/>
      <c r="VPB8" s="1017"/>
      <c r="VPC8" s="1017"/>
      <c r="VPD8" s="1017"/>
      <c r="VPE8" s="1017"/>
      <c r="VPF8" s="1017"/>
      <c r="VPG8" s="1017"/>
      <c r="VPH8" s="1017"/>
      <c r="VPI8" s="1017"/>
      <c r="VPJ8" s="1017"/>
      <c r="VPK8" s="1017"/>
      <c r="VPL8" s="1017"/>
      <c r="VPM8" s="1017"/>
      <c r="VPN8" s="1017"/>
      <c r="VPO8" s="1017"/>
      <c r="VPP8" s="1017"/>
      <c r="VPQ8" s="1017"/>
      <c r="VPR8" s="1017"/>
      <c r="VPS8" s="1017"/>
      <c r="VPT8" s="1017"/>
      <c r="VPU8" s="1017"/>
      <c r="VPV8" s="1017"/>
      <c r="VPW8" s="1017"/>
      <c r="VPX8" s="1017"/>
      <c r="VPY8" s="1017"/>
      <c r="VPZ8" s="1017"/>
      <c r="VQA8" s="1017"/>
      <c r="VQB8" s="1017"/>
      <c r="VQC8" s="1017"/>
      <c r="VQD8" s="1017"/>
      <c r="VQE8" s="1017"/>
      <c r="VQF8" s="1017"/>
      <c r="VQG8" s="1017"/>
      <c r="VQH8" s="1017"/>
      <c r="VQI8" s="1017"/>
      <c r="VQJ8" s="1017"/>
      <c r="VQK8" s="1017"/>
      <c r="VQL8" s="1017"/>
      <c r="VQM8" s="1017"/>
      <c r="VQN8" s="1017"/>
      <c r="VQO8" s="1017"/>
      <c r="VQP8" s="1017"/>
      <c r="VQQ8" s="1017"/>
      <c r="VQR8" s="1017"/>
      <c r="VQS8" s="1017"/>
      <c r="VQT8" s="1017"/>
      <c r="VQU8" s="1017"/>
      <c r="VQV8" s="1017"/>
      <c r="VQW8" s="1017"/>
      <c r="VQX8" s="1017"/>
      <c r="VQY8" s="1017"/>
      <c r="VQZ8" s="1017"/>
      <c r="VRA8" s="1017"/>
      <c r="VRB8" s="1017"/>
      <c r="VRC8" s="1017"/>
      <c r="VRD8" s="1017"/>
      <c r="VRE8" s="1017"/>
      <c r="VRF8" s="1017"/>
      <c r="VRG8" s="1017"/>
      <c r="VRH8" s="1017"/>
      <c r="VRI8" s="1017"/>
      <c r="VRJ8" s="1017"/>
      <c r="VRK8" s="1017"/>
      <c r="VRL8" s="1017"/>
      <c r="VRM8" s="1017"/>
      <c r="VRN8" s="1017"/>
      <c r="VRO8" s="1017"/>
      <c r="VRP8" s="1017"/>
      <c r="VRQ8" s="1017"/>
      <c r="VRR8" s="1017"/>
      <c r="VRS8" s="1017"/>
      <c r="VRT8" s="1017"/>
      <c r="VRU8" s="1017"/>
      <c r="VRV8" s="1017"/>
      <c r="VRW8" s="1017"/>
      <c r="VRX8" s="1017"/>
      <c r="VRY8" s="1017"/>
      <c r="VRZ8" s="1017"/>
      <c r="VSA8" s="1017"/>
      <c r="VSB8" s="1017"/>
      <c r="VSC8" s="1017"/>
      <c r="VSD8" s="1017"/>
      <c r="VSE8" s="1017"/>
      <c r="VSF8" s="1017"/>
      <c r="VSG8" s="1017"/>
      <c r="VSH8" s="1017"/>
      <c r="VSI8" s="1017"/>
      <c r="VSJ8" s="1017"/>
      <c r="VSK8" s="1017"/>
      <c r="VSL8" s="1017"/>
      <c r="VSM8" s="1017"/>
      <c r="VSN8" s="1017"/>
      <c r="VSO8" s="1017"/>
      <c r="VSP8" s="1017"/>
      <c r="VSQ8" s="1017"/>
      <c r="VSR8" s="1017"/>
      <c r="VSS8" s="1017"/>
      <c r="VST8" s="1017"/>
      <c r="VSU8" s="1017"/>
      <c r="VSV8" s="1017"/>
      <c r="VSW8" s="1017"/>
      <c r="VSX8" s="1017"/>
      <c r="VSY8" s="1017"/>
      <c r="VSZ8" s="1017"/>
      <c r="VTA8" s="1017"/>
      <c r="VTB8" s="1017"/>
      <c r="VTC8" s="1017"/>
      <c r="VTD8" s="1017"/>
      <c r="VTE8" s="1017"/>
      <c r="VTF8" s="1017"/>
      <c r="VTG8" s="1017"/>
      <c r="VTH8" s="1017"/>
      <c r="VTI8" s="1017"/>
      <c r="VTJ8" s="1017"/>
      <c r="VTK8" s="1017"/>
      <c r="VTL8" s="1017"/>
      <c r="VTM8" s="1017"/>
      <c r="VTN8" s="1017"/>
      <c r="VTO8" s="1017"/>
      <c r="VTP8" s="1017"/>
      <c r="VTQ8" s="1017"/>
      <c r="VTR8" s="1017"/>
      <c r="VTS8" s="1017"/>
      <c r="VTT8" s="1017"/>
      <c r="VTU8" s="1017"/>
      <c r="VTV8" s="1017"/>
      <c r="VTW8" s="1017"/>
      <c r="VTX8" s="1017"/>
      <c r="VTY8" s="1017"/>
      <c r="VTZ8" s="1017"/>
      <c r="VUA8" s="1017"/>
      <c r="VUB8" s="1017"/>
      <c r="VUC8" s="1017"/>
      <c r="VUD8" s="1017"/>
      <c r="VUE8" s="1017"/>
      <c r="VUF8" s="1017"/>
      <c r="VUG8" s="1017"/>
      <c r="VUH8" s="1017"/>
      <c r="VUI8" s="1017"/>
      <c r="VUJ8" s="1017"/>
      <c r="VUK8" s="1017"/>
      <c r="VUL8" s="1017"/>
      <c r="VUM8" s="1017"/>
      <c r="VUN8" s="1017"/>
      <c r="VUO8" s="1017"/>
      <c r="VUP8" s="1017"/>
      <c r="VUQ8" s="1017"/>
      <c r="VUR8" s="1017"/>
      <c r="VUS8" s="1017"/>
      <c r="VUT8" s="1017"/>
      <c r="VUU8" s="1017"/>
      <c r="VUV8" s="1017"/>
      <c r="VUW8" s="1017"/>
      <c r="VUX8" s="1017"/>
      <c r="VUY8" s="1017"/>
      <c r="VUZ8" s="1017"/>
      <c r="VVA8" s="1017"/>
      <c r="VVB8" s="1017"/>
      <c r="VVC8" s="1017"/>
      <c r="VVD8" s="1017"/>
      <c r="VVE8" s="1017"/>
      <c r="VVF8" s="1017"/>
      <c r="VVG8" s="1017"/>
      <c r="VVH8" s="1017"/>
      <c r="VVI8" s="1017"/>
      <c r="VVJ8" s="1017"/>
      <c r="VVK8" s="1017"/>
      <c r="VVL8" s="1017"/>
      <c r="VVM8" s="1017"/>
      <c r="VVN8" s="1017"/>
      <c r="VVO8" s="1017"/>
      <c r="VVP8" s="1017"/>
      <c r="VVQ8" s="1017"/>
      <c r="VVR8" s="1017"/>
      <c r="VVS8" s="1017"/>
      <c r="VVT8" s="1017"/>
      <c r="VVU8" s="1017"/>
      <c r="VVV8" s="1017"/>
      <c r="VVW8" s="1017"/>
      <c r="VVX8" s="1017"/>
      <c r="VVY8" s="1017"/>
      <c r="VVZ8" s="1017"/>
      <c r="VWA8" s="1017"/>
      <c r="VWB8" s="1017"/>
      <c r="VWC8" s="1017"/>
      <c r="VWD8" s="1017"/>
      <c r="VWE8" s="1017"/>
      <c r="VWF8" s="1017"/>
      <c r="VWG8" s="1017"/>
      <c r="VWH8" s="1017"/>
      <c r="VWI8" s="1017"/>
      <c r="VWJ8" s="1017"/>
      <c r="VWK8" s="1017"/>
      <c r="VWL8" s="1017"/>
      <c r="VWM8" s="1017"/>
      <c r="VWN8" s="1017"/>
      <c r="VWO8" s="1017"/>
      <c r="VWP8" s="1017"/>
      <c r="VWQ8" s="1017"/>
      <c r="VWR8" s="1017"/>
      <c r="VWS8" s="1017"/>
      <c r="VWT8" s="1017"/>
      <c r="VWU8" s="1017"/>
      <c r="VWV8" s="1017"/>
      <c r="VWW8" s="1017"/>
      <c r="VWX8" s="1017"/>
      <c r="VWY8" s="1017"/>
      <c r="VWZ8" s="1017"/>
      <c r="VXA8" s="1017"/>
      <c r="VXB8" s="1017"/>
      <c r="VXC8" s="1017"/>
      <c r="VXD8" s="1017"/>
      <c r="VXE8" s="1017"/>
      <c r="VXF8" s="1017"/>
      <c r="VXG8" s="1017"/>
      <c r="VXH8" s="1017"/>
      <c r="VXI8" s="1017"/>
      <c r="VXJ8" s="1017"/>
      <c r="VXK8" s="1017"/>
      <c r="VXL8" s="1017"/>
      <c r="VXM8" s="1017"/>
      <c r="VXN8" s="1017"/>
      <c r="VXO8" s="1017"/>
      <c r="VXP8" s="1017"/>
      <c r="VXQ8" s="1017"/>
      <c r="VXR8" s="1017"/>
      <c r="VXS8" s="1017"/>
      <c r="VXT8" s="1017"/>
      <c r="VXU8" s="1017"/>
      <c r="VXV8" s="1017"/>
      <c r="VXW8" s="1017"/>
      <c r="VXX8" s="1017"/>
      <c r="VXY8" s="1017"/>
      <c r="VXZ8" s="1017"/>
      <c r="VYA8" s="1017"/>
      <c r="VYB8" s="1017"/>
      <c r="VYC8" s="1017"/>
      <c r="VYD8" s="1017"/>
      <c r="VYE8" s="1017"/>
      <c r="VYF8" s="1017"/>
      <c r="VYG8" s="1017"/>
      <c r="VYH8" s="1017"/>
      <c r="VYI8" s="1017"/>
      <c r="VYJ8" s="1017"/>
      <c r="VYK8" s="1017"/>
      <c r="VYL8" s="1017"/>
      <c r="VYM8" s="1017"/>
      <c r="VYN8" s="1017"/>
      <c r="VYO8" s="1017"/>
      <c r="VYP8" s="1017"/>
      <c r="VYQ8" s="1017"/>
      <c r="VYR8" s="1017"/>
      <c r="VYS8" s="1017"/>
      <c r="VYT8" s="1017"/>
      <c r="VYU8" s="1017"/>
      <c r="VYV8" s="1017"/>
      <c r="VYW8" s="1017"/>
      <c r="VYX8" s="1017"/>
      <c r="VYY8" s="1017"/>
      <c r="VYZ8" s="1017"/>
      <c r="VZA8" s="1017"/>
      <c r="VZB8" s="1017"/>
      <c r="VZC8" s="1017"/>
      <c r="VZD8" s="1017"/>
      <c r="VZE8" s="1017"/>
      <c r="VZF8" s="1017"/>
      <c r="VZG8" s="1017"/>
      <c r="VZH8" s="1017"/>
      <c r="VZI8" s="1017"/>
      <c r="VZJ8" s="1017"/>
      <c r="VZK8" s="1017"/>
      <c r="VZL8" s="1017"/>
      <c r="VZM8" s="1017"/>
      <c r="VZN8" s="1017"/>
      <c r="VZO8" s="1017"/>
      <c r="VZP8" s="1017"/>
      <c r="VZQ8" s="1017"/>
      <c r="VZR8" s="1017"/>
      <c r="VZS8" s="1017"/>
      <c r="VZT8" s="1017"/>
      <c r="VZU8" s="1017"/>
      <c r="VZV8" s="1017"/>
      <c r="VZW8" s="1017"/>
      <c r="VZX8" s="1017"/>
      <c r="VZY8" s="1017"/>
      <c r="VZZ8" s="1017"/>
      <c r="WAA8" s="1017"/>
      <c r="WAB8" s="1017"/>
      <c r="WAC8" s="1017"/>
      <c r="WAD8" s="1017"/>
      <c r="WAE8" s="1017"/>
      <c r="WAF8" s="1017"/>
      <c r="WAG8" s="1017"/>
      <c r="WAH8" s="1017"/>
      <c r="WAI8" s="1017"/>
      <c r="WAJ8" s="1017"/>
      <c r="WAK8" s="1017"/>
      <c r="WAL8" s="1017"/>
      <c r="WAM8" s="1017"/>
      <c r="WAN8" s="1017"/>
      <c r="WAO8" s="1017"/>
      <c r="WAP8" s="1017"/>
      <c r="WAQ8" s="1017"/>
      <c r="WAR8" s="1017"/>
      <c r="WAS8" s="1017"/>
      <c r="WAT8" s="1017"/>
      <c r="WAU8" s="1017"/>
      <c r="WAV8" s="1017"/>
      <c r="WAW8" s="1017"/>
      <c r="WAX8" s="1017"/>
      <c r="WAY8" s="1017"/>
      <c r="WAZ8" s="1017"/>
      <c r="WBA8" s="1017"/>
      <c r="WBB8" s="1017"/>
      <c r="WBC8" s="1017"/>
      <c r="WBD8" s="1017"/>
      <c r="WBE8" s="1017"/>
      <c r="WBF8" s="1017"/>
      <c r="WBG8" s="1017"/>
      <c r="WBH8" s="1017"/>
      <c r="WBI8" s="1017"/>
      <c r="WBJ8" s="1017"/>
      <c r="WBK8" s="1017"/>
      <c r="WBL8" s="1017"/>
      <c r="WBM8" s="1017"/>
      <c r="WBN8" s="1017"/>
      <c r="WBO8" s="1017"/>
      <c r="WBP8" s="1017"/>
      <c r="WBQ8" s="1017"/>
      <c r="WBR8" s="1017"/>
      <c r="WBS8" s="1017"/>
      <c r="WBT8" s="1017"/>
      <c r="WBU8" s="1017"/>
      <c r="WBV8" s="1017"/>
      <c r="WBW8" s="1017"/>
      <c r="WBX8" s="1017"/>
      <c r="WBY8" s="1017"/>
      <c r="WBZ8" s="1017"/>
      <c r="WCA8" s="1017"/>
      <c r="WCB8" s="1017"/>
      <c r="WCC8" s="1017"/>
      <c r="WCD8" s="1017"/>
      <c r="WCE8" s="1017"/>
      <c r="WCF8" s="1017"/>
      <c r="WCG8" s="1017"/>
      <c r="WCH8" s="1017"/>
      <c r="WCI8" s="1017"/>
      <c r="WCJ8" s="1017"/>
      <c r="WCK8" s="1017"/>
      <c r="WCL8" s="1017"/>
      <c r="WCM8" s="1017"/>
      <c r="WCN8" s="1017"/>
      <c r="WCO8" s="1017"/>
      <c r="WCP8" s="1017"/>
      <c r="WCQ8" s="1017"/>
      <c r="WCR8" s="1017"/>
      <c r="WCS8" s="1017"/>
      <c r="WCT8" s="1017"/>
      <c r="WCU8" s="1017"/>
      <c r="WCV8" s="1017"/>
      <c r="WCW8" s="1017"/>
      <c r="WCX8" s="1017"/>
      <c r="WCY8" s="1017"/>
      <c r="WCZ8" s="1017"/>
      <c r="WDA8" s="1017"/>
      <c r="WDB8" s="1017"/>
      <c r="WDC8" s="1017"/>
      <c r="WDD8" s="1017"/>
      <c r="WDE8" s="1017"/>
      <c r="WDF8" s="1017"/>
      <c r="WDG8" s="1017"/>
      <c r="WDH8" s="1017"/>
      <c r="WDI8" s="1017"/>
      <c r="WDJ8" s="1017"/>
      <c r="WDK8" s="1017"/>
      <c r="WDL8" s="1017"/>
      <c r="WDM8" s="1017"/>
      <c r="WDN8" s="1017"/>
      <c r="WDO8" s="1017"/>
      <c r="WDP8" s="1017"/>
      <c r="WDQ8" s="1017"/>
      <c r="WDR8" s="1017"/>
      <c r="WDS8" s="1017"/>
      <c r="WDT8" s="1017"/>
      <c r="WDU8" s="1017"/>
      <c r="WDV8" s="1017"/>
      <c r="WDW8" s="1017"/>
      <c r="WDX8" s="1017"/>
      <c r="WDY8" s="1017"/>
      <c r="WDZ8" s="1017"/>
      <c r="WEA8" s="1017"/>
      <c r="WEB8" s="1017"/>
      <c r="WEC8" s="1017"/>
      <c r="WED8" s="1017"/>
      <c r="WEE8" s="1017"/>
      <c r="WEF8" s="1017"/>
      <c r="WEG8" s="1017"/>
      <c r="WEH8" s="1017"/>
      <c r="WEI8" s="1017"/>
      <c r="WEJ8" s="1017"/>
      <c r="WEK8" s="1017"/>
      <c r="WEL8" s="1017"/>
      <c r="WEM8" s="1017"/>
      <c r="WEN8" s="1017"/>
      <c r="WEO8" s="1017"/>
      <c r="WEP8" s="1017"/>
      <c r="WEQ8" s="1017"/>
      <c r="WER8" s="1017"/>
      <c r="WES8" s="1017"/>
      <c r="WET8" s="1017"/>
      <c r="WEU8" s="1017"/>
      <c r="WEV8" s="1017"/>
      <c r="WEW8" s="1017"/>
      <c r="WEX8" s="1017"/>
      <c r="WEY8" s="1017"/>
      <c r="WEZ8" s="1017"/>
      <c r="WFA8" s="1017"/>
      <c r="WFB8" s="1017"/>
      <c r="WFC8" s="1017"/>
      <c r="WFD8" s="1017"/>
      <c r="WFE8" s="1017"/>
      <c r="WFF8" s="1017"/>
      <c r="WFG8" s="1017"/>
      <c r="WFH8" s="1017"/>
      <c r="WFI8" s="1017"/>
      <c r="WFJ8" s="1017"/>
      <c r="WFK8" s="1017"/>
      <c r="WFL8" s="1017"/>
      <c r="WFM8" s="1017"/>
      <c r="WFN8" s="1017"/>
      <c r="WFO8" s="1017"/>
      <c r="WFP8" s="1017"/>
      <c r="WFQ8" s="1017"/>
      <c r="WFR8" s="1017"/>
      <c r="WFS8" s="1017"/>
      <c r="WFT8" s="1017"/>
      <c r="WFU8" s="1017"/>
      <c r="WFV8" s="1017"/>
      <c r="WFW8" s="1017"/>
      <c r="WFX8" s="1017"/>
      <c r="WFY8" s="1017"/>
      <c r="WFZ8" s="1017"/>
      <c r="WGA8" s="1017"/>
      <c r="WGB8" s="1017"/>
      <c r="WGC8" s="1017"/>
      <c r="WGD8" s="1017"/>
      <c r="WGE8" s="1017"/>
      <c r="WGF8" s="1017"/>
      <c r="WGG8" s="1017"/>
      <c r="WGH8" s="1017"/>
      <c r="WGI8" s="1017"/>
      <c r="WGJ8" s="1017"/>
      <c r="WGK8" s="1017"/>
      <c r="WGL8" s="1017"/>
      <c r="WGM8" s="1017"/>
      <c r="WGN8" s="1017"/>
      <c r="WGO8" s="1017"/>
      <c r="WGP8" s="1017"/>
      <c r="WGQ8" s="1017"/>
      <c r="WGR8" s="1017"/>
      <c r="WGS8" s="1017"/>
      <c r="WGT8" s="1017"/>
      <c r="WGU8" s="1017"/>
      <c r="WGV8" s="1017"/>
      <c r="WGW8" s="1017"/>
      <c r="WGX8" s="1017"/>
      <c r="WGY8" s="1017"/>
      <c r="WGZ8" s="1017"/>
      <c r="WHA8" s="1017"/>
      <c r="WHB8" s="1017"/>
      <c r="WHC8" s="1017"/>
      <c r="WHD8" s="1017"/>
      <c r="WHE8" s="1017"/>
      <c r="WHF8" s="1017"/>
      <c r="WHG8" s="1017"/>
      <c r="WHH8" s="1017"/>
      <c r="WHI8" s="1017"/>
      <c r="WHJ8" s="1017"/>
      <c r="WHK8" s="1017"/>
      <c r="WHL8" s="1017"/>
      <c r="WHM8" s="1017"/>
      <c r="WHN8" s="1017"/>
      <c r="WHO8" s="1017"/>
      <c r="WHP8" s="1017"/>
      <c r="WHQ8" s="1017"/>
      <c r="WHR8" s="1017"/>
      <c r="WHS8" s="1017"/>
      <c r="WHT8" s="1017"/>
      <c r="WHU8" s="1017"/>
      <c r="WHV8" s="1017"/>
      <c r="WHW8" s="1017"/>
      <c r="WHX8" s="1017"/>
      <c r="WHY8" s="1017"/>
      <c r="WHZ8" s="1017"/>
      <c r="WIA8" s="1017"/>
      <c r="WIB8" s="1017"/>
      <c r="WIC8" s="1017"/>
      <c r="WID8" s="1017"/>
      <c r="WIE8" s="1017"/>
      <c r="WIF8" s="1017"/>
      <c r="WIG8" s="1017"/>
      <c r="WIH8" s="1017"/>
      <c r="WII8" s="1017"/>
      <c r="WIJ8" s="1017"/>
      <c r="WIK8" s="1017"/>
      <c r="WIL8" s="1017"/>
      <c r="WIM8" s="1017"/>
      <c r="WIN8" s="1017"/>
      <c r="WIO8" s="1017"/>
      <c r="WIP8" s="1017"/>
      <c r="WIQ8" s="1017"/>
      <c r="WIR8" s="1017"/>
      <c r="WIS8" s="1017"/>
      <c r="WIT8" s="1017"/>
      <c r="WIU8" s="1017"/>
      <c r="WIV8" s="1017"/>
      <c r="WIW8" s="1017"/>
      <c r="WIX8" s="1017"/>
      <c r="WIY8" s="1017"/>
      <c r="WIZ8" s="1017"/>
      <c r="WJA8" s="1017"/>
      <c r="WJB8" s="1017"/>
      <c r="WJC8" s="1017"/>
      <c r="WJD8" s="1017"/>
      <c r="WJE8" s="1017"/>
      <c r="WJF8" s="1017"/>
      <c r="WJG8" s="1017"/>
      <c r="WJH8" s="1017"/>
      <c r="WJI8" s="1017"/>
      <c r="WJJ8" s="1017"/>
      <c r="WJK8" s="1017"/>
      <c r="WJL8" s="1017"/>
      <c r="WJM8" s="1017"/>
      <c r="WJN8" s="1017"/>
      <c r="WJO8" s="1017"/>
      <c r="WJP8" s="1017"/>
      <c r="WJQ8" s="1017"/>
      <c r="WJR8" s="1017"/>
      <c r="WJS8" s="1017"/>
      <c r="WJT8" s="1017"/>
      <c r="WJU8" s="1017"/>
      <c r="WJV8" s="1017"/>
      <c r="WJW8" s="1017"/>
      <c r="WJX8" s="1017"/>
      <c r="WJY8" s="1017"/>
      <c r="WJZ8" s="1017"/>
      <c r="WKA8" s="1017"/>
      <c r="WKB8" s="1017"/>
      <c r="WKC8" s="1017"/>
      <c r="WKD8" s="1017"/>
      <c r="WKE8" s="1017"/>
      <c r="WKF8" s="1017"/>
      <c r="WKG8" s="1017"/>
      <c r="WKH8" s="1017"/>
      <c r="WKI8" s="1017"/>
      <c r="WKJ8" s="1017"/>
      <c r="WKK8" s="1017"/>
      <c r="WKL8" s="1017"/>
      <c r="WKM8" s="1017"/>
      <c r="WKN8" s="1017"/>
      <c r="WKO8" s="1017"/>
      <c r="WKP8" s="1017"/>
      <c r="WKQ8" s="1017"/>
      <c r="WKR8" s="1017"/>
      <c r="WKS8" s="1017"/>
      <c r="WKT8" s="1017"/>
      <c r="WKU8" s="1017"/>
      <c r="WKV8" s="1017"/>
      <c r="WKW8" s="1017"/>
      <c r="WKX8" s="1017"/>
      <c r="WKY8" s="1017"/>
      <c r="WKZ8" s="1017"/>
      <c r="WLA8" s="1017"/>
      <c r="WLB8" s="1017"/>
      <c r="WLC8" s="1017"/>
      <c r="WLD8" s="1017"/>
      <c r="WLE8" s="1017"/>
      <c r="WLF8" s="1017"/>
      <c r="WLG8" s="1017"/>
      <c r="WLH8" s="1017"/>
      <c r="WLI8" s="1017"/>
      <c r="WLJ8" s="1017"/>
      <c r="WLK8" s="1017"/>
      <c r="WLL8" s="1017"/>
      <c r="WLM8" s="1017"/>
      <c r="WLN8" s="1017"/>
      <c r="WLO8" s="1017"/>
      <c r="WLP8" s="1017"/>
      <c r="WLQ8" s="1017"/>
      <c r="WLR8" s="1017"/>
      <c r="WLS8" s="1017"/>
      <c r="WLT8" s="1017"/>
      <c r="WLU8" s="1017"/>
      <c r="WLV8" s="1017"/>
      <c r="WLW8" s="1017"/>
      <c r="WLX8" s="1017"/>
      <c r="WLY8" s="1017"/>
      <c r="WLZ8" s="1017"/>
      <c r="WMA8" s="1017"/>
      <c r="WMB8" s="1017"/>
      <c r="WMC8" s="1017"/>
      <c r="WMD8" s="1017"/>
      <c r="WME8" s="1017"/>
      <c r="WMF8" s="1017"/>
      <c r="WMG8" s="1017"/>
      <c r="WMH8" s="1017"/>
      <c r="WMI8" s="1017"/>
      <c r="WMJ8" s="1017"/>
      <c r="WMK8" s="1017"/>
      <c r="WML8" s="1017"/>
      <c r="WMM8" s="1017"/>
      <c r="WMN8" s="1017"/>
      <c r="WMO8" s="1017"/>
      <c r="WMP8" s="1017"/>
      <c r="WMQ8" s="1017"/>
      <c r="WMR8" s="1017"/>
      <c r="WMS8" s="1017"/>
      <c r="WMT8" s="1017"/>
      <c r="WMU8" s="1017"/>
      <c r="WMV8" s="1017"/>
      <c r="WMW8" s="1017"/>
      <c r="WMX8" s="1017"/>
      <c r="WMY8" s="1017"/>
      <c r="WMZ8" s="1017"/>
      <c r="WNA8" s="1017"/>
      <c r="WNB8" s="1017"/>
      <c r="WNC8" s="1017"/>
      <c r="WND8" s="1017"/>
      <c r="WNE8" s="1017"/>
      <c r="WNF8" s="1017"/>
      <c r="WNG8" s="1017"/>
      <c r="WNH8" s="1017"/>
      <c r="WNI8" s="1017"/>
      <c r="WNJ8" s="1017"/>
      <c r="WNK8" s="1017"/>
      <c r="WNL8" s="1017"/>
      <c r="WNM8" s="1017"/>
      <c r="WNN8" s="1017"/>
      <c r="WNO8" s="1017"/>
      <c r="WNP8" s="1017"/>
      <c r="WNQ8" s="1017"/>
      <c r="WNR8" s="1017"/>
      <c r="WNS8" s="1017"/>
      <c r="WNT8" s="1017"/>
      <c r="WNU8" s="1017"/>
      <c r="WNV8" s="1017"/>
      <c r="WNW8" s="1017"/>
      <c r="WNX8" s="1017"/>
      <c r="WNY8" s="1017"/>
      <c r="WNZ8" s="1017"/>
      <c r="WOA8" s="1017"/>
      <c r="WOB8" s="1017"/>
      <c r="WOC8" s="1017"/>
      <c r="WOD8" s="1017"/>
      <c r="WOE8" s="1017"/>
      <c r="WOF8" s="1017"/>
      <c r="WOG8" s="1017"/>
      <c r="WOH8" s="1017"/>
      <c r="WOI8" s="1017"/>
      <c r="WOJ8" s="1017"/>
      <c r="WOK8" s="1017"/>
      <c r="WOL8" s="1017"/>
      <c r="WOM8" s="1017"/>
      <c r="WON8" s="1017"/>
      <c r="WOO8" s="1017"/>
      <c r="WOP8" s="1017"/>
      <c r="WOQ8" s="1017"/>
      <c r="WOR8" s="1017"/>
      <c r="WOS8" s="1017"/>
      <c r="WOT8" s="1017"/>
      <c r="WOU8" s="1017"/>
      <c r="WOV8" s="1017"/>
      <c r="WOW8" s="1017"/>
      <c r="WOX8" s="1017"/>
      <c r="WOY8" s="1017"/>
      <c r="WOZ8" s="1017"/>
      <c r="WPA8" s="1017"/>
      <c r="WPB8" s="1017"/>
      <c r="WPC8" s="1017"/>
      <c r="WPD8" s="1017"/>
      <c r="WPE8" s="1017"/>
      <c r="WPF8" s="1017"/>
      <c r="WPG8" s="1017"/>
      <c r="WPH8" s="1017"/>
      <c r="WPI8" s="1017"/>
      <c r="WPJ8" s="1017"/>
      <c r="WPK8" s="1017"/>
      <c r="WPL8" s="1017"/>
      <c r="WPM8" s="1017"/>
      <c r="WPN8" s="1017"/>
      <c r="WPO8" s="1017"/>
      <c r="WPP8" s="1017"/>
      <c r="WPQ8" s="1017"/>
      <c r="WPR8" s="1017"/>
      <c r="WPS8" s="1017"/>
      <c r="WPT8" s="1017"/>
      <c r="WPU8" s="1017"/>
      <c r="WPV8" s="1017"/>
      <c r="WPW8" s="1017"/>
      <c r="WPX8" s="1017"/>
      <c r="WPY8" s="1017"/>
      <c r="WPZ8" s="1017"/>
      <c r="WQA8" s="1017"/>
      <c r="WQB8" s="1017"/>
      <c r="WQC8" s="1017"/>
      <c r="WQD8" s="1017"/>
      <c r="WQE8" s="1017"/>
      <c r="WQF8" s="1017"/>
      <c r="WQG8" s="1017"/>
      <c r="WQH8" s="1017"/>
      <c r="WQI8" s="1017"/>
      <c r="WQJ8" s="1017"/>
      <c r="WQK8" s="1017"/>
      <c r="WQL8" s="1017"/>
      <c r="WQM8" s="1017"/>
      <c r="WQN8" s="1017"/>
      <c r="WQO8" s="1017"/>
      <c r="WQP8" s="1017"/>
      <c r="WQQ8" s="1017"/>
      <c r="WQR8" s="1017"/>
      <c r="WQS8" s="1017"/>
      <c r="WQT8" s="1017"/>
      <c r="WQU8" s="1017"/>
      <c r="WQV8" s="1017"/>
      <c r="WQW8" s="1017"/>
      <c r="WQX8" s="1017"/>
      <c r="WQY8" s="1017"/>
      <c r="WQZ8" s="1017"/>
      <c r="WRA8" s="1017"/>
      <c r="WRB8" s="1017"/>
      <c r="WRC8" s="1017"/>
      <c r="WRD8" s="1017"/>
      <c r="WRE8" s="1017"/>
      <c r="WRF8" s="1017"/>
      <c r="WRG8" s="1017"/>
      <c r="WRH8" s="1017"/>
      <c r="WRI8" s="1017"/>
      <c r="WRJ8" s="1017"/>
      <c r="WRK8" s="1017"/>
      <c r="WRL8" s="1017"/>
      <c r="WRM8" s="1017"/>
      <c r="WRN8" s="1017"/>
      <c r="WRO8" s="1017"/>
      <c r="WRP8" s="1017"/>
      <c r="WRQ8" s="1017"/>
      <c r="WRR8" s="1017"/>
      <c r="WRS8" s="1017"/>
      <c r="WRT8" s="1017"/>
      <c r="WRU8" s="1017"/>
      <c r="WRV8" s="1017"/>
      <c r="WRW8" s="1017"/>
      <c r="WRX8" s="1017"/>
      <c r="WRY8" s="1017"/>
      <c r="WRZ8" s="1017"/>
      <c r="WSA8" s="1017"/>
      <c r="WSB8" s="1017"/>
      <c r="WSC8" s="1017"/>
      <c r="WSD8" s="1017"/>
      <c r="WSE8" s="1017"/>
      <c r="WSF8" s="1017"/>
      <c r="WSG8" s="1017"/>
      <c r="WSH8" s="1017"/>
      <c r="WSI8" s="1017"/>
      <c r="WSJ8" s="1017"/>
      <c r="WSK8" s="1017"/>
      <c r="WSL8" s="1017"/>
      <c r="WSM8" s="1017"/>
      <c r="WSN8" s="1017"/>
      <c r="WSO8" s="1017"/>
      <c r="WSP8" s="1017"/>
      <c r="WSQ8" s="1017"/>
      <c r="WSR8" s="1017"/>
      <c r="WSS8" s="1017"/>
      <c r="WST8" s="1017"/>
      <c r="WSU8" s="1017"/>
      <c r="WSV8" s="1017"/>
      <c r="WSW8" s="1017"/>
      <c r="WSX8" s="1017"/>
      <c r="WSY8" s="1017"/>
      <c r="WSZ8" s="1017"/>
      <c r="WTA8" s="1017"/>
      <c r="WTB8" s="1017"/>
      <c r="WTC8" s="1017"/>
      <c r="WTD8" s="1017"/>
      <c r="WTE8" s="1017"/>
      <c r="WTF8" s="1017"/>
      <c r="WTG8" s="1017"/>
      <c r="WTH8" s="1017"/>
      <c r="WTI8" s="1017"/>
      <c r="WTJ8" s="1017"/>
      <c r="WTK8" s="1017"/>
      <c r="WTL8" s="1017"/>
      <c r="WTM8" s="1017"/>
      <c r="WTN8" s="1017"/>
      <c r="WTO8" s="1017"/>
      <c r="WTP8" s="1017"/>
      <c r="WTQ8" s="1017"/>
      <c r="WTR8" s="1017"/>
      <c r="WTS8" s="1017"/>
      <c r="WTT8" s="1017"/>
      <c r="WTU8" s="1017"/>
      <c r="WTV8" s="1017"/>
      <c r="WTW8" s="1017"/>
      <c r="WTX8" s="1017"/>
      <c r="WTY8" s="1017"/>
      <c r="WTZ8" s="1017"/>
      <c r="WUA8" s="1017"/>
      <c r="WUB8" s="1017"/>
      <c r="WUC8" s="1017"/>
      <c r="WUD8" s="1017"/>
      <c r="WUE8" s="1017"/>
      <c r="WUF8" s="1017"/>
      <c r="WUG8" s="1017"/>
      <c r="WUH8" s="1017"/>
      <c r="WUI8" s="1017"/>
      <c r="WUJ8" s="1017"/>
      <c r="WUK8" s="1017"/>
      <c r="WUL8" s="1017"/>
      <c r="WUM8" s="1017"/>
      <c r="WUN8" s="1017"/>
      <c r="WUO8" s="1017"/>
      <c r="WUP8" s="1017"/>
      <c r="WUQ8" s="1017"/>
      <c r="WUR8" s="1017"/>
      <c r="WUS8" s="1017"/>
      <c r="WUT8" s="1017"/>
      <c r="WUU8" s="1017"/>
      <c r="WUV8" s="1017"/>
      <c r="WUW8" s="1017"/>
      <c r="WUX8" s="1017"/>
      <c r="WUY8" s="1017"/>
      <c r="WUZ8" s="1017"/>
      <c r="WVA8" s="1017"/>
      <c r="WVB8" s="1017"/>
      <c r="WVC8" s="1017"/>
      <c r="WVD8" s="1017"/>
      <c r="WVE8" s="1017"/>
      <c r="WVF8" s="1017"/>
      <c r="WVG8" s="1017"/>
      <c r="WVH8" s="1017"/>
      <c r="WVI8" s="1017"/>
      <c r="WVJ8" s="1017"/>
      <c r="WVK8" s="1017"/>
      <c r="WVL8" s="1017"/>
      <c r="WVM8" s="1017"/>
      <c r="WVN8" s="1017"/>
      <c r="WVO8" s="1017"/>
      <c r="WVP8" s="1017"/>
      <c r="WVQ8" s="1017"/>
      <c r="WVR8" s="1017"/>
      <c r="WVS8" s="1017"/>
      <c r="WVT8" s="1017"/>
      <c r="WVU8" s="1017"/>
      <c r="WVV8" s="1017"/>
      <c r="WVW8" s="1017"/>
      <c r="WVX8" s="1017"/>
      <c r="WVY8" s="1017"/>
      <c r="WVZ8" s="1017"/>
      <c r="WWA8" s="1017"/>
      <c r="WWB8" s="1017"/>
      <c r="WWC8" s="1017"/>
      <c r="WWD8" s="1017"/>
      <c r="WWE8" s="1017"/>
      <c r="WWF8" s="1017"/>
      <c r="WWG8" s="1017"/>
      <c r="WWH8" s="1017"/>
      <c r="WWI8" s="1017"/>
      <c r="WWJ8" s="1017"/>
      <c r="WWK8" s="1017"/>
      <c r="WWL8" s="1017"/>
      <c r="WWM8" s="1017"/>
      <c r="WWN8" s="1017"/>
      <c r="WWO8" s="1017"/>
      <c r="WWP8" s="1017"/>
      <c r="WWQ8" s="1017"/>
      <c r="WWR8" s="1017"/>
      <c r="WWS8" s="1017"/>
      <c r="WWT8" s="1017"/>
      <c r="WWU8" s="1017"/>
      <c r="WWV8" s="1017"/>
      <c r="WWW8" s="1017"/>
      <c r="WWX8" s="1017"/>
      <c r="WWY8" s="1017"/>
      <c r="WWZ8" s="1017"/>
      <c r="WXA8" s="1017"/>
      <c r="WXB8" s="1017"/>
      <c r="WXC8" s="1017"/>
      <c r="WXD8" s="1017"/>
      <c r="WXE8" s="1017"/>
      <c r="WXF8" s="1017"/>
      <c r="WXG8" s="1017"/>
      <c r="WXH8" s="1017"/>
      <c r="WXI8" s="1017"/>
      <c r="WXJ8" s="1017"/>
      <c r="WXK8" s="1017"/>
      <c r="WXL8" s="1017"/>
      <c r="WXM8" s="1017"/>
      <c r="WXN8" s="1017"/>
      <c r="WXO8" s="1017"/>
      <c r="WXP8" s="1017"/>
      <c r="WXQ8" s="1017"/>
      <c r="WXR8" s="1017"/>
      <c r="WXS8" s="1017"/>
      <c r="WXT8" s="1017"/>
      <c r="WXU8" s="1017"/>
      <c r="WXV8" s="1017"/>
      <c r="WXW8" s="1017"/>
      <c r="WXX8" s="1017"/>
      <c r="WXY8" s="1017"/>
      <c r="WXZ8" s="1017"/>
      <c r="WYA8" s="1017"/>
      <c r="WYB8" s="1017"/>
      <c r="WYC8" s="1017"/>
      <c r="WYD8" s="1017"/>
      <c r="WYE8" s="1017"/>
      <c r="WYF8" s="1017"/>
      <c r="WYG8" s="1017"/>
      <c r="WYH8" s="1017"/>
      <c r="WYI8" s="1017"/>
      <c r="WYJ8" s="1017"/>
      <c r="WYK8" s="1017"/>
      <c r="WYL8" s="1017"/>
      <c r="WYM8" s="1017"/>
      <c r="WYN8" s="1017"/>
      <c r="WYO8" s="1017"/>
      <c r="WYP8" s="1017"/>
      <c r="WYQ8" s="1017"/>
      <c r="WYR8" s="1017"/>
      <c r="WYS8" s="1017"/>
      <c r="WYT8" s="1017"/>
      <c r="WYU8" s="1017"/>
      <c r="WYV8" s="1017"/>
      <c r="WYW8" s="1017"/>
      <c r="WYX8" s="1017"/>
      <c r="WYY8" s="1017"/>
      <c r="WYZ8" s="1017"/>
      <c r="WZA8" s="1017"/>
      <c r="WZB8" s="1017"/>
      <c r="WZC8" s="1017"/>
      <c r="WZD8" s="1017"/>
      <c r="WZE8" s="1017"/>
      <c r="WZF8" s="1017"/>
      <c r="WZG8" s="1017"/>
      <c r="WZH8" s="1017"/>
      <c r="WZI8" s="1017"/>
      <c r="WZJ8" s="1017"/>
      <c r="WZK8" s="1017"/>
      <c r="WZL8" s="1017"/>
      <c r="WZM8" s="1017"/>
      <c r="WZN8" s="1017"/>
      <c r="WZO8" s="1017"/>
      <c r="WZP8" s="1017"/>
      <c r="WZQ8" s="1017"/>
      <c r="WZR8" s="1017"/>
      <c r="WZS8" s="1017"/>
      <c r="WZT8" s="1017"/>
      <c r="WZU8" s="1017"/>
      <c r="WZV8" s="1017"/>
      <c r="WZW8" s="1017"/>
      <c r="WZX8" s="1017"/>
      <c r="WZY8" s="1017"/>
      <c r="WZZ8" s="1017"/>
      <c r="XAA8" s="1017"/>
      <c r="XAB8" s="1017"/>
      <c r="XAC8" s="1017"/>
      <c r="XAD8" s="1017"/>
      <c r="XAE8" s="1017"/>
      <c r="XAF8" s="1017"/>
      <c r="XAG8" s="1017"/>
      <c r="XAH8" s="1017"/>
      <c r="XAI8" s="1017"/>
      <c r="XAJ8" s="1017"/>
      <c r="XAK8" s="1017"/>
      <c r="XAL8" s="1017"/>
      <c r="XAM8" s="1017"/>
      <c r="XAN8" s="1017"/>
      <c r="XAO8" s="1017"/>
      <c r="XAP8" s="1017"/>
      <c r="XAQ8" s="1017"/>
      <c r="XAR8" s="1017"/>
      <c r="XAS8" s="1017"/>
      <c r="XAT8" s="1017"/>
      <c r="XAU8" s="1017"/>
      <c r="XAV8" s="1017"/>
      <c r="XAW8" s="1017"/>
      <c r="XAX8" s="1017"/>
      <c r="XAY8" s="1017"/>
      <c r="XAZ8" s="1017"/>
      <c r="XBA8" s="1017"/>
      <c r="XBB8" s="1017"/>
      <c r="XBC8" s="1017"/>
      <c r="XBD8" s="1017"/>
      <c r="XBE8" s="1017"/>
      <c r="XBF8" s="1017"/>
      <c r="XBG8" s="1017"/>
      <c r="XBH8" s="1017"/>
      <c r="XBI8" s="1017"/>
      <c r="XBJ8" s="1017"/>
      <c r="XBK8" s="1017"/>
      <c r="XBL8" s="1017"/>
      <c r="XBM8" s="1017"/>
      <c r="XBN8" s="1017"/>
      <c r="XBO8" s="1017"/>
      <c r="XBP8" s="1017"/>
      <c r="XBQ8" s="1017"/>
      <c r="XBR8" s="1017"/>
      <c r="XBS8" s="1017"/>
      <c r="XBT8" s="1017"/>
      <c r="XBU8" s="1017"/>
      <c r="XBV8" s="1017"/>
      <c r="XBW8" s="1017"/>
      <c r="XBX8" s="1017"/>
      <c r="XBY8" s="1017"/>
      <c r="XBZ8" s="1017"/>
      <c r="XCA8" s="1017"/>
      <c r="XCB8" s="1017"/>
      <c r="XCC8" s="1017"/>
      <c r="XCD8" s="1017"/>
      <c r="XCE8" s="1017"/>
      <c r="XCF8" s="1017"/>
      <c r="XCG8" s="1017"/>
      <c r="XCH8" s="1017"/>
      <c r="XCI8" s="1017"/>
      <c r="XCJ8" s="1017"/>
      <c r="XCK8" s="1017"/>
      <c r="XCL8" s="1017"/>
      <c r="XCM8" s="1017"/>
      <c r="XCN8" s="1017"/>
      <c r="XCO8" s="1017"/>
      <c r="XCP8" s="1017"/>
      <c r="XCQ8" s="1017"/>
      <c r="XCR8" s="1017"/>
      <c r="XCS8" s="1017"/>
      <c r="XCT8" s="1017"/>
      <c r="XCU8" s="1017"/>
      <c r="XCV8" s="1017"/>
      <c r="XCW8" s="1017"/>
      <c r="XCX8" s="1017"/>
      <c r="XCY8" s="1017"/>
      <c r="XCZ8" s="1017"/>
      <c r="XDA8" s="1017"/>
      <c r="XDB8" s="1017"/>
      <c r="XDC8" s="1017"/>
      <c r="XDD8" s="1017"/>
      <c r="XDE8" s="1017"/>
      <c r="XDF8" s="1017"/>
      <c r="XDG8" s="1017"/>
      <c r="XDH8" s="1017"/>
      <c r="XDI8" s="1017"/>
      <c r="XDJ8" s="1017"/>
      <c r="XDK8" s="1017"/>
      <c r="XDL8" s="1017"/>
      <c r="XDM8" s="1017"/>
      <c r="XDN8" s="1017"/>
      <c r="XDO8" s="1017"/>
      <c r="XDP8" s="1017"/>
      <c r="XDQ8" s="1017"/>
      <c r="XDR8" s="1017"/>
      <c r="XDS8" s="1017"/>
      <c r="XDT8" s="1017"/>
      <c r="XDU8" s="1017"/>
      <c r="XDV8" s="1017"/>
      <c r="XDW8" s="1017"/>
      <c r="XDX8" s="1017"/>
      <c r="XDY8" s="1017"/>
      <c r="XDZ8" s="1017"/>
      <c r="XEA8" s="1017"/>
      <c r="XEB8" s="1017"/>
      <c r="XEC8" s="1017"/>
      <c r="XED8" s="1017"/>
      <c r="XEE8" s="1017"/>
      <c r="XEF8" s="1017"/>
      <c r="XEG8" s="1017"/>
      <c r="XEH8" s="1017"/>
      <c r="XEI8" s="1017"/>
      <c r="XEJ8" s="1017"/>
      <c r="XEK8" s="1017"/>
      <c r="XEL8" s="1017"/>
      <c r="XEM8" s="1017"/>
      <c r="XEN8" s="1017"/>
      <c r="XEO8" s="1017"/>
      <c r="XEP8" s="1017"/>
      <c r="XEQ8" s="1017"/>
      <c r="XER8" s="1017"/>
      <c r="XES8" s="1017"/>
      <c r="XET8" s="1017"/>
      <c r="XEU8" s="1017"/>
      <c r="XEV8" s="1017"/>
      <c r="XEW8" s="1017"/>
      <c r="XEX8" s="1017"/>
      <c r="XEY8" s="1017"/>
      <c r="XEZ8" s="1017"/>
      <c r="XFA8" s="1017"/>
      <c r="XFB8" s="1017"/>
      <c r="XFC8" s="1017"/>
      <c r="XFD8" s="1017"/>
    </row>
    <row r="9" spans="1:16384" s="613" customFormat="1" ht="15" customHeight="1" x14ac:dyDescent="0.25">
      <c r="A9" s="1020"/>
      <c r="B9" s="1019"/>
      <c r="C9" s="1019"/>
      <c r="D9" s="1019"/>
      <c r="E9" s="1019"/>
      <c r="F9" s="1019"/>
      <c r="G9" s="1019"/>
      <c r="H9" s="1019"/>
      <c r="I9" s="1019"/>
      <c r="J9" s="1019"/>
      <c r="K9" s="1019"/>
      <c r="L9" s="1019"/>
      <c r="M9" s="585"/>
      <c r="N9" s="1019"/>
      <c r="O9" s="594"/>
    </row>
    <row r="10" spans="1:16384" s="613" customFormat="1" ht="15" customHeight="1" x14ac:dyDescent="0.25">
      <c r="A10" s="1020"/>
      <c r="B10" s="1123" t="s">
        <v>63</v>
      </c>
      <c r="C10" s="484" t="s">
        <v>64</v>
      </c>
      <c r="D10" s="579" t="str">
        <f>CONCATENATE("Column ", LEFT(ADDRESS(ROW('Leverage Ratio'!D1),COLUMN('Leverage Ratio'!D1),4), 1))</f>
        <v>Column D</v>
      </c>
      <c r="E10" s="579" t="str">
        <f>CONCATENATE("Column ", LEFT(ADDRESS(ROW('Leverage Ratio'!E1),COLUMN('Leverage Ratio'!E1),4), 1))</f>
        <v>Column E</v>
      </c>
      <c r="F10" s="579" t="str">
        <f>CONCATENATE("Column ", LEFT(ADDRESS(ROW('Leverage Ratio'!F1),COLUMN('Leverage Ratio'!F1),4), 1))</f>
        <v>Column F</v>
      </c>
      <c r="G10" s="579" t="str">
        <f>CONCATENATE("Column ", LEFT(ADDRESS(ROW('Leverage Ratio'!G1),COLUMN('Leverage Ratio'!G1),4), 1))</f>
        <v>Column G</v>
      </c>
      <c r="H10" s="579" t="str">
        <f>CONCATENATE("Column ", LEFT(ADDRESS(ROW('Leverage Ratio'!H1),COLUMN('Leverage Ratio'!H1),4), 1))</f>
        <v>Column H</v>
      </c>
      <c r="I10" s="579" t="str">
        <f>CONCATENATE("Column ", LEFT(ADDRESS(ROW('Leverage Ratio'!J1),COLUMN('Leverage Ratio'!J1),4), 1))</f>
        <v>Column J</v>
      </c>
      <c r="J10" s="579" t="str">
        <f>CONCATENATE("Column ", LEFT(ADDRESS(ROW('Leverage Ratio'!K1),COLUMN('Leverage Ratio'!K1),4), 1))</f>
        <v>Column K</v>
      </c>
      <c r="K10" s="579" t="str">
        <f>CONCATENATE("Column ", LEFT(ADDRESS(ROW('Leverage Ratio'!L1),COLUMN('Leverage Ratio'!L1),4), 1))</f>
        <v>Column L</v>
      </c>
      <c r="L10" s="579" t="str">
        <f>CONCATENATE("Column ", LEFT(ADDRESS(ROW('Leverage Ratio'!M1),COLUMN('Leverage Ratio'!M1),4), 1))</f>
        <v>Column M</v>
      </c>
      <c r="M10" s="490" t="str">
        <f>CONCATENATE("Column ", LEFT(ADDRESS(ROW('Leverage Ratio'!N1),COLUMN('Leverage Ratio'!N1),4), 1))</f>
        <v>Column N</v>
      </c>
      <c r="N10" s="1019"/>
      <c r="O10" s="594"/>
    </row>
    <row r="11" spans="1:16384" s="613" customFormat="1" ht="15" customHeight="1" x14ac:dyDescent="0.25">
      <c r="A11" s="1020"/>
      <c r="B11" s="89" t="s">
        <v>297</v>
      </c>
      <c r="C11" s="90" t="str">
        <f>CONCATENATE('Leverage Ratio'!$H$7, ": ", 'Leverage Ratio'!C10)</f>
        <v>Check: accounting ≤ gross value:    Credit derivatives (protection sold)</v>
      </c>
      <c r="D11" s="491"/>
      <c r="E11" s="491"/>
      <c r="F11" s="491"/>
      <c r="G11" s="491"/>
      <c r="H11" s="492" t="str">
        <f>'Leverage Ratio'!H10</f>
        <v>Yes</v>
      </c>
      <c r="I11" s="491"/>
      <c r="J11" s="491"/>
      <c r="K11" s="491"/>
      <c r="L11" s="491"/>
      <c r="M11" s="493" t="str">
        <f>'Leverage Ratio'!N10</f>
        <v>Yes</v>
      </c>
      <c r="N11" s="1019"/>
      <c r="O11" s="594"/>
    </row>
    <row r="12" spans="1:16384" s="613" customFormat="1" ht="15" customHeight="1" x14ac:dyDescent="0.25">
      <c r="A12" s="1020"/>
      <c r="B12" s="418" t="s">
        <v>297</v>
      </c>
      <c r="C12" s="423" t="str">
        <f>CONCATENATE('Leverage Ratio'!$H$7, ": ", 'Leverage Ratio'!C11)</f>
        <v>Check: accounting ≤ gross value:    Credit derivatives (protection bought)</v>
      </c>
      <c r="D12" s="286"/>
      <c r="E12" s="286"/>
      <c r="F12" s="286"/>
      <c r="G12" s="286"/>
      <c r="H12" s="28" t="str">
        <f>'Leverage Ratio'!H11</f>
        <v>Yes</v>
      </c>
      <c r="I12" s="286"/>
      <c r="J12" s="286"/>
      <c r="K12" s="286"/>
      <c r="L12" s="286"/>
      <c r="M12" s="494" t="str">
        <f>'Leverage Ratio'!N11</f>
        <v>Yes</v>
      </c>
      <c r="N12" s="1019"/>
      <c r="O12" s="594"/>
    </row>
    <row r="13" spans="1:16384" s="613" customFormat="1" ht="15" customHeight="1" x14ac:dyDescent="0.25">
      <c r="A13" s="1020"/>
      <c r="B13" s="418" t="s">
        <v>297</v>
      </c>
      <c r="C13" s="423" t="str">
        <f>CONCATENATE('Leverage Ratio'!$H$7, ": ", 'Leverage Ratio'!C12)</f>
        <v>Check: accounting ≤ gross value:    Financial derivatives</v>
      </c>
      <c r="D13" s="286"/>
      <c r="E13" s="286"/>
      <c r="F13" s="286"/>
      <c r="G13" s="286"/>
      <c r="H13" s="28" t="str">
        <f>'Leverage Ratio'!H12</f>
        <v>Yes</v>
      </c>
      <c r="I13" s="286"/>
      <c r="J13" s="286"/>
      <c r="K13" s="286"/>
      <c r="L13" s="286"/>
      <c r="M13" s="494" t="str">
        <f>'Leverage Ratio'!N12</f>
        <v>Yes</v>
      </c>
      <c r="N13" s="1019"/>
      <c r="O13" s="594"/>
    </row>
    <row r="14" spans="1:16384" s="613" customFormat="1" ht="15" customHeight="1" x14ac:dyDescent="0.25">
      <c r="A14" s="1020"/>
      <c r="B14" s="418" t="s">
        <v>297</v>
      </c>
      <c r="C14" s="423" t="str">
        <f>CONCATENATE('Leverage Ratio'!$H$7, ": ", 'Leverage Ratio'!C16)</f>
        <v>Check: accounting ≤ gross value: SFT agent transactions eligible for the exceptional treatment</v>
      </c>
      <c r="D14" s="286"/>
      <c r="E14" s="286"/>
      <c r="F14" s="286"/>
      <c r="G14" s="286"/>
      <c r="H14" s="28" t="str">
        <f>'Leverage Ratio'!H16</f>
        <v>Yes</v>
      </c>
      <c r="I14" s="286"/>
      <c r="J14" s="286"/>
      <c r="K14" s="286"/>
      <c r="L14" s="286"/>
      <c r="M14" s="494" t="str">
        <f>'Leverage Ratio'!N16</f>
        <v>Yes</v>
      </c>
      <c r="N14" s="1019"/>
      <c r="O14" s="594"/>
    </row>
    <row r="15" spans="1:16384" s="613" customFormat="1" ht="15" customHeight="1" x14ac:dyDescent="0.25">
      <c r="A15" s="1020"/>
      <c r="B15" s="418" t="s">
        <v>297</v>
      </c>
      <c r="C15" s="423" t="str">
        <f>CONCATENATE('Leverage Ratio'!$H$7, ": ", 'Leverage Ratio'!C17)</f>
        <v>Check: accounting ≤ gross value: Other SFTs</v>
      </c>
      <c r="D15" s="286"/>
      <c r="E15" s="286"/>
      <c r="F15" s="286"/>
      <c r="G15" s="286"/>
      <c r="H15" s="28" t="str">
        <f>'Leverage Ratio'!H17</f>
        <v>Yes</v>
      </c>
      <c r="I15" s="286"/>
      <c r="J15" s="286"/>
      <c r="K15" s="286"/>
      <c r="L15" s="286"/>
      <c r="M15" s="494" t="str">
        <f>'Leverage Ratio'!N17</f>
        <v>Yes</v>
      </c>
      <c r="N15" s="1019"/>
      <c r="O15" s="594"/>
    </row>
    <row r="16" spans="1:16384" s="613" customFormat="1" ht="15" customHeight="1" x14ac:dyDescent="0.25">
      <c r="A16" s="1020"/>
      <c r="B16" s="418" t="s">
        <v>297</v>
      </c>
      <c r="C16" s="423" t="str">
        <f>CONCATENATE('Leverage Ratio'!$H$7, ": ", 'Leverage Ratio'!C19)</f>
        <v>Check: accounting ≤ gross value: Accounting other assets</v>
      </c>
      <c r="D16" s="286"/>
      <c r="E16" s="286"/>
      <c r="F16" s="286"/>
      <c r="G16" s="286"/>
      <c r="H16" s="28" t="str">
        <f>'Leverage Ratio'!H19</f>
        <v>Yes</v>
      </c>
      <c r="I16" s="286"/>
      <c r="J16" s="286"/>
      <c r="K16" s="286"/>
      <c r="L16" s="286"/>
      <c r="M16" s="494" t="str">
        <f>'Leverage Ratio'!N19</f>
        <v>Yes</v>
      </c>
      <c r="N16" s="1019"/>
      <c r="O16" s="594"/>
    </row>
    <row r="17" spans="1:15" s="613" customFormat="1" ht="15" customHeight="1" x14ac:dyDescent="0.25">
      <c r="A17" s="1020"/>
      <c r="B17" s="418" t="s">
        <v>297</v>
      </c>
      <c r="C17" s="424" t="str">
        <f>'Leverage Ratio'!C31:E31</f>
        <v>Check: sum of other assets of which items ≤ other assets</v>
      </c>
      <c r="D17" s="286"/>
      <c r="E17" s="28" t="str">
        <f>'Leverage Ratio'!E31</f>
        <v>Yes</v>
      </c>
      <c r="F17" s="286"/>
      <c r="G17" s="286"/>
      <c r="H17" s="286"/>
      <c r="I17" s="286"/>
      <c r="J17" s="28" t="str">
        <f>'Leverage Ratio'!K31</f>
        <v>Yes</v>
      </c>
      <c r="K17" s="286"/>
      <c r="L17" s="286"/>
      <c r="M17" s="488"/>
      <c r="N17" s="1019"/>
      <c r="O17" s="594"/>
    </row>
    <row r="18" spans="1:15" s="613" customFormat="1" ht="15" customHeight="1" x14ac:dyDescent="0.25">
      <c r="A18" s="1020"/>
      <c r="B18" s="418" t="s">
        <v>298</v>
      </c>
      <c r="C18" s="423" t="str">
        <f>CONCATENATE('Leverage Ratio'!$G$36, ": ", 'Leverage Ratio'!C40)</f>
        <v>Check: notional ≥ accounting value: Credit derivatives (protection sold)</v>
      </c>
      <c r="D18" s="286"/>
      <c r="E18" s="286"/>
      <c r="F18" s="286"/>
      <c r="G18" s="28" t="str">
        <f>'Leverage Ratio'!G40</f>
        <v>Yes</v>
      </c>
      <c r="H18" s="286"/>
      <c r="I18" s="286"/>
      <c r="J18" s="286"/>
      <c r="K18" s="286"/>
      <c r="L18" s="28" t="str">
        <f>'Leverage Ratio'!M40</f>
        <v>Yes</v>
      </c>
      <c r="M18" s="488"/>
      <c r="N18" s="1019"/>
      <c r="O18" s="594"/>
    </row>
    <row r="19" spans="1:15" s="613" customFormat="1" ht="15" customHeight="1" x14ac:dyDescent="0.25">
      <c r="A19" s="1020"/>
      <c r="B19" s="418" t="s">
        <v>298</v>
      </c>
      <c r="C19" s="423" t="str">
        <f>CONCATENATE('Leverage Ratio'!$G$36, ": ", 'Leverage Ratio'!C41)</f>
        <v>Check: notional ≥ accounting value: Credit derivatives (protection bought)</v>
      </c>
      <c r="D19" s="286"/>
      <c r="E19" s="286"/>
      <c r="F19" s="286"/>
      <c r="G19" s="28" t="str">
        <f>'Leverage Ratio'!G41</f>
        <v>Yes</v>
      </c>
      <c r="H19" s="286"/>
      <c r="I19" s="286"/>
      <c r="J19" s="286"/>
      <c r="K19" s="286"/>
      <c r="L19" s="28" t="str">
        <f>'Leverage Ratio'!M41</f>
        <v>Yes</v>
      </c>
      <c r="M19" s="488"/>
      <c r="N19" s="1019"/>
      <c r="O19" s="594"/>
    </row>
    <row r="20" spans="1:15" s="613" customFormat="1" ht="15" customHeight="1" x14ac:dyDescent="0.25">
      <c r="A20" s="1020"/>
      <c r="B20" s="418" t="s">
        <v>298</v>
      </c>
      <c r="C20" s="423" t="str">
        <f>CONCATENATE('Leverage Ratio'!$G$36, ": ", 'Leverage Ratio'!C42)</f>
        <v>Check: notional ≥ accounting value: Financial derivatives</v>
      </c>
      <c r="D20" s="286"/>
      <c r="E20" s="286"/>
      <c r="F20" s="286"/>
      <c r="G20" s="28" t="str">
        <f>'Leverage Ratio'!G42</f>
        <v>Yes</v>
      </c>
      <c r="H20" s="286"/>
      <c r="I20" s="286"/>
      <c r="J20" s="286"/>
      <c r="K20" s="286"/>
      <c r="L20" s="28" t="str">
        <f>'Leverage Ratio'!M42</f>
        <v>Yes</v>
      </c>
      <c r="M20" s="488"/>
      <c r="N20" s="1019"/>
      <c r="O20" s="594"/>
    </row>
    <row r="21" spans="1:15" s="613" customFormat="1" ht="15" customHeight="1" x14ac:dyDescent="0.25">
      <c r="A21" s="1020"/>
      <c r="B21" s="418" t="s">
        <v>298</v>
      </c>
      <c r="C21" s="423" t="str">
        <f>'Leverage Ratio'!C53</f>
        <v>Check: unconditionally cancellable commitments should not exceed off-balance items with a 0% CCF</v>
      </c>
      <c r="D21" s="286"/>
      <c r="E21" s="286"/>
      <c r="F21" s="28" t="str">
        <f>'Leverage Ratio'!F53</f>
        <v>Yes</v>
      </c>
      <c r="G21" s="286"/>
      <c r="H21" s="286"/>
      <c r="I21" s="286"/>
      <c r="J21" s="286"/>
      <c r="K21" s="28" t="str">
        <f>'Leverage Ratio'!L53</f>
        <v>Yes</v>
      </c>
      <c r="L21" s="286"/>
      <c r="M21" s="488"/>
      <c r="N21" s="1019"/>
      <c r="O21" s="594"/>
    </row>
    <row r="22" spans="1:15" s="613" customFormat="1" ht="15" customHeight="1" x14ac:dyDescent="0.25">
      <c r="A22" s="1020"/>
      <c r="B22" s="418" t="s">
        <v>286</v>
      </c>
      <c r="C22" s="423" t="str">
        <f>'Leverage Ratio'!C75</f>
        <v>Check: total equals total accounting values in panel A</v>
      </c>
      <c r="D22" s="28" t="str">
        <f>'Leverage Ratio'!D75</f>
        <v>Yes</v>
      </c>
      <c r="E22" s="286"/>
      <c r="F22" s="286"/>
      <c r="G22" s="286"/>
      <c r="H22" s="286"/>
      <c r="I22" s="28" t="str">
        <f>'Leverage Ratio'!J75</f>
        <v>Yes</v>
      </c>
      <c r="J22" s="286"/>
      <c r="K22" s="286"/>
      <c r="L22" s="286"/>
      <c r="M22" s="488"/>
      <c r="N22" s="1019"/>
      <c r="O22" s="594"/>
    </row>
    <row r="23" spans="1:15" s="613" customFormat="1" ht="15" customHeight="1" x14ac:dyDescent="0.25">
      <c r="A23" s="1020"/>
      <c r="B23" s="418" t="s">
        <v>286</v>
      </c>
      <c r="C23" s="423" t="str">
        <f>'Leverage Ratio'!C81</f>
        <v>Check: total equals total gross values in panel A</v>
      </c>
      <c r="D23" s="28" t="str">
        <f>'Leverage Ratio'!D81</f>
        <v>Yes</v>
      </c>
      <c r="E23" s="286"/>
      <c r="F23" s="286"/>
      <c r="G23" s="286"/>
      <c r="H23" s="286"/>
      <c r="I23" s="28" t="str">
        <f>'Leverage Ratio'!J81</f>
        <v>Yes</v>
      </c>
      <c r="J23" s="286"/>
      <c r="K23" s="286"/>
      <c r="L23" s="286"/>
      <c r="M23" s="488"/>
      <c r="N23" s="1019"/>
      <c r="O23" s="594"/>
    </row>
    <row r="24" spans="1:15" s="613" customFormat="1" ht="15" customHeight="1" x14ac:dyDescent="0.25">
      <c r="A24" s="1020"/>
      <c r="B24" s="418" t="s">
        <v>287</v>
      </c>
      <c r="C24" s="423" t="str">
        <f>'Leverage Ratio'!C92</f>
        <v>Check: credit derivatives (protection sold) should be the same as or less than that in panel B</v>
      </c>
      <c r="D24" s="28" t="str">
        <f>'Leverage Ratio'!D92</f>
        <v>Yes</v>
      </c>
      <c r="E24" s="286"/>
      <c r="F24" s="286"/>
      <c r="G24" s="286"/>
      <c r="H24" s="286"/>
      <c r="I24" s="28" t="str">
        <f>'Leverage Ratio'!J92</f>
        <v>Yes</v>
      </c>
      <c r="J24" s="286"/>
      <c r="K24" s="286"/>
      <c r="L24" s="286"/>
      <c r="M24" s="488"/>
      <c r="N24" s="1019"/>
      <c r="O24" s="594"/>
    </row>
    <row r="25" spans="1:15" s="613" customFormat="1" ht="15" customHeight="1" x14ac:dyDescent="0.25">
      <c r="A25" s="1020"/>
      <c r="B25" s="418" t="s">
        <v>287</v>
      </c>
      <c r="C25" s="423" t="str">
        <f>'Leverage Ratio'!C93</f>
        <v>Check: credit derivatives (protection bought) should be the same as or less than that in panel B</v>
      </c>
      <c r="D25" s="28" t="str">
        <f>'Leverage Ratio'!D93</f>
        <v>Yes</v>
      </c>
      <c r="E25" s="286"/>
      <c r="F25" s="286"/>
      <c r="G25" s="286"/>
      <c r="H25" s="286"/>
      <c r="I25" s="28" t="str">
        <f>'Leverage Ratio'!J93</f>
        <v>Yes</v>
      </c>
      <c r="J25" s="286"/>
      <c r="K25" s="286"/>
      <c r="L25" s="286"/>
      <c r="M25" s="488"/>
      <c r="N25" s="1019"/>
      <c r="O25" s="594"/>
    </row>
    <row r="26" spans="1:15" s="613" customFormat="1" ht="15" customHeight="1" x14ac:dyDescent="0.25">
      <c r="A26" s="1020"/>
      <c r="B26" s="418" t="s">
        <v>287</v>
      </c>
      <c r="C26" s="423" t="str">
        <f>'Leverage Ratio'!C94</f>
        <v>Check: credit derivatives purchased are consistently filled-in (see reporting instructions for more details)</v>
      </c>
      <c r="D26" s="28" t="str">
        <f>'Leverage Ratio'!D94</f>
        <v>Yes</v>
      </c>
      <c r="E26" s="28" t="str">
        <f>'Leverage Ratio'!E94</f>
        <v>Yes</v>
      </c>
      <c r="F26" s="28" t="str">
        <f>'Leverage Ratio'!F94</f>
        <v>Yes</v>
      </c>
      <c r="G26" s="286"/>
      <c r="H26" s="286"/>
      <c r="I26" s="28" t="str">
        <f>'Leverage Ratio'!J94</f>
        <v>Yes</v>
      </c>
      <c r="J26" s="28" t="str">
        <f>'Leverage Ratio'!K94</f>
        <v>Yes</v>
      </c>
      <c r="K26" s="28" t="str">
        <f>'Leverage Ratio'!L94</f>
        <v>Yes</v>
      </c>
      <c r="L26" s="286"/>
      <c r="M26" s="488"/>
      <c r="N26" s="1019"/>
      <c r="O26" s="594"/>
    </row>
    <row r="27" spans="1:15" s="613" customFormat="1" ht="15" customHeight="1" x14ac:dyDescent="0.25">
      <c r="A27" s="1020"/>
      <c r="B27" s="418" t="s">
        <v>615</v>
      </c>
      <c r="C27" s="423" t="s">
        <v>614</v>
      </c>
      <c r="D27" s="286"/>
      <c r="E27" s="28" t="str">
        <f>'Leverage Ratio'!E101</f>
        <v>No</v>
      </c>
      <c r="F27" s="286"/>
      <c r="G27" s="286"/>
      <c r="H27" s="286"/>
      <c r="I27" s="286"/>
      <c r="J27" s="28" t="str">
        <f>'Leverage Ratio'!K101</f>
        <v>No</v>
      </c>
      <c r="K27" s="286"/>
      <c r="L27" s="286"/>
      <c r="M27" s="488"/>
      <c r="N27" s="1019"/>
      <c r="O27" s="594"/>
    </row>
    <row r="28" spans="1:15" s="613" customFormat="1" ht="15" customHeight="1" x14ac:dyDescent="0.25">
      <c r="A28" s="1020"/>
      <c r="B28" s="1485" t="s">
        <v>162</v>
      </c>
      <c r="C28" s="423" t="str">
        <f>'Leverage Ratio'!C119</f>
        <v>Check: of which: PFE of centrally cleared client trades should not be greater than potential future exposure</v>
      </c>
      <c r="D28" s="28" t="str">
        <f>'Leverage Ratio'!D119</f>
        <v>Yes</v>
      </c>
      <c r="E28" s="28" t="str">
        <f>'Leverage Ratio'!E119</f>
        <v>Yes</v>
      </c>
      <c r="F28" s="286"/>
      <c r="G28" s="286"/>
      <c r="H28" s="286"/>
      <c r="I28" s="28" t="str">
        <f>'Leverage Ratio'!J119</f>
        <v>Yes</v>
      </c>
      <c r="J28" s="28" t="str">
        <f>'Leverage Ratio'!K119</f>
        <v>Yes</v>
      </c>
      <c r="K28" s="286"/>
      <c r="L28" s="286"/>
      <c r="M28" s="488"/>
      <c r="N28" s="1019"/>
      <c r="O28" s="594"/>
    </row>
    <row r="29" spans="1:15" s="613" customFormat="1" ht="30" customHeight="1" x14ac:dyDescent="0.25">
      <c r="A29" s="1020"/>
      <c r="B29" s="1485" t="s">
        <v>162</v>
      </c>
      <c r="C29" s="423" t="str">
        <f>'Leverage Ratio'!C122</f>
        <v xml:space="preserve">Check: of which: PFE of centrally cleared client trades should not be greater than potential future exposure: with maturity factor unchanged but with multiplier set to 100% </v>
      </c>
      <c r="D29" s="286"/>
      <c r="E29" s="28" t="str">
        <f>'Leverage Ratio'!E122</f>
        <v>Yes</v>
      </c>
      <c r="F29" s="286"/>
      <c r="G29" s="286"/>
      <c r="H29" s="286"/>
      <c r="I29" s="286"/>
      <c r="J29" s="28" t="str">
        <f>'Leverage Ratio'!K122</f>
        <v>Yes</v>
      </c>
      <c r="K29" s="286"/>
      <c r="L29" s="286"/>
      <c r="M29" s="488"/>
      <c r="N29" s="1019"/>
      <c r="O29" s="594"/>
    </row>
    <row r="30" spans="1:15" s="613" customFormat="1" ht="15" customHeight="1" x14ac:dyDescent="0.25">
      <c r="A30" s="1020"/>
      <c r="B30" s="1485" t="s">
        <v>162</v>
      </c>
      <c r="C30" s="423" t="str">
        <f>'Leverage Ratio'!C125</f>
        <v>Check: of which: PFE of centrally cleared client trades should not be greater than sum of trade-level gross add-ons</v>
      </c>
      <c r="D30" s="286"/>
      <c r="E30" s="28" t="str">
        <f>'Leverage Ratio'!E125</f>
        <v>Yes</v>
      </c>
      <c r="F30" s="286"/>
      <c r="G30" s="286"/>
      <c r="H30" s="286"/>
      <c r="I30" s="286"/>
      <c r="J30" s="28" t="str">
        <f>'Leverage Ratio'!K125</f>
        <v>Yes</v>
      </c>
      <c r="K30" s="286"/>
      <c r="L30" s="286"/>
      <c r="M30" s="488"/>
      <c r="N30" s="1019"/>
      <c r="O30" s="594"/>
    </row>
    <row r="31" spans="1:15" s="613" customFormat="1" ht="15" customHeight="1" x14ac:dyDescent="0.25">
      <c r="A31" s="1020"/>
      <c r="B31" s="418" t="s">
        <v>162</v>
      </c>
      <c r="C31" s="423" t="str">
        <f>'Leverage Ratio'!C126</f>
        <v>Check: PFE with netting should not be greater than trade-level gross add-ons</v>
      </c>
      <c r="D31" s="28" t="str">
        <f>'Leverage Ratio'!D126</f>
        <v>Yes</v>
      </c>
      <c r="E31" s="28" t="str">
        <f>'Leverage Ratio'!E126</f>
        <v>Yes</v>
      </c>
      <c r="F31" s="286"/>
      <c r="G31" s="286"/>
      <c r="H31" s="286"/>
      <c r="I31" s="28" t="str">
        <f>'Leverage Ratio'!J126</f>
        <v>Yes</v>
      </c>
      <c r="J31" s="28" t="str">
        <f>'Leverage Ratio'!K126</f>
        <v>Yes</v>
      </c>
      <c r="K31" s="286"/>
      <c r="L31" s="286"/>
      <c r="M31" s="488"/>
      <c r="N31" s="1019"/>
      <c r="O31" s="594"/>
    </row>
    <row r="32" spans="1:15" s="613" customFormat="1" ht="15" customHeight="1" x14ac:dyDescent="0.25">
      <c r="A32" s="1020"/>
      <c r="B32" s="418" t="s">
        <v>737</v>
      </c>
      <c r="C32" s="423" t="str">
        <f>'Leverage Ratio'!C135</f>
        <v>Check: Eligible cash variation margin received under criterion 1 cannot be greater than under Q1 of the FAQs</v>
      </c>
      <c r="D32" s="28" t="str">
        <f>'Leverage Ratio'!D135</f>
        <v>Yes</v>
      </c>
      <c r="E32" s="286"/>
      <c r="F32" s="286"/>
      <c r="G32" s="286"/>
      <c r="H32" s="286"/>
      <c r="I32" s="28" t="str">
        <f>'Leverage Ratio'!J135</f>
        <v>Yes</v>
      </c>
      <c r="J32" s="286"/>
      <c r="K32" s="286"/>
      <c r="L32" s="286"/>
      <c r="M32" s="488"/>
      <c r="N32" s="1019"/>
      <c r="O32" s="594"/>
    </row>
    <row r="33" spans="1:19" s="613" customFormat="1" ht="15" customHeight="1" x14ac:dyDescent="0.25">
      <c r="A33" s="1020"/>
      <c r="B33" s="418" t="s">
        <v>737</v>
      </c>
      <c r="C33" s="423" t="str">
        <f>'Leverage Ratio'!C136</f>
        <v>Check: Eligible cash variation margin received under criterion 2 cannot be greater than under Q1 of the FAQs</v>
      </c>
      <c r="D33" s="28" t="str">
        <f>'Leverage Ratio'!D136</f>
        <v>Yes</v>
      </c>
      <c r="E33" s="286"/>
      <c r="F33" s="286"/>
      <c r="G33" s="286"/>
      <c r="H33" s="286"/>
      <c r="I33" s="28" t="str">
        <f>'Leverage Ratio'!J136</f>
        <v>Yes</v>
      </c>
      <c r="J33" s="286"/>
      <c r="K33" s="286"/>
      <c r="L33" s="286"/>
      <c r="M33" s="488"/>
      <c r="N33" s="1019"/>
      <c r="O33" s="594"/>
    </row>
    <row r="34" spans="1:19" s="613" customFormat="1" ht="15" customHeight="1" x14ac:dyDescent="0.25">
      <c r="A34" s="1020"/>
      <c r="B34" s="418" t="s">
        <v>737</v>
      </c>
      <c r="C34" s="423" t="str">
        <f>'Leverage Ratio'!C137</f>
        <v>Check: Eligible cash variation margin received under criterion 2 cannot be greater than under criterion 1</v>
      </c>
      <c r="D34" s="28" t="str">
        <f>'Leverage Ratio'!D137</f>
        <v>Yes</v>
      </c>
      <c r="E34" s="286"/>
      <c r="F34" s="286"/>
      <c r="G34" s="286"/>
      <c r="H34" s="286"/>
      <c r="I34" s="28" t="str">
        <f>'Leverage Ratio'!J137</f>
        <v>Yes</v>
      </c>
      <c r="J34" s="286"/>
      <c r="K34" s="286"/>
      <c r="L34" s="286"/>
      <c r="M34" s="488"/>
      <c r="N34" s="1019"/>
      <c r="O34" s="594"/>
    </row>
    <row r="35" spans="1:19" s="613" customFormat="1" ht="30" customHeight="1" x14ac:dyDescent="0.25">
      <c r="A35" s="1020"/>
      <c r="B35" s="418" t="s">
        <v>737</v>
      </c>
      <c r="C35" s="423" t="str">
        <f>'Leverage Ratio'!C141</f>
        <v>Check: Amount of receivables for eligible cash variation margin provided under criterion 1 cannot be greater than under Q1 of the FAQs</v>
      </c>
      <c r="D35" s="28" t="str">
        <f>'Leverage Ratio'!D141</f>
        <v>No</v>
      </c>
      <c r="E35" s="286"/>
      <c r="F35" s="286"/>
      <c r="G35" s="286"/>
      <c r="H35" s="286"/>
      <c r="I35" s="28" t="str">
        <f>'Leverage Ratio'!J141</f>
        <v>No</v>
      </c>
      <c r="J35" s="286"/>
      <c r="K35" s="286"/>
      <c r="L35" s="286"/>
      <c r="M35" s="488"/>
      <c r="N35" s="1019"/>
      <c r="O35" s="594"/>
    </row>
    <row r="36" spans="1:19" s="613" customFormat="1" ht="30" customHeight="1" x14ac:dyDescent="0.25">
      <c r="A36" s="1020"/>
      <c r="B36" s="418" t="s">
        <v>737</v>
      </c>
      <c r="C36" s="423" t="str">
        <f>'Leverage Ratio'!C142</f>
        <v>Check: Amount of receivables for eligible cash variation margin provided under criterion 2 cannot be greater than under Q1 of the FAQs</v>
      </c>
      <c r="D36" s="28" t="str">
        <f>'Leverage Ratio'!D142</f>
        <v>No</v>
      </c>
      <c r="E36" s="286"/>
      <c r="F36" s="286"/>
      <c r="G36" s="286"/>
      <c r="H36" s="286"/>
      <c r="I36" s="28" t="str">
        <f>'Leverage Ratio'!J142</f>
        <v>No</v>
      </c>
      <c r="J36" s="286"/>
      <c r="K36" s="286"/>
      <c r="L36" s="286"/>
      <c r="M36" s="488"/>
      <c r="N36" s="1019"/>
      <c r="O36" s="594"/>
    </row>
    <row r="37" spans="1:19" s="613" customFormat="1" ht="15" customHeight="1" x14ac:dyDescent="0.25">
      <c r="A37" s="1020"/>
      <c r="B37" s="418" t="s">
        <v>737</v>
      </c>
      <c r="C37" s="423" t="str">
        <f>'Leverage Ratio'!C143</f>
        <v>Check: Eligible cash variation margin provided under criterion 2 cannot be greater than under criterion 1</v>
      </c>
      <c r="D37" s="28" t="str">
        <f>'Leverage Ratio'!D143</f>
        <v>Yes</v>
      </c>
      <c r="E37" s="286"/>
      <c r="F37" s="286"/>
      <c r="G37" s="286"/>
      <c r="H37" s="286"/>
      <c r="I37" s="28" t="str">
        <f>'Leverage Ratio'!J143</f>
        <v>Yes</v>
      </c>
      <c r="J37" s="286"/>
      <c r="K37" s="286"/>
      <c r="L37" s="286"/>
      <c r="M37" s="488"/>
      <c r="N37" s="1019"/>
      <c r="O37" s="594"/>
    </row>
    <row r="38" spans="1:19" s="613" customFormat="1" ht="15" customHeight="1" x14ac:dyDescent="0.25">
      <c r="A38" s="1020"/>
      <c r="B38" s="418" t="s">
        <v>848</v>
      </c>
      <c r="C38" s="423" t="str">
        <f>'Leverage Ratio'!C177</f>
        <v>Check: PSEs in rows 175 and 176 should be less than or equal to overall PSEs in row 174</v>
      </c>
      <c r="D38" s="286"/>
      <c r="E38" s="286"/>
      <c r="F38" s="286"/>
      <c r="G38" s="286"/>
      <c r="H38" s="286"/>
      <c r="I38" s="28" t="str">
        <f>'Leverage Ratio'!J177</f>
        <v>Yes</v>
      </c>
      <c r="J38" s="286"/>
      <c r="K38" s="286"/>
      <c r="L38" s="286"/>
      <c r="M38" s="488"/>
      <c r="N38" s="1019"/>
      <c r="O38" s="594"/>
    </row>
    <row r="39" spans="1:19" s="613" customFormat="1" ht="15" customHeight="1" x14ac:dyDescent="0.25">
      <c r="A39" s="1020"/>
      <c r="B39" s="418" t="s">
        <v>848</v>
      </c>
      <c r="C39" s="423" t="str">
        <f>'Leverage Ratio'!C194</f>
        <v>Check: securitisation exposures should be lower than or equal total other exposures</v>
      </c>
      <c r="D39" s="286"/>
      <c r="E39" s="286"/>
      <c r="F39" s="286"/>
      <c r="G39" s="286"/>
      <c r="H39" s="286"/>
      <c r="I39" s="28" t="str">
        <f>'Leverage Ratio'!J194</f>
        <v>Yes</v>
      </c>
      <c r="J39" s="286"/>
      <c r="K39" s="286"/>
      <c r="L39" s="286"/>
      <c r="M39" s="488"/>
      <c r="N39" s="1019"/>
      <c r="O39" s="594"/>
    </row>
    <row r="40" spans="1:19" s="613" customFormat="1" ht="15" customHeight="1" x14ac:dyDescent="0.25">
      <c r="A40" s="1020"/>
      <c r="B40" s="418" t="s">
        <v>848</v>
      </c>
      <c r="C40" s="423" t="str">
        <f>'Leverage Ratio'!C196</f>
        <v>Check: total value in cell J165 should equal total exposures in panels A, B and E</v>
      </c>
      <c r="D40" s="286"/>
      <c r="E40" s="286"/>
      <c r="F40" s="286"/>
      <c r="G40" s="286"/>
      <c r="H40" s="286"/>
      <c r="I40" s="28" t="str">
        <f>'Leverage Ratio'!J196</f>
        <v>Yes</v>
      </c>
      <c r="J40" s="286"/>
      <c r="K40" s="286"/>
      <c r="L40" s="286"/>
      <c r="M40" s="488"/>
      <c r="N40" s="1019"/>
      <c r="O40" s="594"/>
    </row>
    <row r="41" spans="1:19" s="613" customFormat="1" ht="15" customHeight="1" x14ac:dyDescent="0.25">
      <c r="A41" s="1020"/>
      <c r="B41" s="60" t="s">
        <v>849</v>
      </c>
      <c r="C41" s="486" t="str">
        <f>'Leverage Ratio'!C217</f>
        <v>Check: notional ≥ OEM value</v>
      </c>
      <c r="D41" s="287"/>
      <c r="E41" s="287"/>
      <c r="F41" s="287"/>
      <c r="G41" s="287"/>
      <c r="H41" s="287"/>
      <c r="I41" s="495" t="str">
        <f>'Leverage Ratio'!J217</f>
        <v>Yes</v>
      </c>
      <c r="J41" s="287"/>
      <c r="K41" s="287"/>
      <c r="L41" s="287"/>
      <c r="M41" s="1134"/>
      <c r="N41" s="1019"/>
      <c r="O41" s="594"/>
    </row>
    <row r="42" spans="1:19" s="613" customFormat="1" ht="15" customHeight="1" x14ac:dyDescent="0.25">
      <c r="A42" s="1020"/>
      <c r="B42" s="1019"/>
      <c r="C42" s="1019"/>
      <c r="D42" s="1019"/>
      <c r="E42" s="1019"/>
      <c r="F42" s="1019"/>
      <c r="G42" s="1019"/>
      <c r="H42" s="1019"/>
      <c r="I42" s="1019"/>
      <c r="J42" s="1019"/>
      <c r="K42" s="1019"/>
      <c r="L42" s="1019"/>
      <c r="M42" s="489"/>
      <c r="N42" s="1019"/>
      <c r="O42" s="594"/>
    </row>
    <row r="43" spans="1:19" s="594" customFormat="1" ht="30" customHeight="1" x14ac:dyDescent="0.3">
      <c r="A43" s="1014" t="s">
        <v>943</v>
      </c>
      <c r="B43" s="1017"/>
      <c r="C43" s="1017"/>
      <c r="D43" s="1017"/>
      <c r="E43" s="1017"/>
      <c r="F43" s="1017"/>
      <c r="G43" s="1017"/>
      <c r="H43" s="1017"/>
      <c r="I43" s="1017"/>
      <c r="J43" s="1017"/>
      <c r="K43" s="1017"/>
      <c r="L43" s="1017"/>
      <c r="M43" s="1017"/>
      <c r="N43" s="1017"/>
      <c r="O43" s="1017"/>
      <c r="P43" s="1017"/>
      <c r="Q43" s="1017"/>
      <c r="R43" s="1017"/>
      <c r="S43" s="1017"/>
    </row>
    <row r="44" spans="1:19" s="613" customFormat="1" ht="15" customHeight="1" x14ac:dyDescent="0.25">
      <c r="A44" s="1020"/>
      <c r="B44" s="1019"/>
      <c r="C44" s="1019"/>
      <c r="D44" s="1019"/>
      <c r="E44" s="1019"/>
      <c r="F44" s="1019"/>
      <c r="G44" s="1019"/>
      <c r="H44" s="1019"/>
      <c r="I44" s="1019"/>
      <c r="J44" s="1019"/>
      <c r="K44" s="1019"/>
      <c r="L44" s="1019"/>
      <c r="M44" s="1019"/>
      <c r="N44" s="1019"/>
      <c r="O44" s="594"/>
    </row>
    <row r="45" spans="1:19" s="613" customFormat="1" ht="15" customHeight="1" x14ac:dyDescent="0.25">
      <c r="A45" s="1020"/>
      <c r="B45" s="1123" t="s">
        <v>63</v>
      </c>
      <c r="C45" s="484" t="s">
        <v>64</v>
      </c>
      <c r="D45" s="579" t="str">
        <f>CONCATENATE("Column ", LEFT(ADDRESS(ROW(LCR!D1),COLUMN(LCR!D1),4), 1))</f>
        <v>Column D</v>
      </c>
      <c r="E45" s="579" t="str">
        <f>CONCATENATE("Column ", LEFT(ADDRESS(ROW(LCR!E1),COLUMN(LCR!E1),4), 1))</f>
        <v>Column E</v>
      </c>
      <c r="F45" s="579" t="str">
        <f>CONCATENATE("Column ", LEFT(ADDRESS(ROW(LCR!F1),COLUMN(LCR!F1),4), 1))</f>
        <v>Column F</v>
      </c>
      <c r="G45" s="1135" t="str">
        <f>CONCATENATE("Column ", LEFT(ADDRESS(ROW(LCR!G1),COLUMN(LCR!G1),4), 1))</f>
        <v>Column G</v>
      </c>
      <c r="H45" s="1019"/>
      <c r="I45" s="1019"/>
      <c r="J45" s="1019"/>
      <c r="K45" s="1019"/>
      <c r="L45" s="1019"/>
      <c r="M45" s="1019"/>
      <c r="N45" s="1019"/>
      <c r="O45" s="594"/>
    </row>
    <row r="46" spans="1:19" s="613" customFormat="1" ht="15" customHeight="1" x14ac:dyDescent="0.25">
      <c r="A46" s="1020"/>
      <c r="B46" s="89" t="s">
        <v>163</v>
      </c>
      <c r="C46" s="90" t="str">
        <f>LCR!B9</f>
        <v>Check: row 8 ≤ row 7</v>
      </c>
      <c r="D46" s="496" t="str">
        <f>LCR!D9</f>
        <v>Pass</v>
      </c>
      <c r="E46" s="491"/>
      <c r="F46" s="491"/>
      <c r="G46" s="497"/>
      <c r="H46" s="1019"/>
      <c r="I46" s="1019"/>
      <c r="J46" s="1019"/>
      <c r="K46" s="1019"/>
      <c r="L46" s="1019"/>
      <c r="M46" s="1019"/>
      <c r="N46" s="1019"/>
      <c r="O46" s="594"/>
    </row>
    <row r="47" spans="1:19" s="613" customFormat="1" ht="15" customHeight="1" x14ac:dyDescent="0.25">
      <c r="A47" s="1020"/>
      <c r="B47" s="418" t="s">
        <v>164</v>
      </c>
      <c r="C47" s="423" t="str">
        <f>LCR!B59</f>
        <v>Check: row 58 ≤ row 57</v>
      </c>
      <c r="D47" s="159" t="str">
        <f>LCR!D59</f>
        <v>Pass</v>
      </c>
      <c r="E47" s="159" t="str">
        <f>LCR!E59</f>
        <v>Pass</v>
      </c>
      <c r="F47" s="159" t="str">
        <f>LCR!F59</f>
        <v>Pass</v>
      </c>
      <c r="G47" s="350" t="str">
        <f>LCR!G59</f>
        <v>Pass</v>
      </c>
      <c r="H47" s="1019"/>
      <c r="I47" s="1019"/>
      <c r="J47" s="1019"/>
      <c r="K47" s="1019"/>
      <c r="L47" s="1019"/>
      <c r="M47" s="1019"/>
      <c r="N47" s="1019"/>
      <c r="O47" s="594"/>
    </row>
    <row r="48" spans="1:19" s="613" customFormat="1" ht="15" customHeight="1" x14ac:dyDescent="0.25">
      <c r="A48" s="1020"/>
      <c r="B48" s="418" t="s">
        <v>164</v>
      </c>
      <c r="C48" s="423" t="str">
        <f>LCR!B62</f>
        <v>Check: row 61 ≤ row 60</v>
      </c>
      <c r="D48" s="159" t="str">
        <f>LCR!D62</f>
        <v>Pass</v>
      </c>
      <c r="E48" s="159" t="str">
        <f>LCR!E62</f>
        <v>Pass</v>
      </c>
      <c r="F48" s="159" t="str">
        <f>LCR!F62</f>
        <v>Pass</v>
      </c>
      <c r="G48" s="350" t="str">
        <f>LCR!G62</f>
        <v>Pass</v>
      </c>
      <c r="H48" s="1019"/>
      <c r="I48" s="1019"/>
      <c r="J48" s="1019"/>
      <c r="K48" s="1019"/>
      <c r="L48" s="1019"/>
      <c r="M48" s="1019"/>
      <c r="N48" s="1019"/>
      <c r="O48" s="594"/>
    </row>
    <row r="49" spans="1:15" s="613" customFormat="1" ht="15" customHeight="1" x14ac:dyDescent="0.25">
      <c r="A49" s="1020"/>
      <c r="B49" s="418" t="s">
        <v>165</v>
      </c>
      <c r="C49" s="423" t="str">
        <f>LCR!B171</f>
        <v>Check: row 170 ≤ sum of rows 163 and 164</v>
      </c>
      <c r="D49" s="159" t="str">
        <f>LCR!D171</f>
        <v>Pass</v>
      </c>
      <c r="E49" s="286"/>
      <c r="F49" s="286"/>
      <c r="G49" s="488"/>
      <c r="H49" s="1019"/>
      <c r="I49" s="1019"/>
      <c r="J49" s="1019"/>
      <c r="K49" s="1019"/>
      <c r="L49" s="1019"/>
      <c r="M49" s="1019"/>
      <c r="N49" s="1019"/>
      <c r="O49" s="594"/>
    </row>
    <row r="50" spans="1:15" s="613" customFormat="1" ht="15" customHeight="1" x14ac:dyDescent="0.25">
      <c r="A50" s="1020"/>
      <c r="B50" s="418" t="s">
        <v>165</v>
      </c>
      <c r="C50" s="423" t="str">
        <f>LCR!B173</f>
        <v>Check: row 172 ≤ sum of rows 163 and 164</v>
      </c>
      <c r="D50" s="159" t="str">
        <f>LCR!D173</f>
        <v>Pass</v>
      </c>
      <c r="E50" s="286"/>
      <c r="F50" s="286"/>
      <c r="G50" s="488"/>
      <c r="H50" s="1019"/>
      <c r="I50" s="1019"/>
      <c r="J50" s="1019"/>
      <c r="K50" s="1019"/>
      <c r="L50" s="1019"/>
      <c r="M50" s="1019"/>
      <c r="N50" s="1019"/>
      <c r="O50" s="594"/>
    </row>
    <row r="51" spans="1:15" s="613" customFormat="1" ht="15" customHeight="1" x14ac:dyDescent="0.25">
      <c r="A51" s="1020"/>
      <c r="B51" s="418" t="s">
        <v>165</v>
      </c>
      <c r="C51" s="423" t="str">
        <f>LCR!B175</f>
        <v>Check: row 174 ≤ sum of rows 156 to 164</v>
      </c>
      <c r="D51" s="159" t="str">
        <f>LCR!D175</f>
        <v>Pass</v>
      </c>
      <c r="E51" s="286"/>
      <c r="F51" s="286"/>
      <c r="G51" s="488"/>
      <c r="H51" s="1019"/>
      <c r="I51" s="1019"/>
      <c r="J51" s="1019"/>
      <c r="K51" s="1019"/>
      <c r="L51" s="1019"/>
      <c r="M51" s="1019"/>
      <c r="N51" s="1019"/>
      <c r="O51" s="594"/>
    </row>
    <row r="52" spans="1:15" s="613" customFormat="1" ht="15" customHeight="1" x14ac:dyDescent="0.25">
      <c r="A52" s="1020"/>
      <c r="B52" s="418" t="s">
        <v>98</v>
      </c>
      <c r="C52" s="423" t="str">
        <f>LCR!B181</f>
        <v>Check: row 180 ≤ row 179</v>
      </c>
      <c r="D52" s="159" t="str">
        <f>LCR!D181</f>
        <v>Pass</v>
      </c>
      <c r="E52" s="159" t="str">
        <f>LCR!E181</f>
        <v>Pass</v>
      </c>
      <c r="F52" s="286"/>
      <c r="G52" s="488"/>
      <c r="H52" s="1019"/>
      <c r="I52" s="1019"/>
      <c r="J52" s="1019"/>
      <c r="K52" s="1019"/>
      <c r="L52" s="1019"/>
      <c r="M52" s="1019"/>
      <c r="N52" s="1019"/>
      <c r="O52" s="594"/>
    </row>
    <row r="53" spans="1:15" s="613" customFormat="1" ht="15" customHeight="1" x14ac:dyDescent="0.25">
      <c r="A53" s="1020"/>
      <c r="B53" s="418" t="s">
        <v>98</v>
      </c>
      <c r="C53" s="423" t="str">
        <f>LCR!B184</f>
        <v>Check: row 183 ≤ row 182</v>
      </c>
      <c r="D53" s="159" t="str">
        <f>LCR!D184</f>
        <v>Pass</v>
      </c>
      <c r="E53" s="159" t="str">
        <f>LCR!E184</f>
        <v>Pass</v>
      </c>
      <c r="F53" s="286"/>
      <c r="G53" s="488"/>
      <c r="H53" s="1019"/>
      <c r="I53" s="1019"/>
      <c r="J53" s="1019"/>
      <c r="K53" s="1019"/>
      <c r="L53" s="1019"/>
      <c r="M53" s="1019"/>
      <c r="N53" s="1019"/>
      <c r="O53" s="594"/>
    </row>
    <row r="54" spans="1:15" s="613" customFormat="1" ht="15" customHeight="1" x14ac:dyDescent="0.25">
      <c r="A54" s="1020"/>
      <c r="B54" s="418" t="s">
        <v>98</v>
      </c>
      <c r="C54" s="423" t="str">
        <f>LCR!B187</f>
        <v>Check: row 186 ≤ row 185</v>
      </c>
      <c r="D54" s="159" t="str">
        <f>LCR!D187</f>
        <v>Pass</v>
      </c>
      <c r="E54" s="159" t="str">
        <f>LCR!E187</f>
        <v>Pass</v>
      </c>
      <c r="F54" s="286"/>
      <c r="G54" s="488"/>
      <c r="H54" s="1019"/>
      <c r="I54" s="1019"/>
      <c r="J54" s="1019"/>
      <c r="K54" s="1019"/>
      <c r="L54" s="1019"/>
      <c r="M54" s="1019"/>
      <c r="N54" s="1019"/>
      <c r="O54" s="594"/>
    </row>
    <row r="55" spans="1:15" s="613" customFormat="1" ht="15" customHeight="1" x14ac:dyDescent="0.25">
      <c r="A55" s="1020"/>
      <c r="B55" s="418" t="s">
        <v>98</v>
      </c>
      <c r="C55" s="423" t="str">
        <f>LCR!B190</f>
        <v>Check: row 189 ≤ row 188</v>
      </c>
      <c r="D55" s="159" t="str">
        <f>LCR!D190</f>
        <v>Pass</v>
      </c>
      <c r="E55" s="159" t="str">
        <f>LCR!E190</f>
        <v>Pass</v>
      </c>
      <c r="F55" s="286"/>
      <c r="G55" s="488"/>
      <c r="H55" s="1019"/>
      <c r="I55" s="1019"/>
      <c r="J55" s="1019"/>
      <c r="K55" s="1019"/>
      <c r="L55" s="1019"/>
      <c r="M55" s="1019"/>
      <c r="N55" s="1019"/>
      <c r="O55" s="594"/>
    </row>
    <row r="56" spans="1:15" s="613" customFormat="1" ht="15" customHeight="1" x14ac:dyDescent="0.25">
      <c r="A56" s="153"/>
      <c r="B56" s="418" t="s">
        <v>98</v>
      </c>
      <c r="C56" s="423" t="str">
        <f>LCR!B194</f>
        <v>Check: row 193 ≤ row 192</v>
      </c>
      <c r="D56" s="159" t="str">
        <f>LCR!D194</f>
        <v>Pass</v>
      </c>
      <c r="E56" s="159" t="str">
        <f>LCR!E194</f>
        <v>Pass</v>
      </c>
      <c r="F56" s="286"/>
      <c r="G56" s="488"/>
      <c r="H56" s="1062"/>
      <c r="I56" s="1062"/>
      <c r="J56" s="1062"/>
      <c r="K56" s="1062"/>
      <c r="L56" s="1062"/>
      <c r="M56" s="1062"/>
      <c r="N56" s="1062"/>
      <c r="O56" s="594"/>
    </row>
    <row r="57" spans="1:15" s="613" customFormat="1" ht="15" customHeight="1" x14ac:dyDescent="0.25">
      <c r="A57" s="153"/>
      <c r="B57" s="418" t="s">
        <v>98</v>
      </c>
      <c r="C57" s="423" t="str">
        <f>LCR!B197</f>
        <v>Check: row 196 ≤ row 195</v>
      </c>
      <c r="D57" s="159" t="str">
        <f>LCR!D197</f>
        <v>Pass</v>
      </c>
      <c r="E57" s="159" t="str">
        <f>LCR!E197</f>
        <v>Pass</v>
      </c>
      <c r="F57" s="286"/>
      <c r="G57" s="488"/>
      <c r="H57" s="1062"/>
      <c r="I57" s="1062"/>
      <c r="J57" s="1062"/>
      <c r="K57" s="1062"/>
      <c r="L57" s="1062"/>
      <c r="M57" s="1062"/>
      <c r="N57" s="1062"/>
      <c r="O57" s="594"/>
    </row>
    <row r="58" spans="1:15" s="613" customFormat="1" ht="15" customHeight="1" x14ac:dyDescent="0.25">
      <c r="A58" s="153"/>
      <c r="B58" s="418" t="s">
        <v>98</v>
      </c>
      <c r="C58" s="423" t="str">
        <f>LCR!B200</f>
        <v>Check: row 199 ≤ row 198</v>
      </c>
      <c r="D58" s="159" t="str">
        <f>LCR!D200</f>
        <v>Pass</v>
      </c>
      <c r="E58" s="159" t="str">
        <f>LCR!E200</f>
        <v>Pass</v>
      </c>
      <c r="F58" s="286"/>
      <c r="G58" s="488"/>
      <c r="H58" s="1062"/>
      <c r="I58" s="1062"/>
      <c r="J58" s="1062"/>
      <c r="K58" s="1062"/>
      <c r="L58" s="1062"/>
      <c r="M58" s="1062"/>
      <c r="N58" s="1062"/>
      <c r="O58" s="594"/>
    </row>
    <row r="59" spans="1:15" s="613" customFormat="1" ht="15" customHeight="1" x14ac:dyDescent="0.25">
      <c r="A59" s="153"/>
      <c r="B59" s="418" t="s">
        <v>98</v>
      </c>
      <c r="C59" s="423" t="str">
        <f>LCR!B204</f>
        <v>Check: row 203 ≤ row 202</v>
      </c>
      <c r="D59" s="159" t="str">
        <f>LCR!D204</f>
        <v>Pass</v>
      </c>
      <c r="E59" s="159" t="str">
        <f>LCR!E204</f>
        <v>Pass</v>
      </c>
      <c r="F59" s="286"/>
      <c r="G59" s="488"/>
      <c r="H59" s="1062"/>
      <c r="I59" s="1062"/>
      <c r="J59" s="1062"/>
      <c r="K59" s="1062"/>
      <c r="L59" s="1062"/>
      <c r="M59" s="1062"/>
      <c r="N59" s="1062"/>
      <c r="O59" s="594"/>
    </row>
    <row r="60" spans="1:15" s="613" customFormat="1" ht="15" customHeight="1" x14ac:dyDescent="0.25">
      <c r="A60" s="153"/>
      <c r="B60" s="418" t="s">
        <v>98</v>
      </c>
      <c r="C60" s="423" t="str">
        <f>LCR!B207</f>
        <v>Check: row 206 ≤ row 205</v>
      </c>
      <c r="D60" s="159" t="str">
        <f>LCR!D207</f>
        <v>Pass</v>
      </c>
      <c r="E60" s="159" t="str">
        <f>LCR!E207</f>
        <v>Pass</v>
      </c>
      <c r="F60" s="286"/>
      <c r="G60" s="488"/>
      <c r="H60" s="1062"/>
      <c r="I60" s="1062"/>
      <c r="J60" s="1062"/>
      <c r="K60" s="1062"/>
      <c r="L60" s="1062"/>
      <c r="M60" s="1062"/>
      <c r="N60" s="1062"/>
      <c r="O60" s="594"/>
    </row>
    <row r="61" spans="1:15" s="613" customFormat="1" ht="15" customHeight="1" x14ac:dyDescent="0.25">
      <c r="A61" s="153"/>
      <c r="B61" s="418" t="s">
        <v>99</v>
      </c>
      <c r="C61" s="423" t="str">
        <f>LCR!B278</f>
        <v>Check: row 277 ≤ row 276</v>
      </c>
      <c r="D61" s="159" t="str">
        <f>LCR!D278</f>
        <v>Pass</v>
      </c>
      <c r="E61" s="159" t="str">
        <f>LCR!E278</f>
        <v>Pass</v>
      </c>
      <c r="F61" s="286"/>
      <c r="G61" s="488"/>
      <c r="H61" s="1062"/>
      <c r="I61" s="1062"/>
      <c r="J61" s="1062"/>
      <c r="K61" s="1062"/>
      <c r="L61" s="1062"/>
      <c r="M61" s="1062"/>
      <c r="N61" s="1062"/>
      <c r="O61" s="594"/>
    </row>
    <row r="62" spans="1:15" s="613" customFormat="1" ht="15" customHeight="1" x14ac:dyDescent="0.25">
      <c r="A62" s="153"/>
      <c r="B62" s="418" t="s">
        <v>99</v>
      </c>
      <c r="C62" s="423" t="str">
        <f>LCR!B281</f>
        <v>Check: row 280 ≤ row 279</v>
      </c>
      <c r="D62" s="159" t="str">
        <f>LCR!D281</f>
        <v>Pass</v>
      </c>
      <c r="E62" s="159" t="str">
        <f>LCR!E281</f>
        <v>Pass</v>
      </c>
      <c r="F62" s="286"/>
      <c r="G62" s="488"/>
      <c r="H62" s="1062"/>
      <c r="I62" s="1062"/>
      <c r="J62" s="1062"/>
      <c r="K62" s="1062"/>
      <c r="L62" s="1062"/>
      <c r="M62" s="1062"/>
      <c r="N62" s="1062"/>
      <c r="O62" s="594"/>
    </row>
    <row r="63" spans="1:15" s="613" customFormat="1" ht="15" customHeight="1" x14ac:dyDescent="0.25">
      <c r="A63" s="153"/>
      <c r="B63" s="418" t="s">
        <v>99</v>
      </c>
      <c r="C63" s="423" t="str">
        <f>LCR!B284</f>
        <v>Check: row 283 ≤ row 282</v>
      </c>
      <c r="D63" s="159" t="str">
        <f>LCR!D284</f>
        <v>Pass</v>
      </c>
      <c r="E63" s="159" t="str">
        <f>LCR!E284</f>
        <v>Pass</v>
      </c>
      <c r="F63" s="286"/>
      <c r="G63" s="488"/>
      <c r="H63" s="1062"/>
      <c r="I63" s="1062"/>
      <c r="J63" s="1062"/>
      <c r="K63" s="1062"/>
      <c r="L63" s="1062"/>
      <c r="M63" s="1062"/>
      <c r="N63" s="1062"/>
      <c r="O63" s="594"/>
    </row>
    <row r="64" spans="1:15" s="613" customFormat="1" ht="15" customHeight="1" x14ac:dyDescent="0.25">
      <c r="A64" s="153"/>
      <c r="B64" s="418" t="s">
        <v>99</v>
      </c>
      <c r="C64" s="423" t="str">
        <f>LCR!B287</f>
        <v>Check: row 286 ≤ row 285</v>
      </c>
      <c r="D64" s="159" t="str">
        <f>LCR!D287</f>
        <v>Pass</v>
      </c>
      <c r="E64" s="159" t="str">
        <f>LCR!E287</f>
        <v>Pass</v>
      </c>
      <c r="F64" s="286"/>
      <c r="G64" s="488"/>
      <c r="H64" s="1062"/>
      <c r="I64" s="1062"/>
      <c r="J64" s="1062"/>
      <c r="K64" s="1062"/>
      <c r="L64" s="1062"/>
      <c r="M64" s="1062"/>
      <c r="N64" s="1062"/>
      <c r="O64" s="594"/>
    </row>
    <row r="65" spans="1:15" s="613" customFormat="1" ht="15" customHeight="1" x14ac:dyDescent="0.25">
      <c r="A65" s="153"/>
      <c r="B65" s="418" t="s">
        <v>100</v>
      </c>
      <c r="C65" s="423" t="str">
        <f>LCR!B334</f>
        <v>Check: row 333 ≤ row 332</v>
      </c>
      <c r="D65" s="159" t="str">
        <f>LCR!D334</f>
        <v>Pass</v>
      </c>
      <c r="E65" s="159" t="str">
        <f>LCR!E334</f>
        <v>Pass</v>
      </c>
      <c r="F65" s="286"/>
      <c r="G65" s="488"/>
      <c r="H65" s="1062"/>
      <c r="I65" s="1062"/>
      <c r="J65" s="1062"/>
      <c r="K65" s="1062"/>
      <c r="L65" s="1062"/>
      <c r="M65" s="1062"/>
      <c r="N65" s="1062"/>
      <c r="O65" s="594"/>
    </row>
    <row r="66" spans="1:15" s="613" customFormat="1" ht="15" customHeight="1" x14ac:dyDescent="0.25">
      <c r="A66" s="153"/>
      <c r="B66" s="418" t="s">
        <v>100</v>
      </c>
      <c r="C66" s="423" t="str">
        <f>LCR!B337</f>
        <v>Check: row 336 ≤ row 335</v>
      </c>
      <c r="D66" s="159" t="str">
        <f>LCR!D337</f>
        <v>Pass</v>
      </c>
      <c r="E66" s="159" t="str">
        <f>LCR!E337</f>
        <v>Pass</v>
      </c>
      <c r="F66" s="286"/>
      <c r="G66" s="488"/>
      <c r="H66" s="1062"/>
      <c r="I66" s="1062"/>
      <c r="J66" s="1062"/>
      <c r="K66" s="1062"/>
      <c r="L66" s="1062"/>
      <c r="M66" s="1062"/>
      <c r="N66" s="1062"/>
      <c r="O66" s="594"/>
    </row>
    <row r="67" spans="1:15" s="613" customFormat="1" ht="15" customHeight="1" x14ac:dyDescent="0.25">
      <c r="A67" s="153"/>
      <c r="B67" s="418" t="s">
        <v>100</v>
      </c>
      <c r="C67" s="423" t="str">
        <f>LCR!B340</f>
        <v>Check: row 339 ≤ row 338</v>
      </c>
      <c r="D67" s="159" t="str">
        <f>LCR!D340</f>
        <v>Pass</v>
      </c>
      <c r="E67" s="159" t="str">
        <f>LCR!E340</f>
        <v>Pass</v>
      </c>
      <c r="F67" s="286"/>
      <c r="G67" s="488"/>
      <c r="H67" s="1062"/>
      <c r="I67" s="1062"/>
      <c r="J67" s="1062"/>
      <c r="K67" s="1062"/>
      <c r="L67" s="1062"/>
      <c r="M67" s="1062"/>
      <c r="N67" s="1062"/>
      <c r="O67" s="594"/>
    </row>
    <row r="68" spans="1:15" s="613" customFormat="1" ht="15" customHeight="1" x14ac:dyDescent="0.25">
      <c r="A68" s="153"/>
      <c r="B68" s="418" t="s">
        <v>100</v>
      </c>
      <c r="C68" s="423" t="str">
        <f>LCR!B343</f>
        <v>Check: row 342 ≤ row 341</v>
      </c>
      <c r="D68" s="159" t="str">
        <f>LCR!D343</f>
        <v>Pass</v>
      </c>
      <c r="E68" s="159" t="str">
        <f>LCR!E343</f>
        <v>Pass</v>
      </c>
      <c r="F68" s="286"/>
      <c r="G68" s="488"/>
      <c r="H68" s="1062"/>
      <c r="I68" s="1062"/>
      <c r="J68" s="1062"/>
      <c r="K68" s="1062"/>
      <c r="L68" s="1062"/>
      <c r="M68" s="1062"/>
      <c r="N68" s="1062"/>
      <c r="O68" s="594"/>
    </row>
    <row r="69" spans="1:15" s="613" customFormat="1" ht="15" customHeight="1" x14ac:dyDescent="0.25">
      <c r="A69" s="153"/>
      <c r="B69" s="418" t="s">
        <v>100</v>
      </c>
      <c r="C69" s="423" t="str">
        <f>LCR!B346</f>
        <v>Check: row 345 ≤ row 344</v>
      </c>
      <c r="D69" s="159" t="str">
        <f>LCR!D346</f>
        <v>Pass</v>
      </c>
      <c r="E69" s="159" t="str">
        <f>LCR!E346</f>
        <v>Pass</v>
      </c>
      <c r="F69" s="286"/>
      <c r="G69" s="488"/>
      <c r="H69" s="1062"/>
      <c r="I69" s="1062"/>
      <c r="J69" s="1062"/>
      <c r="K69" s="1062"/>
      <c r="L69" s="1062"/>
      <c r="M69" s="1062"/>
      <c r="N69" s="1062"/>
      <c r="O69" s="594"/>
    </row>
    <row r="70" spans="1:15" s="613" customFormat="1" ht="15" customHeight="1" x14ac:dyDescent="0.25">
      <c r="A70" s="153"/>
      <c r="B70" s="418" t="s">
        <v>100</v>
      </c>
      <c r="C70" s="423" t="str">
        <f>LCR!B349</f>
        <v>Check: row 348 ≤ row 347</v>
      </c>
      <c r="D70" s="159" t="str">
        <f>LCR!D349</f>
        <v>Pass</v>
      </c>
      <c r="E70" s="159" t="str">
        <f>LCR!E349</f>
        <v>Pass</v>
      </c>
      <c r="F70" s="286"/>
      <c r="G70" s="488"/>
      <c r="H70" s="1062"/>
      <c r="I70" s="1062"/>
      <c r="J70" s="1062"/>
      <c r="K70" s="1062"/>
      <c r="L70" s="1062"/>
      <c r="M70" s="1062"/>
      <c r="N70" s="1062"/>
      <c r="O70" s="594"/>
    </row>
    <row r="71" spans="1:15" s="613" customFormat="1" ht="15" customHeight="1" x14ac:dyDescent="0.25">
      <c r="A71" s="153"/>
      <c r="B71" s="418" t="s">
        <v>100</v>
      </c>
      <c r="C71" s="423" t="str">
        <f>LCR!B352</f>
        <v>Check: row 351 ≤ row 350</v>
      </c>
      <c r="D71" s="159" t="str">
        <f>LCR!D352</f>
        <v>Pass</v>
      </c>
      <c r="E71" s="159" t="str">
        <f>LCR!E352</f>
        <v>Pass</v>
      </c>
      <c r="F71" s="286"/>
      <c r="G71" s="488"/>
      <c r="H71" s="1062"/>
      <c r="I71" s="1062"/>
      <c r="J71" s="1062"/>
      <c r="K71" s="1062"/>
      <c r="L71" s="1062"/>
      <c r="M71" s="1062"/>
      <c r="N71" s="1062"/>
      <c r="O71" s="594"/>
    </row>
    <row r="72" spans="1:15" s="613" customFormat="1" ht="15" customHeight="1" x14ac:dyDescent="0.25">
      <c r="A72" s="153"/>
      <c r="B72" s="418" t="s">
        <v>100</v>
      </c>
      <c r="C72" s="423" t="str">
        <f>LCR!B355</f>
        <v>Check: row 354 ≤ row 353</v>
      </c>
      <c r="D72" s="159" t="str">
        <f>LCR!D355</f>
        <v>Pass</v>
      </c>
      <c r="E72" s="159" t="str">
        <f>LCR!E355</f>
        <v>Pass</v>
      </c>
      <c r="F72" s="286"/>
      <c r="G72" s="488"/>
      <c r="H72" s="1062"/>
      <c r="I72" s="1062"/>
      <c r="J72" s="1062"/>
      <c r="K72" s="1062"/>
      <c r="L72" s="1062"/>
      <c r="M72" s="1062"/>
      <c r="N72" s="1062"/>
      <c r="O72" s="594"/>
    </row>
    <row r="73" spans="1:15" s="613" customFormat="1" ht="15" customHeight="1" x14ac:dyDescent="0.25">
      <c r="A73" s="153"/>
      <c r="B73" s="418" t="s">
        <v>100</v>
      </c>
      <c r="C73" s="423" t="str">
        <f>LCR!B358</f>
        <v>Check: row 357 ≤ row 356</v>
      </c>
      <c r="D73" s="159" t="str">
        <f>LCR!D358</f>
        <v>Pass</v>
      </c>
      <c r="E73" s="159" t="str">
        <f>LCR!E358</f>
        <v>Pass</v>
      </c>
      <c r="F73" s="286"/>
      <c r="G73" s="488"/>
      <c r="H73" s="1062"/>
      <c r="I73" s="1062"/>
      <c r="J73" s="1062"/>
      <c r="K73" s="1062"/>
      <c r="L73" s="1062"/>
      <c r="M73" s="1062"/>
      <c r="N73" s="1062"/>
      <c r="O73" s="594"/>
    </row>
    <row r="74" spans="1:15" s="613" customFormat="1" ht="15" customHeight="1" x14ac:dyDescent="0.25">
      <c r="A74" s="153"/>
      <c r="B74" s="418" t="s">
        <v>100</v>
      </c>
      <c r="C74" s="423" t="str">
        <f>LCR!B361</f>
        <v>Check: row 360 ≤ row 359</v>
      </c>
      <c r="D74" s="159" t="str">
        <f>LCR!D361</f>
        <v>Pass</v>
      </c>
      <c r="E74" s="159" t="str">
        <f>LCR!E361</f>
        <v>Pass</v>
      </c>
      <c r="F74" s="286"/>
      <c r="G74" s="488"/>
      <c r="H74" s="1062"/>
      <c r="I74" s="1062"/>
      <c r="J74" s="1062"/>
      <c r="K74" s="1062"/>
      <c r="L74" s="1062"/>
      <c r="M74" s="1062"/>
      <c r="N74" s="1062"/>
      <c r="O74" s="594"/>
    </row>
    <row r="75" spans="1:15" s="613" customFormat="1" ht="15" customHeight="1" x14ac:dyDescent="0.25">
      <c r="A75" s="153"/>
      <c r="B75" s="418" t="s">
        <v>100</v>
      </c>
      <c r="C75" s="423" t="str">
        <f>LCR!B364</f>
        <v>Check: row 363 ≤ row 362</v>
      </c>
      <c r="D75" s="159" t="str">
        <f>LCR!D364</f>
        <v>Pass</v>
      </c>
      <c r="E75" s="159" t="str">
        <f>LCR!E364</f>
        <v>Pass</v>
      </c>
      <c r="F75" s="286"/>
      <c r="G75" s="488"/>
      <c r="H75" s="1062"/>
      <c r="I75" s="1062"/>
      <c r="J75" s="1062"/>
      <c r="K75" s="1062"/>
      <c r="L75" s="1062"/>
      <c r="M75" s="1062"/>
      <c r="N75" s="1062"/>
      <c r="O75" s="594"/>
    </row>
    <row r="76" spans="1:15" s="613" customFormat="1" ht="15" customHeight="1" x14ac:dyDescent="0.25">
      <c r="A76" s="153"/>
      <c r="B76" s="418" t="s">
        <v>100</v>
      </c>
      <c r="C76" s="423" t="str">
        <f>LCR!B367</f>
        <v>Check: row 366 ≤ row 365</v>
      </c>
      <c r="D76" s="159" t="str">
        <f>LCR!D367</f>
        <v>Pass</v>
      </c>
      <c r="E76" s="159" t="str">
        <f>LCR!E367</f>
        <v>Pass</v>
      </c>
      <c r="F76" s="286"/>
      <c r="G76" s="488"/>
      <c r="H76" s="1062"/>
      <c r="I76" s="1062"/>
      <c r="J76" s="1062"/>
      <c r="K76" s="1062"/>
      <c r="L76" s="1062"/>
      <c r="M76" s="1062"/>
      <c r="N76" s="1062"/>
      <c r="O76" s="594"/>
    </row>
    <row r="77" spans="1:15" s="613" customFormat="1" ht="15" customHeight="1" x14ac:dyDescent="0.25">
      <c r="A77" s="153"/>
      <c r="B77" s="418" t="s">
        <v>100</v>
      </c>
      <c r="C77" s="423" t="str">
        <f>LCR!B370</f>
        <v>Check: row 369 ≤ row 368</v>
      </c>
      <c r="D77" s="159" t="str">
        <f>LCR!D370</f>
        <v>Pass</v>
      </c>
      <c r="E77" s="159" t="str">
        <f>LCR!E370</f>
        <v>Pass</v>
      </c>
      <c r="F77" s="286"/>
      <c r="G77" s="488"/>
      <c r="H77" s="1062"/>
      <c r="I77" s="1062"/>
      <c r="J77" s="1062"/>
      <c r="K77" s="1062"/>
      <c r="L77" s="1062"/>
      <c r="M77" s="1062"/>
      <c r="N77" s="1062"/>
      <c r="O77" s="594"/>
    </row>
    <row r="78" spans="1:15" s="613" customFormat="1" ht="15" customHeight="1" x14ac:dyDescent="0.25">
      <c r="A78" s="153"/>
      <c r="B78" s="418" t="s">
        <v>100</v>
      </c>
      <c r="C78" s="423" t="str">
        <f>LCR!B373</f>
        <v>Check: row 372 ≤ row 371</v>
      </c>
      <c r="D78" s="159" t="str">
        <f>LCR!D373</f>
        <v>Pass</v>
      </c>
      <c r="E78" s="159" t="str">
        <f>LCR!E373</f>
        <v>Pass</v>
      </c>
      <c r="F78" s="286"/>
      <c r="G78" s="488"/>
      <c r="H78" s="1062"/>
      <c r="I78" s="1062"/>
      <c r="J78" s="1062"/>
      <c r="K78" s="1062"/>
      <c r="L78" s="1062"/>
      <c r="M78" s="1062"/>
      <c r="N78" s="1062"/>
      <c r="O78" s="594"/>
    </row>
    <row r="79" spans="1:15" s="613" customFormat="1" ht="15" customHeight="1" x14ac:dyDescent="0.25">
      <c r="A79" s="153"/>
      <c r="B79" s="418" t="s">
        <v>100</v>
      </c>
      <c r="C79" s="423" t="str">
        <f>LCR!B376</f>
        <v>Check: row 375 ≤ row 374</v>
      </c>
      <c r="D79" s="159" t="str">
        <f>LCR!D376</f>
        <v>Pass</v>
      </c>
      <c r="E79" s="159" t="str">
        <f>LCR!E376</f>
        <v>Pass</v>
      </c>
      <c r="F79" s="286"/>
      <c r="G79" s="488"/>
      <c r="H79" s="1062"/>
      <c r="I79" s="1062"/>
      <c r="J79" s="1062"/>
      <c r="K79" s="1062"/>
      <c r="L79" s="1062"/>
      <c r="M79" s="1062"/>
      <c r="N79" s="1062"/>
      <c r="O79" s="594"/>
    </row>
    <row r="80" spans="1:15" s="613" customFormat="1" ht="15" customHeight="1" x14ac:dyDescent="0.25">
      <c r="A80" s="153"/>
      <c r="B80" s="418" t="s">
        <v>100</v>
      </c>
      <c r="C80" s="423" t="str">
        <f>LCR!B379</f>
        <v>Check: row 378 ≤ row 377</v>
      </c>
      <c r="D80" s="159" t="str">
        <f>LCR!D379</f>
        <v>Pass</v>
      </c>
      <c r="E80" s="159" t="str">
        <f>LCR!E379</f>
        <v>Pass</v>
      </c>
      <c r="F80" s="286"/>
      <c r="G80" s="488"/>
      <c r="H80" s="1062"/>
      <c r="I80" s="1062"/>
      <c r="J80" s="1062"/>
      <c r="K80" s="1062"/>
      <c r="L80" s="1062"/>
      <c r="M80" s="1062"/>
      <c r="N80" s="1062"/>
      <c r="O80" s="594"/>
    </row>
    <row r="81" spans="1:16384" s="613" customFormat="1" ht="15" customHeight="1" x14ac:dyDescent="0.25">
      <c r="A81" s="153"/>
      <c r="B81" s="418" t="s">
        <v>100</v>
      </c>
      <c r="C81" s="423" t="str">
        <f>LCR!B382</f>
        <v>Check: row 381 ≤ row 380</v>
      </c>
      <c r="D81" s="159" t="str">
        <f>LCR!D382</f>
        <v>Pass</v>
      </c>
      <c r="E81" s="159" t="str">
        <f>LCR!E382</f>
        <v>Pass</v>
      </c>
      <c r="F81" s="286"/>
      <c r="G81" s="488"/>
      <c r="H81" s="1062"/>
      <c r="I81" s="1062"/>
      <c r="J81" s="1062"/>
      <c r="K81" s="1062"/>
      <c r="L81" s="1062"/>
      <c r="M81" s="1062"/>
      <c r="N81" s="1062"/>
      <c r="O81" s="594"/>
    </row>
    <row r="82" spans="1:16384" s="613" customFormat="1" ht="15" customHeight="1" x14ac:dyDescent="0.25">
      <c r="A82" s="153"/>
      <c r="B82" s="418" t="s">
        <v>100</v>
      </c>
      <c r="C82" s="423" t="str">
        <f>LCR!B385</f>
        <v>Check: row 384 ≤ row 383</v>
      </c>
      <c r="D82" s="159" t="str">
        <f>LCR!D385</f>
        <v>Pass</v>
      </c>
      <c r="E82" s="159" t="str">
        <f>LCR!E385</f>
        <v>Pass</v>
      </c>
      <c r="F82" s="286"/>
      <c r="G82" s="488"/>
      <c r="H82" s="1062"/>
      <c r="I82" s="1062"/>
      <c r="J82" s="1062"/>
      <c r="K82" s="1062"/>
      <c r="L82" s="1062"/>
      <c r="M82" s="1062"/>
      <c r="N82" s="1062"/>
      <c r="O82" s="594"/>
    </row>
    <row r="83" spans="1:16384" s="613" customFormat="1" ht="15" customHeight="1" x14ac:dyDescent="0.25">
      <c r="A83" s="153"/>
      <c r="B83" s="418" t="s">
        <v>100</v>
      </c>
      <c r="C83" s="423" t="str">
        <f>LCR!B388</f>
        <v>Check: row 387 ≤ row 386</v>
      </c>
      <c r="D83" s="159" t="str">
        <f>LCR!D388</f>
        <v>Pass</v>
      </c>
      <c r="E83" s="159" t="str">
        <f>LCR!E388</f>
        <v>Pass</v>
      </c>
      <c r="F83" s="286"/>
      <c r="G83" s="488"/>
      <c r="H83" s="1062"/>
      <c r="I83" s="1062"/>
      <c r="J83" s="1062"/>
      <c r="K83" s="1062"/>
      <c r="L83" s="1062"/>
      <c r="M83" s="1062"/>
      <c r="N83" s="1062"/>
      <c r="O83" s="594"/>
    </row>
    <row r="84" spans="1:16384" s="613" customFormat="1" ht="15" customHeight="1" x14ac:dyDescent="0.25">
      <c r="A84" s="153"/>
      <c r="B84" s="418" t="s">
        <v>100</v>
      </c>
      <c r="C84" s="423" t="str">
        <f>LCR!B391</f>
        <v>Check: row 390 ≤ row 389</v>
      </c>
      <c r="D84" s="159" t="str">
        <f>LCR!D391</f>
        <v>Pass</v>
      </c>
      <c r="E84" s="159" t="str">
        <f>LCR!E391</f>
        <v>Pass</v>
      </c>
      <c r="F84" s="286"/>
      <c r="G84" s="488"/>
      <c r="H84" s="1062"/>
      <c r="I84" s="1062"/>
      <c r="J84" s="1062"/>
      <c r="K84" s="1062"/>
      <c r="L84" s="1062"/>
      <c r="M84" s="1062"/>
      <c r="N84" s="1062"/>
      <c r="O84" s="594"/>
    </row>
    <row r="85" spans="1:16384" s="613" customFormat="1" ht="15" customHeight="1" x14ac:dyDescent="0.25">
      <c r="A85" s="153"/>
      <c r="B85" s="418" t="s">
        <v>100</v>
      </c>
      <c r="C85" s="423" t="str">
        <f>LCR!B394</f>
        <v>Check: row 393 ≤ row 392</v>
      </c>
      <c r="D85" s="159" t="str">
        <f>LCR!D394</f>
        <v>Pass</v>
      </c>
      <c r="E85" s="159" t="str">
        <f>LCR!E394</f>
        <v>Pass</v>
      </c>
      <c r="F85" s="286"/>
      <c r="G85" s="488"/>
      <c r="H85" s="1062"/>
      <c r="I85" s="1062"/>
      <c r="J85" s="1062"/>
      <c r="K85" s="1062"/>
      <c r="L85" s="1062"/>
      <c r="M85" s="1062"/>
      <c r="N85" s="1062"/>
      <c r="O85" s="594"/>
    </row>
    <row r="86" spans="1:16384" s="613" customFormat="1" ht="15" customHeight="1" x14ac:dyDescent="0.25">
      <c r="A86" s="153"/>
      <c r="B86" s="418" t="s">
        <v>100</v>
      </c>
      <c r="C86" s="423" t="str">
        <f>LCR!B397</f>
        <v>Check: row 396 ≤ row 395</v>
      </c>
      <c r="D86" s="159" t="str">
        <f>LCR!D397</f>
        <v>Pass</v>
      </c>
      <c r="E86" s="159" t="str">
        <f>LCR!E397</f>
        <v>Pass</v>
      </c>
      <c r="F86" s="286"/>
      <c r="G86" s="488"/>
      <c r="H86" s="1062"/>
      <c r="I86" s="1062"/>
      <c r="J86" s="1062"/>
      <c r="K86" s="1062"/>
      <c r="L86" s="1062"/>
      <c r="M86" s="1062"/>
      <c r="N86" s="1062"/>
      <c r="O86" s="594"/>
    </row>
    <row r="87" spans="1:16384" s="613" customFormat="1" ht="15" customHeight="1" x14ac:dyDescent="0.25">
      <c r="A87" s="153"/>
      <c r="B87" s="418" t="s">
        <v>100</v>
      </c>
      <c r="C87" s="423" t="str">
        <f>LCR!B400</f>
        <v>Check: row 399 ≤ row 398</v>
      </c>
      <c r="D87" s="159" t="str">
        <f>LCR!D400</f>
        <v>Pass</v>
      </c>
      <c r="E87" s="159" t="str">
        <f>LCR!E400</f>
        <v>Pass</v>
      </c>
      <c r="F87" s="286"/>
      <c r="G87" s="488"/>
      <c r="H87" s="1062"/>
      <c r="I87" s="1062"/>
      <c r="J87" s="1062"/>
      <c r="K87" s="1062"/>
      <c r="L87" s="1062"/>
      <c r="M87" s="1062"/>
      <c r="N87" s="1062"/>
      <c r="O87" s="594"/>
    </row>
    <row r="88" spans="1:16384" s="613" customFormat="1" ht="15" customHeight="1" x14ac:dyDescent="0.25">
      <c r="A88" s="153"/>
      <c r="B88" s="60" t="s">
        <v>100</v>
      </c>
      <c r="C88" s="486" t="str">
        <f>LCR!B403</f>
        <v>Check: row 402 ≤ row 401</v>
      </c>
      <c r="D88" s="191" t="str">
        <f>LCR!D403</f>
        <v>Pass</v>
      </c>
      <c r="E88" s="191" t="str">
        <f>LCR!E403</f>
        <v>Pass</v>
      </c>
      <c r="F88" s="287"/>
      <c r="G88" s="1134"/>
      <c r="H88" s="1062"/>
      <c r="I88" s="1062"/>
      <c r="J88" s="1062"/>
      <c r="K88" s="1062"/>
      <c r="L88" s="1062"/>
      <c r="M88" s="1062"/>
      <c r="N88" s="1062"/>
      <c r="O88" s="594"/>
    </row>
    <row r="89" spans="1:16384" s="613" customFormat="1" ht="15" customHeight="1" x14ac:dyDescent="0.25">
      <c r="A89" s="1020"/>
      <c r="B89" s="1019"/>
      <c r="C89" s="1019"/>
      <c r="D89" s="1019"/>
      <c r="E89" s="1019"/>
      <c r="F89" s="1019"/>
      <c r="G89" s="1019"/>
      <c r="H89" s="1019"/>
      <c r="I89" s="1019"/>
      <c r="J89" s="1019"/>
      <c r="K89" s="1019"/>
      <c r="L89" s="1045"/>
      <c r="M89" s="1045"/>
      <c r="N89" s="1045"/>
      <c r="O89" s="594"/>
    </row>
    <row r="90" spans="1:16384" s="594" customFormat="1" ht="30" customHeight="1" x14ac:dyDescent="0.3">
      <c r="A90" s="1014" t="s">
        <v>944</v>
      </c>
      <c r="B90" s="1017"/>
      <c r="C90" s="1017"/>
      <c r="D90" s="1017"/>
      <c r="E90" s="1017"/>
      <c r="F90" s="1017"/>
      <c r="G90" s="1017"/>
      <c r="H90" s="1017"/>
      <c r="I90" s="1017"/>
      <c r="J90" s="1017"/>
      <c r="K90" s="1017"/>
      <c r="L90" s="1017"/>
      <c r="M90" s="1017"/>
      <c r="N90" s="1017"/>
      <c r="O90" s="1017"/>
      <c r="P90" s="1017"/>
      <c r="Q90" s="1017"/>
      <c r="R90" s="1017"/>
      <c r="S90" s="1017"/>
      <c r="T90" s="1017"/>
      <c r="U90" s="1017"/>
      <c r="V90" s="1017"/>
      <c r="W90" s="1017"/>
      <c r="X90" s="1017"/>
      <c r="Y90" s="1017"/>
      <c r="Z90" s="1017"/>
      <c r="AA90" s="1017"/>
      <c r="AB90" s="1017"/>
      <c r="AC90" s="1017"/>
      <c r="AD90" s="1017"/>
      <c r="AE90" s="1017"/>
      <c r="AF90" s="1017"/>
      <c r="AG90" s="1017"/>
      <c r="AH90" s="1017"/>
      <c r="AI90" s="1017"/>
      <c r="AJ90" s="1017"/>
      <c r="AK90" s="1017"/>
      <c r="AL90" s="1017"/>
      <c r="AM90" s="1017"/>
      <c r="AN90" s="1017"/>
      <c r="AO90" s="1017"/>
      <c r="AP90" s="1017"/>
      <c r="AQ90" s="1017"/>
      <c r="AR90" s="1017"/>
      <c r="AS90" s="1017"/>
      <c r="AT90" s="1017"/>
      <c r="AU90" s="1017"/>
      <c r="AV90" s="1017"/>
      <c r="AW90" s="1017"/>
      <c r="AX90" s="1017"/>
      <c r="AY90" s="1017"/>
      <c r="AZ90" s="1017"/>
      <c r="BA90" s="1017"/>
      <c r="BB90" s="1017"/>
      <c r="BC90" s="1017"/>
      <c r="BD90" s="1017"/>
      <c r="BE90" s="1017"/>
      <c r="BF90" s="1017"/>
      <c r="BG90" s="1017"/>
      <c r="BH90" s="1017"/>
      <c r="BI90" s="1017"/>
      <c r="BJ90" s="1017"/>
      <c r="BK90" s="1017"/>
      <c r="BL90" s="1017"/>
      <c r="BM90" s="1017"/>
      <c r="BN90" s="1017"/>
      <c r="BO90" s="1017"/>
      <c r="BP90" s="1017"/>
      <c r="BQ90" s="1017"/>
      <c r="BR90" s="1017"/>
      <c r="BS90" s="1017"/>
      <c r="BT90" s="1017"/>
      <c r="BU90" s="1017"/>
      <c r="BV90" s="1017"/>
      <c r="BW90" s="1017"/>
      <c r="BX90" s="1017"/>
      <c r="BY90" s="1017"/>
      <c r="BZ90" s="1017"/>
      <c r="CA90" s="1017"/>
      <c r="CB90" s="1017"/>
      <c r="CC90" s="1017"/>
      <c r="CD90" s="1017"/>
      <c r="CE90" s="1017"/>
      <c r="CF90" s="1017"/>
      <c r="CG90" s="1017"/>
      <c r="CH90" s="1017"/>
      <c r="CI90" s="1017"/>
      <c r="CJ90" s="1017"/>
      <c r="CK90" s="1017"/>
      <c r="CL90" s="1017"/>
      <c r="CM90" s="1017"/>
      <c r="CN90" s="1017"/>
      <c r="CO90" s="1017"/>
      <c r="CP90" s="1017"/>
      <c r="CQ90" s="1017"/>
      <c r="CR90" s="1017"/>
      <c r="CS90" s="1017"/>
      <c r="CT90" s="1017"/>
      <c r="CU90" s="1017"/>
      <c r="CV90" s="1017"/>
      <c r="CW90" s="1017"/>
      <c r="CX90" s="1017"/>
      <c r="CY90" s="1017"/>
      <c r="CZ90" s="1017"/>
      <c r="DA90" s="1017"/>
      <c r="DB90" s="1017"/>
      <c r="DC90" s="1017"/>
      <c r="DD90" s="1017"/>
      <c r="DE90" s="1017"/>
      <c r="DF90" s="1017"/>
      <c r="DG90" s="1017"/>
      <c r="DH90" s="1017"/>
      <c r="DI90" s="1017"/>
      <c r="DJ90" s="1017"/>
      <c r="DK90" s="1017"/>
      <c r="DL90" s="1017"/>
      <c r="DM90" s="1017"/>
      <c r="DN90" s="1017"/>
      <c r="DO90" s="1017"/>
      <c r="DP90" s="1017"/>
      <c r="DQ90" s="1017"/>
      <c r="DR90" s="1017"/>
      <c r="DS90" s="1017"/>
      <c r="DT90" s="1017"/>
      <c r="DU90" s="1017"/>
      <c r="DV90" s="1017"/>
      <c r="DW90" s="1017"/>
      <c r="DX90" s="1017"/>
      <c r="DY90" s="1017"/>
      <c r="DZ90" s="1017"/>
      <c r="EA90" s="1017"/>
      <c r="EB90" s="1017"/>
      <c r="EC90" s="1017"/>
      <c r="ED90" s="1017"/>
      <c r="EE90" s="1017"/>
      <c r="EF90" s="1017"/>
      <c r="EG90" s="1017"/>
      <c r="EH90" s="1017"/>
      <c r="EI90" s="1017"/>
      <c r="EJ90" s="1017"/>
      <c r="EK90" s="1017"/>
      <c r="EL90" s="1017"/>
      <c r="EM90" s="1017"/>
      <c r="EN90" s="1017"/>
      <c r="EO90" s="1017"/>
      <c r="EP90" s="1017"/>
      <c r="EQ90" s="1017"/>
      <c r="ER90" s="1017"/>
      <c r="ES90" s="1017"/>
      <c r="ET90" s="1017"/>
      <c r="EU90" s="1017"/>
      <c r="EV90" s="1017"/>
      <c r="EW90" s="1017"/>
      <c r="EX90" s="1017"/>
      <c r="EY90" s="1017"/>
      <c r="EZ90" s="1017"/>
      <c r="FA90" s="1017"/>
      <c r="FB90" s="1017"/>
      <c r="FC90" s="1017"/>
      <c r="FD90" s="1017"/>
      <c r="FE90" s="1017"/>
      <c r="FF90" s="1017"/>
      <c r="FG90" s="1017"/>
      <c r="FH90" s="1017"/>
      <c r="FI90" s="1017"/>
      <c r="FJ90" s="1017"/>
      <c r="FK90" s="1017"/>
      <c r="FL90" s="1017"/>
      <c r="FM90" s="1017"/>
      <c r="FN90" s="1017"/>
      <c r="FO90" s="1017"/>
      <c r="FP90" s="1017"/>
      <c r="FQ90" s="1017"/>
      <c r="FR90" s="1017"/>
      <c r="FS90" s="1017"/>
      <c r="FT90" s="1017"/>
      <c r="FU90" s="1017"/>
      <c r="FV90" s="1017"/>
      <c r="FW90" s="1017"/>
      <c r="FX90" s="1017"/>
      <c r="FY90" s="1017"/>
      <c r="FZ90" s="1017"/>
      <c r="GA90" s="1017"/>
      <c r="GB90" s="1017"/>
      <c r="GC90" s="1017"/>
      <c r="GD90" s="1017"/>
      <c r="GE90" s="1017"/>
      <c r="GF90" s="1017"/>
      <c r="GG90" s="1017"/>
      <c r="GH90" s="1017"/>
      <c r="GI90" s="1017"/>
      <c r="GJ90" s="1017"/>
      <c r="GK90" s="1017"/>
      <c r="GL90" s="1017"/>
      <c r="GM90" s="1017"/>
      <c r="GN90" s="1017"/>
      <c r="GO90" s="1017"/>
      <c r="GP90" s="1017"/>
      <c r="GQ90" s="1017"/>
      <c r="GR90" s="1017"/>
      <c r="GS90" s="1017"/>
      <c r="GT90" s="1017"/>
      <c r="GU90" s="1017"/>
      <c r="GV90" s="1017"/>
      <c r="GW90" s="1017"/>
      <c r="GX90" s="1017"/>
      <c r="GY90" s="1017"/>
      <c r="GZ90" s="1017"/>
      <c r="HA90" s="1017"/>
      <c r="HB90" s="1017"/>
      <c r="HC90" s="1017"/>
      <c r="HD90" s="1017"/>
      <c r="HE90" s="1017"/>
      <c r="HF90" s="1017"/>
      <c r="HG90" s="1017"/>
      <c r="HH90" s="1017"/>
      <c r="HI90" s="1017"/>
      <c r="HJ90" s="1017"/>
      <c r="HK90" s="1017"/>
      <c r="HL90" s="1017"/>
      <c r="HM90" s="1017"/>
      <c r="HN90" s="1017"/>
      <c r="HO90" s="1017"/>
      <c r="HP90" s="1017"/>
      <c r="HQ90" s="1017"/>
      <c r="HR90" s="1017"/>
      <c r="HS90" s="1017"/>
      <c r="HT90" s="1017"/>
      <c r="HU90" s="1017"/>
      <c r="HV90" s="1017"/>
      <c r="HW90" s="1017"/>
      <c r="HX90" s="1017"/>
      <c r="HY90" s="1017"/>
      <c r="HZ90" s="1017"/>
      <c r="IA90" s="1017"/>
      <c r="IB90" s="1017"/>
      <c r="IC90" s="1017"/>
      <c r="ID90" s="1017"/>
      <c r="IE90" s="1017"/>
      <c r="IF90" s="1017"/>
      <c r="IG90" s="1017"/>
      <c r="IH90" s="1017"/>
      <c r="II90" s="1017"/>
      <c r="IJ90" s="1017"/>
      <c r="IK90" s="1017"/>
      <c r="IL90" s="1017"/>
      <c r="IM90" s="1017"/>
      <c r="IN90" s="1017"/>
      <c r="IO90" s="1017"/>
      <c r="IP90" s="1017"/>
      <c r="IQ90" s="1017"/>
      <c r="IR90" s="1017"/>
      <c r="IS90" s="1017"/>
      <c r="IT90" s="1017"/>
      <c r="IU90" s="1017"/>
      <c r="IV90" s="1017"/>
      <c r="IW90" s="1017"/>
      <c r="IX90" s="1017"/>
      <c r="IY90" s="1017"/>
      <c r="IZ90" s="1017"/>
      <c r="JA90" s="1017"/>
      <c r="JB90" s="1017"/>
      <c r="JC90" s="1017"/>
      <c r="JD90" s="1017"/>
      <c r="JE90" s="1017"/>
      <c r="JF90" s="1017"/>
      <c r="JG90" s="1017"/>
      <c r="JH90" s="1017"/>
      <c r="JI90" s="1017"/>
      <c r="JJ90" s="1017"/>
      <c r="JK90" s="1017"/>
      <c r="JL90" s="1017"/>
      <c r="JM90" s="1017"/>
      <c r="JN90" s="1017"/>
      <c r="JO90" s="1017"/>
      <c r="JP90" s="1017"/>
      <c r="JQ90" s="1017"/>
      <c r="JR90" s="1017"/>
      <c r="JS90" s="1017"/>
      <c r="JT90" s="1017"/>
      <c r="JU90" s="1017"/>
      <c r="JV90" s="1017"/>
      <c r="JW90" s="1017"/>
      <c r="JX90" s="1017"/>
      <c r="JY90" s="1017"/>
      <c r="JZ90" s="1017"/>
      <c r="KA90" s="1017"/>
      <c r="KB90" s="1017"/>
      <c r="KC90" s="1017"/>
      <c r="KD90" s="1017"/>
      <c r="KE90" s="1017"/>
      <c r="KF90" s="1017"/>
      <c r="KG90" s="1017"/>
      <c r="KH90" s="1017"/>
      <c r="KI90" s="1017"/>
      <c r="KJ90" s="1017"/>
      <c r="KK90" s="1017"/>
      <c r="KL90" s="1017"/>
      <c r="KM90" s="1017"/>
      <c r="KN90" s="1017"/>
      <c r="KO90" s="1017"/>
      <c r="KP90" s="1017"/>
      <c r="KQ90" s="1017"/>
      <c r="KR90" s="1017"/>
      <c r="KS90" s="1017"/>
      <c r="KT90" s="1017"/>
      <c r="KU90" s="1017"/>
      <c r="KV90" s="1017"/>
      <c r="KW90" s="1017"/>
      <c r="KX90" s="1017"/>
      <c r="KY90" s="1017"/>
      <c r="KZ90" s="1017"/>
      <c r="LA90" s="1017"/>
      <c r="LB90" s="1017"/>
      <c r="LC90" s="1017"/>
      <c r="LD90" s="1017"/>
      <c r="LE90" s="1017"/>
      <c r="LF90" s="1017"/>
      <c r="LG90" s="1017"/>
      <c r="LH90" s="1017"/>
      <c r="LI90" s="1017"/>
      <c r="LJ90" s="1017"/>
      <c r="LK90" s="1017"/>
      <c r="LL90" s="1017"/>
      <c r="LM90" s="1017"/>
      <c r="LN90" s="1017"/>
      <c r="LO90" s="1017"/>
      <c r="LP90" s="1017"/>
      <c r="LQ90" s="1017"/>
      <c r="LR90" s="1017"/>
      <c r="LS90" s="1017"/>
      <c r="LT90" s="1017"/>
      <c r="LU90" s="1017"/>
      <c r="LV90" s="1017"/>
      <c r="LW90" s="1017"/>
      <c r="LX90" s="1017"/>
      <c r="LY90" s="1017"/>
      <c r="LZ90" s="1017"/>
      <c r="MA90" s="1017"/>
      <c r="MB90" s="1017"/>
      <c r="MC90" s="1017"/>
      <c r="MD90" s="1017"/>
      <c r="ME90" s="1017"/>
      <c r="MF90" s="1017"/>
      <c r="MG90" s="1017"/>
      <c r="MH90" s="1017"/>
      <c r="MI90" s="1017"/>
      <c r="MJ90" s="1017"/>
      <c r="MK90" s="1017"/>
      <c r="ML90" s="1017"/>
      <c r="MM90" s="1017"/>
      <c r="MN90" s="1017"/>
      <c r="MO90" s="1017"/>
      <c r="MP90" s="1017"/>
      <c r="MQ90" s="1017"/>
      <c r="MR90" s="1017"/>
      <c r="MS90" s="1017"/>
      <c r="MT90" s="1017"/>
      <c r="MU90" s="1017"/>
      <c r="MV90" s="1017"/>
      <c r="MW90" s="1017"/>
      <c r="MX90" s="1017"/>
      <c r="MY90" s="1017"/>
      <c r="MZ90" s="1017"/>
      <c r="NA90" s="1017"/>
      <c r="NB90" s="1017"/>
      <c r="NC90" s="1017"/>
      <c r="ND90" s="1017"/>
      <c r="NE90" s="1017"/>
      <c r="NF90" s="1017"/>
      <c r="NG90" s="1017"/>
      <c r="NH90" s="1017"/>
      <c r="NI90" s="1017"/>
      <c r="NJ90" s="1017"/>
      <c r="NK90" s="1017"/>
      <c r="NL90" s="1017"/>
      <c r="NM90" s="1017"/>
      <c r="NN90" s="1017"/>
      <c r="NO90" s="1017"/>
      <c r="NP90" s="1017"/>
      <c r="NQ90" s="1017"/>
      <c r="NR90" s="1017"/>
      <c r="NS90" s="1017"/>
      <c r="NT90" s="1017"/>
      <c r="NU90" s="1017"/>
      <c r="NV90" s="1017"/>
      <c r="NW90" s="1017"/>
      <c r="NX90" s="1017"/>
      <c r="NY90" s="1017"/>
      <c r="NZ90" s="1017"/>
      <c r="OA90" s="1017"/>
      <c r="OB90" s="1017"/>
      <c r="OC90" s="1017"/>
      <c r="OD90" s="1017"/>
      <c r="OE90" s="1017"/>
      <c r="OF90" s="1017"/>
      <c r="OG90" s="1017"/>
      <c r="OH90" s="1017"/>
      <c r="OI90" s="1017"/>
      <c r="OJ90" s="1017"/>
      <c r="OK90" s="1017"/>
      <c r="OL90" s="1017"/>
      <c r="OM90" s="1017"/>
      <c r="ON90" s="1017"/>
      <c r="OO90" s="1017"/>
      <c r="OP90" s="1017"/>
      <c r="OQ90" s="1017"/>
      <c r="OR90" s="1017"/>
      <c r="OS90" s="1017"/>
      <c r="OT90" s="1017"/>
      <c r="OU90" s="1017"/>
      <c r="OV90" s="1017"/>
      <c r="OW90" s="1017"/>
      <c r="OX90" s="1017"/>
      <c r="OY90" s="1017"/>
      <c r="OZ90" s="1017"/>
      <c r="PA90" s="1017"/>
      <c r="PB90" s="1017"/>
      <c r="PC90" s="1017"/>
      <c r="PD90" s="1017"/>
      <c r="PE90" s="1017"/>
      <c r="PF90" s="1017"/>
      <c r="PG90" s="1017"/>
      <c r="PH90" s="1017"/>
      <c r="PI90" s="1017"/>
      <c r="PJ90" s="1017"/>
      <c r="PK90" s="1017"/>
      <c r="PL90" s="1017"/>
      <c r="PM90" s="1017"/>
      <c r="PN90" s="1017"/>
      <c r="PO90" s="1017"/>
      <c r="PP90" s="1017"/>
      <c r="PQ90" s="1017"/>
      <c r="PR90" s="1017"/>
      <c r="PS90" s="1017"/>
      <c r="PT90" s="1017"/>
      <c r="PU90" s="1017"/>
      <c r="PV90" s="1017"/>
      <c r="PW90" s="1017"/>
      <c r="PX90" s="1017"/>
      <c r="PY90" s="1017"/>
      <c r="PZ90" s="1017"/>
      <c r="QA90" s="1017"/>
      <c r="QB90" s="1017"/>
      <c r="QC90" s="1017"/>
      <c r="QD90" s="1017"/>
      <c r="QE90" s="1017"/>
      <c r="QF90" s="1017"/>
      <c r="QG90" s="1017"/>
      <c r="QH90" s="1017"/>
      <c r="QI90" s="1017"/>
      <c r="QJ90" s="1017"/>
      <c r="QK90" s="1017"/>
      <c r="QL90" s="1017"/>
      <c r="QM90" s="1017"/>
      <c r="QN90" s="1017"/>
      <c r="QO90" s="1017"/>
      <c r="QP90" s="1017"/>
      <c r="QQ90" s="1017"/>
      <c r="QR90" s="1017"/>
      <c r="QS90" s="1017"/>
      <c r="QT90" s="1017"/>
      <c r="QU90" s="1017"/>
      <c r="QV90" s="1017"/>
      <c r="QW90" s="1017"/>
      <c r="QX90" s="1017"/>
      <c r="QY90" s="1017"/>
      <c r="QZ90" s="1017"/>
      <c r="RA90" s="1017"/>
      <c r="RB90" s="1017"/>
      <c r="RC90" s="1017"/>
      <c r="RD90" s="1017"/>
      <c r="RE90" s="1017"/>
      <c r="RF90" s="1017"/>
      <c r="RG90" s="1017"/>
      <c r="RH90" s="1017"/>
      <c r="RI90" s="1017"/>
      <c r="RJ90" s="1017"/>
      <c r="RK90" s="1017"/>
      <c r="RL90" s="1017"/>
      <c r="RM90" s="1017"/>
      <c r="RN90" s="1017"/>
      <c r="RO90" s="1017"/>
      <c r="RP90" s="1017"/>
      <c r="RQ90" s="1017"/>
      <c r="RR90" s="1017"/>
      <c r="RS90" s="1017"/>
      <c r="RT90" s="1017"/>
      <c r="RU90" s="1017"/>
      <c r="RV90" s="1017"/>
      <c r="RW90" s="1017"/>
      <c r="RX90" s="1017"/>
      <c r="RY90" s="1017"/>
      <c r="RZ90" s="1017"/>
      <c r="SA90" s="1017"/>
      <c r="SB90" s="1017"/>
      <c r="SC90" s="1017"/>
      <c r="SD90" s="1017"/>
      <c r="SE90" s="1017"/>
      <c r="SF90" s="1017"/>
      <c r="SG90" s="1017"/>
      <c r="SH90" s="1017"/>
      <c r="SI90" s="1017"/>
      <c r="SJ90" s="1017"/>
      <c r="SK90" s="1017"/>
      <c r="SL90" s="1017"/>
      <c r="SM90" s="1017"/>
      <c r="SN90" s="1017"/>
      <c r="SO90" s="1017"/>
      <c r="SP90" s="1017"/>
      <c r="SQ90" s="1017"/>
      <c r="SR90" s="1017"/>
      <c r="SS90" s="1017"/>
      <c r="ST90" s="1017"/>
      <c r="SU90" s="1017"/>
      <c r="SV90" s="1017"/>
      <c r="SW90" s="1017"/>
      <c r="SX90" s="1017"/>
      <c r="SY90" s="1017"/>
      <c r="SZ90" s="1017"/>
      <c r="TA90" s="1017"/>
      <c r="TB90" s="1017"/>
      <c r="TC90" s="1017"/>
      <c r="TD90" s="1017"/>
      <c r="TE90" s="1017"/>
      <c r="TF90" s="1017"/>
      <c r="TG90" s="1017"/>
      <c r="TH90" s="1017"/>
      <c r="TI90" s="1017"/>
      <c r="TJ90" s="1017"/>
      <c r="TK90" s="1017"/>
      <c r="TL90" s="1017"/>
      <c r="TM90" s="1017"/>
      <c r="TN90" s="1017"/>
      <c r="TO90" s="1017"/>
      <c r="TP90" s="1017"/>
      <c r="TQ90" s="1017"/>
      <c r="TR90" s="1017"/>
      <c r="TS90" s="1017"/>
      <c r="TT90" s="1017"/>
      <c r="TU90" s="1017"/>
      <c r="TV90" s="1017"/>
      <c r="TW90" s="1017"/>
      <c r="TX90" s="1017"/>
      <c r="TY90" s="1017"/>
      <c r="TZ90" s="1017"/>
      <c r="UA90" s="1017"/>
      <c r="UB90" s="1017"/>
      <c r="UC90" s="1017"/>
      <c r="UD90" s="1017"/>
      <c r="UE90" s="1017"/>
      <c r="UF90" s="1017"/>
      <c r="UG90" s="1017"/>
      <c r="UH90" s="1017"/>
      <c r="UI90" s="1017"/>
      <c r="UJ90" s="1017"/>
      <c r="UK90" s="1017"/>
      <c r="UL90" s="1017"/>
      <c r="UM90" s="1017"/>
      <c r="UN90" s="1017"/>
      <c r="UO90" s="1017"/>
      <c r="UP90" s="1017"/>
      <c r="UQ90" s="1017"/>
      <c r="UR90" s="1017"/>
      <c r="US90" s="1017"/>
      <c r="UT90" s="1017"/>
      <c r="UU90" s="1017"/>
      <c r="UV90" s="1017"/>
      <c r="UW90" s="1017"/>
      <c r="UX90" s="1017"/>
      <c r="UY90" s="1017"/>
      <c r="UZ90" s="1017"/>
      <c r="VA90" s="1017"/>
      <c r="VB90" s="1017"/>
      <c r="VC90" s="1017"/>
      <c r="VD90" s="1017"/>
      <c r="VE90" s="1017"/>
      <c r="VF90" s="1017"/>
      <c r="VG90" s="1017"/>
      <c r="VH90" s="1017"/>
      <c r="VI90" s="1017"/>
      <c r="VJ90" s="1017"/>
      <c r="VK90" s="1017"/>
      <c r="VL90" s="1017"/>
      <c r="VM90" s="1017"/>
      <c r="VN90" s="1017"/>
      <c r="VO90" s="1017"/>
      <c r="VP90" s="1017"/>
      <c r="VQ90" s="1017"/>
      <c r="VR90" s="1017"/>
      <c r="VS90" s="1017"/>
      <c r="VT90" s="1017"/>
      <c r="VU90" s="1017"/>
      <c r="VV90" s="1017"/>
      <c r="VW90" s="1017"/>
      <c r="VX90" s="1017"/>
      <c r="VY90" s="1017"/>
      <c r="VZ90" s="1017"/>
      <c r="WA90" s="1017"/>
      <c r="WB90" s="1017"/>
      <c r="WC90" s="1017"/>
      <c r="WD90" s="1017"/>
      <c r="WE90" s="1017"/>
      <c r="WF90" s="1017"/>
      <c r="WG90" s="1017"/>
      <c r="WH90" s="1017"/>
      <c r="WI90" s="1017"/>
      <c r="WJ90" s="1017"/>
      <c r="WK90" s="1017"/>
      <c r="WL90" s="1017"/>
      <c r="WM90" s="1017"/>
      <c r="WN90" s="1017"/>
      <c r="WO90" s="1017"/>
      <c r="WP90" s="1017"/>
      <c r="WQ90" s="1017"/>
      <c r="WR90" s="1017"/>
      <c r="WS90" s="1017"/>
      <c r="WT90" s="1017"/>
      <c r="WU90" s="1017"/>
      <c r="WV90" s="1017"/>
      <c r="WW90" s="1017"/>
      <c r="WX90" s="1017"/>
      <c r="WY90" s="1017"/>
      <c r="WZ90" s="1017"/>
      <c r="XA90" s="1017"/>
      <c r="XB90" s="1017"/>
      <c r="XC90" s="1017"/>
      <c r="XD90" s="1017"/>
      <c r="XE90" s="1017"/>
      <c r="XF90" s="1017"/>
      <c r="XG90" s="1017"/>
      <c r="XH90" s="1017"/>
      <c r="XI90" s="1017"/>
      <c r="XJ90" s="1017"/>
      <c r="XK90" s="1017"/>
      <c r="XL90" s="1017"/>
      <c r="XM90" s="1017"/>
      <c r="XN90" s="1017"/>
      <c r="XO90" s="1017"/>
      <c r="XP90" s="1017"/>
      <c r="XQ90" s="1017"/>
      <c r="XR90" s="1017"/>
      <c r="XS90" s="1017"/>
      <c r="XT90" s="1017"/>
      <c r="XU90" s="1017"/>
      <c r="XV90" s="1017"/>
      <c r="XW90" s="1017"/>
      <c r="XX90" s="1017"/>
      <c r="XY90" s="1017"/>
      <c r="XZ90" s="1017"/>
      <c r="YA90" s="1017"/>
      <c r="YB90" s="1017"/>
      <c r="YC90" s="1017"/>
      <c r="YD90" s="1017"/>
      <c r="YE90" s="1017"/>
      <c r="YF90" s="1017"/>
      <c r="YG90" s="1017"/>
      <c r="YH90" s="1017"/>
      <c r="YI90" s="1017"/>
      <c r="YJ90" s="1017"/>
      <c r="YK90" s="1017"/>
      <c r="YL90" s="1017"/>
      <c r="YM90" s="1017"/>
      <c r="YN90" s="1017"/>
      <c r="YO90" s="1017"/>
      <c r="YP90" s="1017"/>
      <c r="YQ90" s="1017"/>
      <c r="YR90" s="1017"/>
      <c r="YS90" s="1017"/>
      <c r="YT90" s="1017"/>
      <c r="YU90" s="1017"/>
      <c r="YV90" s="1017"/>
      <c r="YW90" s="1017"/>
      <c r="YX90" s="1017"/>
      <c r="YY90" s="1017"/>
      <c r="YZ90" s="1017"/>
      <c r="ZA90" s="1017"/>
      <c r="ZB90" s="1017"/>
      <c r="ZC90" s="1017"/>
      <c r="ZD90" s="1017"/>
      <c r="ZE90" s="1017"/>
      <c r="ZF90" s="1017"/>
      <c r="ZG90" s="1017"/>
      <c r="ZH90" s="1017"/>
      <c r="ZI90" s="1017"/>
      <c r="ZJ90" s="1017"/>
      <c r="ZK90" s="1017"/>
      <c r="ZL90" s="1017"/>
      <c r="ZM90" s="1017"/>
      <c r="ZN90" s="1017"/>
      <c r="ZO90" s="1017"/>
      <c r="ZP90" s="1017"/>
      <c r="ZQ90" s="1017"/>
      <c r="ZR90" s="1017"/>
      <c r="ZS90" s="1017"/>
      <c r="ZT90" s="1017"/>
      <c r="ZU90" s="1017"/>
      <c r="ZV90" s="1017"/>
      <c r="ZW90" s="1017"/>
      <c r="ZX90" s="1017"/>
      <c r="ZY90" s="1017"/>
      <c r="ZZ90" s="1017"/>
      <c r="AAA90" s="1017"/>
      <c r="AAB90" s="1017"/>
      <c r="AAC90" s="1017"/>
      <c r="AAD90" s="1017"/>
      <c r="AAE90" s="1017"/>
      <c r="AAF90" s="1017"/>
      <c r="AAG90" s="1017"/>
      <c r="AAH90" s="1017"/>
      <c r="AAI90" s="1017"/>
      <c r="AAJ90" s="1017"/>
      <c r="AAK90" s="1017"/>
      <c r="AAL90" s="1017"/>
      <c r="AAM90" s="1017"/>
      <c r="AAN90" s="1017"/>
      <c r="AAO90" s="1017"/>
      <c r="AAP90" s="1017"/>
      <c r="AAQ90" s="1017"/>
      <c r="AAR90" s="1017"/>
      <c r="AAS90" s="1017"/>
      <c r="AAT90" s="1017"/>
      <c r="AAU90" s="1017"/>
      <c r="AAV90" s="1017"/>
      <c r="AAW90" s="1017"/>
      <c r="AAX90" s="1017"/>
      <c r="AAY90" s="1017"/>
      <c r="AAZ90" s="1017"/>
      <c r="ABA90" s="1017"/>
      <c r="ABB90" s="1017"/>
      <c r="ABC90" s="1017"/>
      <c r="ABD90" s="1017"/>
      <c r="ABE90" s="1017"/>
      <c r="ABF90" s="1017"/>
      <c r="ABG90" s="1017"/>
      <c r="ABH90" s="1017"/>
      <c r="ABI90" s="1017"/>
      <c r="ABJ90" s="1017"/>
      <c r="ABK90" s="1017"/>
      <c r="ABL90" s="1017"/>
      <c r="ABM90" s="1017"/>
      <c r="ABN90" s="1017"/>
      <c r="ABO90" s="1017"/>
      <c r="ABP90" s="1017"/>
      <c r="ABQ90" s="1017"/>
      <c r="ABR90" s="1017"/>
      <c r="ABS90" s="1017"/>
      <c r="ABT90" s="1017"/>
      <c r="ABU90" s="1017"/>
      <c r="ABV90" s="1017"/>
      <c r="ABW90" s="1017"/>
      <c r="ABX90" s="1017"/>
      <c r="ABY90" s="1017"/>
      <c r="ABZ90" s="1017"/>
      <c r="ACA90" s="1017"/>
      <c r="ACB90" s="1017"/>
      <c r="ACC90" s="1017"/>
      <c r="ACD90" s="1017"/>
      <c r="ACE90" s="1017"/>
      <c r="ACF90" s="1017"/>
      <c r="ACG90" s="1017"/>
      <c r="ACH90" s="1017"/>
      <c r="ACI90" s="1017"/>
      <c r="ACJ90" s="1017"/>
      <c r="ACK90" s="1017"/>
      <c r="ACL90" s="1017"/>
      <c r="ACM90" s="1017"/>
      <c r="ACN90" s="1017"/>
      <c r="ACO90" s="1017"/>
      <c r="ACP90" s="1017"/>
      <c r="ACQ90" s="1017"/>
      <c r="ACR90" s="1017"/>
      <c r="ACS90" s="1017"/>
      <c r="ACT90" s="1017"/>
      <c r="ACU90" s="1017"/>
      <c r="ACV90" s="1017"/>
      <c r="ACW90" s="1017"/>
      <c r="ACX90" s="1017"/>
      <c r="ACY90" s="1017"/>
      <c r="ACZ90" s="1017"/>
      <c r="ADA90" s="1017"/>
      <c r="ADB90" s="1017"/>
      <c r="ADC90" s="1017"/>
      <c r="ADD90" s="1017"/>
      <c r="ADE90" s="1017"/>
      <c r="ADF90" s="1017"/>
      <c r="ADG90" s="1017"/>
      <c r="ADH90" s="1017"/>
      <c r="ADI90" s="1017"/>
      <c r="ADJ90" s="1017"/>
      <c r="ADK90" s="1017"/>
      <c r="ADL90" s="1017"/>
      <c r="ADM90" s="1017"/>
      <c r="ADN90" s="1017"/>
      <c r="ADO90" s="1017"/>
      <c r="ADP90" s="1017"/>
      <c r="ADQ90" s="1017"/>
      <c r="ADR90" s="1017"/>
      <c r="ADS90" s="1017"/>
      <c r="ADT90" s="1017"/>
      <c r="ADU90" s="1017"/>
      <c r="ADV90" s="1017"/>
      <c r="ADW90" s="1017"/>
      <c r="ADX90" s="1017"/>
      <c r="ADY90" s="1017"/>
      <c r="ADZ90" s="1017"/>
      <c r="AEA90" s="1017"/>
      <c r="AEB90" s="1017"/>
      <c r="AEC90" s="1017"/>
      <c r="AED90" s="1017"/>
      <c r="AEE90" s="1017"/>
      <c r="AEF90" s="1017"/>
      <c r="AEG90" s="1017"/>
      <c r="AEH90" s="1017"/>
      <c r="AEI90" s="1017"/>
      <c r="AEJ90" s="1017"/>
      <c r="AEK90" s="1017"/>
      <c r="AEL90" s="1017"/>
      <c r="AEM90" s="1017"/>
      <c r="AEN90" s="1017"/>
      <c r="AEO90" s="1017"/>
      <c r="AEP90" s="1017"/>
      <c r="AEQ90" s="1017"/>
      <c r="AER90" s="1017"/>
      <c r="AES90" s="1017"/>
      <c r="AET90" s="1017"/>
      <c r="AEU90" s="1017"/>
      <c r="AEV90" s="1017"/>
      <c r="AEW90" s="1017"/>
      <c r="AEX90" s="1017"/>
      <c r="AEY90" s="1017"/>
      <c r="AEZ90" s="1017"/>
      <c r="AFA90" s="1017"/>
      <c r="AFB90" s="1017"/>
      <c r="AFC90" s="1017"/>
      <c r="AFD90" s="1017"/>
      <c r="AFE90" s="1017"/>
      <c r="AFF90" s="1017"/>
      <c r="AFG90" s="1017"/>
      <c r="AFH90" s="1017"/>
      <c r="AFI90" s="1017"/>
      <c r="AFJ90" s="1017"/>
      <c r="AFK90" s="1017"/>
      <c r="AFL90" s="1017"/>
      <c r="AFM90" s="1017"/>
      <c r="AFN90" s="1017"/>
      <c r="AFO90" s="1017"/>
      <c r="AFP90" s="1017"/>
      <c r="AFQ90" s="1017"/>
      <c r="AFR90" s="1017"/>
      <c r="AFS90" s="1017"/>
      <c r="AFT90" s="1017"/>
      <c r="AFU90" s="1017"/>
      <c r="AFV90" s="1017"/>
      <c r="AFW90" s="1017"/>
      <c r="AFX90" s="1017"/>
      <c r="AFY90" s="1017"/>
      <c r="AFZ90" s="1017"/>
      <c r="AGA90" s="1017"/>
      <c r="AGB90" s="1017"/>
      <c r="AGC90" s="1017"/>
      <c r="AGD90" s="1017"/>
      <c r="AGE90" s="1017"/>
      <c r="AGF90" s="1017"/>
      <c r="AGG90" s="1017"/>
      <c r="AGH90" s="1017"/>
      <c r="AGI90" s="1017"/>
      <c r="AGJ90" s="1017"/>
      <c r="AGK90" s="1017"/>
      <c r="AGL90" s="1017"/>
      <c r="AGM90" s="1017"/>
      <c r="AGN90" s="1017"/>
      <c r="AGO90" s="1017"/>
      <c r="AGP90" s="1017"/>
      <c r="AGQ90" s="1017"/>
      <c r="AGR90" s="1017"/>
      <c r="AGS90" s="1017"/>
      <c r="AGT90" s="1017"/>
      <c r="AGU90" s="1017"/>
      <c r="AGV90" s="1017"/>
      <c r="AGW90" s="1017"/>
      <c r="AGX90" s="1017"/>
      <c r="AGY90" s="1017"/>
      <c r="AGZ90" s="1017"/>
      <c r="AHA90" s="1017"/>
      <c r="AHB90" s="1017"/>
      <c r="AHC90" s="1017"/>
      <c r="AHD90" s="1017"/>
      <c r="AHE90" s="1017"/>
      <c r="AHF90" s="1017"/>
      <c r="AHG90" s="1017"/>
      <c r="AHH90" s="1017"/>
      <c r="AHI90" s="1017"/>
      <c r="AHJ90" s="1017"/>
      <c r="AHK90" s="1017"/>
      <c r="AHL90" s="1017"/>
      <c r="AHM90" s="1017"/>
      <c r="AHN90" s="1017"/>
      <c r="AHO90" s="1017"/>
      <c r="AHP90" s="1017"/>
      <c r="AHQ90" s="1017"/>
      <c r="AHR90" s="1017"/>
      <c r="AHS90" s="1017"/>
      <c r="AHT90" s="1017"/>
      <c r="AHU90" s="1017"/>
      <c r="AHV90" s="1017"/>
      <c r="AHW90" s="1017"/>
      <c r="AHX90" s="1017"/>
      <c r="AHY90" s="1017"/>
      <c r="AHZ90" s="1017"/>
      <c r="AIA90" s="1017"/>
      <c r="AIB90" s="1017"/>
      <c r="AIC90" s="1017"/>
      <c r="AID90" s="1017"/>
      <c r="AIE90" s="1017"/>
      <c r="AIF90" s="1017"/>
      <c r="AIG90" s="1017"/>
      <c r="AIH90" s="1017"/>
      <c r="AII90" s="1017"/>
      <c r="AIJ90" s="1017"/>
      <c r="AIK90" s="1017"/>
      <c r="AIL90" s="1017"/>
      <c r="AIM90" s="1017"/>
      <c r="AIN90" s="1017"/>
      <c r="AIO90" s="1017"/>
      <c r="AIP90" s="1017"/>
      <c r="AIQ90" s="1017"/>
      <c r="AIR90" s="1017"/>
      <c r="AIS90" s="1017"/>
      <c r="AIT90" s="1017"/>
      <c r="AIU90" s="1017"/>
      <c r="AIV90" s="1017"/>
      <c r="AIW90" s="1017"/>
      <c r="AIX90" s="1017"/>
      <c r="AIY90" s="1017"/>
      <c r="AIZ90" s="1017"/>
      <c r="AJA90" s="1017"/>
      <c r="AJB90" s="1017"/>
      <c r="AJC90" s="1017"/>
      <c r="AJD90" s="1017"/>
      <c r="AJE90" s="1017"/>
      <c r="AJF90" s="1017"/>
      <c r="AJG90" s="1017"/>
      <c r="AJH90" s="1017"/>
      <c r="AJI90" s="1017"/>
      <c r="AJJ90" s="1017"/>
      <c r="AJK90" s="1017"/>
      <c r="AJL90" s="1017"/>
      <c r="AJM90" s="1017"/>
      <c r="AJN90" s="1017"/>
      <c r="AJO90" s="1017"/>
      <c r="AJP90" s="1017"/>
      <c r="AJQ90" s="1017"/>
      <c r="AJR90" s="1017"/>
      <c r="AJS90" s="1017"/>
      <c r="AJT90" s="1017"/>
      <c r="AJU90" s="1017"/>
      <c r="AJV90" s="1017"/>
      <c r="AJW90" s="1017"/>
      <c r="AJX90" s="1017"/>
      <c r="AJY90" s="1017"/>
      <c r="AJZ90" s="1017"/>
      <c r="AKA90" s="1017"/>
      <c r="AKB90" s="1017"/>
      <c r="AKC90" s="1017"/>
      <c r="AKD90" s="1017"/>
      <c r="AKE90" s="1017"/>
      <c r="AKF90" s="1017"/>
      <c r="AKG90" s="1017"/>
      <c r="AKH90" s="1017"/>
      <c r="AKI90" s="1017"/>
      <c r="AKJ90" s="1017"/>
      <c r="AKK90" s="1017"/>
      <c r="AKL90" s="1017"/>
      <c r="AKM90" s="1017"/>
      <c r="AKN90" s="1017"/>
      <c r="AKO90" s="1017"/>
      <c r="AKP90" s="1017"/>
      <c r="AKQ90" s="1017"/>
      <c r="AKR90" s="1017"/>
      <c r="AKS90" s="1017"/>
      <c r="AKT90" s="1017"/>
      <c r="AKU90" s="1017"/>
      <c r="AKV90" s="1017"/>
      <c r="AKW90" s="1017"/>
      <c r="AKX90" s="1017"/>
      <c r="AKY90" s="1017"/>
      <c r="AKZ90" s="1017"/>
      <c r="ALA90" s="1017"/>
      <c r="ALB90" s="1017"/>
      <c r="ALC90" s="1017"/>
      <c r="ALD90" s="1017"/>
      <c r="ALE90" s="1017"/>
      <c r="ALF90" s="1017"/>
      <c r="ALG90" s="1017"/>
      <c r="ALH90" s="1017"/>
      <c r="ALI90" s="1017"/>
      <c r="ALJ90" s="1017"/>
      <c r="ALK90" s="1017"/>
      <c r="ALL90" s="1017"/>
      <c r="ALM90" s="1017"/>
      <c r="ALN90" s="1017"/>
      <c r="ALO90" s="1017"/>
      <c r="ALP90" s="1017"/>
      <c r="ALQ90" s="1017"/>
      <c r="ALR90" s="1017"/>
      <c r="ALS90" s="1017"/>
      <c r="ALT90" s="1017"/>
      <c r="ALU90" s="1017"/>
      <c r="ALV90" s="1017"/>
      <c r="ALW90" s="1017"/>
      <c r="ALX90" s="1017"/>
      <c r="ALY90" s="1017"/>
      <c r="ALZ90" s="1017"/>
      <c r="AMA90" s="1017"/>
      <c r="AMB90" s="1017"/>
      <c r="AMC90" s="1017"/>
      <c r="AMD90" s="1017"/>
      <c r="AME90" s="1017"/>
      <c r="AMF90" s="1017"/>
      <c r="AMG90" s="1017"/>
      <c r="AMH90" s="1017"/>
      <c r="AMI90" s="1017"/>
      <c r="AMJ90" s="1017"/>
      <c r="AMK90" s="1017"/>
      <c r="AML90" s="1017"/>
      <c r="AMM90" s="1017"/>
      <c r="AMN90" s="1017"/>
      <c r="AMO90" s="1017"/>
      <c r="AMP90" s="1017"/>
      <c r="AMQ90" s="1017"/>
      <c r="AMR90" s="1017"/>
      <c r="AMS90" s="1017"/>
      <c r="AMT90" s="1017"/>
      <c r="AMU90" s="1017"/>
      <c r="AMV90" s="1017"/>
      <c r="AMW90" s="1017"/>
      <c r="AMX90" s="1017"/>
      <c r="AMY90" s="1017"/>
      <c r="AMZ90" s="1017"/>
      <c r="ANA90" s="1017"/>
      <c r="ANB90" s="1017"/>
      <c r="ANC90" s="1017"/>
      <c r="AND90" s="1017"/>
      <c r="ANE90" s="1017"/>
      <c r="ANF90" s="1017"/>
      <c r="ANG90" s="1017"/>
      <c r="ANH90" s="1017"/>
      <c r="ANI90" s="1017"/>
      <c r="ANJ90" s="1017"/>
      <c r="ANK90" s="1017"/>
      <c r="ANL90" s="1017"/>
      <c r="ANM90" s="1017"/>
      <c r="ANN90" s="1017"/>
      <c r="ANO90" s="1017"/>
      <c r="ANP90" s="1017"/>
      <c r="ANQ90" s="1017"/>
      <c r="ANR90" s="1017"/>
      <c r="ANS90" s="1017"/>
      <c r="ANT90" s="1017"/>
      <c r="ANU90" s="1017"/>
      <c r="ANV90" s="1017"/>
      <c r="ANW90" s="1017"/>
      <c r="ANX90" s="1017"/>
      <c r="ANY90" s="1017"/>
      <c r="ANZ90" s="1017"/>
      <c r="AOA90" s="1017"/>
      <c r="AOB90" s="1017"/>
      <c r="AOC90" s="1017"/>
      <c r="AOD90" s="1017"/>
      <c r="AOE90" s="1017"/>
      <c r="AOF90" s="1017"/>
      <c r="AOG90" s="1017"/>
      <c r="AOH90" s="1017"/>
      <c r="AOI90" s="1017"/>
      <c r="AOJ90" s="1017"/>
      <c r="AOK90" s="1017"/>
      <c r="AOL90" s="1017"/>
      <c r="AOM90" s="1017"/>
      <c r="AON90" s="1017"/>
      <c r="AOO90" s="1017"/>
      <c r="AOP90" s="1017"/>
      <c r="AOQ90" s="1017"/>
      <c r="AOR90" s="1017"/>
      <c r="AOS90" s="1017"/>
      <c r="AOT90" s="1017"/>
      <c r="AOU90" s="1017"/>
      <c r="AOV90" s="1017"/>
      <c r="AOW90" s="1017"/>
      <c r="AOX90" s="1017"/>
      <c r="AOY90" s="1017"/>
      <c r="AOZ90" s="1017"/>
      <c r="APA90" s="1017"/>
      <c r="APB90" s="1017"/>
      <c r="APC90" s="1017"/>
      <c r="APD90" s="1017"/>
      <c r="APE90" s="1017"/>
      <c r="APF90" s="1017"/>
      <c r="APG90" s="1017"/>
      <c r="APH90" s="1017"/>
      <c r="API90" s="1017"/>
      <c r="APJ90" s="1017"/>
      <c r="APK90" s="1017"/>
      <c r="APL90" s="1017"/>
      <c r="APM90" s="1017"/>
      <c r="APN90" s="1017"/>
      <c r="APO90" s="1017"/>
      <c r="APP90" s="1017"/>
      <c r="APQ90" s="1017"/>
      <c r="APR90" s="1017"/>
      <c r="APS90" s="1017"/>
      <c r="APT90" s="1017"/>
      <c r="APU90" s="1017"/>
      <c r="APV90" s="1017"/>
      <c r="APW90" s="1017"/>
      <c r="APX90" s="1017"/>
      <c r="APY90" s="1017"/>
      <c r="APZ90" s="1017"/>
      <c r="AQA90" s="1017"/>
      <c r="AQB90" s="1017"/>
      <c r="AQC90" s="1017"/>
      <c r="AQD90" s="1017"/>
      <c r="AQE90" s="1017"/>
      <c r="AQF90" s="1017"/>
      <c r="AQG90" s="1017"/>
      <c r="AQH90" s="1017"/>
      <c r="AQI90" s="1017"/>
      <c r="AQJ90" s="1017"/>
      <c r="AQK90" s="1017"/>
      <c r="AQL90" s="1017"/>
      <c r="AQM90" s="1017"/>
      <c r="AQN90" s="1017"/>
      <c r="AQO90" s="1017"/>
      <c r="AQP90" s="1017"/>
      <c r="AQQ90" s="1017"/>
      <c r="AQR90" s="1017"/>
      <c r="AQS90" s="1017"/>
      <c r="AQT90" s="1017"/>
      <c r="AQU90" s="1017"/>
      <c r="AQV90" s="1017"/>
      <c r="AQW90" s="1017"/>
      <c r="AQX90" s="1017"/>
      <c r="AQY90" s="1017"/>
      <c r="AQZ90" s="1017"/>
      <c r="ARA90" s="1017"/>
      <c r="ARB90" s="1017"/>
      <c r="ARC90" s="1017"/>
      <c r="ARD90" s="1017"/>
      <c r="ARE90" s="1017"/>
      <c r="ARF90" s="1017"/>
      <c r="ARG90" s="1017"/>
      <c r="ARH90" s="1017"/>
      <c r="ARI90" s="1017"/>
      <c r="ARJ90" s="1017"/>
      <c r="ARK90" s="1017"/>
      <c r="ARL90" s="1017"/>
      <c r="ARM90" s="1017"/>
      <c r="ARN90" s="1017"/>
      <c r="ARO90" s="1017"/>
      <c r="ARP90" s="1017"/>
      <c r="ARQ90" s="1017"/>
      <c r="ARR90" s="1017"/>
      <c r="ARS90" s="1017"/>
      <c r="ART90" s="1017"/>
      <c r="ARU90" s="1017"/>
      <c r="ARV90" s="1017"/>
      <c r="ARW90" s="1017"/>
      <c r="ARX90" s="1017"/>
      <c r="ARY90" s="1017"/>
      <c r="ARZ90" s="1017"/>
      <c r="ASA90" s="1017"/>
      <c r="ASB90" s="1017"/>
      <c r="ASC90" s="1017"/>
      <c r="ASD90" s="1017"/>
      <c r="ASE90" s="1017"/>
      <c r="ASF90" s="1017"/>
      <c r="ASG90" s="1017"/>
      <c r="ASH90" s="1017"/>
      <c r="ASI90" s="1017"/>
      <c r="ASJ90" s="1017"/>
      <c r="ASK90" s="1017"/>
      <c r="ASL90" s="1017"/>
      <c r="ASM90" s="1017"/>
      <c r="ASN90" s="1017"/>
      <c r="ASO90" s="1017"/>
      <c r="ASP90" s="1017"/>
      <c r="ASQ90" s="1017"/>
      <c r="ASR90" s="1017"/>
      <c r="ASS90" s="1017"/>
      <c r="AST90" s="1017"/>
      <c r="ASU90" s="1017"/>
      <c r="ASV90" s="1017"/>
      <c r="ASW90" s="1017"/>
      <c r="ASX90" s="1017"/>
      <c r="ASY90" s="1017"/>
      <c r="ASZ90" s="1017"/>
      <c r="ATA90" s="1017"/>
      <c r="ATB90" s="1017"/>
      <c r="ATC90" s="1017"/>
      <c r="ATD90" s="1017"/>
      <c r="ATE90" s="1017"/>
      <c r="ATF90" s="1017"/>
      <c r="ATG90" s="1017"/>
      <c r="ATH90" s="1017"/>
      <c r="ATI90" s="1017"/>
      <c r="ATJ90" s="1017"/>
      <c r="ATK90" s="1017"/>
      <c r="ATL90" s="1017"/>
      <c r="ATM90" s="1017"/>
      <c r="ATN90" s="1017"/>
      <c r="ATO90" s="1017"/>
      <c r="ATP90" s="1017"/>
      <c r="ATQ90" s="1017"/>
      <c r="ATR90" s="1017"/>
      <c r="ATS90" s="1017"/>
      <c r="ATT90" s="1017"/>
      <c r="ATU90" s="1017"/>
      <c r="ATV90" s="1017"/>
      <c r="ATW90" s="1017"/>
      <c r="ATX90" s="1017"/>
      <c r="ATY90" s="1017"/>
      <c r="ATZ90" s="1017"/>
      <c r="AUA90" s="1017"/>
      <c r="AUB90" s="1017"/>
      <c r="AUC90" s="1017"/>
      <c r="AUD90" s="1017"/>
      <c r="AUE90" s="1017"/>
      <c r="AUF90" s="1017"/>
      <c r="AUG90" s="1017"/>
      <c r="AUH90" s="1017"/>
      <c r="AUI90" s="1017"/>
      <c r="AUJ90" s="1017"/>
      <c r="AUK90" s="1017"/>
      <c r="AUL90" s="1017"/>
      <c r="AUM90" s="1017"/>
      <c r="AUN90" s="1017"/>
      <c r="AUO90" s="1017"/>
      <c r="AUP90" s="1017"/>
      <c r="AUQ90" s="1017"/>
      <c r="AUR90" s="1017"/>
      <c r="AUS90" s="1017"/>
      <c r="AUT90" s="1017"/>
      <c r="AUU90" s="1017"/>
      <c r="AUV90" s="1017"/>
      <c r="AUW90" s="1017"/>
      <c r="AUX90" s="1017"/>
      <c r="AUY90" s="1017"/>
      <c r="AUZ90" s="1017"/>
      <c r="AVA90" s="1017"/>
      <c r="AVB90" s="1017"/>
      <c r="AVC90" s="1017"/>
      <c r="AVD90" s="1017"/>
      <c r="AVE90" s="1017"/>
      <c r="AVF90" s="1017"/>
      <c r="AVG90" s="1017"/>
      <c r="AVH90" s="1017"/>
      <c r="AVI90" s="1017"/>
      <c r="AVJ90" s="1017"/>
      <c r="AVK90" s="1017"/>
      <c r="AVL90" s="1017"/>
      <c r="AVM90" s="1017"/>
      <c r="AVN90" s="1017"/>
      <c r="AVO90" s="1017"/>
      <c r="AVP90" s="1017"/>
      <c r="AVQ90" s="1017"/>
      <c r="AVR90" s="1017"/>
      <c r="AVS90" s="1017"/>
      <c r="AVT90" s="1017"/>
      <c r="AVU90" s="1017"/>
      <c r="AVV90" s="1017"/>
      <c r="AVW90" s="1017"/>
      <c r="AVX90" s="1017"/>
      <c r="AVY90" s="1017"/>
      <c r="AVZ90" s="1017"/>
      <c r="AWA90" s="1017"/>
      <c r="AWB90" s="1017"/>
      <c r="AWC90" s="1017"/>
      <c r="AWD90" s="1017"/>
      <c r="AWE90" s="1017"/>
      <c r="AWF90" s="1017"/>
      <c r="AWG90" s="1017"/>
      <c r="AWH90" s="1017"/>
      <c r="AWI90" s="1017"/>
      <c r="AWJ90" s="1017"/>
      <c r="AWK90" s="1017"/>
      <c r="AWL90" s="1017"/>
      <c r="AWM90" s="1017"/>
      <c r="AWN90" s="1017"/>
      <c r="AWO90" s="1017"/>
      <c r="AWP90" s="1017"/>
      <c r="AWQ90" s="1017"/>
      <c r="AWR90" s="1017"/>
      <c r="AWS90" s="1017"/>
      <c r="AWT90" s="1017"/>
      <c r="AWU90" s="1017"/>
      <c r="AWV90" s="1017"/>
      <c r="AWW90" s="1017"/>
      <c r="AWX90" s="1017"/>
      <c r="AWY90" s="1017"/>
      <c r="AWZ90" s="1017"/>
      <c r="AXA90" s="1017"/>
      <c r="AXB90" s="1017"/>
      <c r="AXC90" s="1017"/>
      <c r="AXD90" s="1017"/>
      <c r="AXE90" s="1017"/>
      <c r="AXF90" s="1017"/>
      <c r="AXG90" s="1017"/>
      <c r="AXH90" s="1017"/>
      <c r="AXI90" s="1017"/>
      <c r="AXJ90" s="1017"/>
      <c r="AXK90" s="1017"/>
      <c r="AXL90" s="1017"/>
      <c r="AXM90" s="1017"/>
      <c r="AXN90" s="1017"/>
      <c r="AXO90" s="1017"/>
      <c r="AXP90" s="1017"/>
      <c r="AXQ90" s="1017"/>
      <c r="AXR90" s="1017"/>
      <c r="AXS90" s="1017"/>
      <c r="AXT90" s="1017"/>
      <c r="AXU90" s="1017"/>
      <c r="AXV90" s="1017"/>
      <c r="AXW90" s="1017"/>
      <c r="AXX90" s="1017"/>
      <c r="AXY90" s="1017"/>
      <c r="AXZ90" s="1017"/>
      <c r="AYA90" s="1017"/>
      <c r="AYB90" s="1017"/>
      <c r="AYC90" s="1017"/>
      <c r="AYD90" s="1017"/>
      <c r="AYE90" s="1017"/>
      <c r="AYF90" s="1017"/>
      <c r="AYG90" s="1017"/>
      <c r="AYH90" s="1017"/>
      <c r="AYI90" s="1017"/>
      <c r="AYJ90" s="1017"/>
      <c r="AYK90" s="1017"/>
      <c r="AYL90" s="1017"/>
      <c r="AYM90" s="1017"/>
      <c r="AYN90" s="1017"/>
      <c r="AYO90" s="1017"/>
      <c r="AYP90" s="1017"/>
      <c r="AYQ90" s="1017"/>
      <c r="AYR90" s="1017"/>
      <c r="AYS90" s="1017"/>
      <c r="AYT90" s="1017"/>
      <c r="AYU90" s="1017"/>
      <c r="AYV90" s="1017"/>
      <c r="AYW90" s="1017"/>
      <c r="AYX90" s="1017"/>
      <c r="AYY90" s="1017"/>
      <c r="AYZ90" s="1017"/>
      <c r="AZA90" s="1017"/>
      <c r="AZB90" s="1017"/>
      <c r="AZC90" s="1017"/>
      <c r="AZD90" s="1017"/>
      <c r="AZE90" s="1017"/>
      <c r="AZF90" s="1017"/>
      <c r="AZG90" s="1017"/>
      <c r="AZH90" s="1017"/>
      <c r="AZI90" s="1017"/>
      <c r="AZJ90" s="1017"/>
      <c r="AZK90" s="1017"/>
      <c r="AZL90" s="1017"/>
      <c r="AZM90" s="1017"/>
      <c r="AZN90" s="1017"/>
      <c r="AZO90" s="1017"/>
      <c r="AZP90" s="1017"/>
      <c r="AZQ90" s="1017"/>
      <c r="AZR90" s="1017"/>
      <c r="AZS90" s="1017"/>
      <c r="AZT90" s="1017"/>
      <c r="AZU90" s="1017"/>
      <c r="AZV90" s="1017"/>
      <c r="AZW90" s="1017"/>
      <c r="AZX90" s="1017"/>
      <c r="AZY90" s="1017"/>
      <c r="AZZ90" s="1017"/>
      <c r="BAA90" s="1017"/>
      <c r="BAB90" s="1017"/>
      <c r="BAC90" s="1017"/>
      <c r="BAD90" s="1017"/>
      <c r="BAE90" s="1017"/>
      <c r="BAF90" s="1017"/>
      <c r="BAG90" s="1017"/>
      <c r="BAH90" s="1017"/>
      <c r="BAI90" s="1017"/>
      <c r="BAJ90" s="1017"/>
      <c r="BAK90" s="1017"/>
      <c r="BAL90" s="1017"/>
      <c r="BAM90" s="1017"/>
      <c r="BAN90" s="1017"/>
      <c r="BAO90" s="1017"/>
      <c r="BAP90" s="1017"/>
      <c r="BAQ90" s="1017"/>
      <c r="BAR90" s="1017"/>
      <c r="BAS90" s="1017"/>
      <c r="BAT90" s="1017"/>
      <c r="BAU90" s="1017"/>
      <c r="BAV90" s="1017"/>
      <c r="BAW90" s="1017"/>
      <c r="BAX90" s="1017"/>
      <c r="BAY90" s="1017"/>
      <c r="BAZ90" s="1017"/>
      <c r="BBA90" s="1017"/>
      <c r="BBB90" s="1017"/>
      <c r="BBC90" s="1017"/>
      <c r="BBD90" s="1017"/>
      <c r="BBE90" s="1017"/>
      <c r="BBF90" s="1017"/>
      <c r="BBG90" s="1017"/>
      <c r="BBH90" s="1017"/>
      <c r="BBI90" s="1017"/>
      <c r="BBJ90" s="1017"/>
      <c r="BBK90" s="1017"/>
      <c r="BBL90" s="1017"/>
      <c r="BBM90" s="1017"/>
      <c r="BBN90" s="1017"/>
      <c r="BBO90" s="1017"/>
      <c r="BBP90" s="1017"/>
      <c r="BBQ90" s="1017"/>
      <c r="BBR90" s="1017"/>
      <c r="BBS90" s="1017"/>
      <c r="BBT90" s="1017"/>
      <c r="BBU90" s="1017"/>
      <c r="BBV90" s="1017"/>
      <c r="BBW90" s="1017"/>
      <c r="BBX90" s="1017"/>
      <c r="BBY90" s="1017"/>
      <c r="BBZ90" s="1017"/>
      <c r="BCA90" s="1017"/>
      <c r="BCB90" s="1017"/>
      <c r="BCC90" s="1017"/>
      <c r="BCD90" s="1017"/>
      <c r="BCE90" s="1017"/>
      <c r="BCF90" s="1017"/>
      <c r="BCG90" s="1017"/>
      <c r="BCH90" s="1017"/>
      <c r="BCI90" s="1017"/>
      <c r="BCJ90" s="1017"/>
      <c r="BCK90" s="1017"/>
      <c r="BCL90" s="1017"/>
      <c r="BCM90" s="1017"/>
      <c r="BCN90" s="1017"/>
      <c r="BCO90" s="1017"/>
      <c r="BCP90" s="1017"/>
      <c r="BCQ90" s="1017"/>
      <c r="BCR90" s="1017"/>
      <c r="BCS90" s="1017"/>
      <c r="BCT90" s="1017"/>
      <c r="BCU90" s="1017"/>
      <c r="BCV90" s="1017"/>
      <c r="BCW90" s="1017"/>
      <c r="BCX90" s="1017"/>
      <c r="BCY90" s="1017"/>
      <c r="BCZ90" s="1017"/>
      <c r="BDA90" s="1017"/>
      <c r="BDB90" s="1017"/>
      <c r="BDC90" s="1017"/>
      <c r="BDD90" s="1017"/>
      <c r="BDE90" s="1017"/>
      <c r="BDF90" s="1017"/>
      <c r="BDG90" s="1017"/>
      <c r="BDH90" s="1017"/>
      <c r="BDI90" s="1017"/>
      <c r="BDJ90" s="1017"/>
      <c r="BDK90" s="1017"/>
      <c r="BDL90" s="1017"/>
      <c r="BDM90" s="1017"/>
      <c r="BDN90" s="1017"/>
      <c r="BDO90" s="1017"/>
      <c r="BDP90" s="1017"/>
      <c r="BDQ90" s="1017"/>
      <c r="BDR90" s="1017"/>
      <c r="BDS90" s="1017"/>
      <c r="BDT90" s="1017"/>
      <c r="BDU90" s="1017"/>
      <c r="BDV90" s="1017"/>
      <c r="BDW90" s="1017"/>
      <c r="BDX90" s="1017"/>
      <c r="BDY90" s="1017"/>
      <c r="BDZ90" s="1017"/>
      <c r="BEA90" s="1017"/>
      <c r="BEB90" s="1017"/>
      <c r="BEC90" s="1017"/>
      <c r="BED90" s="1017"/>
      <c r="BEE90" s="1017"/>
      <c r="BEF90" s="1017"/>
      <c r="BEG90" s="1017"/>
      <c r="BEH90" s="1017"/>
      <c r="BEI90" s="1017"/>
      <c r="BEJ90" s="1017"/>
      <c r="BEK90" s="1017"/>
      <c r="BEL90" s="1017"/>
      <c r="BEM90" s="1017"/>
      <c r="BEN90" s="1017"/>
      <c r="BEO90" s="1017"/>
      <c r="BEP90" s="1017"/>
      <c r="BEQ90" s="1017"/>
      <c r="BER90" s="1017"/>
      <c r="BES90" s="1017"/>
      <c r="BET90" s="1017"/>
      <c r="BEU90" s="1017"/>
      <c r="BEV90" s="1017"/>
      <c r="BEW90" s="1017"/>
      <c r="BEX90" s="1017"/>
      <c r="BEY90" s="1017"/>
      <c r="BEZ90" s="1017"/>
      <c r="BFA90" s="1017"/>
      <c r="BFB90" s="1017"/>
      <c r="BFC90" s="1017"/>
      <c r="BFD90" s="1017"/>
      <c r="BFE90" s="1017"/>
      <c r="BFF90" s="1017"/>
      <c r="BFG90" s="1017"/>
      <c r="BFH90" s="1017"/>
      <c r="BFI90" s="1017"/>
      <c r="BFJ90" s="1017"/>
      <c r="BFK90" s="1017"/>
      <c r="BFL90" s="1017"/>
      <c r="BFM90" s="1017"/>
      <c r="BFN90" s="1017"/>
      <c r="BFO90" s="1017"/>
      <c r="BFP90" s="1017"/>
      <c r="BFQ90" s="1017"/>
      <c r="BFR90" s="1017"/>
      <c r="BFS90" s="1017"/>
      <c r="BFT90" s="1017"/>
      <c r="BFU90" s="1017"/>
      <c r="BFV90" s="1017"/>
      <c r="BFW90" s="1017"/>
      <c r="BFX90" s="1017"/>
      <c r="BFY90" s="1017"/>
      <c r="BFZ90" s="1017"/>
      <c r="BGA90" s="1017"/>
      <c r="BGB90" s="1017"/>
      <c r="BGC90" s="1017"/>
      <c r="BGD90" s="1017"/>
      <c r="BGE90" s="1017"/>
      <c r="BGF90" s="1017"/>
      <c r="BGG90" s="1017"/>
      <c r="BGH90" s="1017"/>
      <c r="BGI90" s="1017"/>
      <c r="BGJ90" s="1017"/>
      <c r="BGK90" s="1017"/>
      <c r="BGL90" s="1017"/>
      <c r="BGM90" s="1017"/>
      <c r="BGN90" s="1017"/>
      <c r="BGO90" s="1017"/>
      <c r="BGP90" s="1017"/>
      <c r="BGQ90" s="1017"/>
      <c r="BGR90" s="1017"/>
      <c r="BGS90" s="1017"/>
      <c r="BGT90" s="1017"/>
      <c r="BGU90" s="1017"/>
      <c r="BGV90" s="1017"/>
      <c r="BGW90" s="1017"/>
      <c r="BGX90" s="1017"/>
      <c r="BGY90" s="1017"/>
      <c r="BGZ90" s="1017"/>
      <c r="BHA90" s="1017"/>
      <c r="BHB90" s="1017"/>
      <c r="BHC90" s="1017"/>
      <c r="BHD90" s="1017"/>
      <c r="BHE90" s="1017"/>
      <c r="BHF90" s="1017"/>
      <c r="BHG90" s="1017"/>
      <c r="BHH90" s="1017"/>
      <c r="BHI90" s="1017"/>
      <c r="BHJ90" s="1017"/>
      <c r="BHK90" s="1017"/>
      <c r="BHL90" s="1017"/>
      <c r="BHM90" s="1017"/>
      <c r="BHN90" s="1017"/>
      <c r="BHO90" s="1017"/>
      <c r="BHP90" s="1017"/>
      <c r="BHQ90" s="1017"/>
      <c r="BHR90" s="1017"/>
      <c r="BHS90" s="1017"/>
      <c r="BHT90" s="1017"/>
      <c r="BHU90" s="1017"/>
      <c r="BHV90" s="1017"/>
      <c r="BHW90" s="1017"/>
      <c r="BHX90" s="1017"/>
      <c r="BHY90" s="1017"/>
      <c r="BHZ90" s="1017"/>
      <c r="BIA90" s="1017"/>
      <c r="BIB90" s="1017"/>
      <c r="BIC90" s="1017"/>
      <c r="BID90" s="1017"/>
      <c r="BIE90" s="1017"/>
      <c r="BIF90" s="1017"/>
      <c r="BIG90" s="1017"/>
      <c r="BIH90" s="1017"/>
      <c r="BII90" s="1017"/>
      <c r="BIJ90" s="1017"/>
      <c r="BIK90" s="1017"/>
      <c r="BIL90" s="1017"/>
      <c r="BIM90" s="1017"/>
      <c r="BIN90" s="1017"/>
      <c r="BIO90" s="1017"/>
      <c r="BIP90" s="1017"/>
      <c r="BIQ90" s="1017"/>
      <c r="BIR90" s="1017"/>
      <c r="BIS90" s="1017"/>
      <c r="BIT90" s="1017"/>
      <c r="BIU90" s="1017"/>
      <c r="BIV90" s="1017"/>
      <c r="BIW90" s="1017"/>
      <c r="BIX90" s="1017"/>
      <c r="BIY90" s="1017"/>
      <c r="BIZ90" s="1017"/>
      <c r="BJA90" s="1017"/>
      <c r="BJB90" s="1017"/>
      <c r="BJC90" s="1017"/>
      <c r="BJD90" s="1017"/>
      <c r="BJE90" s="1017"/>
      <c r="BJF90" s="1017"/>
      <c r="BJG90" s="1017"/>
      <c r="BJH90" s="1017"/>
      <c r="BJI90" s="1017"/>
      <c r="BJJ90" s="1017"/>
      <c r="BJK90" s="1017"/>
      <c r="BJL90" s="1017"/>
      <c r="BJM90" s="1017"/>
      <c r="BJN90" s="1017"/>
      <c r="BJO90" s="1017"/>
      <c r="BJP90" s="1017"/>
      <c r="BJQ90" s="1017"/>
      <c r="BJR90" s="1017"/>
      <c r="BJS90" s="1017"/>
      <c r="BJT90" s="1017"/>
      <c r="BJU90" s="1017"/>
      <c r="BJV90" s="1017"/>
      <c r="BJW90" s="1017"/>
      <c r="BJX90" s="1017"/>
      <c r="BJY90" s="1017"/>
      <c r="BJZ90" s="1017"/>
      <c r="BKA90" s="1017"/>
      <c r="BKB90" s="1017"/>
      <c r="BKC90" s="1017"/>
      <c r="BKD90" s="1017"/>
      <c r="BKE90" s="1017"/>
      <c r="BKF90" s="1017"/>
      <c r="BKG90" s="1017"/>
      <c r="BKH90" s="1017"/>
      <c r="BKI90" s="1017"/>
      <c r="BKJ90" s="1017"/>
      <c r="BKK90" s="1017"/>
      <c r="BKL90" s="1017"/>
      <c r="BKM90" s="1017"/>
      <c r="BKN90" s="1017"/>
      <c r="BKO90" s="1017"/>
      <c r="BKP90" s="1017"/>
      <c r="BKQ90" s="1017"/>
      <c r="BKR90" s="1017"/>
      <c r="BKS90" s="1017"/>
      <c r="BKT90" s="1017"/>
      <c r="BKU90" s="1017"/>
      <c r="BKV90" s="1017"/>
      <c r="BKW90" s="1017"/>
      <c r="BKX90" s="1017"/>
      <c r="BKY90" s="1017"/>
      <c r="BKZ90" s="1017"/>
      <c r="BLA90" s="1017"/>
      <c r="BLB90" s="1017"/>
      <c r="BLC90" s="1017"/>
      <c r="BLD90" s="1017"/>
      <c r="BLE90" s="1017"/>
      <c r="BLF90" s="1017"/>
      <c r="BLG90" s="1017"/>
      <c r="BLH90" s="1017"/>
      <c r="BLI90" s="1017"/>
      <c r="BLJ90" s="1017"/>
      <c r="BLK90" s="1017"/>
      <c r="BLL90" s="1017"/>
      <c r="BLM90" s="1017"/>
      <c r="BLN90" s="1017"/>
      <c r="BLO90" s="1017"/>
      <c r="BLP90" s="1017"/>
      <c r="BLQ90" s="1017"/>
      <c r="BLR90" s="1017"/>
      <c r="BLS90" s="1017"/>
      <c r="BLT90" s="1017"/>
      <c r="BLU90" s="1017"/>
      <c r="BLV90" s="1017"/>
      <c r="BLW90" s="1017"/>
      <c r="BLX90" s="1017"/>
      <c r="BLY90" s="1017"/>
      <c r="BLZ90" s="1017"/>
      <c r="BMA90" s="1017"/>
      <c r="BMB90" s="1017"/>
      <c r="BMC90" s="1017"/>
      <c r="BMD90" s="1017"/>
      <c r="BME90" s="1017"/>
      <c r="BMF90" s="1017"/>
      <c r="BMG90" s="1017"/>
      <c r="BMH90" s="1017"/>
      <c r="BMI90" s="1017"/>
      <c r="BMJ90" s="1017"/>
      <c r="BMK90" s="1017"/>
      <c r="BML90" s="1017"/>
      <c r="BMM90" s="1017"/>
      <c r="BMN90" s="1017"/>
      <c r="BMO90" s="1017"/>
      <c r="BMP90" s="1017"/>
      <c r="BMQ90" s="1017"/>
      <c r="BMR90" s="1017"/>
      <c r="BMS90" s="1017"/>
      <c r="BMT90" s="1017"/>
      <c r="BMU90" s="1017"/>
      <c r="BMV90" s="1017"/>
      <c r="BMW90" s="1017"/>
      <c r="BMX90" s="1017"/>
      <c r="BMY90" s="1017"/>
      <c r="BMZ90" s="1017"/>
      <c r="BNA90" s="1017"/>
      <c r="BNB90" s="1017"/>
      <c r="BNC90" s="1017"/>
      <c r="BND90" s="1017"/>
      <c r="BNE90" s="1017"/>
      <c r="BNF90" s="1017"/>
      <c r="BNG90" s="1017"/>
      <c r="BNH90" s="1017"/>
      <c r="BNI90" s="1017"/>
      <c r="BNJ90" s="1017"/>
      <c r="BNK90" s="1017"/>
      <c r="BNL90" s="1017"/>
      <c r="BNM90" s="1017"/>
      <c r="BNN90" s="1017"/>
      <c r="BNO90" s="1017"/>
      <c r="BNP90" s="1017"/>
      <c r="BNQ90" s="1017"/>
      <c r="BNR90" s="1017"/>
      <c r="BNS90" s="1017"/>
      <c r="BNT90" s="1017"/>
      <c r="BNU90" s="1017"/>
      <c r="BNV90" s="1017"/>
      <c r="BNW90" s="1017"/>
      <c r="BNX90" s="1017"/>
      <c r="BNY90" s="1017"/>
      <c r="BNZ90" s="1017"/>
      <c r="BOA90" s="1017"/>
      <c r="BOB90" s="1017"/>
      <c r="BOC90" s="1017"/>
      <c r="BOD90" s="1017"/>
      <c r="BOE90" s="1017"/>
      <c r="BOF90" s="1017"/>
      <c r="BOG90" s="1017"/>
      <c r="BOH90" s="1017"/>
      <c r="BOI90" s="1017"/>
      <c r="BOJ90" s="1017"/>
      <c r="BOK90" s="1017"/>
      <c r="BOL90" s="1017"/>
      <c r="BOM90" s="1017"/>
      <c r="BON90" s="1017"/>
      <c r="BOO90" s="1017"/>
      <c r="BOP90" s="1017"/>
      <c r="BOQ90" s="1017"/>
      <c r="BOR90" s="1017"/>
      <c r="BOS90" s="1017"/>
      <c r="BOT90" s="1017"/>
      <c r="BOU90" s="1017"/>
      <c r="BOV90" s="1017"/>
      <c r="BOW90" s="1017"/>
      <c r="BOX90" s="1017"/>
      <c r="BOY90" s="1017"/>
      <c r="BOZ90" s="1017"/>
      <c r="BPA90" s="1017"/>
      <c r="BPB90" s="1017"/>
      <c r="BPC90" s="1017"/>
      <c r="BPD90" s="1017"/>
      <c r="BPE90" s="1017"/>
      <c r="BPF90" s="1017"/>
      <c r="BPG90" s="1017"/>
      <c r="BPH90" s="1017"/>
      <c r="BPI90" s="1017"/>
      <c r="BPJ90" s="1017"/>
      <c r="BPK90" s="1017"/>
      <c r="BPL90" s="1017"/>
      <c r="BPM90" s="1017"/>
      <c r="BPN90" s="1017"/>
      <c r="BPO90" s="1017"/>
      <c r="BPP90" s="1017"/>
      <c r="BPQ90" s="1017"/>
      <c r="BPR90" s="1017"/>
      <c r="BPS90" s="1017"/>
      <c r="BPT90" s="1017"/>
      <c r="BPU90" s="1017"/>
      <c r="BPV90" s="1017"/>
      <c r="BPW90" s="1017"/>
      <c r="BPX90" s="1017"/>
      <c r="BPY90" s="1017"/>
      <c r="BPZ90" s="1017"/>
      <c r="BQA90" s="1017"/>
      <c r="BQB90" s="1017"/>
      <c r="BQC90" s="1017"/>
      <c r="BQD90" s="1017"/>
      <c r="BQE90" s="1017"/>
      <c r="BQF90" s="1017"/>
      <c r="BQG90" s="1017"/>
      <c r="BQH90" s="1017"/>
      <c r="BQI90" s="1017"/>
      <c r="BQJ90" s="1017"/>
      <c r="BQK90" s="1017"/>
      <c r="BQL90" s="1017"/>
      <c r="BQM90" s="1017"/>
      <c r="BQN90" s="1017"/>
      <c r="BQO90" s="1017"/>
      <c r="BQP90" s="1017"/>
      <c r="BQQ90" s="1017"/>
      <c r="BQR90" s="1017"/>
      <c r="BQS90" s="1017"/>
      <c r="BQT90" s="1017"/>
      <c r="BQU90" s="1017"/>
      <c r="BQV90" s="1017"/>
      <c r="BQW90" s="1017"/>
      <c r="BQX90" s="1017"/>
      <c r="BQY90" s="1017"/>
      <c r="BQZ90" s="1017"/>
      <c r="BRA90" s="1017"/>
      <c r="BRB90" s="1017"/>
      <c r="BRC90" s="1017"/>
      <c r="BRD90" s="1017"/>
      <c r="BRE90" s="1017"/>
      <c r="BRF90" s="1017"/>
      <c r="BRG90" s="1017"/>
      <c r="BRH90" s="1017"/>
      <c r="BRI90" s="1017"/>
      <c r="BRJ90" s="1017"/>
      <c r="BRK90" s="1017"/>
      <c r="BRL90" s="1017"/>
      <c r="BRM90" s="1017"/>
      <c r="BRN90" s="1017"/>
      <c r="BRO90" s="1017"/>
      <c r="BRP90" s="1017"/>
      <c r="BRQ90" s="1017"/>
      <c r="BRR90" s="1017"/>
      <c r="BRS90" s="1017"/>
      <c r="BRT90" s="1017"/>
      <c r="BRU90" s="1017"/>
      <c r="BRV90" s="1017"/>
      <c r="BRW90" s="1017"/>
      <c r="BRX90" s="1017"/>
      <c r="BRY90" s="1017"/>
      <c r="BRZ90" s="1017"/>
      <c r="BSA90" s="1017"/>
      <c r="BSB90" s="1017"/>
      <c r="BSC90" s="1017"/>
      <c r="BSD90" s="1017"/>
      <c r="BSE90" s="1017"/>
      <c r="BSF90" s="1017"/>
      <c r="BSG90" s="1017"/>
      <c r="BSH90" s="1017"/>
      <c r="BSI90" s="1017"/>
      <c r="BSJ90" s="1017"/>
      <c r="BSK90" s="1017"/>
      <c r="BSL90" s="1017"/>
      <c r="BSM90" s="1017"/>
      <c r="BSN90" s="1017"/>
      <c r="BSO90" s="1017"/>
      <c r="BSP90" s="1017"/>
      <c r="BSQ90" s="1017"/>
      <c r="BSR90" s="1017"/>
      <c r="BSS90" s="1017"/>
      <c r="BST90" s="1017"/>
      <c r="BSU90" s="1017"/>
      <c r="BSV90" s="1017"/>
      <c r="BSW90" s="1017"/>
      <c r="BSX90" s="1017"/>
      <c r="BSY90" s="1017"/>
      <c r="BSZ90" s="1017"/>
      <c r="BTA90" s="1017"/>
      <c r="BTB90" s="1017"/>
      <c r="BTC90" s="1017"/>
      <c r="BTD90" s="1017"/>
      <c r="BTE90" s="1017"/>
      <c r="BTF90" s="1017"/>
      <c r="BTG90" s="1017"/>
      <c r="BTH90" s="1017"/>
      <c r="BTI90" s="1017"/>
      <c r="BTJ90" s="1017"/>
      <c r="BTK90" s="1017"/>
      <c r="BTL90" s="1017"/>
      <c r="BTM90" s="1017"/>
      <c r="BTN90" s="1017"/>
      <c r="BTO90" s="1017"/>
      <c r="BTP90" s="1017"/>
      <c r="BTQ90" s="1017"/>
      <c r="BTR90" s="1017"/>
      <c r="BTS90" s="1017"/>
      <c r="BTT90" s="1017"/>
      <c r="BTU90" s="1017"/>
      <c r="BTV90" s="1017"/>
      <c r="BTW90" s="1017"/>
      <c r="BTX90" s="1017"/>
      <c r="BTY90" s="1017"/>
      <c r="BTZ90" s="1017"/>
      <c r="BUA90" s="1017"/>
      <c r="BUB90" s="1017"/>
      <c r="BUC90" s="1017"/>
      <c r="BUD90" s="1017"/>
      <c r="BUE90" s="1017"/>
      <c r="BUF90" s="1017"/>
      <c r="BUG90" s="1017"/>
      <c r="BUH90" s="1017"/>
      <c r="BUI90" s="1017"/>
      <c r="BUJ90" s="1017"/>
      <c r="BUK90" s="1017"/>
      <c r="BUL90" s="1017"/>
      <c r="BUM90" s="1017"/>
      <c r="BUN90" s="1017"/>
      <c r="BUO90" s="1017"/>
      <c r="BUP90" s="1017"/>
      <c r="BUQ90" s="1017"/>
      <c r="BUR90" s="1017"/>
      <c r="BUS90" s="1017"/>
      <c r="BUT90" s="1017"/>
      <c r="BUU90" s="1017"/>
      <c r="BUV90" s="1017"/>
      <c r="BUW90" s="1017"/>
      <c r="BUX90" s="1017"/>
      <c r="BUY90" s="1017"/>
      <c r="BUZ90" s="1017"/>
      <c r="BVA90" s="1017"/>
      <c r="BVB90" s="1017"/>
      <c r="BVC90" s="1017"/>
      <c r="BVD90" s="1017"/>
      <c r="BVE90" s="1017"/>
      <c r="BVF90" s="1017"/>
      <c r="BVG90" s="1017"/>
      <c r="BVH90" s="1017"/>
      <c r="BVI90" s="1017"/>
      <c r="BVJ90" s="1017"/>
      <c r="BVK90" s="1017"/>
      <c r="BVL90" s="1017"/>
      <c r="BVM90" s="1017"/>
      <c r="BVN90" s="1017"/>
      <c r="BVO90" s="1017"/>
      <c r="BVP90" s="1017"/>
      <c r="BVQ90" s="1017"/>
      <c r="BVR90" s="1017"/>
      <c r="BVS90" s="1017"/>
      <c r="BVT90" s="1017"/>
      <c r="BVU90" s="1017"/>
      <c r="BVV90" s="1017"/>
      <c r="BVW90" s="1017"/>
      <c r="BVX90" s="1017"/>
      <c r="BVY90" s="1017"/>
      <c r="BVZ90" s="1017"/>
      <c r="BWA90" s="1017"/>
      <c r="BWB90" s="1017"/>
      <c r="BWC90" s="1017"/>
      <c r="BWD90" s="1017"/>
      <c r="BWE90" s="1017"/>
      <c r="BWF90" s="1017"/>
      <c r="BWG90" s="1017"/>
      <c r="BWH90" s="1017"/>
      <c r="BWI90" s="1017"/>
      <c r="BWJ90" s="1017"/>
      <c r="BWK90" s="1017"/>
      <c r="BWL90" s="1017"/>
      <c r="BWM90" s="1017"/>
      <c r="BWN90" s="1017"/>
      <c r="BWO90" s="1017"/>
      <c r="BWP90" s="1017"/>
      <c r="BWQ90" s="1017"/>
      <c r="BWR90" s="1017"/>
      <c r="BWS90" s="1017"/>
      <c r="BWT90" s="1017"/>
      <c r="BWU90" s="1017"/>
      <c r="BWV90" s="1017"/>
      <c r="BWW90" s="1017"/>
      <c r="BWX90" s="1017"/>
      <c r="BWY90" s="1017"/>
      <c r="BWZ90" s="1017"/>
      <c r="BXA90" s="1017"/>
      <c r="BXB90" s="1017"/>
      <c r="BXC90" s="1017"/>
      <c r="BXD90" s="1017"/>
      <c r="BXE90" s="1017"/>
      <c r="BXF90" s="1017"/>
      <c r="BXG90" s="1017"/>
      <c r="BXH90" s="1017"/>
      <c r="BXI90" s="1017"/>
      <c r="BXJ90" s="1017"/>
      <c r="BXK90" s="1017"/>
      <c r="BXL90" s="1017"/>
      <c r="BXM90" s="1017"/>
      <c r="BXN90" s="1017"/>
      <c r="BXO90" s="1017"/>
      <c r="BXP90" s="1017"/>
      <c r="BXQ90" s="1017"/>
      <c r="BXR90" s="1017"/>
      <c r="BXS90" s="1017"/>
      <c r="BXT90" s="1017"/>
      <c r="BXU90" s="1017"/>
      <c r="BXV90" s="1017"/>
      <c r="BXW90" s="1017"/>
      <c r="BXX90" s="1017"/>
      <c r="BXY90" s="1017"/>
      <c r="BXZ90" s="1017"/>
      <c r="BYA90" s="1017"/>
      <c r="BYB90" s="1017"/>
      <c r="BYC90" s="1017"/>
      <c r="BYD90" s="1017"/>
      <c r="BYE90" s="1017"/>
      <c r="BYF90" s="1017"/>
      <c r="BYG90" s="1017"/>
      <c r="BYH90" s="1017"/>
      <c r="BYI90" s="1017"/>
      <c r="BYJ90" s="1017"/>
      <c r="BYK90" s="1017"/>
      <c r="BYL90" s="1017"/>
      <c r="BYM90" s="1017"/>
      <c r="BYN90" s="1017"/>
      <c r="BYO90" s="1017"/>
      <c r="BYP90" s="1017"/>
      <c r="BYQ90" s="1017"/>
      <c r="BYR90" s="1017"/>
      <c r="BYS90" s="1017"/>
      <c r="BYT90" s="1017"/>
      <c r="BYU90" s="1017"/>
      <c r="BYV90" s="1017"/>
      <c r="BYW90" s="1017"/>
      <c r="BYX90" s="1017"/>
      <c r="BYY90" s="1017"/>
      <c r="BYZ90" s="1017"/>
      <c r="BZA90" s="1017"/>
      <c r="BZB90" s="1017"/>
      <c r="BZC90" s="1017"/>
      <c r="BZD90" s="1017"/>
      <c r="BZE90" s="1017"/>
      <c r="BZF90" s="1017"/>
      <c r="BZG90" s="1017"/>
      <c r="BZH90" s="1017"/>
      <c r="BZI90" s="1017"/>
      <c r="BZJ90" s="1017"/>
      <c r="BZK90" s="1017"/>
      <c r="BZL90" s="1017"/>
      <c r="BZM90" s="1017"/>
      <c r="BZN90" s="1017"/>
      <c r="BZO90" s="1017"/>
      <c r="BZP90" s="1017"/>
      <c r="BZQ90" s="1017"/>
      <c r="BZR90" s="1017"/>
      <c r="BZS90" s="1017"/>
      <c r="BZT90" s="1017"/>
      <c r="BZU90" s="1017"/>
      <c r="BZV90" s="1017"/>
      <c r="BZW90" s="1017"/>
      <c r="BZX90" s="1017"/>
      <c r="BZY90" s="1017"/>
      <c r="BZZ90" s="1017"/>
      <c r="CAA90" s="1017"/>
      <c r="CAB90" s="1017"/>
      <c r="CAC90" s="1017"/>
      <c r="CAD90" s="1017"/>
      <c r="CAE90" s="1017"/>
      <c r="CAF90" s="1017"/>
      <c r="CAG90" s="1017"/>
      <c r="CAH90" s="1017"/>
      <c r="CAI90" s="1017"/>
      <c r="CAJ90" s="1017"/>
      <c r="CAK90" s="1017"/>
      <c r="CAL90" s="1017"/>
      <c r="CAM90" s="1017"/>
      <c r="CAN90" s="1017"/>
      <c r="CAO90" s="1017"/>
      <c r="CAP90" s="1017"/>
      <c r="CAQ90" s="1017"/>
      <c r="CAR90" s="1017"/>
      <c r="CAS90" s="1017"/>
      <c r="CAT90" s="1017"/>
      <c r="CAU90" s="1017"/>
      <c r="CAV90" s="1017"/>
      <c r="CAW90" s="1017"/>
      <c r="CAX90" s="1017"/>
      <c r="CAY90" s="1017"/>
      <c r="CAZ90" s="1017"/>
      <c r="CBA90" s="1017"/>
      <c r="CBB90" s="1017"/>
      <c r="CBC90" s="1017"/>
      <c r="CBD90" s="1017"/>
      <c r="CBE90" s="1017"/>
      <c r="CBF90" s="1017"/>
      <c r="CBG90" s="1017"/>
      <c r="CBH90" s="1017"/>
      <c r="CBI90" s="1017"/>
      <c r="CBJ90" s="1017"/>
      <c r="CBK90" s="1017"/>
      <c r="CBL90" s="1017"/>
      <c r="CBM90" s="1017"/>
      <c r="CBN90" s="1017"/>
      <c r="CBO90" s="1017"/>
      <c r="CBP90" s="1017"/>
      <c r="CBQ90" s="1017"/>
      <c r="CBR90" s="1017"/>
      <c r="CBS90" s="1017"/>
      <c r="CBT90" s="1017"/>
      <c r="CBU90" s="1017"/>
      <c r="CBV90" s="1017"/>
      <c r="CBW90" s="1017"/>
      <c r="CBX90" s="1017"/>
      <c r="CBY90" s="1017"/>
      <c r="CBZ90" s="1017"/>
      <c r="CCA90" s="1017"/>
      <c r="CCB90" s="1017"/>
      <c r="CCC90" s="1017"/>
      <c r="CCD90" s="1017"/>
      <c r="CCE90" s="1017"/>
      <c r="CCF90" s="1017"/>
      <c r="CCG90" s="1017"/>
      <c r="CCH90" s="1017"/>
      <c r="CCI90" s="1017"/>
      <c r="CCJ90" s="1017"/>
      <c r="CCK90" s="1017"/>
      <c r="CCL90" s="1017"/>
      <c r="CCM90" s="1017"/>
      <c r="CCN90" s="1017"/>
      <c r="CCO90" s="1017"/>
      <c r="CCP90" s="1017"/>
      <c r="CCQ90" s="1017"/>
      <c r="CCR90" s="1017"/>
      <c r="CCS90" s="1017"/>
      <c r="CCT90" s="1017"/>
      <c r="CCU90" s="1017"/>
      <c r="CCV90" s="1017"/>
      <c r="CCW90" s="1017"/>
      <c r="CCX90" s="1017"/>
      <c r="CCY90" s="1017"/>
      <c r="CCZ90" s="1017"/>
      <c r="CDA90" s="1017"/>
      <c r="CDB90" s="1017"/>
      <c r="CDC90" s="1017"/>
      <c r="CDD90" s="1017"/>
      <c r="CDE90" s="1017"/>
      <c r="CDF90" s="1017"/>
      <c r="CDG90" s="1017"/>
      <c r="CDH90" s="1017"/>
      <c r="CDI90" s="1017"/>
      <c r="CDJ90" s="1017"/>
      <c r="CDK90" s="1017"/>
      <c r="CDL90" s="1017"/>
      <c r="CDM90" s="1017"/>
      <c r="CDN90" s="1017"/>
      <c r="CDO90" s="1017"/>
      <c r="CDP90" s="1017"/>
      <c r="CDQ90" s="1017"/>
      <c r="CDR90" s="1017"/>
      <c r="CDS90" s="1017"/>
      <c r="CDT90" s="1017"/>
      <c r="CDU90" s="1017"/>
      <c r="CDV90" s="1017"/>
      <c r="CDW90" s="1017"/>
      <c r="CDX90" s="1017"/>
      <c r="CDY90" s="1017"/>
      <c r="CDZ90" s="1017"/>
      <c r="CEA90" s="1017"/>
      <c r="CEB90" s="1017"/>
      <c r="CEC90" s="1017"/>
      <c r="CED90" s="1017"/>
      <c r="CEE90" s="1017"/>
      <c r="CEF90" s="1017"/>
      <c r="CEG90" s="1017"/>
      <c r="CEH90" s="1017"/>
      <c r="CEI90" s="1017"/>
      <c r="CEJ90" s="1017"/>
      <c r="CEK90" s="1017"/>
      <c r="CEL90" s="1017"/>
      <c r="CEM90" s="1017"/>
      <c r="CEN90" s="1017"/>
      <c r="CEO90" s="1017"/>
      <c r="CEP90" s="1017"/>
      <c r="CEQ90" s="1017"/>
      <c r="CER90" s="1017"/>
      <c r="CES90" s="1017"/>
      <c r="CET90" s="1017"/>
      <c r="CEU90" s="1017"/>
      <c r="CEV90" s="1017"/>
      <c r="CEW90" s="1017"/>
      <c r="CEX90" s="1017"/>
      <c r="CEY90" s="1017"/>
      <c r="CEZ90" s="1017"/>
      <c r="CFA90" s="1017"/>
      <c r="CFB90" s="1017"/>
      <c r="CFC90" s="1017"/>
      <c r="CFD90" s="1017"/>
      <c r="CFE90" s="1017"/>
      <c r="CFF90" s="1017"/>
      <c r="CFG90" s="1017"/>
      <c r="CFH90" s="1017"/>
      <c r="CFI90" s="1017"/>
      <c r="CFJ90" s="1017"/>
      <c r="CFK90" s="1017"/>
      <c r="CFL90" s="1017"/>
      <c r="CFM90" s="1017"/>
      <c r="CFN90" s="1017"/>
      <c r="CFO90" s="1017"/>
      <c r="CFP90" s="1017"/>
      <c r="CFQ90" s="1017"/>
      <c r="CFR90" s="1017"/>
      <c r="CFS90" s="1017"/>
      <c r="CFT90" s="1017"/>
      <c r="CFU90" s="1017"/>
      <c r="CFV90" s="1017"/>
      <c r="CFW90" s="1017"/>
      <c r="CFX90" s="1017"/>
      <c r="CFY90" s="1017"/>
      <c r="CFZ90" s="1017"/>
      <c r="CGA90" s="1017"/>
      <c r="CGB90" s="1017"/>
      <c r="CGC90" s="1017"/>
      <c r="CGD90" s="1017"/>
      <c r="CGE90" s="1017"/>
      <c r="CGF90" s="1017"/>
      <c r="CGG90" s="1017"/>
      <c r="CGH90" s="1017"/>
      <c r="CGI90" s="1017"/>
      <c r="CGJ90" s="1017"/>
      <c r="CGK90" s="1017"/>
      <c r="CGL90" s="1017"/>
      <c r="CGM90" s="1017"/>
      <c r="CGN90" s="1017"/>
      <c r="CGO90" s="1017"/>
      <c r="CGP90" s="1017"/>
      <c r="CGQ90" s="1017"/>
      <c r="CGR90" s="1017"/>
      <c r="CGS90" s="1017"/>
      <c r="CGT90" s="1017"/>
      <c r="CGU90" s="1017"/>
      <c r="CGV90" s="1017"/>
      <c r="CGW90" s="1017"/>
      <c r="CGX90" s="1017"/>
      <c r="CGY90" s="1017"/>
      <c r="CGZ90" s="1017"/>
      <c r="CHA90" s="1017"/>
      <c r="CHB90" s="1017"/>
      <c r="CHC90" s="1017"/>
      <c r="CHD90" s="1017"/>
      <c r="CHE90" s="1017"/>
      <c r="CHF90" s="1017"/>
      <c r="CHG90" s="1017"/>
      <c r="CHH90" s="1017"/>
      <c r="CHI90" s="1017"/>
      <c r="CHJ90" s="1017"/>
      <c r="CHK90" s="1017"/>
      <c r="CHL90" s="1017"/>
      <c r="CHM90" s="1017"/>
      <c r="CHN90" s="1017"/>
      <c r="CHO90" s="1017"/>
      <c r="CHP90" s="1017"/>
      <c r="CHQ90" s="1017"/>
      <c r="CHR90" s="1017"/>
      <c r="CHS90" s="1017"/>
      <c r="CHT90" s="1017"/>
      <c r="CHU90" s="1017"/>
      <c r="CHV90" s="1017"/>
      <c r="CHW90" s="1017"/>
      <c r="CHX90" s="1017"/>
      <c r="CHY90" s="1017"/>
      <c r="CHZ90" s="1017"/>
      <c r="CIA90" s="1017"/>
      <c r="CIB90" s="1017"/>
      <c r="CIC90" s="1017"/>
      <c r="CID90" s="1017"/>
      <c r="CIE90" s="1017"/>
      <c r="CIF90" s="1017"/>
      <c r="CIG90" s="1017"/>
      <c r="CIH90" s="1017"/>
      <c r="CII90" s="1017"/>
      <c r="CIJ90" s="1017"/>
      <c r="CIK90" s="1017"/>
      <c r="CIL90" s="1017"/>
      <c r="CIM90" s="1017"/>
      <c r="CIN90" s="1017"/>
      <c r="CIO90" s="1017"/>
      <c r="CIP90" s="1017"/>
      <c r="CIQ90" s="1017"/>
      <c r="CIR90" s="1017"/>
      <c r="CIS90" s="1017"/>
      <c r="CIT90" s="1017"/>
      <c r="CIU90" s="1017"/>
      <c r="CIV90" s="1017"/>
      <c r="CIW90" s="1017"/>
      <c r="CIX90" s="1017"/>
      <c r="CIY90" s="1017"/>
      <c r="CIZ90" s="1017"/>
      <c r="CJA90" s="1017"/>
      <c r="CJB90" s="1017"/>
      <c r="CJC90" s="1017"/>
      <c r="CJD90" s="1017"/>
      <c r="CJE90" s="1017"/>
      <c r="CJF90" s="1017"/>
      <c r="CJG90" s="1017"/>
      <c r="CJH90" s="1017"/>
      <c r="CJI90" s="1017"/>
      <c r="CJJ90" s="1017"/>
      <c r="CJK90" s="1017"/>
      <c r="CJL90" s="1017"/>
      <c r="CJM90" s="1017"/>
      <c r="CJN90" s="1017"/>
      <c r="CJO90" s="1017"/>
      <c r="CJP90" s="1017"/>
      <c r="CJQ90" s="1017"/>
      <c r="CJR90" s="1017"/>
      <c r="CJS90" s="1017"/>
      <c r="CJT90" s="1017"/>
      <c r="CJU90" s="1017"/>
      <c r="CJV90" s="1017"/>
      <c r="CJW90" s="1017"/>
      <c r="CJX90" s="1017"/>
      <c r="CJY90" s="1017"/>
      <c r="CJZ90" s="1017"/>
      <c r="CKA90" s="1017"/>
      <c r="CKB90" s="1017"/>
      <c r="CKC90" s="1017"/>
      <c r="CKD90" s="1017"/>
      <c r="CKE90" s="1017"/>
      <c r="CKF90" s="1017"/>
      <c r="CKG90" s="1017"/>
      <c r="CKH90" s="1017"/>
      <c r="CKI90" s="1017"/>
      <c r="CKJ90" s="1017"/>
      <c r="CKK90" s="1017"/>
      <c r="CKL90" s="1017"/>
      <c r="CKM90" s="1017"/>
      <c r="CKN90" s="1017"/>
      <c r="CKO90" s="1017"/>
      <c r="CKP90" s="1017"/>
      <c r="CKQ90" s="1017"/>
      <c r="CKR90" s="1017"/>
      <c r="CKS90" s="1017"/>
      <c r="CKT90" s="1017"/>
      <c r="CKU90" s="1017"/>
      <c r="CKV90" s="1017"/>
      <c r="CKW90" s="1017"/>
      <c r="CKX90" s="1017"/>
      <c r="CKY90" s="1017"/>
      <c r="CKZ90" s="1017"/>
      <c r="CLA90" s="1017"/>
      <c r="CLB90" s="1017"/>
      <c r="CLC90" s="1017"/>
      <c r="CLD90" s="1017"/>
      <c r="CLE90" s="1017"/>
      <c r="CLF90" s="1017"/>
      <c r="CLG90" s="1017"/>
      <c r="CLH90" s="1017"/>
      <c r="CLI90" s="1017"/>
      <c r="CLJ90" s="1017"/>
      <c r="CLK90" s="1017"/>
      <c r="CLL90" s="1017"/>
      <c r="CLM90" s="1017"/>
      <c r="CLN90" s="1017"/>
      <c r="CLO90" s="1017"/>
      <c r="CLP90" s="1017"/>
      <c r="CLQ90" s="1017"/>
      <c r="CLR90" s="1017"/>
      <c r="CLS90" s="1017"/>
      <c r="CLT90" s="1017"/>
      <c r="CLU90" s="1017"/>
      <c r="CLV90" s="1017"/>
      <c r="CLW90" s="1017"/>
      <c r="CLX90" s="1017"/>
      <c r="CLY90" s="1017"/>
      <c r="CLZ90" s="1017"/>
      <c r="CMA90" s="1017"/>
      <c r="CMB90" s="1017"/>
      <c r="CMC90" s="1017"/>
      <c r="CMD90" s="1017"/>
      <c r="CME90" s="1017"/>
      <c r="CMF90" s="1017"/>
      <c r="CMG90" s="1017"/>
      <c r="CMH90" s="1017"/>
      <c r="CMI90" s="1017"/>
      <c r="CMJ90" s="1017"/>
      <c r="CMK90" s="1017"/>
      <c r="CML90" s="1017"/>
      <c r="CMM90" s="1017"/>
      <c r="CMN90" s="1017"/>
      <c r="CMO90" s="1017"/>
      <c r="CMP90" s="1017"/>
      <c r="CMQ90" s="1017"/>
      <c r="CMR90" s="1017"/>
      <c r="CMS90" s="1017"/>
      <c r="CMT90" s="1017"/>
      <c r="CMU90" s="1017"/>
      <c r="CMV90" s="1017"/>
      <c r="CMW90" s="1017"/>
      <c r="CMX90" s="1017"/>
      <c r="CMY90" s="1017"/>
      <c r="CMZ90" s="1017"/>
      <c r="CNA90" s="1017"/>
      <c r="CNB90" s="1017"/>
      <c r="CNC90" s="1017"/>
      <c r="CND90" s="1017"/>
      <c r="CNE90" s="1017"/>
      <c r="CNF90" s="1017"/>
      <c r="CNG90" s="1017"/>
      <c r="CNH90" s="1017"/>
      <c r="CNI90" s="1017"/>
      <c r="CNJ90" s="1017"/>
      <c r="CNK90" s="1017"/>
      <c r="CNL90" s="1017"/>
      <c r="CNM90" s="1017"/>
      <c r="CNN90" s="1017"/>
      <c r="CNO90" s="1017"/>
      <c r="CNP90" s="1017"/>
      <c r="CNQ90" s="1017"/>
      <c r="CNR90" s="1017"/>
      <c r="CNS90" s="1017"/>
      <c r="CNT90" s="1017"/>
      <c r="CNU90" s="1017"/>
      <c r="CNV90" s="1017"/>
      <c r="CNW90" s="1017"/>
      <c r="CNX90" s="1017"/>
      <c r="CNY90" s="1017"/>
      <c r="CNZ90" s="1017"/>
      <c r="COA90" s="1017"/>
      <c r="COB90" s="1017"/>
      <c r="COC90" s="1017"/>
      <c r="COD90" s="1017"/>
      <c r="COE90" s="1017"/>
      <c r="COF90" s="1017"/>
      <c r="COG90" s="1017"/>
      <c r="COH90" s="1017"/>
      <c r="COI90" s="1017"/>
      <c r="COJ90" s="1017"/>
      <c r="COK90" s="1017"/>
      <c r="COL90" s="1017"/>
      <c r="COM90" s="1017"/>
      <c r="CON90" s="1017"/>
      <c r="COO90" s="1017"/>
      <c r="COP90" s="1017"/>
      <c r="COQ90" s="1017"/>
      <c r="COR90" s="1017"/>
      <c r="COS90" s="1017"/>
      <c r="COT90" s="1017"/>
      <c r="COU90" s="1017"/>
      <c r="COV90" s="1017"/>
      <c r="COW90" s="1017"/>
      <c r="COX90" s="1017"/>
      <c r="COY90" s="1017"/>
      <c r="COZ90" s="1017"/>
      <c r="CPA90" s="1017"/>
      <c r="CPB90" s="1017"/>
      <c r="CPC90" s="1017"/>
      <c r="CPD90" s="1017"/>
      <c r="CPE90" s="1017"/>
      <c r="CPF90" s="1017"/>
      <c r="CPG90" s="1017"/>
      <c r="CPH90" s="1017"/>
      <c r="CPI90" s="1017"/>
      <c r="CPJ90" s="1017"/>
      <c r="CPK90" s="1017"/>
      <c r="CPL90" s="1017"/>
      <c r="CPM90" s="1017"/>
      <c r="CPN90" s="1017"/>
      <c r="CPO90" s="1017"/>
      <c r="CPP90" s="1017"/>
      <c r="CPQ90" s="1017"/>
      <c r="CPR90" s="1017"/>
      <c r="CPS90" s="1017"/>
      <c r="CPT90" s="1017"/>
      <c r="CPU90" s="1017"/>
      <c r="CPV90" s="1017"/>
      <c r="CPW90" s="1017"/>
      <c r="CPX90" s="1017"/>
      <c r="CPY90" s="1017"/>
      <c r="CPZ90" s="1017"/>
      <c r="CQA90" s="1017"/>
      <c r="CQB90" s="1017"/>
      <c r="CQC90" s="1017"/>
      <c r="CQD90" s="1017"/>
      <c r="CQE90" s="1017"/>
      <c r="CQF90" s="1017"/>
      <c r="CQG90" s="1017"/>
      <c r="CQH90" s="1017"/>
      <c r="CQI90" s="1017"/>
      <c r="CQJ90" s="1017"/>
      <c r="CQK90" s="1017"/>
      <c r="CQL90" s="1017"/>
      <c r="CQM90" s="1017"/>
      <c r="CQN90" s="1017"/>
      <c r="CQO90" s="1017"/>
      <c r="CQP90" s="1017"/>
      <c r="CQQ90" s="1017"/>
      <c r="CQR90" s="1017"/>
      <c r="CQS90" s="1017"/>
      <c r="CQT90" s="1017"/>
      <c r="CQU90" s="1017"/>
      <c r="CQV90" s="1017"/>
      <c r="CQW90" s="1017"/>
      <c r="CQX90" s="1017"/>
      <c r="CQY90" s="1017"/>
      <c r="CQZ90" s="1017"/>
      <c r="CRA90" s="1017"/>
      <c r="CRB90" s="1017"/>
      <c r="CRC90" s="1017"/>
      <c r="CRD90" s="1017"/>
      <c r="CRE90" s="1017"/>
      <c r="CRF90" s="1017"/>
      <c r="CRG90" s="1017"/>
      <c r="CRH90" s="1017"/>
      <c r="CRI90" s="1017"/>
      <c r="CRJ90" s="1017"/>
      <c r="CRK90" s="1017"/>
      <c r="CRL90" s="1017"/>
      <c r="CRM90" s="1017"/>
      <c r="CRN90" s="1017"/>
      <c r="CRO90" s="1017"/>
      <c r="CRP90" s="1017"/>
      <c r="CRQ90" s="1017"/>
      <c r="CRR90" s="1017"/>
      <c r="CRS90" s="1017"/>
      <c r="CRT90" s="1017"/>
      <c r="CRU90" s="1017"/>
      <c r="CRV90" s="1017"/>
      <c r="CRW90" s="1017"/>
      <c r="CRX90" s="1017"/>
      <c r="CRY90" s="1017"/>
      <c r="CRZ90" s="1017"/>
      <c r="CSA90" s="1017"/>
      <c r="CSB90" s="1017"/>
      <c r="CSC90" s="1017"/>
      <c r="CSD90" s="1017"/>
      <c r="CSE90" s="1017"/>
      <c r="CSF90" s="1017"/>
      <c r="CSG90" s="1017"/>
      <c r="CSH90" s="1017"/>
      <c r="CSI90" s="1017"/>
      <c r="CSJ90" s="1017"/>
      <c r="CSK90" s="1017"/>
      <c r="CSL90" s="1017"/>
      <c r="CSM90" s="1017"/>
      <c r="CSN90" s="1017"/>
      <c r="CSO90" s="1017"/>
      <c r="CSP90" s="1017"/>
      <c r="CSQ90" s="1017"/>
      <c r="CSR90" s="1017"/>
      <c r="CSS90" s="1017"/>
      <c r="CST90" s="1017"/>
      <c r="CSU90" s="1017"/>
      <c r="CSV90" s="1017"/>
      <c r="CSW90" s="1017"/>
      <c r="CSX90" s="1017"/>
      <c r="CSY90" s="1017"/>
      <c r="CSZ90" s="1017"/>
      <c r="CTA90" s="1017"/>
      <c r="CTB90" s="1017"/>
      <c r="CTC90" s="1017"/>
      <c r="CTD90" s="1017"/>
      <c r="CTE90" s="1017"/>
      <c r="CTF90" s="1017"/>
      <c r="CTG90" s="1017"/>
      <c r="CTH90" s="1017"/>
      <c r="CTI90" s="1017"/>
      <c r="CTJ90" s="1017"/>
      <c r="CTK90" s="1017"/>
      <c r="CTL90" s="1017"/>
      <c r="CTM90" s="1017"/>
      <c r="CTN90" s="1017"/>
      <c r="CTO90" s="1017"/>
      <c r="CTP90" s="1017"/>
      <c r="CTQ90" s="1017"/>
      <c r="CTR90" s="1017"/>
      <c r="CTS90" s="1017"/>
      <c r="CTT90" s="1017"/>
      <c r="CTU90" s="1017"/>
      <c r="CTV90" s="1017"/>
      <c r="CTW90" s="1017"/>
      <c r="CTX90" s="1017"/>
      <c r="CTY90" s="1017"/>
      <c r="CTZ90" s="1017"/>
      <c r="CUA90" s="1017"/>
      <c r="CUB90" s="1017"/>
      <c r="CUC90" s="1017"/>
      <c r="CUD90" s="1017"/>
      <c r="CUE90" s="1017"/>
      <c r="CUF90" s="1017"/>
      <c r="CUG90" s="1017"/>
      <c r="CUH90" s="1017"/>
      <c r="CUI90" s="1017"/>
      <c r="CUJ90" s="1017"/>
      <c r="CUK90" s="1017"/>
      <c r="CUL90" s="1017"/>
      <c r="CUM90" s="1017"/>
      <c r="CUN90" s="1017"/>
      <c r="CUO90" s="1017"/>
      <c r="CUP90" s="1017"/>
      <c r="CUQ90" s="1017"/>
      <c r="CUR90" s="1017"/>
      <c r="CUS90" s="1017"/>
      <c r="CUT90" s="1017"/>
      <c r="CUU90" s="1017"/>
      <c r="CUV90" s="1017"/>
      <c r="CUW90" s="1017"/>
      <c r="CUX90" s="1017"/>
      <c r="CUY90" s="1017"/>
      <c r="CUZ90" s="1017"/>
      <c r="CVA90" s="1017"/>
      <c r="CVB90" s="1017"/>
      <c r="CVC90" s="1017"/>
      <c r="CVD90" s="1017"/>
      <c r="CVE90" s="1017"/>
      <c r="CVF90" s="1017"/>
      <c r="CVG90" s="1017"/>
      <c r="CVH90" s="1017"/>
      <c r="CVI90" s="1017"/>
      <c r="CVJ90" s="1017"/>
      <c r="CVK90" s="1017"/>
      <c r="CVL90" s="1017"/>
      <c r="CVM90" s="1017"/>
      <c r="CVN90" s="1017"/>
      <c r="CVO90" s="1017"/>
      <c r="CVP90" s="1017"/>
      <c r="CVQ90" s="1017"/>
      <c r="CVR90" s="1017"/>
      <c r="CVS90" s="1017"/>
      <c r="CVT90" s="1017"/>
      <c r="CVU90" s="1017"/>
      <c r="CVV90" s="1017"/>
      <c r="CVW90" s="1017"/>
      <c r="CVX90" s="1017"/>
      <c r="CVY90" s="1017"/>
      <c r="CVZ90" s="1017"/>
      <c r="CWA90" s="1017"/>
      <c r="CWB90" s="1017"/>
      <c r="CWC90" s="1017"/>
      <c r="CWD90" s="1017"/>
      <c r="CWE90" s="1017"/>
      <c r="CWF90" s="1017"/>
      <c r="CWG90" s="1017"/>
      <c r="CWH90" s="1017"/>
      <c r="CWI90" s="1017"/>
      <c r="CWJ90" s="1017"/>
      <c r="CWK90" s="1017"/>
      <c r="CWL90" s="1017"/>
      <c r="CWM90" s="1017"/>
      <c r="CWN90" s="1017"/>
      <c r="CWO90" s="1017"/>
      <c r="CWP90" s="1017"/>
      <c r="CWQ90" s="1017"/>
      <c r="CWR90" s="1017"/>
      <c r="CWS90" s="1017"/>
      <c r="CWT90" s="1017"/>
      <c r="CWU90" s="1017"/>
      <c r="CWV90" s="1017"/>
      <c r="CWW90" s="1017"/>
      <c r="CWX90" s="1017"/>
      <c r="CWY90" s="1017"/>
      <c r="CWZ90" s="1017"/>
      <c r="CXA90" s="1017"/>
      <c r="CXB90" s="1017"/>
      <c r="CXC90" s="1017"/>
      <c r="CXD90" s="1017"/>
      <c r="CXE90" s="1017"/>
      <c r="CXF90" s="1017"/>
      <c r="CXG90" s="1017"/>
      <c r="CXH90" s="1017"/>
      <c r="CXI90" s="1017"/>
      <c r="CXJ90" s="1017"/>
      <c r="CXK90" s="1017"/>
      <c r="CXL90" s="1017"/>
      <c r="CXM90" s="1017"/>
      <c r="CXN90" s="1017"/>
      <c r="CXO90" s="1017"/>
      <c r="CXP90" s="1017"/>
      <c r="CXQ90" s="1017"/>
      <c r="CXR90" s="1017"/>
      <c r="CXS90" s="1017"/>
      <c r="CXT90" s="1017"/>
      <c r="CXU90" s="1017"/>
      <c r="CXV90" s="1017"/>
      <c r="CXW90" s="1017"/>
      <c r="CXX90" s="1017"/>
      <c r="CXY90" s="1017"/>
      <c r="CXZ90" s="1017"/>
      <c r="CYA90" s="1017"/>
      <c r="CYB90" s="1017"/>
      <c r="CYC90" s="1017"/>
      <c r="CYD90" s="1017"/>
      <c r="CYE90" s="1017"/>
      <c r="CYF90" s="1017"/>
      <c r="CYG90" s="1017"/>
      <c r="CYH90" s="1017"/>
      <c r="CYI90" s="1017"/>
      <c r="CYJ90" s="1017"/>
      <c r="CYK90" s="1017"/>
      <c r="CYL90" s="1017"/>
      <c r="CYM90" s="1017"/>
      <c r="CYN90" s="1017"/>
      <c r="CYO90" s="1017"/>
      <c r="CYP90" s="1017"/>
      <c r="CYQ90" s="1017"/>
      <c r="CYR90" s="1017"/>
      <c r="CYS90" s="1017"/>
      <c r="CYT90" s="1017"/>
      <c r="CYU90" s="1017"/>
      <c r="CYV90" s="1017"/>
      <c r="CYW90" s="1017"/>
      <c r="CYX90" s="1017"/>
      <c r="CYY90" s="1017"/>
      <c r="CYZ90" s="1017"/>
      <c r="CZA90" s="1017"/>
      <c r="CZB90" s="1017"/>
      <c r="CZC90" s="1017"/>
      <c r="CZD90" s="1017"/>
      <c r="CZE90" s="1017"/>
      <c r="CZF90" s="1017"/>
      <c r="CZG90" s="1017"/>
      <c r="CZH90" s="1017"/>
      <c r="CZI90" s="1017"/>
      <c r="CZJ90" s="1017"/>
      <c r="CZK90" s="1017"/>
      <c r="CZL90" s="1017"/>
      <c r="CZM90" s="1017"/>
      <c r="CZN90" s="1017"/>
      <c r="CZO90" s="1017"/>
      <c r="CZP90" s="1017"/>
      <c r="CZQ90" s="1017"/>
      <c r="CZR90" s="1017"/>
      <c r="CZS90" s="1017"/>
      <c r="CZT90" s="1017"/>
      <c r="CZU90" s="1017"/>
      <c r="CZV90" s="1017"/>
      <c r="CZW90" s="1017"/>
      <c r="CZX90" s="1017"/>
      <c r="CZY90" s="1017"/>
      <c r="CZZ90" s="1017"/>
      <c r="DAA90" s="1017"/>
      <c r="DAB90" s="1017"/>
      <c r="DAC90" s="1017"/>
      <c r="DAD90" s="1017"/>
      <c r="DAE90" s="1017"/>
      <c r="DAF90" s="1017"/>
      <c r="DAG90" s="1017"/>
      <c r="DAH90" s="1017"/>
      <c r="DAI90" s="1017"/>
      <c r="DAJ90" s="1017"/>
      <c r="DAK90" s="1017"/>
      <c r="DAL90" s="1017"/>
      <c r="DAM90" s="1017"/>
      <c r="DAN90" s="1017"/>
      <c r="DAO90" s="1017"/>
      <c r="DAP90" s="1017"/>
      <c r="DAQ90" s="1017"/>
      <c r="DAR90" s="1017"/>
      <c r="DAS90" s="1017"/>
      <c r="DAT90" s="1017"/>
      <c r="DAU90" s="1017"/>
      <c r="DAV90" s="1017"/>
      <c r="DAW90" s="1017"/>
      <c r="DAX90" s="1017"/>
      <c r="DAY90" s="1017"/>
      <c r="DAZ90" s="1017"/>
      <c r="DBA90" s="1017"/>
      <c r="DBB90" s="1017"/>
      <c r="DBC90" s="1017"/>
      <c r="DBD90" s="1017"/>
      <c r="DBE90" s="1017"/>
      <c r="DBF90" s="1017"/>
      <c r="DBG90" s="1017"/>
      <c r="DBH90" s="1017"/>
      <c r="DBI90" s="1017"/>
      <c r="DBJ90" s="1017"/>
      <c r="DBK90" s="1017"/>
      <c r="DBL90" s="1017"/>
      <c r="DBM90" s="1017"/>
      <c r="DBN90" s="1017"/>
      <c r="DBO90" s="1017"/>
      <c r="DBP90" s="1017"/>
      <c r="DBQ90" s="1017"/>
      <c r="DBR90" s="1017"/>
      <c r="DBS90" s="1017"/>
      <c r="DBT90" s="1017"/>
      <c r="DBU90" s="1017"/>
      <c r="DBV90" s="1017"/>
      <c r="DBW90" s="1017"/>
      <c r="DBX90" s="1017"/>
      <c r="DBY90" s="1017"/>
      <c r="DBZ90" s="1017"/>
      <c r="DCA90" s="1017"/>
      <c r="DCB90" s="1017"/>
      <c r="DCC90" s="1017"/>
      <c r="DCD90" s="1017"/>
      <c r="DCE90" s="1017"/>
      <c r="DCF90" s="1017"/>
      <c r="DCG90" s="1017"/>
      <c r="DCH90" s="1017"/>
      <c r="DCI90" s="1017"/>
      <c r="DCJ90" s="1017"/>
      <c r="DCK90" s="1017"/>
      <c r="DCL90" s="1017"/>
      <c r="DCM90" s="1017"/>
      <c r="DCN90" s="1017"/>
      <c r="DCO90" s="1017"/>
      <c r="DCP90" s="1017"/>
      <c r="DCQ90" s="1017"/>
      <c r="DCR90" s="1017"/>
      <c r="DCS90" s="1017"/>
      <c r="DCT90" s="1017"/>
      <c r="DCU90" s="1017"/>
      <c r="DCV90" s="1017"/>
      <c r="DCW90" s="1017"/>
      <c r="DCX90" s="1017"/>
      <c r="DCY90" s="1017"/>
      <c r="DCZ90" s="1017"/>
      <c r="DDA90" s="1017"/>
      <c r="DDB90" s="1017"/>
      <c r="DDC90" s="1017"/>
      <c r="DDD90" s="1017"/>
      <c r="DDE90" s="1017"/>
      <c r="DDF90" s="1017"/>
      <c r="DDG90" s="1017"/>
      <c r="DDH90" s="1017"/>
      <c r="DDI90" s="1017"/>
      <c r="DDJ90" s="1017"/>
      <c r="DDK90" s="1017"/>
      <c r="DDL90" s="1017"/>
      <c r="DDM90" s="1017"/>
      <c r="DDN90" s="1017"/>
      <c r="DDO90" s="1017"/>
      <c r="DDP90" s="1017"/>
      <c r="DDQ90" s="1017"/>
      <c r="DDR90" s="1017"/>
      <c r="DDS90" s="1017"/>
      <c r="DDT90" s="1017"/>
      <c r="DDU90" s="1017"/>
      <c r="DDV90" s="1017"/>
      <c r="DDW90" s="1017"/>
      <c r="DDX90" s="1017"/>
      <c r="DDY90" s="1017"/>
      <c r="DDZ90" s="1017"/>
      <c r="DEA90" s="1017"/>
      <c r="DEB90" s="1017"/>
      <c r="DEC90" s="1017"/>
      <c r="DED90" s="1017"/>
      <c r="DEE90" s="1017"/>
      <c r="DEF90" s="1017"/>
      <c r="DEG90" s="1017"/>
      <c r="DEH90" s="1017"/>
      <c r="DEI90" s="1017"/>
      <c r="DEJ90" s="1017"/>
      <c r="DEK90" s="1017"/>
      <c r="DEL90" s="1017"/>
      <c r="DEM90" s="1017"/>
      <c r="DEN90" s="1017"/>
      <c r="DEO90" s="1017"/>
      <c r="DEP90" s="1017"/>
      <c r="DEQ90" s="1017"/>
      <c r="DER90" s="1017"/>
      <c r="DES90" s="1017"/>
      <c r="DET90" s="1017"/>
      <c r="DEU90" s="1017"/>
      <c r="DEV90" s="1017"/>
      <c r="DEW90" s="1017"/>
      <c r="DEX90" s="1017"/>
      <c r="DEY90" s="1017"/>
      <c r="DEZ90" s="1017"/>
      <c r="DFA90" s="1017"/>
      <c r="DFB90" s="1017"/>
      <c r="DFC90" s="1017"/>
      <c r="DFD90" s="1017"/>
      <c r="DFE90" s="1017"/>
      <c r="DFF90" s="1017"/>
      <c r="DFG90" s="1017"/>
      <c r="DFH90" s="1017"/>
      <c r="DFI90" s="1017"/>
      <c r="DFJ90" s="1017"/>
      <c r="DFK90" s="1017"/>
      <c r="DFL90" s="1017"/>
      <c r="DFM90" s="1017"/>
      <c r="DFN90" s="1017"/>
      <c r="DFO90" s="1017"/>
      <c r="DFP90" s="1017"/>
      <c r="DFQ90" s="1017"/>
      <c r="DFR90" s="1017"/>
      <c r="DFS90" s="1017"/>
      <c r="DFT90" s="1017"/>
      <c r="DFU90" s="1017"/>
      <c r="DFV90" s="1017"/>
      <c r="DFW90" s="1017"/>
      <c r="DFX90" s="1017"/>
      <c r="DFY90" s="1017"/>
      <c r="DFZ90" s="1017"/>
      <c r="DGA90" s="1017"/>
      <c r="DGB90" s="1017"/>
      <c r="DGC90" s="1017"/>
      <c r="DGD90" s="1017"/>
      <c r="DGE90" s="1017"/>
      <c r="DGF90" s="1017"/>
      <c r="DGG90" s="1017"/>
      <c r="DGH90" s="1017"/>
      <c r="DGI90" s="1017"/>
      <c r="DGJ90" s="1017"/>
      <c r="DGK90" s="1017"/>
      <c r="DGL90" s="1017"/>
      <c r="DGM90" s="1017"/>
      <c r="DGN90" s="1017"/>
      <c r="DGO90" s="1017"/>
      <c r="DGP90" s="1017"/>
      <c r="DGQ90" s="1017"/>
      <c r="DGR90" s="1017"/>
      <c r="DGS90" s="1017"/>
      <c r="DGT90" s="1017"/>
      <c r="DGU90" s="1017"/>
      <c r="DGV90" s="1017"/>
      <c r="DGW90" s="1017"/>
      <c r="DGX90" s="1017"/>
      <c r="DGY90" s="1017"/>
      <c r="DGZ90" s="1017"/>
      <c r="DHA90" s="1017"/>
      <c r="DHB90" s="1017"/>
      <c r="DHC90" s="1017"/>
      <c r="DHD90" s="1017"/>
      <c r="DHE90" s="1017"/>
      <c r="DHF90" s="1017"/>
      <c r="DHG90" s="1017"/>
      <c r="DHH90" s="1017"/>
      <c r="DHI90" s="1017"/>
      <c r="DHJ90" s="1017"/>
      <c r="DHK90" s="1017"/>
      <c r="DHL90" s="1017"/>
      <c r="DHM90" s="1017"/>
      <c r="DHN90" s="1017"/>
      <c r="DHO90" s="1017"/>
      <c r="DHP90" s="1017"/>
      <c r="DHQ90" s="1017"/>
      <c r="DHR90" s="1017"/>
      <c r="DHS90" s="1017"/>
      <c r="DHT90" s="1017"/>
      <c r="DHU90" s="1017"/>
      <c r="DHV90" s="1017"/>
      <c r="DHW90" s="1017"/>
      <c r="DHX90" s="1017"/>
      <c r="DHY90" s="1017"/>
      <c r="DHZ90" s="1017"/>
      <c r="DIA90" s="1017"/>
      <c r="DIB90" s="1017"/>
      <c r="DIC90" s="1017"/>
      <c r="DID90" s="1017"/>
      <c r="DIE90" s="1017"/>
      <c r="DIF90" s="1017"/>
      <c r="DIG90" s="1017"/>
      <c r="DIH90" s="1017"/>
      <c r="DII90" s="1017"/>
      <c r="DIJ90" s="1017"/>
      <c r="DIK90" s="1017"/>
      <c r="DIL90" s="1017"/>
      <c r="DIM90" s="1017"/>
      <c r="DIN90" s="1017"/>
      <c r="DIO90" s="1017"/>
      <c r="DIP90" s="1017"/>
      <c r="DIQ90" s="1017"/>
      <c r="DIR90" s="1017"/>
      <c r="DIS90" s="1017"/>
      <c r="DIT90" s="1017"/>
      <c r="DIU90" s="1017"/>
      <c r="DIV90" s="1017"/>
      <c r="DIW90" s="1017"/>
      <c r="DIX90" s="1017"/>
      <c r="DIY90" s="1017"/>
      <c r="DIZ90" s="1017"/>
      <c r="DJA90" s="1017"/>
      <c r="DJB90" s="1017"/>
      <c r="DJC90" s="1017"/>
      <c r="DJD90" s="1017"/>
      <c r="DJE90" s="1017"/>
      <c r="DJF90" s="1017"/>
      <c r="DJG90" s="1017"/>
      <c r="DJH90" s="1017"/>
      <c r="DJI90" s="1017"/>
      <c r="DJJ90" s="1017"/>
      <c r="DJK90" s="1017"/>
      <c r="DJL90" s="1017"/>
      <c r="DJM90" s="1017"/>
      <c r="DJN90" s="1017"/>
      <c r="DJO90" s="1017"/>
      <c r="DJP90" s="1017"/>
      <c r="DJQ90" s="1017"/>
      <c r="DJR90" s="1017"/>
      <c r="DJS90" s="1017"/>
      <c r="DJT90" s="1017"/>
      <c r="DJU90" s="1017"/>
      <c r="DJV90" s="1017"/>
      <c r="DJW90" s="1017"/>
      <c r="DJX90" s="1017"/>
      <c r="DJY90" s="1017"/>
      <c r="DJZ90" s="1017"/>
      <c r="DKA90" s="1017"/>
      <c r="DKB90" s="1017"/>
      <c r="DKC90" s="1017"/>
      <c r="DKD90" s="1017"/>
      <c r="DKE90" s="1017"/>
      <c r="DKF90" s="1017"/>
      <c r="DKG90" s="1017"/>
      <c r="DKH90" s="1017"/>
      <c r="DKI90" s="1017"/>
      <c r="DKJ90" s="1017"/>
      <c r="DKK90" s="1017"/>
      <c r="DKL90" s="1017"/>
      <c r="DKM90" s="1017"/>
      <c r="DKN90" s="1017"/>
      <c r="DKO90" s="1017"/>
      <c r="DKP90" s="1017"/>
      <c r="DKQ90" s="1017"/>
      <c r="DKR90" s="1017"/>
      <c r="DKS90" s="1017"/>
      <c r="DKT90" s="1017"/>
      <c r="DKU90" s="1017"/>
      <c r="DKV90" s="1017"/>
      <c r="DKW90" s="1017"/>
      <c r="DKX90" s="1017"/>
      <c r="DKY90" s="1017"/>
      <c r="DKZ90" s="1017"/>
      <c r="DLA90" s="1017"/>
      <c r="DLB90" s="1017"/>
      <c r="DLC90" s="1017"/>
      <c r="DLD90" s="1017"/>
      <c r="DLE90" s="1017"/>
      <c r="DLF90" s="1017"/>
      <c r="DLG90" s="1017"/>
      <c r="DLH90" s="1017"/>
      <c r="DLI90" s="1017"/>
      <c r="DLJ90" s="1017"/>
      <c r="DLK90" s="1017"/>
      <c r="DLL90" s="1017"/>
      <c r="DLM90" s="1017"/>
      <c r="DLN90" s="1017"/>
      <c r="DLO90" s="1017"/>
      <c r="DLP90" s="1017"/>
      <c r="DLQ90" s="1017"/>
      <c r="DLR90" s="1017"/>
      <c r="DLS90" s="1017"/>
      <c r="DLT90" s="1017"/>
      <c r="DLU90" s="1017"/>
      <c r="DLV90" s="1017"/>
      <c r="DLW90" s="1017"/>
      <c r="DLX90" s="1017"/>
      <c r="DLY90" s="1017"/>
      <c r="DLZ90" s="1017"/>
      <c r="DMA90" s="1017"/>
      <c r="DMB90" s="1017"/>
      <c r="DMC90" s="1017"/>
      <c r="DMD90" s="1017"/>
      <c r="DME90" s="1017"/>
      <c r="DMF90" s="1017"/>
      <c r="DMG90" s="1017"/>
      <c r="DMH90" s="1017"/>
      <c r="DMI90" s="1017"/>
      <c r="DMJ90" s="1017"/>
      <c r="DMK90" s="1017"/>
      <c r="DML90" s="1017"/>
      <c r="DMM90" s="1017"/>
      <c r="DMN90" s="1017"/>
      <c r="DMO90" s="1017"/>
      <c r="DMP90" s="1017"/>
      <c r="DMQ90" s="1017"/>
      <c r="DMR90" s="1017"/>
      <c r="DMS90" s="1017"/>
      <c r="DMT90" s="1017"/>
      <c r="DMU90" s="1017"/>
      <c r="DMV90" s="1017"/>
      <c r="DMW90" s="1017"/>
      <c r="DMX90" s="1017"/>
      <c r="DMY90" s="1017"/>
      <c r="DMZ90" s="1017"/>
      <c r="DNA90" s="1017"/>
      <c r="DNB90" s="1017"/>
      <c r="DNC90" s="1017"/>
      <c r="DND90" s="1017"/>
      <c r="DNE90" s="1017"/>
      <c r="DNF90" s="1017"/>
      <c r="DNG90" s="1017"/>
      <c r="DNH90" s="1017"/>
      <c r="DNI90" s="1017"/>
      <c r="DNJ90" s="1017"/>
      <c r="DNK90" s="1017"/>
      <c r="DNL90" s="1017"/>
      <c r="DNM90" s="1017"/>
      <c r="DNN90" s="1017"/>
      <c r="DNO90" s="1017"/>
      <c r="DNP90" s="1017"/>
      <c r="DNQ90" s="1017"/>
      <c r="DNR90" s="1017"/>
      <c r="DNS90" s="1017"/>
      <c r="DNT90" s="1017"/>
      <c r="DNU90" s="1017"/>
      <c r="DNV90" s="1017"/>
      <c r="DNW90" s="1017"/>
      <c r="DNX90" s="1017"/>
      <c r="DNY90" s="1017"/>
      <c r="DNZ90" s="1017"/>
      <c r="DOA90" s="1017"/>
      <c r="DOB90" s="1017"/>
      <c r="DOC90" s="1017"/>
      <c r="DOD90" s="1017"/>
      <c r="DOE90" s="1017"/>
      <c r="DOF90" s="1017"/>
      <c r="DOG90" s="1017"/>
      <c r="DOH90" s="1017"/>
      <c r="DOI90" s="1017"/>
      <c r="DOJ90" s="1017"/>
      <c r="DOK90" s="1017"/>
      <c r="DOL90" s="1017"/>
      <c r="DOM90" s="1017"/>
      <c r="DON90" s="1017"/>
      <c r="DOO90" s="1017"/>
      <c r="DOP90" s="1017"/>
      <c r="DOQ90" s="1017"/>
      <c r="DOR90" s="1017"/>
      <c r="DOS90" s="1017"/>
      <c r="DOT90" s="1017"/>
      <c r="DOU90" s="1017"/>
      <c r="DOV90" s="1017"/>
      <c r="DOW90" s="1017"/>
      <c r="DOX90" s="1017"/>
      <c r="DOY90" s="1017"/>
      <c r="DOZ90" s="1017"/>
      <c r="DPA90" s="1017"/>
      <c r="DPB90" s="1017"/>
      <c r="DPC90" s="1017"/>
      <c r="DPD90" s="1017"/>
      <c r="DPE90" s="1017"/>
      <c r="DPF90" s="1017"/>
      <c r="DPG90" s="1017"/>
      <c r="DPH90" s="1017"/>
      <c r="DPI90" s="1017"/>
      <c r="DPJ90" s="1017"/>
      <c r="DPK90" s="1017"/>
      <c r="DPL90" s="1017"/>
      <c r="DPM90" s="1017"/>
      <c r="DPN90" s="1017"/>
      <c r="DPO90" s="1017"/>
      <c r="DPP90" s="1017"/>
      <c r="DPQ90" s="1017"/>
      <c r="DPR90" s="1017"/>
      <c r="DPS90" s="1017"/>
      <c r="DPT90" s="1017"/>
      <c r="DPU90" s="1017"/>
      <c r="DPV90" s="1017"/>
      <c r="DPW90" s="1017"/>
      <c r="DPX90" s="1017"/>
      <c r="DPY90" s="1017"/>
      <c r="DPZ90" s="1017"/>
      <c r="DQA90" s="1017"/>
      <c r="DQB90" s="1017"/>
      <c r="DQC90" s="1017"/>
      <c r="DQD90" s="1017"/>
      <c r="DQE90" s="1017"/>
      <c r="DQF90" s="1017"/>
      <c r="DQG90" s="1017"/>
      <c r="DQH90" s="1017"/>
      <c r="DQI90" s="1017"/>
      <c r="DQJ90" s="1017"/>
      <c r="DQK90" s="1017"/>
      <c r="DQL90" s="1017"/>
      <c r="DQM90" s="1017"/>
      <c r="DQN90" s="1017"/>
      <c r="DQO90" s="1017"/>
      <c r="DQP90" s="1017"/>
      <c r="DQQ90" s="1017"/>
      <c r="DQR90" s="1017"/>
      <c r="DQS90" s="1017"/>
      <c r="DQT90" s="1017"/>
      <c r="DQU90" s="1017"/>
      <c r="DQV90" s="1017"/>
      <c r="DQW90" s="1017"/>
      <c r="DQX90" s="1017"/>
      <c r="DQY90" s="1017"/>
      <c r="DQZ90" s="1017"/>
      <c r="DRA90" s="1017"/>
      <c r="DRB90" s="1017"/>
      <c r="DRC90" s="1017"/>
      <c r="DRD90" s="1017"/>
      <c r="DRE90" s="1017"/>
      <c r="DRF90" s="1017"/>
      <c r="DRG90" s="1017"/>
      <c r="DRH90" s="1017"/>
      <c r="DRI90" s="1017"/>
      <c r="DRJ90" s="1017"/>
      <c r="DRK90" s="1017"/>
      <c r="DRL90" s="1017"/>
      <c r="DRM90" s="1017"/>
      <c r="DRN90" s="1017"/>
      <c r="DRO90" s="1017"/>
      <c r="DRP90" s="1017"/>
      <c r="DRQ90" s="1017"/>
      <c r="DRR90" s="1017"/>
      <c r="DRS90" s="1017"/>
      <c r="DRT90" s="1017"/>
      <c r="DRU90" s="1017"/>
      <c r="DRV90" s="1017"/>
      <c r="DRW90" s="1017"/>
      <c r="DRX90" s="1017"/>
      <c r="DRY90" s="1017"/>
      <c r="DRZ90" s="1017"/>
      <c r="DSA90" s="1017"/>
      <c r="DSB90" s="1017"/>
      <c r="DSC90" s="1017"/>
      <c r="DSD90" s="1017"/>
      <c r="DSE90" s="1017"/>
      <c r="DSF90" s="1017"/>
      <c r="DSG90" s="1017"/>
      <c r="DSH90" s="1017"/>
      <c r="DSI90" s="1017"/>
      <c r="DSJ90" s="1017"/>
      <c r="DSK90" s="1017"/>
      <c r="DSL90" s="1017"/>
      <c r="DSM90" s="1017"/>
      <c r="DSN90" s="1017"/>
      <c r="DSO90" s="1017"/>
      <c r="DSP90" s="1017"/>
      <c r="DSQ90" s="1017"/>
      <c r="DSR90" s="1017"/>
      <c r="DSS90" s="1017"/>
      <c r="DST90" s="1017"/>
      <c r="DSU90" s="1017"/>
      <c r="DSV90" s="1017"/>
      <c r="DSW90" s="1017"/>
      <c r="DSX90" s="1017"/>
      <c r="DSY90" s="1017"/>
      <c r="DSZ90" s="1017"/>
      <c r="DTA90" s="1017"/>
      <c r="DTB90" s="1017"/>
      <c r="DTC90" s="1017"/>
      <c r="DTD90" s="1017"/>
      <c r="DTE90" s="1017"/>
      <c r="DTF90" s="1017"/>
      <c r="DTG90" s="1017"/>
      <c r="DTH90" s="1017"/>
      <c r="DTI90" s="1017"/>
      <c r="DTJ90" s="1017"/>
      <c r="DTK90" s="1017"/>
      <c r="DTL90" s="1017"/>
      <c r="DTM90" s="1017"/>
      <c r="DTN90" s="1017"/>
      <c r="DTO90" s="1017"/>
      <c r="DTP90" s="1017"/>
      <c r="DTQ90" s="1017"/>
      <c r="DTR90" s="1017"/>
      <c r="DTS90" s="1017"/>
      <c r="DTT90" s="1017"/>
      <c r="DTU90" s="1017"/>
      <c r="DTV90" s="1017"/>
      <c r="DTW90" s="1017"/>
      <c r="DTX90" s="1017"/>
      <c r="DTY90" s="1017"/>
      <c r="DTZ90" s="1017"/>
      <c r="DUA90" s="1017"/>
      <c r="DUB90" s="1017"/>
      <c r="DUC90" s="1017"/>
      <c r="DUD90" s="1017"/>
      <c r="DUE90" s="1017"/>
      <c r="DUF90" s="1017"/>
      <c r="DUG90" s="1017"/>
      <c r="DUH90" s="1017"/>
      <c r="DUI90" s="1017"/>
      <c r="DUJ90" s="1017"/>
      <c r="DUK90" s="1017"/>
      <c r="DUL90" s="1017"/>
      <c r="DUM90" s="1017"/>
      <c r="DUN90" s="1017"/>
      <c r="DUO90" s="1017"/>
      <c r="DUP90" s="1017"/>
      <c r="DUQ90" s="1017"/>
      <c r="DUR90" s="1017"/>
      <c r="DUS90" s="1017"/>
      <c r="DUT90" s="1017"/>
      <c r="DUU90" s="1017"/>
      <c r="DUV90" s="1017"/>
      <c r="DUW90" s="1017"/>
      <c r="DUX90" s="1017"/>
      <c r="DUY90" s="1017"/>
      <c r="DUZ90" s="1017"/>
      <c r="DVA90" s="1017"/>
      <c r="DVB90" s="1017"/>
      <c r="DVC90" s="1017"/>
      <c r="DVD90" s="1017"/>
      <c r="DVE90" s="1017"/>
      <c r="DVF90" s="1017"/>
      <c r="DVG90" s="1017"/>
      <c r="DVH90" s="1017"/>
      <c r="DVI90" s="1017"/>
      <c r="DVJ90" s="1017"/>
      <c r="DVK90" s="1017"/>
      <c r="DVL90" s="1017"/>
      <c r="DVM90" s="1017"/>
      <c r="DVN90" s="1017"/>
      <c r="DVO90" s="1017"/>
      <c r="DVP90" s="1017"/>
      <c r="DVQ90" s="1017"/>
      <c r="DVR90" s="1017"/>
      <c r="DVS90" s="1017"/>
      <c r="DVT90" s="1017"/>
      <c r="DVU90" s="1017"/>
      <c r="DVV90" s="1017"/>
      <c r="DVW90" s="1017"/>
      <c r="DVX90" s="1017"/>
      <c r="DVY90" s="1017"/>
      <c r="DVZ90" s="1017"/>
      <c r="DWA90" s="1017"/>
      <c r="DWB90" s="1017"/>
      <c r="DWC90" s="1017"/>
      <c r="DWD90" s="1017"/>
      <c r="DWE90" s="1017"/>
      <c r="DWF90" s="1017"/>
      <c r="DWG90" s="1017"/>
      <c r="DWH90" s="1017"/>
      <c r="DWI90" s="1017"/>
      <c r="DWJ90" s="1017"/>
      <c r="DWK90" s="1017"/>
      <c r="DWL90" s="1017"/>
      <c r="DWM90" s="1017"/>
      <c r="DWN90" s="1017"/>
      <c r="DWO90" s="1017"/>
      <c r="DWP90" s="1017"/>
      <c r="DWQ90" s="1017"/>
      <c r="DWR90" s="1017"/>
      <c r="DWS90" s="1017"/>
      <c r="DWT90" s="1017"/>
      <c r="DWU90" s="1017"/>
      <c r="DWV90" s="1017"/>
      <c r="DWW90" s="1017"/>
      <c r="DWX90" s="1017"/>
      <c r="DWY90" s="1017"/>
      <c r="DWZ90" s="1017"/>
      <c r="DXA90" s="1017"/>
      <c r="DXB90" s="1017"/>
      <c r="DXC90" s="1017"/>
      <c r="DXD90" s="1017"/>
      <c r="DXE90" s="1017"/>
      <c r="DXF90" s="1017"/>
      <c r="DXG90" s="1017"/>
      <c r="DXH90" s="1017"/>
      <c r="DXI90" s="1017"/>
      <c r="DXJ90" s="1017"/>
      <c r="DXK90" s="1017"/>
      <c r="DXL90" s="1017"/>
      <c r="DXM90" s="1017"/>
      <c r="DXN90" s="1017"/>
      <c r="DXO90" s="1017"/>
      <c r="DXP90" s="1017"/>
      <c r="DXQ90" s="1017"/>
      <c r="DXR90" s="1017"/>
      <c r="DXS90" s="1017"/>
      <c r="DXT90" s="1017"/>
      <c r="DXU90" s="1017"/>
      <c r="DXV90" s="1017"/>
      <c r="DXW90" s="1017"/>
      <c r="DXX90" s="1017"/>
      <c r="DXY90" s="1017"/>
      <c r="DXZ90" s="1017"/>
      <c r="DYA90" s="1017"/>
      <c r="DYB90" s="1017"/>
      <c r="DYC90" s="1017"/>
      <c r="DYD90" s="1017"/>
      <c r="DYE90" s="1017"/>
      <c r="DYF90" s="1017"/>
      <c r="DYG90" s="1017"/>
      <c r="DYH90" s="1017"/>
      <c r="DYI90" s="1017"/>
      <c r="DYJ90" s="1017"/>
      <c r="DYK90" s="1017"/>
      <c r="DYL90" s="1017"/>
      <c r="DYM90" s="1017"/>
      <c r="DYN90" s="1017"/>
      <c r="DYO90" s="1017"/>
      <c r="DYP90" s="1017"/>
      <c r="DYQ90" s="1017"/>
      <c r="DYR90" s="1017"/>
      <c r="DYS90" s="1017"/>
      <c r="DYT90" s="1017"/>
      <c r="DYU90" s="1017"/>
      <c r="DYV90" s="1017"/>
      <c r="DYW90" s="1017"/>
      <c r="DYX90" s="1017"/>
      <c r="DYY90" s="1017"/>
      <c r="DYZ90" s="1017"/>
      <c r="DZA90" s="1017"/>
      <c r="DZB90" s="1017"/>
      <c r="DZC90" s="1017"/>
      <c r="DZD90" s="1017"/>
      <c r="DZE90" s="1017"/>
      <c r="DZF90" s="1017"/>
      <c r="DZG90" s="1017"/>
      <c r="DZH90" s="1017"/>
      <c r="DZI90" s="1017"/>
      <c r="DZJ90" s="1017"/>
      <c r="DZK90" s="1017"/>
      <c r="DZL90" s="1017"/>
      <c r="DZM90" s="1017"/>
      <c r="DZN90" s="1017"/>
      <c r="DZO90" s="1017"/>
      <c r="DZP90" s="1017"/>
      <c r="DZQ90" s="1017"/>
      <c r="DZR90" s="1017"/>
      <c r="DZS90" s="1017"/>
      <c r="DZT90" s="1017"/>
      <c r="DZU90" s="1017"/>
      <c r="DZV90" s="1017"/>
      <c r="DZW90" s="1017"/>
      <c r="DZX90" s="1017"/>
      <c r="DZY90" s="1017"/>
      <c r="DZZ90" s="1017"/>
      <c r="EAA90" s="1017"/>
      <c r="EAB90" s="1017"/>
      <c r="EAC90" s="1017"/>
      <c r="EAD90" s="1017"/>
      <c r="EAE90" s="1017"/>
      <c r="EAF90" s="1017"/>
      <c r="EAG90" s="1017"/>
      <c r="EAH90" s="1017"/>
      <c r="EAI90" s="1017"/>
      <c r="EAJ90" s="1017"/>
      <c r="EAK90" s="1017"/>
      <c r="EAL90" s="1017"/>
      <c r="EAM90" s="1017"/>
      <c r="EAN90" s="1017"/>
      <c r="EAO90" s="1017"/>
      <c r="EAP90" s="1017"/>
      <c r="EAQ90" s="1017"/>
      <c r="EAR90" s="1017"/>
      <c r="EAS90" s="1017"/>
      <c r="EAT90" s="1017"/>
      <c r="EAU90" s="1017"/>
      <c r="EAV90" s="1017"/>
      <c r="EAW90" s="1017"/>
      <c r="EAX90" s="1017"/>
      <c r="EAY90" s="1017"/>
      <c r="EAZ90" s="1017"/>
      <c r="EBA90" s="1017"/>
      <c r="EBB90" s="1017"/>
      <c r="EBC90" s="1017"/>
      <c r="EBD90" s="1017"/>
      <c r="EBE90" s="1017"/>
      <c r="EBF90" s="1017"/>
      <c r="EBG90" s="1017"/>
      <c r="EBH90" s="1017"/>
      <c r="EBI90" s="1017"/>
      <c r="EBJ90" s="1017"/>
      <c r="EBK90" s="1017"/>
      <c r="EBL90" s="1017"/>
      <c r="EBM90" s="1017"/>
      <c r="EBN90" s="1017"/>
      <c r="EBO90" s="1017"/>
      <c r="EBP90" s="1017"/>
      <c r="EBQ90" s="1017"/>
      <c r="EBR90" s="1017"/>
      <c r="EBS90" s="1017"/>
      <c r="EBT90" s="1017"/>
      <c r="EBU90" s="1017"/>
      <c r="EBV90" s="1017"/>
      <c r="EBW90" s="1017"/>
      <c r="EBX90" s="1017"/>
      <c r="EBY90" s="1017"/>
      <c r="EBZ90" s="1017"/>
      <c r="ECA90" s="1017"/>
      <c r="ECB90" s="1017"/>
      <c r="ECC90" s="1017"/>
      <c r="ECD90" s="1017"/>
      <c r="ECE90" s="1017"/>
      <c r="ECF90" s="1017"/>
      <c r="ECG90" s="1017"/>
      <c r="ECH90" s="1017"/>
      <c r="ECI90" s="1017"/>
      <c r="ECJ90" s="1017"/>
      <c r="ECK90" s="1017"/>
      <c r="ECL90" s="1017"/>
      <c r="ECM90" s="1017"/>
      <c r="ECN90" s="1017"/>
      <c r="ECO90" s="1017"/>
      <c r="ECP90" s="1017"/>
      <c r="ECQ90" s="1017"/>
      <c r="ECR90" s="1017"/>
      <c r="ECS90" s="1017"/>
      <c r="ECT90" s="1017"/>
      <c r="ECU90" s="1017"/>
      <c r="ECV90" s="1017"/>
      <c r="ECW90" s="1017"/>
      <c r="ECX90" s="1017"/>
      <c r="ECY90" s="1017"/>
      <c r="ECZ90" s="1017"/>
      <c r="EDA90" s="1017"/>
      <c r="EDB90" s="1017"/>
      <c r="EDC90" s="1017"/>
      <c r="EDD90" s="1017"/>
      <c r="EDE90" s="1017"/>
      <c r="EDF90" s="1017"/>
      <c r="EDG90" s="1017"/>
      <c r="EDH90" s="1017"/>
      <c r="EDI90" s="1017"/>
      <c r="EDJ90" s="1017"/>
      <c r="EDK90" s="1017"/>
      <c r="EDL90" s="1017"/>
      <c r="EDM90" s="1017"/>
      <c r="EDN90" s="1017"/>
      <c r="EDO90" s="1017"/>
      <c r="EDP90" s="1017"/>
      <c r="EDQ90" s="1017"/>
      <c r="EDR90" s="1017"/>
      <c r="EDS90" s="1017"/>
      <c r="EDT90" s="1017"/>
      <c r="EDU90" s="1017"/>
      <c r="EDV90" s="1017"/>
      <c r="EDW90" s="1017"/>
      <c r="EDX90" s="1017"/>
      <c r="EDY90" s="1017"/>
      <c r="EDZ90" s="1017"/>
      <c r="EEA90" s="1017"/>
      <c r="EEB90" s="1017"/>
      <c r="EEC90" s="1017"/>
      <c r="EED90" s="1017"/>
      <c r="EEE90" s="1017"/>
      <c r="EEF90" s="1017"/>
      <c r="EEG90" s="1017"/>
      <c r="EEH90" s="1017"/>
      <c r="EEI90" s="1017"/>
      <c r="EEJ90" s="1017"/>
      <c r="EEK90" s="1017"/>
      <c r="EEL90" s="1017"/>
      <c r="EEM90" s="1017"/>
      <c r="EEN90" s="1017"/>
      <c r="EEO90" s="1017"/>
      <c r="EEP90" s="1017"/>
      <c r="EEQ90" s="1017"/>
      <c r="EER90" s="1017"/>
      <c r="EES90" s="1017"/>
      <c r="EET90" s="1017"/>
      <c r="EEU90" s="1017"/>
      <c r="EEV90" s="1017"/>
      <c r="EEW90" s="1017"/>
      <c r="EEX90" s="1017"/>
      <c r="EEY90" s="1017"/>
      <c r="EEZ90" s="1017"/>
      <c r="EFA90" s="1017"/>
      <c r="EFB90" s="1017"/>
      <c r="EFC90" s="1017"/>
      <c r="EFD90" s="1017"/>
      <c r="EFE90" s="1017"/>
      <c r="EFF90" s="1017"/>
      <c r="EFG90" s="1017"/>
      <c r="EFH90" s="1017"/>
      <c r="EFI90" s="1017"/>
      <c r="EFJ90" s="1017"/>
      <c r="EFK90" s="1017"/>
      <c r="EFL90" s="1017"/>
      <c r="EFM90" s="1017"/>
      <c r="EFN90" s="1017"/>
      <c r="EFO90" s="1017"/>
      <c r="EFP90" s="1017"/>
      <c r="EFQ90" s="1017"/>
      <c r="EFR90" s="1017"/>
      <c r="EFS90" s="1017"/>
      <c r="EFT90" s="1017"/>
      <c r="EFU90" s="1017"/>
      <c r="EFV90" s="1017"/>
      <c r="EFW90" s="1017"/>
      <c r="EFX90" s="1017"/>
      <c r="EFY90" s="1017"/>
      <c r="EFZ90" s="1017"/>
      <c r="EGA90" s="1017"/>
      <c r="EGB90" s="1017"/>
      <c r="EGC90" s="1017"/>
      <c r="EGD90" s="1017"/>
      <c r="EGE90" s="1017"/>
      <c r="EGF90" s="1017"/>
      <c r="EGG90" s="1017"/>
      <c r="EGH90" s="1017"/>
      <c r="EGI90" s="1017"/>
      <c r="EGJ90" s="1017"/>
      <c r="EGK90" s="1017"/>
      <c r="EGL90" s="1017"/>
      <c r="EGM90" s="1017"/>
      <c r="EGN90" s="1017"/>
      <c r="EGO90" s="1017"/>
      <c r="EGP90" s="1017"/>
      <c r="EGQ90" s="1017"/>
      <c r="EGR90" s="1017"/>
      <c r="EGS90" s="1017"/>
      <c r="EGT90" s="1017"/>
      <c r="EGU90" s="1017"/>
      <c r="EGV90" s="1017"/>
      <c r="EGW90" s="1017"/>
      <c r="EGX90" s="1017"/>
      <c r="EGY90" s="1017"/>
      <c r="EGZ90" s="1017"/>
      <c r="EHA90" s="1017"/>
      <c r="EHB90" s="1017"/>
      <c r="EHC90" s="1017"/>
      <c r="EHD90" s="1017"/>
      <c r="EHE90" s="1017"/>
      <c r="EHF90" s="1017"/>
      <c r="EHG90" s="1017"/>
      <c r="EHH90" s="1017"/>
      <c r="EHI90" s="1017"/>
      <c r="EHJ90" s="1017"/>
      <c r="EHK90" s="1017"/>
      <c r="EHL90" s="1017"/>
      <c r="EHM90" s="1017"/>
      <c r="EHN90" s="1017"/>
      <c r="EHO90" s="1017"/>
      <c r="EHP90" s="1017"/>
      <c r="EHQ90" s="1017"/>
      <c r="EHR90" s="1017"/>
      <c r="EHS90" s="1017"/>
      <c r="EHT90" s="1017"/>
      <c r="EHU90" s="1017"/>
      <c r="EHV90" s="1017"/>
      <c r="EHW90" s="1017"/>
      <c r="EHX90" s="1017"/>
      <c r="EHY90" s="1017"/>
      <c r="EHZ90" s="1017"/>
      <c r="EIA90" s="1017"/>
      <c r="EIB90" s="1017"/>
      <c r="EIC90" s="1017"/>
      <c r="EID90" s="1017"/>
      <c r="EIE90" s="1017"/>
      <c r="EIF90" s="1017"/>
      <c r="EIG90" s="1017"/>
      <c r="EIH90" s="1017"/>
      <c r="EII90" s="1017"/>
      <c r="EIJ90" s="1017"/>
      <c r="EIK90" s="1017"/>
      <c r="EIL90" s="1017"/>
      <c r="EIM90" s="1017"/>
      <c r="EIN90" s="1017"/>
      <c r="EIO90" s="1017"/>
      <c r="EIP90" s="1017"/>
      <c r="EIQ90" s="1017"/>
      <c r="EIR90" s="1017"/>
      <c r="EIS90" s="1017"/>
      <c r="EIT90" s="1017"/>
      <c r="EIU90" s="1017"/>
      <c r="EIV90" s="1017"/>
      <c r="EIW90" s="1017"/>
      <c r="EIX90" s="1017"/>
      <c r="EIY90" s="1017"/>
      <c r="EIZ90" s="1017"/>
      <c r="EJA90" s="1017"/>
      <c r="EJB90" s="1017"/>
      <c r="EJC90" s="1017"/>
      <c r="EJD90" s="1017"/>
      <c r="EJE90" s="1017"/>
      <c r="EJF90" s="1017"/>
      <c r="EJG90" s="1017"/>
      <c r="EJH90" s="1017"/>
      <c r="EJI90" s="1017"/>
      <c r="EJJ90" s="1017"/>
      <c r="EJK90" s="1017"/>
      <c r="EJL90" s="1017"/>
      <c r="EJM90" s="1017"/>
      <c r="EJN90" s="1017"/>
      <c r="EJO90" s="1017"/>
      <c r="EJP90" s="1017"/>
      <c r="EJQ90" s="1017"/>
      <c r="EJR90" s="1017"/>
      <c r="EJS90" s="1017"/>
      <c r="EJT90" s="1017"/>
      <c r="EJU90" s="1017"/>
      <c r="EJV90" s="1017"/>
      <c r="EJW90" s="1017"/>
      <c r="EJX90" s="1017"/>
      <c r="EJY90" s="1017"/>
      <c r="EJZ90" s="1017"/>
      <c r="EKA90" s="1017"/>
      <c r="EKB90" s="1017"/>
      <c r="EKC90" s="1017"/>
      <c r="EKD90" s="1017"/>
      <c r="EKE90" s="1017"/>
      <c r="EKF90" s="1017"/>
      <c r="EKG90" s="1017"/>
      <c r="EKH90" s="1017"/>
      <c r="EKI90" s="1017"/>
      <c r="EKJ90" s="1017"/>
      <c r="EKK90" s="1017"/>
      <c r="EKL90" s="1017"/>
      <c r="EKM90" s="1017"/>
      <c r="EKN90" s="1017"/>
      <c r="EKO90" s="1017"/>
      <c r="EKP90" s="1017"/>
      <c r="EKQ90" s="1017"/>
      <c r="EKR90" s="1017"/>
      <c r="EKS90" s="1017"/>
      <c r="EKT90" s="1017"/>
      <c r="EKU90" s="1017"/>
      <c r="EKV90" s="1017"/>
      <c r="EKW90" s="1017"/>
      <c r="EKX90" s="1017"/>
      <c r="EKY90" s="1017"/>
      <c r="EKZ90" s="1017"/>
      <c r="ELA90" s="1017"/>
      <c r="ELB90" s="1017"/>
      <c r="ELC90" s="1017"/>
      <c r="ELD90" s="1017"/>
      <c r="ELE90" s="1017"/>
      <c r="ELF90" s="1017"/>
      <c r="ELG90" s="1017"/>
      <c r="ELH90" s="1017"/>
      <c r="ELI90" s="1017"/>
      <c r="ELJ90" s="1017"/>
      <c r="ELK90" s="1017"/>
      <c r="ELL90" s="1017"/>
      <c r="ELM90" s="1017"/>
      <c r="ELN90" s="1017"/>
      <c r="ELO90" s="1017"/>
      <c r="ELP90" s="1017"/>
      <c r="ELQ90" s="1017"/>
      <c r="ELR90" s="1017"/>
      <c r="ELS90" s="1017"/>
      <c r="ELT90" s="1017"/>
      <c r="ELU90" s="1017"/>
      <c r="ELV90" s="1017"/>
      <c r="ELW90" s="1017"/>
      <c r="ELX90" s="1017"/>
      <c r="ELY90" s="1017"/>
      <c r="ELZ90" s="1017"/>
      <c r="EMA90" s="1017"/>
      <c r="EMB90" s="1017"/>
      <c r="EMC90" s="1017"/>
      <c r="EMD90" s="1017"/>
      <c r="EME90" s="1017"/>
      <c r="EMF90" s="1017"/>
      <c r="EMG90" s="1017"/>
      <c r="EMH90" s="1017"/>
      <c r="EMI90" s="1017"/>
      <c r="EMJ90" s="1017"/>
      <c r="EMK90" s="1017"/>
      <c r="EML90" s="1017"/>
      <c r="EMM90" s="1017"/>
      <c r="EMN90" s="1017"/>
      <c r="EMO90" s="1017"/>
      <c r="EMP90" s="1017"/>
      <c r="EMQ90" s="1017"/>
      <c r="EMR90" s="1017"/>
      <c r="EMS90" s="1017"/>
      <c r="EMT90" s="1017"/>
      <c r="EMU90" s="1017"/>
      <c r="EMV90" s="1017"/>
      <c r="EMW90" s="1017"/>
      <c r="EMX90" s="1017"/>
      <c r="EMY90" s="1017"/>
      <c r="EMZ90" s="1017"/>
      <c r="ENA90" s="1017"/>
      <c r="ENB90" s="1017"/>
      <c r="ENC90" s="1017"/>
      <c r="END90" s="1017"/>
      <c r="ENE90" s="1017"/>
      <c r="ENF90" s="1017"/>
      <c r="ENG90" s="1017"/>
      <c r="ENH90" s="1017"/>
      <c r="ENI90" s="1017"/>
      <c r="ENJ90" s="1017"/>
      <c r="ENK90" s="1017"/>
      <c r="ENL90" s="1017"/>
      <c r="ENM90" s="1017"/>
      <c r="ENN90" s="1017"/>
      <c r="ENO90" s="1017"/>
      <c r="ENP90" s="1017"/>
      <c r="ENQ90" s="1017"/>
      <c r="ENR90" s="1017"/>
      <c r="ENS90" s="1017"/>
      <c r="ENT90" s="1017"/>
      <c r="ENU90" s="1017"/>
      <c r="ENV90" s="1017"/>
      <c r="ENW90" s="1017"/>
      <c r="ENX90" s="1017"/>
      <c r="ENY90" s="1017"/>
      <c r="ENZ90" s="1017"/>
      <c r="EOA90" s="1017"/>
      <c r="EOB90" s="1017"/>
      <c r="EOC90" s="1017"/>
      <c r="EOD90" s="1017"/>
      <c r="EOE90" s="1017"/>
      <c r="EOF90" s="1017"/>
      <c r="EOG90" s="1017"/>
      <c r="EOH90" s="1017"/>
      <c r="EOI90" s="1017"/>
      <c r="EOJ90" s="1017"/>
      <c r="EOK90" s="1017"/>
      <c r="EOL90" s="1017"/>
      <c r="EOM90" s="1017"/>
      <c r="EON90" s="1017"/>
      <c r="EOO90" s="1017"/>
      <c r="EOP90" s="1017"/>
      <c r="EOQ90" s="1017"/>
      <c r="EOR90" s="1017"/>
      <c r="EOS90" s="1017"/>
      <c r="EOT90" s="1017"/>
      <c r="EOU90" s="1017"/>
      <c r="EOV90" s="1017"/>
      <c r="EOW90" s="1017"/>
      <c r="EOX90" s="1017"/>
      <c r="EOY90" s="1017"/>
      <c r="EOZ90" s="1017"/>
      <c r="EPA90" s="1017"/>
      <c r="EPB90" s="1017"/>
      <c r="EPC90" s="1017"/>
      <c r="EPD90" s="1017"/>
      <c r="EPE90" s="1017"/>
      <c r="EPF90" s="1017"/>
      <c r="EPG90" s="1017"/>
      <c r="EPH90" s="1017"/>
      <c r="EPI90" s="1017"/>
      <c r="EPJ90" s="1017"/>
      <c r="EPK90" s="1017"/>
      <c r="EPL90" s="1017"/>
      <c r="EPM90" s="1017"/>
      <c r="EPN90" s="1017"/>
      <c r="EPO90" s="1017"/>
      <c r="EPP90" s="1017"/>
      <c r="EPQ90" s="1017"/>
      <c r="EPR90" s="1017"/>
      <c r="EPS90" s="1017"/>
      <c r="EPT90" s="1017"/>
      <c r="EPU90" s="1017"/>
      <c r="EPV90" s="1017"/>
      <c r="EPW90" s="1017"/>
      <c r="EPX90" s="1017"/>
      <c r="EPY90" s="1017"/>
      <c r="EPZ90" s="1017"/>
      <c r="EQA90" s="1017"/>
      <c r="EQB90" s="1017"/>
      <c r="EQC90" s="1017"/>
      <c r="EQD90" s="1017"/>
      <c r="EQE90" s="1017"/>
      <c r="EQF90" s="1017"/>
      <c r="EQG90" s="1017"/>
      <c r="EQH90" s="1017"/>
      <c r="EQI90" s="1017"/>
      <c r="EQJ90" s="1017"/>
      <c r="EQK90" s="1017"/>
      <c r="EQL90" s="1017"/>
      <c r="EQM90" s="1017"/>
      <c r="EQN90" s="1017"/>
      <c r="EQO90" s="1017"/>
      <c r="EQP90" s="1017"/>
      <c r="EQQ90" s="1017"/>
      <c r="EQR90" s="1017"/>
      <c r="EQS90" s="1017"/>
      <c r="EQT90" s="1017"/>
      <c r="EQU90" s="1017"/>
      <c r="EQV90" s="1017"/>
      <c r="EQW90" s="1017"/>
      <c r="EQX90" s="1017"/>
      <c r="EQY90" s="1017"/>
      <c r="EQZ90" s="1017"/>
      <c r="ERA90" s="1017"/>
      <c r="ERB90" s="1017"/>
      <c r="ERC90" s="1017"/>
      <c r="ERD90" s="1017"/>
      <c r="ERE90" s="1017"/>
      <c r="ERF90" s="1017"/>
      <c r="ERG90" s="1017"/>
      <c r="ERH90" s="1017"/>
      <c r="ERI90" s="1017"/>
      <c r="ERJ90" s="1017"/>
      <c r="ERK90" s="1017"/>
      <c r="ERL90" s="1017"/>
      <c r="ERM90" s="1017"/>
      <c r="ERN90" s="1017"/>
      <c r="ERO90" s="1017"/>
      <c r="ERP90" s="1017"/>
      <c r="ERQ90" s="1017"/>
      <c r="ERR90" s="1017"/>
      <c r="ERS90" s="1017"/>
      <c r="ERT90" s="1017"/>
      <c r="ERU90" s="1017"/>
      <c r="ERV90" s="1017"/>
      <c r="ERW90" s="1017"/>
      <c r="ERX90" s="1017"/>
      <c r="ERY90" s="1017"/>
      <c r="ERZ90" s="1017"/>
      <c r="ESA90" s="1017"/>
      <c r="ESB90" s="1017"/>
      <c r="ESC90" s="1017"/>
      <c r="ESD90" s="1017"/>
      <c r="ESE90" s="1017"/>
      <c r="ESF90" s="1017"/>
      <c r="ESG90" s="1017"/>
      <c r="ESH90" s="1017"/>
      <c r="ESI90" s="1017"/>
      <c r="ESJ90" s="1017"/>
      <c r="ESK90" s="1017"/>
      <c r="ESL90" s="1017"/>
      <c r="ESM90" s="1017"/>
      <c r="ESN90" s="1017"/>
      <c r="ESO90" s="1017"/>
      <c r="ESP90" s="1017"/>
      <c r="ESQ90" s="1017"/>
      <c r="ESR90" s="1017"/>
      <c r="ESS90" s="1017"/>
      <c r="EST90" s="1017"/>
      <c r="ESU90" s="1017"/>
      <c r="ESV90" s="1017"/>
      <c r="ESW90" s="1017"/>
      <c r="ESX90" s="1017"/>
      <c r="ESY90" s="1017"/>
      <c r="ESZ90" s="1017"/>
      <c r="ETA90" s="1017"/>
      <c r="ETB90" s="1017"/>
      <c r="ETC90" s="1017"/>
      <c r="ETD90" s="1017"/>
      <c r="ETE90" s="1017"/>
      <c r="ETF90" s="1017"/>
      <c r="ETG90" s="1017"/>
      <c r="ETH90" s="1017"/>
      <c r="ETI90" s="1017"/>
      <c r="ETJ90" s="1017"/>
      <c r="ETK90" s="1017"/>
      <c r="ETL90" s="1017"/>
      <c r="ETM90" s="1017"/>
      <c r="ETN90" s="1017"/>
      <c r="ETO90" s="1017"/>
      <c r="ETP90" s="1017"/>
      <c r="ETQ90" s="1017"/>
      <c r="ETR90" s="1017"/>
      <c r="ETS90" s="1017"/>
      <c r="ETT90" s="1017"/>
      <c r="ETU90" s="1017"/>
      <c r="ETV90" s="1017"/>
      <c r="ETW90" s="1017"/>
      <c r="ETX90" s="1017"/>
      <c r="ETY90" s="1017"/>
      <c r="ETZ90" s="1017"/>
      <c r="EUA90" s="1017"/>
      <c r="EUB90" s="1017"/>
      <c r="EUC90" s="1017"/>
      <c r="EUD90" s="1017"/>
      <c r="EUE90" s="1017"/>
      <c r="EUF90" s="1017"/>
      <c r="EUG90" s="1017"/>
      <c r="EUH90" s="1017"/>
      <c r="EUI90" s="1017"/>
      <c r="EUJ90" s="1017"/>
      <c r="EUK90" s="1017"/>
      <c r="EUL90" s="1017"/>
      <c r="EUM90" s="1017"/>
      <c r="EUN90" s="1017"/>
      <c r="EUO90" s="1017"/>
      <c r="EUP90" s="1017"/>
      <c r="EUQ90" s="1017"/>
      <c r="EUR90" s="1017"/>
      <c r="EUS90" s="1017"/>
      <c r="EUT90" s="1017"/>
      <c r="EUU90" s="1017"/>
      <c r="EUV90" s="1017"/>
      <c r="EUW90" s="1017"/>
      <c r="EUX90" s="1017"/>
      <c r="EUY90" s="1017"/>
      <c r="EUZ90" s="1017"/>
      <c r="EVA90" s="1017"/>
      <c r="EVB90" s="1017"/>
      <c r="EVC90" s="1017"/>
      <c r="EVD90" s="1017"/>
      <c r="EVE90" s="1017"/>
      <c r="EVF90" s="1017"/>
      <c r="EVG90" s="1017"/>
      <c r="EVH90" s="1017"/>
      <c r="EVI90" s="1017"/>
      <c r="EVJ90" s="1017"/>
      <c r="EVK90" s="1017"/>
      <c r="EVL90" s="1017"/>
      <c r="EVM90" s="1017"/>
      <c r="EVN90" s="1017"/>
      <c r="EVO90" s="1017"/>
      <c r="EVP90" s="1017"/>
      <c r="EVQ90" s="1017"/>
      <c r="EVR90" s="1017"/>
      <c r="EVS90" s="1017"/>
      <c r="EVT90" s="1017"/>
      <c r="EVU90" s="1017"/>
      <c r="EVV90" s="1017"/>
      <c r="EVW90" s="1017"/>
      <c r="EVX90" s="1017"/>
      <c r="EVY90" s="1017"/>
      <c r="EVZ90" s="1017"/>
      <c r="EWA90" s="1017"/>
      <c r="EWB90" s="1017"/>
      <c r="EWC90" s="1017"/>
      <c r="EWD90" s="1017"/>
      <c r="EWE90" s="1017"/>
      <c r="EWF90" s="1017"/>
      <c r="EWG90" s="1017"/>
      <c r="EWH90" s="1017"/>
      <c r="EWI90" s="1017"/>
      <c r="EWJ90" s="1017"/>
      <c r="EWK90" s="1017"/>
      <c r="EWL90" s="1017"/>
      <c r="EWM90" s="1017"/>
      <c r="EWN90" s="1017"/>
      <c r="EWO90" s="1017"/>
      <c r="EWP90" s="1017"/>
      <c r="EWQ90" s="1017"/>
      <c r="EWR90" s="1017"/>
      <c r="EWS90" s="1017"/>
      <c r="EWT90" s="1017"/>
      <c r="EWU90" s="1017"/>
      <c r="EWV90" s="1017"/>
      <c r="EWW90" s="1017"/>
      <c r="EWX90" s="1017"/>
      <c r="EWY90" s="1017"/>
      <c r="EWZ90" s="1017"/>
      <c r="EXA90" s="1017"/>
      <c r="EXB90" s="1017"/>
      <c r="EXC90" s="1017"/>
      <c r="EXD90" s="1017"/>
      <c r="EXE90" s="1017"/>
      <c r="EXF90" s="1017"/>
      <c r="EXG90" s="1017"/>
      <c r="EXH90" s="1017"/>
      <c r="EXI90" s="1017"/>
      <c r="EXJ90" s="1017"/>
      <c r="EXK90" s="1017"/>
      <c r="EXL90" s="1017"/>
      <c r="EXM90" s="1017"/>
      <c r="EXN90" s="1017"/>
      <c r="EXO90" s="1017"/>
      <c r="EXP90" s="1017"/>
      <c r="EXQ90" s="1017"/>
      <c r="EXR90" s="1017"/>
      <c r="EXS90" s="1017"/>
      <c r="EXT90" s="1017"/>
      <c r="EXU90" s="1017"/>
      <c r="EXV90" s="1017"/>
      <c r="EXW90" s="1017"/>
      <c r="EXX90" s="1017"/>
      <c r="EXY90" s="1017"/>
      <c r="EXZ90" s="1017"/>
      <c r="EYA90" s="1017"/>
      <c r="EYB90" s="1017"/>
      <c r="EYC90" s="1017"/>
      <c r="EYD90" s="1017"/>
      <c r="EYE90" s="1017"/>
      <c r="EYF90" s="1017"/>
      <c r="EYG90" s="1017"/>
      <c r="EYH90" s="1017"/>
      <c r="EYI90" s="1017"/>
      <c r="EYJ90" s="1017"/>
      <c r="EYK90" s="1017"/>
      <c r="EYL90" s="1017"/>
      <c r="EYM90" s="1017"/>
      <c r="EYN90" s="1017"/>
      <c r="EYO90" s="1017"/>
      <c r="EYP90" s="1017"/>
      <c r="EYQ90" s="1017"/>
      <c r="EYR90" s="1017"/>
      <c r="EYS90" s="1017"/>
      <c r="EYT90" s="1017"/>
      <c r="EYU90" s="1017"/>
      <c r="EYV90" s="1017"/>
      <c r="EYW90" s="1017"/>
      <c r="EYX90" s="1017"/>
      <c r="EYY90" s="1017"/>
      <c r="EYZ90" s="1017"/>
      <c r="EZA90" s="1017"/>
      <c r="EZB90" s="1017"/>
      <c r="EZC90" s="1017"/>
      <c r="EZD90" s="1017"/>
      <c r="EZE90" s="1017"/>
      <c r="EZF90" s="1017"/>
      <c r="EZG90" s="1017"/>
      <c r="EZH90" s="1017"/>
      <c r="EZI90" s="1017"/>
      <c r="EZJ90" s="1017"/>
      <c r="EZK90" s="1017"/>
      <c r="EZL90" s="1017"/>
      <c r="EZM90" s="1017"/>
      <c r="EZN90" s="1017"/>
      <c r="EZO90" s="1017"/>
      <c r="EZP90" s="1017"/>
      <c r="EZQ90" s="1017"/>
      <c r="EZR90" s="1017"/>
      <c r="EZS90" s="1017"/>
      <c r="EZT90" s="1017"/>
      <c r="EZU90" s="1017"/>
      <c r="EZV90" s="1017"/>
      <c r="EZW90" s="1017"/>
      <c r="EZX90" s="1017"/>
      <c r="EZY90" s="1017"/>
      <c r="EZZ90" s="1017"/>
      <c r="FAA90" s="1017"/>
      <c r="FAB90" s="1017"/>
      <c r="FAC90" s="1017"/>
      <c r="FAD90" s="1017"/>
      <c r="FAE90" s="1017"/>
      <c r="FAF90" s="1017"/>
      <c r="FAG90" s="1017"/>
      <c r="FAH90" s="1017"/>
      <c r="FAI90" s="1017"/>
      <c r="FAJ90" s="1017"/>
      <c r="FAK90" s="1017"/>
      <c r="FAL90" s="1017"/>
      <c r="FAM90" s="1017"/>
      <c r="FAN90" s="1017"/>
      <c r="FAO90" s="1017"/>
      <c r="FAP90" s="1017"/>
      <c r="FAQ90" s="1017"/>
      <c r="FAR90" s="1017"/>
      <c r="FAS90" s="1017"/>
      <c r="FAT90" s="1017"/>
      <c r="FAU90" s="1017"/>
      <c r="FAV90" s="1017"/>
      <c r="FAW90" s="1017"/>
      <c r="FAX90" s="1017"/>
      <c r="FAY90" s="1017"/>
      <c r="FAZ90" s="1017"/>
      <c r="FBA90" s="1017"/>
      <c r="FBB90" s="1017"/>
      <c r="FBC90" s="1017"/>
      <c r="FBD90" s="1017"/>
      <c r="FBE90" s="1017"/>
      <c r="FBF90" s="1017"/>
      <c r="FBG90" s="1017"/>
      <c r="FBH90" s="1017"/>
      <c r="FBI90" s="1017"/>
      <c r="FBJ90" s="1017"/>
      <c r="FBK90" s="1017"/>
      <c r="FBL90" s="1017"/>
      <c r="FBM90" s="1017"/>
      <c r="FBN90" s="1017"/>
      <c r="FBO90" s="1017"/>
      <c r="FBP90" s="1017"/>
      <c r="FBQ90" s="1017"/>
      <c r="FBR90" s="1017"/>
      <c r="FBS90" s="1017"/>
      <c r="FBT90" s="1017"/>
      <c r="FBU90" s="1017"/>
      <c r="FBV90" s="1017"/>
      <c r="FBW90" s="1017"/>
      <c r="FBX90" s="1017"/>
      <c r="FBY90" s="1017"/>
      <c r="FBZ90" s="1017"/>
      <c r="FCA90" s="1017"/>
      <c r="FCB90" s="1017"/>
      <c r="FCC90" s="1017"/>
      <c r="FCD90" s="1017"/>
      <c r="FCE90" s="1017"/>
      <c r="FCF90" s="1017"/>
      <c r="FCG90" s="1017"/>
      <c r="FCH90" s="1017"/>
      <c r="FCI90" s="1017"/>
      <c r="FCJ90" s="1017"/>
      <c r="FCK90" s="1017"/>
      <c r="FCL90" s="1017"/>
      <c r="FCM90" s="1017"/>
      <c r="FCN90" s="1017"/>
      <c r="FCO90" s="1017"/>
      <c r="FCP90" s="1017"/>
      <c r="FCQ90" s="1017"/>
      <c r="FCR90" s="1017"/>
      <c r="FCS90" s="1017"/>
      <c r="FCT90" s="1017"/>
      <c r="FCU90" s="1017"/>
      <c r="FCV90" s="1017"/>
      <c r="FCW90" s="1017"/>
      <c r="FCX90" s="1017"/>
      <c r="FCY90" s="1017"/>
      <c r="FCZ90" s="1017"/>
      <c r="FDA90" s="1017"/>
      <c r="FDB90" s="1017"/>
      <c r="FDC90" s="1017"/>
      <c r="FDD90" s="1017"/>
      <c r="FDE90" s="1017"/>
      <c r="FDF90" s="1017"/>
      <c r="FDG90" s="1017"/>
      <c r="FDH90" s="1017"/>
      <c r="FDI90" s="1017"/>
      <c r="FDJ90" s="1017"/>
      <c r="FDK90" s="1017"/>
      <c r="FDL90" s="1017"/>
      <c r="FDM90" s="1017"/>
      <c r="FDN90" s="1017"/>
      <c r="FDO90" s="1017"/>
      <c r="FDP90" s="1017"/>
      <c r="FDQ90" s="1017"/>
      <c r="FDR90" s="1017"/>
      <c r="FDS90" s="1017"/>
      <c r="FDT90" s="1017"/>
      <c r="FDU90" s="1017"/>
      <c r="FDV90" s="1017"/>
      <c r="FDW90" s="1017"/>
      <c r="FDX90" s="1017"/>
      <c r="FDY90" s="1017"/>
      <c r="FDZ90" s="1017"/>
      <c r="FEA90" s="1017"/>
      <c r="FEB90" s="1017"/>
      <c r="FEC90" s="1017"/>
      <c r="FED90" s="1017"/>
      <c r="FEE90" s="1017"/>
      <c r="FEF90" s="1017"/>
      <c r="FEG90" s="1017"/>
      <c r="FEH90" s="1017"/>
      <c r="FEI90" s="1017"/>
      <c r="FEJ90" s="1017"/>
      <c r="FEK90" s="1017"/>
      <c r="FEL90" s="1017"/>
      <c r="FEM90" s="1017"/>
      <c r="FEN90" s="1017"/>
      <c r="FEO90" s="1017"/>
      <c r="FEP90" s="1017"/>
      <c r="FEQ90" s="1017"/>
      <c r="FER90" s="1017"/>
      <c r="FES90" s="1017"/>
      <c r="FET90" s="1017"/>
      <c r="FEU90" s="1017"/>
      <c r="FEV90" s="1017"/>
      <c r="FEW90" s="1017"/>
      <c r="FEX90" s="1017"/>
      <c r="FEY90" s="1017"/>
      <c r="FEZ90" s="1017"/>
      <c r="FFA90" s="1017"/>
      <c r="FFB90" s="1017"/>
      <c r="FFC90" s="1017"/>
      <c r="FFD90" s="1017"/>
      <c r="FFE90" s="1017"/>
      <c r="FFF90" s="1017"/>
      <c r="FFG90" s="1017"/>
      <c r="FFH90" s="1017"/>
      <c r="FFI90" s="1017"/>
      <c r="FFJ90" s="1017"/>
      <c r="FFK90" s="1017"/>
      <c r="FFL90" s="1017"/>
      <c r="FFM90" s="1017"/>
      <c r="FFN90" s="1017"/>
      <c r="FFO90" s="1017"/>
      <c r="FFP90" s="1017"/>
      <c r="FFQ90" s="1017"/>
      <c r="FFR90" s="1017"/>
      <c r="FFS90" s="1017"/>
      <c r="FFT90" s="1017"/>
      <c r="FFU90" s="1017"/>
      <c r="FFV90" s="1017"/>
      <c r="FFW90" s="1017"/>
      <c r="FFX90" s="1017"/>
      <c r="FFY90" s="1017"/>
      <c r="FFZ90" s="1017"/>
      <c r="FGA90" s="1017"/>
      <c r="FGB90" s="1017"/>
      <c r="FGC90" s="1017"/>
      <c r="FGD90" s="1017"/>
      <c r="FGE90" s="1017"/>
      <c r="FGF90" s="1017"/>
      <c r="FGG90" s="1017"/>
      <c r="FGH90" s="1017"/>
      <c r="FGI90" s="1017"/>
      <c r="FGJ90" s="1017"/>
      <c r="FGK90" s="1017"/>
      <c r="FGL90" s="1017"/>
      <c r="FGM90" s="1017"/>
      <c r="FGN90" s="1017"/>
      <c r="FGO90" s="1017"/>
      <c r="FGP90" s="1017"/>
      <c r="FGQ90" s="1017"/>
      <c r="FGR90" s="1017"/>
      <c r="FGS90" s="1017"/>
      <c r="FGT90" s="1017"/>
      <c r="FGU90" s="1017"/>
      <c r="FGV90" s="1017"/>
      <c r="FGW90" s="1017"/>
      <c r="FGX90" s="1017"/>
      <c r="FGY90" s="1017"/>
      <c r="FGZ90" s="1017"/>
      <c r="FHA90" s="1017"/>
      <c r="FHB90" s="1017"/>
      <c r="FHC90" s="1017"/>
      <c r="FHD90" s="1017"/>
      <c r="FHE90" s="1017"/>
      <c r="FHF90" s="1017"/>
      <c r="FHG90" s="1017"/>
      <c r="FHH90" s="1017"/>
      <c r="FHI90" s="1017"/>
      <c r="FHJ90" s="1017"/>
      <c r="FHK90" s="1017"/>
      <c r="FHL90" s="1017"/>
      <c r="FHM90" s="1017"/>
      <c r="FHN90" s="1017"/>
      <c r="FHO90" s="1017"/>
      <c r="FHP90" s="1017"/>
      <c r="FHQ90" s="1017"/>
      <c r="FHR90" s="1017"/>
      <c r="FHS90" s="1017"/>
      <c r="FHT90" s="1017"/>
      <c r="FHU90" s="1017"/>
      <c r="FHV90" s="1017"/>
      <c r="FHW90" s="1017"/>
      <c r="FHX90" s="1017"/>
      <c r="FHY90" s="1017"/>
      <c r="FHZ90" s="1017"/>
      <c r="FIA90" s="1017"/>
      <c r="FIB90" s="1017"/>
      <c r="FIC90" s="1017"/>
      <c r="FID90" s="1017"/>
      <c r="FIE90" s="1017"/>
      <c r="FIF90" s="1017"/>
      <c r="FIG90" s="1017"/>
      <c r="FIH90" s="1017"/>
      <c r="FII90" s="1017"/>
      <c r="FIJ90" s="1017"/>
      <c r="FIK90" s="1017"/>
      <c r="FIL90" s="1017"/>
      <c r="FIM90" s="1017"/>
      <c r="FIN90" s="1017"/>
      <c r="FIO90" s="1017"/>
      <c r="FIP90" s="1017"/>
      <c r="FIQ90" s="1017"/>
      <c r="FIR90" s="1017"/>
      <c r="FIS90" s="1017"/>
      <c r="FIT90" s="1017"/>
      <c r="FIU90" s="1017"/>
      <c r="FIV90" s="1017"/>
      <c r="FIW90" s="1017"/>
      <c r="FIX90" s="1017"/>
      <c r="FIY90" s="1017"/>
      <c r="FIZ90" s="1017"/>
      <c r="FJA90" s="1017"/>
      <c r="FJB90" s="1017"/>
      <c r="FJC90" s="1017"/>
      <c r="FJD90" s="1017"/>
      <c r="FJE90" s="1017"/>
      <c r="FJF90" s="1017"/>
      <c r="FJG90" s="1017"/>
      <c r="FJH90" s="1017"/>
      <c r="FJI90" s="1017"/>
      <c r="FJJ90" s="1017"/>
      <c r="FJK90" s="1017"/>
      <c r="FJL90" s="1017"/>
      <c r="FJM90" s="1017"/>
      <c r="FJN90" s="1017"/>
      <c r="FJO90" s="1017"/>
      <c r="FJP90" s="1017"/>
      <c r="FJQ90" s="1017"/>
      <c r="FJR90" s="1017"/>
      <c r="FJS90" s="1017"/>
      <c r="FJT90" s="1017"/>
      <c r="FJU90" s="1017"/>
      <c r="FJV90" s="1017"/>
      <c r="FJW90" s="1017"/>
      <c r="FJX90" s="1017"/>
      <c r="FJY90" s="1017"/>
      <c r="FJZ90" s="1017"/>
      <c r="FKA90" s="1017"/>
      <c r="FKB90" s="1017"/>
      <c r="FKC90" s="1017"/>
      <c r="FKD90" s="1017"/>
      <c r="FKE90" s="1017"/>
      <c r="FKF90" s="1017"/>
      <c r="FKG90" s="1017"/>
      <c r="FKH90" s="1017"/>
      <c r="FKI90" s="1017"/>
      <c r="FKJ90" s="1017"/>
      <c r="FKK90" s="1017"/>
      <c r="FKL90" s="1017"/>
      <c r="FKM90" s="1017"/>
      <c r="FKN90" s="1017"/>
      <c r="FKO90" s="1017"/>
      <c r="FKP90" s="1017"/>
      <c r="FKQ90" s="1017"/>
      <c r="FKR90" s="1017"/>
      <c r="FKS90" s="1017"/>
      <c r="FKT90" s="1017"/>
      <c r="FKU90" s="1017"/>
      <c r="FKV90" s="1017"/>
      <c r="FKW90" s="1017"/>
      <c r="FKX90" s="1017"/>
      <c r="FKY90" s="1017"/>
      <c r="FKZ90" s="1017"/>
      <c r="FLA90" s="1017"/>
      <c r="FLB90" s="1017"/>
      <c r="FLC90" s="1017"/>
      <c r="FLD90" s="1017"/>
      <c r="FLE90" s="1017"/>
      <c r="FLF90" s="1017"/>
      <c r="FLG90" s="1017"/>
      <c r="FLH90" s="1017"/>
      <c r="FLI90" s="1017"/>
      <c r="FLJ90" s="1017"/>
      <c r="FLK90" s="1017"/>
      <c r="FLL90" s="1017"/>
      <c r="FLM90" s="1017"/>
      <c r="FLN90" s="1017"/>
      <c r="FLO90" s="1017"/>
      <c r="FLP90" s="1017"/>
      <c r="FLQ90" s="1017"/>
      <c r="FLR90" s="1017"/>
      <c r="FLS90" s="1017"/>
      <c r="FLT90" s="1017"/>
      <c r="FLU90" s="1017"/>
      <c r="FLV90" s="1017"/>
      <c r="FLW90" s="1017"/>
      <c r="FLX90" s="1017"/>
      <c r="FLY90" s="1017"/>
      <c r="FLZ90" s="1017"/>
      <c r="FMA90" s="1017"/>
      <c r="FMB90" s="1017"/>
      <c r="FMC90" s="1017"/>
      <c r="FMD90" s="1017"/>
      <c r="FME90" s="1017"/>
      <c r="FMF90" s="1017"/>
      <c r="FMG90" s="1017"/>
      <c r="FMH90" s="1017"/>
      <c r="FMI90" s="1017"/>
      <c r="FMJ90" s="1017"/>
      <c r="FMK90" s="1017"/>
      <c r="FML90" s="1017"/>
      <c r="FMM90" s="1017"/>
      <c r="FMN90" s="1017"/>
      <c r="FMO90" s="1017"/>
      <c r="FMP90" s="1017"/>
      <c r="FMQ90" s="1017"/>
      <c r="FMR90" s="1017"/>
      <c r="FMS90" s="1017"/>
      <c r="FMT90" s="1017"/>
      <c r="FMU90" s="1017"/>
      <c r="FMV90" s="1017"/>
      <c r="FMW90" s="1017"/>
      <c r="FMX90" s="1017"/>
      <c r="FMY90" s="1017"/>
      <c r="FMZ90" s="1017"/>
      <c r="FNA90" s="1017"/>
      <c r="FNB90" s="1017"/>
      <c r="FNC90" s="1017"/>
      <c r="FND90" s="1017"/>
      <c r="FNE90" s="1017"/>
      <c r="FNF90" s="1017"/>
      <c r="FNG90" s="1017"/>
      <c r="FNH90" s="1017"/>
      <c r="FNI90" s="1017"/>
      <c r="FNJ90" s="1017"/>
      <c r="FNK90" s="1017"/>
      <c r="FNL90" s="1017"/>
      <c r="FNM90" s="1017"/>
      <c r="FNN90" s="1017"/>
      <c r="FNO90" s="1017"/>
      <c r="FNP90" s="1017"/>
      <c r="FNQ90" s="1017"/>
      <c r="FNR90" s="1017"/>
      <c r="FNS90" s="1017"/>
      <c r="FNT90" s="1017"/>
      <c r="FNU90" s="1017"/>
      <c r="FNV90" s="1017"/>
      <c r="FNW90" s="1017"/>
      <c r="FNX90" s="1017"/>
      <c r="FNY90" s="1017"/>
      <c r="FNZ90" s="1017"/>
      <c r="FOA90" s="1017"/>
      <c r="FOB90" s="1017"/>
      <c r="FOC90" s="1017"/>
      <c r="FOD90" s="1017"/>
      <c r="FOE90" s="1017"/>
      <c r="FOF90" s="1017"/>
      <c r="FOG90" s="1017"/>
      <c r="FOH90" s="1017"/>
      <c r="FOI90" s="1017"/>
      <c r="FOJ90" s="1017"/>
      <c r="FOK90" s="1017"/>
      <c r="FOL90" s="1017"/>
      <c r="FOM90" s="1017"/>
      <c r="FON90" s="1017"/>
      <c r="FOO90" s="1017"/>
      <c r="FOP90" s="1017"/>
      <c r="FOQ90" s="1017"/>
      <c r="FOR90" s="1017"/>
      <c r="FOS90" s="1017"/>
      <c r="FOT90" s="1017"/>
      <c r="FOU90" s="1017"/>
      <c r="FOV90" s="1017"/>
      <c r="FOW90" s="1017"/>
      <c r="FOX90" s="1017"/>
      <c r="FOY90" s="1017"/>
      <c r="FOZ90" s="1017"/>
      <c r="FPA90" s="1017"/>
      <c r="FPB90" s="1017"/>
      <c r="FPC90" s="1017"/>
      <c r="FPD90" s="1017"/>
      <c r="FPE90" s="1017"/>
      <c r="FPF90" s="1017"/>
      <c r="FPG90" s="1017"/>
      <c r="FPH90" s="1017"/>
      <c r="FPI90" s="1017"/>
      <c r="FPJ90" s="1017"/>
      <c r="FPK90" s="1017"/>
      <c r="FPL90" s="1017"/>
      <c r="FPM90" s="1017"/>
      <c r="FPN90" s="1017"/>
      <c r="FPO90" s="1017"/>
      <c r="FPP90" s="1017"/>
      <c r="FPQ90" s="1017"/>
      <c r="FPR90" s="1017"/>
      <c r="FPS90" s="1017"/>
      <c r="FPT90" s="1017"/>
      <c r="FPU90" s="1017"/>
      <c r="FPV90" s="1017"/>
      <c r="FPW90" s="1017"/>
      <c r="FPX90" s="1017"/>
      <c r="FPY90" s="1017"/>
      <c r="FPZ90" s="1017"/>
      <c r="FQA90" s="1017"/>
      <c r="FQB90" s="1017"/>
      <c r="FQC90" s="1017"/>
      <c r="FQD90" s="1017"/>
      <c r="FQE90" s="1017"/>
      <c r="FQF90" s="1017"/>
      <c r="FQG90" s="1017"/>
      <c r="FQH90" s="1017"/>
      <c r="FQI90" s="1017"/>
      <c r="FQJ90" s="1017"/>
      <c r="FQK90" s="1017"/>
      <c r="FQL90" s="1017"/>
      <c r="FQM90" s="1017"/>
      <c r="FQN90" s="1017"/>
      <c r="FQO90" s="1017"/>
      <c r="FQP90" s="1017"/>
      <c r="FQQ90" s="1017"/>
      <c r="FQR90" s="1017"/>
      <c r="FQS90" s="1017"/>
      <c r="FQT90" s="1017"/>
      <c r="FQU90" s="1017"/>
      <c r="FQV90" s="1017"/>
      <c r="FQW90" s="1017"/>
      <c r="FQX90" s="1017"/>
      <c r="FQY90" s="1017"/>
      <c r="FQZ90" s="1017"/>
      <c r="FRA90" s="1017"/>
      <c r="FRB90" s="1017"/>
      <c r="FRC90" s="1017"/>
      <c r="FRD90" s="1017"/>
      <c r="FRE90" s="1017"/>
      <c r="FRF90" s="1017"/>
      <c r="FRG90" s="1017"/>
      <c r="FRH90" s="1017"/>
      <c r="FRI90" s="1017"/>
      <c r="FRJ90" s="1017"/>
      <c r="FRK90" s="1017"/>
      <c r="FRL90" s="1017"/>
      <c r="FRM90" s="1017"/>
      <c r="FRN90" s="1017"/>
      <c r="FRO90" s="1017"/>
      <c r="FRP90" s="1017"/>
      <c r="FRQ90" s="1017"/>
      <c r="FRR90" s="1017"/>
      <c r="FRS90" s="1017"/>
      <c r="FRT90" s="1017"/>
      <c r="FRU90" s="1017"/>
      <c r="FRV90" s="1017"/>
      <c r="FRW90" s="1017"/>
      <c r="FRX90" s="1017"/>
      <c r="FRY90" s="1017"/>
      <c r="FRZ90" s="1017"/>
      <c r="FSA90" s="1017"/>
      <c r="FSB90" s="1017"/>
      <c r="FSC90" s="1017"/>
      <c r="FSD90" s="1017"/>
      <c r="FSE90" s="1017"/>
      <c r="FSF90" s="1017"/>
      <c r="FSG90" s="1017"/>
      <c r="FSH90" s="1017"/>
      <c r="FSI90" s="1017"/>
      <c r="FSJ90" s="1017"/>
      <c r="FSK90" s="1017"/>
      <c r="FSL90" s="1017"/>
      <c r="FSM90" s="1017"/>
      <c r="FSN90" s="1017"/>
      <c r="FSO90" s="1017"/>
      <c r="FSP90" s="1017"/>
      <c r="FSQ90" s="1017"/>
      <c r="FSR90" s="1017"/>
      <c r="FSS90" s="1017"/>
      <c r="FST90" s="1017"/>
      <c r="FSU90" s="1017"/>
      <c r="FSV90" s="1017"/>
      <c r="FSW90" s="1017"/>
      <c r="FSX90" s="1017"/>
      <c r="FSY90" s="1017"/>
      <c r="FSZ90" s="1017"/>
      <c r="FTA90" s="1017"/>
      <c r="FTB90" s="1017"/>
      <c r="FTC90" s="1017"/>
      <c r="FTD90" s="1017"/>
      <c r="FTE90" s="1017"/>
      <c r="FTF90" s="1017"/>
      <c r="FTG90" s="1017"/>
      <c r="FTH90" s="1017"/>
      <c r="FTI90" s="1017"/>
      <c r="FTJ90" s="1017"/>
      <c r="FTK90" s="1017"/>
      <c r="FTL90" s="1017"/>
      <c r="FTM90" s="1017"/>
      <c r="FTN90" s="1017"/>
      <c r="FTO90" s="1017"/>
      <c r="FTP90" s="1017"/>
      <c r="FTQ90" s="1017"/>
      <c r="FTR90" s="1017"/>
      <c r="FTS90" s="1017"/>
      <c r="FTT90" s="1017"/>
      <c r="FTU90" s="1017"/>
      <c r="FTV90" s="1017"/>
      <c r="FTW90" s="1017"/>
      <c r="FTX90" s="1017"/>
      <c r="FTY90" s="1017"/>
      <c r="FTZ90" s="1017"/>
      <c r="FUA90" s="1017"/>
      <c r="FUB90" s="1017"/>
      <c r="FUC90" s="1017"/>
      <c r="FUD90" s="1017"/>
      <c r="FUE90" s="1017"/>
      <c r="FUF90" s="1017"/>
      <c r="FUG90" s="1017"/>
      <c r="FUH90" s="1017"/>
      <c r="FUI90" s="1017"/>
      <c r="FUJ90" s="1017"/>
      <c r="FUK90" s="1017"/>
      <c r="FUL90" s="1017"/>
      <c r="FUM90" s="1017"/>
      <c r="FUN90" s="1017"/>
      <c r="FUO90" s="1017"/>
      <c r="FUP90" s="1017"/>
      <c r="FUQ90" s="1017"/>
      <c r="FUR90" s="1017"/>
      <c r="FUS90" s="1017"/>
      <c r="FUT90" s="1017"/>
      <c r="FUU90" s="1017"/>
      <c r="FUV90" s="1017"/>
      <c r="FUW90" s="1017"/>
      <c r="FUX90" s="1017"/>
      <c r="FUY90" s="1017"/>
      <c r="FUZ90" s="1017"/>
      <c r="FVA90" s="1017"/>
      <c r="FVB90" s="1017"/>
      <c r="FVC90" s="1017"/>
      <c r="FVD90" s="1017"/>
      <c r="FVE90" s="1017"/>
      <c r="FVF90" s="1017"/>
      <c r="FVG90" s="1017"/>
      <c r="FVH90" s="1017"/>
      <c r="FVI90" s="1017"/>
      <c r="FVJ90" s="1017"/>
      <c r="FVK90" s="1017"/>
      <c r="FVL90" s="1017"/>
      <c r="FVM90" s="1017"/>
      <c r="FVN90" s="1017"/>
      <c r="FVO90" s="1017"/>
      <c r="FVP90" s="1017"/>
      <c r="FVQ90" s="1017"/>
      <c r="FVR90" s="1017"/>
      <c r="FVS90" s="1017"/>
      <c r="FVT90" s="1017"/>
      <c r="FVU90" s="1017"/>
      <c r="FVV90" s="1017"/>
      <c r="FVW90" s="1017"/>
      <c r="FVX90" s="1017"/>
      <c r="FVY90" s="1017"/>
      <c r="FVZ90" s="1017"/>
      <c r="FWA90" s="1017"/>
      <c r="FWB90" s="1017"/>
      <c r="FWC90" s="1017"/>
      <c r="FWD90" s="1017"/>
      <c r="FWE90" s="1017"/>
      <c r="FWF90" s="1017"/>
      <c r="FWG90" s="1017"/>
      <c r="FWH90" s="1017"/>
      <c r="FWI90" s="1017"/>
      <c r="FWJ90" s="1017"/>
      <c r="FWK90" s="1017"/>
      <c r="FWL90" s="1017"/>
      <c r="FWM90" s="1017"/>
      <c r="FWN90" s="1017"/>
      <c r="FWO90" s="1017"/>
      <c r="FWP90" s="1017"/>
      <c r="FWQ90" s="1017"/>
      <c r="FWR90" s="1017"/>
      <c r="FWS90" s="1017"/>
      <c r="FWT90" s="1017"/>
      <c r="FWU90" s="1017"/>
      <c r="FWV90" s="1017"/>
      <c r="FWW90" s="1017"/>
      <c r="FWX90" s="1017"/>
      <c r="FWY90" s="1017"/>
      <c r="FWZ90" s="1017"/>
      <c r="FXA90" s="1017"/>
      <c r="FXB90" s="1017"/>
      <c r="FXC90" s="1017"/>
      <c r="FXD90" s="1017"/>
      <c r="FXE90" s="1017"/>
      <c r="FXF90" s="1017"/>
      <c r="FXG90" s="1017"/>
      <c r="FXH90" s="1017"/>
      <c r="FXI90" s="1017"/>
      <c r="FXJ90" s="1017"/>
      <c r="FXK90" s="1017"/>
      <c r="FXL90" s="1017"/>
      <c r="FXM90" s="1017"/>
      <c r="FXN90" s="1017"/>
      <c r="FXO90" s="1017"/>
      <c r="FXP90" s="1017"/>
      <c r="FXQ90" s="1017"/>
      <c r="FXR90" s="1017"/>
      <c r="FXS90" s="1017"/>
      <c r="FXT90" s="1017"/>
      <c r="FXU90" s="1017"/>
      <c r="FXV90" s="1017"/>
      <c r="FXW90" s="1017"/>
      <c r="FXX90" s="1017"/>
      <c r="FXY90" s="1017"/>
      <c r="FXZ90" s="1017"/>
      <c r="FYA90" s="1017"/>
      <c r="FYB90" s="1017"/>
      <c r="FYC90" s="1017"/>
      <c r="FYD90" s="1017"/>
      <c r="FYE90" s="1017"/>
      <c r="FYF90" s="1017"/>
      <c r="FYG90" s="1017"/>
      <c r="FYH90" s="1017"/>
      <c r="FYI90" s="1017"/>
      <c r="FYJ90" s="1017"/>
      <c r="FYK90" s="1017"/>
      <c r="FYL90" s="1017"/>
      <c r="FYM90" s="1017"/>
      <c r="FYN90" s="1017"/>
      <c r="FYO90" s="1017"/>
      <c r="FYP90" s="1017"/>
      <c r="FYQ90" s="1017"/>
      <c r="FYR90" s="1017"/>
      <c r="FYS90" s="1017"/>
      <c r="FYT90" s="1017"/>
      <c r="FYU90" s="1017"/>
      <c r="FYV90" s="1017"/>
      <c r="FYW90" s="1017"/>
      <c r="FYX90" s="1017"/>
      <c r="FYY90" s="1017"/>
      <c r="FYZ90" s="1017"/>
      <c r="FZA90" s="1017"/>
      <c r="FZB90" s="1017"/>
      <c r="FZC90" s="1017"/>
      <c r="FZD90" s="1017"/>
      <c r="FZE90" s="1017"/>
      <c r="FZF90" s="1017"/>
      <c r="FZG90" s="1017"/>
      <c r="FZH90" s="1017"/>
      <c r="FZI90" s="1017"/>
      <c r="FZJ90" s="1017"/>
      <c r="FZK90" s="1017"/>
      <c r="FZL90" s="1017"/>
      <c r="FZM90" s="1017"/>
      <c r="FZN90" s="1017"/>
      <c r="FZO90" s="1017"/>
      <c r="FZP90" s="1017"/>
      <c r="FZQ90" s="1017"/>
      <c r="FZR90" s="1017"/>
      <c r="FZS90" s="1017"/>
      <c r="FZT90" s="1017"/>
      <c r="FZU90" s="1017"/>
      <c r="FZV90" s="1017"/>
      <c r="FZW90" s="1017"/>
      <c r="FZX90" s="1017"/>
      <c r="FZY90" s="1017"/>
      <c r="FZZ90" s="1017"/>
      <c r="GAA90" s="1017"/>
      <c r="GAB90" s="1017"/>
      <c r="GAC90" s="1017"/>
      <c r="GAD90" s="1017"/>
      <c r="GAE90" s="1017"/>
      <c r="GAF90" s="1017"/>
      <c r="GAG90" s="1017"/>
      <c r="GAH90" s="1017"/>
      <c r="GAI90" s="1017"/>
      <c r="GAJ90" s="1017"/>
      <c r="GAK90" s="1017"/>
      <c r="GAL90" s="1017"/>
      <c r="GAM90" s="1017"/>
      <c r="GAN90" s="1017"/>
      <c r="GAO90" s="1017"/>
      <c r="GAP90" s="1017"/>
      <c r="GAQ90" s="1017"/>
      <c r="GAR90" s="1017"/>
      <c r="GAS90" s="1017"/>
      <c r="GAT90" s="1017"/>
      <c r="GAU90" s="1017"/>
      <c r="GAV90" s="1017"/>
      <c r="GAW90" s="1017"/>
      <c r="GAX90" s="1017"/>
      <c r="GAY90" s="1017"/>
      <c r="GAZ90" s="1017"/>
      <c r="GBA90" s="1017"/>
      <c r="GBB90" s="1017"/>
      <c r="GBC90" s="1017"/>
      <c r="GBD90" s="1017"/>
      <c r="GBE90" s="1017"/>
      <c r="GBF90" s="1017"/>
      <c r="GBG90" s="1017"/>
      <c r="GBH90" s="1017"/>
      <c r="GBI90" s="1017"/>
      <c r="GBJ90" s="1017"/>
      <c r="GBK90" s="1017"/>
      <c r="GBL90" s="1017"/>
      <c r="GBM90" s="1017"/>
      <c r="GBN90" s="1017"/>
      <c r="GBO90" s="1017"/>
      <c r="GBP90" s="1017"/>
      <c r="GBQ90" s="1017"/>
      <c r="GBR90" s="1017"/>
      <c r="GBS90" s="1017"/>
      <c r="GBT90" s="1017"/>
      <c r="GBU90" s="1017"/>
      <c r="GBV90" s="1017"/>
      <c r="GBW90" s="1017"/>
      <c r="GBX90" s="1017"/>
      <c r="GBY90" s="1017"/>
      <c r="GBZ90" s="1017"/>
      <c r="GCA90" s="1017"/>
      <c r="GCB90" s="1017"/>
      <c r="GCC90" s="1017"/>
      <c r="GCD90" s="1017"/>
      <c r="GCE90" s="1017"/>
      <c r="GCF90" s="1017"/>
      <c r="GCG90" s="1017"/>
      <c r="GCH90" s="1017"/>
      <c r="GCI90" s="1017"/>
      <c r="GCJ90" s="1017"/>
      <c r="GCK90" s="1017"/>
      <c r="GCL90" s="1017"/>
      <c r="GCM90" s="1017"/>
      <c r="GCN90" s="1017"/>
      <c r="GCO90" s="1017"/>
      <c r="GCP90" s="1017"/>
      <c r="GCQ90" s="1017"/>
      <c r="GCR90" s="1017"/>
      <c r="GCS90" s="1017"/>
      <c r="GCT90" s="1017"/>
      <c r="GCU90" s="1017"/>
      <c r="GCV90" s="1017"/>
      <c r="GCW90" s="1017"/>
      <c r="GCX90" s="1017"/>
      <c r="GCY90" s="1017"/>
      <c r="GCZ90" s="1017"/>
      <c r="GDA90" s="1017"/>
      <c r="GDB90" s="1017"/>
      <c r="GDC90" s="1017"/>
      <c r="GDD90" s="1017"/>
      <c r="GDE90" s="1017"/>
      <c r="GDF90" s="1017"/>
      <c r="GDG90" s="1017"/>
      <c r="GDH90" s="1017"/>
      <c r="GDI90" s="1017"/>
      <c r="GDJ90" s="1017"/>
      <c r="GDK90" s="1017"/>
      <c r="GDL90" s="1017"/>
      <c r="GDM90" s="1017"/>
      <c r="GDN90" s="1017"/>
      <c r="GDO90" s="1017"/>
      <c r="GDP90" s="1017"/>
      <c r="GDQ90" s="1017"/>
      <c r="GDR90" s="1017"/>
      <c r="GDS90" s="1017"/>
      <c r="GDT90" s="1017"/>
      <c r="GDU90" s="1017"/>
      <c r="GDV90" s="1017"/>
      <c r="GDW90" s="1017"/>
      <c r="GDX90" s="1017"/>
      <c r="GDY90" s="1017"/>
      <c r="GDZ90" s="1017"/>
      <c r="GEA90" s="1017"/>
      <c r="GEB90" s="1017"/>
      <c r="GEC90" s="1017"/>
      <c r="GED90" s="1017"/>
      <c r="GEE90" s="1017"/>
      <c r="GEF90" s="1017"/>
      <c r="GEG90" s="1017"/>
      <c r="GEH90" s="1017"/>
      <c r="GEI90" s="1017"/>
      <c r="GEJ90" s="1017"/>
      <c r="GEK90" s="1017"/>
      <c r="GEL90" s="1017"/>
      <c r="GEM90" s="1017"/>
      <c r="GEN90" s="1017"/>
      <c r="GEO90" s="1017"/>
      <c r="GEP90" s="1017"/>
      <c r="GEQ90" s="1017"/>
      <c r="GER90" s="1017"/>
      <c r="GES90" s="1017"/>
      <c r="GET90" s="1017"/>
      <c r="GEU90" s="1017"/>
      <c r="GEV90" s="1017"/>
      <c r="GEW90" s="1017"/>
      <c r="GEX90" s="1017"/>
      <c r="GEY90" s="1017"/>
      <c r="GEZ90" s="1017"/>
      <c r="GFA90" s="1017"/>
      <c r="GFB90" s="1017"/>
      <c r="GFC90" s="1017"/>
      <c r="GFD90" s="1017"/>
      <c r="GFE90" s="1017"/>
      <c r="GFF90" s="1017"/>
      <c r="GFG90" s="1017"/>
      <c r="GFH90" s="1017"/>
      <c r="GFI90" s="1017"/>
      <c r="GFJ90" s="1017"/>
      <c r="GFK90" s="1017"/>
      <c r="GFL90" s="1017"/>
      <c r="GFM90" s="1017"/>
      <c r="GFN90" s="1017"/>
      <c r="GFO90" s="1017"/>
      <c r="GFP90" s="1017"/>
      <c r="GFQ90" s="1017"/>
      <c r="GFR90" s="1017"/>
      <c r="GFS90" s="1017"/>
      <c r="GFT90" s="1017"/>
      <c r="GFU90" s="1017"/>
      <c r="GFV90" s="1017"/>
      <c r="GFW90" s="1017"/>
      <c r="GFX90" s="1017"/>
      <c r="GFY90" s="1017"/>
      <c r="GFZ90" s="1017"/>
      <c r="GGA90" s="1017"/>
      <c r="GGB90" s="1017"/>
      <c r="GGC90" s="1017"/>
      <c r="GGD90" s="1017"/>
      <c r="GGE90" s="1017"/>
      <c r="GGF90" s="1017"/>
      <c r="GGG90" s="1017"/>
      <c r="GGH90" s="1017"/>
      <c r="GGI90" s="1017"/>
      <c r="GGJ90" s="1017"/>
      <c r="GGK90" s="1017"/>
      <c r="GGL90" s="1017"/>
      <c r="GGM90" s="1017"/>
      <c r="GGN90" s="1017"/>
      <c r="GGO90" s="1017"/>
      <c r="GGP90" s="1017"/>
      <c r="GGQ90" s="1017"/>
      <c r="GGR90" s="1017"/>
      <c r="GGS90" s="1017"/>
      <c r="GGT90" s="1017"/>
      <c r="GGU90" s="1017"/>
      <c r="GGV90" s="1017"/>
      <c r="GGW90" s="1017"/>
      <c r="GGX90" s="1017"/>
      <c r="GGY90" s="1017"/>
      <c r="GGZ90" s="1017"/>
      <c r="GHA90" s="1017"/>
      <c r="GHB90" s="1017"/>
      <c r="GHC90" s="1017"/>
      <c r="GHD90" s="1017"/>
      <c r="GHE90" s="1017"/>
      <c r="GHF90" s="1017"/>
      <c r="GHG90" s="1017"/>
      <c r="GHH90" s="1017"/>
      <c r="GHI90" s="1017"/>
      <c r="GHJ90" s="1017"/>
      <c r="GHK90" s="1017"/>
      <c r="GHL90" s="1017"/>
      <c r="GHM90" s="1017"/>
      <c r="GHN90" s="1017"/>
      <c r="GHO90" s="1017"/>
      <c r="GHP90" s="1017"/>
      <c r="GHQ90" s="1017"/>
      <c r="GHR90" s="1017"/>
      <c r="GHS90" s="1017"/>
      <c r="GHT90" s="1017"/>
      <c r="GHU90" s="1017"/>
      <c r="GHV90" s="1017"/>
      <c r="GHW90" s="1017"/>
      <c r="GHX90" s="1017"/>
      <c r="GHY90" s="1017"/>
      <c r="GHZ90" s="1017"/>
      <c r="GIA90" s="1017"/>
      <c r="GIB90" s="1017"/>
      <c r="GIC90" s="1017"/>
      <c r="GID90" s="1017"/>
      <c r="GIE90" s="1017"/>
      <c r="GIF90" s="1017"/>
      <c r="GIG90" s="1017"/>
      <c r="GIH90" s="1017"/>
      <c r="GII90" s="1017"/>
      <c r="GIJ90" s="1017"/>
      <c r="GIK90" s="1017"/>
      <c r="GIL90" s="1017"/>
      <c r="GIM90" s="1017"/>
      <c r="GIN90" s="1017"/>
      <c r="GIO90" s="1017"/>
      <c r="GIP90" s="1017"/>
      <c r="GIQ90" s="1017"/>
      <c r="GIR90" s="1017"/>
      <c r="GIS90" s="1017"/>
      <c r="GIT90" s="1017"/>
      <c r="GIU90" s="1017"/>
      <c r="GIV90" s="1017"/>
      <c r="GIW90" s="1017"/>
      <c r="GIX90" s="1017"/>
      <c r="GIY90" s="1017"/>
      <c r="GIZ90" s="1017"/>
      <c r="GJA90" s="1017"/>
      <c r="GJB90" s="1017"/>
      <c r="GJC90" s="1017"/>
      <c r="GJD90" s="1017"/>
      <c r="GJE90" s="1017"/>
      <c r="GJF90" s="1017"/>
      <c r="GJG90" s="1017"/>
      <c r="GJH90" s="1017"/>
      <c r="GJI90" s="1017"/>
      <c r="GJJ90" s="1017"/>
      <c r="GJK90" s="1017"/>
      <c r="GJL90" s="1017"/>
      <c r="GJM90" s="1017"/>
      <c r="GJN90" s="1017"/>
      <c r="GJO90" s="1017"/>
      <c r="GJP90" s="1017"/>
      <c r="GJQ90" s="1017"/>
      <c r="GJR90" s="1017"/>
      <c r="GJS90" s="1017"/>
      <c r="GJT90" s="1017"/>
      <c r="GJU90" s="1017"/>
      <c r="GJV90" s="1017"/>
      <c r="GJW90" s="1017"/>
      <c r="GJX90" s="1017"/>
      <c r="GJY90" s="1017"/>
      <c r="GJZ90" s="1017"/>
      <c r="GKA90" s="1017"/>
      <c r="GKB90" s="1017"/>
      <c r="GKC90" s="1017"/>
      <c r="GKD90" s="1017"/>
      <c r="GKE90" s="1017"/>
      <c r="GKF90" s="1017"/>
      <c r="GKG90" s="1017"/>
      <c r="GKH90" s="1017"/>
      <c r="GKI90" s="1017"/>
      <c r="GKJ90" s="1017"/>
      <c r="GKK90" s="1017"/>
      <c r="GKL90" s="1017"/>
      <c r="GKM90" s="1017"/>
      <c r="GKN90" s="1017"/>
      <c r="GKO90" s="1017"/>
      <c r="GKP90" s="1017"/>
      <c r="GKQ90" s="1017"/>
      <c r="GKR90" s="1017"/>
      <c r="GKS90" s="1017"/>
      <c r="GKT90" s="1017"/>
      <c r="GKU90" s="1017"/>
      <c r="GKV90" s="1017"/>
      <c r="GKW90" s="1017"/>
      <c r="GKX90" s="1017"/>
      <c r="GKY90" s="1017"/>
      <c r="GKZ90" s="1017"/>
      <c r="GLA90" s="1017"/>
      <c r="GLB90" s="1017"/>
      <c r="GLC90" s="1017"/>
      <c r="GLD90" s="1017"/>
      <c r="GLE90" s="1017"/>
      <c r="GLF90" s="1017"/>
      <c r="GLG90" s="1017"/>
      <c r="GLH90" s="1017"/>
      <c r="GLI90" s="1017"/>
      <c r="GLJ90" s="1017"/>
      <c r="GLK90" s="1017"/>
      <c r="GLL90" s="1017"/>
      <c r="GLM90" s="1017"/>
      <c r="GLN90" s="1017"/>
      <c r="GLO90" s="1017"/>
      <c r="GLP90" s="1017"/>
      <c r="GLQ90" s="1017"/>
      <c r="GLR90" s="1017"/>
      <c r="GLS90" s="1017"/>
      <c r="GLT90" s="1017"/>
      <c r="GLU90" s="1017"/>
      <c r="GLV90" s="1017"/>
      <c r="GLW90" s="1017"/>
      <c r="GLX90" s="1017"/>
      <c r="GLY90" s="1017"/>
      <c r="GLZ90" s="1017"/>
      <c r="GMA90" s="1017"/>
      <c r="GMB90" s="1017"/>
      <c r="GMC90" s="1017"/>
      <c r="GMD90" s="1017"/>
      <c r="GME90" s="1017"/>
      <c r="GMF90" s="1017"/>
      <c r="GMG90" s="1017"/>
      <c r="GMH90" s="1017"/>
      <c r="GMI90" s="1017"/>
      <c r="GMJ90" s="1017"/>
      <c r="GMK90" s="1017"/>
      <c r="GML90" s="1017"/>
      <c r="GMM90" s="1017"/>
      <c r="GMN90" s="1017"/>
      <c r="GMO90" s="1017"/>
      <c r="GMP90" s="1017"/>
      <c r="GMQ90" s="1017"/>
      <c r="GMR90" s="1017"/>
      <c r="GMS90" s="1017"/>
      <c r="GMT90" s="1017"/>
      <c r="GMU90" s="1017"/>
      <c r="GMV90" s="1017"/>
      <c r="GMW90" s="1017"/>
      <c r="GMX90" s="1017"/>
      <c r="GMY90" s="1017"/>
      <c r="GMZ90" s="1017"/>
      <c r="GNA90" s="1017"/>
      <c r="GNB90" s="1017"/>
      <c r="GNC90" s="1017"/>
      <c r="GND90" s="1017"/>
      <c r="GNE90" s="1017"/>
      <c r="GNF90" s="1017"/>
      <c r="GNG90" s="1017"/>
      <c r="GNH90" s="1017"/>
      <c r="GNI90" s="1017"/>
      <c r="GNJ90" s="1017"/>
      <c r="GNK90" s="1017"/>
      <c r="GNL90" s="1017"/>
      <c r="GNM90" s="1017"/>
      <c r="GNN90" s="1017"/>
      <c r="GNO90" s="1017"/>
      <c r="GNP90" s="1017"/>
      <c r="GNQ90" s="1017"/>
      <c r="GNR90" s="1017"/>
      <c r="GNS90" s="1017"/>
      <c r="GNT90" s="1017"/>
      <c r="GNU90" s="1017"/>
      <c r="GNV90" s="1017"/>
      <c r="GNW90" s="1017"/>
      <c r="GNX90" s="1017"/>
      <c r="GNY90" s="1017"/>
      <c r="GNZ90" s="1017"/>
      <c r="GOA90" s="1017"/>
      <c r="GOB90" s="1017"/>
      <c r="GOC90" s="1017"/>
      <c r="GOD90" s="1017"/>
      <c r="GOE90" s="1017"/>
      <c r="GOF90" s="1017"/>
      <c r="GOG90" s="1017"/>
      <c r="GOH90" s="1017"/>
      <c r="GOI90" s="1017"/>
      <c r="GOJ90" s="1017"/>
      <c r="GOK90" s="1017"/>
      <c r="GOL90" s="1017"/>
      <c r="GOM90" s="1017"/>
      <c r="GON90" s="1017"/>
      <c r="GOO90" s="1017"/>
      <c r="GOP90" s="1017"/>
      <c r="GOQ90" s="1017"/>
      <c r="GOR90" s="1017"/>
      <c r="GOS90" s="1017"/>
      <c r="GOT90" s="1017"/>
      <c r="GOU90" s="1017"/>
      <c r="GOV90" s="1017"/>
      <c r="GOW90" s="1017"/>
      <c r="GOX90" s="1017"/>
      <c r="GOY90" s="1017"/>
      <c r="GOZ90" s="1017"/>
      <c r="GPA90" s="1017"/>
      <c r="GPB90" s="1017"/>
      <c r="GPC90" s="1017"/>
      <c r="GPD90" s="1017"/>
      <c r="GPE90" s="1017"/>
      <c r="GPF90" s="1017"/>
      <c r="GPG90" s="1017"/>
      <c r="GPH90" s="1017"/>
      <c r="GPI90" s="1017"/>
      <c r="GPJ90" s="1017"/>
      <c r="GPK90" s="1017"/>
      <c r="GPL90" s="1017"/>
      <c r="GPM90" s="1017"/>
      <c r="GPN90" s="1017"/>
      <c r="GPO90" s="1017"/>
      <c r="GPP90" s="1017"/>
      <c r="GPQ90" s="1017"/>
      <c r="GPR90" s="1017"/>
      <c r="GPS90" s="1017"/>
      <c r="GPT90" s="1017"/>
      <c r="GPU90" s="1017"/>
      <c r="GPV90" s="1017"/>
      <c r="GPW90" s="1017"/>
      <c r="GPX90" s="1017"/>
      <c r="GPY90" s="1017"/>
      <c r="GPZ90" s="1017"/>
      <c r="GQA90" s="1017"/>
      <c r="GQB90" s="1017"/>
      <c r="GQC90" s="1017"/>
      <c r="GQD90" s="1017"/>
      <c r="GQE90" s="1017"/>
      <c r="GQF90" s="1017"/>
      <c r="GQG90" s="1017"/>
      <c r="GQH90" s="1017"/>
      <c r="GQI90" s="1017"/>
      <c r="GQJ90" s="1017"/>
      <c r="GQK90" s="1017"/>
      <c r="GQL90" s="1017"/>
      <c r="GQM90" s="1017"/>
      <c r="GQN90" s="1017"/>
      <c r="GQO90" s="1017"/>
      <c r="GQP90" s="1017"/>
      <c r="GQQ90" s="1017"/>
      <c r="GQR90" s="1017"/>
      <c r="GQS90" s="1017"/>
      <c r="GQT90" s="1017"/>
      <c r="GQU90" s="1017"/>
      <c r="GQV90" s="1017"/>
      <c r="GQW90" s="1017"/>
      <c r="GQX90" s="1017"/>
      <c r="GQY90" s="1017"/>
      <c r="GQZ90" s="1017"/>
      <c r="GRA90" s="1017"/>
      <c r="GRB90" s="1017"/>
      <c r="GRC90" s="1017"/>
      <c r="GRD90" s="1017"/>
      <c r="GRE90" s="1017"/>
      <c r="GRF90" s="1017"/>
      <c r="GRG90" s="1017"/>
      <c r="GRH90" s="1017"/>
      <c r="GRI90" s="1017"/>
      <c r="GRJ90" s="1017"/>
      <c r="GRK90" s="1017"/>
      <c r="GRL90" s="1017"/>
      <c r="GRM90" s="1017"/>
      <c r="GRN90" s="1017"/>
      <c r="GRO90" s="1017"/>
      <c r="GRP90" s="1017"/>
      <c r="GRQ90" s="1017"/>
      <c r="GRR90" s="1017"/>
      <c r="GRS90" s="1017"/>
      <c r="GRT90" s="1017"/>
      <c r="GRU90" s="1017"/>
      <c r="GRV90" s="1017"/>
      <c r="GRW90" s="1017"/>
      <c r="GRX90" s="1017"/>
      <c r="GRY90" s="1017"/>
      <c r="GRZ90" s="1017"/>
      <c r="GSA90" s="1017"/>
      <c r="GSB90" s="1017"/>
      <c r="GSC90" s="1017"/>
      <c r="GSD90" s="1017"/>
      <c r="GSE90" s="1017"/>
      <c r="GSF90" s="1017"/>
      <c r="GSG90" s="1017"/>
      <c r="GSH90" s="1017"/>
      <c r="GSI90" s="1017"/>
      <c r="GSJ90" s="1017"/>
      <c r="GSK90" s="1017"/>
      <c r="GSL90" s="1017"/>
      <c r="GSM90" s="1017"/>
      <c r="GSN90" s="1017"/>
      <c r="GSO90" s="1017"/>
      <c r="GSP90" s="1017"/>
      <c r="GSQ90" s="1017"/>
      <c r="GSR90" s="1017"/>
      <c r="GSS90" s="1017"/>
      <c r="GST90" s="1017"/>
      <c r="GSU90" s="1017"/>
      <c r="GSV90" s="1017"/>
      <c r="GSW90" s="1017"/>
      <c r="GSX90" s="1017"/>
      <c r="GSY90" s="1017"/>
      <c r="GSZ90" s="1017"/>
      <c r="GTA90" s="1017"/>
      <c r="GTB90" s="1017"/>
      <c r="GTC90" s="1017"/>
      <c r="GTD90" s="1017"/>
      <c r="GTE90" s="1017"/>
      <c r="GTF90" s="1017"/>
      <c r="GTG90" s="1017"/>
      <c r="GTH90" s="1017"/>
      <c r="GTI90" s="1017"/>
      <c r="GTJ90" s="1017"/>
      <c r="GTK90" s="1017"/>
      <c r="GTL90" s="1017"/>
      <c r="GTM90" s="1017"/>
      <c r="GTN90" s="1017"/>
      <c r="GTO90" s="1017"/>
      <c r="GTP90" s="1017"/>
      <c r="GTQ90" s="1017"/>
      <c r="GTR90" s="1017"/>
      <c r="GTS90" s="1017"/>
      <c r="GTT90" s="1017"/>
      <c r="GTU90" s="1017"/>
      <c r="GTV90" s="1017"/>
      <c r="GTW90" s="1017"/>
      <c r="GTX90" s="1017"/>
      <c r="GTY90" s="1017"/>
      <c r="GTZ90" s="1017"/>
      <c r="GUA90" s="1017"/>
      <c r="GUB90" s="1017"/>
      <c r="GUC90" s="1017"/>
      <c r="GUD90" s="1017"/>
      <c r="GUE90" s="1017"/>
      <c r="GUF90" s="1017"/>
      <c r="GUG90" s="1017"/>
      <c r="GUH90" s="1017"/>
      <c r="GUI90" s="1017"/>
      <c r="GUJ90" s="1017"/>
      <c r="GUK90" s="1017"/>
      <c r="GUL90" s="1017"/>
      <c r="GUM90" s="1017"/>
      <c r="GUN90" s="1017"/>
      <c r="GUO90" s="1017"/>
      <c r="GUP90" s="1017"/>
      <c r="GUQ90" s="1017"/>
      <c r="GUR90" s="1017"/>
      <c r="GUS90" s="1017"/>
      <c r="GUT90" s="1017"/>
      <c r="GUU90" s="1017"/>
      <c r="GUV90" s="1017"/>
      <c r="GUW90" s="1017"/>
      <c r="GUX90" s="1017"/>
      <c r="GUY90" s="1017"/>
      <c r="GUZ90" s="1017"/>
      <c r="GVA90" s="1017"/>
      <c r="GVB90" s="1017"/>
      <c r="GVC90" s="1017"/>
      <c r="GVD90" s="1017"/>
      <c r="GVE90" s="1017"/>
      <c r="GVF90" s="1017"/>
      <c r="GVG90" s="1017"/>
      <c r="GVH90" s="1017"/>
      <c r="GVI90" s="1017"/>
      <c r="GVJ90" s="1017"/>
      <c r="GVK90" s="1017"/>
      <c r="GVL90" s="1017"/>
      <c r="GVM90" s="1017"/>
      <c r="GVN90" s="1017"/>
      <c r="GVO90" s="1017"/>
      <c r="GVP90" s="1017"/>
      <c r="GVQ90" s="1017"/>
      <c r="GVR90" s="1017"/>
      <c r="GVS90" s="1017"/>
      <c r="GVT90" s="1017"/>
      <c r="GVU90" s="1017"/>
      <c r="GVV90" s="1017"/>
      <c r="GVW90" s="1017"/>
      <c r="GVX90" s="1017"/>
      <c r="GVY90" s="1017"/>
      <c r="GVZ90" s="1017"/>
      <c r="GWA90" s="1017"/>
      <c r="GWB90" s="1017"/>
      <c r="GWC90" s="1017"/>
      <c r="GWD90" s="1017"/>
      <c r="GWE90" s="1017"/>
      <c r="GWF90" s="1017"/>
      <c r="GWG90" s="1017"/>
      <c r="GWH90" s="1017"/>
      <c r="GWI90" s="1017"/>
      <c r="GWJ90" s="1017"/>
      <c r="GWK90" s="1017"/>
      <c r="GWL90" s="1017"/>
      <c r="GWM90" s="1017"/>
      <c r="GWN90" s="1017"/>
      <c r="GWO90" s="1017"/>
      <c r="GWP90" s="1017"/>
      <c r="GWQ90" s="1017"/>
      <c r="GWR90" s="1017"/>
      <c r="GWS90" s="1017"/>
      <c r="GWT90" s="1017"/>
      <c r="GWU90" s="1017"/>
      <c r="GWV90" s="1017"/>
      <c r="GWW90" s="1017"/>
      <c r="GWX90" s="1017"/>
      <c r="GWY90" s="1017"/>
      <c r="GWZ90" s="1017"/>
      <c r="GXA90" s="1017"/>
      <c r="GXB90" s="1017"/>
      <c r="GXC90" s="1017"/>
      <c r="GXD90" s="1017"/>
      <c r="GXE90" s="1017"/>
      <c r="GXF90" s="1017"/>
      <c r="GXG90" s="1017"/>
      <c r="GXH90" s="1017"/>
      <c r="GXI90" s="1017"/>
      <c r="GXJ90" s="1017"/>
      <c r="GXK90" s="1017"/>
      <c r="GXL90" s="1017"/>
      <c r="GXM90" s="1017"/>
      <c r="GXN90" s="1017"/>
      <c r="GXO90" s="1017"/>
      <c r="GXP90" s="1017"/>
      <c r="GXQ90" s="1017"/>
      <c r="GXR90" s="1017"/>
      <c r="GXS90" s="1017"/>
      <c r="GXT90" s="1017"/>
      <c r="GXU90" s="1017"/>
      <c r="GXV90" s="1017"/>
      <c r="GXW90" s="1017"/>
      <c r="GXX90" s="1017"/>
      <c r="GXY90" s="1017"/>
      <c r="GXZ90" s="1017"/>
      <c r="GYA90" s="1017"/>
      <c r="GYB90" s="1017"/>
      <c r="GYC90" s="1017"/>
      <c r="GYD90" s="1017"/>
      <c r="GYE90" s="1017"/>
      <c r="GYF90" s="1017"/>
      <c r="GYG90" s="1017"/>
      <c r="GYH90" s="1017"/>
      <c r="GYI90" s="1017"/>
      <c r="GYJ90" s="1017"/>
      <c r="GYK90" s="1017"/>
      <c r="GYL90" s="1017"/>
      <c r="GYM90" s="1017"/>
      <c r="GYN90" s="1017"/>
      <c r="GYO90" s="1017"/>
      <c r="GYP90" s="1017"/>
      <c r="GYQ90" s="1017"/>
      <c r="GYR90" s="1017"/>
      <c r="GYS90" s="1017"/>
      <c r="GYT90" s="1017"/>
      <c r="GYU90" s="1017"/>
      <c r="GYV90" s="1017"/>
      <c r="GYW90" s="1017"/>
      <c r="GYX90" s="1017"/>
      <c r="GYY90" s="1017"/>
      <c r="GYZ90" s="1017"/>
      <c r="GZA90" s="1017"/>
      <c r="GZB90" s="1017"/>
      <c r="GZC90" s="1017"/>
      <c r="GZD90" s="1017"/>
      <c r="GZE90" s="1017"/>
      <c r="GZF90" s="1017"/>
      <c r="GZG90" s="1017"/>
      <c r="GZH90" s="1017"/>
      <c r="GZI90" s="1017"/>
      <c r="GZJ90" s="1017"/>
      <c r="GZK90" s="1017"/>
      <c r="GZL90" s="1017"/>
      <c r="GZM90" s="1017"/>
      <c r="GZN90" s="1017"/>
      <c r="GZO90" s="1017"/>
      <c r="GZP90" s="1017"/>
      <c r="GZQ90" s="1017"/>
      <c r="GZR90" s="1017"/>
      <c r="GZS90" s="1017"/>
      <c r="GZT90" s="1017"/>
      <c r="GZU90" s="1017"/>
      <c r="GZV90" s="1017"/>
      <c r="GZW90" s="1017"/>
      <c r="GZX90" s="1017"/>
      <c r="GZY90" s="1017"/>
      <c r="GZZ90" s="1017"/>
      <c r="HAA90" s="1017"/>
      <c r="HAB90" s="1017"/>
      <c r="HAC90" s="1017"/>
      <c r="HAD90" s="1017"/>
      <c r="HAE90" s="1017"/>
      <c r="HAF90" s="1017"/>
      <c r="HAG90" s="1017"/>
      <c r="HAH90" s="1017"/>
      <c r="HAI90" s="1017"/>
      <c r="HAJ90" s="1017"/>
      <c r="HAK90" s="1017"/>
      <c r="HAL90" s="1017"/>
      <c r="HAM90" s="1017"/>
      <c r="HAN90" s="1017"/>
      <c r="HAO90" s="1017"/>
      <c r="HAP90" s="1017"/>
      <c r="HAQ90" s="1017"/>
      <c r="HAR90" s="1017"/>
      <c r="HAS90" s="1017"/>
      <c r="HAT90" s="1017"/>
      <c r="HAU90" s="1017"/>
      <c r="HAV90" s="1017"/>
      <c r="HAW90" s="1017"/>
      <c r="HAX90" s="1017"/>
      <c r="HAY90" s="1017"/>
      <c r="HAZ90" s="1017"/>
      <c r="HBA90" s="1017"/>
      <c r="HBB90" s="1017"/>
      <c r="HBC90" s="1017"/>
      <c r="HBD90" s="1017"/>
      <c r="HBE90" s="1017"/>
      <c r="HBF90" s="1017"/>
      <c r="HBG90" s="1017"/>
      <c r="HBH90" s="1017"/>
      <c r="HBI90" s="1017"/>
      <c r="HBJ90" s="1017"/>
      <c r="HBK90" s="1017"/>
      <c r="HBL90" s="1017"/>
      <c r="HBM90" s="1017"/>
      <c r="HBN90" s="1017"/>
      <c r="HBO90" s="1017"/>
      <c r="HBP90" s="1017"/>
      <c r="HBQ90" s="1017"/>
      <c r="HBR90" s="1017"/>
      <c r="HBS90" s="1017"/>
      <c r="HBT90" s="1017"/>
      <c r="HBU90" s="1017"/>
      <c r="HBV90" s="1017"/>
      <c r="HBW90" s="1017"/>
      <c r="HBX90" s="1017"/>
      <c r="HBY90" s="1017"/>
      <c r="HBZ90" s="1017"/>
      <c r="HCA90" s="1017"/>
      <c r="HCB90" s="1017"/>
      <c r="HCC90" s="1017"/>
      <c r="HCD90" s="1017"/>
      <c r="HCE90" s="1017"/>
      <c r="HCF90" s="1017"/>
      <c r="HCG90" s="1017"/>
      <c r="HCH90" s="1017"/>
      <c r="HCI90" s="1017"/>
      <c r="HCJ90" s="1017"/>
      <c r="HCK90" s="1017"/>
      <c r="HCL90" s="1017"/>
      <c r="HCM90" s="1017"/>
      <c r="HCN90" s="1017"/>
      <c r="HCO90" s="1017"/>
      <c r="HCP90" s="1017"/>
      <c r="HCQ90" s="1017"/>
      <c r="HCR90" s="1017"/>
      <c r="HCS90" s="1017"/>
      <c r="HCT90" s="1017"/>
      <c r="HCU90" s="1017"/>
      <c r="HCV90" s="1017"/>
      <c r="HCW90" s="1017"/>
      <c r="HCX90" s="1017"/>
      <c r="HCY90" s="1017"/>
      <c r="HCZ90" s="1017"/>
      <c r="HDA90" s="1017"/>
      <c r="HDB90" s="1017"/>
      <c r="HDC90" s="1017"/>
      <c r="HDD90" s="1017"/>
      <c r="HDE90" s="1017"/>
      <c r="HDF90" s="1017"/>
      <c r="HDG90" s="1017"/>
      <c r="HDH90" s="1017"/>
      <c r="HDI90" s="1017"/>
      <c r="HDJ90" s="1017"/>
      <c r="HDK90" s="1017"/>
      <c r="HDL90" s="1017"/>
      <c r="HDM90" s="1017"/>
      <c r="HDN90" s="1017"/>
      <c r="HDO90" s="1017"/>
      <c r="HDP90" s="1017"/>
      <c r="HDQ90" s="1017"/>
      <c r="HDR90" s="1017"/>
      <c r="HDS90" s="1017"/>
      <c r="HDT90" s="1017"/>
      <c r="HDU90" s="1017"/>
      <c r="HDV90" s="1017"/>
      <c r="HDW90" s="1017"/>
      <c r="HDX90" s="1017"/>
      <c r="HDY90" s="1017"/>
      <c r="HDZ90" s="1017"/>
      <c r="HEA90" s="1017"/>
      <c r="HEB90" s="1017"/>
      <c r="HEC90" s="1017"/>
      <c r="HED90" s="1017"/>
      <c r="HEE90" s="1017"/>
      <c r="HEF90" s="1017"/>
      <c r="HEG90" s="1017"/>
      <c r="HEH90" s="1017"/>
      <c r="HEI90" s="1017"/>
      <c r="HEJ90" s="1017"/>
      <c r="HEK90" s="1017"/>
      <c r="HEL90" s="1017"/>
      <c r="HEM90" s="1017"/>
      <c r="HEN90" s="1017"/>
      <c r="HEO90" s="1017"/>
      <c r="HEP90" s="1017"/>
      <c r="HEQ90" s="1017"/>
      <c r="HER90" s="1017"/>
      <c r="HES90" s="1017"/>
      <c r="HET90" s="1017"/>
      <c r="HEU90" s="1017"/>
      <c r="HEV90" s="1017"/>
      <c r="HEW90" s="1017"/>
      <c r="HEX90" s="1017"/>
      <c r="HEY90" s="1017"/>
      <c r="HEZ90" s="1017"/>
      <c r="HFA90" s="1017"/>
      <c r="HFB90" s="1017"/>
      <c r="HFC90" s="1017"/>
      <c r="HFD90" s="1017"/>
      <c r="HFE90" s="1017"/>
      <c r="HFF90" s="1017"/>
      <c r="HFG90" s="1017"/>
      <c r="HFH90" s="1017"/>
      <c r="HFI90" s="1017"/>
      <c r="HFJ90" s="1017"/>
      <c r="HFK90" s="1017"/>
      <c r="HFL90" s="1017"/>
      <c r="HFM90" s="1017"/>
      <c r="HFN90" s="1017"/>
      <c r="HFO90" s="1017"/>
      <c r="HFP90" s="1017"/>
      <c r="HFQ90" s="1017"/>
      <c r="HFR90" s="1017"/>
      <c r="HFS90" s="1017"/>
      <c r="HFT90" s="1017"/>
      <c r="HFU90" s="1017"/>
      <c r="HFV90" s="1017"/>
      <c r="HFW90" s="1017"/>
      <c r="HFX90" s="1017"/>
      <c r="HFY90" s="1017"/>
      <c r="HFZ90" s="1017"/>
      <c r="HGA90" s="1017"/>
      <c r="HGB90" s="1017"/>
      <c r="HGC90" s="1017"/>
      <c r="HGD90" s="1017"/>
      <c r="HGE90" s="1017"/>
      <c r="HGF90" s="1017"/>
      <c r="HGG90" s="1017"/>
      <c r="HGH90" s="1017"/>
      <c r="HGI90" s="1017"/>
      <c r="HGJ90" s="1017"/>
      <c r="HGK90" s="1017"/>
      <c r="HGL90" s="1017"/>
      <c r="HGM90" s="1017"/>
      <c r="HGN90" s="1017"/>
      <c r="HGO90" s="1017"/>
      <c r="HGP90" s="1017"/>
      <c r="HGQ90" s="1017"/>
      <c r="HGR90" s="1017"/>
      <c r="HGS90" s="1017"/>
      <c r="HGT90" s="1017"/>
      <c r="HGU90" s="1017"/>
      <c r="HGV90" s="1017"/>
      <c r="HGW90" s="1017"/>
      <c r="HGX90" s="1017"/>
      <c r="HGY90" s="1017"/>
      <c r="HGZ90" s="1017"/>
      <c r="HHA90" s="1017"/>
      <c r="HHB90" s="1017"/>
      <c r="HHC90" s="1017"/>
      <c r="HHD90" s="1017"/>
      <c r="HHE90" s="1017"/>
      <c r="HHF90" s="1017"/>
      <c r="HHG90" s="1017"/>
      <c r="HHH90" s="1017"/>
      <c r="HHI90" s="1017"/>
      <c r="HHJ90" s="1017"/>
      <c r="HHK90" s="1017"/>
      <c r="HHL90" s="1017"/>
      <c r="HHM90" s="1017"/>
      <c r="HHN90" s="1017"/>
      <c r="HHO90" s="1017"/>
      <c r="HHP90" s="1017"/>
      <c r="HHQ90" s="1017"/>
      <c r="HHR90" s="1017"/>
      <c r="HHS90" s="1017"/>
      <c r="HHT90" s="1017"/>
      <c r="HHU90" s="1017"/>
      <c r="HHV90" s="1017"/>
      <c r="HHW90" s="1017"/>
      <c r="HHX90" s="1017"/>
      <c r="HHY90" s="1017"/>
      <c r="HHZ90" s="1017"/>
      <c r="HIA90" s="1017"/>
      <c r="HIB90" s="1017"/>
      <c r="HIC90" s="1017"/>
      <c r="HID90" s="1017"/>
      <c r="HIE90" s="1017"/>
      <c r="HIF90" s="1017"/>
      <c r="HIG90" s="1017"/>
      <c r="HIH90" s="1017"/>
      <c r="HII90" s="1017"/>
      <c r="HIJ90" s="1017"/>
      <c r="HIK90" s="1017"/>
      <c r="HIL90" s="1017"/>
      <c r="HIM90" s="1017"/>
      <c r="HIN90" s="1017"/>
      <c r="HIO90" s="1017"/>
      <c r="HIP90" s="1017"/>
      <c r="HIQ90" s="1017"/>
      <c r="HIR90" s="1017"/>
      <c r="HIS90" s="1017"/>
      <c r="HIT90" s="1017"/>
      <c r="HIU90" s="1017"/>
      <c r="HIV90" s="1017"/>
      <c r="HIW90" s="1017"/>
      <c r="HIX90" s="1017"/>
      <c r="HIY90" s="1017"/>
      <c r="HIZ90" s="1017"/>
      <c r="HJA90" s="1017"/>
      <c r="HJB90" s="1017"/>
      <c r="HJC90" s="1017"/>
      <c r="HJD90" s="1017"/>
      <c r="HJE90" s="1017"/>
      <c r="HJF90" s="1017"/>
      <c r="HJG90" s="1017"/>
      <c r="HJH90" s="1017"/>
      <c r="HJI90" s="1017"/>
      <c r="HJJ90" s="1017"/>
      <c r="HJK90" s="1017"/>
      <c r="HJL90" s="1017"/>
      <c r="HJM90" s="1017"/>
      <c r="HJN90" s="1017"/>
      <c r="HJO90" s="1017"/>
      <c r="HJP90" s="1017"/>
      <c r="HJQ90" s="1017"/>
      <c r="HJR90" s="1017"/>
      <c r="HJS90" s="1017"/>
      <c r="HJT90" s="1017"/>
      <c r="HJU90" s="1017"/>
      <c r="HJV90" s="1017"/>
      <c r="HJW90" s="1017"/>
      <c r="HJX90" s="1017"/>
      <c r="HJY90" s="1017"/>
      <c r="HJZ90" s="1017"/>
      <c r="HKA90" s="1017"/>
      <c r="HKB90" s="1017"/>
      <c r="HKC90" s="1017"/>
      <c r="HKD90" s="1017"/>
      <c r="HKE90" s="1017"/>
      <c r="HKF90" s="1017"/>
      <c r="HKG90" s="1017"/>
      <c r="HKH90" s="1017"/>
      <c r="HKI90" s="1017"/>
      <c r="HKJ90" s="1017"/>
      <c r="HKK90" s="1017"/>
      <c r="HKL90" s="1017"/>
      <c r="HKM90" s="1017"/>
      <c r="HKN90" s="1017"/>
      <c r="HKO90" s="1017"/>
      <c r="HKP90" s="1017"/>
      <c r="HKQ90" s="1017"/>
      <c r="HKR90" s="1017"/>
      <c r="HKS90" s="1017"/>
      <c r="HKT90" s="1017"/>
      <c r="HKU90" s="1017"/>
      <c r="HKV90" s="1017"/>
      <c r="HKW90" s="1017"/>
      <c r="HKX90" s="1017"/>
      <c r="HKY90" s="1017"/>
      <c r="HKZ90" s="1017"/>
      <c r="HLA90" s="1017"/>
      <c r="HLB90" s="1017"/>
      <c r="HLC90" s="1017"/>
      <c r="HLD90" s="1017"/>
      <c r="HLE90" s="1017"/>
      <c r="HLF90" s="1017"/>
      <c r="HLG90" s="1017"/>
      <c r="HLH90" s="1017"/>
      <c r="HLI90" s="1017"/>
      <c r="HLJ90" s="1017"/>
      <c r="HLK90" s="1017"/>
      <c r="HLL90" s="1017"/>
      <c r="HLM90" s="1017"/>
      <c r="HLN90" s="1017"/>
      <c r="HLO90" s="1017"/>
      <c r="HLP90" s="1017"/>
      <c r="HLQ90" s="1017"/>
      <c r="HLR90" s="1017"/>
      <c r="HLS90" s="1017"/>
      <c r="HLT90" s="1017"/>
      <c r="HLU90" s="1017"/>
      <c r="HLV90" s="1017"/>
      <c r="HLW90" s="1017"/>
      <c r="HLX90" s="1017"/>
      <c r="HLY90" s="1017"/>
      <c r="HLZ90" s="1017"/>
      <c r="HMA90" s="1017"/>
      <c r="HMB90" s="1017"/>
      <c r="HMC90" s="1017"/>
      <c r="HMD90" s="1017"/>
      <c r="HME90" s="1017"/>
      <c r="HMF90" s="1017"/>
      <c r="HMG90" s="1017"/>
      <c r="HMH90" s="1017"/>
      <c r="HMI90" s="1017"/>
      <c r="HMJ90" s="1017"/>
      <c r="HMK90" s="1017"/>
      <c r="HML90" s="1017"/>
      <c r="HMM90" s="1017"/>
      <c r="HMN90" s="1017"/>
      <c r="HMO90" s="1017"/>
      <c r="HMP90" s="1017"/>
      <c r="HMQ90" s="1017"/>
      <c r="HMR90" s="1017"/>
      <c r="HMS90" s="1017"/>
      <c r="HMT90" s="1017"/>
      <c r="HMU90" s="1017"/>
      <c r="HMV90" s="1017"/>
      <c r="HMW90" s="1017"/>
      <c r="HMX90" s="1017"/>
      <c r="HMY90" s="1017"/>
      <c r="HMZ90" s="1017"/>
      <c r="HNA90" s="1017"/>
      <c r="HNB90" s="1017"/>
      <c r="HNC90" s="1017"/>
      <c r="HND90" s="1017"/>
      <c r="HNE90" s="1017"/>
      <c r="HNF90" s="1017"/>
      <c r="HNG90" s="1017"/>
      <c r="HNH90" s="1017"/>
      <c r="HNI90" s="1017"/>
      <c r="HNJ90" s="1017"/>
      <c r="HNK90" s="1017"/>
      <c r="HNL90" s="1017"/>
      <c r="HNM90" s="1017"/>
      <c r="HNN90" s="1017"/>
      <c r="HNO90" s="1017"/>
      <c r="HNP90" s="1017"/>
      <c r="HNQ90" s="1017"/>
      <c r="HNR90" s="1017"/>
      <c r="HNS90" s="1017"/>
      <c r="HNT90" s="1017"/>
      <c r="HNU90" s="1017"/>
      <c r="HNV90" s="1017"/>
      <c r="HNW90" s="1017"/>
      <c r="HNX90" s="1017"/>
      <c r="HNY90" s="1017"/>
      <c r="HNZ90" s="1017"/>
      <c r="HOA90" s="1017"/>
      <c r="HOB90" s="1017"/>
      <c r="HOC90" s="1017"/>
      <c r="HOD90" s="1017"/>
      <c r="HOE90" s="1017"/>
      <c r="HOF90" s="1017"/>
      <c r="HOG90" s="1017"/>
      <c r="HOH90" s="1017"/>
      <c r="HOI90" s="1017"/>
      <c r="HOJ90" s="1017"/>
      <c r="HOK90" s="1017"/>
      <c r="HOL90" s="1017"/>
      <c r="HOM90" s="1017"/>
      <c r="HON90" s="1017"/>
      <c r="HOO90" s="1017"/>
      <c r="HOP90" s="1017"/>
      <c r="HOQ90" s="1017"/>
      <c r="HOR90" s="1017"/>
      <c r="HOS90" s="1017"/>
      <c r="HOT90" s="1017"/>
      <c r="HOU90" s="1017"/>
      <c r="HOV90" s="1017"/>
      <c r="HOW90" s="1017"/>
      <c r="HOX90" s="1017"/>
      <c r="HOY90" s="1017"/>
      <c r="HOZ90" s="1017"/>
      <c r="HPA90" s="1017"/>
      <c r="HPB90" s="1017"/>
      <c r="HPC90" s="1017"/>
      <c r="HPD90" s="1017"/>
      <c r="HPE90" s="1017"/>
      <c r="HPF90" s="1017"/>
      <c r="HPG90" s="1017"/>
      <c r="HPH90" s="1017"/>
      <c r="HPI90" s="1017"/>
      <c r="HPJ90" s="1017"/>
      <c r="HPK90" s="1017"/>
      <c r="HPL90" s="1017"/>
      <c r="HPM90" s="1017"/>
      <c r="HPN90" s="1017"/>
      <c r="HPO90" s="1017"/>
      <c r="HPP90" s="1017"/>
      <c r="HPQ90" s="1017"/>
      <c r="HPR90" s="1017"/>
      <c r="HPS90" s="1017"/>
      <c r="HPT90" s="1017"/>
      <c r="HPU90" s="1017"/>
      <c r="HPV90" s="1017"/>
      <c r="HPW90" s="1017"/>
      <c r="HPX90" s="1017"/>
      <c r="HPY90" s="1017"/>
      <c r="HPZ90" s="1017"/>
      <c r="HQA90" s="1017"/>
      <c r="HQB90" s="1017"/>
      <c r="HQC90" s="1017"/>
      <c r="HQD90" s="1017"/>
      <c r="HQE90" s="1017"/>
      <c r="HQF90" s="1017"/>
      <c r="HQG90" s="1017"/>
      <c r="HQH90" s="1017"/>
      <c r="HQI90" s="1017"/>
      <c r="HQJ90" s="1017"/>
      <c r="HQK90" s="1017"/>
      <c r="HQL90" s="1017"/>
      <c r="HQM90" s="1017"/>
      <c r="HQN90" s="1017"/>
      <c r="HQO90" s="1017"/>
      <c r="HQP90" s="1017"/>
      <c r="HQQ90" s="1017"/>
      <c r="HQR90" s="1017"/>
      <c r="HQS90" s="1017"/>
      <c r="HQT90" s="1017"/>
      <c r="HQU90" s="1017"/>
      <c r="HQV90" s="1017"/>
      <c r="HQW90" s="1017"/>
      <c r="HQX90" s="1017"/>
      <c r="HQY90" s="1017"/>
      <c r="HQZ90" s="1017"/>
      <c r="HRA90" s="1017"/>
      <c r="HRB90" s="1017"/>
      <c r="HRC90" s="1017"/>
      <c r="HRD90" s="1017"/>
      <c r="HRE90" s="1017"/>
      <c r="HRF90" s="1017"/>
      <c r="HRG90" s="1017"/>
      <c r="HRH90" s="1017"/>
      <c r="HRI90" s="1017"/>
      <c r="HRJ90" s="1017"/>
      <c r="HRK90" s="1017"/>
      <c r="HRL90" s="1017"/>
      <c r="HRM90" s="1017"/>
      <c r="HRN90" s="1017"/>
      <c r="HRO90" s="1017"/>
      <c r="HRP90" s="1017"/>
      <c r="HRQ90" s="1017"/>
      <c r="HRR90" s="1017"/>
      <c r="HRS90" s="1017"/>
      <c r="HRT90" s="1017"/>
      <c r="HRU90" s="1017"/>
      <c r="HRV90" s="1017"/>
      <c r="HRW90" s="1017"/>
      <c r="HRX90" s="1017"/>
      <c r="HRY90" s="1017"/>
      <c r="HRZ90" s="1017"/>
      <c r="HSA90" s="1017"/>
      <c r="HSB90" s="1017"/>
      <c r="HSC90" s="1017"/>
      <c r="HSD90" s="1017"/>
      <c r="HSE90" s="1017"/>
      <c r="HSF90" s="1017"/>
      <c r="HSG90" s="1017"/>
      <c r="HSH90" s="1017"/>
      <c r="HSI90" s="1017"/>
      <c r="HSJ90" s="1017"/>
      <c r="HSK90" s="1017"/>
      <c r="HSL90" s="1017"/>
      <c r="HSM90" s="1017"/>
      <c r="HSN90" s="1017"/>
      <c r="HSO90" s="1017"/>
      <c r="HSP90" s="1017"/>
      <c r="HSQ90" s="1017"/>
      <c r="HSR90" s="1017"/>
      <c r="HSS90" s="1017"/>
      <c r="HST90" s="1017"/>
      <c r="HSU90" s="1017"/>
      <c r="HSV90" s="1017"/>
      <c r="HSW90" s="1017"/>
      <c r="HSX90" s="1017"/>
      <c r="HSY90" s="1017"/>
      <c r="HSZ90" s="1017"/>
      <c r="HTA90" s="1017"/>
      <c r="HTB90" s="1017"/>
      <c r="HTC90" s="1017"/>
      <c r="HTD90" s="1017"/>
      <c r="HTE90" s="1017"/>
      <c r="HTF90" s="1017"/>
      <c r="HTG90" s="1017"/>
      <c r="HTH90" s="1017"/>
      <c r="HTI90" s="1017"/>
      <c r="HTJ90" s="1017"/>
      <c r="HTK90" s="1017"/>
      <c r="HTL90" s="1017"/>
      <c r="HTM90" s="1017"/>
      <c r="HTN90" s="1017"/>
      <c r="HTO90" s="1017"/>
      <c r="HTP90" s="1017"/>
      <c r="HTQ90" s="1017"/>
      <c r="HTR90" s="1017"/>
      <c r="HTS90" s="1017"/>
      <c r="HTT90" s="1017"/>
      <c r="HTU90" s="1017"/>
      <c r="HTV90" s="1017"/>
      <c r="HTW90" s="1017"/>
      <c r="HTX90" s="1017"/>
      <c r="HTY90" s="1017"/>
      <c r="HTZ90" s="1017"/>
      <c r="HUA90" s="1017"/>
      <c r="HUB90" s="1017"/>
      <c r="HUC90" s="1017"/>
      <c r="HUD90" s="1017"/>
      <c r="HUE90" s="1017"/>
      <c r="HUF90" s="1017"/>
      <c r="HUG90" s="1017"/>
      <c r="HUH90" s="1017"/>
      <c r="HUI90" s="1017"/>
      <c r="HUJ90" s="1017"/>
      <c r="HUK90" s="1017"/>
      <c r="HUL90" s="1017"/>
      <c r="HUM90" s="1017"/>
      <c r="HUN90" s="1017"/>
      <c r="HUO90" s="1017"/>
      <c r="HUP90" s="1017"/>
      <c r="HUQ90" s="1017"/>
      <c r="HUR90" s="1017"/>
      <c r="HUS90" s="1017"/>
      <c r="HUT90" s="1017"/>
      <c r="HUU90" s="1017"/>
      <c r="HUV90" s="1017"/>
      <c r="HUW90" s="1017"/>
      <c r="HUX90" s="1017"/>
      <c r="HUY90" s="1017"/>
      <c r="HUZ90" s="1017"/>
      <c r="HVA90" s="1017"/>
      <c r="HVB90" s="1017"/>
      <c r="HVC90" s="1017"/>
      <c r="HVD90" s="1017"/>
      <c r="HVE90" s="1017"/>
      <c r="HVF90" s="1017"/>
      <c r="HVG90" s="1017"/>
      <c r="HVH90" s="1017"/>
      <c r="HVI90" s="1017"/>
      <c r="HVJ90" s="1017"/>
      <c r="HVK90" s="1017"/>
      <c r="HVL90" s="1017"/>
      <c r="HVM90" s="1017"/>
      <c r="HVN90" s="1017"/>
      <c r="HVO90" s="1017"/>
      <c r="HVP90" s="1017"/>
      <c r="HVQ90" s="1017"/>
      <c r="HVR90" s="1017"/>
      <c r="HVS90" s="1017"/>
      <c r="HVT90" s="1017"/>
      <c r="HVU90" s="1017"/>
      <c r="HVV90" s="1017"/>
      <c r="HVW90" s="1017"/>
      <c r="HVX90" s="1017"/>
      <c r="HVY90" s="1017"/>
      <c r="HVZ90" s="1017"/>
      <c r="HWA90" s="1017"/>
      <c r="HWB90" s="1017"/>
      <c r="HWC90" s="1017"/>
      <c r="HWD90" s="1017"/>
      <c r="HWE90" s="1017"/>
      <c r="HWF90" s="1017"/>
      <c r="HWG90" s="1017"/>
      <c r="HWH90" s="1017"/>
      <c r="HWI90" s="1017"/>
      <c r="HWJ90" s="1017"/>
      <c r="HWK90" s="1017"/>
      <c r="HWL90" s="1017"/>
      <c r="HWM90" s="1017"/>
      <c r="HWN90" s="1017"/>
      <c r="HWO90" s="1017"/>
      <c r="HWP90" s="1017"/>
      <c r="HWQ90" s="1017"/>
      <c r="HWR90" s="1017"/>
      <c r="HWS90" s="1017"/>
      <c r="HWT90" s="1017"/>
      <c r="HWU90" s="1017"/>
      <c r="HWV90" s="1017"/>
      <c r="HWW90" s="1017"/>
      <c r="HWX90" s="1017"/>
      <c r="HWY90" s="1017"/>
      <c r="HWZ90" s="1017"/>
      <c r="HXA90" s="1017"/>
      <c r="HXB90" s="1017"/>
      <c r="HXC90" s="1017"/>
      <c r="HXD90" s="1017"/>
      <c r="HXE90" s="1017"/>
      <c r="HXF90" s="1017"/>
      <c r="HXG90" s="1017"/>
      <c r="HXH90" s="1017"/>
      <c r="HXI90" s="1017"/>
      <c r="HXJ90" s="1017"/>
      <c r="HXK90" s="1017"/>
      <c r="HXL90" s="1017"/>
      <c r="HXM90" s="1017"/>
      <c r="HXN90" s="1017"/>
      <c r="HXO90" s="1017"/>
      <c r="HXP90" s="1017"/>
      <c r="HXQ90" s="1017"/>
      <c r="HXR90" s="1017"/>
      <c r="HXS90" s="1017"/>
      <c r="HXT90" s="1017"/>
      <c r="HXU90" s="1017"/>
      <c r="HXV90" s="1017"/>
      <c r="HXW90" s="1017"/>
      <c r="HXX90" s="1017"/>
      <c r="HXY90" s="1017"/>
      <c r="HXZ90" s="1017"/>
      <c r="HYA90" s="1017"/>
      <c r="HYB90" s="1017"/>
      <c r="HYC90" s="1017"/>
      <c r="HYD90" s="1017"/>
      <c r="HYE90" s="1017"/>
      <c r="HYF90" s="1017"/>
      <c r="HYG90" s="1017"/>
      <c r="HYH90" s="1017"/>
      <c r="HYI90" s="1017"/>
      <c r="HYJ90" s="1017"/>
      <c r="HYK90" s="1017"/>
      <c r="HYL90" s="1017"/>
      <c r="HYM90" s="1017"/>
      <c r="HYN90" s="1017"/>
      <c r="HYO90" s="1017"/>
      <c r="HYP90" s="1017"/>
      <c r="HYQ90" s="1017"/>
      <c r="HYR90" s="1017"/>
      <c r="HYS90" s="1017"/>
      <c r="HYT90" s="1017"/>
      <c r="HYU90" s="1017"/>
      <c r="HYV90" s="1017"/>
      <c r="HYW90" s="1017"/>
      <c r="HYX90" s="1017"/>
      <c r="HYY90" s="1017"/>
      <c r="HYZ90" s="1017"/>
      <c r="HZA90" s="1017"/>
      <c r="HZB90" s="1017"/>
      <c r="HZC90" s="1017"/>
      <c r="HZD90" s="1017"/>
      <c r="HZE90" s="1017"/>
      <c r="HZF90" s="1017"/>
      <c r="HZG90" s="1017"/>
      <c r="HZH90" s="1017"/>
      <c r="HZI90" s="1017"/>
      <c r="HZJ90" s="1017"/>
      <c r="HZK90" s="1017"/>
      <c r="HZL90" s="1017"/>
      <c r="HZM90" s="1017"/>
      <c r="HZN90" s="1017"/>
      <c r="HZO90" s="1017"/>
      <c r="HZP90" s="1017"/>
      <c r="HZQ90" s="1017"/>
      <c r="HZR90" s="1017"/>
      <c r="HZS90" s="1017"/>
      <c r="HZT90" s="1017"/>
      <c r="HZU90" s="1017"/>
      <c r="HZV90" s="1017"/>
      <c r="HZW90" s="1017"/>
      <c r="HZX90" s="1017"/>
      <c r="HZY90" s="1017"/>
      <c r="HZZ90" s="1017"/>
      <c r="IAA90" s="1017"/>
      <c r="IAB90" s="1017"/>
      <c r="IAC90" s="1017"/>
      <c r="IAD90" s="1017"/>
      <c r="IAE90" s="1017"/>
      <c r="IAF90" s="1017"/>
      <c r="IAG90" s="1017"/>
      <c r="IAH90" s="1017"/>
      <c r="IAI90" s="1017"/>
      <c r="IAJ90" s="1017"/>
      <c r="IAK90" s="1017"/>
      <c r="IAL90" s="1017"/>
      <c r="IAM90" s="1017"/>
      <c r="IAN90" s="1017"/>
      <c r="IAO90" s="1017"/>
      <c r="IAP90" s="1017"/>
      <c r="IAQ90" s="1017"/>
      <c r="IAR90" s="1017"/>
      <c r="IAS90" s="1017"/>
      <c r="IAT90" s="1017"/>
      <c r="IAU90" s="1017"/>
      <c r="IAV90" s="1017"/>
      <c r="IAW90" s="1017"/>
      <c r="IAX90" s="1017"/>
      <c r="IAY90" s="1017"/>
      <c r="IAZ90" s="1017"/>
      <c r="IBA90" s="1017"/>
      <c r="IBB90" s="1017"/>
      <c r="IBC90" s="1017"/>
      <c r="IBD90" s="1017"/>
      <c r="IBE90" s="1017"/>
      <c r="IBF90" s="1017"/>
      <c r="IBG90" s="1017"/>
      <c r="IBH90" s="1017"/>
      <c r="IBI90" s="1017"/>
      <c r="IBJ90" s="1017"/>
      <c r="IBK90" s="1017"/>
      <c r="IBL90" s="1017"/>
      <c r="IBM90" s="1017"/>
      <c r="IBN90" s="1017"/>
      <c r="IBO90" s="1017"/>
      <c r="IBP90" s="1017"/>
      <c r="IBQ90" s="1017"/>
      <c r="IBR90" s="1017"/>
      <c r="IBS90" s="1017"/>
      <c r="IBT90" s="1017"/>
      <c r="IBU90" s="1017"/>
      <c r="IBV90" s="1017"/>
      <c r="IBW90" s="1017"/>
      <c r="IBX90" s="1017"/>
      <c r="IBY90" s="1017"/>
      <c r="IBZ90" s="1017"/>
      <c r="ICA90" s="1017"/>
      <c r="ICB90" s="1017"/>
      <c r="ICC90" s="1017"/>
      <c r="ICD90" s="1017"/>
      <c r="ICE90" s="1017"/>
      <c r="ICF90" s="1017"/>
      <c r="ICG90" s="1017"/>
      <c r="ICH90" s="1017"/>
      <c r="ICI90" s="1017"/>
      <c r="ICJ90" s="1017"/>
      <c r="ICK90" s="1017"/>
      <c r="ICL90" s="1017"/>
      <c r="ICM90" s="1017"/>
      <c r="ICN90" s="1017"/>
      <c r="ICO90" s="1017"/>
      <c r="ICP90" s="1017"/>
      <c r="ICQ90" s="1017"/>
      <c r="ICR90" s="1017"/>
      <c r="ICS90" s="1017"/>
      <c r="ICT90" s="1017"/>
      <c r="ICU90" s="1017"/>
      <c r="ICV90" s="1017"/>
      <c r="ICW90" s="1017"/>
      <c r="ICX90" s="1017"/>
      <c r="ICY90" s="1017"/>
      <c r="ICZ90" s="1017"/>
      <c r="IDA90" s="1017"/>
      <c r="IDB90" s="1017"/>
      <c r="IDC90" s="1017"/>
      <c r="IDD90" s="1017"/>
      <c r="IDE90" s="1017"/>
      <c r="IDF90" s="1017"/>
      <c r="IDG90" s="1017"/>
      <c r="IDH90" s="1017"/>
      <c r="IDI90" s="1017"/>
      <c r="IDJ90" s="1017"/>
      <c r="IDK90" s="1017"/>
      <c r="IDL90" s="1017"/>
      <c r="IDM90" s="1017"/>
      <c r="IDN90" s="1017"/>
      <c r="IDO90" s="1017"/>
      <c r="IDP90" s="1017"/>
      <c r="IDQ90" s="1017"/>
      <c r="IDR90" s="1017"/>
      <c r="IDS90" s="1017"/>
      <c r="IDT90" s="1017"/>
      <c r="IDU90" s="1017"/>
      <c r="IDV90" s="1017"/>
      <c r="IDW90" s="1017"/>
      <c r="IDX90" s="1017"/>
      <c r="IDY90" s="1017"/>
      <c r="IDZ90" s="1017"/>
      <c r="IEA90" s="1017"/>
      <c r="IEB90" s="1017"/>
      <c r="IEC90" s="1017"/>
      <c r="IED90" s="1017"/>
      <c r="IEE90" s="1017"/>
      <c r="IEF90" s="1017"/>
      <c r="IEG90" s="1017"/>
      <c r="IEH90" s="1017"/>
      <c r="IEI90" s="1017"/>
      <c r="IEJ90" s="1017"/>
      <c r="IEK90" s="1017"/>
      <c r="IEL90" s="1017"/>
      <c r="IEM90" s="1017"/>
      <c r="IEN90" s="1017"/>
      <c r="IEO90" s="1017"/>
      <c r="IEP90" s="1017"/>
      <c r="IEQ90" s="1017"/>
      <c r="IER90" s="1017"/>
      <c r="IES90" s="1017"/>
      <c r="IET90" s="1017"/>
      <c r="IEU90" s="1017"/>
      <c r="IEV90" s="1017"/>
      <c r="IEW90" s="1017"/>
      <c r="IEX90" s="1017"/>
      <c r="IEY90" s="1017"/>
      <c r="IEZ90" s="1017"/>
      <c r="IFA90" s="1017"/>
      <c r="IFB90" s="1017"/>
      <c r="IFC90" s="1017"/>
      <c r="IFD90" s="1017"/>
      <c r="IFE90" s="1017"/>
      <c r="IFF90" s="1017"/>
      <c r="IFG90" s="1017"/>
      <c r="IFH90" s="1017"/>
      <c r="IFI90" s="1017"/>
      <c r="IFJ90" s="1017"/>
      <c r="IFK90" s="1017"/>
      <c r="IFL90" s="1017"/>
      <c r="IFM90" s="1017"/>
      <c r="IFN90" s="1017"/>
      <c r="IFO90" s="1017"/>
      <c r="IFP90" s="1017"/>
      <c r="IFQ90" s="1017"/>
      <c r="IFR90" s="1017"/>
      <c r="IFS90" s="1017"/>
      <c r="IFT90" s="1017"/>
      <c r="IFU90" s="1017"/>
      <c r="IFV90" s="1017"/>
      <c r="IFW90" s="1017"/>
      <c r="IFX90" s="1017"/>
      <c r="IFY90" s="1017"/>
      <c r="IFZ90" s="1017"/>
      <c r="IGA90" s="1017"/>
      <c r="IGB90" s="1017"/>
      <c r="IGC90" s="1017"/>
      <c r="IGD90" s="1017"/>
      <c r="IGE90" s="1017"/>
      <c r="IGF90" s="1017"/>
      <c r="IGG90" s="1017"/>
      <c r="IGH90" s="1017"/>
      <c r="IGI90" s="1017"/>
      <c r="IGJ90" s="1017"/>
      <c r="IGK90" s="1017"/>
      <c r="IGL90" s="1017"/>
      <c r="IGM90" s="1017"/>
      <c r="IGN90" s="1017"/>
      <c r="IGO90" s="1017"/>
      <c r="IGP90" s="1017"/>
      <c r="IGQ90" s="1017"/>
      <c r="IGR90" s="1017"/>
      <c r="IGS90" s="1017"/>
      <c r="IGT90" s="1017"/>
      <c r="IGU90" s="1017"/>
      <c r="IGV90" s="1017"/>
      <c r="IGW90" s="1017"/>
      <c r="IGX90" s="1017"/>
      <c r="IGY90" s="1017"/>
      <c r="IGZ90" s="1017"/>
      <c r="IHA90" s="1017"/>
      <c r="IHB90" s="1017"/>
      <c r="IHC90" s="1017"/>
      <c r="IHD90" s="1017"/>
      <c r="IHE90" s="1017"/>
      <c r="IHF90" s="1017"/>
      <c r="IHG90" s="1017"/>
      <c r="IHH90" s="1017"/>
      <c r="IHI90" s="1017"/>
      <c r="IHJ90" s="1017"/>
      <c r="IHK90" s="1017"/>
      <c r="IHL90" s="1017"/>
      <c r="IHM90" s="1017"/>
      <c r="IHN90" s="1017"/>
      <c r="IHO90" s="1017"/>
      <c r="IHP90" s="1017"/>
      <c r="IHQ90" s="1017"/>
      <c r="IHR90" s="1017"/>
      <c r="IHS90" s="1017"/>
      <c r="IHT90" s="1017"/>
      <c r="IHU90" s="1017"/>
      <c r="IHV90" s="1017"/>
      <c r="IHW90" s="1017"/>
      <c r="IHX90" s="1017"/>
      <c r="IHY90" s="1017"/>
      <c r="IHZ90" s="1017"/>
      <c r="IIA90" s="1017"/>
      <c r="IIB90" s="1017"/>
      <c r="IIC90" s="1017"/>
      <c r="IID90" s="1017"/>
      <c r="IIE90" s="1017"/>
      <c r="IIF90" s="1017"/>
      <c r="IIG90" s="1017"/>
      <c r="IIH90" s="1017"/>
      <c r="III90" s="1017"/>
      <c r="IIJ90" s="1017"/>
      <c r="IIK90" s="1017"/>
      <c r="IIL90" s="1017"/>
      <c r="IIM90" s="1017"/>
      <c r="IIN90" s="1017"/>
      <c r="IIO90" s="1017"/>
      <c r="IIP90" s="1017"/>
      <c r="IIQ90" s="1017"/>
      <c r="IIR90" s="1017"/>
      <c r="IIS90" s="1017"/>
      <c r="IIT90" s="1017"/>
      <c r="IIU90" s="1017"/>
      <c r="IIV90" s="1017"/>
      <c r="IIW90" s="1017"/>
      <c r="IIX90" s="1017"/>
      <c r="IIY90" s="1017"/>
      <c r="IIZ90" s="1017"/>
      <c r="IJA90" s="1017"/>
      <c r="IJB90" s="1017"/>
      <c r="IJC90" s="1017"/>
      <c r="IJD90" s="1017"/>
      <c r="IJE90" s="1017"/>
      <c r="IJF90" s="1017"/>
      <c r="IJG90" s="1017"/>
      <c r="IJH90" s="1017"/>
      <c r="IJI90" s="1017"/>
      <c r="IJJ90" s="1017"/>
      <c r="IJK90" s="1017"/>
      <c r="IJL90" s="1017"/>
      <c r="IJM90" s="1017"/>
      <c r="IJN90" s="1017"/>
      <c r="IJO90" s="1017"/>
      <c r="IJP90" s="1017"/>
      <c r="IJQ90" s="1017"/>
      <c r="IJR90" s="1017"/>
      <c r="IJS90" s="1017"/>
      <c r="IJT90" s="1017"/>
      <c r="IJU90" s="1017"/>
      <c r="IJV90" s="1017"/>
      <c r="IJW90" s="1017"/>
      <c r="IJX90" s="1017"/>
      <c r="IJY90" s="1017"/>
      <c r="IJZ90" s="1017"/>
      <c r="IKA90" s="1017"/>
      <c r="IKB90" s="1017"/>
      <c r="IKC90" s="1017"/>
      <c r="IKD90" s="1017"/>
      <c r="IKE90" s="1017"/>
      <c r="IKF90" s="1017"/>
      <c r="IKG90" s="1017"/>
      <c r="IKH90" s="1017"/>
      <c r="IKI90" s="1017"/>
      <c r="IKJ90" s="1017"/>
      <c r="IKK90" s="1017"/>
      <c r="IKL90" s="1017"/>
      <c r="IKM90" s="1017"/>
      <c r="IKN90" s="1017"/>
      <c r="IKO90" s="1017"/>
      <c r="IKP90" s="1017"/>
      <c r="IKQ90" s="1017"/>
      <c r="IKR90" s="1017"/>
      <c r="IKS90" s="1017"/>
      <c r="IKT90" s="1017"/>
      <c r="IKU90" s="1017"/>
      <c r="IKV90" s="1017"/>
      <c r="IKW90" s="1017"/>
      <c r="IKX90" s="1017"/>
      <c r="IKY90" s="1017"/>
      <c r="IKZ90" s="1017"/>
      <c r="ILA90" s="1017"/>
      <c r="ILB90" s="1017"/>
      <c r="ILC90" s="1017"/>
      <c r="ILD90" s="1017"/>
      <c r="ILE90" s="1017"/>
      <c r="ILF90" s="1017"/>
      <c r="ILG90" s="1017"/>
      <c r="ILH90" s="1017"/>
      <c r="ILI90" s="1017"/>
      <c r="ILJ90" s="1017"/>
      <c r="ILK90" s="1017"/>
      <c r="ILL90" s="1017"/>
      <c r="ILM90" s="1017"/>
      <c r="ILN90" s="1017"/>
      <c r="ILO90" s="1017"/>
      <c r="ILP90" s="1017"/>
      <c r="ILQ90" s="1017"/>
      <c r="ILR90" s="1017"/>
      <c r="ILS90" s="1017"/>
      <c r="ILT90" s="1017"/>
      <c r="ILU90" s="1017"/>
      <c r="ILV90" s="1017"/>
      <c r="ILW90" s="1017"/>
      <c r="ILX90" s="1017"/>
      <c r="ILY90" s="1017"/>
      <c r="ILZ90" s="1017"/>
      <c r="IMA90" s="1017"/>
      <c r="IMB90" s="1017"/>
      <c r="IMC90" s="1017"/>
      <c r="IMD90" s="1017"/>
      <c r="IME90" s="1017"/>
      <c r="IMF90" s="1017"/>
      <c r="IMG90" s="1017"/>
      <c r="IMH90" s="1017"/>
      <c r="IMI90" s="1017"/>
      <c r="IMJ90" s="1017"/>
      <c r="IMK90" s="1017"/>
      <c r="IML90" s="1017"/>
      <c r="IMM90" s="1017"/>
      <c r="IMN90" s="1017"/>
      <c r="IMO90" s="1017"/>
      <c r="IMP90" s="1017"/>
      <c r="IMQ90" s="1017"/>
      <c r="IMR90" s="1017"/>
      <c r="IMS90" s="1017"/>
      <c r="IMT90" s="1017"/>
      <c r="IMU90" s="1017"/>
      <c r="IMV90" s="1017"/>
      <c r="IMW90" s="1017"/>
      <c r="IMX90" s="1017"/>
      <c r="IMY90" s="1017"/>
      <c r="IMZ90" s="1017"/>
      <c r="INA90" s="1017"/>
      <c r="INB90" s="1017"/>
      <c r="INC90" s="1017"/>
      <c r="IND90" s="1017"/>
      <c r="INE90" s="1017"/>
      <c r="INF90" s="1017"/>
      <c r="ING90" s="1017"/>
      <c r="INH90" s="1017"/>
      <c r="INI90" s="1017"/>
      <c r="INJ90" s="1017"/>
      <c r="INK90" s="1017"/>
      <c r="INL90" s="1017"/>
      <c r="INM90" s="1017"/>
      <c r="INN90" s="1017"/>
      <c r="INO90" s="1017"/>
      <c r="INP90" s="1017"/>
      <c r="INQ90" s="1017"/>
      <c r="INR90" s="1017"/>
      <c r="INS90" s="1017"/>
      <c r="INT90" s="1017"/>
      <c r="INU90" s="1017"/>
      <c r="INV90" s="1017"/>
      <c r="INW90" s="1017"/>
      <c r="INX90" s="1017"/>
      <c r="INY90" s="1017"/>
      <c r="INZ90" s="1017"/>
      <c r="IOA90" s="1017"/>
      <c r="IOB90" s="1017"/>
      <c r="IOC90" s="1017"/>
      <c r="IOD90" s="1017"/>
      <c r="IOE90" s="1017"/>
      <c r="IOF90" s="1017"/>
      <c r="IOG90" s="1017"/>
      <c r="IOH90" s="1017"/>
      <c r="IOI90" s="1017"/>
      <c r="IOJ90" s="1017"/>
      <c r="IOK90" s="1017"/>
      <c r="IOL90" s="1017"/>
      <c r="IOM90" s="1017"/>
      <c r="ION90" s="1017"/>
      <c r="IOO90" s="1017"/>
      <c r="IOP90" s="1017"/>
      <c r="IOQ90" s="1017"/>
      <c r="IOR90" s="1017"/>
      <c r="IOS90" s="1017"/>
      <c r="IOT90" s="1017"/>
      <c r="IOU90" s="1017"/>
      <c r="IOV90" s="1017"/>
      <c r="IOW90" s="1017"/>
      <c r="IOX90" s="1017"/>
      <c r="IOY90" s="1017"/>
      <c r="IOZ90" s="1017"/>
      <c r="IPA90" s="1017"/>
      <c r="IPB90" s="1017"/>
      <c r="IPC90" s="1017"/>
      <c r="IPD90" s="1017"/>
      <c r="IPE90" s="1017"/>
      <c r="IPF90" s="1017"/>
      <c r="IPG90" s="1017"/>
      <c r="IPH90" s="1017"/>
      <c r="IPI90" s="1017"/>
      <c r="IPJ90" s="1017"/>
      <c r="IPK90" s="1017"/>
      <c r="IPL90" s="1017"/>
      <c r="IPM90" s="1017"/>
      <c r="IPN90" s="1017"/>
      <c r="IPO90" s="1017"/>
      <c r="IPP90" s="1017"/>
      <c r="IPQ90" s="1017"/>
      <c r="IPR90" s="1017"/>
      <c r="IPS90" s="1017"/>
      <c r="IPT90" s="1017"/>
      <c r="IPU90" s="1017"/>
      <c r="IPV90" s="1017"/>
      <c r="IPW90" s="1017"/>
      <c r="IPX90" s="1017"/>
      <c r="IPY90" s="1017"/>
      <c r="IPZ90" s="1017"/>
      <c r="IQA90" s="1017"/>
      <c r="IQB90" s="1017"/>
      <c r="IQC90" s="1017"/>
      <c r="IQD90" s="1017"/>
      <c r="IQE90" s="1017"/>
      <c r="IQF90" s="1017"/>
      <c r="IQG90" s="1017"/>
      <c r="IQH90" s="1017"/>
      <c r="IQI90" s="1017"/>
      <c r="IQJ90" s="1017"/>
      <c r="IQK90" s="1017"/>
      <c r="IQL90" s="1017"/>
      <c r="IQM90" s="1017"/>
      <c r="IQN90" s="1017"/>
      <c r="IQO90" s="1017"/>
      <c r="IQP90" s="1017"/>
      <c r="IQQ90" s="1017"/>
      <c r="IQR90" s="1017"/>
      <c r="IQS90" s="1017"/>
      <c r="IQT90" s="1017"/>
      <c r="IQU90" s="1017"/>
      <c r="IQV90" s="1017"/>
      <c r="IQW90" s="1017"/>
      <c r="IQX90" s="1017"/>
      <c r="IQY90" s="1017"/>
      <c r="IQZ90" s="1017"/>
      <c r="IRA90" s="1017"/>
      <c r="IRB90" s="1017"/>
      <c r="IRC90" s="1017"/>
      <c r="IRD90" s="1017"/>
      <c r="IRE90" s="1017"/>
      <c r="IRF90" s="1017"/>
      <c r="IRG90" s="1017"/>
      <c r="IRH90" s="1017"/>
      <c r="IRI90" s="1017"/>
      <c r="IRJ90" s="1017"/>
      <c r="IRK90" s="1017"/>
      <c r="IRL90" s="1017"/>
      <c r="IRM90" s="1017"/>
      <c r="IRN90" s="1017"/>
      <c r="IRO90" s="1017"/>
      <c r="IRP90" s="1017"/>
      <c r="IRQ90" s="1017"/>
      <c r="IRR90" s="1017"/>
      <c r="IRS90" s="1017"/>
      <c r="IRT90" s="1017"/>
      <c r="IRU90" s="1017"/>
      <c r="IRV90" s="1017"/>
      <c r="IRW90" s="1017"/>
      <c r="IRX90" s="1017"/>
      <c r="IRY90" s="1017"/>
      <c r="IRZ90" s="1017"/>
      <c r="ISA90" s="1017"/>
      <c r="ISB90" s="1017"/>
      <c r="ISC90" s="1017"/>
      <c r="ISD90" s="1017"/>
      <c r="ISE90" s="1017"/>
      <c r="ISF90" s="1017"/>
      <c r="ISG90" s="1017"/>
      <c r="ISH90" s="1017"/>
      <c r="ISI90" s="1017"/>
      <c r="ISJ90" s="1017"/>
      <c r="ISK90" s="1017"/>
      <c r="ISL90" s="1017"/>
      <c r="ISM90" s="1017"/>
      <c r="ISN90" s="1017"/>
      <c r="ISO90" s="1017"/>
      <c r="ISP90" s="1017"/>
      <c r="ISQ90" s="1017"/>
      <c r="ISR90" s="1017"/>
      <c r="ISS90" s="1017"/>
      <c r="IST90" s="1017"/>
      <c r="ISU90" s="1017"/>
      <c r="ISV90" s="1017"/>
      <c r="ISW90" s="1017"/>
      <c r="ISX90" s="1017"/>
      <c r="ISY90" s="1017"/>
      <c r="ISZ90" s="1017"/>
      <c r="ITA90" s="1017"/>
      <c r="ITB90" s="1017"/>
      <c r="ITC90" s="1017"/>
      <c r="ITD90" s="1017"/>
      <c r="ITE90" s="1017"/>
      <c r="ITF90" s="1017"/>
      <c r="ITG90" s="1017"/>
      <c r="ITH90" s="1017"/>
      <c r="ITI90" s="1017"/>
      <c r="ITJ90" s="1017"/>
      <c r="ITK90" s="1017"/>
      <c r="ITL90" s="1017"/>
      <c r="ITM90" s="1017"/>
      <c r="ITN90" s="1017"/>
      <c r="ITO90" s="1017"/>
      <c r="ITP90" s="1017"/>
      <c r="ITQ90" s="1017"/>
      <c r="ITR90" s="1017"/>
      <c r="ITS90" s="1017"/>
      <c r="ITT90" s="1017"/>
      <c r="ITU90" s="1017"/>
      <c r="ITV90" s="1017"/>
      <c r="ITW90" s="1017"/>
      <c r="ITX90" s="1017"/>
      <c r="ITY90" s="1017"/>
      <c r="ITZ90" s="1017"/>
      <c r="IUA90" s="1017"/>
      <c r="IUB90" s="1017"/>
      <c r="IUC90" s="1017"/>
      <c r="IUD90" s="1017"/>
      <c r="IUE90" s="1017"/>
      <c r="IUF90" s="1017"/>
      <c r="IUG90" s="1017"/>
      <c r="IUH90" s="1017"/>
      <c r="IUI90" s="1017"/>
      <c r="IUJ90" s="1017"/>
      <c r="IUK90" s="1017"/>
      <c r="IUL90" s="1017"/>
      <c r="IUM90" s="1017"/>
      <c r="IUN90" s="1017"/>
      <c r="IUO90" s="1017"/>
      <c r="IUP90" s="1017"/>
      <c r="IUQ90" s="1017"/>
      <c r="IUR90" s="1017"/>
      <c r="IUS90" s="1017"/>
      <c r="IUT90" s="1017"/>
      <c r="IUU90" s="1017"/>
      <c r="IUV90" s="1017"/>
      <c r="IUW90" s="1017"/>
      <c r="IUX90" s="1017"/>
      <c r="IUY90" s="1017"/>
      <c r="IUZ90" s="1017"/>
      <c r="IVA90" s="1017"/>
      <c r="IVB90" s="1017"/>
      <c r="IVC90" s="1017"/>
      <c r="IVD90" s="1017"/>
      <c r="IVE90" s="1017"/>
      <c r="IVF90" s="1017"/>
      <c r="IVG90" s="1017"/>
      <c r="IVH90" s="1017"/>
      <c r="IVI90" s="1017"/>
      <c r="IVJ90" s="1017"/>
      <c r="IVK90" s="1017"/>
      <c r="IVL90" s="1017"/>
      <c r="IVM90" s="1017"/>
      <c r="IVN90" s="1017"/>
      <c r="IVO90" s="1017"/>
      <c r="IVP90" s="1017"/>
      <c r="IVQ90" s="1017"/>
      <c r="IVR90" s="1017"/>
      <c r="IVS90" s="1017"/>
      <c r="IVT90" s="1017"/>
      <c r="IVU90" s="1017"/>
      <c r="IVV90" s="1017"/>
      <c r="IVW90" s="1017"/>
      <c r="IVX90" s="1017"/>
      <c r="IVY90" s="1017"/>
      <c r="IVZ90" s="1017"/>
      <c r="IWA90" s="1017"/>
      <c r="IWB90" s="1017"/>
      <c r="IWC90" s="1017"/>
      <c r="IWD90" s="1017"/>
      <c r="IWE90" s="1017"/>
      <c r="IWF90" s="1017"/>
      <c r="IWG90" s="1017"/>
      <c r="IWH90" s="1017"/>
      <c r="IWI90" s="1017"/>
      <c r="IWJ90" s="1017"/>
      <c r="IWK90" s="1017"/>
      <c r="IWL90" s="1017"/>
      <c r="IWM90" s="1017"/>
      <c r="IWN90" s="1017"/>
      <c r="IWO90" s="1017"/>
      <c r="IWP90" s="1017"/>
      <c r="IWQ90" s="1017"/>
      <c r="IWR90" s="1017"/>
      <c r="IWS90" s="1017"/>
      <c r="IWT90" s="1017"/>
      <c r="IWU90" s="1017"/>
      <c r="IWV90" s="1017"/>
      <c r="IWW90" s="1017"/>
      <c r="IWX90" s="1017"/>
      <c r="IWY90" s="1017"/>
      <c r="IWZ90" s="1017"/>
      <c r="IXA90" s="1017"/>
      <c r="IXB90" s="1017"/>
      <c r="IXC90" s="1017"/>
      <c r="IXD90" s="1017"/>
      <c r="IXE90" s="1017"/>
      <c r="IXF90" s="1017"/>
      <c r="IXG90" s="1017"/>
      <c r="IXH90" s="1017"/>
      <c r="IXI90" s="1017"/>
      <c r="IXJ90" s="1017"/>
      <c r="IXK90" s="1017"/>
      <c r="IXL90" s="1017"/>
      <c r="IXM90" s="1017"/>
      <c r="IXN90" s="1017"/>
      <c r="IXO90" s="1017"/>
      <c r="IXP90" s="1017"/>
      <c r="IXQ90" s="1017"/>
      <c r="IXR90" s="1017"/>
      <c r="IXS90" s="1017"/>
      <c r="IXT90" s="1017"/>
      <c r="IXU90" s="1017"/>
      <c r="IXV90" s="1017"/>
      <c r="IXW90" s="1017"/>
      <c r="IXX90" s="1017"/>
      <c r="IXY90" s="1017"/>
      <c r="IXZ90" s="1017"/>
      <c r="IYA90" s="1017"/>
      <c r="IYB90" s="1017"/>
      <c r="IYC90" s="1017"/>
      <c r="IYD90" s="1017"/>
      <c r="IYE90" s="1017"/>
      <c r="IYF90" s="1017"/>
      <c r="IYG90" s="1017"/>
      <c r="IYH90" s="1017"/>
      <c r="IYI90" s="1017"/>
      <c r="IYJ90" s="1017"/>
      <c r="IYK90" s="1017"/>
      <c r="IYL90" s="1017"/>
      <c r="IYM90" s="1017"/>
      <c r="IYN90" s="1017"/>
      <c r="IYO90" s="1017"/>
      <c r="IYP90" s="1017"/>
      <c r="IYQ90" s="1017"/>
      <c r="IYR90" s="1017"/>
      <c r="IYS90" s="1017"/>
      <c r="IYT90" s="1017"/>
      <c r="IYU90" s="1017"/>
      <c r="IYV90" s="1017"/>
      <c r="IYW90" s="1017"/>
      <c r="IYX90" s="1017"/>
      <c r="IYY90" s="1017"/>
      <c r="IYZ90" s="1017"/>
      <c r="IZA90" s="1017"/>
      <c r="IZB90" s="1017"/>
      <c r="IZC90" s="1017"/>
      <c r="IZD90" s="1017"/>
      <c r="IZE90" s="1017"/>
      <c r="IZF90" s="1017"/>
      <c r="IZG90" s="1017"/>
      <c r="IZH90" s="1017"/>
      <c r="IZI90" s="1017"/>
      <c r="IZJ90" s="1017"/>
      <c r="IZK90" s="1017"/>
      <c r="IZL90" s="1017"/>
      <c r="IZM90" s="1017"/>
      <c r="IZN90" s="1017"/>
      <c r="IZO90" s="1017"/>
      <c r="IZP90" s="1017"/>
      <c r="IZQ90" s="1017"/>
      <c r="IZR90" s="1017"/>
      <c r="IZS90" s="1017"/>
      <c r="IZT90" s="1017"/>
      <c r="IZU90" s="1017"/>
      <c r="IZV90" s="1017"/>
      <c r="IZW90" s="1017"/>
      <c r="IZX90" s="1017"/>
      <c r="IZY90" s="1017"/>
      <c r="IZZ90" s="1017"/>
      <c r="JAA90" s="1017"/>
      <c r="JAB90" s="1017"/>
      <c r="JAC90" s="1017"/>
      <c r="JAD90" s="1017"/>
      <c r="JAE90" s="1017"/>
      <c r="JAF90" s="1017"/>
      <c r="JAG90" s="1017"/>
      <c r="JAH90" s="1017"/>
      <c r="JAI90" s="1017"/>
      <c r="JAJ90" s="1017"/>
      <c r="JAK90" s="1017"/>
      <c r="JAL90" s="1017"/>
      <c r="JAM90" s="1017"/>
      <c r="JAN90" s="1017"/>
      <c r="JAO90" s="1017"/>
      <c r="JAP90" s="1017"/>
      <c r="JAQ90" s="1017"/>
      <c r="JAR90" s="1017"/>
      <c r="JAS90" s="1017"/>
      <c r="JAT90" s="1017"/>
      <c r="JAU90" s="1017"/>
      <c r="JAV90" s="1017"/>
      <c r="JAW90" s="1017"/>
      <c r="JAX90" s="1017"/>
      <c r="JAY90" s="1017"/>
      <c r="JAZ90" s="1017"/>
      <c r="JBA90" s="1017"/>
      <c r="JBB90" s="1017"/>
      <c r="JBC90" s="1017"/>
      <c r="JBD90" s="1017"/>
      <c r="JBE90" s="1017"/>
      <c r="JBF90" s="1017"/>
      <c r="JBG90" s="1017"/>
      <c r="JBH90" s="1017"/>
      <c r="JBI90" s="1017"/>
      <c r="JBJ90" s="1017"/>
      <c r="JBK90" s="1017"/>
      <c r="JBL90" s="1017"/>
      <c r="JBM90" s="1017"/>
      <c r="JBN90" s="1017"/>
      <c r="JBO90" s="1017"/>
      <c r="JBP90" s="1017"/>
      <c r="JBQ90" s="1017"/>
      <c r="JBR90" s="1017"/>
      <c r="JBS90" s="1017"/>
      <c r="JBT90" s="1017"/>
      <c r="JBU90" s="1017"/>
      <c r="JBV90" s="1017"/>
      <c r="JBW90" s="1017"/>
      <c r="JBX90" s="1017"/>
      <c r="JBY90" s="1017"/>
      <c r="JBZ90" s="1017"/>
      <c r="JCA90" s="1017"/>
      <c r="JCB90" s="1017"/>
      <c r="JCC90" s="1017"/>
      <c r="JCD90" s="1017"/>
      <c r="JCE90" s="1017"/>
      <c r="JCF90" s="1017"/>
      <c r="JCG90" s="1017"/>
      <c r="JCH90" s="1017"/>
      <c r="JCI90" s="1017"/>
      <c r="JCJ90" s="1017"/>
      <c r="JCK90" s="1017"/>
      <c r="JCL90" s="1017"/>
      <c r="JCM90" s="1017"/>
      <c r="JCN90" s="1017"/>
      <c r="JCO90" s="1017"/>
      <c r="JCP90" s="1017"/>
      <c r="JCQ90" s="1017"/>
      <c r="JCR90" s="1017"/>
      <c r="JCS90" s="1017"/>
      <c r="JCT90" s="1017"/>
      <c r="JCU90" s="1017"/>
      <c r="JCV90" s="1017"/>
      <c r="JCW90" s="1017"/>
      <c r="JCX90" s="1017"/>
      <c r="JCY90" s="1017"/>
      <c r="JCZ90" s="1017"/>
      <c r="JDA90" s="1017"/>
      <c r="JDB90" s="1017"/>
      <c r="JDC90" s="1017"/>
      <c r="JDD90" s="1017"/>
      <c r="JDE90" s="1017"/>
      <c r="JDF90" s="1017"/>
      <c r="JDG90" s="1017"/>
      <c r="JDH90" s="1017"/>
      <c r="JDI90" s="1017"/>
      <c r="JDJ90" s="1017"/>
      <c r="JDK90" s="1017"/>
      <c r="JDL90" s="1017"/>
      <c r="JDM90" s="1017"/>
      <c r="JDN90" s="1017"/>
      <c r="JDO90" s="1017"/>
      <c r="JDP90" s="1017"/>
      <c r="JDQ90" s="1017"/>
      <c r="JDR90" s="1017"/>
      <c r="JDS90" s="1017"/>
      <c r="JDT90" s="1017"/>
      <c r="JDU90" s="1017"/>
      <c r="JDV90" s="1017"/>
      <c r="JDW90" s="1017"/>
      <c r="JDX90" s="1017"/>
      <c r="JDY90" s="1017"/>
      <c r="JDZ90" s="1017"/>
      <c r="JEA90" s="1017"/>
      <c r="JEB90" s="1017"/>
      <c r="JEC90" s="1017"/>
      <c r="JED90" s="1017"/>
      <c r="JEE90" s="1017"/>
      <c r="JEF90" s="1017"/>
      <c r="JEG90" s="1017"/>
      <c r="JEH90" s="1017"/>
      <c r="JEI90" s="1017"/>
      <c r="JEJ90" s="1017"/>
      <c r="JEK90" s="1017"/>
      <c r="JEL90" s="1017"/>
      <c r="JEM90" s="1017"/>
      <c r="JEN90" s="1017"/>
      <c r="JEO90" s="1017"/>
      <c r="JEP90" s="1017"/>
      <c r="JEQ90" s="1017"/>
      <c r="JER90" s="1017"/>
      <c r="JES90" s="1017"/>
      <c r="JET90" s="1017"/>
      <c r="JEU90" s="1017"/>
      <c r="JEV90" s="1017"/>
      <c r="JEW90" s="1017"/>
      <c r="JEX90" s="1017"/>
      <c r="JEY90" s="1017"/>
      <c r="JEZ90" s="1017"/>
      <c r="JFA90" s="1017"/>
      <c r="JFB90" s="1017"/>
      <c r="JFC90" s="1017"/>
      <c r="JFD90" s="1017"/>
      <c r="JFE90" s="1017"/>
      <c r="JFF90" s="1017"/>
      <c r="JFG90" s="1017"/>
      <c r="JFH90" s="1017"/>
      <c r="JFI90" s="1017"/>
      <c r="JFJ90" s="1017"/>
      <c r="JFK90" s="1017"/>
      <c r="JFL90" s="1017"/>
      <c r="JFM90" s="1017"/>
      <c r="JFN90" s="1017"/>
      <c r="JFO90" s="1017"/>
      <c r="JFP90" s="1017"/>
      <c r="JFQ90" s="1017"/>
      <c r="JFR90" s="1017"/>
      <c r="JFS90" s="1017"/>
      <c r="JFT90" s="1017"/>
      <c r="JFU90" s="1017"/>
      <c r="JFV90" s="1017"/>
      <c r="JFW90" s="1017"/>
      <c r="JFX90" s="1017"/>
      <c r="JFY90" s="1017"/>
      <c r="JFZ90" s="1017"/>
      <c r="JGA90" s="1017"/>
      <c r="JGB90" s="1017"/>
      <c r="JGC90" s="1017"/>
      <c r="JGD90" s="1017"/>
      <c r="JGE90" s="1017"/>
      <c r="JGF90" s="1017"/>
      <c r="JGG90" s="1017"/>
      <c r="JGH90" s="1017"/>
      <c r="JGI90" s="1017"/>
      <c r="JGJ90" s="1017"/>
      <c r="JGK90" s="1017"/>
      <c r="JGL90" s="1017"/>
      <c r="JGM90" s="1017"/>
      <c r="JGN90" s="1017"/>
      <c r="JGO90" s="1017"/>
      <c r="JGP90" s="1017"/>
      <c r="JGQ90" s="1017"/>
      <c r="JGR90" s="1017"/>
      <c r="JGS90" s="1017"/>
      <c r="JGT90" s="1017"/>
      <c r="JGU90" s="1017"/>
      <c r="JGV90" s="1017"/>
      <c r="JGW90" s="1017"/>
      <c r="JGX90" s="1017"/>
      <c r="JGY90" s="1017"/>
      <c r="JGZ90" s="1017"/>
      <c r="JHA90" s="1017"/>
      <c r="JHB90" s="1017"/>
      <c r="JHC90" s="1017"/>
      <c r="JHD90" s="1017"/>
      <c r="JHE90" s="1017"/>
      <c r="JHF90" s="1017"/>
      <c r="JHG90" s="1017"/>
      <c r="JHH90" s="1017"/>
      <c r="JHI90" s="1017"/>
      <c r="JHJ90" s="1017"/>
      <c r="JHK90" s="1017"/>
      <c r="JHL90" s="1017"/>
      <c r="JHM90" s="1017"/>
      <c r="JHN90" s="1017"/>
      <c r="JHO90" s="1017"/>
      <c r="JHP90" s="1017"/>
      <c r="JHQ90" s="1017"/>
      <c r="JHR90" s="1017"/>
      <c r="JHS90" s="1017"/>
      <c r="JHT90" s="1017"/>
      <c r="JHU90" s="1017"/>
      <c r="JHV90" s="1017"/>
      <c r="JHW90" s="1017"/>
      <c r="JHX90" s="1017"/>
      <c r="JHY90" s="1017"/>
      <c r="JHZ90" s="1017"/>
      <c r="JIA90" s="1017"/>
      <c r="JIB90" s="1017"/>
      <c r="JIC90" s="1017"/>
      <c r="JID90" s="1017"/>
      <c r="JIE90" s="1017"/>
      <c r="JIF90" s="1017"/>
      <c r="JIG90" s="1017"/>
      <c r="JIH90" s="1017"/>
      <c r="JII90" s="1017"/>
      <c r="JIJ90" s="1017"/>
      <c r="JIK90" s="1017"/>
      <c r="JIL90" s="1017"/>
      <c r="JIM90" s="1017"/>
      <c r="JIN90" s="1017"/>
      <c r="JIO90" s="1017"/>
      <c r="JIP90" s="1017"/>
      <c r="JIQ90" s="1017"/>
      <c r="JIR90" s="1017"/>
      <c r="JIS90" s="1017"/>
      <c r="JIT90" s="1017"/>
      <c r="JIU90" s="1017"/>
      <c r="JIV90" s="1017"/>
      <c r="JIW90" s="1017"/>
      <c r="JIX90" s="1017"/>
      <c r="JIY90" s="1017"/>
      <c r="JIZ90" s="1017"/>
      <c r="JJA90" s="1017"/>
      <c r="JJB90" s="1017"/>
      <c r="JJC90" s="1017"/>
      <c r="JJD90" s="1017"/>
      <c r="JJE90" s="1017"/>
      <c r="JJF90" s="1017"/>
      <c r="JJG90" s="1017"/>
      <c r="JJH90" s="1017"/>
      <c r="JJI90" s="1017"/>
      <c r="JJJ90" s="1017"/>
      <c r="JJK90" s="1017"/>
      <c r="JJL90" s="1017"/>
      <c r="JJM90" s="1017"/>
      <c r="JJN90" s="1017"/>
      <c r="JJO90" s="1017"/>
      <c r="JJP90" s="1017"/>
      <c r="JJQ90" s="1017"/>
      <c r="JJR90" s="1017"/>
      <c r="JJS90" s="1017"/>
      <c r="JJT90" s="1017"/>
      <c r="JJU90" s="1017"/>
      <c r="JJV90" s="1017"/>
      <c r="JJW90" s="1017"/>
      <c r="JJX90" s="1017"/>
      <c r="JJY90" s="1017"/>
      <c r="JJZ90" s="1017"/>
      <c r="JKA90" s="1017"/>
      <c r="JKB90" s="1017"/>
      <c r="JKC90" s="1017"/>
      <c r="JKD90" s="1017"/>
      <c r="JKE90" s="1017"/>
      <c r="JKF90" s="1017"/>
      <c r="JKG90" s="1017"/>
      <c r="JKH90" s="1017"/>
      <c r="JKI90" s="1017"/>
      <c r="JKJ90" s="1017"/>
      <c r="JKK90" s="1017"/>
      <c r="JKL90" s="1017"/>
      <c r="JKM90" s="1017"/>
      <c r="JKN90" s="1017"/>
      <c r="JKO90" s="1017"/>
      <c r="JKP90" s="1017"/>
      <c r="JKQ90" s="1017"/>
      <c r="JKR90" s="1017"/>
      <c r="JKS90" s="1017"/>
      <c r="JKT90" s="1017"/>
      <c r="JKU90" s="1017"/>
      <c r="JKV90" s="1017"/>
      <c r="JKW90" s="1017"/>
      <c r="JKX90" s="1017"/>
      <c r="JKY90" s="1017"/>
      <c r="JKZ90" s="1017"/>
      <c r="JLA90" s="1017"/>
      <c r="JLB90" s="1017"/>
      <c r="JLC90" s="1017"/>
      <c r="JLD90" s="1017"/>
      <c r="JLE90" s="1017"/>
      <c r="JLF90" s="1017"/>
      <c r="JLG90" s="1017"/>
      <c r="JLH90" s="1017"/>
      <c r="JLI90" s="1017"/>
      <c r="JLJ90" s="1017"/>
      <c r="JLK90" s="1017"/>
      <c r="JLL90" s="1017"/>
      <c r="JLM90" s="1017"/>
      <c r="JLN90" s="1017"/>
      <c r="JLO90" s="1017"/>
      <c r="JLP90" s="1017"/>
      <c r="JLQ90" s="1017"/>
      <c r="JLR90" s="1017"/>
      <c r="JLS90" s="1017"/>
      <c r="JLT90" s="1017"/>
      <c r="JLU90" s="1017"/>
      <c r="JLV90" s="1017"/>
      <c r="JLW90" s="1017"/>
      <c r="JLX90" s="1017"/>
      <c r="JLY90" s="1017"/>
      <c r="JLZ90" s="1017"/>
      <c r="JMA90" s="1017"/>
      <c r="JMB90" s="1017"/>
      <c r="JMC90" s="1017"/>
      <c r="JMD90" s="1017"/>
      <c r="JME90" s="1017"/>
      <c r="JMF90" s="1017"/>
      <c r="JMG90" s="1017"/>
      <c r="JMH90" s="1017"/>
      <c r="JMI90" s="1017"/>
      <c r="JMJ90" s="1017"/>
      <c r="JMK90" s="1017"/>
      <c r="JML90" s="1017"/>
      <c r="JMM90" s="1017"/>
      <c r="JMN90" s="1017"/>
      <c r="JMO90" s="1017"/>
      <c r="JMP90" s="1017"/>
      <c r="JMQ90" s="1017"/>
      <c r="JMR90" s="1017"/>
      <c r="JMS90" s="1017"/>
      <c r="JMT90" s="1017"/>
      <c r="JMU90" s="1017"/>
      <c r="JMV90" s="1017"/>
      <c r="JMW90" s="1017"/>
      <c r="JMX90" s="1017"/>
      <c r="JMY90" s="1017"/>
      <c r="JMZ90" s="1017"/>
      <c r="JNA90" s="1017"/>
      <c r="JNB90" s="1017"/>
      <c r="JNC90" s="1017"/>
      <c r="JND90" s="1017"/>
      <c r="JNE90" s="1017"/>
      <c r="JNF90" s="1017"/>
      <c r="JNG90" s="1017"/>
      <c r="JNH90" s="1017"/>
      <c r="JNI90" s="1017"/>
      <c r="JNJ90" s="1017"/>
      <c r="JNK90" s="1017"/>
      <c r="JNL90" s="1017"/>
      <c r="JNM90" s="1017"/>
      <c r="JNN90" s="1017"/>
      <c r="JNO90" s="1017"/>
      <c r="JNP90" s="1017"/>
      <c r="JNQ90" s="1017"/>
      <c r="JNR90" s="1017"/>
      <c r="JNS90" s="1017"/>
      <c r="JNT90" s="1017"/>
      <c r="JNU90" s="1017"/>
      <c r="JNV90" s="1017"/>
      <c r="JNW90" s="1017"/>
      <c r="JNX90" s="1017"/>
      <c r="JNY90" s="1017"/>
      <c r="JNZ90" s="1017"/>
      <c r="JOA90" s="1017"/>
      <c r="JOB90" s="1017"/>
      <c r="JOC90" s="1017"/>
      <c r="JOD90" s="1017"/>
      <c r="JOE90" s="1017"/>
      <c r="JOF90" s="1017"/>
      <c r="JOG90" s="1017"/>
      <c r="JOH90" s="1017"/>
      <c r="JOI90" s="1017"/>
      <c r="JOJ90" s="1017"/>
      <c r="JOK90" s="1017"/>
      <c r="JOL90" s="1017"/>
      <c r="JOM90" s="1017"/>
      <c r="JON90" s="1017"/>
      <c r="JOO90" s="1017"/>
      <c r="JOP90" s="1017"/>
      <c r="JOQ90" s="1017"/>
      <c r="JOR90" s="1017"/>
      <c r="JOS90" s="1017"/>
      <c r="JOT90" s="1017"/>
      <c r="JOU90" s="1017"/>
      <c r="JOV90" s="1017"/>
      <c r="JOW90" s="1017"/>
      <c r="JOX90" s="1017"/>
      <c r="JOY90" s="1017"/>
      <c r="JOZ90" s="1017"/>
      <c r="JPA90" s="1017"/>
      <c r="JPB90" s="1017"/>
      <c r="JPC90" s="1017"/>
      <c r="JPD90" s="1017"/>
      <c r="JPE90" s="1017"/>
      <c r="JPF90" s="1017"/>
      <c r="JPG90" s="1017"/>
      <c r="JPH90" s="1017"/>
      <c r="JPI90" s="1017"/>
      <c r="JPJ90" s="1017"/>
      <c r="JPK90" s="1017"/>
      <c r="JPL90" s="1017"/>
      <c r="JPM90" s="1017"/>
      <c r="JPN90" s="1017"/>
      <c r="JPO90" s="1017"/>
      <c r="JPP90" s="1017"/>
      <c r="JPQ90" s="1017"/>
      <c r="JPR90" s="1017"/>
      <c r="JPS90" s="1017"/>
      <c r="JPT90" s="1017"/>
      <c r="JPU90" s="1017"/>
      <c r="JPV90" s="1017"/>
      <c r="JPW90" s="1017"/>
      <c r="JPX90" s="1017"/>
      <c r="JPY90" s="1017"/>
      <c r="JPZ90" s="1017"/>
      <c r="JQA90" s="1017"/>
      <c r="JQB90" s="1017"/>
      <c r="JQC90" s="1017"/>
      <c r="JQD90" s="1017"/>
      <c r="JQE90" s="1017"/>
      <c r="JQF90" s="1017"/>
      <c r="JQG90" s="1017"/>
      <c r="JQH90" s="1017"/>
      <c r="JQI90" s="1017"/>
      <c r="JQJ90" s="1017"/>
      <c r="JQK90" s="1017"/>
      <c r="JQL90" s="1017"/>
      <c r="JQM90" s="1017"/>
      <c r="JQN90" s="1017"/>
      <c r="JQO90" s="1017"/>
      <c r="JQP90" s="1017"/>
      <c r="JQQ90" s="1017"/>
      <c r="JQR90" s="1017"/>
      <c r="JQS90" s="1017"/>
      <c r="JQT90" s="1017"/>
      <c r="JQU90" s="1017"/>
      <c r="JQV90" s="1017"/>
      <c r="JQW90" s="1017"/>
      <c r="JQX90" s="1017"/>
      <c r="JQY90" s="1017"/>
      <c r="JQZ90" s="1017"/>
      <c r="JRA90" s="1017"/>
      <c r="JRB90" s="1017"/>
      <c r="JRC90" s="1017"/>
      <c r="JRD90" s="1017"/>
      <c r="JRE90" s="1017"/>
      <c r="JRF90" s="1017"/>
      <c r="JRG90" s="1017"/>
      <c r="JRH90" s="1017"/>
      <c r="JRI90" s="1017"/>
      <c r="JRJ90" s="1017"/>
      <c r="JRK90" s="1017"/>
      <c r="JRL90" s="1017"/>
      <c r="JRM90" s="1017"/>
      <c r="JRN90" s="1017"/>
      <c r="JRO90" s="1017"/>
      <c r="JRP90" s="1017"/>
      <c r="JRQ90" s="1017"/>
      <c r="JRR90" s="1017"/>
      <c r="JRS90" s="1017"/>
      <c r="JRT90" s="1017"/>
      <c r="JRU90" s="1017"/>
      <c r="JRV90" s="1017"/>
      <c r="JRW90" s="1017"/>
      <c r="JRX90" s="1017"/>
      <c r="JRY90" s="1017"/>
      <c r="JRZ90" s="1017"/>
      <c r="JSA90" s="1017"/>
      <c r="JSB90" s="1017"/>
      <c r="JSC90" s="1017"/>
      <c r="JSD90" s="1017"/>
      <c r="JSE90" s="1017"/>
      <c r="JSF90" s="1017"/>
      <c r="JSG90" s="1017"/>
      <c r="JSH90" s="1017"/>
      <c r="JSI90" s="1017"/>
      <c r="JSJ90" s="1017"/>
      <c r="JSK90" s="1017"/>
      <c r="JSL90" s="1017"/>
      <c r="JSM90" s="1017"/>
      <c r="JSN90" s="1017"/>
      <c r="JSO90" s="1017"/>
      <c r="JSP90" s="1017"/>
      <c r="JSQ90" s="1017"/>
      <c r="JSR90" s="1017"/>
      <c r="JSS90" s="1017"/>
      <c r="JST90" s="1017"/>
      <c r="JSU90" s="1017"/>
      <c r="JSV90" s="1017"/>
      <c r="JSW90" s="1017"/>
      <c r="JSX90" s="1017"/>
      <c r="JSY90" s="1017"/>
      <c r="JSZ90" s="1017"/>
      <c r="JTA90" s="1017"/>
      <c r="JTB90" s="1017"/>
      <c r="JTC90" s="1017"/>
      <c r="JTD90" s="1017"/>
      <c r="JTE90" s="1017"/>
      <c r="JTF90" s="1017"/>
      <c r="JTG90" s="1017"/>
      <c r="JTH90" s="1017"/>
      <c r="JTI90" s="1017"/>
      <c r="JTJ90" s="1017"/>
      <c r="JTK90" s="1017"/>
      <c r="JTL90" s="1017"/>
      <c r="JTM90" s="1017"/>
      <c r="JTN90" s="1017"/>
      <c r="JTO90" s="1017"/>
      <c r="JTP90" s="1017"/>
      <c r="JTQ90" s="1017"/>
      <c r="JTR90" s="1017"/>
      <c r="JTS90" s="1017"/>
      <c r="JTT90" s="1017"/>
      <c r="JTU90" s="1017"/>
      <c r="JTV90" s="1017"/>
      <c r="JTW90" s="1017"/>
      <c r="JTX90" s="1017"/>
      <c r="JTY90" s="1017"/>
      <c r="JTZ90" s="1017"/>
      <c r="JUA90" s="1017"/>
      <c r="JUB90" s="1017"/>
      <c r="JUC90" s="1017"/>
      <c r="JUD90" s="1017"/>
      <c r="JUE90" s="1017"/>
      <c r="JUF90" s="1017"/>
      <c r="JUG90" s="1017"/>
      <c r="JUH90" s="1017"/>
      <c r="JUI90" s="1017"/>
      <c r="JUJ90" s="1017"/>
      <c r="JUK90" s="1017"/>
      <c r="JUL90" s="1017"/>
      <c r="JUM90" s="1017"/>
      <c r="JUN90" s="1017"/>
      <c r="JUO90" s="1017"/>
      <c r="JUP90" s="1017"/>
      <c r="JUQ90" s="1017"/>
      <c r="JUR90" s="1017"/>
      <c r="JUS90" s="1017"/>
      <c r="JUT90" s="1017"/>
      <c r="JUU90" s="1017"/>
      <c r="JUV90" s="1017"/>
      <c r="JUW90" s="1017"/>
      <c r="JUX90" s="1017"/>
      <c r="JUY90" s="1017"/>
      <c r="JUZ90" s="1017"/>
      <c r="JVA90" s="1017"/>
      <c r="JVB90" s="1017"/>
      <c r="JVC90" s="1017"/>
      <c r="JVD90" s="1017"/>
      <c r="JVE90" s="1017"/>
      <c r="JVF90" s="1017"/>
      <c r="JVG90" s="1017"/>
      <c r="JVH90" s="1017"/>
      <c r="JVI90" s="1017"/>
      <c r="JVJ90" s="1017"/>
      <c r="JVK90" s="1017"/>
      <c r="JVL90" s="1017"/>
      <c r="JVM90" s="1017"/>
      <c r="JVN90" s="1017"/>
      <c r="JVO90" s="1017"/>
      <c r="JVP90" s="1017"/>
      <c r="JVQ90" s="1017"/>
      <c r="JVR90" s="1017"/>
      <c r="JVS90" s="1017"/>
      <c r="JVT90" s="1017"/>
      <c r="JVU90" s="1017"/>
      <c r="JVV90" s="1017"/>
      <c r="JVW90" s="1017"/>
      <c r="JVX90" s="1017"/>
      <c r="JVY90" s="1017"/>
      <c r="JVZ90" s="1017"/>
      <c r="JWA90" s="1017"/>
      <c r="JWB90" s="1017"/>
      <c r="JWC90" s="1017"/>
      <c r="JWD90" s="1017"/>
      <c r="JWE90" s="1017"/>
      <c r="JWF90" s="1017"/>
      <c r="JWG90" s="1017"/>
      <c r="JWH90" s="1017"/>
      <c r="JWI90" s="1017"/>
      <c r="JWJ90" s="1017"/>
      <c r="JWK90" s="1017"/>
      <c r="JWL90" s="1017"/>
      <c r="JWM90" s="1017"/>
      <c r="JWN90" s="1017"/>
      <c r="JWO90" s="1017"/>
      <c r="JWP90" s="1017"/>
      <c r="JWQ90" s="1017"/>
      <c r="JWR90" s="1017"/>
      <c r="JWS90" s="1017"/>
      <c r="JWT90" s="1017"/>
      <c r="JWU90" s="1017"/>
      <c r="JWV90" s="1017"/>
      <c r="JWW90" s="1017"/>
      <c r="JWX90" s="1017"/>
      <c r="JWY90" s="1017"/>
      <c r="JWZ90" s="1017"/>
      <c r="JXA90" s="1017"/>
      <c r="JXB90" s="1017"/>
      <c r="JXC90" s="1017"/>
      <c r="JXD90" s="1017"/>
      <c r="JXE90" s="1017"/>
      <c r="JXF90" s="1017"/>
      <c r="JXG90" s="1017"/>
      <c r="JXH90" s="1017"/>
      <c r="JXI90" s="1017"/>
      <c r="JXJ90" s="1017"/>
      <c r="JXK90" s="1017"/>
      <c r="JXL90" s="1017"/>
      <c r="JXM90" s="1017"/>
      <c r="JXN90" s="1017"/>
      <c r="JXO90" s="1017"/>
      <c r="JXP90" s="1017"/>
      <c r="JXQ90" s="1017"/>
      <c r="JXR90" s="1017"/>
      <c r="JXS90" s="1017"/>
      <c r="JXT90" s="1017"/>
      <c r="JXU90" s="1017"/>
      <c r="JXV90" s="1017"/>
      <c r="JXW90" s="1017"/>
      <c r="JXX90" s="1017"/>
      <c r="JXY90" s="1017"/>
      <c r="JXZ90" s="1017"/>
      <c r="JYA90" s="1017"/>
      <c r="JYB90" s="1017"/>
      <c r="JYC90" s="1017"/>
      <c r="JYD90" s="1017"/>
      <c r="JYE90" s="1017"/>
      <c r="JYF90" s="1017"/>
      <c r="JYG90" s="1017"/>
      <c r="JYH90" s="1017"/>
      <c r="JYI90" s="1017"/>
      <c r="JYJ90" s="1017"/>
      <c r="JYK90" s="1017"/>
      <c r="JYL90" s="1017"/>
      <c r="JYM90" s="1017"/>
      <c r="JYN90" s="1017"/>
      <c r="JYO90" s="1017"/>
      <c r="JYP90" s="1017"/>
      <c r="JYQ90" s="1017"/>
      <c r="JYR90" s="1017"/>
      <c r="JYS90" s="1017"/>
      <c r="JYT90" s="1017"/>
      <c r="JYU90" s="1017"/>
      <c r="JYV90" s="1017"/>
      <c r="JYW90" s="1017"/>
      <c r="JYX90" s="1017"/>
      <c r="JYY90" s="1017"/>
      <c r="JYZ90" s="1017"/>
      <c r="JZA90" s="1017"/>
      <c r="JZB90" s="1017"/>
      <c r="JZC90" s="1017"/>
      <c r="JZD90" s="1017"/>
      <c r="JZE90" s="1017"/>
      <c r="JZF90" s="1017"/>
      <c r="JZG90" s="1017"/>
      <c r="JZH90" s="1017"/>
      <c r="JZI90" s="1017"/>
      <c r="JZJ90" s="1017"/>
      <c r="JZK90" s="1017"/>
      <c r="JZL90" s="1017"/>
      <c r="JZM90" s="1017"/>
      <c r="JZN90" s="1017"/>
      <c r="JZO90" s="1017"/>
      <c r="JZP90" s="1017"/>
      <c r="JZQ90" s="1017"/>
      <c r="JZR90" s="1017"/>
      <c r="JZS90" s="1017"/>
      <c r="JZT90" s="1017"/>
      <c r="JZU90" s="1017"/>
      <c r="JZV90" s="1017"/>
      <c r="JZW90" s="1017"/>
      <c r="JZX90" s="1017"/>
      <c r="JZY90" s="1017"/>
      <c r="JZZ90" s="1017"/>
      <c r="KAA90" s="1017"/>
      <c r="KAB90" s="1017"/>
      <c r="KAC90" s="1017"/>
      <c r="KAD90" s="1017"/>
      <c r="KAE90" s="1017"/>
      <c r="KAF90" s="1017"/>
      <c r="KAG90" s="1017"/>
      <c r="KAH90" s="1017"/>
      <c r="KAI90" s="1017"/>
      <c r="KAJ90" s="1017"/>
      <c r="KAK90" s="1017"/>
      <c r="KAL90" s="1017"/>
      <c r="KAM90" s="1017"/>
      <c r="KAN90" s="1017"/>
      <c r="KAO90" s="1017"/>
      <c r="KAP90" s="1017"/>
      <c r="KAQ90" s="1017"/>
      <c r="KAR90" s="1017"/>
      <c r="KAS90" s="1017"/>
      <c r="KAT90" s="1017"/>
      <c r="KAU90" s="1017"/>
      <c r="KAV90" s="1017"/>
      <c r="KAW90" s="1017"/>
      <c r="KAX90" s="1017"/>
      <c r="KAY90" s="1017"/>
      <c r="KAZ90" s="1017"/>
      <c r="KBA90" s="1017"/>
      <c r="KBB90" s="1017"/>
      <c r="KBC90" s="1017"/>
      <c r="KBD90" s="1017"/>
      <c r="KBE90" s="1017"/>
      <c r="KBF90" s="1017"/>
      <c r="KBG90" s="1017"/>
      <c r="KBH90" s="1017"/>
      <c r="KBI90" s="1017"/>
      <c r="KBJ90" s="1017"/>
      <c r="KBK90" s="1017"/>
      <c r="KBL90" s="1017"/>
      <c r="KBM90" s="1017"/>
      <c r="KBN90" s="1017"/>
      <c r="KBO90" s="1017"/>
      <c r="KBP90" s="1017"/>
      <c r="KBQ90" s="1017"/>
      <c r="KBR90" s="1017"/>
      <c r="KBS90" s="1017"/>
      <c r="KBT90" s="1017"/>
      <c r="KBU90" s="1017"/>
      <c r="KBV90" s="1017"/>
      <c r="KBW90" s="1017"/>
      <c r="KBX90" s="1017"/>
      <c r="KBY90" s="1017"/>
      <c r="KBZ90" s="1017"/>
      <c r="KCA90" s="1017"/>
      <c r="KCB90" s="1017"/>
      <c r="KCC90" s="1017"/>
      <c r="KCD90" s="1017"/>
      <c r="KCE90" s="1017"/>
      <c r="KCF90" s="1017"/>
      <c r="KCG90" s="1017"/>
      <c r="KCH90" s="1017"/>
      <c r="KCI90" s="1017"/>
      <c r="KCJ90" s="1017"/>
      <c r="KCK90" s="1017"/>
      <c r="KCL90" s="1017"/>
      <c r="KCM90" s="1017"/>
      <c r="KCN90" s="1017"/>
      <c r="KCO90" s="1017"/>
      <c r="KCP90" s="1017"/>
      <c r="KCQ90" s="1017"/>
      <c r="KCR90" s="1017"/>
      <c r="KCS90" s="1017"/>
      <c r="KCT90" s="1017"/>
      <c r="KCU90" s="1017"/>
      <c r="KCV90" s="1017"/>
      <c r="KCW90" s="1017"/>
      <c r="KCX90" s="1017"/>
      <c r="KCY90" s="1017"/>
      <c r="KCZ90" s="1017"/>
      <c r="KDA90" s="1017"/>
      <c r="KDB90" s="1017"/>
      <c r="KDC90" s="1017"/>
      <c r="KDD90" s="1017"/>
      <c r="KDE90" s="1017"/>
      <c r="KDF90" s="1017"/>
      <c r="KDG90" s="1017"/>
      <c r="KDH90" s="1017"/>
      <c r="KDI90" s="1017"/>
      <c r="KDJ90" s="1017"/>
      <c r="KDK90" s="1017"/>
      <c r="KDL90" s="1017"/>
      <c r="KDM90" s="1017"/>
      <c r="KDN90" s="1017"/>
      <c r="KDO90" s="1017"/>
      <c r="KDP90" s="1017"/>
      <c r="KDQ90" s="1017"/>
      <c r="KDR90" s="1017"/>
      <c r="KDS90" s="1017"/>
      <c r="KDT90" s="1017"/>
      <c r="KDU90" s="1017"/>
      <c r="KDV90" s="1017"/>
      <c r="KDW90" s="1017"/>
      <c r="KDX90" s="1017"/>
      <c r="KDY90" s="1017"/>
      <c r="KDZ90" s="1017"/>
      <c r="KEA90" s="1017"/>
      <c r="KEB90" s="1017"/>
      <c r="KEC90" s="1017"/>
      <c r="KED90" s="1017"/>
      <c r="KEE90" s="1017"/>
      <c r="KEF90" s="1017"/>
      <c r="KEG90" s="1017"/>
      <c r="KEH90" s="1017"/>
      <c r="KEI90" s="1017"/>
      <c r="KEJ90" s="1017"/>
      <c r="KEK90" s="1017"/>
      <c r="KEL90" s="1017"/>
      <c r="KEM90" s="1017"/>
      <c r="KEN90" s="1017"/>
      <c r="KEO90" s="1017"/>
      <c r="KEP90" s="1017"/>
      <c r="KEQ90" s="1017"/>
      <c r="KER90" s="1017"/>
      <c r="KES90" s="1017"/>
      <c r="KET90" s="1017"/>
      <c r="KEU90" s="1017"/>
      <c r="KEV90" s="1017"/>
      <c r="KEW90" s="1017"/>
      <c r="KEX90" s="1017"/>
      <c r="KEY90" s="1017"/>
      <c r="KEZ90" s="1017"/>
      <c r="KFA90" s="1017"/>
      <c r="KFB90" s="1017"/>
      <c r="KFC90" s="1017"/>
      <c r="KFD90" s="1017"/>
      <c r="KFE90" s="1017"/>
      <c r="KFF90" s="1017"/>
      <c r="KFG90" s="1017"/>
      <c r="KFH90" s="1017"/>
      <c r="KFI90" s="1017"/>
      <c r="KFJ90" s="1017"/>
      <c r="KFK90" s="1017"/>
      <c r="KFL90" s="1017"/>
      <c r="KFM90" s="1017"/>
      <c r="KFN90" s="1017"/>
      <c r="KFO90" s="1017"/>
      <c r="KFP90" s="1017"/>
      <c r="KFQ90" s="1017"/>
      <c r="KFR90" s="1017"/>
      <c r="KFS90" s="1017"/>
      <c r="KFT90" s="1017"/>
      <c r="KFU90" s="1017"/>
      <c r="KFV90" s="1017"/>
      <c r="KFW90" s="1017"/>
      <c r="KFX90" s="1017"/>
      <c r="KFY90" s="1017"/>
      <c r="KFZ90" s="1017"/>
      <c r="KGA90" s="1017"/>
      <c r="KGB90" s="1017"/>
      <c r="KGC90" s="1017"/>
      <c r="KGD90" s="1017"/>
      <c r="KGE90" s="1017"/>
      <c r="KGF90" s="1017"/>
      <c r="KGG90" s="1017"/>
      <c r="KGH90" s="1017"/>
      <c r="KGI90" s="1017"/>
      <c r="KGJ90" s="1017"/>
      <c r="KGK90" s="1017"/>
      <c r="KGL90" s="1017"/>
      <c r="KGM90" s="1017"/>
      <c r="KGN90" s="1017"/>
      <c r="KGO90" s="1017"/>
      <c r="KGP90" s="1017"/>
      <c r="KGQ90" s="1017"/>
      <c r="KGR90" s="1017"/>
      <c r="KGS90" s="1017"/>
      <c r="KGT90" s="1017"/>
      <c r="KGU90" s="1017"/>
      <c r="KGV90" s="1017"/>
      <c r="KGW90" s="1017"/>
      <c r="KGX90" s="1017"/>
      <c r="KGY90" s="1017"/>
      <c r="KGZ90" s="1017"/>
      <c r="KHA90" s="1017"/>
      <c r="KHB90" s="1017"/>
      <c r="KHC90" s="1017"/>
      <c r="KHD90" s="1017"/>
      <c r="KHE90" s="1017"/>
      <c r="KHF90" s="1017"/>
      <c r="KHG90" s="1017"/>
      <c r="KHH90" s="1017"/>
      <c r="KHI90" s="1017"/>
      <c r="KHJ90" s="1017"/>
      <c r="KHK90" s="1017"/>
      <c r="KHL90" s="1017"/>
      <c r="KHM90" s="1017"/>
      <c r="KHN90" s="1017"/>
      <c r="KHO90" s="1017"/>
      <c r="KHP90" s="1017"/>
      <c r="KHQ90" s="1017"/>
      <c r="KHR90" s="1017"/>
      <c r="KHS90" s="1017"/>
      <c r="KHT90" s="1017"/>
      <c r="KHU90" s="1017"/>
      <c r="KHV90" s="1017"/>
      <c r="KHW90" s="1017"/>
      <c r="KHX90" s="1017"/>
      <c r="KHY90" s="1017"/>
      <c r="KHZ90" s="1017"/>
      <c r="KIA90" s="1017"/>
      <c r="KIB90" s="1017"/>
      <c r="KIC90" s="1017"/>
      <c r="KID90" s="1017"/>
      <c r="KIE90" s="1017"/>
      <c r="KIF90" s="1017"/>
      <c r="KIG90" s="1017"/>
      <c r="KIH90" s="1017"/>
      <c r="KII90" s="1017"/>
      <c r="KIJ90" s="1017"/>
      <c r="KIK90" s="1017"/>
      <c r="KIL90" s="1017"/>
      <c r="KIM90" s="1017"/>
      <c r="KIN90" s="1017"/>
      <c r="KIO90" s="1017"/>
      <c r="KIP90" s="1017"/>
      <c r="KIQ90" s="1017"/>
      <c r="KIR90" s="1017"/>
      <c r="KIS90" s="1017"/>
      <c r="KIT90" s="1017"/>
      <c r="KIU90" s="1017"/>
      <c r="KIV90" s="1017"/>
      <c r="KIW90" s="1017"/>
      <c r="KIX90" s="1017"/>
      <c r="KIY90" s="1017"/>
      <c r="KIZ90" s="1017"/>
      <c r="KJA90" s="1017"/>
      <c r="KJB90" s="1017"/>
      <c r="KJC90" s="1017"/>
      <c r="KJD90" s="1017"/>
      <c r="KJE90" s="1017"/>
      <c r="KJF90" s="1017"/>
      <c r="KJG90" s="1017"/>
      <c r="KJH90" s="1017"/>
      <c r="KJI90" s="1017"/>
      <c r="KJJ90" s="1017"/>
      <c r="KJK90" s="1017"/>
      <c r="KJL90" s="1017"/>
      <c r="KJM90" s="1017"/>
      <c r="KJN90" s="1017"/>
      <c r="KJO90" s="1017"/>
      <c r="KJP90" s="1017"/>
      <c r="KJQ90" s="1017"/>
      <c r="KJR90" s="1017"/>
      <c r="KJS90" s="1017"/>
      <c r="KJT90" s="1017"/>
      <c r="KJU90" s="1017"/>
      <c r="KJV90" s="1017"/>
      <c r="KJW90" s="1017"/>
      <c r="KJX90" s="1017"/>
      <c r="KJY90" s="1017"/>
      <c r="KJZ90" s="1017"/>
      <c r="KKA90" s="1017"/>
      <c r="KKB90" s="1017"/>
      <c r="KKC90" s="1017"/>
      <c r="KKD90" s="1017"/>
      <c r="KKE90" s="1017"/>
      <c r="KKF90" s="1017"/>
      <c r="KKG90" s="1017"/>
      <c r="KKH90" s="1017"/>
      <c r="KKI90" s="1017"/>
      <c r="KKJ90" s="1017"/>
      <c r="KKK90" s="1017"/>
      <c r="KKL90" s="1017"/>
      <c r="KKM90" s="1017"/>
      <c r="KKN90" s="1017"/>
      <c r="KKO90" s="1017"/>
      <c r="KKP90" s="1017"/>
      <c r="KKQ90" s="1017"/>
      <c r="KKR90" s="1017"/>
      <c r="KKS90" s="1017"/>
      <c r="KKT90" s="1017"/>
      <c r="KKU90" s="1017"/>
      <c r="KKV90" s="1017"/>
      <c r="KKW90" s="1017"/>
      <c r="KKX90" s="1017"/>
      <c r="KKY90" s="1017"/>
      <c r="KKZ90" s="1017"/>
      <c r="KLA90" s="1017"/>
      <c r="KLB90" s="1017"/>
      <c r="KLC90" s="1017"/>
      <c r="KLD90" s="1017"/>
      <c r="KLE90" s="1017"/>
      <c r="KLF90" s="1017"/>
      <c r="KLG90" s="1017"/>
      <c r="KLH90" s="1017"/>
      <c r="KLI90" s="1017"/>
      <c r="KLJ90" s="1017"/>
      <c r="KLK90" s="1017"/>
      <c r="KLL90" s="1017"/>
      <c r="KLM90" s="1017"/>
      <c r="KLN90" s="1017"/>
      <c r="KLO90" s="1017"/>
      <c r="KLP90" s="1017"/>
      <c r="KLQ90" s="1017"/>
      <c r="KLR90" s="1017"/>
      <c r="KLS90" s="1017"/>
      <c r="KLT90" s="1017"/>
      <c r="KLU90" s="1017"/>
      <c r="KLV90" s="1017"/>
      <c r="KLW90" s="1017"/>
      <c r="KLX90" s="1017"/>
      <c r="KLY90" s="1017"/>
      <c r="KLZ90" s="1017"/>
      <c r="KMA90" s="1017"/>
      <c r="KMB90" s="1017"/>
      <c r="KMC90" s="1017"/>
      <c r="KMD90" s="1017"/>
      <c r="KME90" s="1017"/>
      <c r="KMF90" s="1017"/>
      <c r="KMG90" s="1017"/>
      <c r="KMH90" s="1017"/>
      <c r="KMI90" s="1017"/>
      <c r="KMJ90" s="1017"/>
      <c r="KMK90" s="1017"/>
      <c r="KML90" s="1017"/>
      <c r="KMM90" s="1017"/>
      <c r="KMN90" s="1017"/>
      <c r="KMO90" s="1017"/>
      <c r="KMP90" s="1017"/>
      <c r="KMQ90" s="1017"/>
      <c r="KMR90" s="1017"/>
      <c r="KMS90" s="1017"/>
      <c r="KMT90" s="1017"/>
      <c r="KMU90" s="1017"/>
      <c r="KMV90" s="1017"/>
      <c r="KMW90" s="1017"/>
      <c r="KMX90" s="1017"/>
      <c r="KMY90" s="1017"/>
      <c r="KMZ90" s="1017"/>
      <c r="KNA90" s="1017"/>
      <c r="KNB90" s="1017"/>
      <c r="KNC90" s="1017"/>
      <c r="KND90" s="1017"/>
      <c r="KNE90" s="1017"/>
      <c r="KNF90" s="1017"/>
      <c r="KNG90" s="1017"/>
      <c r="KNH90" s="1017"/>
      <c r="KNI90" s="1017"/>
      <c r="KNJ90" s="1017"/>
      <c r="KNK90" s="1017"/>
      <c r="KNL90" s="1017"/>
      <c r="KNM90" s="1017"/>
      <c r="KNN90" s="1017"/>
      <c r="KNO90" s="1017"/>
      <c r="KNP90" s="1017"/>
      <c r="KNQ90" s="1017"/>
      <c r="KNR90" s="1017"/>
      <c r="KNS90" s="1017"/>
      <c r="KNT90" s="1017"/>
      <c r="KNU90" s="1017"/>
      <c r="KNV90" s="1017"/>
      <c r="KNW90" s="1017"/>
      <c r="KNX90" s="1017"/>
      <c r="KNY90" s="1017"/>
      <c r="KNZ90" s="1017"/>
      <c r="KOA90" s="1017"/>
      <c r="KOB90" s="1017"/>
      <c r="KOC90" s="1017"/>
      <c r="KOD90" s="1017"/>
      <c r="KOE90" s="1017"/>
      <c r="KOF90" s="1017"/>
      <c r="KOG90" s="1017"/>
      <c r="KOH90" s="1017"/>
      <c r="KOI90" s="1017"/>
      <c r="KOJ90" s="1017"/>
      <c r="KOK90" s="1017"/>
      <c r="KOL90" s="1017"/>
      <c r="KOM90" s="1017"/>
      <c r="KON90" s="1017"/>
      <c r="KOO90" s="1017"/>
      <c r="KOP90" s="1017"/>
      <c r="KOQ90" s="1017"/>
      <c r="KOR90" s="1017"/>
      <c r="KOS90" s="1017"/>
      <c r="KOT90" s="1017"/>
      <c r="KOU90" s="1017"/>
      <c r="KOV90" s="1017"/>
      <c r="KOW90" s="1017"/>
      <c r="KOX90" s="1017"/>
      <c r="KOY90" s="1017"/>
      <c r="KOZ90" s="1017"/>
      <c r="KPA90" s="1017"/>
      <c r="KPB90" s="1017"/>
      <c r="KPC90" s="1017"/>
      <c r="KPD90" s="1017"/>
      <c r="KPE90" s="1017"/>
      <c r="KPF90" s="1017"/>
      <c r="KPG90" s="1017"/>
      <c r="KPH90" s="1017"/>
      <c r="KPI90" s="1017"/>
      <c r="KPJ90" s="1017"/>
      <c r="KPK90" s="1017"/>
      <c r="KPL90" s="1017"/>
      <c r="KPM90" s="1017"/>
      <c r="KPN90" s="1017"/>
      <c r="KPO90" s="1017"/>
      <c r="KPP90" s="1017"/>
      <c r="KPQ90" s="1017"/>
      <c r="KPR90" s="1017"/>
      <c r="KPS90" s="1017"/>
      <c r="KPT90" s="1017"/>
      <c r="KPU90" s="1017"/>
      <c r="KPV90" s="1017"/>
      <c r="KPW90" s="1017"/>
      <c r="KPX90" s="1017"/>
      <c r="KPY90" s="1017"/>
      <c r="KPZ90" s="1017"/>
      <c r="KQA90" s="1017"/>
      <c r="KQB90" s="1017"/>
      <c r="KQC90" s="1017"/>
      <c r="KQD90" s="1017"/>
      <c r="KQE90" s="1017"/>
      <c r="KQF90" s="1017"/>
      <c r="KQG90" s="1017"/>
      <c r="KQH90" s="1017"/>
      <c r="KQI90" s="1017"/>
      <c r="KQJ90" s="1017"/>
      <c r="KQK90" s="1017"/>
      <c r="KQL90" s="1017"/>
      <c r="KQM90" s="1017"/>
      <c r="KQN90" s="1017"/>
      <c r="KQO90" s="1017"/>
      <c r="KQP90" s="1017"/>
      <c r="KQQ90" s="1017"/>
      <c r="KQR90" s="1017"/>
      <c r="KQS90" s="1017"/>
      <c r="KQT90" s="1017"/>
      <c r="KQU90" s="1017"/>
      <c r="KQV90" s="1017"/>
      <c r="KQW90" s="1017"/>
      <c r="KQX90" s="1017"/>
      <c r="KQY90" s="1017"/>
      <c r="KQZ90" s="1017"/>
      <c r="KRA90" s="1017"/>
      <c r="KRB90" s="1017"/>
      <c r="KRC90" s="1017"/>
      <c r="KRD90" s="1017"/>
      <c r="KRE90" s="1017"/>
      <c r="KRF90" s="1017"/>
      <c r="KRG90" s="1017"/>
      <c r="KRH90" s="1017"/>
      <c r="KRI90" s="1017"/>
      <c r="KRJ90" s="1017"/>
      <c r="KRK90" s="1017"/>
      <c r="KRL90" s="1017"/>
      <c r="KRM90" s="1017"/>
      <c r="KRN90" s="1017"/>
      <c r="KRO90" s="1017"/>
      <c r="KRP90" s="1017"/>
      <c r="KRQ90" s="1017"/>
      <c r="KRR90" s="1017"/>
      <c r="KRS90" s="1017"/>
      <c r="KRT90" s="1017"/>
      <c r="KRU90" s="1017"/>
      <c r="KRV90" s="1017"/>
      <c r="KRW90" s="1017"/>
      <c r="KRX90" s="1017"/>
      <c r="KRY90" s="1017"/>
      <c r="KRZ90" s="1017"/>
      <c r="KSA90" s="1017"/>
      <c r="KSB90" s="1017"/>
      <c r="KSC90" s="1017"/>
      <c r="KSD90" s="1017"/>
      <c r="KSE90" s="1017"/>
      <c r="KSF90" s="1017"/>
      <c r="KSG90" s="1017"/>
      <c r="KSH90" s="1017"/>
      <c r="KSI90" s="1017"/>
      <c r="KSJ90" s="1017"/>
      <c r="KSK90" s="1017"/>
      <c r="KSL90" s="1017"/>
      <c r="KSM90" s="1017"/>
      <c r="KSN90" s="1017"/>
      <c r="KSO90" s="1017"/>
      <c r="KSP90" s="1017"/>
      <c r="KSQ90" s="1017"/>
      <c r="KSR90" s="1017"/>
      <c r="KSS90" s="1017"/>
      <c r="KST90" s="1017"/>
      <c r="KSU90" s="1017"/>
      <c r="KSV90" s="1017"/>
      <c r="KSW90" s="1017"/>
      <c r="KSX90" s="1017"/>
      <c r="KSY90" s="1017"/>
      <c r="KSZ90" s="1017"/>
      <c r="KTA90" s="1017"/>
      <c r="KTB90" s="1017"/>
      <c r="KTC90" s="1017"/>
      <c r="KTD90" s="1017"/>
      <c r="KTE90" s="1017"/>
      <c r="KTF90" s="1017"/>
      <c r="KTG90" s="1017"/>
      <c r="KTH90" s="1017"/>
      <c r="KTI90" s="1017"/>
      <c r="KTJ90" s="1017"/>
      <c r="KTK90" s="1017"/>
      <c r="KTL90" s="1017"/>
      <c r="KTM90" s="1017"/>
      <c r="KTN90" s="1017"/>
      <c r="KTO90" s="1017"/>
      <c r="KTP90" s="1017"/>
      <c r="KTQ90" s="1017"/>
      <c r="KTR90" s="1017"/>
      <c r="KTS90" s="1017"/>
      <c r="KTT90" s="1017"/>
      <c r="KTU90" s="1017"/>
      <c r="KTV90" s="1017"/>
      <c r="KTW90" s="1017"/>
      <c r="KTX90" s="1017"/>
      <c r="KTY90" s="1017"/>
      <c r="KTZ90" s="1017"/>
      <c r="KUA90" s="1017"/>
      <c r="KUB90" s="1017"/>
      <c r="KUC90" s="1017"/>
      <c r="KUD90" s="1017"/>
      <c r="KUE90" s="1017"/>
      <c r="KUF90" s="1017"/>
      <c r="KUG90" s="1017"/>
      <c r="KUH90" s="1017"/>
      <c r="KUI90" s="1017"/>
      <c r="KUJ90" s="1017"/>
      <c r="KUK90" s="1017"/>
      <c r="KUL90" s="1017"/>
      <c r="KUM90" s="1017"/>
      <c r="KUN90" s="1017"/>
      <c r="KUO90" s="1017"/>
      <c r="KUP90" s="1017"/>
      <c r="KUQ90" s="1017"/>
      <c r="KUR90" s="1017"/>
      <c r="KUS90" s="1017"/>
      <c r="KUT90" s="1017"/>
      <c r="KUU90" s="1017"/>
      <c r="KUV90" s="1017"/>
      <c r="KUW90" s="1017"/>
      <c r="KUX90" s="1017"/>
      <c r="KUY90" s="1017"/>
      <c r="KUZ90" s="1017"/>
      <c r="KVA90" s="1017"/>
      <c r="KVB90" s="1017"/>
      <c r="KVC90" s="1017"/>
      <c r="KVD90" s="1017"/>
      <c r="KVE90" s="1017"/>
      <c r="KVF90" s="1017"/>
      <c r="KVG90" s="1017"/>
      <c r="KVH90" s="1017"/>
      <c r="KVI90" s="1017"/>
      <c r="KVJ90" s="1017"/>
      <c r="KVK90" s="1017"/>
      <c r="KVL90" s="1017"/>
      <c r="KVM90" s="1017"/>
      <c r="KVN90" s="1017"/>
      <c r="KVO90" s="1017"/>
      <c r="KVP90" s="1017"/>
      <c r="KVQ90" s="1017"/>
      <c r="KVR90" s="1017"/>
      <c r="KVS90" s="1017"/>
      <c r="KVT90" s="1017"/>
      <c r="KVU90" s="1017"/>
      <c r="KVV90" s="1017"/>
      <c r="KVW90" s="1017"/>
      <c r="KVX90" s="1017"/>
      <c r="KVY90" s="1017"/>
      <c r="KVZ90" s="1017"/>
      <c r="KWA90" s="1017"/>
      <c r="KWB90" s="1017"/>
      <c r="KWC90" s="1017"/>
      <c r="KWD90" s="1017"/>
      <c r="KWE90" s="1017"/>
      <c r="KWF90" s="1017"/>
      <c r="KWG90" s="1017"/>
      <c r="KWH90" s="1017"/>
      <c r="KWI90" s="1017"/>
      <c r="KWJ90" s="1017"/>
      <c r="KWK90" s="1017"/>
      <c r="KWL90" s="1017"/>
      <c r="KWM90" s="1017"/>
      <c r="KWN90" s="1017"/>
      <c r="KWO90" s="1017"/>
      <c r="KWP90" s="1017"/>
      <c r="KWQ90" s="1017"/>
      <c r="KWR90" s="1017"/>
      <c r="KWS90" s="1017"/>
      <c r="KWT90" s="1017"/>
      <c r="KWU90" s="1017"/>
      <c r="KWV90" s="1017"/>
      <c r="KWW90" s="1017"/>
      <c r="KWX90" s="1017"/>
      <c r="KWY90" s="1017"/>
      <c r="KWZ90" s="1017"/>
      <c r="KXA90" s="1017"/>
      <c r="KXB90" s="1017"/>
      <c r="KXC90" s="1017"/>
      <c r="KXD90" s="1017"/>
      <c r="KXE90" s="1017"/>
      <c r="KXF90" s="1017"/>
      <c r="KXG90" s="1017"/>
      <c r="KXH90" s="1017"/>
      <c r="KXI90" s="1017"/>
      <c r="KXJ90" s="1017"/>
      <c r="KXK90" s="1017"/>
      <c r="KXL90" s="1017"/>
      <c r="KXM90" s="1017"/>
      <c r="KXN90" s="1017"/>
      <c r="KXO90" s="1017"/>
      <c r="KXP90" s="1017"/>
      <c r="KXQ90" s="1017"/>
      <c r="KXR90" s="1017"/>
      <c r="KXS90" s="1017"/>
      <c r="KXT90" s="1017"/>
      <c r="KXU90" s="1017"/>
      <c r="KXV90" s="1017"/>
      <c r="KXW90" s="1017"/>
      <c r="KXX90" s="1017"/>
      <c r="KXY90" s="1017"/>
      <c r="KXZ90" s="1017"/>
      <c r="KYA90" s="1017"/>
      <c r="KYB90" s="1017"/>
      <c r="KYC90" s="1017"/>
      <c r="KYD90" s="1017"/>
      <c r="KYE90" s="1017"/>
      <c r="KYF90" s="1017"/>
      <c r="KYG90" s="1017"/>
      <c r="KYH90" s="1017"/>
      <c r="KYI90" s="1017"/>
      <c r="KYJ90" s="1017"/>
      <c r="KYK90" s="1017"/>
      <c r="KYL90" s="1017"/>
      <c r="KYM90" s="1017"/>
      <c r="KYN90" s="1017"/>
      <c r="KYO90" s="1017"/>
      <c r="KYP90" s="1017"/>
      <c r="KYQ90" s="1017"/>
      <c r="KYR90" s="1017"/>
      <c r="KYS90" s="1017"/>
      <c r="KYT90" s="1017"/>
      <c r="KYU90" s="1017"/>
      <c r="KYV90" s="1017"/>
      <c r="KYW90" s="1017"/>
      <c r="KYX90" s="1017"/>
      <c r="KYY90" s="1017"/>
      <c r="KYZ90" s="1017"/>
      <c r="KZA90" s="1017"/>
      <c r="KZB90" s="1017"/>
      <c r="KZC90" s="1017"/>
      <c r="KZD90" s="1017"/>
      <c r="KZE90" s="1017"/>
      <c r="KZF90" s="1017"/>
      <c r="KZG90" s="1017"/>
      <c r="KZH90" s="1017"/>
      <c r="KZI90" s="1017"/>
      <c r="KZJ90" s="1017"/>
      <c r="KZK90" s="1017"/>
      <c r="KZL90" s="1017"/>
      <c r="KZM90" s="1017"/>
      <c r="KZN90" s="1017"/>
      <c r="KZO90" s="1017"/>
      <c r="KZP90" s="1017"/>
      <c r="KZQ90" s="1017"/>
      <c r="KZR90" s="1017"/>
      <c r="KZS90" s="1017"/>
      <c r="KZT90" s="1017"/>
      <c r="KZU90" s="1017"/>
      <c r="KZV90" s="1017"/>
      <c r="KZW90" s="1017"/>
      <c r="KZX90" s="1017"/>
      <c r="KZY90" s="1017"/>
      <c r="KZZ90" s="1017"/>
      <c r="LAA90" s="1017"/>
      <c r="LAB90" s="1017"/>
      <c r="LAC90" s="1017"/>
      <c r="LAD90" s="1017"/>
      <c r="LAE90" s="1017"/>
      <c r="LAF90" s="1017"/>
      <c r="LAG90" s="1017"/>
      <c r="LAH90" s="1017"/>
      <c r="LAI90" s="1017"/>
      <c r="LAJ90" s="1017"/>
      <c r="LAK90" s="1017"/>
      <c r="LAL90" s="1017"/>
      <c r="LAM90" s="1017"/>
      <c r="LAN90" s="1017"/>
      <c r="LAO90" s="1017"/>
      <c r="LAP90" s="1017"/>
      <c r="LAQ90" s="1017"/>
      <c r="LAR90" s="1017"/>
      <c r="LAS90" s="1017"/>
      <c r="LAT90" s="1017"/>
      <c r="LAU90" s="1017"/>
      <c r="LAV90" s="1017"/>
      <c r="LAW90" s="1017"/>
      <c r="LAX90" s="1017"/>
      <c r="LAY90" s="1017"/>
      <c r="LAZ90" s="1017"/>
      <c r="LBA90" s="1017"/>
      <c r="LBB90" s="1017"/>
      <c r="LBC90" s="1017"/>
      <c r="LBD90" s="1017"/>
      <c r="LBE90" s="1017"/>
      <c r="LBF90" s="1017"/>
      <c r="LBG90" s="1017"/>
      <c r="LBH90" s="1017"/>
      <c r="LBI90" s="1017"/>
      <c r="LBJ90" s="1017"/>
      <c r="LBK90" s="1017"/>
      <c r="LBL90" s="1017"/>
      <c r="LBM90" s="1017"/>
      <c r="LBN90" s="1017"/>
      <c r="LBO90" s="1017"/>
      <c r="LBP90" s="1017"/>
      <c r="LBQ90" s="1017"/>
      <c r="LBR90" s="1017"/>
      <c r="LBS90" s="1017"/>
      <c r="LBT90" s="1017"/>
      <c r="LBU90" s="1017"/>
      <c r="LBV90" s="1017"/>
      <c r="LBW90" s="1017"/>
      <c r="LBX90" s="1017"/>
      <c r="LBY90" s="1017"/>
      <c r="LBZ90" s="1017"/>
      <c r="LCA90" s="1017"/>
      <c r="LCB90" s="1017"/>
      <c r="LCC90" s="1017"/>
      <c r="LCD90" s="1017"/>
      <c r="LCE90" s="1017"/>
      <c r="LCF90" s="1017"/>
      <c r="LCG90" s="1017"/>
      <c r="LCH90" s="1017"/>
      <c r="LCI90" s="1017"/>
      <c r="LCJ90" s="1017"/>
      <c r="LCK90" s="1017"/>
      <c r="LCL90" s="1017"/>
      <c r="LCM90" s="1017"/>
      <c r="LCN90" s="1017"/>
      <c r="LCO90" s="1017"/>
      <c r="LCP90" s="1017"/>
      <c r="LCQ90" s="1017"/>
      <c r="LCR90" s="1017"/>
      <c r="LCS90" s="1017"/>
      <c r="LCT90" s="1017"/>
      <c r="LCU90" s="1017"/>
      <c r="LCV90" s="1017"/>
      <c r="LCW90" s="1017"/>
      <c r="LCX90" s="1017"/>
      <c r="LCY90" s="1017"/>
      <c r="LCZ90" s="1017"/>
      <c r="LDA90" s="1017"/>
      <c r="LDB90" s="1017"/>
      <c r="LDC90" s="1017"/>
      <c r="LDD90" s="1017"/>
      <c r="LDE90" s="1017"/>
      <c r="LDF90" s="1017"/>
      <c r="LDG90" s="1017"/>
      <c r="LDH90" s="1017"/>
      <c r="LDI90" s="1017"/>
      <c r="LDJ90" s="1017"/>
      <c r="LDK90" s="1017"/>
      <c r="LDL90" s="1017"/>
      <c r="LDM90" s="1017"/>
      <c r="LDN90" s="1017"/>
      <c r="LDO90" s="1017"/>
      <c r="LDP90" s="1017"/>
      <c r="LDQ90" s="1017"/>
      <c r="LDR90" s="1017"/>
      <c r="LDS90" s="1017"/>
      <c r="LDT90" s="1017"/>
      <c r="LDU90" s="1017"/>
      <c r="LDV90" s="1017"/>
      <c r="LDW90" s="1017"/>
      <c r="LDX90" s="1017"/>
      <c r="LDY90" s="1017"/>
      <c r="LDZ90" s="1017"/>
      <c r="LEA90" s="1017"/>
      <c r="LEB90" s="1017"/>
      <c r="LEC90" s="1017"/>
      <c r="LED90" s="1017"/>
      <c r="LEE90" s="1017"/>
      <c r="LEF90" s="1017"/>
      <c r="LEG90" s="1017"/>
      <c r="LEH90" s="1017"/>
      <c r="LEI90" s="1017"/>
      <c r="LEJ90" s="1017"/>
      <c r="LEK90" s="1017"/>
      <c r="LEL90" s="1017"/>
      <c r="LEM90" s="1017"/>
      <c r="LEN90" s="1017"/>
      <c r="LEO90" s="1017"/>
      <c r="LEP90" s="1017"/>
      <c r="LEQ90" s="1017"/>
      <c r="LER90" s="1017"/>
      <c r="LES90" s="1017"/>
      <c r="LET90" s="1017"/>
      <c r="LEU90" s="1017"/>
      <c r="LEV90" s="1017"/>
      <c r="LEW90" s="1017"/>
      <c r="LEX90" s="1017"/>
      <c r="LEY90" s="1017"/>
      <c r="LEZ90" s="1017"/>
      <c r="LFA90" s="1017"/>
      <c r="LFB90" s="1017"/>
      <c r="LFC90" s="1017"/>
      <c r="LFD90" s="1017"/>
      <c r="LFE90" s="1017"/>
      <c r="LFF90" s="1017"/>
      <c r="LFG90" s="1017"/>
      <c r="LFH90" s="1017"/>
      <c r="LFI90" s="1017"/>
      <c r="LFJ90" s="1017"/>
      <c r="LFK90" s="1017"/>
      <c r="LFL90" s="1017"/>
      <c r="LFM90" s="1017"/>
      <c r="LFN90" s="1017"/>
      <c r="LFO90" s="1017"/>
      <c r="LFP90" s="1017"/>
      <c r="LFQ90" s="1017"/>
      <c r="LFR90" s="1017"/>
      <c r="LFS90" s="1017"/>
      <c r="LFT90" s="1017"/>
      <c r="LFU90" s="1017"/>
      <c r="LFV90" s="1017"/>
      <c r="LFW90" s="1017"/>
      <c r="LFX90" s="1017"/>
      <c r="LFY90" s="1017"/>
      <c r="LFZ90" s="1017"/>
      <c r="LGA90" s="1017"/>
      <c r="LGB90" s="1017"/>
      <c r="LGC90" s="1017"/>
      <c r="LGD90" s="1017"/>
      <c r="LGE90" s="1017"/>
      <c r="LGF90" s="1017"/>
      <c r="LGG90" s="1017"/>
      <c r="LGH90" s="1017"/>
      <c r="LGI90" s="1017"/>
      <c r="LGJ90" s="1017"/>
      <c r="LGK90" s="1017"/>
      <c r="LGL90" s="1017"/>
      <c r="LGM90" s="1017"/>
      <c r="LGN90" s="1017"/>
      <c r="LGO90" s="1017"/>
      <c r="LGP90" s="1017"/>
      <c r="LGQ90" s="1017"/>
      <c r="LGR90" s="1017"/>
      <c r="LGS90" s="1017"/>
      <c r="LGT90" s="1017"/>
      <c r="LGU90" s="1017"/>
      <c r="LGV90" s="1017"/>
      <c r="LGW90" s="1017"/>
      <c r="LGX90" s="1017"/>
      <c r="LGY90" s="1017"/>
      <c r="LGZ90" s="1017"/>
      <c r="LHA90" s="1017"/>
      <c r="LHB90" s="1017"/>
      <c r="LHC90" s="1017"/>
      <c r="LHD90" s="1017"/>
      <c r="LHE90" s="1017"/>
      <c r="LHF90" s="1017"/>
      <c r="LHG90" s="1017"/>
      <c r="LHH90" s="1017"/>
      <c r="LHI90" s="1017"/>
      <c r="LHJ90" s="1017"/>
      <c r="LHK90" s="1017"/>
      <c r="LHL90" s="1017"/>
      <c r="LHM90" s="1017"/>
      <c r="LHN90" s="1017"/>
      <c r="LHO90" s="1017"/>
      <c r="LHP90" s="1017"/>
      <c r="LHQ90" s="1017"/>
      <c r="LHR90" s="1017"/>
      <c r="LHS90" s="1017"/>
      <c r="LHT90" s="1017"/>
      <c r="LHU90" s="1017"/>
      <c r="LHV90" s="1017"/>
      <c r="LHW90" s="1017"/>
      <c r="LHX90" s="1017"/>
      <c r="LHY90" s="1017"/>
      <c r="LHZ90" s="1017"/>
      <c r="LIA90" s="1017"/>
      <c r="LIB90" s="1017"/>
      <c r="LIC90" s="1017"/>
      <c r="LID90" s="1017"/>
      <c r="LIE90" s="1017"/>
      <c r="LIF90" s="1017"/>
      <c r="LIG90" s="1017"/>
      <c r="LIH90" s="1017"/>
      <c r="LII90" s="1017"/>
      <c r="LIJ90" s="1017"/>
      <c r="LIK90" s="1017"/>
      <c r="LIL90" s="1017"/>
      <c r="LIM90" s="1017"/>
      <c r="LIN90" s="1017"/>
      <c r="LIO90" s="1017"/>
      <c r="LIP90" s="1017"/>
      <c r="LIQ90" s="1017"/>
      <c r="LIR90" s="1017"/>
      <c r="LIS90" s="1017"/>
      <c r="LIT90" s="1017"/>
      <c r="LIU90" s="1017"/>
      <c r="LIV90" s="1017"/>
      <c r="LIW90" s="1017"/>
      <c r="LIX90" s="1017"/>
      <c r="LIY90" s="1017"/>
      <c r="LIZ90" s="1017"/>
      <c r="LJA90" s="1017"/>
      <c r="LJB90" s="1017"/>
      <c r="LJC90" s="1017"/>
      <c r="LJD90" s="1017"/>
      <c r="LJE90" s="1017"/>
      <c r="LJF90" s="1017"/>
      <c r="LJG90" s="1017"/>
      <c r="LJH90" s="1017"/>
      <c r="LJI90" s="1017"/>
      <c r="LJJ90" s="1017"/>
      <c r="LJK90" s="1017"/>
      <c r="LJL90" s="1017"/>
      <c r="LJM90" s="1017"/>
      <c r="LJN90" s="1017"/>
      <c r="LJO90" s="1017"/>
      <c r="LJP90" s="1017"/>
      <c r="LJQ90" s="1017"/>
      <c r="LJR90" s="1017"/>
      <c r="LJS90" s="1017"/>
      <c r="LJT90" s="1017"/>
      <c r="LJU90" s="1017"/>
      <c r="LJV90" s="1017"/>
      <c r="LJW90" s="1017"/>
      <c r="LJX90" s="1017"/>
      <c r="LJY90" s="1017"/>
      <c r="LJZ90" s="1017"/>
      <c r="LKA90" s="1017"/>
      <c r="LKB90" s="1017"/>
      <c r="LKC90" s="1017"/>
      <c r="LKD90" s="1017"/>
      <c r="LKE90" s="1017"/>
      <c r="LKF90" s="1017"/>
      <c r="LKG90" s="1017"/>
      <c r="LKH90" s="1017"/>
      <c r="LKI90" s="1017"/>
      <c r="LKJ90" s="1017"/>
      <c r="LKK90" s="1017"/>
      <c r="LKL90" s="1017"/>
      <c r="LKM90" s="1017"/>
      <c r="LKN90" s="1017"/>
      <c r="LKO90" s="1017"/>
      <c r="LKP90" s="1017"/>
      <c r="LKQ90" s="1017"/>
      <c r="LKR90" s="1017"/>
      <c r="LKS90" s="1017"/>
      <c r="LKT90" s="1017"/>
      <c r="LKU90" s="1017"/>
      <c r="LKV90" s="1017"/>
      <c r="LKW90" s="1017"/>
      <c r="LKX90" s="1017"/>
      <c r="LKY90" s="1017"/>
      <c r="LKZ90" s="1017"/>
      <c r="LLA90" s="1017"/>
      <c r="LLB90" s="1017"/>
      <c r="LLC90" s="1017"/>
      <c r="LLD90" s="1017"/>
      <c r="LLE90" s="1017"/>
      <c r="LLF90" s="1017"/>
      <c r="LLG90" s="1017"/>
      <c r="LLH90" s="1017"/>
      <c r="LLI90" s="1017"/>
      <c r="LLJ90" s="1017"/>
      <c r="LLK90" s="1017"/>
      <c r="LLL90" s="1017"/>
      <c r="LLM90" s="1017"/>
      <c r="LLN90" s="1017"/>
      <c r="LLO90" s="1017"/>
      <c r="LLP90" s="1017"/>
      <c r="LLQ90" s="1017"/>
      <c r="LLR90" s="1017"/>
      <c r="LLS90" s="1017"/>
      <c r="LLT90" s="1017"/>
      <c r="LLU90" s="1017"/>
      <c r="LLV90" s="1017"/>
      <c r="LLW90" s="1017"/>
      <c r="LLX90" s="1017"/>
      <c r="LLY90" s="1017"/>
      <c r="LLZ90" s="1017"/>
      <c r="LMA90" s="1017"/>
      <c r="LMB90" s="1017"/>
      <c r="LMC90" s="1017"/>
      <c r="LMD90" s="1017"/>
      <c r="LME90" s="1017"/>
      <c r="LMF90" s="1017"/>
      <c r="LMG90" s="1017"/>
      <c r="LMH90" s="1017"/>
      <c r="LMI90" s="1017"/>
      <c r="LMJ90" s="1017"/>
      <c r="LMK90" s="1017"/>
      <c r="LML90" s="1017"/>
      <c r="LMM90" s="1017"/>
      <c r="LMN90" s="1017"/>
      <c r="LMO90" s="1017"/>
      <c r="LMP90" s="1017"/>
      <c r="LMQ90" s="1017"/>
      <c r="LMR90" s="1017"/>
      <c r="LMS90" s="1017"/>
      <c r="LMT90" s="1017"/>
      <c r="LMU90" s="1017"/>
      <c r="LMV90" s="1017"/>
      <c r="LMW90" s="1017"/>
      <c r="LMX90" s="1017"/>
      <c r="LMY90" s="1017"/>
      <c r="LMZ90" s="1017"/>
      <c r="LNA90" s="1017"/>
      <c r="LNB90" s="1017"/>
      <c r="LNC90" s="1017"/>
      <c r="LND90" s="1017"/>
      <c r="LNE90" s="1017"/>
      <c r="LNF90" s="1017"/>
      <c r="LNG90" s="1017"/>
      <c r="LNH90" s="1017"/>
      <c r="LNI90" s="1017"/>
      <c r="LNJ90" s="1017"/>
      <c r="LNK90" s="1017"/>
      <c r="LNL90" s="1017"/>
      <c r="LNM90" s="1017"/>
      <c r="LNN90" s="1017"/>
      <c r="LNO90" s="1017"/>
      <c r="LNP90" s="1017"/>
      <c r="LNQ90" s="1017"/>
      <c r="LNR90" s="1017"/>
      <c r="LNS90" s="1017"/>
      <c r="LNT90" s="1017"/>
      <c r="LNU90" s="1017"/>
      <c r="LNV90" s="1017"/>
      <c r="LNW90" s="1017"/>
      <c r="LNX90" s="1017"/>
      <c r="LNY90" s="1017"/>
      <c r="LNZ90" s="1017"/>
      <c r="LOA90" s="1017"/>
      <c r="LOB90" s="1017"/>
      <c r="LOC90" s="1017"/>
      <c r="LOD90" s="1017"/>
      <c r="LOE90" s="1017"/>
      <c r="LOF90" s="1017"/>
      <c r="LOG90" s="1017"/>
      <c r="LOH90" s="1017"/>
      <c r="LOI90" s="1017"/>
      <c r="LOJ90" s="1017"/>
      <c r="LOK90" s="1017"/>
      <c r="LOL90" s="1017"/>
      <c r="LOM90" s="1017"/>
      <c r="LON90" s="1017"/>
      <c r="LOO90" s="1017"/>
      <c r="LOP90" s="1017"/>
      <c r="LOQ90" s="1017"/>
      <c r="LOR90" s="1017"/>
      <c r="LOS90" s="1017"/>
      <c r="LOT90" s="1017"/>
      <c r="LOU90" s="1017"/>
      <c r="LOV90" s="1017"/>
      <c r="LOW90" s="1017"/>
      <c r="LOX90" s="1017"/>
      <c r="LOY90" s="1017"/>
      <c r="LOZ90" s="1017"/>
      <c r="LPA90" s="1017"/>
      <c r="LPB90" s="1017"/>
      <c r="LPC90" s="1017"/>
      <c r="LPD90" s="1017"/>
      <c r="LPE90" s="1017"/>
      <c r="LPF90" s="1017"/>
      <c r="LPG90" s="1017"/>
      <c r="LPH90" s="1017"/>
      <c r="LPI90" s="1017"/>
      <c r="LPJ90" s="1017"/>
      <c r="LPK90" s="1017"/>
      <c r="LPL90" s="1017"/>
      <c r="LPM90" s="1017"/>
      <c r="LPN90" s="1017"/>
      <c r="LPO90" s="1017"/>
      <c r="LPP90" s="1017"/>
      <c r="LPQ90" s="1017"/>
      <c r="LPR90" s="1017"/>
      <c r="LPS90" s="1017"/>
      <c r="LPT90" s="1017"/>
      <c r="LPU90" s="1017"/>
      <c r="LPV90" s="1017"/>
      <c r="LPW90" s="1017"/>
      <c r="LPX90" s="1017"/>
      <c r="LPY90" s="1017"/>
      <c r="LPZ90" s="1017"/>
      <c r="LQA90" s="1017"/>
      <c r="LQB90" s="1017"/>
      <c r="LQC90" s="1017"/>
      <c r="LQD90" s="1017"/>
      <c r="LQE90" s="1017"/>
      <c r="LQF90" s="1017"/>
      <c r="LQG90" s="1017"/>
      <c r="LQH90" s="1017"/>
      <c r="LQI90" s="1017"/>
      <c r="LQJ90" s="1017"/>
      <c r="LQK90" s="1017"/>
      <c r="LQL90" s="1017"/>
      <c r="LQM90" s="1017"/>
      <c r="LQN90" s="1017"/>
      <c r="LQO90" s="1017"/>
      <c r="LQP90" s="1017"/>
      <c r="LQQ90" s="1017"/>
      <c r="LQR90" s="1017"/>
      <c r="LQS90" s="1017"/>
      <c r="LQT90" s="1017"/>
      <c r="LQU90" s="1017"/>
      <c r="LQV90" s="1017"/>
      <c r="LQW90" s="1017"/>
      <c r="LQX90" s="1017"/>
      <c r="LQY90" s="1017"/>
      <c r="LQZ90" s="1017"/>
      <c r="LRA90" s="1017"/>
      <c r="LRB90" s="1017"/>
      <c r="LRC90" s="1017"/>
      <c r="LRD90" s="1017"/>
      <c r="LRE90" s="1017"/>
      <c r="LRF90" s="1017"/>
      <c r="LRG90" s="1017"/>
      <c r="LRH90" s="1017"/>
      <c r="LRI90" s="1017"/>
      <c r="LRJ90" s="1017"/>
      <c r="LRK90" s="1017"/>
      <c r="LRL90" s="1017"/>
      <c r="LRM90" s="1017"/>
      <c r="LRN90" s="1017"/>
      <c r="LRO90" s="1017"/>
      <c r="LRP90" s="1017"/>
      <c r="LRQ90" s="1017"/>
      <c r="LRR90" s="1017"/>
      <c r="LRS90" s="1017"/>
      <c r="LRT90" s="1017"/>
      <c r="LRU90" s="1017"/>
      <c r="LRV90" s="1017"/>
      <c r="LRW90" s="1017"/>
      <c r="LRX90" s="1017"/>
      <c r="LRY90" s="1017"/>
      <c r="LRZ90" s="1017"/>
      <c r="LSA90" s="1017"/>
      <c r="LSB90" s="1017"/>
      <c r="LSC90" s="1017"/>
      <c r="LSD90" s="1017"/>
      <c r="LSE90" s="1017"/>
      <c r="LSF90" s="1017"/>
      <c r="LSG90" s="1017"/>
      <c r="LSH90" s="1017"/>
      <c r="LSI90" s="1017"/>
      <c r="LSJ90" s="1017"/>
      <c r="LSK90" s="1017"/>
      <c r="LSL90" s="1017"/>
      <c r="LSM90" s="1017"/>
      <c r="LSN90" s="1017"/>
      <c r="LSO90" s="1017"/>
      <c r="LSP90" s="1017"/>
      <c r="LSQ90" s="1017"/>
      <c r="LSR90" s="1017"/>
      <c r="LSS90" s="1017"/>
      <c r="LST90" s="1017"/>
      <c r="LSU90" s="1017"/>
      <c r="LSV90" s="1017"/>
      <c r="LSW90" s="1017"/>
      <c r="LSX90" s="1017"/>
      <c r="LSY90" s="1017"/>
      <c r="LSZ90" s="1017"/>
      <c r="LTA90" s="1017"/>
      <c r="LTB90" s="1017"/>
      <c r="LTC90" s="1017"/>
      <c r="LTD90" s="1017"/>
      <c r="LTE90" s="1017"/>
      <c r="LTF90" s="1017"/>
      <c r="LTG90" s="1017"/>
      <c r="LTH90" s="1017"/>
      <c r="LTI90" s="1017"/>
      <c r="LTJ90" s="1017"/>
      <c r="LTK90" s="1017"/>
      <c r="LTL90" s="1017"/>
      <c r="LTM90" s="1017"/>
      <c r="LTN90" s="1017"/>
      <c r="LTO90" s="1017"/>
      <c r="LTP90" s="1017"/>
      <c r="LTQ90" s="1017"/>
      <c r="LTR90" s="1017"/>
      <c r="LTS90" s="1017"/>
      <c r="LTT90" s="1017"/>
      <c r="LTU90" s="1017"/>
      <c r="LTV90" s="1017"/>
      <c r="LTW90" s="1017"/>
      <c r="LTX90" s="1017"/>
      <c r="LTY90" s="1017"/>
      <c r="LTZ90" s="1017"/>
      <c r="LUA90" s="1017"/>
      <c r="LUB90" s="1017"/>
      <c r="LUC90" s="1017"/>
      <c r="LUD90" s="1017"/>
      <c r="LUE90" s="1017"/>
      <c r="LUF90" s="1017"/>
      <c r="LUG90" s="1017"/>
      <c r="LUH90" s="1017"/>
      <c r="LUI90" s="1017"/>
      <c r="LUJ90" s="1017"/>
      <c r="LUK90" s="1017"/>
      <c r="LUL90" s="1017"/>
      <c r="LUM90" s="1017"/>
      <c r="LUN90" s="1017"/>
      <c r="LUO90" s="1017"/>
      <c r="LUP90" s="1017"/>
      <c r="LUQ90" s="1017"/>
      <c r="LUR90" s="1017"/>
      <c r="LUS90" s="1017"/>
      <c r="LUT90" s="1017"/>
      <c r="LUU90" s="1017"/>
      <c r="LUV90" s="1017"/>
      <c r="LUW90" s="1017"/>
      <c r="LUX90" s="1017"/>
      <c r="LUY90" s="1017"/>
      <c r="LUZ90" s="1017"/>
      <c r="LVA90" s="1017"/>
      <c r="LVB90" s="1017"/>
      <c r="LVC90" s="1017"/>
      <c r="LVD90" s="1017"/>
      <c r="LVE90" s="1017"/>
      <c r="LVF90" s="1017"/>
      <c r="LVG90" s="1017"/>
      <c r="LVH90" s="1017"/>
      <c r="LVI90" s="1017"/>
      <c r="LVJ90" s="1017"/>
      <c r="LVK90" s="1017"/>
      <c r="LVL90" s="1017"/>
      <c r="LVM90" s="1017"/>
      <c r="LVN90" s="1017"/>
      <c r="LVO90" s="1017"/>
      <c r="LVP90" s="1017"/>
      <c r="LVQ90" s="1017"/>
      <c r="LVR90" s="1017"/>
      <c r="LVS90" s="1017"/>
      <c r="LVT90" s="1017"/>
      <c r="LVU90" s="1017"/>
      <c r="LVV90" s="1017"/>
      <c r="LVW90" s="1017"/>
      <c r="LVX90" s="1017"/>
      <c r="LVY90" s="1017"/>
      <c r="LVZ90" s="1017"/>
      <c r="LWA90" s="1017"/>
      <c r="LWB90" s="1017"/>
      <c r="LWC90" s="1017"/>
      <c r="LWD90" s="1017"/>
      <c r="LWE90" s="1017"/>
      <c r="LWF90" s="1017"/>
      <c r="LWG90" s="1017"/>
      <c r="LWH90" s="1017"/>
      <c r="LWI90" s="1017"/>
      <c r="LWJ90" s="1017"/>
      <c r="LWK90" s="1017"/>
      <c r="LWL90" s="1017"/>
      <c r="LWM90" s="1017"/>
      <c r="LWN90" s="1017"/>
      <c r="LWO90" s="1017"/>
      <c r="LWP90" s="1017"/>
      <c r="LWQ90" s="1017"/>
      <c r="LWR90" s="1017"/>
      <c r="LWS90" s="1017"/>
      <c r="LWT90" s="1017"/>
      <c r="LWU90" s="1017"/>
      <c r="LWV90" s="1017"/>
      <c r="LWW90" s="1017"/>
      <c r="LWX90" s="1017"/>
      <c r="LWY90" s="1017"/>
      <c r="LWZ90" s="1017"/>
      <c r="LXA90" s="1017"/>
      <c r="LXB90" s="1017"/>
      <c r="LXC90" s="1017"/>
      <c r="LXD90" s="1017"/>
      <c r="LXE90" s="1017"/>
      <c r="LXF90" s="1017"/>
      <c r="LXG90" s="1017"/>
      <c r="LXH90" s="1017"/>
      <c r="LXI90" s="1017"/>
      <c r="LXJ90" s="1017"/>
      <c r="LXK90" s="1017"/>
      <c r="LXL90" s="1017"/>
      <c r="LXM90" s="1017"/>
      <c r="LXN90" s="1017"/>
      <c r="LXO90" s="1017"/>
      <c r="LXP90" s="1017"/>
      <c r="LXQ90" s="1017"/>
      <c r="LXR90" s="1017"/>
      <c r="LXS90" s="1017"/>
      <c r="LXT90" s="1017"/>
      <c r="LXU90" s="1017"/>
      <c r="LXV90" s="1017"/>
      <c r="LXW90" s="1017"/>
      <c r="LXX90" s="1017"/>
      <c r="LXY90" s="1017"/>
      <c r="LXZ90" s="1017"/>
      <c r="LYA90" s="1017"/>
      <c r="LYB90" s="1017"/>
      <c r="LYC90" s="1017"/>
      <c r="LYD90" s="1017"/>
      <c r="LYE90" s="1017"/>
      <c r="LYF90" s="1017"/>
      <c r="LYG90" s="1017"/>
      <c r="LYH90" s="1017"/>
      <c r="LYI90" s="1017"/>
      <c r="LYJ90" s="1017"/>
      <c r="LYK90" s="1017"/>
      <c r="LYL90" s="1017"/>
      <c r="LYM90" s="1017"/>
      <c r="LYN90" s="1017"/>
      <c r="LYO90" s="1017"/>
      <c r="LYP90" s="1017"/>
      <c r="LYQ90" s="1017"/>
      <c r="LYR90" s="1017"/>
      <c r="LYS90" s="1017"/>
      <c r="LYT90" s="1017"/>
      <c r="LYU90" s="1017"/>
      <c r="LYV90" s="1017"/>
      <c r="LYW90" s="1017"/>
      <c r="LYX90" s="1017"/>
      <c r="LYY90" s="1017"/>
      <c r="LYZ90" s="1017"/>
      <c r="LZA90" s="1017"/>
      <c r="LZB90" s="1017"/>
      <c r="LZC90" s="1017"/>
      <c r="LZD90" s="1017"/>
      <c r="LZE90" s="1017"/>
      <c r="LZF90" s="1017"/>
      <c r="LZG90" s="1017"/>
      <c r="LZH90" s="1017"/>
      <c r="LZI90" s="1017"/>
      <c r="LZJ90" s="1017"/>
      <c r="LZK90" s="1017"/>
      <c r="LZL90" s="1017"/>
      <c r="LZM90" s="1017"/>
      <c r="LZN90" s="1017"/>
      <c r="LZO90" s="1017"/>
      <c r="LZP90" s="1017"/>
      <c r="LZQ90" s="1017"/>
      <c r="LZR90" s="1017"/>
      <c r="LZS90" s="1017"/>
      <c r="LZT90" s="1017"/>
      <c r="LZU90" s="1017"/>
      <c r="LZV90" s="1017"/>
      <c r="LZW90" s="1017"/>
      <c r="LZX90" s="1017"/>
      <c r="LZY90" s="1017"/>
      <c r="LZZ90" s="1017"/>
      <c r="MAA90" s="1017"/>
      <c r="MAB90" s="1017"/>
      <c r="MAC90" s="1017"/>
      <c r="MAD90" s="1017"/>
      <c r="MAE90" s="1017"/>
      <c r="MAF90" s="1017"/>
      <c r="MAG90" s="1017"/>
      <c r="MAH90" s="1017"/>
      <c r="MAI90" s="1017"/>
      <c r="MAJ90" s="1017"/>
      <c r="MAK90" s="1017"/>
      <c r="MAL90" s="1017"/>
      <c r="MAM90" s="1017"/>
      <c r="MAN90" s="1017"/>
      <c r="MAO90" s="1017"/>
      <c r="MAP90" s="1017"/>
      <c r="MAQ90" s="1017"/>
      <c r="MAR90" s="1017"/>
      <c r="MAS90" s="1017"/>
      <c r="MAT90" s="1017"/>
      <c r="MAU90" s="1017"/>
      <c r="MAV90" s="1017"/>
      <c r="MAW90" s="1017"/>
      <c r="MAX90" s="1017"/>
      <c r="MAY90" s="1017"/>
      <c r="MAZ90" s="1017"/>
      <c r="MBA90" s="1017"/>
      <c r="MBB90" s="1017"/>
      <c r="MBC90" s="1017"/>
      <c r="MBD90" s="1017"/>
      <c r="MBE90" s="1017"/>
      <c r="MBF90" s="1017"/>
      <c r="MBG90" s="1017"/>
      <c r="MBH90" s="1017"/>
      <c r="MBI90" s="1017"/>
      <c r="MBJ90" s="1017"/>
      <c r="MBK90" s="1017"/>
      <c r="MBL90" s="1017"/>
      <c r="MBM90" s="1017"/>
      <c r="MBN90" s="1017"/>
      <c r="MBO90" s="1017"/>
      <c r="MBP90" s="1017"/>
      <c r="MBQ90" s="1017"/>
      <c r="MBR90" s="1017"/>
      <c r="MBS90" s="1017"/>
      <c r="MBT90" s="1017"/>
      <c r="MBU90" s="1017"/>
      <c r="MBV90" s="1017"/>
      <c r="MBW90" s="1017"/>
      <c r="MBX90" s="1017"/>
      <c r="MBY90" s="1017"/>
      <c r="MBZ90" s="1017"/>
      <c r="MCA90" s="1017"/>
      <c r="MCB90" s="1017"/>
      <c r="MCC90" s="1017"/>
      <c r="MCD90" s="1017"/>
      <c r="MCE90" s="1017"/>
      <c r="MCF90" s="1017"/>
      <c r="MCG90" s="1017"/>
      <c r="MCH90" s="1017"/>
      <c r="MCI90" s="1017"/>
      <c r="MCJ90" s="1017"/>
      <c r="MCK90" s="1017"/>
      <c r="MCL90" s="1017"/>
      <c r="MCM90" s="1017"/>
      <c r="MCN90" s="1017"/>
      <c r="MCO90" s="1017"/>
      <c r="MCP90" s="1017"/>
      <c r="MCQ90" s="1017"/>
      <c r="MCR90" s="1017"/>
      <c r="MCS90" s="1017"/>
      <c r="MCT90" s="1017"/>
      <c r="MCU90" s="1017"/>
      <c r="MCV90" s="1017"/>
      <c r="MCW90" s="1017"/>
      <c r="MCX90" s="1017"/>
      <c r="MCY90" s="1017"/>
      <c r="MCZ90" s="1017"/>
      <c r="MDA90" s="1017"/>
      <c r="MDB90" s="1017"/>
      <c r="MDC90" s="1017"/>
      <c r="MDD90" s="1017"/>
      <c r="MDE90" s="1017"/>
      <c r="MDF90" s="1017"/>
      <c r="MDG90" s="1017"/>
      <c r="MDH90" s="1017"/>
      <c r="MDI90" s="1017"/>
      <c r="MDJ90" s="1017"/>
      <c r="MDK90" s="1017"/>
      <c r="MDL90" s="1017"/>
      <c r="MDM90" s="1017"/>
      <c r="MDN90" s="1017"/>
      <c r="MDO90" s="1017"/>
      <c r="MDP90" s="1017"/>
      <c r="MDQ90" s="1017"/>
      <c r="MDR90" s="1017"/>
      <c r="MDS90" s="1017"/>
      <c r="MDT90" s="1017"/>
      <c r="MDU90" s="1017"/>
      <c r="MDV90" s="1017"/>
      <c r="MDW90" s="1017"/>
      <c r="MDX90" s="1017"/>
      <c r="MDY90" s="1017"/>
      <c r="MDZ90" s="1017"/>
      <c r="MEA90" s="1017"/>
      <c r="MEB90" s="1017"/>
      <c r="MEC90" s="1017"/>
      <c r="MED90" s="1017"/>
      <c r="MEE90" s="1017"/>
      <c r="MEF90" s="1017"/>
      <c r="MEG90" s="1017"/>
      <c r="MEH90" s="1017"/>
      <c r="MEI90" s="1017"/>
      <c r="MEJ90" s="1017"/>
      <c r="MEK90" s="1017"/>
      <c r="MEL90" s="1017"/>
      <c r="MEM90" s="1017"/>
      <c r="MEN90" s="1017"/>
      <c r="MEO90" s="1017"/>
      <c r="MEP90" s="1017"/>
      <c r="MEQ90" s="1017"/>
      <c r="MER90" s="1017"/>
      <c r="MES90" s="1017"/>
      <c r="MET90" s="1017"/>
      <c r="MEU90" s="1017"/>
      <c r="MEV90" s="1017"/>
      <c r="MEW90" s="1017"/>
      <c r="MEX90" s="1017"/>
      <c r="MEY90" s="1017"/>
      <c r="MEZ90" s="1017"/>
      <c r="MFA90" s="1017"/>
      <c r="MFB90" s="1017"/>
      <c r="MFC90" s="1017"/>
      <c r="MFD90" s="1017"/>
      <c r="MFE90" s="1017"/>
      <c r="MFF90" s="1017"/>
      <c r="MFG90" s="1017"/>
      <c r="MFH90" s="1017"/>
      <c r="MFI90" s="1017"/>
      <c r="MFJ90" s="1017"/>
      <c r="MFK90" s="1017"/>
      <c r="MFL90" s="1017"/>
      <c r="MFM90" s="1017"/>
      <c r="MFN90" s="1017"/>
      <c r="MFO90" s="1017"/>
      <c r="MFP90" s="1017"/>
      <c r="MFQ90" s="1017"/>
      <c r="MFR90" s="1017"/>
      <c r="MFS90" s="1017"/>
      <c r="MFT90" s="1017"/>
      <c r="MFU90" s="1017"/>
      <c r="MFV90" s="1017"/>
      <c r="MFW90" s="1017"/>
      <c r="MFX90" s="1017"/>
      <c r="MFY90" s="1017"/>
      <c r="MFZ90" s="1017"/>
      <c r="MGA90" s="1017"/>
      <c r="MGB90" s="1017"/>
      <c r="MGC90" s="1017"/>
      <c r="MGD90" s="1017"/>
      <c r="MGE90" s="1017"/>
      <c r="MGF90" s="1017"/>
      <c r="MGG90" s="1017"/>
      <c r="MGH90" s="1017"/>
      <c r="MGI90" s="1017"/>
      <c r="MGJ90" s="1017"/>
      <c r="MGK90" s="1017"/>
      <c r="MGL90" s="1017"/>
      <c r="MGM90" s="1017"/>
      <c r="MGN90" s="1017"/>
      <c r="MGO90" s="1017"/>
      <c r="MGP90" s="1017"/>
      <c r="MGQ90" s="1017"/>
      <c r="MGR90" s="1017"/>
      <c r="MGS90" s="1017"/>
      <c r="MGT90" s="1017"/>
      <c r="MGU90" s="1017"/>
      <c r="MGV90" s="1017"/>
      <c r="MGW90" s="1017"/>
      <c r="MGX90" s="1017"/>
      <c r="MGY90" s="1017"/>
      <c r="MGZ90" s="1017"/>
      <c r="MHA90" s="1017"/>
      <c r="MHB90" s="1017"/>
      <c r="MHC90" s="1017"/>
      <c r="MHD90" s="1017"/>
      <c r="MHE90" s="1017"/>
      <c r="MHF90" s="1017"/>
      <c r="MHG90" s="1017"/>
      <c r="MHH90" s="1017"/>
      <c r="MHI90" s="1017"/>
      <c r="MHJ90" s="1017"/>
      <c r="MHK90" s="1017"/>
      <c r="MHL90" s="1017"/>
      <c r="MHM90" s="1017"/>
      <c r="MHN90" s="1017"/>
      <c r="MHO90" s="1017"/>
      <c r="MHP90" s="1017"/>
      <c r="MHQ90" s="1017"/>
      <c r="MHR90" s="1017"/>
      <c r="MHS90" s="1017"/>
      <c r="MHT90" s="1017"/>
      <c r="MHU90" s="1017"/>
      <c r="MHV90" s="1017"/>
      <c r="MHW90" s="1017"/>
      <c r="MHX90" s="1017"/>
      <c r="MHY90" s="1017"/>
      <c r="MHZ90" s="1017"/>
      <c r="MIA90" s="1017"/>
      <c r="MIB90" s="1017"/>
      <c r="MIC90" s="1017"/>
      <c r="MID90" s="1017"/>
      <c r="MIE90" s="1017"/>
      <c r="MIF90" s="1017"/>
      <c r="MIG90" s="1017"/>
      <c r="MIH90" s="1017"/>
      <c r="MII90" s="1017"/>
      <c r="MIJ90" s="1017"/>
      <c r="MIK90" s="1017"/>
      <c r="MIL90" s="1017"/>
      <c r="MIM90" s="1017"/>
      <c r="MIN90" s="1017"/>
      <c r="MIO90" s="1017"/>
      <c r="MIP90" s="1017"/>
      <c r="MIQ90" s="1017"/>
      <c r="MIR90" s="1017"/>
      <c r="MIS90" s="1017"/>
      <c r="MIT90" s="1017"/>
      <c r="MIU90" s="1017"/>
      <c r="MIV90" s="1017"/>
      <c r="MIW90" s="1017"/>
      <c r="MIX90" s="1017"/>
      <c r="MIY90" s="1017"/>
      <c r="MIZ90" s="1017"/>
      <c r="MJA90" s="1017"/>
      <c r="MJB90" s="1017"/>
      <c r="MJC90" s="1017"/>
      <c r="MJD90" s="1017"/>
      <c r="MJE90" s="1017"/>
      <c r="MJF90" s="1017"/>
      <c r="MJG90" s="1017"/>
      <c r="MJH90" s="1017"/>
      <c r="MJI90" s="1017"/>
      <c r="MJJ90" s="1017"/>
      <c r="MJK90" s="1017"/>
      <c r="MJL90" s="1017"/>
      <c r="MJM90" s="1017"/>
      <c r="MJN90" s="1017"/>
      <c r="MJO90" s="1017"/>
      <c r="MJP90" s="1017"/>
      <c r="MJQ90" s="1017"/>
      <c r="MJR90" s="1017"/>
      <c r="MJS90" s="1017"/>
      <c r="MJT90" s="1017"/>
      <c r="MJU90" s="1017"/>
      <c r="MJV90" s="1017"/>
      <c r="MJW90" s="1017"/>
      <c r="MJX90" s="1017"/>
      <c r="MJY90" s="1017"/>
      <c r="MJZ90" s="1017"/>
      <c r="MKA90" s="1017"/>
      <c r="MKB90" s="1017"/>
      <c r="MKC90" s="1017"/>
      <c r="MKD90" s="1017"/>
      <c r="MKE90" s="1017"/>
      <c r="MKF90" s="1017"/>
      <c r="MKG90" s="1017"/>
      <c r="MKH90" s="1017"/>
      <c r="MKI90" s="1017"/>
      <c r="MKJ90" s="1017"/>
      <c r="MKK90" s="1017"/>
      <c r="MKL90" s="1017"/>
      <c r="MKM90" s="1017"/>
      <c r="MKN90" s="1017"/>
      <c r="MKO90" s="1017"/>
      <c r="MKP90" s="1017"/>
      <c r="MKQ90" s="1017"/>
      <c r="MKR90" s="1017"/>
      <c r="MKS90" s="1017"/>
      <c r="MKT90" s="1017"/>
      <c r="MKU90" s="1017"/>
      <c r="MKV90" s="1017"/>
      <c r="MKW90" s="1017"/>
      <c r="MKX90" s="1017"/>
      <c r="MKY90" s="1017"/>
      <c r="MKZ90" s="1017"/>
      <c r="MLA90" s="1017"/>
      <c r="MLB90" s="1017"/>
      <c r="MLC90" s="1017"/>
      <c r="MLD90" s="1017"/>
      <c r="MLE90" s="1017"/>
      <c r="MLF90" s="1017"/>
      <c r="MLG90" s="1017"/>
      <c r="MLH90" s="1017"/>
      <c r="MLI90" s="1017"/>
      <c r="MLJ90" s="1017"/>
      <c r="MLK90" s="1017"/>
      <c r="MLL90" s="1017"/>
      <c r="MLM90" s="1017"/>
      <c r="MLN90" s="1017"/>
      <c r="MLO90" s="1017"/>
      <c r="MLP90" s="1017"/>
      <c r="MLQ90" s="1017"/>
      <c r="MLR90" s="1017"/>
      <c r="MLS90" s="1017"/>
      <c r="MLT90" s="1017"/>
      <c r="MLU90" s="1017"/>
      <c r="MLV90" s="1017"/>
      <c r="MLW90" s="1017"/>
      <c r="MLX90" s="1017"/>
      <c r="MLY90" s="1017"/>
      <c r="MLZ90" s="1017"/>
      <c r="MMA90" s="1017"/>
      <c r="MMB90" s="1017"/>
      <c r="MMC90" s="1017"/>
      <c r="MMD90" s="1017"/>
      <c r="MME90" s="1017"/>
      <c r="MMF90" s="1017"/>
      <c r="MMG90" s="1017"/>
      <c r="MMH90" s="1017"/>
      <c r="MMI90" s="1017"/>
      <c r="MMJ90" s="1017"/>
      <c r="MMK90" s="1017"/>
      <c r="MML90" s="1017"/>
      <c r="MMM90" s="1017"/>
      <c r="MMN90" s="1017"/>
      <c r="MMO90" s="1017"/>
      <c r="MMP90" s="1017"/>
      <c r="MMQ90" s="1017"/>
      <c r="MMR90" s="1017"/>
      <c r="MMS90" s="1017"/>
      <c r="MMT90" s="1017"/>
      <c r="MMU90" s="1017"/>
      <c r="MMV90" s="1017"/>
      <c r="MMW90" s="1017"/>
      <c r="MMX90" s="1017"/>
      <c r="MMY90" s="1017"/>
      <c r="MMZ90" s="1017"/>
      <c r="MNA90" s="1017"/>
      <c r="MNB90" s="1017"/>
      <c r="MNC90" s="1017"/>
      <c r="MND90" s="1017"/>
      <c r="MNE90" s="1017"/>
      <c r="MNF90" s="1017"/>
      <c r="MNG90" s="1017"/>
      <c r="MNH90" s="1017"/>
      <c r="MNI90" s="1017"/>
      <c r="MNJ90" s="1017"/>
      <c r="MNK90" s="1017"/>
      <c r="MNL90" s="1017"/>
      <c r="MNM90" s="1017"/>
      <c r="MNN90" s="1017"/>
      <c r="MNO90" s="1017"/>
      <c r="MNP90" s="1017"/>
      <c r="MNQ90" s="1017"/>
      <c r="MNR90" s="1017"/>
      <c r="MNS90" s="1017"/>
      <c r="MNT90" s="1017"/>
      <c r="MNU90" s="1017"/>
      <c r="MNV90" s="1017"/>
      <c r="MNW90" s="1017"/>
      <c r="MNX90" s="1017"/>
      <c r="MNY90" s="1017"/>
      <c r="MNZ90" s="1017"/>
      <c r="MOA90" s="1017"/>
      <c r="MOB90" s="1017"/>
      <c r="MOC90" s="1017"/>
      <c r="MOD90" s="1017"/>
      <c r="MOE90" s="1017"/>
      <c r="MOF90" s="1017"/>
      <c r="MOG90" s="1017"/>
      <c r="MOH90" s="1017"/>
      <c r="MOI90" s="1017"/>
      <c r="MOJ90" s="1017"/>
      <c r="MOK90" s="1017"/>
      <c r="MOL90" s="1017"/>
      <c r="MOM90" s="1017"/>
      <c r="MON90" s="1017"/>
      <c r="MOO90" s="1017"/>
      <c r="MOP90" s="1017"/>
      <c r="MOQ90" s="1017"/>
      <c r="MOR90" s="1017"/>
      <c r="MOS90" s="1017"/>
      <c r="MOT90" s="1017"/>
      <c r="MOU90" s="1017"/>
      <c r="MOV90" s="1017"/>
      <c r="MOW90" s="1017"/>
      <c r="MOX90" s="1017"/>
      <c r="MOY90" s="1017"/>
      <c r="MOZ90" s="1017"/>
      <c r="MPA90" s="1017"/>
      <c r="MPB90" s="1017"/>
      <c r="MPC90" s="1017"/>
      <c r="MPD90" s="1017"/>
      <c r="MPE90" s="1017"/>
      <c r="MPF90" s="1017"/>
      <c r="MPG90" s="1017"/>
      <c r="MPH90" s="1017"/>
      <c r="MPI90" s="1017"/>
      <c r="MPJ90" s="1017"/>
      <c r="MPK90" s="1017"/>
      <c r="MPL90" s="1017"/>
      <c r="MPM90" s="1017"/>
      <c r="MPN90" s="1017"/>
      <c r="MPO90" s="1017"/>
      <c r="MPP90" s="1017"/>
      <c r="MPQ90" s="1017"/>
      <c r="MPR90" s="1017"/>
      <c r="MPS90" s="1017"/>
      <c r="MPT90" s="1017"/>
      <c r="MPU90" s="1017"/>
      <c r="MPV90" s="1017"/>
      <c r="MPW90" s="1017"/>
      <c r="MPX90" s="1017"/>
      <c r="MPY90" s="1017"/>
      <c r="MPZ90" s="1017"/>
      <c r="MQA90" s="1017"/>
      <c r="MQB90" s="1017"/>
      <c r="MQC90" s="1017"/>
      <c r="MQD90" s="1017"/>
      <c r="MQE90" s="1017"/>
      <c r="MQF90" s="1017"/>
      <c r="MQG90" s="1017"/>
      <c r="MQH90" s="1017"/>
      <c r="MQI90" s="1017"/>
      <c r="MQJ90" s="1017"/>
      <c r="MQK90" s="1017"/>
      <c r="MQL90" s="1017"/>
      <c r="MQM90" s="1017"/>
      <c r="MQN90" s="1017"/>
      <c r="MQO90" s="1017"/>
      <c r="MQP90" s="1017"/>
      <c r="MQQ90" s="1017"/>
      <c r="MQR90" s="1017"/>
      <c r="MQS90" s="1017"/>
      <c r="MQT90" s="1017"/>
      <c r="MQU90" s="1017"/>
      <c r="MQV90" s="1017"/>
      <c r="MQW90" s="1017"/>
      <c r="MQX90" s="1017"/>
      <c r="MQY90" s="1017"/>
      <c r="MQZ90" s="1017"/>
      <c r="MRA90" s="1017"/>
      <c r="MRB90" s="1017"/>
      <c r="MRC90" s="1017"/>
      <c r="MRD90" s="1017"/>
      <c r="MRE90" s="1017"/>
      <c r="MRF90" s="1017"/>
      <c r="MRG90" s="1017"/>
      <c r="MRH90" s="1017"/>
      <c r="MRI90" s="1017"/>
      <c r="MRJ90" s="1017"/>
      <c r="MRK90" s="1017"/>
      <c r="MRL90" s="1017"/>
      <c r="MRM90" s="1017"/>
      <c r="MRN90" s="1017"/>
      <c r="MRO90" s="1017"/>
      <c r="MRP90" s="1017"/>
      <c r="MRQ90" s="1017"/>
      <c r="MRR90" s="1017"/>
      <c r="MRS90" s="1017"/>
      <c r="MRT90" s="1017"/>
      <c r="MRU90" s="1017"/>
      <c r="MRV90" s="1017"/>
      <c r="MRW90" s="1017"/>
      <c r="MRX90" s="1017"/>
      <c r="MRY90" s="1017"/>
      <c r="MRZ90" s="1017"/>
      <c r="MSA90" s="1017"/>
      <c r="MSB90" s="1017"/>
      <c r="MSC90" s="1017"/>
      <c r="MSD90" s="1017"/>
      <c r="MSE90" s="1017"/>
      <c r="MSF90" s="1017"/>
      <c r="MSG90" s="1017"/>
      <c r="MSH90" s="1017"/>
      <c r="MSI90" s="1017"/>
      <c r="MSJ90" s="1017"/>
      <c r="MSK90" s="1017"/>
      <c r="MSL90" s="1017"/>
      <c r="MSM90" s="1017"/>
      <c r="MSN90" s="1017"/>
      <c r="MSO90" s="1017"/>
      <c r="MSP90" s="1017"/>
      <c r="MSQ90" s="1017"/>
      <c r="MSR90" s="1017"/>
      <c r="MSS90" s="1017"/>
      <c r="MST90" s="1017"/>
      <c r="MSU90" s="1017"/>
      <c r="MSV90" s="1017"/>
      <c r="MSW90" s="1017"/>
      <c r="MSX90" s="1017"/>
      <c r="MSY90" s="1017"/>
      <c r="MSZ90" s="1017"/>
      <c r="MTA90" s="1017"/>
      <c r="MTB90" s="1017"/>
      <c r="MTC90" s="1017"/>
      <c r="MTD90" s="1017"/>
      <c r="MTE90" s="1017"/>
      <c r="MTF90" s="1017"/>
      <c r="MTG90" s="1017"/>
      <c r="MTH90" s="1017"/>
      <c r="MTI90" s="1017"/>
      <c r="MTJ90" s="1017"/>
      <c r="MTK90" s="1017"/>
      <c r="MTL90" s="1017"/>
      <c r="MTM90" s="1017"/>
      <c r="MTN90" s="1017"/>
      <c r="MTO90" s="1017"/>
      <c r="MTP90" s="1017"/>
      <c r="MTQ90" s="1017"/>
      <c r="MTR90" s="1017"/>
      <c r="MTS90" s="1017"/>
      <c r="MTT90" s="1017"/>
      <c r="MTU90" s="1017"/>
      <c r="MTV90" s="1017"/>
      <c r="MTW90" s="1017"/>
      <c r="MTX90" s="1017"/>
      <c r="MTY90" s="1017"/>
      <c r="MTZ90" s="1017"/>
      <c r="MUA90" s="1017"/>
      <c r="MUB90" s="1017"/>
      <c r="MUC90" s="1017"/>
      <c r="MUD90" s="1017"/>
      <c r="MUE90" s="1017"/>
      <c r="MUF90" s="1017"/>
      <c r="MUG90" s="1017"/>
      <c r="MUH90" s="1017"/>
      <c r="MUI90" s="1017"/>
      <c r="MUJ90" s="1017"/>
      <c r="MUK90" s="1017"/>
      <c r="MUL90" s="1017"/>
      <c r="MUM90" s="1017"/>
      <c r="MUN90" s="1017"/>
      <c r="MUO90" s="1017"/>
      <c r="MUP90" s="1017"/>
      <c r="MUQ90" s="1017"/>
      <c r="MUR90" s="1017"/>
      <c r="MUS90" s="1017"/>
      <c r="MUT90" s="1017"/>
      <c r="MUU90" s="1017"/>
      <c r="MUV90" s="1017"/>
      <c r="MUW90" s="1017"/>
      <c r="MUX90" s="1017"/>
      <c r="MUY90" s="1017"/>
      <c r="MUZ90" s="1017"/>
      <c r="MVA90" s="1017"/>
      <c r="MVB90" s="1017"/>
      <c r="MVC90" s="1017"/>
      <c r="MVD90" s="1017"/>
      <c r="MVE90" s="1017"/>
      <c r="MVF90" s="1017"/>
      <c r="MVG90" s="1017"/>
      <c r="MVH90" s="1017"/>
      <c r="MVI90" s="1017"/>
      <c r="MVJ90" s="1017"/>
      <c r="MVK90" s="1017"/>
      <c r="MVL90" s="1017"/>
      <c r="MVM90" s="1017"/>
      <c r="MVN90" s="1017"/>
      <c r="MVO90" s="1017"/>
      <c r="MVP90" s="1017"/>
      <c r="MVQ90" s="1017"/>
      <c r="MVR90" s="1017"/>
      <c r="MVS90" s="1017"/>
      <c r="MVT90" s="1017"/>
      <c r="MVU90" s="1017"/>
      <c r="MVV90" s="1017"/>
      <c r="MVW90" s="1017"/>
      <c r="MVX90" s="1017"/>
      <c r="MVY90" s="1017"/>
      <c r="MVZ90" s="1017"/>
      <c r="MWA90" s="1017"/>
      <c r="MWB90" s="1017"/>
      <c r="MWC90" s="1017"/>
      <c r="MWD90" s="1017"/>
      <c r="MWE90" s="1017"/>
      <c r="MWF90" s="1017"/>
      <c r="MWG90" s="1017"/>
      <c r="MWH90" s="1017"/>
      <c r="MWI90" s="1017"/>
      <c r="MWJ90" s="1017"/>
      <c r="MWK90" s="1017"/>
      <c r="MWL90" s="1017"/>
      <c r="MWM90" s="1017"/>
      <c r="MWN90" s="1017"/>
      <c r="MWO90" s="1017"/>
      <c r="MWP90" s="1017"/>
      <c r="MWQ90" s="1017"/>
      <c r="MWR90" s="1017"/>
      <c r="MWS90" s="1017"/>
      <c r="MWT90" s="1017"/>
      <c r="MWU90" s="1017"/>
      <c r="MWV90" s="1017"/>
      <c r="MWW90" s="1017"/>
      <c r="MWX90" s="1017"/>
      <c r="MWY90" s="1017"/>
      <c r="MWZ90" s="1017"/>
      <c r="MXA90" s="1017"/>
      <c r="MXB90" s="1017"/>
      <c r="MXC90" s="1017"/>
      <c r="MXD90" s="1017"/>
      <c r="MXE90" s="1017"/>
      <c r="MXF90" s="1017"/>
      <c r="MXG90" s="1017"/>
      <c r="MXH90" s="1017"/>
      <c r="MXI90" s="1017"/>
      <c r="MXJ90" s="1017"/>
      <c r="MXK90" s="1017"/>
      <c r="MXL90" s="1017"/>
      <c r="MXM90" s="1017"/>
      <c r="MXN90" s="1017"/>
      <c r="MXO90" s="1017"/>
      <c r="MXP90" s="1017"/>
      <c r="MXQ90" s="1017"/>
      <c r="MXR90" s="1017"/>
      <c r="MXS90" s="1017"/>
      <c r="MXT90" s="1017"/>
      <c r="MXU90" s="1017"/>
      <c r="MXV90" s="1017"/>
      <c r="MXW90" s="1017"/>
      <c r="MXX90" s="1017"/>
      <c r="MXY90" s="1017"/>
      <c r="MXZ90" s="1017"/>
      <c r="MYA90" s="1017"/>
      <c r="MYB90" s="1017"/>
      <c r="MYC90" s="1017"/>
      <c r="MYD90" s="1017"/>
      <c r="MYE90" s="1017"/>
      <c r="MYF90" s="1017"/>
      <c r="MYG90" s="1017"/>
      <c r="MYH90" s="1017"/>
      <c r="MYI90" s="1017"/>
      <c r="MYJ90" s="1017"/>
      <c r="MYK90" s="1017"/>
      <c r="MYL90" s="1017"/>
      <c r="MYM90" s="1017"/>
      <c r="MYN90" s="1017"/>
      <c r="MYO90" s="1017"/>
      <c r="MYP90" s="1017"/>
      <c r="MYQ90" s="1017"/>
      <c r="MYR90" s="1017"/>
      <c r="MYS90" s="1017"/>
      <c r="MYT90" s="1017"/>
      <c r="MYU90" s="1017"/>
      <c r="MYV90" s="1017"/>
      <c r="MYW90" s="1017"/>
      <c r="MYX90" s="1017"/>
      <c r="MYY90" s="1017"/>
      <c r="MYZ90" s="1017"/>
      <c r="MZA90" s="1017"/>
      <c r="MZB90" s="1017"/>
      <c r="MZC90" s="1017"/>
      <c r="MZD90" s="1017"/>
      <c r="MZE90" s="1017"/>
      <c r="MZF90" s="1017"/>
      <c r="MZG90" s="1017"/>
      <c r="MZH90" s="1017"/>
      <c r="MZI90" s="1017"/>
      <c r="MZJ90" s="1017"/>
      <c r="MZK90" s="1017"/>
      <c r="MZL90" s="1017"/>
      <c r="MZM90" s="1017"/>
      <c r="MZN90" s="1017"/>
      <c r="MZO90" s="1017"/>
      <c r="MZP90" s="1017"/>
      <c r="MZQ90" s="1017"/>
      <c r="MZR90" s="1017"/>
      <c r="MZS90" s="1017"/>
      <c r="MZT90" s="1017"/>
      <c r="MZU90" s="1017"/>
      <c r="MZV90" s="1017"/>
      <c r="MZW90" s="1017"/>
      <c r="MZX90" s="1017"/>
      <c r="MZY90" s="1017"/>
      <c r="MZZ90" s="1017"/>
      <c r="NAA90" s="1017"/>
      <c r="NAB90" s="1017"/>
      <c r="NAC90" s="1017"/>
      <c r="NAD90" s="1017"/>
      <c r="NAE90" s="1017"/>
      <c r="NAF90" s="1017"/>
      <c r="NAG90" s="1017"/>
      <c r="NAH90" s="1017"/>
      <c r="NAI90" s="1017"/>
      <c r="NAJ90" s="1017"/>
      <c r="NAK90" s="1017"/>
      <c r="NAL90" s="1017"/>
      <c r="NAM90" s="1017"/>
      <c r="NAN90" s="1017"/>
      <c r="NAO90" s="1017"/>
      <c r="NAP90" s="1017"/>
      <c r="NAQ90" s="1017"/>
      <c r="NAR90" s="1017"/>
      <c r="NAS90" s="1017"/>
      <c r="NAT90" s="1017"/>
      <c r="NAU90" s="1017"/>
      <c r="NAV90" s="1017"/>
      <c r="NAW90" s="1017"/>
      <c r="NAX90" s="1017"/>
      <c r="NAY90" s="1017"/>
      <c r="NAZ90" s="1017"/>
      <c r="NBA90" s="1017"/>
      <c r="NBB90" s="1017"/>
      <c r="NBC90" s="1017"/>
      <c r="NBD90" s="1017"/>
      <c r="NBE90" s="1017"/>
      <c r="NBF90" s="1017"/>
      <c r="NBG90" s="1017"/>
      <c r="NBH90" s="1017"/>
      <c r="NBI90" s="1017"/>
      <c r="NBJ90" s="1017"/>
      <c r="NBK90" s="1017"/>
      <c r="NBL90" s="1017"/>
      <c r="NBM90" s="1017"/>
      <c r="NBN90" s="1017"/>
      <c r="NBO90" s="1017"/>
      <c r="NBP90" s="1017"/>
      <c r="NBQ90" s="1017"/>
      <c r="NBR90" s="1017"/>
      <c r="NBS90" s="1017"/>
      <c r="NBT90" s="1017"/>
      <c r="NBU90" s="1017"/>
      <c r="NBV90" s="1017"/>
      <c r="NBW90" s="1017"/>
      <c r="NBX90" s="1017"/>
      <c r="NBY90" s="1017"/>
      <c r="NBZ90" s="1017"/>
      <c r="NCA90" s="1017"/>
      <c r="NCB90" s="1017"/>
      <c r="NCC90" s="1017"/>
      <c r="NCD90" s="1017"/>
      <c r="NCE90" s="1017"/>
      <c r="NCF90" s="1017"/>
      <c r="NCG90" s="1017"/>
      <c r="NCH90" s="1017"/>
      <c r="NCI90" s="1017"/>
      <c r="NCJ90" s="1017"/>
      <c r="NCK90" s="1017"/>
      <c r="NCL90" s="1017"/>
      <c r="NCM90" s="1017"/>
      <c r="NCN90" s="1017"/>
      <c r="NCO90" s="1017"/>
      <c r="NCP90" s="1017"/>
      <c r="NCQ90" s="1017"/>
      <c r="NCR90" s="1017"/>
      <c r="NCS90" s="1017"/>
      <c r="NCT90" s="1017"/>
      <c r="NCU90" s="1017"/>
      <c r="NCV90" s="1017"/>
      <c r="NCW90" s="1017"/>
      <c r="NCX90" s="1017"/>
      <c r="NCY90" s="1017"/>
      <c r="NCZ90" s="1017"/>
      <c r="NDA90" s="1017"/>
      <c r="NDB90" s="1017"/>
      <c r="NDC90" s="1017"/>
      <c r="NDD90" s="1017"/>
      <c r="NDE90" s="1017"/>
      <c r="NDF90" s="1017"/>
      <c r="NDG90" s="1017"/>
      <c r="NDH90" s="1017"/>
      <c r="NDI90" s="1017"/>
      <c r="NDJ90" s="1017"/>
      <c r="NDK90" s="1017"/>
      <c r="NDL90" s="1017"/>
      <c r="NDM90" s="1017"/>
      <c r="NDN90" s="1017"/>
      <c r="NDO90" s="1017"/>
      <c r="NDP90" s="1017"/>
      <c r="NDQ90" s="1017"/>
      <c r="NDR90" s="1017"/>
      <c r="NDS90" s="1017"/>
      <c r="NDT90" s="1017"/>
      <c r="NDU90" s="1017"/>
      <c r="NDV90" s="1017"/>
      <c r="NDW90" s="1017"/>
      <c r="NDX90" s="1017"/>
      <c r="NDY90" s="1017"/>
      <c r="NDZ90" s="1017"/>
      <c r="NEA90" s="1017"/>
      <c r="NEB90" s="1017"/>
      <c r="NEC90" s="1017"/>
      <c r="NED90" s="1017"/>
      <c r="NEE90" s="1017"/>
      <c r="NEF90" s="1017"/>
      <c r="NEG90" s="1017"/>
      <c r="NEH90" s="1017"/>
      <c r="NEI90" s="1017"/>
      <c r="NEJ90" s="1017"/>
      <c r="NEK90" s="1017"/>
      <c r="NEL90" s="1017"/>
      <c r="NEM90" s="1017"/>
      <c r="NEN90" s="1017"/>
      <c r="NEO90" s="1017"/>
      <c r="NEP90" s="1017"/>
      <c r="NEQ90" s="1017"/>
      <c r="NER90" s="1017"/>
      <c r="NES90" s="1017"/>
      <c r="NET90" s="1017"/>
      <c r="NEU90" s="1017"/>
      <c r="NEV90" s="1017"/>
      <c r="NEW90" s="1017"/>
      <c r="NEX90" s="1017"/>
      <c r="NEY90" s="1017"/>
      <c r="NEZ90" s="1017"/>
      <c r="NFA90" s="1017"/>
      <c r="NFB90" s="1017"/>
      <c r="NFC90" s="1017"/>
      <c r="NFD90" s="1017"/>
      <c r="NFE90" s="1017"/>
      <c r="NFF90" s="1017"/>
      <c r="NFG90" s="1017"/>
      <c r="NFH90" s="1017"/>
      <c r="NFI90" s="1017"/>
      <c r="NFJ90" s="1017"/>
      <c r="NFK90" s="1017"/>
      <c r="NFL90" s="1017"/>
      <c r="NFM90" s="1017"/>
      <c r="NFN90" s="1017"/>
      <c r="NFO90" s="1017"/>
      <c r="NFP90" s="1017"/>
      <c r="NFQ90" s="1017"/>
      <c r="NFR90" s="1017"/>
      <c r="NFS90" s="1017"/>
      <c r="NFT90" s="1017"/>
      <c r="NFU90" s="1017"/>
      <c r="NFV90" s="1017"/>
      <c r="NFW90" s="1017"/>
      <c r="NFX90" s="1017"/>
      <c r="NFY90" s="1017"/>
      <c r="NFZ90" s="1017"/>
      <c r="NGA90" s="1017"/>
      <c r="NGB90" s="1017"/>
      <c r="NGC90" s="1017"/>
      <c r="NGD90" s="1017"/>
      <c r="NGE90" s="1017"/>
      <c r="NGF90" s="1017"/>
      <c r="NGG90" s="1017"/>
      <c r="NGH90" s="1017"/>
      <c r="NGI90" s="1017"/>
      <c r="NGJ90" s="1017"/>
      <c r="NGK90" s="1017"/>
      <c r="NGL90" s="1017"/>
      <c r="NGM90" s="1017"/>
      <c r="NGN90" s="1017"/>
      <c r="NGO90" s="1017"/>
      <c r="NGP90" s="1017"/>
      <c r="NGQ90" s="1017"/>
      <c r="NGR90" s="1017"/>
      <c r="NGS90" s="1017"/>
      <c r="NGT90" s="1017"/>
      <c r="NGU90" s="1017"/>
      <c r="NGV90" s="1017"/>
      <c r="NGW90" s="1017"/>
      <c r="NGX90" s="1017"/>
      <c r="NGY90" s="1017"/>
      <c r="NGZ90" s="1017"/>
      <c r="NHA90" s="1017"/>
      <c r="NHB90" s="1017"/>
      <c r="NHC90" s="1017"/>
      <c r="NHD90" s="1017"/>
      <c r="NHE90" s="1017"/>
      <c r="NHF90" s="1017"/>
      <c r="NHG90" s="1017"/>
      <c r="NHH90" s="1017"/>
      <c r="NHI90" s="1017"/>
      <c r="NHJ90" s="1017"/>
      <c r="NHK90" s="1017"/>
      <c r="NHL90" s="1017"/>
      <c r="NHM90" s="1017"/>
      <c r="NHN90" s="1017"/>
      <c r="NHO90" s="1017"/>
      <c r="NHP90" s="1017"/>
      <c r="NHQ90" s="1017"/>
      <c r="NHR90" s="1017"/>
      <c r="NHS90" s="1017"/>
      <c r="NHT90" s="1017"/>
      <c r="NHU90" s="1017"/>
      <c r="NHV90" s="1017"/>
      <c r="NHW90" s="1017"/>
      <c r="NHX90" s="1017"/>
      <c r="NHY90" s="1017"/>
      <c r="NHZ90" s="1017"/>
      <c r="NIA90" s="1017"/>
      <c r="NIB90" s="1017"/>
      <c r="NIC90" s="1017"/>
      <c r="NID90" s="1017"/>
      <c r="NIE90" s="1017"/>
      <c r="NIF90" s="1017"/>
      <c r="NIG90" s="1017"/>
      <c r="NIH90" s="1017"/>
      <c r="NII90" s="1017"/>
      <c r="NIJ90" s="1017"/>
      <c r="NIK90" s="1017"/>
      <c r="NIL90" s="1017"/>
      <c r="NIM90" s="1017"/>
      <c r="NIN90" s="1017"/>
      <c r="NIO90" s="1017"/>
      <c r="NIP90" s="1017"/>
      <c r="NIQ90" s="1017"/>
      <c r="NIR90" s="1017"/>
      <c r="NIS90" s="1017"/>
      <c r="NIT90" s="1017"/>
      <c r="NIU90" s="1017"/>
      <c r="NIV90" s="1017"/>
      <c r="NIW90" s="1017"/>
      <c r="NIX90" s="1017"/>
      <c r="NIY90" s="1017"/>
      <c r="NIZ90" s="1017"/>
      <c r="NJA90" s="1017"/>
      <c r="NJB90" s="1017"/>
      <c r="NJC90" s="1017"/>
      <c r="NJD90" s="1017"/>
      <c r="NJE90" s="1017"/>
      <c r="NJF90" s="1017"/>
      <c r="NJG90" s="1017"/>
      <c r="NJH90" s="1017"/>
      <c r="NJI90" s="1017"/>
      <c r="NJJ90" s="1017"/>
      <c r="NJK90" s="1017"/>
      <c r="NJL90" s="1017"/>
      <c r="NJM90" s="1017"/>
      <c r="NJN90" s="1017"/>
      <c r="NJO90" s="1017"/>
      <c r="NJP90" s="1017"/>
      <c r="NJQ90" s="1017"/>
      <c r="NJR90" s="1017"/>
      <c r="NJS90" s="1017"/>
      <c r="NJT90" s="1017"/>
      <c r="NJU90" s="1017"/>
      <c r="NJV90" s="1017"/>
      <c r="NJW90" s="1017"/>
      <c r="NJX90" s="1017"/>
      <c r="NJY90" s="1017"/>
      <c r="NJZ90" s="1017"/>
      <c r="NKA90" s="1017"/>
      <c r="NKB90" s="1017"/>
      <c r="NKC90" s="1017"/>
      <c r="NKD90" s="1017"/>
      <c r="NKE90" s="1017"/>
      <c r="NKF90" s="1017"/>
      <c r="NKG90" s="1017"/>
      <c r="NKH90" s="1017"/>
      <c r="NKI90" s="1017"/>
      <c r="NKJ90" s="1017"/>
      <c r="NKK90" s="1017"/>
      <c r="NKL90" s="1017"/>
      <c r="NKM90" s="1017"/>
      <c r="NKN90" s="1017"/>
      <c r="NKO90" s="1017"/>
      <c r="NKP90" s="1017"/>
      <c r="NKQ90" s="1017"/>
      <c r="NKR90" s="1017"/>
      <c r="NKS90" s="1017"/>
      <c r="NKT90" s="1017"/>
      <c r="NKU90" s="1017"/>
      <c r="NKV90" s="1017"/>
      <c r="NKW90" s="1017"/>
      <c r="NKX90" s="1017"/>
      <c r="NKY90" s="1017"/>
      <c r="NKZ90" s="1017"/>
      <c r="NLA90" s="1017"/>
      <c r="NLB90" s="1017"/>
      <c r="NLC90" s="1017"/>
      <c r="NLD90" s="1017"/>
      <c r="NLE90" s="1017"/>
      <c r="NLF90" s="1017"/>
      <c r="NLG90" s="1017"/>
      <c r="NLH90" s="1017"/>
      <c r="NLI90" s="1017"/>
      <c r="NLJ90" s="1017"/>
      <c r="NLK90" s="1017"/>
      <c r="NLL90" s="1017"/>
      <c r="NLM90" s="1017"/>
      <c r="NLN90" s="1017"/>
      <c r="NLO90" s="1017"/>
      <c r="NLP90" s="1017"/>
      <c r="NLQ90" s="1017"/>
      <c r="NLR90" s="1017"/>
      <c r="NLS90" s="1017"/>
      <c r="NLT90" s="1017"/>
      <c r="NLU90" s="1017"/>
      <c r="NLV90" s="1017"/>
      <c r="NLW90" s="1017"/>
      <c r="NLX90" s="1017"/>
      <c r="NLY90" s="1017"/>
      <c r="NLZ90" s="1017"/>
      <c r="NMA90" s="1017"/>
      <c r="NMB90" s="1017"/>
      <c r="NMC90" s="1017"/>
      <c r="NMD90" s="1017"/>
      <c r="NME90" s="1017"/>
      <c r="NMF90" s="1017"/>
      <c r="NMG90" s="1017"/>
      <c r="NMH90" s="1017"/>
      <c r="NMI90" s="1017"/>
      <c r="NMJ90" s="1017"/>
      <c r="NMK90" s="1017"/>
      <c r="NML90" s="1017"/>
      <c r="NMM90" s="1017"/>
      <c r="NMN90" s="1017"/>
      <c r="NMO90" s="1017"/>
      <c r="NMP90" s="1017"/>
      <c r="NMQ90" s="1017"/>
      <c r="NMR90" s="1017"/>
      <c r="NMS90" s="1017"/>
      <c r="NMT90" s="1017"/>
      <c r="NMU90" s="1017"/>
      <c r="NMV90" s="1017"/>
      <c r="NMW90" s="1017"/>
      <c r="NMX90" s="1017"/>
      <c r="NMY90" s="1017"/>
      <c r="NMZ90" s="1017"/>
      <c r="NNA90" s="1017"/>
      <c r="NNB90" s="1017"/>
      <c r="NNC90" s="1017"/>
      <c r="NND90" s="1017"/>
      <c r="NNE90" s="1017"/>
      <c r="NNF90" s="1017"/>
      <c r="NNG90" s="1017"/>
      <c r="NNH90" s="1017"/>
      <c r="NNI90" s="1017"/>
      <c r="NNJ90" s="1017"/>
      <c r="NNK90" s="1017"/>
      <c r="NNL90" s="1017"/>
      <c r="NNM90" s="1017"/>
      <c r="NNN90" s="1017"/>
      <c r="NNO90" s="1017"/>
      <c r="NNP90" s="1017"/>
      <c r="NNQ90" s="1017"/>
      <c r="NNR90" s="1017"/>
      <c r="NNS90" s="1017"/>
      <c r="NNT90" s="1017"/>
      <c r="NNU90" s="1017"/>
      <c r="NNV90" s="1017"/>
      <c r="NNW90" s="1017"/>
      <c r="NNX90" s="1017"/>
      <c r="NNY90" s="1017"/>
      <c r="NNZ90" s="1017"/>
      <c r="NOA90" s="1017"/>
      <c r="NOB90" s="1017"/>
      <c r="NOC90" s="1017"/>
      <c r="NOD90" s="1017"/>
      <c r="NOE90" s="1017"/>
      <c r="NOF90" s="1017"/>
      <c r="NOG90" s="1017"/>
      <c r="NOH90" s="1017"/>
      <c r="NOI90" s="1017"/>
      <c r="NOJ90" s="1017"/>
      <c r="NOK90" s="1017"/>
      <c r="NOL90" s="1017"/>
      <c r="NOM90" s="1017"/>
      <c r="NON90" s="1017"/>
      <c r="NOO90" s="1017"/>
      <c r="NOP90" s="1017"/>
      <c r="NOQ90" s="1017"/>
      <c r="NOR90" s="1017"/>
      <c r="NOS90" s="1017"/>
      <c r="NOT90" s="1017"/>
      <c r="NOU90" s="1017"/>
      <c r="NOV90" s="1017"/>
      <c r="NOW90" s="1017"/>
      <c r="NOX90" s="1017"/>
      <c r="NOY90" s="1017"/>
      <c r="NOZ90" s="1017"/>
      <c r="NPA90" s="1017"/>
      <c r="NPB90" s="1017"/>
      <c r="NPC90" s="1017"/>
      <c r="NPD90" s="1017"/>
      <c r="NPE90" s="1017"/>
      <c r="NPF90" s="1017"/>
      <c r="NPG90" s="1017"/>
      <c r="NPH90" s="1017"/>
      <c r="NPI90" s="1017"/>
      <c r="NPJ90" s="1017"/>
      <c r="NPK90" s="1017"/>
      <c r="NPL90" s="1017"/>
      <c r="NPM90" s="1017"/>
      <c r="NPN90" s="1017"/>
      <c r="NPO90" s="1017"/>
      <c r="NPP90" s="1017"/>
      <c r="NPQ90" s="1017"/>
      <c r="NPR90" s="1017"/>
      <c r="NPS90" s="1017"/>
      <c r="NPT90" s="1017"/>
      <c r="NPU90" s="1017"/>
      <c r="NPV90" s="1017"/>
      <c r="NPW90" s="1017"/>
      <c r="NPX90" s="1017"/>
      <c r="NPY90" s="1017"/>
      <c r="NPZ90" s="1017"/>
      <c r="NQA90" s="1017"/>
      <c r="NQB90" s="1017"/>
      <c r="NQC90" s="1017"/>
      <c r="NQD90" s="1017"/>
      <c r="NQE90" s="1017"/>
      <c r="NQF90" s="1017"/>
      <c r="NQG90" s="1017"/>
      <c r="NQH90" s="1017"/>
      <c r="NQI90" s="1017"/>
      <c r="NQJ90" s="1017"/>
      <c r="NQK90" s="1017"/>
      <c r="NQL90" s="1017"/>
      <c r="NQM90" s="1017"/>
      <c r="NQN90" s="1017"/>
      <c r="NQO90" s="1017"/>
      <c r="NQP90" s="1017"/>
      <c r="NQQ90" s="1017"/>
      <c r="NQR90" s="1017"/>
      <c r="NQS90" s="1017"/>
      <c r="NQT90" s="1017"/>
      <c r="NQU90" s="1017"/>
      <c r="NQV90" s="1017"/>
      <c r="NQW90" s="1017"/>
      <c r="NQX90" s="1017"/>
      <c r="NQY90" s="1017"/>
      <c r="NQZ90" s="1017"/>
      <c r="NRA90" s="1017"/>
      <c r="NRB90" s="1017"/>
      <c r="NRC90" s="1017"/>
      <c r="NRD90" s="1017"/>
      <c r="NRE90" s="1017"/>
      <c r="NRF90" s="1017"/>
      <c r="NRG90" s="1017"/>
      <c r="NRH90" s="1017"/>
      <c r="NRI90" s="1017"/>
      <c r="NRJ90" s="1017"/>
      <c r="NRK90" s="1017"/>
      <c r="NRL90" s="1017"/>
      <c r="NRM90" s="1017"/>
      <c r="NRN90" s="1017"/>
      <c r="NRO90" s="1017"/>
      <c r="NRP90" s="1017"/>
      <c r="NRQ90" s="1017"/>
      <c r="NRR90" s="1017"/>
      <c r="NRS90" s="1017"/>
      <c r="NRT90" s="1017"/>
      <c r="NRU90" s="1017"/>
      <c r="NRV90" s="1017"/>
      <c r="NRW90" s="1017"/>
      <c r="NRX90" s="1017"/>
      <c r="NRY90" s="1017"/>
      <c r="NRZ90" s="1017"/>
      <c r="NSA90" s="1017"/>
      <c r="NSB90" s="1017"/>
      <c r="NSC90" s="1017"/>
      <c r="NSD90" s="1017"/>
      <c r="NSE90" s="1017"/>
      <c r="NSF90" s="1017"/>
      <c r="NSG90" s="1017"/>
      <c r="NSH90" s="1017"/>
      <c r="NSI90" s="1017"/>
      <c r="NSJ90" s="1017"/>
      <c r="NSK90" s="1017"/>
      <c r="NSL90" s="1017"/>
      <c r="NSM90" s="1017"/>
      <c r="NSN90" s="1017"/>
      <c r="NSO90" s="1017"/>
      <c r="NSP90" s="1017"/>
      <c r="NSQ90" s="1017"/>
      <c r="NSR90" s="1017"/>
      <c r="NSS90" s="1017"/>
      <c r="NST90" s="1017"/>
      <c r="NSU90" s="1017"/>
      <c r="NSV90" s="1017"/>
      <c r="NSW90" s="1017"/>
      <c r="NSX90" s="1017"/>
      <c r="NSY90" s="1017"/>
      <c r="NSZ90" s="1017"/>
      <c r="NTA90" s="1017"/>
      <c r="NTB90" s="1017"/>
      <c r="NTC90" s="1017"/>
      <c r="NTD90" s="1017"/>
      <c r="NTE90" s="1017"/>
      <c r="NTF90" s="1017"/>
      <c r="NTG90" s="1017"/>
      <c r="NTH90" s="1017"/>
      <c r="NTI90" s="1017"/>
      <c r="NTJ90" s="1017"/>
      <c r="NTK90" s="1017"/>
      <c r="NTL90" s="1017"/>
      <c r="NTM90" s="1017"/>
      <c r="NTN90" s="1017"/>
      <c r="NTO90" s="1017"/>
      <c r="NTP90" s="1017"/>
      <c r="NTQ90" s="1017"/>
      <c r="NTR90" s="1017"/>
      <c r="NTS90" s="1017"/>
      <c r="NTT90" s="1017"/>
      <c r="NTU90" s="1017"/>
      <c r="NTV90" s="1017"/>
      <c r="NTW90" s="1017"/>
      <c r="NTX90" s="1017"/>
      <c r="NTY90" s="1017"/>
      <c r="NTZ90" s="1017"/>
      <c r="NUA90" s="1017"/>
      <c r="NUB90" s="1017"/>
      <c r="NUC90" s="1017"/>
      <c r="NUD90" s="1017"/>
      <c r="NUE90" s="1017"/>
      <c r="NUF90" s="1017"/>
      <c r="NUG90" s="1017"/>
      <c r="NUH90" s="1017"/>
      <c r="NUI90" s="1017"/>
      <c r="NUJ90" s="1017"/>
      <c r="NUK90" s="1017"/>
      <c r="NUL90" s="1017"/>
      <c r="NUM90" s="1017"/>
      <c r="NUN90" s="1017"/>
      <c r="NUO90" s="1017"/>
      <c r="NUP90" s="1017"/>
      <c r="NUQ90" s="1017"/>
      <c r="NUR90" s="1017"/>
      <c r="NUS90" s="1017"/>
      <c r="NUT90" s="1017"/>
      <c r="NUU90" s="1017"/>
      <c r="NUV90" s="1017"/>
      <c r="NUW90" s="1017"/>
      <c r="NUX90" s="1017"/>
      <c r="NUY90" s="1017"/>
      <c r="NUZ90" s="1017"/>
      <c r="NVA90" s="1017"/>
      <c r="NVB90" s="1017"/>
      <c r="NVC90" s="1017"/>
      <c r="NVD90" s="1017"/>
      <c r="NVE90" s="1017"/>
      <c r="NVF90" s="1017"/>
      <c r="NVG90" s="1017"/>
      <c r="NVH90" s="1017"/>
      <c r="NVI90" s="1017"/>
      <c r="NVJ90" s="1017"/>
      <c r="NVK90" s="1017"/>
      <c r="NVL90" s="1017"/>
      <c r="NVM90" s="1017"/>
      <c r="NVN90" s="1017"/>
      <c r="NVO90" s="1017"/>
      <c r="NVP90" s="1017"/>
      <c r="NVQ90" s="1017"/>
      <c r="NVR90" s="1017"/>
      <c r="NVS90" s="1017"/>
      <c r="NVT90" s="1017"/>
      <c r="NVU90" s="1017"/>
      <c r="NVV90" s="1017"/>
      <c r="NVW90" s="1017"/>
      <c r="NVX90" s="1017"/>
      <c r="NVY90" s="1017"/>
      <c r="NVZ90" s="1017"/>
      <c r="NWA90" s="1017"/>
      <c r="NWB90" s="1017"/>
      <c r="NWC90" s="1017"/>
      <c r="NWD90" s="1017"/>
      <c r="NWE90" s="1017"/>
      <c r="NWF90" s="1017"/>
      <c r="NWG90" s="1017"/>
      <c r="NWH90" s="1017"/>
      <c r="NWI90" s="1017"/>
      <c r="NWJ90" s="1017"/>
      <c r="NWK90" s="1017"/>
      <c r="NWL90" s="1017"/>
      <c r="NWM90" s="1017"/>
      <c r="NWN90" s="1017"/>
      <c r="NWO90" s="1017"/>
      <c r="NWP90" s="1017"/>
      <c r="NWQ90" s="1017"/>
      <c r="NWR90" s="1017"/>
      <c r="NWS90" s="1017"/>
      <c r="NWT90" s="1017"/>
      <c r="NWU90" s="1017"/>
      <c r="NWV90" s="1017"/>
      <c r="NWW90" s="1017"/>
      <c r="NWX90" s="1017"/>
      <c r="NWY90" s="1017"/>
      <c r="NWZ90" s="1017"/>
      <c r="NXA90" s="1017"/>
      <c r="NXB90" s="1017"/>
      <c r="NXC90" s="1017"/>
      <c r="NXD90" s="1017"/>
      <c r="NXE90" s="1017"/>
      <c r="NXF90" s="1017"/>
      <c r="NXG90" s="1017"/>
      <c r="NXH90" s="1017"/>
      <c r="NXI90" s="1017"/>
      <c r="NXJ90" s="1017"/>
      <c r="NXK90" s="1017"/>
      <c r="NXL90" s="1017"/>
      <c r="NXM90" s="1017"/>
      <c r="NXN90" s="1017"/>
      <c r="NXO90" s="1017"/>
      <c r="NXP90" s="1017"/>
      <c r="NXQ90" s="1017"/>
      <c r="NXR90" s="1017"/>
      <c r="NXS90" s="1017"/>
      <c r="NXT90" s="1017"/>
      <c r="NXU90" s="1017"/>
      <c r="NXV90" s="1017"/>
      <c r="NXW90" s="1017"/>
      <c r="NXX90" s="1017"/>
      <c r="NXY90" s="1017"/>
      <c r="NXZ90" s="1017"/>
      <c r="NYA90" s="1017"/>
      <c r="NYB90" s="1017"/>
      <c r="NYC90" s="1017"/>
      <c r="NYD90" s="1017"/>
      <c r="NYE90" s="1017"/>
      <c r="NYF90" s="1017"/>
      <c r="NYG90" s="1017"/>
      <c r="NYH90" s="1017"/>
      <c r="NYI90" s="1017"/>
      <c r="NYJ90" s="1017"/>
      <c r="NYK90" s="1017"/>
      <c r="NYL90" s="1017"/>
      <c r="NYM90" s="1017"/>
      <c r="NYN90" s="1017"/>
      <c r="NYO90" s="1017"/>
      <c r="NYP90" s="1017"/>
      <c r="NYQ90" s="1017"/>
      <c r="NYR90" s="1017"/>
      <c r="NYS90" s="1017"/>
      <c r="NYT90" s="1017"/>
      <c r="NYU90" s="1017"/>
      <c r="NYV90" s="1017"/>
      <c r="NYW90" s="1017"/>
      <c r="NYX90" s="1017"/>
      <c r="NYY90" s="1017"/>
      <c r="NYZ90" s="1017"/>
      <c r="NZA90" s="1017"/>
      <c r="NZB90" s="1017"/>
      <c r="NZC90" s="1017"/>
      <c r="NZD90" s="1017"/>
      <c r="NZE90" s="1017"/>
      <c r="NZF90" s="1017"/>
      <c r="NZG90" s="1017"/>
      <c r="NZH90" s="1017"/>
      <c r="NZI90" s="1017"/>
      <c r="NZJ90" s="1017"/>
      <c r="NZK90" s="1017"/>
      <c r="NZL90" s="1017"/>
      <c r="NZM90" s="1017"/>
      <c r="NZN90" s="1017"/>
      <c r="NZO90" s="1017"/>
      <c r="NZP90" s="1017"/>
      <c r="NZQ90" s="1017"/>
      <c r="NZR90" s="1017"/>
      <c r="NZS90" s="1017"/>
      <c r="NZT90" s="1017"/>
      <c r="NZU90" s="1017"/>
      <c r="NZV90" s="1017"/>
      <c r="NZW90" s="1017"/>
      <c r="NZX90" s="1017"/>
      <c r="NZY90" s="1017"/>
      <c r="NZZ90" s="1017"/>
      <c r="OAA90" s="1017"/>
      <c r="OAB90" s="1017"/>
      <c r="OAC90" s="1017"/>
      <c r="OAD90" s="1017"/>
      <c r="OAE90" s="1017"/>
      <c r="OAF90" s="1017"/>
      <c r="OAG90" s="1017"/>
      <c r="OAH90" s="1017"/>
      <c r="OAI90" s="1017"/>
      <c r="OAJ90" s="1017"/>
      <c r="OAK90" s="1017"/>
      <c r="OAL90" s="1017"/>
      <c r="OAM90" s="1017"/>
      <c r="OAN90" s="1017"/>
      <c r="OAO90" s="1017"/>
      <c r="OAP90" s="1017"/>
      <c r="OAQ90" s="1017"/>
      <c r="OAR90" s="1017"/>
      <c r="OAS90" s="1017"/>
      <c r="OAT90" s="1017"/>
      <c r="OAU90" s="1017"/>
      <c r="OAV90" s="1017"/>
      <c r="OAW90" s="1017"/>
      <c r="OAX90" s="1017"/>
      <c r="OAY90" s="1017"/>
      <c r="OAZ90" s="1017"/>
      <c r="OBA90" s="1017"/>
      <c r="OBB90" s="1017"/>
      <c r="OBC90" s="1017"/>
      <c r="OBD90" s="1017"/>
      <c r="OBE90" s="1017"/>
      <c r="OBF90" s="1017"/>
      <c r="OBG90" s="1017"/>
      <c r="OBH90" s="1017"/>
      <c r="OBI90" s="1017"/>
      <c r="OBJ90" s="1017"/>
      <c r="OBK90" s="1017"/>
      <c r="OBL90" s="1017"/>
      <c r="OBM90" s="1017"/>
      <c r="OBN90" s="1017"/>
      <c r="OBO90" s="1017"/>
      <c r="OBP90" s="1017"/>
      <c r="OBQ90" s="1017"/>
      <c r="OBR90" s="1017"/>
      <c r="OBS90" s="1017"/>
      <c r="OBT90" s="1017"/>
      <c r="OBU90" s="1017"/>
      <c r="OBV90" s="1017"/>
      <c r="OBW90" s="1017"/>
      <c r="OBX90" s="1017"/>
      <c r="OBY90" s="1017"/>
      <c r="OBZ90" s="1017"/>
      <c r="OCA90" s="1017"/>
      <c r="OCB90" s="1017"/>
      <c r="OCC90" s="1017"/>
      <c r="OCD90" s="1017"/>
      <c r="OCE90" s="1017"/>
      <c r="OCF90" s="1017"/>
      <c r="OCG90" s="1017"/>
      <c r="OCH90" s="1017"/>
      <c r="OCI90" s="1017"/>
      <c r="OCJ90" s="1017"/>
      <c r="OCK90" s="1017"/>
      <c r="OCL90" s="1017"/>
      <c r="OCM90" s="1017"/>
      <c r="OCN90" s="1017"/>
      <c r="OCO90" s="1017"/>
      <c r="OCP90" s="1017"/>
      <c r="OCQ90" s="1017"/>
      <c r="OCR90" s="1017"/>
      <c r="OCS90" s="1017"/>
      <c r="OCT90" s="1017"/>
      <c r="OCU90" s="1017"/>
      <c r="OCV90" s="1017"/>
      <c r="OCW90" s="1017"/>
      <c r="OCX90" s="1017"/>
      <c r="OCY90" s="1017"/>
      <c r="OCZ90" s="1017"/>
      <c r="ODA90" s="1017"/>
      <c r="ODB90" s="1017"/>
      <c r="ODC90" s="1017"/>
      <c r="ODD90" s="1017"/>
      <c r="ODE90" s="1017"/>
      <c r="ODF90" s="1017"/>
      <c r="ODG90" s="1017"/>
      <c r="ODH90" s="1017"/>
      <c r="ODI90" s="1017"/>
      <c r="ODJ90" s="1017"/>
      <c r="ODK90" s="1017"/>
      <c r="ODL90" s="1017"/>
      <c r="ODM90" s="1017"/>
      <c r="ODN90" s="1017"/>
      <c r="ODO90" s="1017"/>
      <c r="ODP90" s="1017"/>
      <c r="ODQ90" s="1017"/>
      <c r="ODR90" s="1017"/>
      <c r="ODS90" s="1017"/>
      <c r="ODT90" s="1017"/>
      <c r="ODU90" s="1017"/>
      <c r="ODV90" s="1017"/>
      <c r="ODW90" s="1017"/>
      <c r="ODX90" s="1017"/>
      <c r="ODY90" s="1017"/>
      <c r="ODZ90" s="1017"/>
      <c r="OEA90" s="1017"/>
      <c r="OEB90" s="1017"/>
      <c r="OEC90" s="1017"/>
      <c r="OED90" s="1017"/>
      <c r="OEE90" s="1017"/>
      <c r="OEF90" s="1017"/>
      <c r="OEG90" s="1017"/>
      <c r="OEH90" s="1017"/>
      <c r="OEI90" s="1017"/>
      <c r="OEJ90" s="1017"/>
      <c r="OEK90" s="1017"/>
      <c r="OEL90" s="1017"/>
      <c r="OEM90" s="1017"/>
      <c r="OEN90" s="1017"/>
      <c r="OEO90" s="1017"/>
      <c r="OEP90" s="1017"/>
      <c r="OEQ90" s="1017"/>
      <c r="OER90" s="1017"/>
      <c r="OES90" s="1017"/>
      <c r="OET90" s="1017"/>
      <c r="OEU90" s="1017"/>
      <c r="OEV90" s="1017"/>
      <c r="OEW90" s="1017"/>
      <c r="OEX90" s="1017"/>
      <c r="OEY90" s="1017"/>
      <c r="OEZ90" s="1017"/>
      <c r="OFA90" s="1017"/>
      <c r="OFB90" s="1017"/>
      <c r="OFC90" s="1017"/>
      <c r="OFD90" s="1017"/>
      <c r="OFE90" s="1017"/>
      <c r="OFF90" s="1017"/>
      <c r="OFG90" s="1017"/>
      <c r="OFH90" s="1017"/>
      <c r="OFI90" s="1017"/>
      <c r="OFJ90" s="1017"/>
      <c r="OFK90" s="1017"/>
      <c r="OFL90" s="1017"/>
      <c r="OFM90" s="1017"/>
      <c r="OFN90" s="1017"/>
      <c r="OFO90" s="1017"/>
      <c r="OFP90" s="1017"/>
      <c r="OFQ90" s="1017"/>
      <c r="OFR90" s="1017"/>
      <c r="OFS90" s="1017"/>
      <c r="OFT90" s="1017"/>
      <c r="OFU90" s="1017"/>
      <c r="OFV90" s="1017"/>
      <c r="OFW90" s="1017"/>
      <c r="OFX90" s="1017"/>
      <c r="OFY90" s="1017"/>
      <c r="OFZ90" s="1017"/>
      <c r="OGA90" s="1017"/>
      <c r="OGB90" s="1017"/>
      <c r="OGC90" s="1017"/>
      <c r="OGD90" s="1017"/>
      <c r="OGE90" s="1017"/>
      <c r="OGF90" s="1017"/>
      <c r="OGG90" s="1017"/>
      <c r="OGH90" s="1017"/>
      <c r="OGI90" s="1017"/>
      <c r="OGJ90" s="1017"/>
      <c r="OGK90" s="1017"/>
      <c r="OGL90" s="1017"/>
      <c r="OGM90" s="1017"/>
      <c r="OGN90" s="1017"/>
      <c r="OGO90" s="1017"/>
      <c r="OGP90" s="1017"/>
      <c r="OGQ90" s="1017"/>
      <c r="OGR90" s="1017"/>
      <c r="OGS90" s="1017"/>
      <c r="OGT90" s="1017"/>
      <c r="OGU90" s="1017"/>
      <c r="OGV90" s="1017"/>
      <c r="OGW90" s="1017"/>
      <c r="OGX90" s="1017"/>
      <c r="OGY90" s="1017"/>
      <c r="OGZ90" s="1017"/>
      <c r="OHA90" s="1017"/>
      <c r="OHB90" s="1017"/>
      <c r="OHC90" s="1017"/>
      <c r="OHD90" s="1017"/>
      <c r="OHE90" s="1017"/>
      <c r="OHF90" s="1017"/>
      <c r="OHG90" s="1017"/>
      <c r="OHH90" s="1017"/>
      <c r="OHI90" s="1017"/>
      <c r="OHJ90" s="1017"/>
      <c r="OHK90" s="1017"/>
      <c r="OHL90" s="1017"/>
      <c r="OHM90" s="1017"/>
      <c r="OHN90" s="1017"/>
      <c r="OHO90" s="1017"/>
      <c r="OHP90" s="1017"/>
      <c r="OHQ90" s="1017"/>
      <c r="OHR90" s="1017"/>
      <c r="OHS90" s="1017"/>
      <c r="OHT90" s="1017"/>
      <c r="OHU90" s="1017"/>
      <c r="OHV90" s="1017"/>
      <c r="OHW90" s="1017"/>
      <c r="OHX90" s="1017"/>
      <c r="OHY90" s="1017"/>
      <c r="OHZ90" s="1017"/>
      <c r="OIA90" s="1017"/>
      <c r="OIB90" s="1017"/>
      <c r="OIC90" s="1017"/>
      <c r="OID90" s="1017"/>
      <c r="OIE90" s="1017"/>
      <c r="OIF90" s="1017"/>
      <c r="OIG90" s="1017"/>
      <c r="OIH90" s="1017"/>
      <c r="OII90" s="1017"/>
      <c r="OIJ90" s="1017"/>
      <c r="OIK90" s="1017"/>
      <c r="OIL90" s="1017"/>
      <c r="OIM90" s="1017"/>
      <c r="OIN90" s="1017"/>
      <c r="OIO90" s="1017"/>
      <c r="OIP90" s="1017"/>
      <c r="OIQ90" s="1017"/>
      <c r="OIR90" s="1017"/>
      <c r="OIS90" s="1017"/>
      <c r="OIT90" s="1017"/>
      <c r="OIU90" s="1017"/>
      <c r="OIV90" s="1017"/>
      <c r="OIW90" s="1017"/>
      <c r="OIX90" s="1017"/>
      <c r="OIY90" s="1017"/>
      <c r="OIZ90" s="1017"/>
      <c r="OJA90" s="1017"/>
      <c r="OJB90" s="1017"/>
      <c r="OJC90" s="1017"/>
      <c r="OJD90" s="1017"/>
      <c r="OJE90" s="1017"/>
      <c r="OJF90" s="1017"/>
      <c r="OJG90" s="1017"/>
      <c r="OJH90" s="1017"/>
      <c r="OJI90" s="1017"/>
      <c r="OJJ90" s="1017"/>
      <c r="OJK90" s="1017"/>
      <c r="OJL90" s="1017"/>
      <c r="OJM90" s="1017"/>
      <c r="OJN90" s="1017"/>
      <c r="OJO90" s="1017"/>
      <c r="OJP90" s="1017"/>
      <c r="OJQ90" s="1017"/>
      <c r="OJR90" s="1017"/>
      <c r="OJS90" s="1017"/>
      <c r="OJT90" s="1017"/>
      <c r="OJU90" s="1017"/>
      <c r="OJV90" s="1017"/>
      <c r="OJW90" s="1017"/>
      <c r="OJX90" s="1017"/>
      <c r="OJY90" s="1017"/>
      <c r="OJZ90" s="1017"/>
      <c r="OKA90" s="1017"/>
      <c r="OKB90" s="1017"/>
      <c r="OKC90" s="1017"/>
      <c r="OKD90" s="1017"/>
      <c r="OKE90" s="1017"/>
      <c r="OKF90" s="1017"/>
      <c r="OKG90" s="1017"/>
      <c r="OKH90" s="1017"/>
      <c r="OKI90" s="1017"/>
      <c r="OKJ90" s="1017"/>
      <c r="OKK90" s="1017"/>
      <c r="OKL90" s="1017"/>
      <c r="OKM90" s="1017"/>
      <c r="OKN90" s="1017"/>
      <c r="OKO90" s="1017"/>
      <c r="OKP90" s="1017"/>
      <c r="OKQ90" s="1017"/>
      <c r="OKR90" s="1017"/>
      <c r="OKS90" s="1017"/>
      <c r="OKT90" s="1017"/>
      <c r="OKU90" s="1017"/>
      <c r="OKV90" s="1017"/>
      <c r="OKW90" s="1017"/>
      <c r="OKX90" s="1017"/>
      <c r="OKY90" s="1017"/>
      <c r="OKZ90" s="1017"/>
      <c r="OLA90" s="1017"/>
      <c r="OLB90" s="1017"/>
      <c r="OLC90" s="1017"/>
      <c r="OLD90" s="1017"/>
      <c r="OLE90" s="1017"/>
      <c r="OLF90" s="1017"/>
      <c r="OLG90" s="1017"/>
      <c r="OLH90" s="1017"/>
      <c r="OLI90" s="1017"/>
      <c r="OLJ90" s="1017"/>
      <c r="OLK90" s="1017"/>
      <c r="OLL90" s="1017"/>
      <c r="OLM90" s="1017"/>
      <c r="OLN90" s="1017"/>
      <c r="OLO90" s="1017"/>
      <c r="OLP90" s="1017"/>
      <c r="OLQ90" s="1017"/>
      <c r="OLR90" s="1017"/>
      <c r="OLS90" s="1017"/>
      <c r="OLT90" s="1017"/>
      <c r="OLU90" s="1017"/>
      <c r="OLV90" s="1017"/>
      <c r="OLW90" s="1017"/>
      <c r="OLX90" s="1017"/>
      <c r="OLY90" s="1017"/>
      <c r="OLZ90" s="1017"/>
      <c r="OMA90" s="1017"/>
      <c r="OMB90" s="1017"/>
      <c r="OMC90" s="1017"/>
      <c r="OMD90" s="1017"/>
      <c r="OME90" s="1017"/>
      <c r="OMF90" s="1017"/>
      <c r="OMG90" s="1017"/>
      <c r="OMH90" s="1017"/>
      <c r="OMI90" s="1017"/>
      <c r="OMJ90" s="1017"/>
      <c r="OMK90" s="1017"/>
      <c r="OML90" s="1017"/>
      <c r="OMM90" s="1017"/>
      <c r="OMN90" s="1017"/>
      <c r="OMO90" s="1017"/>
      <c r="OMP90" s="1017"/>
      <c r="OMQ90" s="1017"/>
      <c r="OMR90" s="1017"/>
      <c r="OMS90" s="1017"/>
      <c r="OMT90" s="1017"/>
      <c r="OMU90" s="1017"/>
      <c r="OMV90" s="1017"/>
      <c r="OMW90" s="1017"/>
      <c r="OMX90" s="1017"/>
      <c r="OMY90" s="1017"/>
      <c r="OMZ90" s="1017"/>
      <c r="ONA90" s="1017"/>
      <c r="ONB90" s="1017"/>
      <c r="ONC90" s="1017"/>
      <c r="OND90" s="1017"/>
      <c r="ONE90" s="1017"/>
      <c r="ONF90" s="1017"/>
      <c r="ONG90" s="1017"/>
      <c r="ONH90" s="1017"/>
      <c r="ONI90" s="1017"/>
      <c r="ONJ90" s="1017"/>
      <c r="ONK90" s="1017"/>
      <c r="ONL90" s="1017"/>
      <c r="ONM90" s="1017"/>
      <c r="ONN90" s="1017"/>
      <c r="ONO90" s="1017"/>
      <c r="ONP90" s="1017"/>
      <c r="ONQ90" s="1017"/>
      <c r="ONR90" s="1017"/>
      <c r="ONS90" s="1017"/>
      <c r="ONT90" s="1017"/>
      <c r="ONU90" s="1017"/>
      <c r="ONV90" s="1017"/>
      <c r="ONW90" s="1017"/>
      <c r="ONX90" s="1017"/>
      <c r="ONY90" s="1017"/>
      <c r="ONZ90" s="1017"/>
      <c r="OOA90" s="1017"/>
      <c r="OOB90" s="1017"/>
      <c r="OOC90" s="1017"/>
      <c r="OOD90" s="1017"/>
      <c r="OOE90" s="1017"/>
      <c r="OOF90" s="1017"/>
      <c r="OOG90" s="1017"/>
      <c r="OOH90" s="1017"/>
      <c r="OOI90" s="1017"/>
      <c r="OOJ90" s="1017"/>
      <c r="OOK90" s="1017"/>
      <c r="OOL90" s="1017"/>
      <c r="OOM90" s="1017"/>
      <c r="OON90" s="1017"/>
      <c r="OOO90" s="1017"/>
      <c r="OOP90" s="1017"/>
      <c r="OOQ90" s="1017"/>
      <c r="OOR90" s="1017"/>
      <c r="OOS90" s="1017"/>
      <c r="OOT90" s="1017"/>
      <c r="OOU90" s="1017"/>
      <c r="OOV90" s="1017"/>
      <c r="OOW90" s="1017"/>
      <c r="OOX90" s="1017"/>
      <c r="OOY90" s="1017"/>
      <c r="OOZ90" s="1017"/>
      <c r="OPA90" s="1017"/>
      <c r="OPB90" s="1017"/>
      <c r="OPC90" s="1017"/>
      <c r="OPD90" s="1017"/>
      <c r="OPE90" s="1017"/>
      <c r="OPF90" s="1017"/>
      <c r="OPG90" s="1017"/>
      <c r="OPH90" s="1017"/>
      <c r="OPI90" s="1017"/>
      <c r="OPJ90" s="1017"/>
      <c r="OPK90" s="1017"/>
      <c r="OPL90" s="1017"/>
      <c r="OPM90" s="1017"/>
      <c r="OPN90" s="1017"/>
      <c r="OPO90" s="1017"/>
      <c r="OPP90" s="1017"/>
      <c r="OPQ90" s="1017"/>
      <c r="OPR90" s="1017"/>
      <c r="OPS90" s="1017"/>
      <c r="OPT90" s="1017"/>
      <c r="OPU90" s="1017"/>
      <c r="OPV90" s="1017"/>
      <c r="OPW90" s="1017"/>
      <c r="OPX90" s="1017"/>
      <c r="OPY90" s="1017"/>
      <c r="OPZ90" s="1017"/>
      <c r="OQA90" s="1017"/>
      <c r="OQB90" s="1017"/>
      <c r="OQC90" s="1017"/>
      <c r="OQD90" s="1017"/>
      <c r="OQE90" s="1017"/>
      <c r="OQF90" s="1017"/>
      <c r="OQG90" s="1017"/>
      <c r="OQH90" s="1017"/>
      <c r="OQI90" s="1017"/>
      <c r="OQJ90" s="1017"/>
      <c r="OQK90" s="1017"/>
      <c r="OQL90" s="1017"/>
      <c r="OQM90" s="1017"/>
      <c r="OQN90" s="1017"/>
      <c r="OQO90" s="1017"/>
      <c r="OQP90" s="1017"/>
      <c r="OQQ90" s="1017"/>
      <c r="OQR90" s="1017"/>
      <c r="OQS90" s="1017"/>
      <c r="OQT90" s="1017"/>
      <c r="OQU90" s="1017"/>
      <c r="OQV90" s="1017"/>
      <c r="OQW90" s="1017"/>
      <c r="OQX90" s="1017"/>
      <c r="OQY90" s="1017"/>
      <c r="OQZ90" s="1017"/>
      <c r="ORA90" s="1017"/>
      <c r="ORB90" s="1017"/>
      <c r="ORC90" s="1017"/>
      <c r="ORD90" s="1017"/>
      <c r="ORE90" s="1017"/>
      <c r="ORF90" s="1017"/>
      <c r="ORG90" s="1017"/>
      <c r="ORH90" s="1017"/>
      <c r="ORI90" s="1017"/>
      <c r="ORJ90" s="1017"/>
      <c r="ORK90" s="1017"/>
      <c r="ORL90" s="1017"/>
      <c r="ORM90" s="1017"/>
      <c r="ORN90" s="1017"/>
      <c r="ORO90" s="1017"/>
      <c r="ORP90" s="1017"/>
      <c r="ORQ90" s="1017"/>
      <c r="ORR90" s="1017"/>
      <c r="ORS90" s="1017"/>
      <c r="ORT90" s="1017"/>
      <c r="ORU90" s="1017"/>
      <c r="ORV90" s="1017"/>
      <c r="ORW90" s="1017"/>
      <c r="ORX90" s="1017"/>
      <c r="ORY90" s="1017"/>
      <c r="ORZ90" s="1017"/>
      <c r="OSA90" s="1017"/>
      <c r="OSB90" s="1017"/>
      <c r="OSC90" s="1017"/>
      <c r="OSD90" s="1017"/>
      <c r="OSE90" s="1017"/>
      <c r="OSF90" s="1017"/>
      <c r="OSG90" s="1017"/>
      <c r="OSH90" s="1017"/>
      <c r="OSI90" s="1017"/>
      <c r="OSJ90" s="1017"/>
      <c r="OSK90" s="1017"/>
      <c r="OSL90" s="1017"/>
      <c r="OSM90" s="1017"/>
      <c r="OSN90" s="1017"/>
      <c r="OSO90" s="1017"/>
      <c r="OSP90" s="1017"/>
      <c r="OSQ90" s="1017"/>
      <c r="OSR90" s="1017"/>
      <c r="OSS90" s="1017"/>
      <c r="OST90" s="1017"/>
      <c r="OSU90" s="1017"/>
      <c r="OSV90" s="1017"/>
      <c r="OSW90" s="1017"/>
      <c r="OSX90" s="1017"/>
      <c r="OSY90" s="1017"/>
      <c r="OSZ90" s="1017"/>
      <c r="OTA90" s="1017"/>
      <c r="OTB90" s="1017"/>
      <c r="OTC90" s="1017"/>
      <c r="OTD90" s="1017"/>
      <c r="OTE90" s="1017"/>
      <c r="OTF90" s="1017"/>
      <c r="OTG90" s="1017"/>
      <c r="OTH90" s="1017"/>
      <c r="OTI90" s="1017"/>
      <c r="OTJ90" s="1017"/>
      <c r="OTK90" s="1017"/>
      <c r="OTL90" s="1017"/>
      <c r="OTM90" s="1017"/>
      <c r="OTN90" s="1017"/>
      <c r="OTO90" s="1017"/>
      <c r="OTP90" s="1017"/>
      <c r="OTQ90" s="1017"/>
      <c r="OTR90" s="1017"/>
      <c r="OTS90" s="1017"/>
      <c r="OTT90" s="1017"/>
      <c r="OTU90" s="1017"/>
      <c r="OTV90" s="1017"/>
      <c r="OTW90" s="1017"/>
      <c r="OTX90" s="1017"/>
      <c r="OTY90" s="1017"/>
      <c r="OTZ90" s="1017"/>
      <c r="OUA90" s="1017"/>
      <c r="OUB90" s="1017"/>
      <c r="OUC90" s="1017"/>
      <c r="OUD90" s="1017"/>
      <c r="OUE90" s="1017"/>
      <c r="OUF90" s="1017"/>
      <c r="OUG90" s="1017"/>
      <c r="OUH90" s="1017"/>
      <c r="OUI90" s="1017"/>
      <c r="OUJ90" s="1017"/>
      <c r="OUK90" s="1017"/>
      <c r="OUL90" s="1017"/>
      <c r="OUM90" s="1017"/>
      <c r="OUN90" s="1017"/>
      <c r="OUO90" s="1017"/>
      <c r="OUP90" s="1017"/>
      <c r="OUQ90" s="1017"/>
      <c r="OUR90" s="1017"/>
      <c r="OUS90" s="1017"/>
      <c r="OUT90" s="1017"/>
      <c r="OUU90" s="1017"/>
      <c r="OUV90" s="1017"/>
      <c r="OUW90" s="1017"/>
      <c r="OUX90" s="1017"/>
      <c r="OUY90" s="1017"/>
      <c r="OUZ90" s="1017"/>
      <c r="OVA90" s="1017"/>
      <c r="OVB90" s="1017"/>
      <c r="OVC90" s="1017"/>
      <c r="OVD90" s="1017"/>
      <c r="OVE90" s="1017"/>
      <c r="OVF90" s="1017"/>
      <c r="OVG90" s="1017"/>
      <c r="OVH90" s="1017"/>
      <c r="OVI90" s="1017"/>
      <c r="OVJ90" s="1017"/>
      <c r="OVK90" s="1017"/>
      <c r="OVL90" s="1017"/>
      <c r="OVM90" s="1017"/>
      <c r="OVN90" s="1017"/>
      <c r="OVO90" s="1017"/>
      <c r="OVP90" s="1017"/>
      <c r="OVQ90" s="1017"/>
      <c r="OVR90" s="1017"/>
      <c r="OVS90" s="1017"/>
      <c r="OVT90" s="1017"/>
      <c r="OVU90" s="1017"/>
      <c r="OVV90" s="1017"/>
      <c r="OVW90" s="1017"/>
      <c r="OVX90" s="1017"/>
      <c r="OVY90" s="1017"/>
      <c r="OVZ90" s="1017"/>
      <c r="OWA90" s="1017"/>
      <c r="OWB90" s="1017"/>
      <c r="OWC90" s="1017"/>
      <c r="OWD90" s="1017"/>
      <c r="OWE90" s="1017"/>
      <c r="OWF90" s="1017"/>
      <c r="OWG90" s="1017"/>
      <c r="OWH90" s="1017"/>
      <c r="OWI90" s="1017"/>
      <c r="OWJ90" s="1017"/>
      <c r="OWK90" s="1017"/>
      <c r="OWL90" s="1017"/>
      <c r="OWM90" s="1017"/>
      <c r="OWN90" s="1017"/>
      <c r="OWO90" s="1017"/>
      <c r="OWP90" s="1017"/>
      <c r="OWQ90" s="1017"/>
      <c r="OWR90" s="1017"/>
      <c r="OWS90" s="1017"/>
      <c r="OWT90" s="1017"/>
      <c r="OWU90" s="1017"/>
      <c r="OWV90" s="1017"/>
      <c r="OWW90" s="1017"/>
      <c r="OWX90" s="1017"/>
      <c r="OWY90" s="1017"/>
      <c r="OWZ90" s="1017"/>
      <c r="OXA90" s="1017"/>
      <c r="OXB90" s="1017"/>
      <c r="OXC90" s="1017"/>
      <c r="OXD90" s="1017"/>
      <c r="OXE90" s="1017"/>
      <c r="OXF90" s="1017"/>
      <c r="OXG90" s="1017"/>
      <c r="OXH90" s="1017"/>
      <c r="OXI90" s="1017"/>
      <c r="OXJ90" s="1017"/>
      <c r="OXK90" s="1017"/>
      <c r="OXL90" s="1017"/>
      <c r="OXM90" s="1017"/>
      <c r="OXN90" s="1017"/>
      <c r="OXO90" s="1017"/>
      <c r="OXP90" s="1017"/>
      <c r="OXQ90" s="1017"/>
      <c r="OXR90" s="1017"/>
      <c r="OXS90" s="1017"/>
      <c r="OXT90" s="1017"/>
      <c r="OXU90" s="1017"/>
      <c r="OXV90" s="1017"/>
      <c r="OXW90" s="1017"/>
      <c r="OXX90" s="1017"/>
      <c r="OXY90" s="1017"/>
      <c r="OXZ90" s="1017"/>
      <c r="OYA90" s="1017"/>
      <c r="OYB90" s="1017"/>
      <c r="OYC90" s="1017"/>
      <c r="OYD90" s="1017"/>
      <c r="OYE90" s="1017"/>
      <c r="OYF90" s="1017"/>
      <c r="OYG90" s="1017"/>
      <c r="OYH90" s="1017"/>
      <c r="OYI90" s="1017"/>
      <c r="OYJ90" s="1017"/>
      <c r="OYK90" s="1017"/>
      <c r="OYL90" s="1017"/>
      <c r="OYM90" s="1017"/>
      <c r="OYN90" s="1017"/>
      <c r="OYO90" s="1017"/>
      <c r="OYP90" s="1017"/>
      <c r="OYQ90" s="1017"/>
      <c r="OYR90" s="1017"/>
      <c r="OYS90" s="1017"/>
      <c r="OYT90" s="1017"/>
      <c r="OYU90" s="1017"/>
      <c r="OYV90" s="1017"/>
      <c r="OYW90" s="1017"/>
      <c r="OYX90" s="1017"/>
      <c r="OYY90" s="1017"/>
      <c r="OYZ90" s="1017"/>
      <c r="OZA90" s="1017"/>
      <c r="OZB90" s="1017"/>
      <c r="OZC90" s="1017"/>
      <c r="OZD90" s="1017"/>
      <c r="OZE90" s="1017"/>
      <c r="OZF90" s="1017"/>
      <c r="OZG90" s="1017"/>
      <c r="OZH90" s="1017"/>
      <c r="OZI90" s="1017"/>
      <c r="OZJ90" s="1017"/>
      <c r="OZK90" s="1017"/>
      <c r="OZL90" s="1017"/>
      <c r="OZM90" s="1017"/>
      <c r="OZN90" s="1017"/>
      <c r="OZO90" s="1017"/>
      <c r="OZP90" s="1017"/>
      <c r="OZQ90" s="1017"/>
      <c r="OZR90" s="1017"/>
      <c r="OZS90" s="1017"/>
      <c r="OZT90" s="1017"/>
      <c r="OZU90" s="1017"/>
      <c r="OZV90" s="1017"/>
      <c r="OZW90" s="1017"/>
      <c r="OZX90" s="1017"/>
      <c r="OZY90" s="1017"/>
      <c r="OZZ90" s="1017"/>
      <c r="PAA90" s="1017"/>
      <c r="PAB90" s="1017"/>
      <c r="PAC90" s="1017"/>
      <c r="PAD90" s="1017"/>
      <c r="PAE90" s="1017"/>
      <c r="PAF90" s="1017"/>
      <c r="PAG90" s="1017"/>
      <c r="PAH90" s="1017"/>
      <c r="PAI90" s="1017"/>
      <c r="PAJ90" s="1017"/>
      <c r="PAK90" s="1017"/>
      <c r="PAL90" s="1017"/>
      <c r="PAM90" s="1017"/>
      <c r="PAN90" s="1017"/>
      <c r="PAO90" s="1017"/>
      <c r="PAP90" s="1017"/>
      <c r="PAQ90" s="1017"/>
      <c r="PAR90" s="1017"/>
      <c r="PAS90" s="1017"/>
      <c r="PAT90" s="1017"/>
      <c r="PAU90" s="1017"/>
      <c r="PAV90" s="1017"/>
      <c r="PAW90" s="1017"/>
      <c r="PAX90" s="1017"/>
      <c r="PAY90" s="1017"/>
      <c r="PAZ90" s="1017"/>
      <c r="PBA90" s="1017"/>
      <c r="PBB90" s="1017"/>
      <c r="PBC90" s="1017"/>
      <c r="PBD90" s="1017"/>
      <c r="PBE90" s="1017"/>
      <c r="PBF90" s="1017"/>
      <c r="PBG90" s="1017"/>
      <c r="PBH90" s="1017"/>
      <c r="PBI90" s="1017"/>
      <c r="PBJ90" s="1017"/>
      <c r="PBK90" s="1017"/>
      <c r="PBL90" s="1017"/>
      <c r="PBM90" s="1017"/>
      <c r="PBN90" s="1017"/>
      <c r="PBO90" s="1017"/>
      <c r="PBP90" s="1017"/>
      <c r="PBQ90" s="1017"/>
      <c r="PBR90" s="1017"/>
      <c r="PBS90" s="1017"/>
      <c r="PBT90" s="1017"/>
      <c r="PBU90" s="1017"/>
      <c r="PBV90" s="1017"/>
      <c r="PBW90" s="1017"/>
      <c r="PBX90" s="1017"/>
      <c r="PBY90" s="1017"/>
      <c r="PBZ90" s="1017"/>
      <c r="PCA90" s="1017"/>
      <c r="PCB90" s="1017"/>
      <c r="PCC90" s="1017"/>
      <c r="PCD90" s="1017"/>
      <c r="PCE90" s="1017"/>
      <c r="PCF90" s="1017"/>
      <c r="PCG90" s="1017"/>
      <c r="PCH90" s="1017"/>
      <c r="PCI90" s="1017"/>
      <c r="PCJ90" s="1017"/>
      <c r="PCK90" s="1017"/>
      <c r="PCL90" s="1017"/>
      <c r="PCM90" s="1017"/>
      <c r="PCN90" s="1017"/>
      <c r="PCO90" s="1017"/>
      <c r="PCP90" s="1017"/>
      <c r="PCQ90" s="1017"/>
      <c r="PCR90" s="1017"/>
      <c r="PCS90" s="1017"/>
      <c r="PCT90" s="1017"/>
      <c r="PCU90" s="1017"/>
      <c r="PCV90" s="1017"/>
      <c r="PCW90" s="1017"/>
      <c r="PCX90" s="1017"/>
      <c r="PCY90" s="1017"/>
      <c r="PCZ90" s="1017"/>
      <c r="PDA90" s="1017"/>
      <c r="PDB90" s="1017"/>
      <c r="PDC90" s="1017"/>
      <c r="PDD90" s="1017"/>
      <c r="PDE90" s="1017"/>
      <c r="PDF90" s="1017"/>
      <c r="PDG90" s="1017"/>
      <c r="PDH90" s="1017"/>
      <c r="PDI90" s="1017"/>
      <c r="PDJ90" s="1017"/>
      <c r="PDK90" s="1017"/>
      <c r="PDL90" s="1017"/>
      <c r="PDM90" s="1017"/>
      <c r="PDN90" s="1017"/>
      <c r="PDO90" s="1017"/>
      <c r="PDP90" s="1017"/>
      <c r="PDQ90" s="1017"/>
      <c r="PDR90" s="1017"/>
      <c r="PDS90" s="1017"/>
      <c r="PDT90" s="1017"/>
      <c r="PDU90" s="1017"/>
      <c r="PDV90" s="1017"/>
      <c r="PDW90" s="1017"/>
      <c r="PDX90" s="1017"/>
      <c r="PDY90" s="1017"/>
      <c r="PDZ90" s="1017"/>
      <c r="PEA90" s="1017"/>
      <c r="PEB90" s="1017"/>
      <c r="PEC90" s="1017"/>
      <c r="PED90" s="1017"/>
      <c r="PEE90" s="1017"/>
      <c r="PEF90" s="1017"/>
      <c r="PEG90" s="1017"/>
      <c r="PEH90" s="1017"/>
      <c r="PEI90" s="1017"/>
      <c r="PEJ90" s="1017"/>
      <c r="PEK90" s="1017"/>
      <c r="PEL90" s="1017"/>
      <c r="PEM90" s="1017"/>
      <c r="PEN90" s="1017"/>
      <c r="PEO90" s="1017"/>
      <c r="PEP90" s="1017"/>
      <c r="PEQ90" s="1017"/>
      <c r="PER90" s="1017"/>
      <c r="PES90" s="1017"/>
      <c r="PET90" s="1017"/>
      <c r="PEU90" s="1017"/>
      <c r="PEV90" s="1017"/>
      <c r="PEW90" s="1017"/>
      <c r="PEX90" s="1017"/>
      <c r="PEY90" s="1017"/>
      <c r="PEZ90" s="1017"/>
      <c r="PFA90" s="1017"/>
      <c r="PFB90" s="1017"/>
      <c r="PFC90" s="1017"/>
      <c r="PFD90" s="1017"/>
      <c r="PFE90" s="1017"/>
      <c r="PFF90" s="1017"/>
      <c r="PFG90" s="1017"/>
      <c r="PFH90" s="1017"/>
      <c r="PFI90" s="1017"/>
      <c r="PFJ90" s="1017"/>
      <c r="PFK90" s="1017"/>
      <c r="PFL90" s="1017"/>
      <c r="PFM90" s="1017"/>
      <c r="PFN90" s="1017"/>
      <c r="PFO90" s="1017"/>
      <c r="PFP90" s="1017"/>
      <c r="PFQ90" s="1017"/>
      <c r="PFR90" s="1017"/>
      <c r="PFS90" s="1017"/>
      <c r="PFT90" s="1017"/>
      <c r="PFU90" s="1017"/>
      <c r="PFV90" s="1017"/>
      <c r="PFW90" s="1017"/>
      <c r="PFX90" s="1017"/>
      <c r="PFY90" s="1017"/>
      <c r="PFZ90" s="1017"/>
      <c r="PGA90" s="1017"/>
      <c r="PGB90" s="1017"/>
      <c r="PGC90" s="1017"/>
      <c r="PGD90" s="1017"/>
      <c r="PGE90" s="1017"/>
      <c r="PGF90" s="1017"/>
      <c r="PGG90" s="1017"/>
      <c r="PGH90" s="1017"/>
      <c r="PGI90" s="1017"/>
      <c r="PGJ90" s="1017"/>
      <c r="PGK90" s="1017"/>
      <c r="PGL90" s="1017"/>
      <c r="PGM90" s="1017"/>
      <c r="PGN90" s="1017"/>
      <c r="PGO90" s="1017"/>
      <c r="PGP90" s="1017"/>
      <c r="PGQ90" s="1017"/>
      <c r="PGR90" s="1017"/>
      <c r="PGS90" s="1017"/>
      <c r="PGT90" s="1017"/>
      <c r="PGU90" s="1017"/>
      <c r="PGV90" s="1017"/>
      <c r="PGW90" s="1017"/>
      <c r="PGX90" s="1017"/>
      <c r="PGY90" s="1017"/>
      <c r="PGZ90" s="1017"/>
      <c r="PHA90" s="1017"/>
      <c r="PHB90" s="1017"/>
      <c r="PHC90" s="1017"/>
      <c r="PHD90" s="1017"/>
      <c r="PHE90" s="1017"/>
      <c r="PHF90" s="1017"/>
      <c r="PHG90" s="1017"/>
      <c r="PHH90" s="1017"/>
      <c r="PHI90" s="1017"/>
      <c r="PHJ90" s="1017"/>
      <c r="PHK90" s="1017"/>
      <c r="PHL90" s="1017"/>
      <c r="PHM90" s="1017"/>
      <c r="PHN90" s="1017"/>
      <c r="PHO90" s="1017"/>
      <c r="PHP90" s="1017"/>
      <c r="PHQ90" s="1017"/>
      <c r="PHR90" s="1017"/>
      <c r="PHS90" s="1017"/>
      <c r="PHT90" s="1017"/>
      <c r="PHU90" s="1017"/>
      <c r="PHV90" s="1017"/>
      <c r="PHW90" s="1017"/>
      <c r="PHX90" s="1017"/>
      <c r="PHY90" s="1017"/>
      <c r="PHZ90" s="1017"/>
      <c r="PIA90" s="1017"/>
      <c r="PIB90" s="1017"/>
      <c r="PIC90" s="1017"/>
      <c r="PID90" s="1017"/>
      <c r="PIE90" s="1017"/>
      <c r="PIF90" s="1017"/>
      <c r="PIG90" s="1017"/>
      <c r="PIH90" s="1017"/>
      <c r="PII90" s="1017"/>
      <c r="PIJ90" s="1017"/>
      <c r="PIK90" s="1017"/>
      <c r="PIL90" s="1017"/>
      <c r="PIM90" s="1017"/>
      <c r="PIN90" s="1017"/>
      <c r="PIO90" s="1017"/>
      <c r="PIP90" s="1017"/>
      <c r="PIQ90" s="1017"/>
      <c r="PIR90" s="1017"/>
      <c r="PIS90" s="1017"/>
      <c r="PIT90" s="1017"/>
      <c r="PIU90" s="1017"/>
      <c r="PIV90" s="1017"/>
      <c r="PIW90" s="1017"/>
      <c r="PIX90" s="1017"/>
      <c r="PIY90" s="1017"/>
      <c r="PIZ90" s="1017"/>
      <c r="PJA90" s="1017"/>
      <c r="PJB90" s="1017"/>
      <c r="PJC90" s="1017"/>
      <c r="PJD90" s="1017"/>
      <c r="PJE90" s="1017"/>
      <c r="PJF90" s="1017"/>
      <c r="PJG90" s="1017"/>
      <c r="PJH90" s="1017"/>
      <c r="PJI90" s="1017"/>
      <c r="PJJ90" s="1017"/>
      <c r="PJK90" s="1017"/>
      <c r="PJL90" s="1017"/>
      <c r="PJM90" s="1017"/>
      <c r="PJN90" s="1017"/>
      <c r="PJO90" s="1017"/>
      <c r="PJP90" s="1017"/>
      <c r="PJQ90" s="1017"/>
      <c r="PJR90" s="1017"/>
      <c r="PJS90" s="1017"/>
      <c r="PJT90" s="1017"/>
      <c r="PJU90" s="1017"/>
      <c r="PJV90" s="1017"/>
      <c r="PJW90" s="1017"/>
      <c r="PJX90" s="1017"/>
      <c r="PJY90" s="1017"/>
      <c r="PJZ90" s="1017"/>
      <c r="PKA90" s="1017"/>
      <c r="PKB90" s="1017"/>
      <c r="PKC90" s="1017"/>
      <c r="PKD90" s="1017"/>
      <c r="PKE90" s="1017"/>
      <c r="PKF90" s="1017"/>
      <c r="PKG90" s="1017"/>
      <c r="PKH90" s="1017"/>
      <c r="PKI90" s="1017"/>
      <c r="PKJ90" s="1017"/>
      <c r="PKK90" s="1017"/>
      <c r="PKL90" s="1017"/>
      <c r="PKM90" s="1017"/>
      <c r="PKN90" s="1017"/>
      <c r="PKO90" s="1017"/>
      <c r="PKP90" s="1017"/>
      <c r="PKQ90" s="1017"/>
      <c r="PKR90" s="1017"/>
      <c r="PKS90" s="1017"/>
      <c r="PKT90" s="1017"/>
      <c r="PKU90" s="1017"/>
      <c r="PKV90" s="1017"/>
      <c r="PKW90" s="1017"/>
      <c r="PKX90" s="1017"/>
      <c r="PKY90" s="1017"/>
      <c r="PKZ90" s="1017"/>
      <c r="PLA90" s="1017"/>
      <c r="PLB90" s="1017"/>
      <c r="PLC90" s="1017"/>
      <c r="PLD90" s="1017"/>
      <c r="PLE90" s="1017"/>
      <c r="PLF90" s="1017"/>
      <c r="PLG90" s="1017"/>
      <c r="PLH90" s="1017"/>
      <c r="PLI90" s="1017"/>
      <c r="PLJ90" s="1017"/>
      <c r="PLK90" s="1017"/>
      <c r="PLL90" s="1017"/>
      <c r="PLM90" s="1017"/>
      <c r="PLN90" s="1017"/>
      <c r="PLO90" s="1017"/>
      <c r="PLP90" s="1017"/>
      <c r="PLQ90" s="1017"/>
      <c r="PLR90" s="1017"/>
      <c r="PLS90" s="1017"/>
      <c r="PLT90" s="1017"/>
      <c r="PLU90" s="1017"/>
      <c r="PLV90" s="1017"/>
      <c r="PLW90" s="1017"/>
      <c r="PLX90" s="1017"/>
      <c r="PLY90" s="1017"/>
      <c r="PLZ90" s="1017"/>
      <c r="PMA90" s="1017"/>
      <c r="PMB90" s="1017"/>
      <c r="PMC90" s="1017"/>
      <c r="PMD90" s="1017"/>
      <c r="PME90" s="1017"/>
      <c r="PMF90" s="1017"/>
      <c r="PMG90" s="1017"/>
      <c r="PMH90" s="1017"/>
      <c r="PMI90" s="1017"/>
      <c r="PMJ90" s="1017"/>
      <c r="PMK90" s="1017"/>
      <c r="PML90" s="1017"/>
      <c r="PMM90" s="1017"/>
      <c r="PMN90" s="1017"/>
      <c r="PMO90" s="1017"/>
      <c r="PMP90" s="1017"/>
      <c r="PMQ90" s="1017"/>
      <c r="PMR90" s="1017"/>
      <c r="PMS90" s="1017"/>
      <c r="PMT90" s="1017"/>
      <c r="PMU90" s="1017"/>
      <c r="PMV90" s="1017"/>
      <c r="PMW90" s="1017"/>
      <c r="PMX90" s="1017"/>
      <c r="PMY90" s="1017"/>
      <c r="PMZ90" s="1017"/>
      <c r="PNA90" s="1017"/>
      <c r="PNB90" s="1017"/>
      <c r="PNC90" s="1017"/>
      <c r="PND90" s="1017"/>
      <c r="PNE90" s="1017"/>
      <c r="PNF90" s="1017"/>
      <c r="PNG90" s="1017"/>
      <c r="PNH90" s="1017"/>
      <c r="PNI90" s="1017"/>
      <c r="PNJ90" s="1017"/>
      <c r="PNK90" s="1017"/>
      <c r="PNL90" s="1017"/>
      <c r="PNM90" s="1017"/>
      <c r="PNN90" s="1017"/>
      <c r="PNO90" s="1017"/>
      <c r="PNP90" s="1017"/>
      <c r="PNQ90" s="1017"/>
      <c r="PNR90" s="1017"/>
      <c r="PNS90" s="1017"/>
      <c r="PNT90" s="1017"/>
      <c r="PNU90" s="1017"/>
      <c r="PNV90" s="1017"/>
      <c r="PNW90" s="1017"/>
      <c r="PNX90" s="1017"/>
      <c r="PNY90" s="1017"/>
      <c r="PNZ90" s="1017"/>
      <c r="POA90" s="1017"/>
      <c r="POB90" s="1017"/>
      <c r="POC90" s="1017"/>
      <c r="POD90" s="1017"/>
      <c r="POE90" s="1017"/>
      <c r="POF90" s="1017"/>
      <c r="POG90" s="1017"/>
      <c r="POH90" s="1017"/>
      <c r="POI90" s="1017"/>
      <c r="POJ90" s="1017"/>
      <c r="POK90" s="1017"/>
      <c r="POL90" s="1017"/>
      <c r="POM90" s="1017"/>
      <c r="PON90" s="1017"/>
      <c r="POO90" s="1017"/>
      <c r="POP90" s="1017"/>
      <c r="POQ90" s="1017"/>
      <c r="POR90" s="1017"/>
      <c r="POS90" s="1017"/>
      <c r="POT90" s="1017"/>
      <c r="POU90" s="1017"/>
      <c r="POV90" s="1017"/>
      <c r="POW90" s="1017"/>
      <c r="POX90" s="1017"/>
      <c r="POY90" s="1017"/>
      <c r="POZ90" s="1017"/>
      <c r="PPA90" s="1017"/>
      <c r="PPB90" s="1017"/>
      <c r="PPC90" s="1017"/>
      <c r="PPD90" s="1017"/>
      <c r="PPE90" s="1017"/>
      <c r="PPF90" s="1017"/>
      <c r="PPG90" s="1017"/>
      <c r="PPH90" s="1017"/>
      <c r="PPI90" s="1017"/>
      <c r="PPJ90" s="1017"/>
      <c r="PPK90" s="1017"/>
      <c r="PPL90" s="1017"/>
      <c r="PPM90" s="1017"/>
      <c r="PPN90" s="1017"/>
      <c r="PPO90" s="1017"/>
      <c r="PPP90" s="1017"/>
      <c r="PPQ90" s="1017"/>
      <c r="PPR90" s="1017"/>
      <c r="PPS90" s="1017"/>
      <c r="PPT90" s="1017"/>
      <c r="PPU90" s="1017"/>
      <c r="PPV90" s="1017"/>
      <c r="PPW90" s="1017"/>
      <c r="PPX90" s="1017"/>
      <c r="PPY90" s="1017"/>
      <c r="PPZ90" s="1017"/>
      <c r="PQA90" s="1017"/>
      <c r="PQB90" s="1017"/>
      <c r="PQC90" s="1017"/>
      <c r="PQD90" s="1017"/>
      <c r="PQE90" s="1017"/>
      <c r="PQF90" s="1017"/>
      <c r="PQG90" s="1017"/>
      <c r="PQH90" s="1017"/>
      <c r="PQI90" s="1017"/>
      <c r="PQJ90" s="1017"/>
      <c r="PQK90" s="1017"/>
      <c r="PQL90" s="1017"/>
      <c r="PQM90" s="1017"/>
      <c r="PQN90" s="1017"/>
      <c r="PQO90" s="1017"/>
      <c r="PQP90" s="1017"/>
      <c r="PQQ90" s="1017"/>
      <c r="PQR90" s="1017"/>
      <c r="PQS90" s="1017"/>
      <c r="PQT90" s="1017"/>
      <c r="PQU90" s="1017"/>
      <c r="PQV90" s="1017"/>
      <c r="PQW90" s="1017"/>
      <c r="PQX90" s="1017"/>
      <c r="PQY90" s="1017"/>
      <c r="PQZ90" s="1017"/>
      <c r="PRA90" s="1017"/>
      <c r="PRB90" s="1017"/>
      <c r="PRC90" s="1017"/>
      <c r="PRD90" s="1017"/>
      <c r="PRE90" s="1017"/>
      <c r="PRF90" s="1017"/>
      <c r="PRG90" s="1017"/>
      <c r="PRH90" s="1017"/>
      <c r="PRI90" s="1017"/>
      <c r="PRJ90" s="1017"/>
      <c r="PRK90" s="1017"/>
      <c r="PRL90" s="1017"/>
      <c r="PRM90" s="1017"/>
      <c r="PRN90" s="1017"/>
      <c r="PRO90" s="1017"/>
      <c r="PRP90" s="1017"/>
      <c r="PRQ90" s="1017"/>
      <c r="PRR90" s="1017"/>
      <c r="PRS90" s="1017"/>
      <c r="PRT90" s="1017"/>
      <c r="PRU90" s="1017"/>
      <c r="PRV90" s="1017"/>
      <c r="PRW90" s="1017"/>
      <c r="PRX90" s="1017"/>
      <c r="PRY90" s="1017"/>
      <c r="PRZ90" s="1017"/>
      <c r="PSA90" s="1017"/>
      <c r="PSB90" s="1017"/>
      <c r="PSC90" s="1017"/>
      <c r="PSD90" s="1017"/>
      <c r="PSE90" s="1017"/>
      <c r="PSF90" s="1017"/>
      <c r="PSG90" s="1017"/>
      <c r="PSH90" s="1017"/>
      <c r="PSI90" s="1017"/>
      <c r="PSJ90" s="1017"/>
      <c r="PSK90" s="1017"/>
      <c r="PSL90" s="1017"/>
      <c r="PSM90" s="1017"/>
      <c r="PSN90" s="1017"/>
      <c r="PSO90" s="1017"/>
      <c r="PSP90" s="1017"/>
      <c r="PSQ90" s="1017"/>
      <c r="PSR90" s="1017"/>
      <c r="PSS90" s="1017"/>
      <c r="PST90" s="1017"/>
      <c r="PSU90" s="1017"/>
      <c r="PSV90" s="1017"/>
      <c r="PSW90" s="1017"/>
      <c r="PSX90" s="1017"/>
      <c r="PSY90" s="1017"/>
      <c r="PSZ90" s="1017"/>
      <c r="PTA90" s="1017"/>
      <c r="PTB90" s="1017"/>
      <c r="PTC90" s="1017"/>
      <c r="PTD90" s="1017"/>
      <c r="PTE90" s="1017"/>
      <c r="PTF90" s="1017"/>
      <c r="PTG90" s="1017"/>
      <c r="PTH90" s="1017"/>
      <c r="PTI90" s="1017"/>
      <c r="PTJ90" s="1017"/>
      <c r="PTK90" s="1017"/>
      <c r="PTL90" s="1017"/>
      <c r="PTM90" s="1017"/>
      <c r="PTN90" s="1017"/>
      <c r="PTO90" s="1017"/>
      <c r="PTP90" s="1017"/>
      <c r="PTQ90" s="1017"/>
      <c r="PTR90" s="1017"/>
      <c r="PTS90" s="1017"/>
      <c r="PTT90" s="1017"/>
      <c r="PTU90" s="1017"/>
      <c r="PTV90" s="1017"/>
      <c r="PTW90" s="1017"/>
      <c r="PTX90" s="1017"/>
      <c r="PTY90" s="1017"/>
      <c r="PTZ90" s="1017"/>
      <c r="PUA90" s="1017"/>
      <c r="PUB90" s="1017"/>
      <c r="PUC90" s="1017"/>
      <c r="PUD90" s="1017"/>
      <c r="PUE90" s="1017"/>
      <c r="PUF90" s="1017"/>
      <c r="PUG90" s="1017"/>
      <c r="PUH90" s="1017"/>
      <c r="PUI90" s="1017"/>
      <c r="PUJ90" s="1017"/>
      <c r="PUK90" s="1017"/>
      <c r="PUL90" s="1017"/>
      <c r="PUM90" s="1017"/>
      <c r="PUN90" s="1017"/>
      <c r="PUO90" s="1017"/>
      <c r="PUP90" s="1017"/>
      <c r="PUQ90" s="1017"/>
      <c r="PUR90" s="1017"/>
      <c r="PUS90" s="1017"/>
      <c r="PUT90" s="1017"/>
      <c r="PUU90" s="1017"/>
      <c r="PUV90" s="1017"/>
      <c r="PUW90" s="1017"/>
      <c r="PUX90" s="1017"/>
      <c r="PUY90" s="1017"/>
      <c r="PUZ90" s="1017"/>
      <c r="PVA90" s="1017"/>
      <c r="PVB90" s="1017"/>
      <c r="PVC90" s="1017"/>
      <c r="PVD90" s="1017"/>
      <c r="PVE90" s="1017"/>
      <c r="PVF90" s="1017"/>
      <c r="PVG90" s="1017"/>
      <c r="PVH90" s="1017"/>
      <c r="PVI90" s="1017"/>
      <c r="PVJ90" s="1017"/>
      <c r="PVK90" s="1017"/>
      <c r="PVL90" s="1017"/>
      <c r="PVM90" s="1017"/>
      <c r="PVN90" s="1017"/>
      <c r="PVO90" s="1017"/>
      <c r="PVP90" s="1017"/>
      <c r="PVQ90" s="1017"/>
      <c r="PVR90" s="1017"/>
      <c r="PVS90" s="1017"/>
      <c r="PVT90" s="1017"/>
      <c r="PVU90" s="1017"/>
      <c r="PVV90" s="1017"/>
      <c r="PVW90" s="1017"/>
      <c r="PVX90" s="1017"/>
      <c r="PVY90" s="1017"/>
      <c r="PVZ90" s="1017"/>
      <c r="PWA90" s="1017"/>
      <c r="PWB90" s="1017"/>
      <c r="PWC90" s="1017"/>
      <c r="PWD90" s="1017"/>
      <c r="PWE90" s="1017"/>
      <c r="PWF90" s="1017"/>
      <c r="PWG90" s="1017"/>
      <c r="PWH90" s="1017"/>
      <c r="PWI90" s="1017"/>
      <c r="PWJ90" s="1017"/>
      <c r="PWK90" s="1017"/>
      <c r="PWL90" s="1017"/>
      <c r="PWM90" s="1017"/>
      <c r="PWN90" s="1017"/>
      <c r="PWO90" s="1017"/>
      <c r="PWP90" s="1017"/>
      <c r="PWQ90" s="1017"/>
      <c r="PWR90" s="1017"/>
      <c r="PWS90" s="1017"/>
      <c r="PWT90" s="1017"/>
      <c r="PWU90" s="1017"/>
      <c r="PWV90" s="1017"/>
      <c r="PWW90" s="1017"/>
      <c r="PWX90" s="1017"/>
      <c r="PWY90" s="1017"/>
      <c r="PWZ90" s="1017"/>
      <c r="PXA90" s="1017"/>
      <c r="PXB90" s="1017"/>
      <c r="PXC90" s="1017"/>
      <c r="PXD90" s="1017"/>
      <c r="PXE90" s="1017"/>
      <c r="PXF90" s="1017"/>
      <c r="PXG90" s="1017"/>
      <c r="PXH90" s="1017"/>
      <c r="PXI90" s="1017"/>
      <c r="PXJ90" s="1017"/>
      <c r="PXK90" s="1017"/>
      <c r="PXL90" s="1017"/>
      <c r="PXM90" s="1017"/>
      <c r="PXN90" s="1017"/>
      <c r="PXO90" s="1017"/>
      <c r="PXP90" s="1017"/>
      <c r="PXQ90" s="1017"/>
      <c r="PXR90" s="1017"/>
      <c r="PXS90" s="1017"/>
      <c r="PXT90" s="1017"/>
      <c r="PXU90" s="1017"/>
      <c r="PXV90" s="1017"/>
      <c r="PXW90" s="1017"/>
      <c r="PXX90" s="1017"/>
      <c r="PXY90" s="1017"/>
      <c r="PXZ90" s="1017"/>
      <c r="PYA90" s="1017"/>
      <c r="PYB90" s="1017"/>
      <c r="PYC90" s="1017"/>
      <c r="PYD90" s="1017"/>
      <c r="PYE90" s="1017"/>
      <c r="PYF90" s="1017"/>
      <c r="PYG90" s="1017"/>
      <c r="PYH90" s="1017"/>
      <c r="PYI90" s="1017"/>
      <c r="PYJ90" s="1017"/>
      <c r="PYK90" s="1017"/>
      <c r="PYL90" s="1017"/>
      <c r="PYM90" s="1017"/>
      <c r="PYN90" s="1017"/>
      <c r="PYO90" s="1017"/>
      <c r="PYP90" s="1017"/>
      <c r="PYQ90" s="1017"/>
      <c r="PYR90" s="1017"/>
      <c r="PYS90" s="1017"/>
      <c r="PYT90" s="1017"/>
      <c r="PYU90" s="1017"/>
      <c r="PYV90" s="1017"/>
      <c r="PYW90" s="1017"/>
      <c r="PYX90" s="1017"/>
      <c r="PYY90" s="1017"/>
      <c r="PYZ90" s="1017"/>
      <c r="PZA90" s="1017"/>
      <c r="PZB90" s="1017"/>
      <c r="PZC90" s="1017"/>
      <c r="PZD90" s="1017"/>
      <c r="PZE90" s="1017"/>
      <c r="PZF90" s="1017"/>
      <c r="PZG90" s="1017"/>
      <c r="PZH90" s="1017"/>
      <c r="PZI90" s="1017"/>
      <c r="PZJ90" s="1017"/>
      <c r="PZK90" s="1017"/>
      <c r="PZL90" s="1017"/>
      <c r="PZM90" s="1017"/>
      <c r="PZN90" s="1017"/>
      <c r="PZO90" s="1017"/>
      <c r="PZP90" s="1017"/>
      <c r="PZQ90" s="1017"/>
      <c r="PZR90" s="1017"/>
      <c r="PZS90" s="1017"/>
      <c r="PZT90" s="1017"/>
      <c r="PZU90" s="1017"/>
      <c r="PZV90" s="1017"/>
      <c r="PZW90" s="1017"/>
      <c r="PZX90" s="1017"/>
      <c r="PZY90" s="1017"/>
      <c r="PZZ90" s="1017"/>
      <c r="QAA90" s="1017"/>
      <c r="QAB90" s="1017"/>
      <c r="QAC90" s="1017"/>
      <c r="QAD90" s="1017"/>
      <c r="QAE90" s="1017"/>
      <c r="QAF90" s="1017"/>
      <c r="QAG90" s="1017"/>
      <c r="QAH90" s="1017"/>
      <c r="QAI90" s="1017"/>
      <c r="QAJ90" s="1017"/>
      <c r="QAK90" s="1017"/>
      <c r="QAL90" s="1017"/>
      <c r="QAM90" s="1017"/>
      <c r="QAN90" s="1017"/>
      <c r="QAO90" s="1017"/>
      <c r="QAP90" s="1017"/>
      <c r="QAQ90" s="1017"/>
      <c r="QAR90" s="1017"/>
      <c r="QAS90" s="1017"/>
      <c r="QAT90" s="1017"/>
      <c r="QAU90" s="1017"/>
      <c r="QAV90" s="1017"/>
      <c r="QAW90" s="1017"/>
      <c r="QAX90" s="1017"/>
      <c r="QAY90" s="1017"/>
      <c r="QAZ90" s="1017"/>
      <c r="QBA90" s="1017"/>
      <c r="QBB90" s="1017"/>
      <c r="QBC90" s="1017"/>
      <c r="QBD90" s="1017"/>
      <c r="QBE90" s="1017"/>
      <c r="QBF90" s="1017"/>
      <c r="QBG90" s="1017"/>
      <c r="QBH90" s="1017"/>
      <c r="QBI90" s="1017"/>
      <c r="QBJ90" s="1017"/>
      <c r="QBK90" s="1017"/>
      <c r="QBL90" s="1017"/>
      <c r="QBM90" s="1017"/>
      <c r="QBN90" s="1017"/>
      <c r="QBO90" s="1017"/>
      <c r="QBP90" s="1017"/>
      <c r="QBQ90" s="1017"/>
      <c r="QBR90" s="1017"/>
      <c r="QBS90" s="1017"/>
      <c r="QBT90" s="1017"/>
      <c r="QBU90" s="1017"/>
      <c r="QBV90" s="1017"/>
      <c r="QBW90" s="1017"/>
      <c r="QBX90" s="1017"/>
      <c r="QBY90" s="1017"/>
      <c r="QBZ90" s="1017"/>
      <c r="QCA90" s="1017"/>
      <c r="QCB90" s="1017"/>
      <c r="QCC90" s="1017"/>
      <c r="QCD90" s="1017"/>
      <c r="QCE90" s="1017"/>
      <c r="QCF90" s="1017"/>
      <c r="QCG90" s="1017"/>
      <c r="QCH90" s="1017"/>
      <c r="QCI90" s="1017"/>
      <c r="QCJ90" s="1017"/>
      <c r="QCK90" s="1017"/>
      <c r="QCL90" s="1017"/>
      <c r="QCM90" s="1017"/>
      <c r="QCN90" s="1017"/>
      <c r="QCO90" s="1017"/>
      <c r="QCP90" s="1017"/>
      <c r="QCQ90" s="1017"/>
      <c r="QCR90" s="1017"/>
      <c r="QCS90" s="1017"/>
      <c r="QCT90" s="1017"/>
      <c r="QCU90" s="1017"/>
      <c r="QCV90" s="1017"/>
      <c r="QCW90" s="1017"/>
      <c r="QCX90" s="1017"/>
      <c r="QCY90" s="1017"/>
      <c r="QCZ90" s="1017"/>
      <c r="QDA90" s="1017"/>
      <c r="QDB90" s="1017"/>
      <c r="QDC90" s="1017"/>
      <c r="QDD90" s="1017"/>
      <c r="QDE90" s="1017"/>
      <c r="QDF90" s="1017"/>
      <c r="QDG90" s="1017"/>
      <c r="QDH90" s="1017"/>
      <c r="QDI90" s="1017"/>
      <c r="QDJ90" s="1017"/>
      <c r="QDK90" s="1017"/>
      <c r="QDL90" s="1017"/>
      <c r="QDM90" s="1017"/>
      <c r="QDN90" s="1017"/>
      <c r="QDO90" s="1017"/>
      <c r="QDP90" s="1017"/>
      <c r="QDQ90" s="1017"/>
      <c r="QDR90" s="1017"/>
      <c r="QDS90" s="1017"/>
      <c r="QDT90" s="1017"/>
      <c r="QDU90" s="1017"/>
      <c r="QDV90" s="1017"/>
      <c r="QDW90" s="1017"/>
      <c r="QDX90" s="1017"/>
      <c r="QDY90" s="1017"/>
      <c r="QDZ90" s="1017"/>
      <c r="QEA90" s="1017"/>
      <c r="QEB90" s="1017"/>
      <c r="QEC90" s="1017"/>
      <c r="QED90" s="1017"/>
      <c r="QEE90" s="1017"/>
      <c r="QEF90" s="1017"/>
      <c r="QEG90" s="1017"/>
      <c r="QEH90" s="1017"/>
      <c r="QEI90" s="1017"/>
      <c r="QEJ90" s="1017"/>
      <c r="QEK90" s="1017"/>
      <c r="QEL90" s="1017"/>
      <c r="QEM90" s="1017"/>
      <c r="QEN90" s="1017"/>
      <c r="QEO90" s="1017"/>
      <c r="QEP90" s="1017"/>
      <c r="QEQ90" s="1017"/>
      <c r="QER90" s="1017"/>
      <c r="QES90" s="1017"/>
      <c r="QET90" s="1017"/>
      <c r="QEU90" s="1017"/>
      <c r="QEV90" s="1017"/>
      <c r="QEW90" s="1017"/>
      <c r="QEX90" s="1017"/>
      <c r="QEY90" s="1017"/>
      <c r="QEZ90" s="1017"/>
      <c r="QFA90" s="1017"/>
      <c r="QFB90" s="1017"/>
      <c r="QFC90" s="1017"/>
      <c r="QFD90" s="1017"/>
      <c r="QFE90" s="1017"/>
      <c r="QFF90" s="1017"/>
      <c r="QFG90" s="1017"/>
      <c r="QFH90" s="1017"/>
      <c r="QFI90" s="1017"/>
      <c r="QFJ90" s="1017"/>
      <c r="QFK90" s="1017"/>
      <c r="QFL90" s="1017"/>
      <c r="QFM90" s="1017"/>
      <c r="QFN90" s="1017"/>
      <c r="QFO90" s="1017"/>
      <c r="QFP90" s="1017"/>
      <c r="QFQ90" s="1017"/>
      <c r="QFR90" s="1017"/>
      <c r="QFS90" s="1017"/>
      <c r="QFT90" s="1017"/>
      <c r="QFU90" s="1017"/>
      <c r="QFV90" s="1017"/>
      <c r="QFW90" s="1017"/>
      <c r="QFX90" s="1017"/>
      <c r="QFY90" s="1017"/>
      <c r="QFZ90" s="1017"/>
      <c r="QGA90" s="1017"/>
      <c r="QGB90" s="1017"/>
      <c r="QGC90" s="1017"/>
      <c r="QGD90" s="1017"/>
      <c r="QGE90" s="1017"/>
      <c r="QGF90" s="1017"/>
      <c r="QGG90" s="1017"/>
      <c r="QGH90" s="1017"/>
      <c r="QGI90" s="1017"/>
      <c r="QGJ90" s="1017"/>
      <c r="QGK90" s="1017"/>
      <c r="QGL90" s="1017"/>
      <c r="QGM90" s="1017"/>
      <c r="QGN90" s="1017"/>
      <c r="QGO90" s="1017"/>
      <c r="QGP90" s="1017"/>
      <c r="QGQ90" s="1017"/>
      <c r="QGR90" s="1017"/>
      <c r="QGS90" s="1017"/>
      <c r="QGT90" s="1017"/>
      <c r="QGU90" s="1017"/>
      <c r="QGV90" s="1017"/>
      <c r="QGW90" s="1017"/>
      <c r="QGX90" s="1017"/>
      <c r="QGY90" s="1017"/>
      <c r="QGZ90" s="1017"/>
      <c r="QHA90" s="1017"/>
      <c r="QHB90" s="1017"/>
      <c r="QHC90" s="1017"/>
      <c r="QHD90" s="1017"/>
      <c r="QHE90" s="1017"/>
      <c r="QHF90" s="1017"/>
      <c r="QHG90" s="1017"/>
      <c r="QHH90" s="1017"/>
      <c r="QHI90" s="1017"/>
      <c r="QHJ90" s="1017"/>
      <c r="QHK90" s="1017"/>
      <c r="QHL90" s="1017"/>
      <c r="QHM90" s="1017"/>
      <c r="QHN90" s="1017"/>
      <c r="QHO90" s="1017"/>
      <c r="QHP90" s="1017"/>
      <c r="QHQ90" s="1017"/>
      <c r="QHR90" s="1017"/>
      <c r="QHS90" s="1017"/>
      <c r="QHT90" s="1017"/>
      <c r="QHU90" s="1017"/>
      <c r="QHV90" s="1017"/>
      <c r="QHW90" s="1017"/>
      <c r="QHX90" s="1017"/>
      <c r="QHY90" s="1017"/>
      <c r="QHZ90" s="1017"/>
      <c r="QIA90" s="1017"/>
      <c r="QIB90" s="1017"/>
      <c r="QIC90" s="1017"/>
      <c r="QID90" s="1017"/>
      <c r="QIE90" s="1017"/>
      <c r="QIF90" s="1017"/>
      <c r="QIG90" s="1017"/>
      <c r="QIH90" s="1017"/>
      <c r="QII90" s="1017"/>
      <c r="QIJ90" s="1017"/>
      <c r="QIK90" s="1017"/>
      <c r="QIL90" s="1017"/>
      <c r="QIM90" s="1017"/>
      <c r="QIN90" s="1017"/>
      <c r="QIO90" s="1017"/>
      <c r="QIP90" s="1017"/>
      <c r="QIQ90" s="1017"/>
      <c r="QIR90" s="1017"/>
      <c r="QIS90" s="1017"/>
      <c r="QIT90" s="1017"/>
      <c r="QIU90" s="1017"/>
      <c r="QIV90" s="1017"/>
      <c r="QIW90" s="1017"/>
      <c r="QIX90" s="1017"/>
      <c r="QIY90" s="1017"/>
      <c r="QIZ90" s="1017"/>
      <c r="QJA90" s="1017"/>
      <c r="QJB90" s="1017"/>
      <c r="QJC90" s="1017"/>
      <c r="QJD90" s="1017"/>
      <c r="QJE90" s="1017"/>
      <c r="QJF90" s="1017"/>
      <c r="QJG90" s="1017"/>
      <c r="QJH90" s="1017"/>
      <c r="QJI90" s="1017"/>
      <c r="QJJ90" s="1017"/>
      <c r="QJK90" s="1017"/>
      <c r="QJL90" s="1017"/>
      <c r="QJM90" s="1017"/>
      <c r="QJN90" s="1017"/>
      <c r="QJO90" s="1017"/>
      <c r="QJP90" s="1017"/>
      <c r="QJQ90" s="1017"/>
      <c r="QJR90" s="1017"/>
      <c r="QJS90" s="1017"/>
      <c r="QJT90" s="1017"/>
      <c r="QJU90" s="1017"/>
      <c r="QJV90" s="1017"/>
      <c r="QJW90" s="1017"/>
      <c r="QJX90" s="1017"/>
      <c r="QJY90" s="1017"/>
      <c r="QJZ90" s="1017"/>
      <c r="QKA90" s="1017"/>
      <c r="QKB90" s="1017"/>
      <c r="QKC90" s="1017"/>
      <c r="QKD90" s="1017"/>
      <c r="QKE90" s="1017"/>
      <c r="QKF90" s="1017"/>
      <c r="QKG90" s="1017"/>
      <c r="QKH90" s="1017"/>
      <c r="QKI90" s="1017"/>
      <c r="QKJ90" s="1017"/>
      <c r="QKK90" s="1017"/>
      <c r="QKL90" s="1017"/>
      <c r="QKM90" s="1017"/>
      <c r="QKN90" s="1017"/>
      <c r="QKO90" s="1017"/>
      <c r="QKP90" s="1017"/>
      <c r="QKQ90" s="1017"/>
      <c r="QKR90" s="1017"/>
      <c r="QKS90" s="1017"/>
      <c r="QKT90" s="1017"/>
      <c r="QKU90" s="1017"/>
      <c r="QKV90" s="1017"/>
      <c r="QKW90" s="1017"/>
      <c r="QKX90" s="1017"/>
      <c r="QKY90" s="1017"/>
      <c r="QKZ90" s="1017"/>
      <c r="QLA90" s="1017"/>
      <c r="QLB90" s="1017"/>
      <c r="QLC90" s="1017"/>
      <c r="QLD90" s="1017"/>
      <c r="QLE90" s="1017"/>
      <c r="QLF90" s="1017"/>
      <c r="QLG90" s="1017"/>
      <c r="QLH90" s="1017"/>
      <c r="QLI90" s="1017"/>
      <c r="QLJ90" s="1017"/>
      <c r="QLK90" s="1017"/>
      <c r="QLL90" s="1017"/>
      <c r="QLM90" s="1017"/>
      <c r="QLN90" s="1017"/>
      <c r="QLO90" s="1017"/>
      <c r="QLP90" s="1017"/>
      <c r="QLQ90" s="1017"/>
      <c r="QLR90" s="1017"/>
      <c r="QLS90" s="1017"/>
      <c r="QLT90" s="1017"/>
      <c r="QLU90" s="1017"/>
      <c r="QLV90" s="1017"/>
      <c r="QLW90" s="1017"/>
      <c r="QLX90" s="1017"/>
      <c r="QLY90" s="1017"/>
      <c r="QLZ90" s="1017"/>
      <c r="QMA90" s="1017"/>
      <c r="QMB90" s="1017"/>
      <c r="QMC90" s="1017"/>
      <c r="QMD90" s="1017"/>
      <c r="QME90" s="1017"/>
      <c r="QMF90" s="1017"/>
      <c r="QMG90" s="1017"/>
      <c r="QMH90" s="1017"/>
      <c r="QMI90" s="1017"/>
      <c r="QMJ90" s="1017"/>
      <c r="QMK90" s="1017"/>
      <c r="QML90" s="1017"/>
      <c r="QMM90" s="1017"/>
      <c r="QMN90" s="1017"/>
      <c r="QMO90" s="1017"/>
      <c r="QMP90" s="1017"/>
      <c r="QMQ90" s="1017"/>
      <c r="QMR90" s="1017"/>
      <c r="QMS90" s="1017"/>
      <c r="QMT90" s="1017"/>
      <c r="QMU90" s="1017"/>
      <c r="QMV90" s="1017"/>
      <c r="QMW90" s="1017"/>
      <c r="QMX90" s="1017"/>
      <c r="QMY90" s="1017"/>
      <c r="QMZ90" s="1017"/>
      <c r="QNA90" s="1017"/>
      <c r="QNB90" s="1017"/>
      <c r="QNC90" s="1017"/>
      <c r="QND90" s="1017"/>
      <c r="QNE90" s="1017"/>
      <c r="QNF90" s="1017"/>
      <c r="QNG90" s="1017"/>
      <c r="QNH90" s="1017"/>
      <c r="QNI90" s="1017"/>
      <c r="QNJ90" s="1017"/>
      <c r="QNK90" s="1017"/>
      <c r="QNL90" s="1017"/>
      <c r="QNM90" s="1017"/>
      <c r="QNN90" s="1017"/>
      <c r="QNO90" s="1017"/>
      <c r="QNP90" s="1017"/>
      <c r="QNQ90" s="1017"/>
      <c r="QNR90" s="1017"/>
      <c r="QNS90" s="1017"/>
      <c r="QNT90" s="1017"/>
      <c r="QNU90" s="1017"/>
      <c r="QNV90" s="1017"/>
      <c r="QNW90" s="1017"/>
      <c r="QNX90" s="1017"/>
      <c r="QNY90" s="1017"/>
      <c r="QNZ90" s="1017"/>
      <c r="QOA90" s="1017"/>
      <c r="QOB90" s="1017"/>
      <c r="QOC90" s="1017"/>
      <c r="QOD90" s="1017"/>
      <c r="QOE90" s="1017"/>
      <c r="QOF90" s="1017"/>
      <c r="QOG90" s="1017"/>
      <c r="QOH90" s="1017"/>
      <c r="QOI90" s="1017"/>
      <c r="QOJ90" s="1017"/>
      <c r="QOK90" s="1017"/>
      <c r="QOL90" s="1017"/>
      <c r="QOM90" s="1017"/>
      <c r="QON90" s="1017"/>
      <c r="QOO90" s="1017"/>
      <c r="QOP90" s="1017"/>
      <c r="QOQ90" s="1017"/>
      <c r="QOR90" s="1017"/>
      <c r="QOS90" s="1017"/>
      <c r="QOT90" s="1017"/>
      <c r="QOU90" s="1017"/>
      <c r="QOV90" s="1017"/>
      <c r="QOW90" s="1017"/>
      <c r="QOX90" s="1017"/>
      <c r="QOY90" s="1017"/>
      <c r="QOZ90" s="1017"/>
      <c r="QPA90" s="1017"/>
      <c r="QPB90" s="1017"/>
      <c r="QPC90" s="1017"/>
      <c r="QPD90" s="1017"/>
      <c r="QPE90" s="1017"/>
      <c r="QPF90" s="1017"/>
      <c r="QPG90" s="1017"/>
      <c r="QPH90" s="1017"/>
      <c r="QPI90" s="1017"/>
      <c r="QPJ90" s="1017"/>
      <c r="QPK90" s="1017"/>
      <c r="QPL90" s="1017"/>
      <c r="QPM90" s="1017"/>
      <c r="QPN90" s="1017"/>
      <c r="QPO90" s="1017"/>
      <c r="QPP90" s="1017"/>
      <c r="QPQ90" s="1017"/>
      <c r="QPR90" s="1017"/>
      <c r="QPS90" s="1017"/>
      <c r="QPT90" s="1017"/>
      <c r="QPU90" s="1017"/>
      <c r="QPV90" s="1017"/>
      <c r="QPW90" s="1017"/>
      <c r="QPX90" s="1017"/>
      <c r="QPY90" s="1017"/>
      <c r="QPZ90" s="1017"/>
      <c r="QQA90" s="1017"/>
      <c r="QQB90" s="1017"/>
      <c r="QQC90" s="1017"/>
      <c r="QQD90" s="1017"/>
      <c r="QQE90" s="1017"/>
      <c r="QQF90" s="1017"/>
      <c r="QQG90" s="1017"/>
      <c r="QQH90" s="1017"/>
      <c r="QQI90" s="1017"/>
      <c r="QQJ90" s="1017"/>
      <c r="QQK90" s="1017"/>
      <c r="QQL90" s="1017"/>
      <c r="QQM90" s="1017"/>
      <c r="QQN90" s="1017"/>
      <c r="QQO90" s="1017"/>
      <c r="QQP90" s="1017"/>
      <c r="QQQ90" s="1017"/>
      <c r="QQR90" s="1017"/>
      <c r="QQS90" s="1017"/>
      <c r="QQT90" s="1017"/>
      <c r="QQU90" s="1017"/>
      <c r="QQV90" s="1017"/>
      <c r="QQW90" s="1017"/>
      <c r="QQX90" s="1017"/>
      <c r="QQY90" s="1017"/>
      <c r="QQZ90" s="1017"/>
      <c r="QRA90" s="1017"/>
      <c r="QRB90" s="1017"/>
      <c r="QRC90" s="1017"/>
      <c r="QRD90" s="1017"/>
      <c r="QRE90" s="1017"/>
      <c r="QRF90" s="1017"/>
      <c r="QRG90" s="1017"/>
      <c r="QRH90" s="1017"/>
      <c r="QRI90" s="1017"/>
      <c r="QRJ90" s="1017"/>
      <c r="QRK90" s="1017"/>
      <c r="QRL90" s="1017"/>
      <c r="QRM90" s="1017"/>
      <c r="QRN90" s="1017"/>
      <c r="QRO90" s="1017"/>
      <c r="QRP90" s="1017"/>
      <c r="QRQ90" s="1017"/>
      <c r="QRR90" s="1017"/>
      <c r="QRS90" s="1017"/>
      <c r="QRT90" s="1017"/>
      <c r="QRU90" s="1017"/>
      <c r="QRV90" s="1017"/>
      <c r="QRW90" s="1017"/>
      <c r="QRX90" s="1017"/>
      <c r="QRY90" s="1017"/>
      <c r="QRZ90" s="1017"/>
      <c r="QSA90" s="1017"/>
      <c r="QSB90" s="1017"/>
      <c r="QSC90" s="1017"/>
      <c r="QSD90" s="1017"/>
      <c r="QSE90" s="1017"/>
      <c r="QSF90" s="1017"/>
      <c r="QSG90" s="1017"/>
      <c r="QSH90" s="1017"/>
      <c r="QSI90" s="1017"/>
      <c r="QSJ90" s="1017"/>
      <c r="QSK90" s="1017"/>
      <c r="QSL90" s="1017"/>
      <c r="QSM90" s="1017"/>
      <c r="QSN90" s="1017"/>
      <c r="QSO90" s="1017"/>
      <c r="QSP90" s="1017"/>
      <c r="QSQ90" s="1017"/>
      <c r="QSR90" s="1017"/>
      <c r="QSS90" s="1017"/>
      <c r="QST90" s="1017"/>
      <c r="QSU90" s="1017"/>
      <c r="QSV90" s="1017"/>
      <c r="QSW90" s="1017"/>
      <c r="QSX90" s="1017"/>
      <c r="QSY90" s="1017"/>
      <c r="QSZ90" s="1017"/>
      <c r="QTA90" s="1017"/>
      <c r="QTB90" s="1017"/>
      <c r="QTC90" s="1017"/>
      <c r="QTD90" s="1017"/>
      <c r="QTE90" s="1017"/>
      <c r="QTF90" s="1017"/>
      <c r="QTG90" s="1017"/>
      <c r="QTH90" s="1017"/>
      <c r="QTI90" s="1017"/>
      <c r="QTJ90" s="1017"/>
      <c r="QTK90" s="1017"/>
      <c r="QTL90" s="1017"/>
      <c r="QTM90" s="1017"/>
      <c r="QTN90" s="1017"/>
      <c r="QTO90" s="1017"/>
      <c r="QTP90" s="1017"/>
      <c r="QTQ90" s="1017"/>
      <c r="QTR90" s="1017"/>
      <c r="QTS90" s="1017"/>
      <c r="QTT90" s="1017"/>
      <c r="QTU90" s="1017"/>
      <c r="QTV90" s="1017"/>
      <c r="QTW90" s="1017"/>
      <c r="QTX90" s="1017"/>
      <c r="QTY90" s="1017"/>
      <c r="QTZ90" s="1017"/>
      <c r="QUA90" s="1017"/>
      <c r="QUB90" s="1017"/>
      <c r="QUC90" s="1017"/>
      <c r="QUD90" s="1017"/>
      <c r="QUE90" s="1017"/>
      <c r="QUF90" s="1017"/>
      <c r="QUG90" s="1017"/>
      <c r="QUH90" s="1017"/>
      <c r="QUI90" s="1017"/>
      <c r="QUJ90" s="1017"/>
      <c r="QUK90" s="1017"/>
      <c r="QUL90" s="1017"/>
      <c r="QUM90" s="1017"/>
      <c r="QUN90" s="1017"/>
      <c r="QUO90" s="1017"/>
      <c r="QUP90" s="1017"/>
      <c r="QUQ90" s="1017"/>
      <c r="QUR90" s="1017"/>
      <c r="QUS90" s="1017"/>
      <c r="QUT90" s="1017"/>
      <c r="QUU90" s="1017"/>
      <c r="QUV90" s="1017"/>
      <c r="QUW90" s="1017"/>
      <c r="QUX90" s="1017"/>
      <c r="QUY90" s="1017"/>
      <c r="QUZ90" s="1017"/>
      <c r="QVA90" s="1017"/>
      <c r="QVB90" s="1017"/>
      <c r="QVC90" s="1017"/>
      <c r="QVD90" s="1017"/>
      <c r="QVE90" s="1017"/>
      <c r="QVF90" s="1017"/>
      <c r="QVG90" s="1017"/>
      <c r="QVH90" s="1017"/>
      <c r="QVI90" s="1017"/>
      <c r="QVJ90" s="1017"/>
      <c r="QVK90" s="1017"/>
      <c r="QVL90" s="1017"/>
      <c r="QVM90" s="1017"/>
      <c r="QVN90" s="1017"/>
      <c r="QVO90" s="1017"/>
      <c r="QVP90" s="1017"/>
      <c r="QVQ90" s="1017"/>
      <c r="QVR90" s="1017"/>
      <c r="QVS90" s="1017"/>
      <c r="QVT90" s="1017"/>
      <c r="QVU90" s="1017"/>
      <c r="QVV90" s="1017"/>
      <c r="QVW90" s="1017"/>
      <c r="QVX90" s="1017"/>
      <c r="QVY90" s="1017"/>
      <c r="QVZ90" s="1017"/>
      <c r="QWA90" s="1017"/>
      <c r="QWB90" s="1017"/>
      <c r="QWC90" s="1017"/>
      <c r="QWD90" s="1017"/>
      <c r="QWE90" s="1017"/>
      <c r="QWF90" s="1017"/>
      <c r="QWG90" s="1017"/>
      <c r="QWH90" s="1017"/>
      <c r="QWI90" s="1017"/>
      <c r="QWJ90" s="1017"/>
      <c r="QWK90" s="1017"/>
      <c r="QWL90" s="1017"/>
      <c r="QWM90" s="1017"/>
      <c r="QWN90" s="1017"/>
      <c r="QWO90" s="1017"/>
      <c r="QWP90" s="1017"/>
      <c r="QWQ90" s="1017"/>
      <c r="QWR90" s="1017"/>
      <c r="QWS90" s="1017"/>
      <c r="QWT90" s="1017"/>
      <c r="QWU90" s="1017"/>
      <c r="QWV90" s="1017"/>
      <c r="QWW90" s="1017"/>
      <c r="QWX90" s="1017"/>
      <c r="QWY90" s="1017"/>
      <c r="QWZ90" s="1017"/>
      <c r="QXA90" s="1017"/>
      <c r="QXB90" s="1017"/>
      <c r="QXC90" s="1017"/>
      <c r="QXD90" s="1017"/>
      <c r="QXE90" s="1017"/>
      <c r="QXF90" s="1017"/>
      <c r="QXG90" s="1017"/>
      <c r="QXH90" s="1017"/>
      <c r="QXI90" s="1017"/>
      <c r="QXJ90" s="1017"/>
      <c r="QXK90" s="1017"/>
      <c r="QXL90" s="1017"/>
      <c r="QXM90" s="1017"/>
      <c r="QXN90" s="1017"/>
      <c r="QXO90" s="1017"/>
      <c r="QXP90" s="1017"/>
      <c r="QXQ90" s="1017"/>
      <c r="QXR90" s="1017"/>
      <c r="QXS90" s="1017"/>
      <c r="QXT90" s="1017"/>
      <c r="QXU90" s="1017"/>
      <c r="QXV90" s="1017"/>
      <c r="QXW90" s="1017"/>
      <c r="QXX90" s="1017"/>
      <c r="QXY90" s="1017"/>
      <c r="QXZ90" s="1017"/>
      <c r="QYA90" s="1017"/>
      <c r="QYB90" s="1017"/>
      <c r="QYC90" s="1017"/>
      <c r="QYD90" s="1017"/>
      <c r="QYE90" s="1017"/>
      <c r="QYF90" s="1017"/>
      <c r="QYG90" s="1017"/>
      <c r="QYH90" s="1017"/>
      <c r="QYI90" s="1017"/>
      <c r="QYJ90" s="1017"/>
      <c r="QYK90" s="1017"/>
      <c r="QYL90" s="1017"/>
      <c r="QYM90" s="1017"/>
      <c r="QYN90" s="1017"/>
      <c r="QYO90" s="1017"/>
      <c r="QYP90" s="1017"/>
      <c r="QYQ90" s="1017"/>
      <c r="QYR90" s="1017"/>
      <c r="QYS90" s="1017"/>
      <c r="QYT90" s="1017"/>
      <c r="QYU90" s="1017"/>
      <c r="QYV90" s="1017"/>
      <c r="QYW90" s="1017"/>
      <c r="QYX90" s="1017"/>
      <c r="QYY90" s="1017"/>
      <c r="QYZ90" s="1017"/>
      <c r="QZA90" s="1017"/>
      <c r="QZB90" s="1017"/>
      <c r="QZC90" s="1017"/>
      <c r="QZD90" s="1017"/>
      <c r="QZE90" s="1017"/>
      <c r="QZF90" s="1017"/>
      <c r="QZG90" s="1017"/>
      <c r="QZH90" s="1017"/>
      <c r="QZI90" s="1017"/>
      <c r="QZJ90" s="1017"/>
      <c r="QZK90" s="1017"/>
      <c r="QZL90" s="1017"/>
      <c r="QZM90" s="1017"/>
      <c r="QZN90" s="1017"/>
      <c r="QZO90" s="1017"/>
      <c r="QZP90" s="1017"/>
      <c r="QZQ90" s="1017"/>
      <c r="QZR90" s="1017"/>
      <c r="QZS90" s="1017"/>
      <c r="QZT90" s="1017"/>
      <c r="QZU90" s="1017"/>
      <c r="QZV90" s="1017"/>
      <c r="QZW90" s="1017"/>
      <c r="QZX90" s="1017"/>
      <c r="QZY90" s="1017"/>
      <c r="QZZ90" s="1017"/>
      <c r="RAA90" s="1017"/>
      <c r="RAB90" s="1017"/>
      <c r="RAC90" s="1017"/>
      <c r="RAD90" s="1017"/>
      <c r="RAE90" s="1017"/>
      <c r="RAF90" s="1017"/>
      <c r="RAG90" s="1017"/>
      <c r="RAH90" s="1017"/>
      <c r="RAI90" s="1017"/>
      <c r="RAJ90" s="1017"/>
      <c r="RAK90" s="1017"/>
      <c r="RAL90" s="1017"/>
      <c r="RAM90" s="1017"/>
      <c r="RAN90" s="1017"/>
      <c r="RAO90" s="1017"/>
      <c r="RAP90" s="1017"/>
      <c r="RAQ90" s="1017"/>
      <c r="RAR90" s="1017"/>
      <c r="RAS90" s="1017"/>
      <c r="RAT90" s="1017"/>
      <c r="RAU90" s="1017"/>
      <c r="RAV90" s="1017"/>
      <c r="RAW90" s="1017"/>
      <c r="RAX90" s="1017"/>
      <c r="RAY90" s="1017"/>
      <c r="RAZ90" s="1017"/>
      <c r="RBA90" s="1017"/>
      <c r="RBB90" s="1017"/>
      <c r="RBC90" s="1017"/>
      <c r="RBD90" s="1017"/>
      <c r="RBE90" s="1017"/>
      <c r="RBF90" s="1017"/>
      <c r="RBG90" s="1017"/>
      <c r="RBH90" s="1017"/>
      <c r="RBI90" s="1017"/>
      <c r="RBJ90" s="1017"/>
      <c r="RBK90" s="1017"/>
      <c r="RBL90" s="1017"/>
      <c r="RBM90" s="1017"/>
      <c r="RBN90" s="1017"/>
      <c r="RBO90" s="1017"/>
      <c r="RBP90" s="1017"/>
      <c r="RBQ90" s="1017"/>
      <c r="RBR90" s="1017"/>
      <c r="RBS90" s="1017"/>
      <c r="RBT90" s="1017"/>
      <c r="RBU90" s="1017"/>
      <c r="RBV90" s="1017"/>
      <c r="RBW90" s="1017"/>
      <c r="RBX90" s="1017"/>
      <c r="RBY90" s="1017"/>
      <c r="RBZ90" s="1017"/>
      <c r="RCA90" s="1017"/>
      <c r="RCB90" s="1017"/>
      <c r="RCC90" s="1017"/>
      <c r="RCD90" s="1017"/>
      <c r="RCE90" s="1017"/>
      <c r="RCF90" s="1017"/>
      <c r="RCG90" s="1017"/>
      <c r="RCH90" s="1017"/>
      <c r="RCI90" s="1017"/>
      <c r="RCJ90" s="1017"/>
      <c r="RCK90" s="1017"/>
      <c r="RCL90" s="1017"/>
      <c r="RCM90" s="1017"/>
      <c r="RCN90" s="1017"/>
      <c r="RCO90" s="1017"/>
      <c r="RCP90" s="1017"/>
      <c r="RCQ90" s="1017"/>
      <c r="RCR90" s="1017"/>
      <c r="RCS90" s="1017"/>
      <c r="RCT90" s="1017"/>
      <c r="RCU90" s="1017"/>
      <c r="RCV90" s="1017"/>
      <c r="RCW90" s="1017"/>
      <c r="RCX90" s="1017"/>
      <c r="RCY90" s="1017"/>
      <c r="RCZ90" s="1017"/>
      <c r="RDA90" s="1017"/>
      <c r="RDB90" s="1017"/>
      <c r="RDC90" s="1017"/>
      <c r="RDD90" s="1017"/>
      <c r="RDE90" s="1017"/>
      <c r="RDF90" s="1017"/>
      <c r="RDG90" s="1017"/>
      <c r="RDH90" s="1017"/>
      <c r="RDI90" s="1017"/>
      <c r="RDJ90" s="1017"/>
      <c r="RDK90" s="1017"/>
      <c r="RDL90" s="1017"/>
      <c r="RDM90" s="1017"/>
      <c r="RDN90" s="1017"/>
      <c r="RDO90" s="1017"/>
      <c r="RDP90" s="1017"/>
      <c r="RDQ90" s="1017"/>
      <c r="RDR90" s="1017"/>
      <c r="RDS90" s="1017"/>
      <c r="RDT90" s="1017"/>
      <c r="RDU90" s="1017"/>
      <c r="RDV90" s="1017"/>
      <c r="RDW90" s="1017"/>
      <c r="RDX90" s="1017"/>
      <c r="RDY90" s="1017"/>
      <c r="RDZ90" s="1017"/>
      <c r="REA90" s="1017"/>
      <c r="REB90" s="1017"/>
      <c r="REC90" s="1017"/>
      <c r="RED90" s="1017"/>
      <c r="REE90" s="1017"/>
      <c r="REF90" s="1017"/>
      <c r="REG90" s="1017"/>
      <c r="REH90" s="1017"/>
      <c r="REI90" s="1017"/>
      <c r="REJ90" s="1017"/>
      <c r="REK90" s="1017"/>
      <c r="REL90" s="1017"/>
      <c r="REM90" s="1017"/>
      <c r="REN90" s="1017"/>
      <c r="REO90" s="1017"/>
      <c r="REP90" s="1017"/>
      <c r="REQ90" s="1017"/>
      <c r="RER90" s="1017"/>
      <c r="RES90" s="1017"/>
      <c r="RET90" s="1017"/>
      <c r="REU90" s="1017"/>
      <c r="REV90" s="1017"/>
      <c r="REW90" s="1017"/>
      <c r="REX90" s="1017"/>
      <c r="REY90" s="1017"/>
      <c r="REZ90" s="1017"/>
      <c r="RFA90" s="1017"/>
      <c r="RFB90" s="1017"/>
      <c r="RFC90" s="1017"/>
      <c r="RFD90" s="1017"/>
      <c r="RFE90" s="1017"/>
      <c r="RFF90" s="1017"/>
      <c r="RFG90" s="1017"/>
      <c r="RFH90" s="1017"/>
      <c r="RFI90" s="1017"/>
      <c r="RFJ90" s="1017"/>
      <c r="RFK90" s="1017"/>
      <c r="RFL90" s="1017"/>
      <c r="RFM90" s="1017"/>
      <c r="RFN90" s="1017"/>
      <c r="RFO90" s="1017"/>
      <c r="RFP90" s="1017"/>
      <c r="RFQ90" s="1017"/>
      <c r="RFR90" s="1017"/>
      <c r="RFS90" s="1017"/>
      <c r="RFT90" s="1017"/>
      <c r="RFU90" s="1017"/>
      <c r="RFV90" s="1017"/>
      <c r="RFW90" s="1017"/>
      <c r="RFX90" s="1017"/>
      <c r="RFY90" s="1017"/>
      <c r="RFZ90" s="1017"/>
      <c r="RGA90" s="1017"/>
      <c r="RGB90" s="1017"/>
      <c r="RGC90" s="1017"/>
      <c r="RGD90" s="1017"/>
      <c r="RGE90" s="1017"/>
      <c r="RGF90" s="1017"/>
      <c r="RGG90" s="1017"/>
      <c r="RGH90" s="1017"/>
      <c r="RGI90" s="1017"/>
      <c r="RGJ90" s="1017"/>
      <c r="RGK90" s="1017"/>
      <c r="RGL90" s="1017"/>
      <c r="RGM90" s="1017"/>
      <c r="RGN90" s="1017"/>
      <c r="RGO90" s="1017"/>
      <c r="RGP90" s="1017"/>
      <c r="RGQ90" s="1017"/>
      <c r="RGR90" s="1017"/>
      <c r="RGS90" s="1017"/>
      <c r="RGT90" s="1017"/>
      <c r="RGU90" s="1017"/>
      <c r="RGV90" s="1017"/>
      <c r="RGW90" s="1017"/>
      <c r="RGX90" s="1017"/>
      <c r="RGY90" s="1017"/>
      <c r="RGZ90" s="1017"/>
      <c r="RHA90" s="1017"/>
      <c r="RHB90" s="1017"/>
      <c r="RHC90" s="1017"/>
      <c r="RHD90" s="1017"/>
      <c r="RHE90" s="1017"/>
      <c r="RHF90" s="1017"/>
      <c r="RHG90" s="1017"/>
      <c r="RHH90" s="1017"/>
      <c r="RHI90" s="1017"/>
      <c r="RHJ90" s="1017"/>
      <c r="RHK90" s="1017"/>
      <c r="RHL90" s="1017"/>
      <c r="RHM90" s="1017"/>
      <c r="RHN90" s="1017"/>
      <c r="RHO90" s="1017"/>
      <c r="RHP90" s="1017"/>
      <c r="RHQ90" s="1017"/>
      <c r="RHR90" s="1017"/>
      <c r="RHS90" s="1017"/>
      <c r="RHT90" s="1017"/>
      <c r="RHU90" s="1017"/>
      <c r="RHV90" s="1017"/>
      <c r="RHW90" s="1017"/>
      <c r="RHX90" s="1017"/>
      <c r="RHY90" s="1017"/>
      <c r="RHZ90" s="1017"/>
      <c r="RIA90" s="1017"/>
      <c r="RIB90" s="1017"/>
      <c r="RIC90" s="1017"/>
      <c r="RID90" s="1017"/>
      <c r="RIE90" s="1017"/>
      <c r="RIF90" s="1017"/>
      <c r="RIG90" s="1017"/>
      <c r="RIH90" s="1017"/>
      <c r="RII90" s="1017"/>
      <c r="RIJ90" s="1017"/>
      <c r="RIK90" s="1017"/>
      <c r="RIL90" s="1017"/>
      <c r="RIM90" s="1017"/>
      <c r="RIN90" s="1017"/>
      <c r="RIO90" s="1017"/>
      <c r="RIP90" s="1017"/>
      <c r="RIQ90" s="1017"/>
      <c r="RIR90" s="1017"/>
      <c r="RIS90" s="1017"/>
      <c r="RIT90" s="1017"/>
      <c r="RIU90" s="1017"/>
      <c r="RIV90" s="1017"/>
      <c r="RIW90" s="1017"/>
      <c r="RIX90" s="1017"/>
      <c r="RIY90" s="1017"/>
      <c r="RIZ90" s="1017"/>
      <c r="RJA90" s="1017"/>
      <c r="RJB90" s="1017"/>
      <c r="RJC90" s="1017"/>
      <c r="RJD90" s="1017"/>
      <c r="RJE90" s="1017"/>
      <c r="RJF90" s="1017"/>
      <c r="RJG90" s="1017"/>
      <c r="RJH90" s="1017"/>
      <c r="RJI90" s="1017"/>
      <c r="RJJ90" s="1017"/>
      <c r="RJK90" s="1017"/>
      <c r="RJL90" s="1017"/>
      <c r="RJM90" s="1017"/>
      <c r="RJN90" s="1017"/>
      <c r="RJO90" s="1017"/>
      <c r="RJP90" s="1017"/>
      <c r="RJQ90" s="1017"/>
      <c r="RJR90" s="1017"/>
      <c r="RJS90" s="1017"/>
      <c r="RJT90" s="1017"/>
      <c r="RJU90" s="1017"/>
      <c r="RJV90" s="1017"/>
      <c r="RJW90" s="1017"/>
      <c r="RJX90" s="1017"/>
      <c r="RJY90" s="1017"/>
      <c r="RJZ90" s="1017"/>
      <c r="RKA90" s="1017"/>
      <c r="RKB90" s="1017"/>
      <c r="RKC90" s="1017"/>
      <c r="RKD90" s="1017"/>
      <c r="RKE90" s="1017"/>
      <c r="RKF90" s="1017"/>
      <c r="RKG90" s="1017"/>
      <c r="RKH90" s="1017"/>
      <c r="RKI90" s="1017"/>
      <c r="RKJ90" s="1017"/>
      <c r="RKK90" s="1017"/>
      <c r="RKL90" s="1017"/>
      <c r="RKM90" s="1017"/>
      <c r="RKN90" s="1017"/>
      <c r="RKO90" s="1017"/>
      <c r="RKP90" s="1017"/>
      <c r="RKQ90" s="1017"/>
      <c r="RKR90" s="1017"/>
      <c r="RKS90" s="1017"/>
      <c r="RKT90" s="1017"/>
      <c r="RKU90" s="1017"/>
      <c r="RKV90" s="1017"/>
      <c r="RKW90" s="1017"/>
      <c r="RKX90" s="1017"/>
      <c r="RKY90" s="1017"/>
      <c r="RKZ90" s="1017"/>
      <c r="RLA90" s="1017"/>
      <c r="RLB90" s="1017"/>
      <c r="RLC90" s="1017"/>
      <c r="RLD90" s="1017"/>
      <c r="RLE90" s="1017"/>
      <c r="RLF90" s="1017"/>
      <c r="RLG90" s="1017"/>
      <c r="RLH90" s="1017"/>
      <c r="RLI90" s="1017"/>
      <c r="RLJ90" s="1017"/>
      <c r="RLK90" s="1017"/>
      <c r="RLL90" s="1017"/>
      <c r="RLM90" s="1017"/>
      <c r="RLN90" s="1017"/>
      <c r="RLO90" s="1017"/>
      <c r="RLP90" s="1017"/>
      <c r="RLQ90" s="1017"/>
      <c r="RLR90" s="1017"/>
      <c r="RLS90" s="1017"/>
      <c r="RLT90" s="1017"/>
      <c r="RLU90" s="1017"/>
      <c r="RLV90" s="1017"/>
      <c r="RLW90" s="1017"/>
      <c r="RLX90" s="1017"/>
      <c r="RLY90" s="1017"/>
      <c r="RLZ90" s="1017"/>
      <c r="RMA90" s="1017"/>
      <c r="RMB90" s="1017"/>
      <c r="RMC90" s="1017"/>
      <c r="RMD90" s="1017"/>
      <c r="RME90" s="1017"/>
      <c r="RMF90" s="1017"/>
      <c r="RMG90" s="1017"/>
      <c r="RMH90" s="1017"/>
      <c r="RMI90" s="1017"/>
      <c r="RMJ90" s="1017"/>
      <c r="RMK90" s="1017"/>
      <c r="RML90" s="1017"/>
      <c r="RMM90" s="1017"/>
      <c r="RMN90" s="1017"/>
      <c r="RMO90" s="1017"/>
      <c r="RMP90" s="1017"/>
      <c r="RMQ90" s="1017"/>
      <c r="RMR90" s="1017"/>
      <c r="RMS90" s="1017"/>
      <c r="RMT90" s="1017"/>
      <c r="RMU90" s="1017"/>
      <c r="RMV90" s="1017"/>
      <c r="RMW90" s="1017"/>
      <c r="RMX90" s="1017"/>
      <c r="RMY90" s="1017"/>
      <c r="RMZ90" s="1017"/>
      <c r="RNA90" s="1017"/>
      <c r="RNB90" s="1017"/>
      <c r="RNC90" s="1017"/>
      <c r="RND90" s="1017"/>
      <c r="RNE90" s="1017"/>
      <c r="RNF90" s="1017"/>
      <c r="RNG90" s="1017"/>
      <c r="RNH90" s="1017"/>
      <c r="RNI90" s="1017"/>
      <c r="RNJ90" s="1017"/>
      <c r="RNK90" s="1017"/>
      <c r="RNL90" s="1017"/>
      <c r="RNM90" s="1017"/>
      <c r="RNN90" s="1017"/>
      <c r="RNO90" s="1017"/>
      <c r="RNP90" s="1017"/>
      <c r="RNQ90" s="1017"/>
      <c r="RNR90" s="1017"/>
      <c r="RNS90" s="1017"/>
      <c r="RNT90" s="1017"/>
      <c r="RNU90" s="1017"/>
      <c r="RNV90" s="1017"/>
      <c r="RNW90" s="1017"/>
      <c r="RNX90" s="1017"/>
      <c r="RNY90" s="1017"/>
      <c r="RNZ90" s="1017"/>
      <c r="ROA90" s="1017"/>
      <c r="ROB90" s="1017"/>
      <c r="ROC90" s="1017"/>
      <c r="ROD90" s="1017"/>
      <c r="ROE90" s="1017"/>
      <c r="ROF90" s="1017"/>
      <c r="ROG90" s="1017"/>
      <c r="ROH90" s="1017"/>
      <c r="ROI90" s="1017"/>
      <c r="ROJ90" s="1017"/>
      <c r="ROK90" s="1017"/>
      <c r="ROL90" s="1017"/>
      <c r="ROM90" s="1017"/>
      <c r="RON90" s="1017"/>
      <c r="ROO90" s="1017"/>
      <c r="ROP90" s="1017"/>
      <c r="ROQ90" s="1017"/>
      <c r="ROR90" s="1017"/>
      <c r="ROS90" s="1017"/>
      <c r="ROT90" s="1017"/>
      <c r="ROU90" s="1017"/>
      <c r="ROV90" s="1017"/>
      <c r="ROW90" s="1017"/>
      <c r="ROX90" s="1017"/>
      <c r="ROY90" s="1017"/>
      <c r="ROZ90" s="1017"/>
      <c r="RPA90" s="1017"/>
      <c r="RPB90" s="1017"/>
      <c r="RPC90" s="1017"/>
      <c r="RPD90" s="1017"/>
      <c r="RPE90" s="1017"/>
      <c r="RPF90" s="1017"/>
      <c r="RPG90" s="1017"/>
      <c r="RPH90" s="1017"/>
      <c r="RPI90" s="1017"/>
      <c r="RPJ90" s="1017"/>
      <c r="RPK90" s="1017"/>
      <c r="RPL90" s="1017"/>
      <c r="RPM90" s="1017"/>
      <c r="RPN90" s="1017"/>
      <c r="RPO90" s="1017"/>
      <c r="RPP90" s="1017"/>
      <c r="RPQ90" s="1017"/>
      <c r="RPR90" s="1017"/>
      <c r="RPS90" s="1017"/>
      <c r="RPT90" s="1017"/>
      <c r="RPU90" s="1017"/>
      <c r="RPV90" s="1017"/>
      <c r="RPW90" s="1017"/>
      <c r="RPX90" s="1017"/>
      <c r="RPY90" s="1017"/>
      <c r="RPZ90" s="1017"/>
      <c r="RQA90" s="1017"/>
      <c r="RQB90" s="1017"/>
      <c r="RQC90" s="1017"/>
      <c r="RQD90" s="1017"/>
      <c r="RQE90" s="1017"/>
      <c r="RQF90" s="1017"/>
      <c r="RQG90" s="1017"/>
      <c r="RQH90" s="1017"/>
      <c r="RQI90" s="1017"/>
      <c r="RQJ90" s="1017"/>
      <c r="RQK90" s="1017"/>
      <c r="RQL90" s="1017"/>
      <c r="RQM90" s="1017"/>
      <c r="RQN90" s="1017"/>
      <c r="RQO90" s="1017"/>
      <c r="RQP90" s="1017"/>
      <c r="RQQ90" s="1017"/>
      <c r="RQR90" s="1017"/>
      <c r="RQS90" s="1017"/>
      <c r="RQT90" s="1017"/>
      <c r="RQU90" s="1017"/>
      <c r="RQV90" s="1017"/>
      <c r="RQW90" s="1017"/>
      <c r="RQX90" s="1017"/>
      <c r="RQY90" s="1017"/>
      <c r="RQZ90" s="1017"/>
      <c r="RRA90" s="1017"/>
      <c r="RRB90" s="1017"/>
      <c r="RRC90" s="1017"/>
      <c r="RRD90" s="1017"/>
      <c r="RRE90" s="1017"/>
      <c r="RRF90" s="1017"/>
      <c r="RRG90" s="1017"/>
      <c r="RRH90" s="1017"/>
      <c r="RRI90" s="1017"/>
      <c r="RRJ90" s="1017"/>
      <c r="RRK90" s="1017"/>
      <c r="RRL90" s="1017"/>
      <c r="RRM90" s="1017"/>
      <c r="RRN90" s="1017"/>
      <c r="RRO90" s="1017"/>
      <c r="RRP90" s="1017"/>
      <c r="RRQ90" s="1017"/>
      <c r="RRR90" s="1017"/>
      <c r="RRS90" s="1017"/>
      <c r="RRT90" s="1017"/>
      <c r="RRU90" s="1017"/>
      <c r="RRV90" s="1017"/>
      <c r="RRW90" s="1017"/>
      <c r="RRX90" s="1017"/>
      <c r="RRY90" s="1017"/>
      <c r="RRZ90" s="1017"/>
      <c r="RSA90" s="1017"/>
      <c r="RSB90" s="1017"/>
      <c r="RSC90" s="1017"/>
      <c r="RSD90" s="1017"/>
      <c r="RSE90" s="1017"/>
      <c r="RSF90" s="1017"/>
      <c r="RSG90" s="1017"/>
      <c r="RSH90" s="1017"/>
      <c r="RSI90" s="1017"/>
      <c r="RSJ90" s="1017"/>
      <c r="RSK90" s="1017"/>
      <c r="RSL90" s="1017"/>
      <c r="RSM90" s="1017"/>
      <c r="RSN90" s="1017"/>
      <c r="RSO90" s="1017"/>
      <c r="RSP90" s="1017"/>
      <c r="RSQ90" s="1017"/>
      <c r="RSR90" s="1017"/>
      <c r="RSS90" s="1017"/>
      <c r="RST90" s="1017"/>
      <c r="RSU90" s="1017"/>
      <c r="RSV90" s="1017"/>
      <c r="RSW90" s="1017"/>
      <c r="RSX90" s="1017"/>
      <c r="RSY90" s="1017"/>
      <c r="RSZ90" s="1017"/>
      <c r="RTA90" s="1017"/>
      <c r="RTB90" s="1017"/>
      <c r="RTC90" s="1017"/>
      <c r="RTD90" s="1017"/>
      <c r="RTE90" s="1017"/>
      <c r="RTF90" s="1017"/>
      <c r="RTG90" s="1017"/>
      <c r="RTH90" s="1017"/>
      <c r="RTI90" s="1017"/>
      <c r="RTJ90" s="1017"/>
      <c r="RTK90" s="1017"/>
      <c r="RTL90" s="1017"/>
      <c r="RTM90" s="1017"/>
      <c r="RTN90" s="1017"/>
      <c r="RTO90" s="1017"/>
      <c r="RTP90" s="1017"/>
      <c r="RTQ90" s="1017"/>
      <c r="RTR90" s="1017"/>
      <c r="RTS90" s="1017"/>
      <c r="RTT90" s="1017"/>
      <c r="RTU90" s="1017"/>
      <c r="RTV90" s="1017"/>
      <c r="RTW90" s="1017"/>
      <c r="RTX90" s="1017"/>
      <c r="RTY90" s="1017"/>
      <c r="RTZ90" s="1017"/>
      <c r="RUA90" s="1017"/>
      <c r="RUB90" s="1017"/>
      <c r="RUC90" s="1017"/>
      <c r="RUD90" s="1017"/>
      <c r="RUE90" s="1017"/>
      <c r="RUF90" s="1017"/>
      <c r="RUG90" s="1017"/>
      <c r="RUH90" s="1017"/>
      <c r="RUI90" s="1017"/>
      <c r="RUJ90" s="1017"/>
      <c r="RUK90" s="1017"/>
      <c r="RUL90" s="1017"/>
      <c r="RUM90" s="1017"/>
      <c r="RUN90" s="1017"/>
      <c r="RUO90" s="1017"/>
      <c r="RUP90" s="1017"/>
      <c r="RUQ90" s="1017"/>
      <c r="RUR90" s="1017"/>
      <c r="RUS90" s="1017"/>
      <c r="RUT90" s="1017"/>
      <c r="RUU90" s="1017"/>
      <c r="RUV90" s="1017"/>
      <c r="RUW90" s="1017"/>
      <c r="RUX90" s="1017"/>
      <c r="RUY90" s="1017"/>
      <c r="RUZ90" s="1017"/>
      <c r="RVA90" s="1017"/>
      <c r="RVB90" s="1017"/>
      <c r="RVC90" s="1017"/>
      <c r="RVD90" s="1017"/>
      <c r="RVE90" s="1017"/>
      <c r="RVF90" s="1017"/>
      <c r="RVG90" s="1017"/>
      <c r="RVH90" s="1017"/>
      <c r="RVI90" s="1017"/>
      <c r="RVJ90" s="1017"/>
      <c r="RVK90" s="1017"/>
      <c r="RVL90" s="1017"/>
      <c r="RVM90" s="1017"/>
      <c r="RVN90" s="1017"/>
      <c r="RVO90" s="1017"/>
      <c r="RVP90" s="1017"/>
      <c r="RVQ90" s="1017"/>
      <c r="RVR90" s="1017"/>
      <c r="RVS90" s="1017"/>
      <c r="RVT90" s="1017"/>
      <c r="RVU90" s="1017"/>
      <c r="RVV90" s="1017"/>
      <c r="RVW90" s="1017"/>
      <c r="RVX90" s="1017"/>
      <c r="RVY90" s="1017"/>
      <c r="RVZ90" s="1017"/>
      <c r="RWA90" s="1017"/>
      <c r="RWB90" s="1017"/>
      <c r="RWC90" s="1017"/>
      <c r="RWD90" s="1017"/>
      <c r="RWE90" s="1017"/>
      <c r="RWF90" s="1017"/>
      <c r="RWG90" s="1017"/>
      <c r="RWH90" s="1017"/>
      <c r="RWI90" s="1017"/>
      <c r="RWJ90" s="1017"/>
      <c r="RWK90" s="1017"/>
      <c r="RWL90" s="1017"/>
      <c r="RWM90" s="1017"/>
      <c r="RWN90" s="1017"/>
      <c r="RWO90" s="1017"/>
      <c r="RWP90" s="1017"/>
      <c r="RWQ90" s="1017"/>
      <c r="RWR90" s="1017"/>
      <c r="RWS90" s="1017"/>
      <c r="RWT90" s="1017"/>
      <c r="RWU90" s="1017"/>
      <c r="RWV90" s="1017"/>
      <c r="RWW90" s="1017"/>
      <c r="RWX90" s="1017"/>
      <c r="RWY90" s="1017"/>
      <c r="RWZ90" s="1017"/>
      <c r="RXA90" s="1017"/>
      <c r="RXB90" s="1017"/>
      <c r="RXC90" s="1017"/>
      <c r="RXD90" s="1017"/>
      <c r="RXE90" s="1017"/>
      <c r="RXF90" s="1017"/>
      <c r="RXG90" s="1017"/>
      <c r="RXH90" s="1017"/>
      <c r="RXI90" s="1017"/>
      <c r="RXJ90" s="1017"/>
      <c r="RXK90" s="1017"/>
      <c r="RXL90" s="1017"/>
      <c r="RXM90" s="1017"/>
      <c r="RXN90" s="1017"/>
      <c r="RXO90" s="1017"/>
      <c r="RXP90" s="1017"/>
      <c r="RXQ90" s="1017"/>
      <c r="RXR90" s="1017"/>
      <c r="RXS90" s="1017"/>
      <c r="RXT90" s="1017"/>
      <c r="RXU90" s="1017"/>
      <c r="RXV90" s="1017"/>
      <c r="RXW90" s="1017"/>
      <c r="RXX90" s="1017"/>
      <c r="RXY90" s="1017"/>
      <c r="RXZ90" s="1017"/>
      <c r="RYA90" s="1017"/>
      <c r="RYB90" s="1017"/>
      <c r="RYC90" s="1017"/>
      <c r="RYD90" s="1017"/>
      <c r="RYE90" s="1017"/>
      <c r="RYF90" s="1017"/>
      <c r="RYG90" s="1017"/>
      <c r="RYH90" s="1017"/>
      <c r="RYI90" s="1017"/>
      <c r="RYJ90" s="1017"/>
      <c r="RYK90" s="1017"/>
      <c r="RYL90" s="1017"/>
      <c r="RYM90" s="1017"/>
      <c r="RYN90" s="1017"/>
      <c r="RYO90" s="1017"/>
      <c r="RYP90" s="1017"/>
      <c r="RYQ90" s="1017"/>
      <c r="RYR90" s="1017"/>
      <c r="RYS90" s="1017"/>
      <c r="RYT90" s="1017"/>
      <c r="RYU90" s="1017"/>
      <c r="RYV90" s="1017"/>
      <c r="RYW90" s="1017"/>
      <c r="RYX90" s="1017"/>
      <c r="RYY90" s="1017"/>
      <c r="RYZ90" s="1017"/>
      <c r="RZA90" s="1017"/>
      <c r="RZB90" s="1017"/>
      <c r="RZC90" s="1017"/>
      <c r="RZD90" s="1017"/>
      <c r="RZE90" s="1017"/>
      <c r="RZF90" s="1017"/>
      <c r="RZG90" s="1017"/>
      <c r="RZH90" s="1017"/>
      <c r="RZI90" s="1017"/>
      <c r="RZJ90" s="1017"/>
      <c r="RZK90" s="1017"/>
      <c r="RZL90" s="1017"/>
      <c r="RZM90" s="1017"/>
      <c r="RZN90" s="1017"/>
      <c r="RZO90" s="1017"/>
      <c r="RZP90" s="1017"/>
      <c r="RZQ90" s="1017"/>
      <c r="RZR90" s="1017"/>
      <c r="RZS90" s="1017"/>
      <c r="RZT90" s="1017"/>
      <c r="RZU90" s="1017"/>
      <c r="RZV90" s="1017"/>
      <c r="RZW90" s="1017"/>
      <c r="RZX90" s="1017"/>
      <c r="RZY90" s="1017"/>
      <c r="RZZ90" s="1017"/>
      <c r="SAA90" s="1017"/>
      <c r="SAB90" s="1017"/>
      <c r="SAC90" s="1017"/>
      <c r="SAD90" s="1017"/>
      <c r="SAE90" s="1017"/>
      <c r="SAF90" s="1017"/>
      <c r="SAG90" s="1017"/>
      <c r="SAH90" s="1017"/>
      <c r="SAI90" s="1017"/>
      <c r="SAJ90" s="1017"/>
      <c r="SAK90" s="1017"/>
      <c r="SAL90" s="1017"/>
      <c r="SAM90" s="1017"/>
      <c r="SAN90" s="1017"/>
      <c r="SAO90" s="1017"/>
      <c r="SAP90" s="1017"/>
      <c r="SAQ90" s="1017"/>
      <c r="SAR90" s="1017"/>
      <c r="SAS90" s="1017"/>
      <c r="SAT90" s="1017"/>
      <c r="SAU90" s="1017"/>
      <c r="SAV90" s="1017"/>
      <c r="SAW90" s="1017"/>
      <c r="SAX90" s="1017"/>
      <c r="SAY90" s="1017"/>
      <c r="SAZ90" s="1017"/>
      <c r="SBA90" s="1017"/>
      <c r="SBB90" s="1017"/>
      <c r="SBC90" s="1017"/>
      <c r="SBD90" s="1017"/>
      <c r="SBE90" s="1017"/>
      <c r="SBF90" s="1017"/>
      <c r="SBG90" s="1017"/>
      <c r="SBH90" s="1017"/>
      <c r="SBI90" s="1017"/>
      <c r="SBJ90" s="1017"/>
      <c r="SBK90" s="1017"/>
      <c r="SBL90" s="1017"/>
      <c r="SBM90" s="1017"/>
      <c r="SBN90" s="1017"/>
      <c r="SBO90" s="1017"/>
      <c r="SBP90" s="1017"/>
      <c r="SBQ90" s="1017"/>
      <c r="SBR90" s="1017"/>
      <c r="SBS90" s="1017"/>
      <c r="SBT90" s="1017"/>
      <c r="SBU90" s="1017"/>
      <c r="SBV90" s="1017"/>
      <c r="SBW90" s="1017"/>
      <c r="SBX90" s="1017"/>
      <c r="SBY90" s="1017"/>
      <c r="SBZ90" s="1017"/>
      <c r="SCA90" s="1017"/>
      <c r="SCB90" s="1017"/>
      <c r="SCC90" s="1017"/>
      <c r="SCD90" s="1017"/>
      <c r="SCE90" s="1017"/>
      <c r="SCF90" s="1017"/>
      <c r="SCG90" s="1017"/>
      <c r="SCH90" s="1017"/>
      <c r="SCI90" s="1017"/>
      <c r="SCJ90" s="1017"/>
      <c r="SCK90" s="1017"/>
      <c r="SCL90" s="1017"/>
      <c r="SCM90" s="1017"/>
      <c r="SCN90" s="1017"/>
      <c r="SCO90" s="1017"/>
      <c r="SCP90" s="1017"/>
      <c r="SCQ90" s="1017"/>
      <c r="SCR90" s="1017"/>
      <c r="SCS90" s="1017"/>
      <c r="SCT90" s="1017"/>
      <c r="SCU90" s="1017"/>
      <c r="SCV90" s="1017"/>
      <c r="SCW90" s="1017"/>
      <c r="SCX90" s="1017"/>
      <c r="SCY90" s="1017"/>
      <c r="SCZ90" s="1017"/>
      <c r="SDA90" s="1017"/>
      <c r="SDB90" s="1017"/>
      <c r="SDC90" s="1017"/>
      <c r="SDD90" s="1017"/>
      <c r="SDE90" s="1017"/>
      <c r="SDF90" s="1017"/>
      <c r="SDG90" s="1017"/>
      <c r="SDH90" s="1017"/>
      <c r="SDI90" s="1017"/>
      <c r="SDJ90" s="1017"/>
      <c r="SDK90" s="1017"/>
      <c r="SDL90" s="1017"/>
      <c r="SDM90" s="1017"/>
      <c r="SDN90" s="1017"/>
      <c r="SDO90" s="1017"/>
      <c r="SDP90" s="1017"/>
      <c r="SDQ90" s="1017"/>
      <c r="SDR90" s="1017"/>
      <c r="SDS90" s="1017"/>
      <c r="SDT90" s="1017"/>
      <c r="SDU90" s="1017"/>
      <c r="SDV90" s="1017"/>
      <c r="SDW90" s="1017"/>
      <c r="SDX90" s="1017"/>
      <c r="SDY90" s="1017"/>
      <c r="SDZ90" s="1017"/>
      <c r="SEA90" s="1017"/>
      <c r="SEB90" s="1017"/>
      <c r="SEC90" s="1017"/>
      <c r="SED90" s="1017"/>
      <c r="SEE90" s="1017"/>
      <c r="SEF90" s="1017"/>
      <c r="SEG90" s="1017"/>
      <c r="SEH90" s="1017"/>
      <c r="SEI90" s="1017"/>
      <c r="SEJ90" s="1017"/>
      <c r="SEK90" s="1017"/>
      <c r="SEL90" s="1017"/>
      <c r="SEM90" s="1017"/>
      <c r="SEN90" s="1017"/>
      <c r="SEO90" s="1017"/>
      <c r="SEP90" s="1017"/>
      <c r="SEQ90" s="1017"/>
      <c r="SER90" s="1017"/>
      <c r="SES90" s="1017"/>
      <c r="SET90" s="1017"/>
      <c r="SEU90" s="1017"/>
      <c r="SEV90" s="1017"/>
      <c r="SEW90" s="1017"/>
      <c r="SEX90" s="1017"/>
      <c r="SEY90" s="1017"/>
      <c r="SEZ90" s="1017"/>
      <c r="SFA90" s="1017"/>
      <c r="SFB90" s="1017"/>
      <c r="SFC90" s="1017"/>
      <c r="SFD90" s="1017"/>
      <c r="SFE90" s="1017"/>
      <c r="SFF90" s="1017"/>
      <c r="SFG90" s="1017"/>
      <c r="SFH90" s="1017"/>
      <c r="SFI90" s="1017"/>
      <c r="SFJ90" s="1017"/>
      <c r="SFK90" s="1017"/>
      <c r="SFL90" s="1017"/>
      <c r="SFM90" s="1017"/>
      <c r="SFN90" s="1017"/>
      <c r="SFO90" s="1017"/>
      <c r="SFP90" s="1017"/>
      <c r="SFQ90" s="1017"/>
      <c r="SFR90" s="1017"/>
      <c r="SFS90" s="1017"/>
      <c r="SFT90" s="1017"/>
      <c r="SFU90" s="1017"/>
      <c r="SFV90" s="1017"/>
      <c r="SFW90" s="1017"/>
      <c r="SFX90" s="1017"/>
      <c r="SFY90" s="1017"/>
      <c r="SFZ90" s="1017"/>
      <c r="SGA90" s="1017"/>
      <c r="SGB90" s="1017"/>
      <c r="SGC90" s="1017"/>
      <c r="SGD90" s="1017"/>
      <c r="SGE90" s="1017"/>
      <c r="SGF90" s="1017"/>
      <c r="SGG90" s="1017"/>
      <c r="SGH90" s="1017"/>
      <c r="SGI90" s="1017"/>
      <c r="SGJ90" s="1017"/>
      <c r="SGK90" s="1017"/>
      <c r="SGL90" s="1017"/>
      <c r="SGM90" s="1017"/>
      <c r="SGN90" s="1017"/>
      <c r="SGO90" s="1017"/>
      <c r="SGP90" s="1017"/>
      <c r="SGQ90" s="1017"/>
      <c r="SGR90" s="1017"/>
      <c r="SGS90" s="1017"/>
      <c r="SGT90" s="1017"/>
      <c r="SGU90" s="1017"/>
      <c r="SGV90" s="1017"/>
      <c r="SGW90" s="1017"/>
      <c r="SGX90" s="1017"/>
      <c r="SGY90" s="1017"/>
      <c r="SGZ90" s="1017"/>
      <c r="SHA90" s="1017"/>
      <c r="SHB90" s="1017"/>
      <c r="SHC90" s="1017"/>
      <c r="SHD90" s="1017"/>
      <c r="SHE90" s="1017"/>
      <c r="SHF90" s="1017"/>
      <c r="SHG90" s="1017"/>
      <c r="SHH90" s="1017"/>
      <c r="SHI90" s="1017"/>
      <c r="SHJ90" s="1017"/>
      <c r="SHK90" s="1017"/>
      <c r="SHL90" s="1017"/>
      <c r="SHM90" s="1017"/>
      <c r="SHN90" s="1017"/>
      <c r="SHO90" s="1017"/>
      <c r="SHP90" s="1017"/>
      <c r="SHQ90" s="1017"/>
      <c r="SHR90" s="1017"/>
      <c r="SHS90" s="1017"/>
      <c r="SHT90" s="1017"/>
      <c r="SHU90" s="1017"/>
      <c r="SHV90" s="1017"/>
      <c r="SHW90" s="1017"/>
      <c r="SHX90" s="1017"/>
      <c r="SHY90" s="1017"/>
      <c r="SHZ90" s="1017"/>
      <c r="SIA90" s="1017"/>
      <c r="SIB90" s="1017"/>
      <c r="SIC90" s="1017"/>
      <c r="SID90" s="1017"/>
      <c r="SIE90" s="1017"/>
      <c r="SIF90" s="1017"/>
      <c r="SIG90" s="1017"/>
      <c r="SIH90" s="1017"/>
      <c r="SII90" s="1017"/>
      <c r="SIJ90" s="1017"/>
      <c r="SIK90" s="1017"/>
      <c r="SIL90" s="1017"/>
      <c r="SIM90" s="1017"/>
      <c r="SIN90" s="1017"/>
      <c r="SIO90" s="1017"/>
      <c r="SIP90" s="1017"/>
      <c r="SIQ90" s="1017"/>
      <c r="SIR90" s="1017"/>
      <c r="SIS90" s="1017"/>
      <c r="SIT90" s="1017"/>
      <c r="SIU90" s="1017"/>
      <c r="SIV90" s="1017"/>
      <c r="SIW90" s="1017"/>
      <c r="SIX90" s="1017"/>
      <c r="SIY90" s="1017"/>
      <c r="SIZ90" s="1017"/>
      <c r="SJA90" s="1017"/>
      <c r="SJB90" s="1017"/>
      <c r="SJC90" s="1017"/>
      <c r="SJD90" s="1017"/>
      <c r="SJE90" s="1017"/>
      <c r="SJF90" s="1017"/>
      <c r="SJG90" s="1017"/>
      <c r="SJH90" s="1017"/>
      <c r="SJI90" s="1017"/>
      <c r="SJJ90" s="1017"/>
      <c r="SJK90" s="1017"/>
      <c r="SJL90" s="1017"/>
      <c r="SJM90" s="1017"/>
      <c r="SJN90" s="1017"/>
      <c r="SJO90" s="1017"/>
      <c r="SJP90" s="1017"/>
      <c r="SJQ90" s="1017"/>
      <c r="SJR90" s="1017"/>
      <c r="SJS90" s="1017"/>
      <c r="SJT90" s="1017"/>
      <c r="SJU90" s="1017"/>
      <c r="SJV90" s="1017"/>
      <c r="SJW90" s="1017"/>
      <c r="SJX90" s="1017"/>
      <c r="SJY90" s="1017"/>
      <c r="SJZ90" s="1017"/>
      <c r="SKA90" s="1017"/>
      <c r="SKB90" s="1017"/>
      <c r="SKC90" s="1017"/>
      <c r="SKD90" s="1017"/>
      <c r="SKE90" s="1017"/>
      <c r="SKF90" s="1017"/>
      <c r="SKG90" s="1017"/>
      <c r="SKH90" s="1017"/>
      <c r="SKI90" s="1017"/>
      <c r="SKJ90" s="1017"/>
      <c r="SKK90" s="1017"/>
      <c r="SKL90" s="1017"/>
      <c r="SKM90" s="1017"/>
      <c r="SKN90" s="1017"/>
      <c r="SKO90" s="1017"/>
      <c r="SKP90" s="1017"/>
      <c r="SKQ90" s="1017"/>
      <c r="SKR90" s="1017"/>
      <c r="SKS90" s="1017"/>
      <c r="SKT90" s="1017"/>
      <c r="SKU90" s="1017"/>
      <c r="SKV90" s="1017"/>
      <c r="SKW90" s="1017"/>
      <c r="SKX90" s="1017"/>
      <c r="SKY90" s="1017"/>
      <c r="SKZ90" s="1017"/>
      <c r="SLA90" s="1017"/>
      <c r="SLB90" s="1017"/>
      <c r="SLC90" s="1017"/>
      <c r="SLD90" s="1017"/>
      <c r="SLE90" s="1017"/>
      <c r="SLF90" s="1017"/>
      <c r="SLG90" s="1017"/>
      <c r="SLH90" s="1017"/>
      <c r="SLI90" s="1017"/>
      <c r="SLJ90" s="1017"/>
      <c r="SLK90" s="1017"/>
      <c r="SLL90" s="1017"/>
      <c r="SLM90" s="1017"/>
      <c r="SLN90" s="1017"/>
      <c r="SLO90" s="1017"/>
      <c r="SLP90" s="1017"/>
      <c r="SLQ90" s="1017"/>
      <c r="SLR90" s="1017"/>
      <c r="SLS90" s="1017"/>
      <c r="SLT90" s="1017"/>
      <c r="SLU90" s="1017"/>
      <c r="SLV90" s="1017"/>
      <c r="SLW90" s="1017"/>
      <c r="SLX90" s="1017"/>
      <c r="SLY90" s="1017"/>
      <c r="SLZ90" s="1017"/>
      <c r="SMA90" s="1017"/>
      <c r="SMB90" s="1017"/>
      <c r="SMC90" s="1017"/>
      <c r="SMD90" s="1017"/>
      <c r="SME90" s="1017"/>
      <c r="SMF90" s="1017"/>
      <c r="SMG90" s="1017"/>
      <c r="SMH90" s="1017"/>
      <c r="SMI90" s="1017"/>
      <c r="SMJ90" s="1017"/>
      <c r="SMK90" s="1017"/>
      <c r="SML90" s="1017"/>
      <c r="SMM90" s="1017"/>
      <c r="SMN90" s="1017"/>
      <c r="SMO90" s="1017"/>
      <c r="SMP90" s="1017"/>
      <c r="SMQ90" s="1017"/>
      <c r="SMR90" s="1017"/>
      <c r="SMS90" s="1017"/>
      <c r="SMT90" s="1017"/>
      <c r="SMU90" s="1017"/>
      <c r="SMV90" s="1017"/>
      <c r="SMW90" s="1017"/>
      <c r="SMX90" s="1017"/>
      <c r="SMY90" s="1017"/>
      <c r="SMZ90" s="1017"/>
      <c r="SNA90" s="1017"/>
      <c r="SNB90" s="1017"/>
      <c r="SNC90" s="1017"/>
      <c r="SND90" s="1017"/>
      <c r="SNE90" s="1017"/>
      <c r="SNF90" s="1017"/>
      <c r="SNG90" s="1017"/>
      <c r="SNH90" s="1017"/>
      <c r="SNI90" s="1017"/>
      <c r="SNJ90" s="1017"/>
      <c r="SNK90" s="1017"/>
      <c r="SNL90" s="1017"/>
      <c r="SNM90" s="1017"/>
      <c r="SNN90" s="1017"/>
      <c r="SNO90" s="1017"/>
      <c r="SNP90" s="1017"/>
      <c r="SNQ90" s="1017"/>
      <c r="SNR90" s="1017"/>
      <c r="SNS90" s="1017"/>
      <c r="SNT90" s="1017"/>
      <c r="SNU90" s="1017"/>
      <c r="SNV90" s="1017"/>
      <c r="SNW90" s="1017"/>
      <c r="SNX90" s="1017"/>
      <c r="SNY90" s="1017"/>
      <c r="SNZ90" s="1017"/>
      <c r="SOA90" s="1017"/>
      <c r="SOB90" s="1017"/>
      <c r="SOC90" s="1017"/>
      <c r="SOD90" s="1017"/>
      <c r="SOE90" s="1017"/>
      <c r="SOF90" s="1017"/>
      <c r="SOG90" s="1017"/>
      <c r="SOH90" s="1017"/>
      <c r="SOI90" s="1017"/>
      <c r="SOJ90" s="1017"/>
      <c r="SOK90" s="1017"/>
      <c r="SOL90" s="1017"/>
      <c r="SOM90" s="1017"/>
      <c r="SON90" s="1017"/>
      <c r="SOO90" s="1017"/>
      <c r="SOP90" s="1017"/>
      <c r="SOQ90" s="1017"/>
      <c r="SOR90" s="1017"/>
      <c r="SOS90" s="1017"/>
      <c r="SOT90" s="1017"/>
      <c r="SOU90" s="1017"/>
      <c r="SOV90" s="1017"/>
      <c r="SOW90" s="1017"/>
      <c r="SOX90" s="1017"/>
      <c r="SOY90" s="1017"/>
      <c r="SOZ90" s="1017"/>
      <c r="SPA90" s="1017"/>
      <c r="SPB90" s="1017"/>
      <c r="SPC90" s="1017"/>
      <c r="SPD90" s="1017"/>
      <c r="SPE90" s="1017"/>
      <c r="SPF90" s="1017"/>
      <c r="SPG90" s="1017"/>
      <c r="SPH90" s="1017"/>
      <c r="SPI90" s="1017"/>
      <c r="SPJ90" s="1017"/>
      <c r="SPK90" s="1017"/>
      <c r="SPL90" s="1017"/>
      <c r="SPM90" s="1017"/>
      <c r="SPN90" s="1017"/>
      <c r="SPO90" s="1017"/>
      <c r="SPP90" s="1017"/>
      <c r="SPQ90" s="1017"/>
      <c r="SPR90" s="1017"/>
      <c r="SPS90" s="1017"/>
      <c r="SPT90" s="1017"/>
      <c r="SPU90" s="1017"/>
      <c r="SPV90" s="1017"/>
      <c r="SPW90" s="1017"/>
      <c r="SPX90" s="1017"/>
      <c r="SPY90" s="1017"/>
      <c r="SPZ90" s="1017"/>
      <c r="SQA90" s="1017"/>
      <c r="SQB90" s="1017"/>
      <c r="SQC90" s="1017"/>
      <c r="SQD90" s="1017"/>
      <c r="SQE90" s="1017"/>
      <c r="SQF90" s="1017"/>
      <c r="SQG90" s="1017"/>
      <c r="SQH90" s="1017"/>
      <c r="SQI90" s="1017"/>
      <c r="SQJ90" s="1017"/>
      <c r="SQK90" s="1017"/>
      <c r="SQL90" s="1017"/>
      <c r="SQM90" s="1017"/>
      <c r="SQN90" s="1017"/>
      <c r="SQO90" s="1017"/>
      <c r="SQP90" s="1017"/>
      <c r="SQQ90" s="1017"/>
      <c r="SQR90" s="1017"/>
      <c r="SQS90" s="1017"/>
      <c r="SQT90" s="1017"/>
      <c r="SQU90" s="1017"/>
      <c r="SQV90" s="1017"/>
      <c r="SQW90" s="1017"/>
      <c r="SQX90" s="1017"/>
      <c r="SQY90" s="1017"/>
      <c r="SQZ90" s="1017"/>
      <c r="SRA90" s="1017"/>
      <c r="SRB90" s="1017"/>
      <c r="SRC90" s="1017"/>
      <c r="SRD90" s="1017"/>
      <c r="SRE90" s="1017"/>
      <c r="SRF90" s="1017"/>
      <c r="SRG90" s="1017"/>
      <c r="SRH90" s="1017"/>
      <c r="SRI90" s="1017"/>
      <c r="SRJ90" s="1017"/>
      <c r="SRK90" s="1017"/>
      <c r="SRL90" s="1017"/>
      <c r="SRM90" s="1017"/>
      <c r="SRN90" s="1017"/>
      <c r="SRO90" s="1017"/>
      <c r="SRP90" s="1017"/>
      <c r="SRQ90" s="1017"/>
      <c r="SRR90" s="1017"/>
      <c r="SRS90" s="1017"/>
      <c r="SRT90" s="1017"/>
      <c r="SRU90" s="1017"/>
      <c r="SRV90" s="1017"/>
      <c r="SRW90" s="1017"/>
      <c r="SRX90" s="1017"/>
      <c r="SRY90" s="1017"/>
      <c r="SRZ90" s="1017"/>
      <c r="SSA90" s="1017"/>
      <c r="SSB90" s="1017"/>
      <c r="SSC90" s="1017"/>
      <c r="SSD90" s="1017"/>
      <c r="SSE90" s="1017"/>
      <c r="SSF90" s="1017"/>
      <c r="SSG90" s="1017"/>
      <c r="SSH90" s="1017"/>
      <c r="SSI90" s="1017"/>
      <c r="SSJ90" s="1017"/>
      <c r="SSK90" s="1017"/>
      <c r="SSL90" s="1017"/>
      <c r="SSM90" s="1017"/>
      <c r="SSN90" s="1017"/>
      <c r="SSO90" s="1017"/>
      <c r="SSP90" s="1017"/>
      <c r="SSQ90" s="1017"/>
      <c r="SSR90" s="1017"/>
      <c r="SSS90" s="1017"/>
      <c r="SST90" s="1017"/>
      <c r="SSU90" s="1017"/>
      <c r="SSV90" s="1017"/>
      <c r="SSW90" s="1017"/>
      <c r="SSX90" s="1017"/>
      <c r="SSY90" s="1017"/>
      <c r="SSZ90" s="1017"/>
      <c r="STA90" s="1017"/>
      <c r="STB90" s="1017"/>
      <c r="STC90" s="1017"/>
      <c r="STD90" s="1017"/>
      <c r="STE90" s="1017"/>
      <c r="STF90" s="1017"/>
      <c r="STG90" s="1017"/>
      <c r="STH90" s="1017"/>
      <c r="STI90" s="1017"/>
      <c r="STJ90" s="1017"/>
      <c r="STK90" s="1017"/>
      <c r="STL90" s="1017"/>
      <c r="STM90" s="1017"/>
      <c r="STN90" s="1017"/>
      <c r="STO90" s="1017"/>
      <c r="STP90" s="1017"/>
      <c r="STQ90" s="1017"/>
      <c r="STR90" s="1017"/>
      <c r="STS90" s="1017"/>
      <c r="STT90" s="1017"/>
      <c r="STU90" s="1017"/>
      <c r="STV90" s="1017"/>
      <c r="STW90" s="1017"/>
      <c r="STX90" s="1017"/>
      <c r="STY90" s="1017"/>
      <c r="STZ90" s="1017"/>
      <c r="SUA90" s="1017"/>
      <c r="SUB90" s="1017"/>
      <c r="SUC90" s="1017"/>
      <c r="SUD90" s="1017"/>
      <c r="SUE90" s="1017"/>
      <c r="SUF90" s="1017"/>
      <c r="SUG90" s="1017"/>
      <c r="SUH90" s="1017"/>
      <c r="SUI90" s="1017"/>
      <c r="SUJ90" s="1017"/>
      <c r="SUK90" s="1017"/>
      <c r="SUL90" s="1017"/>
      <c r="SUM90" s="1017"/>
      <c r="SUN90" s="1017"/>
      <c r="SUO90" s="1017"/>
      <c r="SUP90" s="1017"/>
      <c r="SUQ90" s="1017"/>
      <c r="SUR90" s="1017"/>
      <c r="SUS90" s="1017"/>
      <c r="SUT90" s="1017"/>
      <c r="SUU90" s="1017"/>
      <c r="SUV90" s="1017"/>
      <c r="SUW90" s="1017"/>
      <c r="SUX90" s="1017"/>
      <c r="SUY90" s="1017"/>
      <c r="SUZ90" s="1017"/>
      <c r="SVA90" s="1017"/>
      <c r="SVB90" s="1017"/>
      <c r="SVC90" s="1017"/>
      <c r="SVD90" s="1017"/>
      <c r="SVE90" s="1017"/>
      <c r="SVF90" s="1017"/>
      <c r="SVG90" s="1017"/>
      <c r="SVH90" s="1017"/>
      <c r="SVI90" s="1017"/>
      <c r="SVJ90" s="1017"/>
      <c r="SVK90" s="1017"/>
      <c r="SVL90" s="1017"/>
      <c r="SVM90" s="1017"/>
      <c r="SVN90" s="1017"/>
      <c r="SVO90" s="1017"/>
      <c r="SVP90" s="1017"/>
      <c r="SVQ90" s="1017"/>
      <c r="SVR90" s="1017"/>
      <c r="SVS90" s="1017"/>
      <c r="SVT90" s="1017"/>
      <c r="SVU90" s="1017"/>
      <c r="SVV90" s="1017"/>
      <c r="SVW90" s="1017"/>
      <c r="SVX90" s="1017"/>
      <c r="SVY90" s="1017"/>
      <c r="SVZ90" s="1017"/>
      <c r="SWA90" s="1017"/>
      <c r="SWB90" s="1017"/>
      <c r="SWC90" s="1017"/>
      <c r="SWD90" s="1017"/>
      <c r="SWE90" s="1017"/>
      <c r="SWF90" s="1017"/>
      <c r="SWG90" s="1017"/>
      <c r="SWH90" s="1017"/>
      <c r="SWI90" s="1017"/>
      <c r="SWJ90" s="1017"/>
      <c r="SWK90" s="1017"/>
      <c r="SWL90" s="1017"/>
      <c r="SWM90" s="1017"/>
      <c r="SWN90" s="1017"/>
      <c r="SWO90" s="1017"/>
      <c r="SWP90" s="1017"/>
      <c r="SWQ90" s="1017"/>
      <c r="SWR90" s="1017"/>
      <c r="SWS90" s="1017"/>
      <c r="SWT90" s="1017"/>
      <c r="SWU90" s="1017"/>
      <c r="SWV90" s="1017"/>
      <c r="SWW90" s="1017"/>
      <c r="SWX90" s="1017"/>
      <c r="SWY90" s="1017"/>
      <c r="SWZ90" s="1017"/>
      <c r="SXA90" s="1017"/>
      <c r="SXB90" s="1017"/>
      <c r="SXC90" s="1017"/>
      <c r="SXD90" s="1017"/>
      <c r="SXE90" s="1017"/>
      <c r="SXF90" s="1017"/>
      <c r="SXG90" s="1017"/>
      <c r="SXH90" s="1017"/>
      <c r="SXI90" s="1017"/>
      <c r="SXJ90" s="1017"/>
      <c r="SXK90" s="1017"/>
      <c r="SXL90" s="1017"/>
      <c r="SXM90" s="1017"/>
      <c r="SXN90" s="1017"/>
      <c r="SXO90" s="1017"/>
      <c r="SXP90" s="1017"/>
      <c r="SXQ90" s="1017"/>
      <c r="SXR90" s="1017"/>
      <c r="SXS90" s="1017"/>
      <c r="SXT90" s="1017"/>
      <c r="SXU90" s="1017"/>
      <c r="SXV90" s="1017"/>
      <c r="SXW90" s="1017"/>
      <c r="SXX90" s="1017"/>
      <c r="SXY90" s="1017"/>
      <c r="SXZ90" s="1017"/>
      <c r="SYA90" s="1017"/>
      <c r="SYB90" s="1017"/>
      <c r="SYC90" s="1017"/>
      <c r="SYD90" s="1017"/>
      <c r="SYE90" s="1017"/>
      <c r="SYF90" s="1017"/>
      <c r="SYG90" s="1017"/>
      <c r="SYH90" s="1017"/>
      <c r="SYI90" s="1017"/>
      <c r="SYJ90" s="1017"/>
      <c r="SYK90" s="1017"/>
      <c r="SYL90" s="1017"/>
      <c r="SYM90" s="1017"/>
      <c r="SYN90" s="1017"/>
      <c r="SYO90" s="1017"/>
      <c r="SYP90" s="1017"/>
      <c r="SYQ90" s="1017"/>
      <c r="SYR90" s="1017"/>
      <c r="SYS90" s="1017"/>
      <c r="SYT90" s="1017"/>
      <c r="SYU90" s="1017"/>
      <c r="SYV90" s="1017"/>
      <c r="SYW90" s="1017"/>
      <c r="SYX90" s="1017"/>
      <c r="SYY90" s="1017"/>
      <c r="SYZ90" s="1017"/>
      <c r="SZA90" s="1017"/>
      <c r="SZB90" s="1017"/>
      <c r="SZC90" s="1017"/>
      <c r="SZD90" s="1017"/>
      <c r="SZE90" s="1017"/>
      <c r="SZF90" s="1017"/>
      <c r="SZG90" s="1017"/>
      <c r="SZH90" s="1017"/>
      <c r="SZI90" s="1017"/>
      <c r="SZJ90" s="1017"/>
      <c r="SZK90" s="1017"/>
      <c r="SZL90" s="1017"/>
      <c r="SZM90" s="1017"/>
      <c r="SZN90" s="1017"/>
      <c r="SZO90" s="1017"/>
      <c r="SZP90" s="1017"/>
      <c r="SZQ90" s="1017"/>
      <c r="SZR90" s="1017"/>
      <c r="SZS90" s="1017"/>
      <c r="SZT90" s="1017"/>
      <c r="SZU90" s="1017"/>
      <c r="SZV90" s="1017"/>
      <c r="SZW90" s="1017"/>
      <c r="SZX90" s="1017"/>
      <c r="SZY90" s="1017"/>
      <c r="SZZ90" s="1017"/>
      <c r="TAA90" s="1017"/>
      <c r="TAB90" s="1017"/>
      <c r="TAC90" s="1017"/>
      <c r="TAD90" s="1017"/>
      <c r="TAE90" s="1017"/>
      <c r="TAF90" s="1017"/>
      <c r="TAG90" s="1017"/>
      <c r="TAH90" s="1017"/>
      <c r="TAI90" s="1017"/>
      <c r="TAJ90" s="1017"/>
      <c r="TAK90" s="1017"/>
      <c r="TAL90" s="1017"/>
      <c r="TAM90" s="1017"/>
      <c r="TAN90" s="1017"/>
      <c r="TAO90" s="1017"/>
      <c r="TAP90" s="1017"/>
      <c r="TAQ90" s="1017"/>
      <c r="TAR90" s="1017"/>
      <c r="TAS90" s="1017"/>
      <c r="TAT90" s="1017"/>
      <c r="TAU90" s="1017"/>
      <c r="TAV90" s="1017"/>
      <c r="TAW90" s="1017"/>
      <c r="TAX90" s="1017"/>
      <c r="TAY90" s="1017"/>
      <c r="TAZ90" s="1017"/>
      <c r="TBA90" s="1017"/>
      <c r="TBB90" s="1017"/>
      <c r="TBC90" s="1017"/>
      <c r="TBD90" s="1017"/>
      <c r="TBE90" s="1017"/>
      <c r="TBF90" s="1017"/>
      <c r="TBG90" s="1017"/>
      <c r="TBH90" s="1017"/>
      <c r="TBI90" s="1017"/>
      <c r="TBJ90" s="1017"/>
      <c r="TBK90" s="1017"/>
      <c r="TBL90" s="1017"/>
      <c r="TBM90" s="1017"/>
      <c r="TBN90" s="1017"/>
      <c r="TBO90" s="1017"/>
      <c r="TBP90" s="1017"/>
      <c r="TBQ90" s="1017"/>
      <c r="TBR90" s="1017"/>
      <c r="TBS90" s="1017"/>
      <c r="TBT90" s="1017"/>
      <c r="TBU90" s="1017"/>
      <c r="TBV90" s="1017"/>
      <c r="TBW90" s="1017"/>
      <c r="TBX90" s="1017"/>
      <c r="TBY90" s="1017"/>
      <c r="TBZ90" s="1017"/>
      <c r="TCA90" s="1017"/>
      <c r="TCB90" s="1017"/>
      <c r="TCC90" s="1017"/>
      <c r="TCD90" s="1017"/>
      <c r="TCE90" s="1017"/>
      <c r="TCF90" s="1017"/>
      <c r="TCG90" s="1017"/>
      <c r="TCH90" s="1017"/>
      <c r="TCI90" s="1017"/>
      <c r="TCJ90" s="1017"/>
      <c r="TCK90" s="1017"/>
      <c r="TCL90" s="1017"/>
      <c r="TCM90" s="1017"/>
      <c r="TCN90" s="1017"/>
      <c r="TCO90" s="1017"/>
      <c r="TCP90" s="1017"/>
      <c r="TCQ90" s="1017"/>
      <c r="TCR90" s="1017"/>
      <c r="TCS90" s="1017"/>
      <c r="TCT90" s="1017"/>
      <c r="TCU90" s="1017"/>
      <c r="TCV90" s="1017"/>
      <c r="TCW90" s="1017"/>
      <c r="TCX90" s="1017"/>
      <c r="TCY90" s="1017"/>
      <c r="TCZ90" s="1017"/>
      <c r="TDA90" s="1017"/>
      <c r="TDB90" s="1017"/>
      <c r="TDC90" s="1017"/>
      <c r="TDD90" s="1017"/>
      <c r="TDE90" s="1017"/>
      <c r="TDF90" s="1017"/>
      <c r="TDG90" s="1017"/>
      <c r="TDH90" s="1017"/>
      <c r="TDI90" s="1017"/>
      <c r="TDJ90" s="1017"/>
      <c r="TDK90" s="1017"/>
      <c r="TDL90" s="1017"/>
      <c r="TDM90" s="1017"/>
      <c r="TDN90" s="1017"/>
      <c r="TDO90" s="1017"/>
      <c r="TDP90" s="1017"/>
      <c r="TDQ90" s="1017"/>
      <c r="TDR90" s="1017"/>
      <c r="TDS90" s="1017"/>
      <c r="TDT90" s="1017"/>
      <c r="TDU90" s="1017"/>
      <c r="TDV90" s="1017"/>
      <c r="TDW90" s="1017"/>
      <c r="TDX90" s="1017"/>
      <c r="TDY90" s="1017"/>
      <c r="TDZ90" s="1017"/>
      <c r="TEA90" s="1017"/>
      <c r="TEB90" s="1017"/>
      <c r="TEC90" s="1017"/>
      <c r="TED90" s="1017"/>
      <c r="TEE90" s="1017"/>
      <c r="TEF90" s="1017"/>
      <c r="TEG90" s="1017"/>
      <c r="TEH90" s="1017"/>
      <c r="TEI90" s="1017"/>
      <c r="TEJ90" s="1017"/>
      <c r="TEK90" s="1017"/>
      <c r="TEL90" s="1017"/>
      <c r="TEM90" s="1017"/>
      <c r="TEN90" s="1017"/>
      <c r="TEO90" s="1017"/>
      <c r="TEP90" s="1017"/>
      <c r="TEQ90" s="1017"/>
      <c r="TER90" s="1017"/>
      <c r="TES90" s="1017"/>
      <c r="TET90" s="1017"/>
      <c r="TEU90" s="1017"/>
      <c r="TEV90" s="1017"/>
      <c r="TEW90" s="1017"/>
      <c r="TEX90" s="1017"/>
      <c r="TEY90" s="1017"/>
      <c r="TEZ90" s="1017"/>
      <c r="TFA90" s="1017"/>
      <c r="TFB90" s="1017"/>
      <c r="TFC90" s="1017"/>
      <c r="TFD90" s="1017"/>
      <c r="TFE90" s="1017"/>
      <c r="TFF90" s="1017"/>
      <c r="TFG90" s="1017"/>
      <c r="TFH90" s="1017"/>
      <c r="TFI90" s="1017"/>
      <c r="TFJ90" s="1017"/>
      <c r="TFK90" s="1017"/>
      <c r="TFL90" s="1017"/>
      <c r="TFM90" s="1017"/>
      <c r="TFN90" s="1017"/>
      <c r="TFO90" s="1017"/>
      <c r="TFP90" s="1017"/>
      <c r="TFQ90" s="1017"/>
      <c r="TFR90" s="1017"/>
      <c r="TFS90" s="1017"/>
      <c r="TFT90" s="1017"/>
      <c r="TFU90" s="1017"/>
      <c r="TFV90" s="1017"/>
      <c r="TFW90" s="1017"/>
      <c r="TFX90" s="1017"/>
      <c r="TFY90" s="1017"/>
      <c r="TFZ90" s="1017"/>
      <c r="TGA90" s="1017"/>
      <c r="TGB90" s="1017"/>
      <c r="TGC90" s="1017"/>
      <c r="TGD90" s="1017"/>
      <c r="TGE90" s="1017"/>
      <c r="TGF90" s="1017"/>
      <c r="TGG90" s="1017"/>
      <c r="TGH90" s="1017"/>
      <c r="TGI90" s="1017"/>
      <c r="TGJ90" s="1017"/>
      <c r="TGK90" s="1017"/>
      <c r="TGL90" s="1017"/>
      <c r="TGM90" s="1017"/>
      <c r="TGN90" s="1017"/>
      <c r="TGO90" s="1017"/>
      <c r="TGP90" s="1017"/>
      <c r="TGQ90" s="1017"/>
      <c r="TGR90" s="1017"/>
      <c r="TGS90" s="1017"/>
      <c r="TGT90" s="1017"/>
      <c r="TGU90" s="1017"/>
      <c r="TGV90" s="1017"/>
      <c r="TGW90" s="1017"/>
      <c r="TGX90" s="1017"/>
      <c r="TGY90" s="1017"/>
      <c r="TGZ90" s="1017"/>
      <c r="THA90" s="1017"/>
      <c r="THB90" s="1017"/>
      <c r="THC90" s="1017"/>
      <c r="THD90" s="1017"/>
      <c r="THE90" s="1017"/>
      <c r="THF90" s="1017"/>
      <c r="THG90" s="1017"/>
      <c r="THH90" s="1017"/>
      <c r="THI90" s="1017"/>
      <c r="THJ90" s="1017"/>
      <c r="THK90" s="1017"/>
      <c r="THL90" s="1017"/>
      <c r="THM90" s="1017"/>
      <c r="THN90" s="1017"/>
      <c r="THO90" s="1017"/>
      <c r="THP90" s="1017"/>
      <c r="THQ90" s="1017"/>
      <c r="THR90" s="1017"/>
      <c r="THS90" s="1017"/>
      <c r="THT90" s="1017"/>
      <c r="THU90" s="1017"/>
      <c r="THV90" s="1017"/>
      <c r="THW90" s="1017"/>
      <c r="THX90" s="1017"/>
      <c r="THY90" s="1017"/>
      <c r="THZ90" s="1017"/>
      <c r="TIA90" s="1017"/>
      <c r="TIB90" s="1017"/>
      <c r="TIC90" s="1017"/>
      <c r="TID90" s="1017"/>
      <c r="TIE90" s="1017"/>
      <c r="TIF90" s="1017"/>
      <c r="TIG90" s="1017"/>
      <c r="TIH90" s="1017"/>
      <c r="TII90" s="1017"/>
      <c r="TIJ90" s="1017"/>
      <c r="TIK90" s="1017"/>
      <c r="TIL90" s="1017"/>
      <c r="TIM90" s="1017"/>
      <c r="TIN90" s="1017"/>
      <c r="TIO90" s="1017"/>
      <c r="TIP90" s="1017"/>
      <c r="TIQ90" s="1017"/>
      <c r="TIR90" s="1017"/>
      <c r="TIS90" s="1017"/>
      <c r="TIT90" s="1017"/>
      <c r="TIU90" s="1017"/>
      <c r="TIV90" s="1017"/>
      <c r="TIW90" s="1017"/>
      <c r="TIX90" s="1017"/>
      <c r="TIY90" s="1017"/>
      <c r="TIZ90" s="1017"/>
      <c r="TJA90" s="1017"/>
      <c r="TJB90" s="1017"/>
      <c r="TJC90" s="1017"/>
      <c r="TJD90" s="1017"/>
      <c r="TJE90" s="1017"/>
      <c r="TJF90" s="1017"/>
      <c r="TJG90" s="1017"/>
      <c r="TJH90" s="1017"/>
      <c r="TJI90" s="1017"/>
      <c r="TJJ90" s="1017"/>
      <c r="TJK90" s="1017"/>
      <c r="TJL90" s="1017"/>
      <c r="TJM90" s="1017"/>
      <c r="TJN90" s="1017"/>
      <c r="TJO90" s="1017"/>
      <c r="TJP90" s="1017"/>
      <c r="TJQ90" s="1017"/>
      <c r="TJR90" s="1017"/>
      <c r="TJS90" s="1017"/>
      <c r="TJT90" s="1017"/>
      <c r="TJU90" s="1017"/>
      <c r="TJV90" s="1017"/>
      <c r="TJW90" s="1017"/>
      <c r="TJX90" s="1017"/>
      <c r="TJY90" s="1017"/>
      <c r="TJZ90" s="1017"/>
      <c r="TKA90" s="1017"/>
      <c r="TKB90" s="1017"/>
      <c r="TKC90" s="1017"/>
      <c r="TKD90" s="1017"/>
      <c r="TKE90" s="1017"/>
      <c r="TKF90" s="1017"/>
      <c r="TKG90" s="1017"/>
      <c r="TKH90" s="1017"/>
      <c r="TKI90" s="1017"/>
      <c r="TKJ90" s="1017"/>
      <c r="TKK90" s="1017"/>
      <c r="TKL90" s="1017"/>
      <c r="TKM90" s="1017"/>
      <c r="TKN90" s="1017"/>
      <c r="TKO90" s="1017"/>
      <c r="TKP90" s="1017"/>
      <c r="TKQ90" s="1017"/>
      <c r="TKR90" s="1017"/>
      <c r="TKS90" s="1017"/>
      <c r="TKT90" s="1017"/>
      <c r="TKU90" s="1017"/>
      <c r="TKV90" s="1017"/>
      <c r="TKW90" s="1017"/>
      <c r="TKX90" s="1017"/>
      <c r="TKY90" s="1017"/>
      <c r="TKZ90" s="1017"/>
      <c r="TLA90" s="1017"/>
      <c r="TLB90" s="1017"/>
      <c r="TLC90" s="1017"/>
      <c r="TLD90" s="1017"/>
      <c r="TLE90" s="1017"/>
      <c r="TLF90" s="1017"/>
      <c r="TLG90" s="1017"/>
      <c r="TLH90" s="1017"/>
      <c r="TLI90" s="1017"/>
      <c r="TLJ90" s="1017"/>
      <c r="TLK90" s="1017"/>
      <c r="TLL90" s="1017"/>
      <c r="TLM90" s="1017"/>
      <c r="TLN90" s="1017"/>
      <c r="TLO90" s="1017"/>
      <c r="TLP90" s="1017"/>
      <c r="TLQ90" s="1017"/>
      <c r="TLR90" s="1017"/>
      <c r="TLS90" s="1017"/>
      <c r="TLT90" s="1017"/>
      <c r="TLU90" s="1017"/>
      <c r="TLV90" s="1017"/>
      <c r="TLW90" s="1017"/>
      <c r="TLX90" s="1017"/>
      <c r="TLY90" s="1017"/>
      <c r="TLZ90" s="1017"/>
      <c r="TMA90" s="1017"/>
      <c r="TMB90" s="1017"/>
      <c r="TMC90" s="1017"/>
      <c r="TMD90" s="1017"/>
      <c r="TME90" s="1017"/>
      <c r="TMF90" s="1017"/>
      <c r="TMG90" s="1017"/>
      <c r="TMH90" s="1017"/>
      <c r="TMI90" s="1017"/>
      <c r="TMJ90" s="1017"/>
      <c r="TMK90" s="1017"/>
      <c r="TML90" s="1017"/>
      <c r="TMM90" s="1017"/>
      <c r="TMN90" s="1017"/>
      <c r="TMO90" s="1017"/>
      <c r="TMP90" s="1017"/>
      <c r="TMQ90" s="1017"/>
      <c r="TMR90" s="1017"/>
      <c r="TMS90" s="1017"/>
      <c r="TMT90" s="1017"/>
      <c r="TMU90" s="1017"/>
      <c r="TMV90" s="1017"/>
      <c r="TMW90" s="1017"/>
      <c r="TMX90" s="1017"/>
      <c r="TMY90" s="1017"/>
      <c r="TMZ90" s="1017"/>
      <c r="TNA90" s="1017"/>
      <c r="TNB90" s="1017"/>
      <c r="TNC90" s="1017"/>
      <c r="TND90" s="1017"/>
      <c r="TNE90" s="1017"/>
      <c r="TNF90" s="1017"/>
      <c r="TNG90" s="1017"/>
      <c r="TNH90" s="1017"/>
      <c r="TNI90" s="1017"/>
      <c r="TNJ90" s="1017"/>
      <c r="TNK90" s="1017"/>
      <c r="TNL90" s="1017"/>
      <c r="TNM90" s="1017"/>
      <c r="TNN90" s="1017"/>
      <c r="TNO90" s="1017"/>
      <c r="TNP90" s="1017"/>
      <c r="TNQ90" s="1017"/>
      <c r="TNR90" s="1017"/>
      <c r="TNS90" s="1017"/>
      <c r="TNT90" s="1017"/>
      <c r="TNU90" s="1017"/>
      <c r="TNV90" s="1017"/>
      <c r="TNW90" s="1017"/>
      <c r="TNX90" s="1017"/>
      <c r="TNY90" s="1017"/>
      <c r="TNZ90" s="1017"/>
      <c r="TOA90" s="1017"/>
      <c r="TOB90" s="1017"/>
      <c r="TOC90" s="1017"/>
      <c r="TOD90" s="1017"/>
      <c r="TOE90" s="1017"/>
      <c r="TOF90" s="1017"/>
      <c r="TOG90" s="1017"/>
      <c r="TOH90" s="1017"/>
      <c r="TOI90" s="1017"/>
      <c r="TOJ90" s="1017"/>
      <c r="TOK90" s="1017"/>
      <c r="TOL90" s="1017"/>
      <c r="TOM90" s="1017"/>
      <c r="TON90" s="1017"/>
      <c r="TOO90" s="1017"/>
      <c r="TOP90" s="1017"/>
      <c r="TOQ90" s="1017"/>
      <c r="TOR90" s="1017"/>
      <c r="TOS90" s="1017"/>
      <c r="TOT90" s="1017"/>
      <c r="TOU90" s="1017"/>
      <c r="TOV90" s="1017"/>
      <c r="TOW90" s="1017"/>
      <c r="TOX90" s="1017"/>
      <c r="TOY90" s="1017"/>
      <c r="TOZ90" s="1017"/>
      <c r="TPA90" s="1017"/>
      <c r="TPB90" s="1017"/>
      <c r="TPC90" s="1017"/>
      <c r="TPD90" s="1017"/>
      <c r="TPE90" s="1017"/>
      <c r="TPF90" s="1017"/>
      <c r="TPG90" s="1017"/>
      <c r="TPH90" s="1017"/>
      <c r="TPI90" s="1017"/>
      <c r="TPJ90" s="1017"/>
      <c r="TPK90" s="1017"/>
      <c r="TPL90" s="1017"/>
      <c r="TPM90" s="1017"/>
      <c r="TPN90" s="1017"/>
      <c r="TPO90" s="1017"/>
      <c r="TPP90" s="1017"/>
      <c r="TPQ90" s="1017"/>
      <c r="TPR90" s="1017"/>
      <c r="TPS90" s="1017"/>
      <c r="TPT90" s="1017"/>
      <c r="TPU90" s="1017"/>
      <c r="TPV90" s="1017"/>
      <c r="TPW90" s="1017"/>
      <c r="TPX90" s="1017"/>
      <c r="TPY90" s="1017"/>
      <c r="TPZ90" s="1017"/>
      <c r="TQA90" s="1017"/>
      <c r="TQB90" s="1017"/>
      <c r="TQC90" s="1017"/>
      <c r="TQD90" s="1017"/>
      <c r="TQE90" s="1017"/>
      <c r="TQF90" s="1017"/>
      <c r="TQG90" s="1017"/>
      <c r="TQH90" s="1017"/>
      <c r="TQI90" s="1017"/>
      <c r="TQJ90" s="1017"/>
      <c r="TQK90" s="1017"/>
      <c r="TQL90" s="1017"/>
      <c r="TQM90" s="1017"/>
      <c r="TQN90" s="1017"/>
      <c r="TQO90" s="1017"/>
      <c r="TQP90" s="1017"/>
      <c r="TQQ90" s="1017"/>
      <c r="TQR90" s="1017"/>
      <c r="TQS90" s="1017"/>
      <c r="TQT90" s="1017"/>
      <c r="TQU90" s="1017"/>
      <c r="TQV90" s="1017"/>
      <c r="TQW90" s="1017"/>
      <c r="TQX90" s="1017"/>
      <c r="TQY90" s="1017"/>
      <c r="TQZ90" s="1017"/>
      <c r="TRA90" s="1017"/>
      <c r="TRB90" s="1017"/>
      <c r="TRC90" s="1017"/>
      <c r="TRD90" s="1017"/>
      <c r="TRE90" s="1017"/>
      <c r="TRF90" s="1017"/>
      <c r="TRG90" s="1017"/>
      <c r="TRH90" s="1017"/>
      <c r="TRI90" s="1017"/>
      <c r="TRJ90" s="1017"/>
      <c r="TRK90" s="1017"/>
      <c r="TRL90" s="1017"/>
      <c r="TRM90" s="1017"/>
      <c r="TRN90" s="1017"/>
      <c r="TRO90" s="1017"/>
      <c r="TRP90" s="1017"/>
      <c r="TRQ90" s="1017"/>
      <c r="TRR90" s="1017"/>
      <c r="TRS90" s="1017"/>
      <c r="TRT90" s="1017"/>
      <c r="TRU90" s="1017"/>
      <c r="TRV90" s="1017"/>
      <c r="TRW90" s="1017"/>
      <c r="TRX90" s="1017"/>
      <c r="TRY90" s="1017"/>
      <c r="TRZ90" s="1017"/>
      <c r="TSA90" s="1017"/>
      <c r="TSB90" s="1017"/>
      <c r="TSC90" s="1017"/>
      <c r="TSD90" s="1017"/>
      <c r="TSE90" s="1017"/>
      <c r="TSF90" s="1017"/>
      <c r="TSG90" s="1017"/>
      <c r="TSH90" s="1017"/>
      <c r="TSI90" s="1017"/>
      <c r="TSJ90" s="1017"/>
      <c r="TSK90" s="1017"/>
      <c r="TSL90" s="1017"/>
      <c r="TSM90" s="1017"/>
      <c r="TSN90" s="1017"/>
      <c r="TSO90" s="1017"/>
      <c r="TSP90" s="1017"/>
      <c r="TSQ90" s="1017"/>
      <c r="TSR90" s="1017"/>
      <c r="TSS90" s="1017"/>
      <c r="TST90" s="1017"/>
      <c r="TSU90" s="1017"/>
      <c r="TSV90" s="1017"/>
      <c r="TSW90" s="1017"/>
      <c r="TSX90" s="1017"/>
      <c r="TSY90" s="1017"/>
      <c r="TSZ90" s="1017"/>
      <c r="TTA90" s="1017"/>
      <c r="TTB90" s="1017"/>
      <c r="TTC90" s="1017"/>
      <c r="TTD90" s="1017"/>
      <c r="TTE90" s="1017"/>
      <c r="TTF90" s="1017"/>
      <c r="TTG90" s="1017"/>
      <c r="TTH90" s="1017"/>
      <c r="TTI90" s="1017"/>
      <c r="TTJ90" s="1017"/>
      <c r="TTK90" s="1017"/>
      <c r="TTL90" s="1017"/>
      <c r="TTM90" s="1017"/>
      <c r="TTN90" s="1017"/>
      <c r="TTO90" s="1017"/>
      <c r="TTP90" s="1017"/>
      <c r="TTQ90" s="1017"/>
      <c r="TTR90" s="1017"/>
      <c r="TTS90" s="1017"/>
      <c r="TTT90" s="1017"/>
      <c r="TTU90" s="1017"/>
      <c r="TTV90" s="1017"/>
      <c r="TTW90" s="1017"/>
      <c r="TTX90" s="1017"/>
      <c r="TTY90" s="1017"/>
      <c r="TTZ90" s="1017"/>
      <c r="TUA90" s="1017"/>
      <c r="TUB90" s="1017"/>
      <c r="TUC90" s="1017"/>
      <c r="TUD90" s="1017"/>
      <c r="TUE90" s="1017"/>
      <c r="TUF90" s="1017"/>
      <c r="TUG90" s="1017"/>
      <c r="TUH90" s="1017"/>
      <c r="TUI90" s="1017"/>
      <c r="TUJ90" s="1017"/>
      <c r="TUK90" s="1017"/>
      <c r="TUL90" s="1017"/>
      <c r="TUM90" s="1017"/>
      <c r="TUN90" s="1017"/>
      <c r="TUO90" s="1017"/>
      <c r="TUP90" s="1017"/>
      <c r="TUQ90" s="1017"/>
      <c r="TUR90" s="1017"/>
      <c r="TUS90" s="1017"/>
      <c r="TUT90" s="1017"/>
      <c r="TUU90" s="1017"/>
      <c r="TUV90" s="1017"/>
      <c r="TUW90" s="1017"/>
      <c r="TUX90" s="1017"/>
      <c r="TUY90" s="1017"/>
      <c r="TUZ90" s="1017"/>
      <c r="TVA90" s="1017"/>
      <c r="TVB90" s="1017"/>
      <c r="TVC90" s="1017"/>
      <c r="TVD90" s="1017"/>
      <c r="TVE90" s="1017"/>
      <c r="TVF90" s="1017"/>
      <c r="TVG90" s="1017"/>
      <c r="TVH90" s="1017"/>
      <c r="TVI90" s="1017"/>
      <c r="TVJ90" s="1017"/>
      <c r="TVK90" s="1017"/>
      <c r="TVL90" s="1017"/>
      <c r="TVM90" s="1017"/>
      <c r="TVN90" s="1017"/>
      <c r="TVO90" s="1017"/>
      <c r="TVP90" s="1017"/>
      <c r="TVQ90" s="1017"/>
      <c r="TVR90" s="1017"/>
      <c r="TVS90" s="1017"/>
      <c r="TVT90" s="1017"/>
      <c r="TVU90" s="1017"/>
      <c r="TVV90" s="1017"/>
      <c r="TVW90" s="1017"/>
      <c r="TVX90" s="1017"/>
      <c r="TVY90" s="1017"/>
      <c r="TVZ90" s="1017"/>
      <c r="TWA90" s="1017"/>
      <c r="TWB90" s="1017"/>
      <c r="TWC90" s="1017"/>
      <c r="TWD90" s="1017"/>
      <c r="TWE90" s="1017"/>
      <c r="TWF90" s="1017"/>
      <c r="TWG90" s="1017"/>
      <c r="TWH90" s="1017"/>
      <c r="TWI90" s="1017"/>
      <c r="TWJ90" s="1017"/>
      <c r="TWK90" s="1017"/>
      <c r="TWL90" s="1017"/>
      <c r="TWM90" s="1017"/>
      <c r="TWN90" s="1017"/>
      <c r="TWO90" s="1017"/>
      <c r="TWP90" s="1017"/>
      <c r="TWQ90" s="1017"/>
      <c r="TWR90" s="1017"/>
      <c r="TWS90" s="1017"/>
      <c r="TWT90" s="1017"/>
      <c r="TWU90" s="1017"/>
      <c r="TWV90" s="1017"/>
      <c r="TWW90" s="1017"/>
      <c r="TWX90" s="1017"/>
      <c r="TWY90" s="1017"/>
      <c r="TWZ90" s="1017"/>
      <c r="TXA90" s="1017"/>
      <c r="TXB90" s="1017"/>
      <c r="TXC90" s="1017"/>
      <c r="TXD90" s="1017"/>
      <c r="TXE90" s="1017"/>
      <c r="TXF90" s="1017"/>
      <c r="TXG90" s="1017"/>
      <c r="TXH90" s="1017"/>
      <c r="TXI90" s="1017"/>
      <c r="TXJ90" s="1017"/>
      <c r="TXK90" s="1017"/>
      <c r="TXL90" s="1017"/>
      <c r="TXM90" s="1017"/>
      <c r="TXN90" s="1017"/>
      <c r="TXO90" s="1017"/>
      <c r="TXP90" s="1017"/>
      <c r="TXQ90" s="1017"/>
      <c r="TXR90" s="1017"/>
      <c r="TXS90" s="1017"/>
      <c r="TXT90" s="1017"/>
      <c r="TXU90" s="1017"/>
      <c r="TXV90" s="1017"/>
      <c r="TXW90" s="1017"/>
      <c r="TXX90" s="1017"/>
      <c r="TXY90" s="1017"/>
      <c r="TXZ90" s="1017"/>
      <c r="TYA90" s="1017"/>
      <c r="TYB90" s="1017"/>
      <c r="TYC90" s="1017"/>
      <c r="TYD90" s="1017"/>
      <c r="TYE90" s="1017"/>
      <c r="TYF90" s="1017"/>
      <c r="TYG90" s="1017"/>
      <c r="TYH90" s="1017"/>
      <c r="TYI90" s="1017"/>
      <c r="TYJ90" s="1017"/>
      <c r="TYK90" s="1017"/>
      <c r="TYL90" s="1017"/>
      <c r="TYM90" s="1017"/>
      <c r="TYN90" s="1017"/>
      <c r="TYO90" s="1017"/>
      <c r="TYP90" s="1017"/>
      <c r="TYQ90" s="1017"/>
      <c r="TYR90" s="1017"/>
      <c r="TYS90" s="1017"/>
      <c r="TYT90" s="1017"/>
      <c r="TYU90" s="1017"/>
      <c r="TYV90" s="1017"/>
      <c r="TYW90" s="1017"/>
      <c r="TYX90" s="1017"/>
      <c r="TYY90" s="1017"/>
      <c r="TYZ90" s="1017"/>
      <c r="TZA90" s="1017"/>
      <c r="TZB90" s="1017"/>
      <c r="TZC90" s="1017"/>
      <c r="TZD90" s="1017"/>
      <c r="TZE90" s="1017"/>
      <c r="TZF90" s="1017"/>
      <c r="TZG90" s="1017"/>
      <c r="TZH90" s="1017"/>
      <c r="TZI90" s="1017"/>
      <c r="TZJ90" s="1017"/>
      <c r="TZK90" s="1017"/>
      <c r="TZL90" s="1017"/>
      <c r="TZM90" s="1017"/>
      <c r="TZN90" s="1017"/>
      <c r="TZO90" s="1017"/>
      <c r="TZP90" s="1017"/>
      <c r="TZQ90" s="1017"/>
      <c r="TZR90" s="1017"/>
      <c r="TZS90" s="1017"/>
      <c r="TZT90" s="1017"/>
      <c r="TZU90" s="1017"/>
      <c r="TZV90" s="1017"/>
      <c r="TZW90" s="1017"/>
      <c r="TZX90" s="1017"/>
      <c r="TZY90" s="1017"/>
      <c r="TZZ90" s="1017"/>
      <c r="UAA90" s="1017"/>
      <c r="UAB90" s="1017"/>
      <c r="UAC90" s="1017"/>
      <c r="UAD90" s="1017"/>
      <c r="UAE90" s="1017"/>
      <c r="UAF90" s="1017"/>
      <c r="UAG90" s="1017"/>
      <c r="UAH90" s="1017"/>
      <c r="UAI90" s="1017"/>
      <c r="UAJ90" s="1017"/>
      <c r="UAK90" s="1017"/>
      <c r="UAL90" s="1017"/>
      <c r="UAM90" s="1017"/>
      <c r="UAN90" s="1017"/>
      <c r="UAO90" s="1017"/>
      <c r="UAP90" s="1017"/>
      <c r="UAQ90" s="1017"/>
      <c r="UAR90" s="1017"/>
      <c r="UAS90" s="1017"/>
      <c r="UAT90" s="1017"/>
      <c r="UAU90" s="1017"/>
      <c r="UAV90" s="1017"/>
      <c r="UAW90" s="1017"/>
      <c r="UAX90" s="1017"/>
      <c r="UAY90" s="1017"/>
      <c r="UAZ90" s="1017"/>
      <c r="UBA90" s="1017"/>
      <c r="UBB90" s="1017"/>
      <c r="UBC90" s="1017"/>
      <c r="UBD90" s="1017"/>
      <c r="UBE90" s="1017"/>
      <c r="UBF90" s="1017"/>
      <c r="UBG90" s="1017"/>
      <c r="UBH90" s="1017"/>
      <c r="UBI90" s="1017"/>
      <c r="UBJ90" s="1017"/>
      <c r="UBK90" s="1017"/>
      <c r="UBL90" s="1017"/>
      <c r="UBM90" s="1017"/>
      <c r="UBN90" s="1017"/>
      <c r="UBO90" s="1017"/>
      <c r="UBP90" s="1017"/>
      <c r="UBQ90" s="1017"/>
      <c r="UBR90" s="1017"/>
      <c r="UBS90" s="1017"/>
      <c r="UBT90" s="1017"/>
      <c r="UBU90" s="1017"/>
      <c r="UBV90" s="1017"/>
      <c r="UBW90" s="1017"/>
      <c r="UBX90" s="1017"/>
      <c r="UBY90" s="1017"/>
      <c r="UBZ90" s="1017"/>
      <c r="UCA90" s="1017"/>
      <c r="UCB90" s="1017"/>
      <c r="UCC90" s="1017"/>
      <c r="UCD90" s="1017"/>
      <c r="UCE90" s="1017"/>
      <c r="UCF90" s="1017"/>
      <c r="UCG90" s="1017"/>
      <c r="UCH90" s="1017"/>
      <c r="UCI90" s="1017"/>
      <c r="UCJ90" s="1017"/>
      <c r="UCK90" s="1017"/>
      <c r="UCL90" s="1017"/>
      <c r="UCM90" s="1017"/>
      <c r="UCN90" s="1017"/>
      <c r="UCO90" s="1017"/>
      <c r="UCP90" s="1017"/>
      <c r="UCQ90" s="1017"/>
      <c r="UCR90" s="1017"/>
      <c r="UCS90" s="1017"/>
      <c r="UCT90" s="1017"/>
      <c r="UCU90" s="1017"/>
      <c r="UCV90" s="1017"/>
      <c r="UCW90" s="1017"/>
      <c r="UCX90" s="1017"/>
      <c r="UCY90" s="1017"/>
      <c r="UCZ90" s="1017"/>
      <c r="UDA90" s="1017"/>
      <c r="UDB90" s="1017"/>
      <c r="UDC90" s="1017"/>
      <c r="UDD90" s="1017"/>
      <c r="UDE90" s="1017"/>
      <c r="UDF90" s="1017"/>
      <c r="UDG90" s="1017"/>
      <c r="UDH90" s="1017"/>
      <c r="UDI90" s="1017"/>
      <c r="UDJ90" s="1017"/>
      <c r="UDK90" s="1017"/>
      <c r="UDL90" s="1017"/>
      <c r="UDM90" s="1017"/>
      <c r="UDN90" s="1017"/>
      <c r="UDO90" s="1017"/>
      <c r="UDP90" s="1017"/>
      <c r="UDQ90" s="1017"/>
      <c r="UDR90" s="1017"/>
      <c r="UDS90" s="1017"/>
      <c r="UDT90" s="1017"/>
      <c r="UDU90" s="1017"/>
      <c r="UDV90" s="1017"/>
      <c r="UDW90" s="1017"/>
      <c r="UDX90" s="1017"/>
      <c r="UDY90" s="1017"/>
      <c r="UDZ90" s="1017"/>
      <c r="UEA90" s="1017"/>
      <c r="UEB90" s="1017"/>
      <c r="UEC90" s="1017"/>
      <c r="UED90" s="1017"/>
      <c r="UEE90" s="1017"/>
      <c r="UEF90" s="1017"/>
      <c r="UEG90" s="1017"/>
      <c r="UEH90" s="1017"/>
      <c r="UEI90" s="1017"/>
      <c r="UEJ90" s="1017"/>
      <c r="UEK90" s="1017"/>
      <c r="UEL90" s="1017"/>
      <c r="UEM90" s="1017"/>
      <c r="UEN90" s="1017"/>
      <c r="UEO90" s="1017"/>
      <c r="UEP90" s="1017"/>
      <c r="UEQ90" s="1017"/>
      <c r="UER90" s="1017"/>
      <c r="UES90" s="1017"/>
      <c r="UET90" s="1017"/>
      <c r="UEU90" s="1017"/>
      <c r="UEV90" s="1017"/>
      <c r="UEW90" s="1017"/>
      <c r="UEX90" s="1017"/>
      <c r="UEY90" s="1017"/>
      <c r="UEZ90" s="1017"/>
      <c r="UFA90" s="1017"/>
      <c r="UFB90" s="1017"/>
      <c r="UFC90" s="1017"/>
      <c r="UFD90" s="1017"/>
      <c r="UFE90" s="1017"/>
      <c r="UFF90" s="1017"/>
      <c r="UFG90" s="1017"/>
      <c r="UFH90" s="1017"/>
      <c r="UFI90" s="1017"/>
      <c r="UFJ90" s="1017"/>
      <c r="UFK90" s="1017"/>
      <c r="UFL90" s="1017"/>
      <c r="UFM90" s="1017"/>
      <c r="UFN90" s="1017"/>
      <c r="UFO90" s="1017"/>
      <c r="UFP90" s="1017"/>
      <c r="UFQ90" s="1017"/>
      <c r="UFR90" s="1017"/>
      <c r="UFS90" s="1017"/>
      <c r="UFT90" s="1017"/>
      <c r="UFU90" s="1017"/>
      <c r="UFV90" s="1017"/>
      <c r="UFW90" s="1017"/>
      <c r="UFX90" s="1017"/>
      <c r="UFY90" s="1017"/>
      <c r="UFZ90" s="1017"/>
      <c r="UGA90" s="1017"/>
      <c r="UGB90" s="1017"/>
      <c r="UGC90" s="1017"/>
      <c r="UGD90" s="1017"/>
      <c r="UGE90" s="1017"/>
      <c r="UGF90" s="1017"/>
      <c r="UGG90" s="1017"/>
      <c r="UGH90" s="1017"/>
      <c r="UGI90" s="1017"/>
      <c r="UGJ90" s="1017"/>
      <c r="UGK90" s="1017"/>
      <c r="UGL90" s="1017"/>
      <c r="UGM90" s="1017"/>
      <c r="UGN90" s="1017"/>
      <c r="UGO90" s="1017"/>
      <c r="UGP90" s="1017"/>
      <c r="UGQ90" s="1017"/>
      <c r="UGR90" s="1017"/>
      <c r="UGS90" s="1017"/>
      <c r="UGT90" s="1017"/>
      <c r="UGU90" s="1017"/>
      <c r="UGV90" s="1017"/>
      <c r="UGW90" s="1017"/>
      <c r="UGX90" s="1017"/>
      <c r="UGY90" s="1017"/>
      <c r="UGZ90" s="1017"/>
      <c r="UHA90" s="1017"/>
      <c r="UHB90" s="1017"/>
      <c r="UHC90" s="1017"/>
      <c r="UHD90" s="1017"/>
      <c r="UHE90" s="1017"/>
      <c r="UHF90" s="1017"/>
      <c r="UHG90" s="1017"/>
      <c r="UHH90" s="1017"/>
      <c r="UHI90" s="1017"/>
      <c r="UHJ90" s="1017"/>
      <c r="UHK90" s="1017"/>
      <c r="UHL90" s="1017"/>
      <c r="UHM90" s="1017"/>
      <c r="UHN90" s="1017"/>
      <c r="UHO90" s="1017"/>
      <c r="UHP90" s="1017"/>
      <c r="UHQ90" s="1017"/>
      <c r="UHR90" s="1017"/>
      <c r="UHS90" s="1017"/>
      <c r="UHT90" s="1017"/>
      <c r="UHU90" s="1017"/>
      <c r="UHV90" s="1017"/>
      <c r="UHW90" s="1017"/>
      <c r="UHX90" s="1017"/>
      <c r="UHY90" s="1017"/>
      <c r="UHZ90" s="1017"/>
      <c r="UIA90" s="1017"/>
      <c r="UIB90" s="1017"/>
      <c r="UIC90" s="1017"/>
      <c r="UID90" s="1017"/>
      <c r="UIE90" s="1017"/>
      <c r="UIF90" s="1017"/>
      <c r="UIG90" s="1017"/>
      <c r="UIH90" s="1017"/>
      <c r="UII90" s="1017"/>
      <c r="UIJ90" s="1017"/>
      <c r="UIK90" s="1017"/>
      <c r="UIL90" s="1017"/>
      <c r="UIM90" s="1017"/>
      <c r="UIN90" s="1017"/>
      <c r="UIO90" s="1017"/>
      <c r="UIP90" s="1017"/>
      <c r="UIQ90" s="1017"/>
      <c r="UIR90" s="1017"/>
      <c r="UIS90" s="1017"/>
      <c r="UIT90" s="1017"/>
      <c r="UIU90" s="1017"/>
      <c r="UIV90" s="1017"/>
      <c r="UIW90" s="1017"/>
      <c r="UIX90" s="1017"/>
      <c r="UIY90" s="1017"/>
      <c r="UIZ90" s="1017"/>
      <c r="UJA90" s="1017"/>
      <c r="UJB90" s="1017"/>
      <c r="UJC90" s="1017"/>
      <c r="UJD90" s="1017"/>
      <c r="UJE90" s="1017"/>
      <c r="UJF90" s="1017"/>
      <c r="UJG90" s="1017"/>
      <c r="UJH90" s="1017"/>
      <c r="UJI90" s="1017"/>
      <c r="UJJ90" s="1017"/>
      <c r="UJK90" s="1017"/>
      <c r="UJL90" s="1017"/>
      <c r="UJM90" s="1017"/>
      <c r="UJN90" s="1017"/>
      <c r="UJO90" s="1017"/>
      <c r="UJP90" s="1017"/>
      <c r="UJQ90" s="1017"/>
      <c r="UJR90" s="1017"/>
      <c r="UJS90" s="1017"/>
      <c r="UJT90" s="1017"/>
      <c r="UJU90" s="1017"/>
      <c r="UJV90" s="1017"/>
      <c r="UJW90" s="1017"/>
      <c r="UJX90" s="1017"/>
      <c r="UJY90" s="1017"/>
      <c r="UJZ90" s="1017"/>
      <c r="UKA90" s="1017"/>
      <c r="UKB90" s="1017"/>
      <c r="UKC90" s="1017"/>
      <c r="UKD90" s="1017"/>
      <c r="UKE90" s="1017"/>
      <c r="UKF90" s="1017"/>
      <c r="UKG90" s="1017"/>
      <c r="UKH90" s="1017"/>
      <c r="UKI90" s="1017"/>
      <c r="UKJ90" s="1017"/>
      <c r="UKK90" s="1017"/>
      <c r="UKL90" s="1017"/>
      <c r="UKM90" s="1017"/>
      <c r="UKN90" s="1017"/>
      <c r="UKO90" s="1017"/>
      <c r="UKP90" s="1017"/>
      <c r="UKQ90" s="1017"/>
      <c r="UKR90" s="1017"/>
      <c r="UKS90" s="1017"/>
      <c r="UKT90" s="1017"/>
      <c r="UKU90" s="1017"/>
      <c r="UKV90" s="1017"/>
      <c r="UKW90" s="1017"/>
      <c r="UKX90" s="1017"/>
      <c r="UKY90" s="1017"/>
      <c r="UKZ90" s="1017"/>
      <c r="ULA90" s="1017"/>
      <c r="ULB90" s="1017"/>
      <c r="ULC90" s="1017"/>
      <c r="ULD90" s="1017"/>
      <c r="ULE90" s="1017"/>
      <c r="ULF90" s="1017"/>
      <c r="ULG90" s="1017"/>
      <c r="ULH90" s="1017"/>
      <c r="ULI90" s="1017"/>
      <c r="ULJ90" s="1017"/>
      <c r="ULK90" s="1017"/>
      <c r="ULL90" s="1017"/>
      <c r="ULM90" s="1017"/>
      <c r="ULN90" s="1017"/>
      <c r="ULO90" s="1017"/>
      <c r="ULP90" s="1017"/>
      <c r="ULQ90" s="1017"/>
      <c r="ULR90" s="1017"/>
      <c r="ULS90" s="1017"/>
      <c r="ULT90" s="1017"/>
      <c r="ULU90" s="1017"/>
      <c r="ULV90" s="1017"/>
      <c r="ULW90" s="1017"/>
      <c r="ULX90" s="1017"/>
      <c r="ULY90" s="1017"/>
      <c r="ULZ90" s="1017"/>
      <c r="UMA90" s="1017"/>
      <c r="UMB90" s="1017"/>
      <c r="UMC90" s="1017"/>
      <c r="UMD90" s="1017"/>
      <c r="UME90" s="1017"/>
      <c r="UMF90" s="1017"/>
      <c r="UMG90" s="1017"/>
      <c r="UMH90" s="1017"/>
      <c r="UMI90" s="1017"/>
      <c r="UMJ90" s="1017"/>
      <c r="UMK90" s="1017"/>
      <c r="UML90" s="1017"/>
      <c r="UMM90" s="1017"/>
      <c r="UMN90" s="1017"/>
      <c r="UMO90" s="1017"/>
      <c r="UMP90" s="1017"/>
      <c r="UMQ90" s="1017"/>
      <c r="UMR90" s="1017"/>
      <c r="UMS90" s="1017"/>
      <c r="UMT90" s="1017"/>
      <c r="UMU90" s="1017"/>
      <c r="UMV90" s="1017"/>
      <c r="UMW90" s="1017"/>
      <c r="UMX90" s="1017"/>
      <c r="UMY90" s="1017"/>
      <c r="UMZ90" s="1017"/>
      <c r="UNA90" s="1017"/>
      <c r="UNB90" s="1017"/>
      <c r="UNC90" s="1017"/>
      <c r="UND90" s="1017"/>
      <c r="UNE90" s="1017"/>
      <c r="UNF90" s="1017"/>
      <c r="UNG90" s="1017"/>
      <c r="UNH90" s="1017"/>
      <c r="UNI90" s="1017"/>
      <c r="UNJ90" s="1017"/>
      <c r="UNK90" s="1017"/>
      <c r="UNL90" s="1017"/>
      <c r="UNM90" s="1017"/>
      <c r="UNN90" s="1017"/>
      <c r="UNO90" s="1017"/>
      <c r="UNP90" s="1017"/>
      <c r="UNQ90" s="1017"/>
      <c r="UNR90" s="1017"/>
      <c r="UNS90" s="1017"/>
      <c r="UNT90" s="1017"/>
      <c r="UNU90" s="1017"/>
      <c r="UNV90" s="1017"/>
      <c r="UNW90" s="1017"/>
      <c r="UNX90" s="1017"/>
      <c r="UNY90" s="1017"/>
      <c r="UNZ90" s="1017"/>
      <c r="UOA90" s="1017"/>
      <c r="UOB90" s="1017"/>
      <c r="UOC90" s="1017"/>
      <c r="UOD90" s="1017"/>
      <c r="UOE90" s="1017"/>
      <c r="UOF90" s="1017"/>
      <c r="UOG90" s="1017"/>
      <c r="UOH90" s="1017"/>
      <c r="UOI90" s="1017"/>
      <c r="UOJ90" s="1017"/>
      <c r="UOK90" s="1017"/>
      <c r="UOL90" s="1017"/>
      <c r="UOM90" s="1017"/>
      <c r="UON90" s="1017"/>
      <c r="UOO90" s="1017"/>
      <c r="UOP90" s="1017"/>
      <c r="UOQ90" s="1017"/>
      <c r="UOR90" s="1017"/>
      <c r="UOS90" s="1017"/>
      <c r="UOT90" s="1017"/>
      <c r="UOU90" s="1017"/>
      <c r="UOV90" s="1017"/>
      <c r="UOW90" s="1017"/>
      <c r="UOX90" s="1017"/>
      <c r="UOY90" s="1017"/>
      <c r="UOZ90" s="1017"/>
      <c r="UPA90" s="1017"/>
      <c r="UPB90" s="1017"/>
      <c r="UPC90" s="1017"/>
      <c r="UPD90" s="1017"/>
      <c r="UPE90" s="1017"/>
      <c r="UPF90" s="1017"/>
      <c r="UPG90" s="1017"/>
      <c r="UPH90" s="1017"/>
      <c r="UPI90" s="1017"/>
      <c r="UPJ90" s="1017"/>
      <c r="UPK90" s="1017"/>
      <c r="UPL90" s="1017"/>
      <c r="UPM90" s="1017"/>
      <c r="UPN90" s="1017"/>
      <c r="UPO90" s="1017"/>
      <c r="UPP90" s="1017"/>
      <c r="UPQ90" s="1017"/>
      <c r="UPR90" s="1017"/>
      <c r="UPS90" s="1017"/>
      <c r="UPT90" s="1017"/>
      <c r="UPU90" s="1017"/>
      <c r="UPV90" s="1017"/>
      <c r="UPW90" s="1017"/>
      <c r="UPX90" s="1017"/>
      <c r="UPY90" s="1017"/>
      <c r="UPZ90" s="1017"/>
      <c r="UQA90" s="1017"/>
      <c r="UQB90" s="1017"/>
      <c r="UQC90" s="1017"/>
      <c r="UQD90" s="1017"/>
      <c r="UQE90" s="1017"/>
      <c r="UQF90" s="1017"/>
      <c r="UQG90" s="1017"/>
      <c r="UQH90" s="1017"/>
      <c r="UQI90" s="1017"/>
      <c r="UQJ90" s="1017"/>
      <c r="UQK90" s="1017"/>
      <c r="UQL90" s="1017"/>
      <c r="UQM90" s="1017"/>
      <c r="UQN90" s="1017"/>
      <c r="UQO90" s="1017"/>
      <c r="UQP90" s="1017"/>
      <c r="UQQ90" s="1017"/>
      <c r="UQR90" s="1017"/>
      <c r="UQS90" s="1017"/>
      <c r="UQT90" s="1017"/>
      <c r="UQU90" s="1017"/>
      <c r="UQV90" s="1017"/>
      <c r="UQW90" s="1017"/>
      <c r="UQX90" s="1017"/>
      <c r="UQY90" s="1017"/>
      <c r="UQZ90" s="1017"/>
      <c r="URA90" s="1017"/>
      <c r="URB90" s="1017"/>
      <c r="URC90" s="1017"/>
      <c r="URD90" s="1017"/>
      <c r="URE90" s="1017"/>
      <c r="URF90" s="1017"/>
      <c r="URG90" s="1017"/>
      <c r="URH90" s="1017"/>
      <c r="URI90" s="1017"/>
      <c r="URJ90" s="1017"/>
      <c r="URK90" s="1017"/>
      <c r="URL90" s="1017"/>
      <c r="URM90" s="1017"/>
      <c r="URN90" s="1017"/>
      <c r="URO90" s="1017"/>
      <c r="URP90" s="1017"/>
      <c r="URQ90" s="1017"/>
      <c r="URR90" s="1017"/>
      <c r="URS90" s="1017"/>
      <c r="URT90" s="1017"/>
      <c r="URU90" s="1017"/>
      <c r="URV90" s="1017"/>
      <c r="URW90" s="1017"/>
      <c r="URX90" s="1017"/>
      <c r="URY90" s="1017"/>
      <c r="URZ90" s="1017"/>
      <c r="USA90" s="1017"/>
      <c r="USB90" s="1017"/>
      <c r="USC90" s="1017"/>
      <c r="USD90" s="1017"/>
      <c r="USE90" s="1017"/>
      <c r="USF90" s="1017"/>
      <c r="USG90" s="1017"/>
      <c r="USH90" s="1017"/>
      <c r="USI90" s="1017"/>
      <c r="USJ90" s="1017"/>
      <c r="USK90" s="1017"/>
      <c r="USL90" s="1017"/>
      <c r="USM90" s="1017"/>
      <c r="USN90" s="1017"/>
      <c r="USO90" s="1017"/>
      <c r="USP90" s="1017"/>
      <c r="USQ90" s="1017"/>
      <c r="USR90" s="1017"/>
      <c r="USS90" s="1017"/>
      <c r="UST90" s="1017"/>
      <c r="USU90" s="1017"/>
      <c r="USV90" s="1017"/>
      <c r="USW90" s="1017"/>
      <c r="USX90" s="1017"/>
      <c r="USY90" s="1017"/>
      <c r="USZ90" s="1017"/>
      <c r="UTA90" s="1017"/>
      <c r="UTB90" s="1017"/>
      <c r="UTC90" s="1017"/>
      <c r="UTD90" s="1017"/>
      <c r="UTE90" s="1017"/>
      <c r="UTF90" s="1017"/>
      <c r="UTG90" s="1017"/>
      <c r="UTH90" s="1017"/>
      <c r="UTI90" s="1017"/>
      <c r="UTJ90" s="1017"/>
      <c r="UTK90" s="1017"/>
      <c r="UTL90" s="1017"/>
      <c r="UTM90" s="1017"/>
      <c r="UTN90" s="1017"/>
      <c r="UTO90" s="1017"/>
      <c r="UTP90" s="1017"/>
      <c r="UTQ90" s="1017"/>
      <c r="UTR90" s="1017"/>
      <c r="UTS90" s="1017"/>
      <c r="UTT90" s="1017"/>
      <c r="UTU90" s="1017"/>
      <c r="UTV90" s="1017"/>
      <c r="UTW90" s="1017"/>
      <c r="UTX90" s="1017"/>
      <c r="UTY90" s="1017"/>
      <c r="UTZ90" s="1017"/>
      <c r="UUA90" s="1017"/>
      <c r="UUB90" s="1017"/>
      <c r="UUC90" s="1017"/>
      <c r="UUD90" s="1017"/>
      <c r="UUE90" s="1017"/>
      <c r="UUF90" s="1017"/>
      <c r="UUG90" s="1017"/>
      <c r="UUH90" s="1017"/>
      <c r="UUI90" s="1017"/>
      <c r="UUJ90" s="1017"/>
      <c r="UUK90" s="1017"/>
      <c r="UUL90" s="1017"/>
      <c r="UUM90" s="1017"/>
      <c r="UUN90" s="1017"/>
      <c r="UUO90" s="1017"/>
      <c r="UUP90" s="1017"/>
      <c r="UUQ90" s="1017"/>
      <c r="UUR90" s="1017"/>
      <c r="UUS90" s="1017"/>
      <c r="UUT90" s="1017"/>
      <c r="UUU90" s="1017"/>
      <c r="UUV90" s="1017"/>
      <c r="UUW90" s="1017"/>
      <c r="UUX90" s="1017"/>
      <c r="UUY90" s="1017"/>
      <c r="UUZ90" s="1017"/>
      <c r="UVA90" s="1017"/>
      <c r="UVB90" s="1017"/>
      <c r="UVC90" s="1017"/>
      <c r="UVD90" s="1017"/>
      <c r="UVE90" s="1017"/>
      <c r="UVF90" s="1017"/>
      <c r="UVG90" s="1017"/>
      <c r="UVH90" s="1017"/>
      <c r="UVI90" s="1017"/>
      <c r="UVJ90" s="1017"/>
      <c r="UVK90" s="1017"/>
      <c r="UVL90" s="1017"/>
      <c r="UVM90" s="1017"/>
      <c r="UVN90" s="1017"/>
      <c r="UVO90" s="1017"/>
      <c r="UVP90" s="1017"/>
      <c r="UVQ90" s="1017"/>
      <c r="UVR90" s="1017"/>
      <c r="UVS90" s="1017"/>
      <c r="UVT90" s="1017"/>
      <c r="UVU90" s="1017"/>
      <c r="UVV90" s="1017"/>
      <c r="UVW90" s="1017"/>
      <c r="UVX90" s="1017"/>
      <c r="UVY90" s="1017"/>
      <c r="UVZ90" s="1017"/>
      <c r="UWA90" s="1017"/>
      <c r="UWB90" s="1017"/>
      <c r="UWC90" s="1017"/>
      <c r="UWD90" s="1017"/>
      <c r="UWE90" s="1017"/>
      <c r="UWF90" s="1017"/>
      <c r="UWG90" s="1017"/>
      <c r="UWH90" s="1017"/>
      <c r="UWI90" s="1017"/>
      <c r="UWJ90" s="1017"/>
      <c r="UWK90" s="1017"/>
      <c r="UWL90" s="1017"/>
      <c r="UWM90" s="1017"/>
      <c r="UWN90" s="1017"/>
      <c r="UWO90" s="1017"/>
      <c r="UWP90" s="1017"/>
      <c r="UWQ90" s="1017"/>
      <c r="UWR90" s="1017"/>
      <c r="UWS90" s="1017"/>
      <c r="UWT90" s="1017"/>
      <c r="UWU90" s="1017"/>
      <c r="UWV90" s="1017"/>
      <c r="UWW90" s="1017"/>
      <c r="UWX90" s="1017"/>
      <c r="UWY90" s="1017"/>
      <c r="UWZ90" s="1017"/>
      <c r="UXA90" s="1017"/>
      <c r="UXB90" s="1017"/>
      <c r="UXC90" s="1017"/>
      <c r="UXD90" s="1017"/>
      <c r="UXE90" s="1017"/>
      <c r="UXF90" s="1017"/>
      <c r="UXG90" s="1017"/>
      <c r="UXH90" s="1017"/>
      <c r="UXI90" s="1017"/>
      <c r="UXJ90" s="1017"/>
      <c r="UXK90" s="1017"/>
      <c r="UXL90" s="1017"/>
      <c r="UXM90" s="1017"/>
      <c r="UXN90" s="1017"/>
      <c r="UXO90" s="1017"/>
      <c r="UXP90" s="1017"/>
      <c r="UXQ90" s="1017"/>
      <c r="UXR90" s="1017"/>
      <c r="UXS90" s="1017"/>
      <c r="UXT90" s="1017"/>
      <c r="UXU90" s="1017"/>
      <c r="UXV90" s="1017"/>
      <c r="UXW90" s="1017"/>
      <c r="UXX90" s="1017"/>
      <c r="UXY90" s="1017"/>
      <c r="UXZ90" s="1017"/>
      <c r="UYA90" s="1017"/>
      <c r="UYB90" s="1017"/>
      <c r="UYC90" s="1017"/>
      <c r="UYD90" s="1017"/>
      <c r="UYE90" s="1017"/>
      <c r="UYF90" s="1017"/>
      <c r="UYG90" s="1017"/>
      <c r="UYH90" s="1017"/>
      <c r="UYI90" s="1017"/>
      <c r="UYJ90" s="1017"/>
      <c r="UYK90" s="1017"/>
      <c r="UYL90" s="1017"/>
      <c r="UYM90" s="1017"/>
      <c r="UYN90" s="1017"/>
      <c r="UYO90" s="1017"/>
      <c r="UYP90" s="1017"/>
      <c r="UYQ90" s="1017"/>
      <c r="UYR90" s="1017"/>
      <c r="UYS90" s="1017"/>
      <c r="UYT90" s="1017"/>
      <c r="UYU90" s="1017"/>
      <c r="UYV90" s="1017"/>
      <c r="UYW90" s="1017"/>
      <c r="UYX90" s="1017"/>
      <c r="UYY90" s="1017"/>
      <c r="UYZ90" s="1017"/>
      <c r="UZA90" s="1017"/>
      <c r="UZB90" s="1017"/>
      <c r="UZC90" s="1017"/>
      <c r="UZD90" s="1017"/>
      <c r="UZE90" s="1017"/>
      <c r="UZF90" s="1017"/>
      <c r="UZG90" s="1017"/>
      <c r="UZH90" s="1017"/>
      <c r="UZI90" s="1017"/>
      <c r="UZJ90" s="1017"/>
      <c r="UZK90" s="1017"/>
      <c r="UZL90" s="1017"/>
      <c r="UZM90" s="1017"/>
      <c r="UZN90" s="1017"/>
      <c r="UZO90" s="1017"/>
      <c r="UZP90" s="1017"/>
      <c r="UZQ90" s="1017"/>
      <c r="UZR90" s="1017"/>
      <c r="UZS90" s="1017"/>
      <c r="UZT90" s="1017"/>
      <c r="UZU90" s="1017"/>
      <c r="UZV90" s="1017"/>
      <c r="UZW90" s="1017"/>
      <c r="UZX90" s="1017"/>
      <c r="UZY90" s="1017"/>
      <c r="UZZ90" s="1017"/>
      <c r="VAA90" s="1017"/>
      <c r="VAB90" s="1017"/>
      <c r="VAC90" s="1017"/>
      <c r="VAD90" s="1017"/>
      <c r="VAE90" s="1017"/>
      <c r="VAF90" s="1017"/>
      <c r="VAG90" s="1017"/>
      <c r="VAH90" s="1017"/>
      <c r="VAI90" s="1017"/>
      <c r="VAJ90" s="1017"/>
      <c r="VAK90" s="1017"/>
      <c r="VAL90" s="1017"/>
      <c r="VAM90" s="1017"/>
      <c r="VAN90" s="1017"/>
      <c r="VAO90" s="1017"/>
      <c r="VAP90" s="1017"/>
      <c r="VAQ90" s="1017"/>
      <c r="VAR90" s="1017"/>
      <c r="VAS90" s="1017"/>
      <c r="VAT90" s="1017"/>
      <c r="VAU90" s="1017"/>
      <c r="VAV90" s="1017"/>
      <c r="VAW90" s="1017"/>
      <c r="VAX90" s="1017"/>
      <c r="VAY90" s="1017"/>
      <c r="VAZ90" s="1017"/>
      <c r="VBA90" s="1017"/>
      <c r="VBB90" s="1017"/>
      <c r="VBC90" s="1017"/>
      <c r="VBD90" s="1017"/>
      <c r="VBE90" s="1017"/>
      <c r="VBF90" s="1017"/>
      <c r="VBG90" s="1017"/>
      <c r="VBH90" s="1017"/>
      <c r="VBI90" s="1017"/>
      <c r="VBJ90" s="1017"/>
      <c r="VBK90" s="1017"/>
      <c r="VBL90" s="1017"/>
      <c r="VBM90" s="1017"/>
      <c r="VBN90" s="1017"/>
      <c r="VBO90" s="1017"/>
      <c r="VBP90" s="1017"/>
      <c r="VBQ90" s="1017"/>
      <c r="VBR90" s="1017"/>
      <c r="VBS90" s="1017"/>
      <c r="VBT90" s="1017"/>
      <c r="VBU90" s="1017"/>
      <c r="VBV90" s="1017"/>
      <c r="VBW90" s="1017"/>
      <c r="VBX90" s="1017"/>
      <c r="VBY90" s="1017"/>
      <c r="VBZ90" s="1017"/>
      <c r="VCA90" s="1017"/>
      <c r="VCB90" s="1017"/>
      <c r="VCC90" s="1017"/>
      <c r="VCD90" s="1017"/>
      <c r="VCE90" s="1017"/>
      <c r="VCF90" s="1017"/>
      <c r="VCG90" s="1017"/>
      <c r="VCH90" s="1017"/>
      <c r="VCI90" s="1017"/>
      <c r="VCJ90" s="1017"/>
      <c r="VCK90" s="1017"/>
      <c r="VCL90" s="1017"/>
      <c r="VCM90" s="1017"/>
      <c r="VCN90" s="1017"/>
      <c r="VCO90" s="1017"/>
      <c r="VCP90" s="1017"/>
      <c r="VCQ90" s="1017"/>
      <c r="VCR90" s="1017"/>
      <c r="VCS90" s="1017"/>
      <c r="VCT90" s="1017"/>
      <c r="VCU90" s="1017"/>
      <c r="VCV90" s="1017"/>
      <c r="VCW90" s="1017"/>
      <c r="VCX90" s="1017"/>
      <c r="VCY90" s="1017"/>
      <c r="VCZ90" s="1017"/>
      <c r="VDA90" s="1017"/>
      <c r="VDB90" s="1017"/>
      <c r="VDC90" s="1017"/>
      <c r="VDD90" s="1017"/>
      <c r="VDE90" s="1017"/>
      <c r="VDF90" s="1017"/>
      <c r="VDG90" s="1017"/>
      <c r="VDH90" s="1017"/>
      <c r="VDI90" s="1017"/>
      <c r="VDJ90" s="1017"/>
      <c r="VDK90" s="1017"/>
      <c r="VDL90" s="1017"/>
      <c r="VDM90" s="1017"/>
      <c r="VDN90" s="1017"/>
      <c r="VDO90" s="1017"/>
      <c r="VDP90" s="1017"/>
      <c r="VDQ90" s="1017"/>
      <c r="VDR90" s="1017"/>
      <c r="VDS90" s="1017"/>
      <c r="VDT90" s="1017"/>
      <c r="VDU90" s="1017"/>
      <c r="VDV90" s="1017"/>
      <c r="VDW90" s="1017"/>
      <c r="VDX90" s="1017"/>
      <c r="VDY90" s="1017"/>
      <c r="VDZ90" s="1017"/>
      <c r="VEA90" s="1017"/>
      <c r="VEB90" s="1017"/>
      <c r="VEC90" s="1017"/>
      <c r="VED90" s="1017"/>
      <c r="VEE90" s="1017"/>
      <c r="VEF90" s="1017"/>
      <c r="VEG90" s="1017"/>
      <c r="VEH90" s="1017"/>
      <c r="VEI90" s="1017"/>
      <c r="VEJ90" s="1017"/>
      <c r="VEK90" s="1017"/>
      <c r="VEL90" s="1017"/>
      <c r="VEM90" s="1017"/>
      <c r="VEN90" s="1017"/>
      <c r="VEO90" s="1017"/>
      <c r="VEP90" s="1017"/>
      <c r="VEQ90" s="1017"/>
      <c r="VER90" s="1017"/>
      <c r="VES90" s="1017"/>
      <c r="VET90" s="1017"/>
      <c r="VEU90" s="1017"/>
      <c r="VEV90" s="1017"/>
      <c r="VEW90" s="1017"/>
      <c r="VEX90" s="1017"/>
      <c r="VEY90" s="1017"/>
      <c r="VEZ90" s="1017"/>
      <c r="VFA90" s="1017"/>
      <c r="VFB90" s="1017"/>
      <c r="VFC90" s="1017"/>
      <c r="VFD90" s="1017"/>
      <c r="VFE90" s="1017"/>
      <c r="VFF90" s="1017"/>
      <c r="VFG90" s="1017"/>
      <c r="VFH90" s="1017"/>
      <c r="VFI90" s="1017"/>
      <c r="VFJ90" s="1017"/>
      <c r="VFK90" s="1017"/>
      <c r="VFL90" s="1017"/>
      <c r="VFM90" s="1017"/>
      <c r="VFN90" s="1017"/>
      <c r="VFO90" s="1017"/>
      <c r="VFP90" s="1017"/>
      <c r="VFQ90" s="1017"/>
      <c r="VFR90" s="1017"/>
      <c r="VFS90" s="1017"/>
      <c r="VFT90" s="1017"/>
      <c r="VFU90" s="1017"/>
      <c r="VFV90" s="1017"/>
      <c r="VFW90" s="1017"/>
      <c r="VFX90" s="1017"/>
      <c r="VFY90" s="1017"/>
      <c r="VFZ90" s="1017"/>
      <c r="VGA90" s="1017"/>
      <c r="VGB90" s="1017"/>
      <c r="VGC90" s="1017"/>
      <c r="VGD90" s="1017"/>
      <c r="VGE90" s="1017"/>
      <c r="VGF90" s="1017"/>
      <c r="VGG90" s="1017"/>
      <c r="VGH90" s="1017"/>
      <c r="VGI90" s="1017"/>
      <c r="VGJ90" s="1017"/>
      <c r="VGK90" s="1017"/>
      <c r="VGL90" s="1017"/>
      <c r="VGM90" s="1017"/>
      <c r="VGN90" s="1017"/>
      <c r="VGO90" s="1017"/>
      <c r="VGP90" s="1017"/>
      <c r="VGQ90" s="1017"/>
      <c r="VGR90" s="1017"/>
      <c r="VGS90" s="1017"/>
      <c r="VGT90" s="1017"/>
      <c r="VGU90" s="1017"/>
      <c r="VGV90" s="1017"/>
      <c r="VGW90" s="1017"/>
      <c r="VGX90" s="1017"/>
      <c r="VGY90" s="1017"/>
      <c r="VGZ90" s="1017"/>
      <c r="VHA90" s="1017"/>
      <c r="VHB90" s="1017"/>
      <c r="VHC90" s="1017"/>
      <c r="VHD90" s="1017"/>
      <c r="VHE90" s="1017"/>
      <c r="VHF90" s="1017"/>
      <c r="VHG90" s="1017"/>
      <c r="VHH90" s="1017"/>
      <c r="VHI90" s="1017"/>
      <c r="VHJ90" s="1017"/>
      <c r="VHK90" s="1017"/>
      <c r="VHL90" s="1017"/>
      <c r="VHM90" s="1017"/>
      <c r="VHN90" s="1017"/>
      <c r="VHO90" s="1017"/>
      <c r="VHP90" s="1017"/>
      <c r="VHQ90" s="1017"/>
      <c r="VHR90" s="1017"/>
      <c r="VHS90" s="1017"/>
      <c r="VHT90" s="1017"/>
      <c r="VHU90" s="1017"/>
      <c r="VHV90" s="1017"/>
      <c r="VHW90" s="1017"/>
      <c r="VHX90" s="1017"/>
      <c r="VHY90" s="1017"/>
      <c r="VHZ90" s="1017"/>
      <c r="VIA90" s="1017"/>
      <c r="VIB90" s="1017"/>
      <c r="VIC90" s="1017"/>
      <c r="VID90" s="1017"/>
      <c r="VIE90" s="1017"/>
      <c r="VIF90" s="1017"/>
      <c r="VIG90" s="1017"/>
      <c r="VIH90" s="1017"/>
      <c r="VII90" s="1017"/>
      <c r="VIJ90" s="1017"/>
      <c r="VIK90" s="1017"/>
      <c r="VIL90" s="1017"/>
      <c r="VIM90" s="1017"/>
      <c r="VIN90" s="1017"/>
      <c r="VIO90" s="1017"/>
      <c r="VIP90" s="1017"/>
      <c r="VIQ90" s="1017"/>
      <c r="VIR90" s="1017"/>
      <c r="VIS90" s="1017"/>
      <c r="VIT90" s="1017"/>
      <c r="VIU90" s="1017"/>
      <c r="VIV90" s="1017"/>
      <c r="VIW90" s="1017"/>
      <c r="VIX90" s="1017"/>
      <c r="VIY90" s="1017"/>
      <c r="VIZ90" s="1017"/>
      <c r="VJA90" s="1017"/>
      <c r="VJB90" s="1017"/>
      <c r="VJC90" s="1017"/>
      <c r="VJD90" s="1017"/>
      <c r="VJE90" s="1017"/>
      <c r="VJF90" s="1017"/>
      <c r="VJG90" s="1017"/>
      <c r="VJH90" s="1017"/>
      <c r="VJI90" s="1017"/>
      <c r="VJJ90" s="1017"/>
      <c r="VJK90" s="1017"/>
      <c r="VJL90" s="1017"/>
      <c r="VJM90" s="1017"/>
      <c r="VJN90" s="1017"/>
      <c r="VJO90" s="1017"/>
      <c r="VJP90" s="1017"/>
      <c r="VJQ90" s="1017"/>
      <c r="VJR90" s="1017"/>
      <c r="VJS90" s="1017"/>
      <c r="VJT90" s="1017"/>
      <c r="VJU90" s="1017"/>
      <c r="VJV90" s="1017"/>
      <c r="VJW90" s="1017"/>
      <c r="VJX90" s="1017"/>
      <c r="VJY90" s="1017"/>
      <c r="VJZ90" s="1017"/>
      <c r="VKA90" s="1017"/>
      <c r="VKB90" s="1017"/>
      <c r="VKC90" s="1017"/>
      <c r="VKD90" s="1017"/>
      <c r="VKE90" s="1017"/>
      <c r="VKF90" s="1017"/>
      <c r="VKG90" s="1017"/>
      <c r="VKH90" s="1017"/>
      <c r="VKI90" s="1017"/>
      <c r="VKJ90" s="1017"/>
      <c r="VKK90" s="1017"/>
      <c r="VKL90" s="1017"/>
      <c r="VKM90" s="1017"/>
      <c r="VKN90" s="1017"/>
      <c r="VKO90" s="1017"/>
      <c r="VKP90" s="1017"/>
      <c r="VKQ90" s="1017"/>
      <c r="VKR90" s="1017"/>
      <c r="VKS90" s="1017"/>
      <c r="VKT90" s="1017"/>
      <c r="VKU90" s="1017"/>
      <c r="VKV90" s="1017"/>
      <c r="VKW90" s="1017"/>
      <c r="VKX90" s="1017"/>
      <c r="VKY90" s="1017"/>
      <c r="VKZ90" s="1017"/>
      <c r="VLA90" s="1017"/>
      <c r="VLB90" s="1017"/>
      <c r="VLC90" s="1017"/>
      <c r="VLD90" s="1017"/>
      <c r="VLE90" s="1017"/>
      <c r="VLF90" s="1017"/>
      <c r="VLG90" s="1017"/>
      <c r="VLH90" s="1017"/>
      <c r="VLI90" s="1017"/>
      <c r="VLJ90" s="1017"/>
      <c r="VLK90" s="1017"/>
      <c r="VLL90" s="1017"/>
      <c r="VLM90" s="1017"/>
      <c r="VLN90" s="1017"/>
      <c r="VLO90" s="1017"/>
      <c r="VLP90" s="1017"/>
      <c r="VLQ90" s="1017"/>
      <c r="VLR90" s="1017"/>
      <c r="VLS90" s="1017"/>
      <c r="VLT90" s="1017"/>
      <c r="VLU90" s="1017"/>
      <c r="VLV90" s="1017"/>
      <c r="VLW90" s="1017"/>
      <c r="VLX90" s="1017"/>
      <c r="VLY90" s="1017"/>
      <c r="VLZ90" s="1017"/>
      <c r="VMA90" s="1017"/>
      <c r="VMB90" s="1017"/>
      <c r="VMC90" s="1017"/>
      <c r="VMD90" s="1017"/>
      <c r="VME90" s="1017"/>
      <c r="VMF90" s="1017"/>
      <c r="VMG90" s="1017"/>
      <c r="VMH90" s="1017"/>
      <c r="VMI90" s="1017"/>
      <c r="VMJ90" s="1017"/>
      <c r="VMK90" s="1017"/>
      <c r="VML90" s="1017"/>
      <c r="VMM90" s="1017"/>
      <c r="VMN90" s="1017"/>
      <c r="VMO90" s="1017"/>
      <c r="VMP90" s="1017"/>
      <c r="VMQ90" s="1017"/>
      <c r="VMR90" s="1017"/>
      <c r="VMS90" s="1017"/>
      <c r="VMT90" s="1017"/>
      <c r="VMU90" s="1017"/>
      <c r="VMV90" s="1017"/>
      <c r="VMW90" s="1017"/>
      <c r="VMX90" s="1017"/>
      <c r="VMY90" s="1017"/>
      <c r="VMZ90" s="1017"/>
      <c r="VNA90" s="1017"/>
      <c r="VNB90" s="1017"/>
      <c r="VNC90" s="1017"/>
      <c r="VND90" s="1017"/>
      <c r="VNE90" s="1017"/>
      <c r="VNF90" s="1017"/>
      <c r="VNG90" s="1017"/>
      <c r="VNH90" s="1017"/>
      <c r="VNI90" s="1017"/>
      <c r="VNJ90" s="1017"/>
      <c r="VNK90" s="1017"/>
      <c r="VNL90" s="1017"/>
      <c r="VNM90" s="1017"/>
      <c r="VNN90" s="1017"/>
      <c r="VNO90" s="1017"/>
      <c r="VNP90" s="1017"/>
      <c r="VNQ90" s="1017"/>
      <c r="VNR90" s="1017"/>
      <c r="VNS90" s="1017"/>
      <c r="VNT90" s="1017"/>
      <c r="VNU90" s="1017"/>
      <c r="VNV90" s="1017"/>
      <c r="VNW90" s="1017"/>
      <c r="VNX90" s="1017"/>
      <c r="VNY90" s="1017"/>
      <c r="VNZ90" s="1017"/>
      <c r="VOA90" s="1017"/>
      <c r="VOB90" s="1017"/>
      <c r="VOC90" s="1017"/>
      <c r="VOD90" s="1017"/>
      <c r="VOE90" s="1017"/>
      <c r="VOF90" s="1017"/>
      <c r="VOG90" s="1017"/>
      <c r="VOH90" s="1017"/>
      <c r="VOI90" s="1017"/>
      <c r="VOJ90" s="1017"/>
      <c r="VOK90" s="1017"/>
      <c r="VOL90" s="1017"/>
      <c r="VOM90" s="1017"/>
      <c r="VON90" s="1017"/>
      <c r="VOO90" s="1017"/>
      <c r="VOP90" s="1017"/>
      <c r="VOQ90" s="1017"/>
      <c r="VOR90" s="1017"/>
      <c r="VOS90" s="1017"/>
      <c r="VOT90" s="1017"/>
      <c r="VOU90" s="1017"/>
      <c r="VOV90" s="1017"/>
      <c r="VOW90" s="1017"/>
      <c r="VOX90" s="1017"/>
      <c r="VOY90" s="1017"/>
      <c r="VOZ90" s="1017"/>
      <c r="VPA90" s="1017"/>
      <c r="VPB90" s="1017"/>
      <c r="VPC90" s="1017"/>
      <c r="VPD90" s="1017"/>
      <c r="VPE90" s="1017"/>
      <c r="VPF90" s="1017"/>
      <c r="VPG90" s="1017"/>
      <c r="VPH90" s="1017"/>
      <c r="VPI90" s="1017"/>
      <c r="VPJ90" s="1017"/>
      <c r="VPK90" s="1017"/>
      <c r="VPL90" s="1017"/>
      <c r="VPM90" s="1017"/>
      <c r="VPN90" s="1017"/>
      <c r="VPO90" s="1017"/>
      <c r="VPP90" s="1017"/>
      <c r="VPQ90" s="1017"/>
      <c r="VPR90" s="1017"/>
      <c r="VPS90" s="1017"/>
      <c r="VPT90" s="1017"/>
      <c r="VPU90" s="1017"/>
      <c r="VPV90" s="1017"/>
      <c r="VPW90" s="1017"/>
      <c r="VPX90" s="1017"/>
      <c r="VPY90" s="1017"/>
      <c r="VPZ90" s="1017"/>
      <c r="VQA90" s="1017"/>
      <c r="VQB90" s="1017"/>
      <c r="VQC90" s="1017"/>
      <c r="VQD90" s="1017"/>
      <c r="VQE90" s="1017"/>
      <c r="VQF90" s="1017"/>
      <c r="VQG90" s="1017"/>
      <c r="VQH90" s="1017"/>
      <c r="VQI90" s="1017"/>
      <c r="VQJ90" s="1017"/>
      <c r="VQK90" s="1017"/>
      <c r="VQL90" s="1017"/>
      <c r="VQM90" s="1017"/>
      <c r="VQN90" s="1017"/>
      <c r="VQO90" s="1017"/>
      <c r="VQP90" s="1017"/>
      <c r="VQQ90" s="1017"/>
      <c r="VQR90" s="1017"/>
      <c r="VQS90" s="1017"/>
      <c r="VQT90" s="1017"/>
      <c r="VQU90" s="1017"/>
      <c r="VQV90" s="1017"/>
      <c r="VQW90" s="1017"/>
      <c r="VQX90" s="1017"/>
      <c r="VQY90" s="1017"/>
      <c r="VQZ90" s="1017"/>
      <c r="VRA90" s="1017"/>
      <c r="VRB90" s="1017"/>
      <c r="VRC90" s="1017"/>
      <c r="VRD90" s="1017"/>
      <c r="VRE90" s="1017"/>
      <c r="VRF90" s="1017"/>
      <c r="VRG90" s="1017"/>
      <c r="VRH90" s="1017"/>
      <c r="VRI90" s="1017"/>
      <c r="VRJ90" s="1017"/>
      <c r="VRK90" s="1017"/>
      <c r="VRL90" s="1017"/>
      <c r="VRM90" s="1017"/>
      <c r="VRN90" s="1017"/>
      <c r="VRO90" s="1017"/>
      <c r="VRP90" s="1017"/>
      <c r="VRQ90" s="1017"/>
      <c r="VRR90" s="1017"/>
      <c r="VRS90" s="1017"/>
      <c r="VRT90" s="1017"/>
      <c r="VRU90" s="1017"/>
      <c r="VRV90" s="1017"/>
      <c r="VRW90" s="1017"/>
      <c r="VRX90" s="1017"/>
      <c r="VRY90" s="1017"/>
      <c r="VRZ90" s="1017"/>
      <c r="VSA90" s="1017"/>
      <c r="VSB90" s="1017"/>
      <c r="VSC90" s="1017"/>
      <c r="VSD90" s="1017"/>
      <c r="VSE90" s="1017"/>
      <c r="VSF90" s="1017"/>
      <c r="VSG90" s="1017"/>
      <c r="VSH90" s="1017"/>
      <c r="VSI90" s="1017"/>
      <c r="VSJ90" s="1017"/>
      <c r="VSK90" s="1017"/>
      <c r="VSL90" s="1017"/>
      <c r="VSM90" s="1017"/>
      <c r="VSN90" s="1017"/>
      <c r="VSO90" s="1017"/>
      <c r="VSP90" s="1017"/>
      <c r="VSQ90" s="1017"/>
      <c r="VSR90" s="1017"/>
      <c r="VSS90" s="1017"/>
      <c r="VST90" s="1017"/>
      <c r="VSU90" s="1017"/>
      <c r="VSV90" s="1017"/>
      <c r="VSW90" s="1017"/>
      <c r="VSX90" s="1017"/>
      <c r="VSY90" s="1017"/>
      <c r="VSZ90" s="1017"/>
      <c r="VTA90" s="1017"/>
      <c r="VTB90" s="1017"/>
      <c r="VTC90" s="1017"/>
      <c r="VTD90" s="1017"/>
      <c r="VTE90" s="1017"/>
      <c r="VTF90" s="1017"/>
      <c r="VTG90" s="1017"/>
      <c r="VTH90" s="1017"/>
      <c r="VTI90" s="1017"/>
      <c r="VTJ90" s="1017"/>
      <c r="VTK90" s="1017"/>
      <c r="VTL90" s="1017"/>
      <c r="VTM90" s="1017"/>
      <c r="VTN90" s="1017"/>
      <c r="VTO90" s="1017"/>
      <c r="VTP90" s="1017"/>
      <c r="VTQ90" s="1017"/>
      <c r="VTR90" s="1017"/>
      <c r="VTS90" s="1017"/>
      <c r="VTT90" s="1017"/>
      <c r="VTU90" s="1017"/>
      <c r="VTV90" s="1017"/>
      <c r="VTW90" s="1017"/>
      <c r="VTX90" s="1017"/>
      <c r="VTY90" s="1017"/>
      <c r="VTZ90" s="1017"/>
      <c r="VUA90" s="1017"/>
      <c r="VUB90" s="1017"/>
      <c r="VUC90" s="1017"/>
      <c r="VUD90" s="1017"/>
      <c r="VUE90" s="1017"/>
      <c r="VUF90" s="1017"/>
      <c r="VUG90" s="1017"/>
      <c r="VUH90" s="1017"/>
      <c r="VUI90" s="1017"/>
      <c r="VUJ90" s="1017"/>
      <c r="VUK90" s="1017"/>
      <c r="VUL90" s="1017"/>
      <c r="VUM90" s="1017"/>
      <c r="VUN90" s="1017"/>
      <c r="VUO90" s="1017"/>
      <c r="VUP90" s="1017"/>
      <c r="VUQ90" s="1017"/>
      <c r="VUR90" s="1017"/>
      <c r="VUS90" s="1017"/>
      <c r="VUT90" s="1017"/>
      <c r="VUU90" s="1017"/>
      <c r="VUV90" s="1017"/>
      <c r="VUW90" s="1017"/>
      <c r="VUX90" s="1017"/>
      <c r="VUY90" s="1017"/>
      <c r="VUZ90" s="1017"/>
      <c r="VVA90" s="1017"/>
      <c r="VVB90" s="1017"/>
      <c r="VVC90" s="1017"/>
      <c r="VVD90" s="1017"/>
      <c r="VVE90" s="1017"/>
      <c r="VVF90" s="1017"/>
      <c r="VVG90" s="1017"/>
      <c r="VVH90" s="1017"/>
      <c r="VVI90" s="1017"/>
      <c r="VVJ90" s="1017"/>
      <c r="VVK90" s="1017"/>
      <c r="VVL90" s="1017"/>
      <c r="VVM90" s="1017"/>
      <c r="VVN90" s="1017"/>
      <c r="VVO90" s="1017"/>
      <c r="VVP90" s="1017"/>
      <c r="VVQ90" s="1017"/>
      <c r="VVR90" s="1017"/>
      <c r="VVS90" s="1017"/>
      <c r="VVT90" s="1017"/>
      <c r="VVU90" s="1017"/>
      <c r="VVV90" s="1017"/>
      <c r="VVW90" s="1017"/>
      <c r="VVX90" s="1017"/>
      <c r="VVY90" s="1017"/>
      <c r="VVZ90" s="1017"/>
      <c r="VWA90" s="1017"/>
      <c r="VWB90" s="1017"/>
      <c r="VWC90" s="1017"/>
      <c r="VWD90" s="1017"/>
      <c r="VWE90" s="1017"/>
      <c r="VWF90" s="1017"/>
      <c r="VWG90" s="1017"/>
      <c r="VWH90" s="1017"/>
      <c r="VWI90" s="1017"/>
      <c r="VWJ90" s="1017"/>
      <c r="VWK90" s="1017"/>
      <c r="VWL90" s="1017"/>
      <c r="VWM90" s="1017"/>
      <c r="VWN90" s="1017"/>
      <c r="VWO90" s="1017"/>
      <c r="VWP90" s="1017"/>
      <c r="VWQ90" s="1017"/>
      <c r="VWR90" s="1017"/>
      <c r="VWS90" s="1017"/>
      <c r="VWT90" s="1017"/>
      <c r="VWU90" s="1017"/>
      <c r="VWV90" s="1017"/>
      <c r="VWW90" s="1017"/>
      <c r="VWX90" s="1017"/>
      <c r="VWY90" s="1017"/>
      <c r="VWZ90" s="1017"/>
      <c r="VXA90" s="1017"/>
      <c r="VXB90" s="1017"/>
      <c r="VXC90" s="1017"/>
      <c r="VXD90" s="1017"/>
      <c r="VXE90" s="1017"/>
      <c r="VXF90" s="1017"/>
      <c r="VXG90" s="1017"/>
      <c r="VXH90" s="1017"/>
      <c r="VXI90" s="1017"/>
      <c r="VXJ90" s="1017"/>
      <c r="VXK90" s="1017"/>
      <c r="VXL90" s="1017"/>
      <c r="VXM90" s="1017"/>
      <c r="VXN90" s="1017"/>
      <c r="VXO90" s="1017"/>
      <c r="VXP90" s="1017"/>
      <c r="VXQ90" s="1017"/>
      <c r="VXR90" s="1017"/>
      <c r="VXS90" s="1017"/>
      <c r="VXT90" s="1017"/>
      <c r="VXU90" s="1017"/>
      <c r="VXV90" s="1017"/>
      <c r="VXW90" s="1017"/>
      <c r="VXX90" s="1017"/>
      <c r="VXY90" s="1017"/>
      <c r="VXZ90" s="1017"/>
      <c r="VYA90" s="1017"/>
      <c r="VYB90" s="1017"/>
      <c r="VYC90" s="1017"/>
      <c r="VYD90" s="1017"/>
      <c r="VYE90" s="1017"/>
      <c r="VYF90" s="1017"/>
      <c r="VYG90" s="1017"/>
      <c r="VYH90" s="1017"/>
      <c r="VYI90" s="1017"/>
      <c r="VYJ90" s="1017"/>
      <c r="VYK90" s="1017"/>
      <c r="VYL90" s="1017"/>
      <c r="VYM90" s="1017"/>
      <c r="VYN90" s="1017"/>
      <c r="VYO90" s="1017"/>
      <c r="VYP90" s="1017"/>
      <c r="VYQ90" s="1017"/>
      <c r="VYR90" s="1017"/>
      <c r="VYS90" s="1017"/>
      <c r="VYT90" s="1017"/>
      <c r="VYU90" s="1017"/>
      <c r="VYV90" s="1017"/>
      <c r="VYW90" s="1017"/>
      <c r="VYX90" s="1017"/>
      <c r="VYY90" s="1017"/>
      <c r="VYZ90" s="1017"/>
      <c r="VZA90" s="1017"/>
      <c r="VZB90" s="1017"/>
      <c r="VZC90" s="1017"/>
      <c r="VZD90" s="1017"/>
      <c r="VZE90" s="1017"/>
      <c r="VZF90" s="1017"/>
      <c r="VZG90" s="1017"/>
      <c r="VZH90" s="1017"/>
      <c r="VZI90" s="1017"/>
      <c r="VZJ90" s="1017"/>
      <c r="VZK90" s="1017"/>
      <c r="VZL90" s="1017"/>
      <c r="VZM90" s="1017"/>
      <c r="VZN90" s="1017"/>
      <c r="VZO90" s="1017"/>
      <c r="VZP90" s="1017"/>
      <c r="VZQ90" s="1017"/>
      <c r="VZR90" s="1017"/>
      <c r="VZS90" s="1017"/>
      <c r="VZT90" s="1017"/>
      <c r="VZU90" s="1017"/>
      <c r="VZV90" s="1017"/>
      <c r="VZW90" s="1017"/>
      <c r="VZX90" s="1017"/>
      <c r="VZY90" s="1017"/>
      <c r="VZZ90" s="1017"/>
      <c r="WAA90" s="1017"/>
      <c r="WAB90" s="1017"/>
      <c r="WAC90" s="1017"/>
      <c r="WAD90" s="1017"/>
      <c r="WAE90" s="1017"/>
      <c r="WAF90" s="1017"/>
      <c r="WAG90" s="1017"/>
      <c r="WAH90" s="1017"/>
      <c r="WAI90" s="1017"/>
      <c r="WAJ90" s="1017"/>
      <c r="WAK90" s="1017"/>
      <c r="WAL90" s="1017"/>
      <c r="WAM90" s="1017"/>
      <c r="WAN90" s="1017"/>
      <c r="WAO90" s="1017"/>
      <c r="WAP90" s="1017"/>
      <c r="WAQ90" s="1017"/>
      <c r="WAR90" s="1017"/>
      <c r="WAS90" s="1017"/>
      <c r="WAT90" s="1017"/>
      <c r="WAU90" s="1017"/>
      <c r="WAV90" s="1017"/>
      <c r="WAW90" s="1017"/>
      <c r="WAX90" s="1017"/>
      <c r="WAY90" s="1017"/>
      <c r="WAZ90" s="1017"/>
      <c r="WBA90" s="1017"/>
      <c r="WBB90" s="1017"/>
      <c r="WBC90" s="1017"/>
      <c r="WBD90" s="1017"/>
      <c r="WBE90" s="1017"/>
      <c r="WBF90" s="1017"/>
      <c r="WBG90" s="1017"/>
      <c r="WBH90" s="1017"/>
      <c r="WBI90" s="1017"/>
      <c r="WBJ90" s="1017"/>
      <c r="WBK90" s="1017"/>
      <c r="WBL90" s="1017"/>
      <c r="WBM90" s="1017"/>
      <c r="WBN90" s="1017"/>
      <c r="WBO90" s="1017"/>
      <c r="WBP90" s="1017"/>
      <c r="WBQ90" s="1017"/>
      <c r="WBR90" s="1017"/>
      <c r="WBS90" s="1017"/>
      <c r="WBT90" s="1017"/>
      <c r="WBU90" s="1017"/>
      <c r="WBV90" s="1017"/>
      <c r="WBW90" s="1017"/>
      <c r="WBX90" s="1017"/>
      <c r="WBY90" s="1017"/>
      <c r="WBZ90" s="1017"/>
      <c r="WCA90" s="1017"/>
      <c r="WCB90" s="1017"/>
      <c r="WCC90" s="1017"/>
      <c r="WCD90" s="1017"/>
      <c r="WCE90" s="1017"/>
      <c r="WCF90" s="1017"/>
      <c r="WCG90" s="1017"/>
      <c r="WCH90" s="1017"/>
      <c r="WCI90" s="1017"/>
      <c r="WCJ90" s="1017"/>
      <c r="WCK90" s="1017"/>
      <c r="WCL90" s="1017"/>
      <c r="WCM90" s="1017"/>
      <c r="WCN90" s="1017"/>
      <c r="WCO90" s="1017"/>
      <c r="WCP90" s="1017"/>
      <c r="WCQ90" s="1017"/>
      <c r="WCR90" s="1017"/>
      <c r="WCS90" s="1017"/>
      <c r="WCT90" s="1017"/>
      <c r="WCU90" s="1017"/>
      <c r="WCV90" s="1017"/>
      <c r="WCW90" s="1017"/>
      <c r="WCX90" s="1017"/>
      <c r="WCY90" s="1017"/>
      <c r="WCZ90" s="1017"/>
      <c r="WDA90" s="1017"/>
      <c r="WDB90" s="1017"/>
      <c r="WDC90" s="1017"/>
      <c r="WDD90" s="1017"/>
      <c r="WDE90" s="1017"/>
      <c r="WDF90" s="1017"/>
      <c r="WDG90" s="1017"/>
      <c r="WDH90" s="1017"/>
      <c r="WDI90" s="1017"/>
      <c r="WDJ90" s="1017"/>
      <c r="WDK90" s="1017"/>
      <c r="WDL90" s="1017"/>
      <c r="WDM90" s="1017"/>
      <c r="WDN90" s="1017"/>
      <c r="WDO90" s="1017"/>
      <c r="WDP90" s="1017"/>
      <c r="WDQ90" s="1017"/>
      <c r="WDR90" s="1017"/>
      <c r="WDS90" s="1017"/>
      <c r="WDT90" s="1017"/>
      <c r="WDU90" s="1017"/>
      <c r="WDV90" s="1017"/>
      <c r="WDW90" s="1017"/>
      <c r="WDX90" s="1017"/>
      <c r="WDY90" s="1017"/>
      <c r="WDZ90" s="1017"/>
      <c r="WEA90" s="1017"/>
      <c r="WEB90" s="1017"/>
      <c r="WEC90" s="1017"/>
      <c r="WED90" s="1017"/>
      <c r="WEE90" s="1017"/>
      <c r="WEF90" s="1017"/>
      <c r="WEG90" s="1017"/>
      <c r="WEH90" s="1017"/>
      <c r="WEI90" s="1017"/>
      <c r="WEJ90" s="1017"/>
      <c r="WEK90" s="1017"/>
      <c r="WEL90" s="1017"/>
      <c r="WEM90" s="1017"/>
      <c r="WEN90" s="1017"/>
      <c r="WEO90" s="1017"/>
      <c r="WEP90" s="1017"/>
      <c r="WEQ90" s="1017"/>
      <c r="WER90" s="1017"/>
      <c r="WES90" s="1017"/>
      <c r="WET90" s="1017"/>
      <c r="WEU90" s="1017"/>
      <c r="WEV90" s="1017"/>
      <c r="WEW90" s="1017"/>
      <c r="WEX90" s="1017"/>
      <c r="WEY90" s="1017"/>
      <c r="WEZ90" s="1017"/>
      <c r="WFA90" s="1017"/>
      <c r="WFB90" s="1017"/>
      <c r="WFC90" s="1017"/>
      <c r="WFD90" s="1017"/>
      <c r="WFE90" s="1017"/>
      <c r="WFF90" s="1017"/>
      <c r="WFG90" s="1017"/>
      <c r="WFH90" s="1017"/>
      <c r="WFI90" s="1017"/>
      <c r="WFJ90" s="1017"/>
      <c r="WFK90" s="1017"/>
      <c r="WFL90" s="1017"/>
      <c r="WFM90" s="1017"/>
      <c r="WFN90" s="1017"/>
      <c r="WFO90" s="1017"/>
      <c r="WFP90" s="1017"/>
      <c r="WFQ90" s="1017"/>
      <c r="WFR90" s="1017"/>
      <c r="WFS90" s="1017"/>
      <c r="WFT90" s="1017"/>
      <c r="WFU90" s="1017"/>
      <c r="WFV90" s="1017"/>
      <c r="WFW90" s="1017"/>
      <c r="WFX90" s="1017"/>
      <c r="WFY90" s="1017"/>
      <c r="WFZ90" s="1017"/>
      <c r="WGA90" s="1017"/>
      <c r="WGB90" s="1017"/>
      <c r="WGC90" s="1017"/>
      <c r="WGD90" s="1017"/>
      <c r="WGE90" s="1017"/>
      <c r="WGF90" s="1017"/>
      <c r="WGG90" s="1017"/>
      <c r="WGH90" s="1017"/>
      <c r="WGI90" s="1017"/>
      <c r="WGJ90" s="1017"/>
      <c r="WGK90" s="1017"/>
      <c r="WGL90" s="1017"/>
      <c r="WGM90" s="1017"/>
      <c r="WGN90" s="1017"/>
      <c r="WGO90" s="1017"/>
      <c r="WGP90" s="1017"/>
      <c r="WGQ90" s="1017"/>
      <c r="WGR90" s="1017"/>
      <c r="WGS90" s="1017"/>
      <c r="WGT90" s="1017"/>
      <c r="WGU90" s="1017"/>
      <c r="WGV90" s="1017"/>
      <c r="WGW90" s="1017"/>
      <c r="WGX90" s="1017"/>
      <c r="WGY90" s="1017"/>
      <c r="WGZ90" s="1017"/>
      <c r="WHA90" s="1017"/>
      <c r="WHB90" s="1017"/>
      <c r="WHC90" s="1017"/>
      <c r="WHD90" s="1017"/>
      <c r="WHE90" s="1017"/>
      <c r="WHF90" s="1017"/>
      <c r="WHG90" s="1017"/>
      <c r="WHH90" s="1017"/>
      <c r="WHI90" s="1017"/>
      <c r="WHJ90" s="1017"/>
      <c r="WHK90" s="1017"/>
      <c r="WHL90" s="1017"/>
      <c r="WHM90" s="1017"/>
      <c r="WHN90" s="1017"/>
      <c r="WHO90" s="1017"/>
      <c r="WHP90" s="1017"/>
      <c r="WHQ90" s="1017"/>
      <c r="WHR90" s="1017"/>
      <c r="WHS90" s="1017"/>
      <c r="WHT90" s="1017"/>
      <c r="WHU90" s="1017"/>
      <c r="WHV90" s="1017"/>
      <c r="WHW90" s="1017"/>
      <c r="WHX90" s="1017"/>
      <c r="WHY90" s="1017"/>
      <c r="WHZ90" s="1017"/>
      <c r="WIA90" s="1017"/>
      <c r="WIB90" s="1017"/>
      <c r="WIC90" s="1017"/>
      <c r="WID90" s="1017"/>
      <c r="WIE90" s="1017"/>
      <c r="WIF90" s="1017"/>
      <c r="WIG90" s="1017"/>
      <c r="WIH90" s="1017"/>
      <c r="WII90" s="1017"/>
      <c r="WIJ90" s="1017"/>
      <c r="WIK90" s="1017"/>
      <c r="WIL90" s="1017"/>
      <c r="WIM90" s="1017"/>
      <c r="WIN90" s="1017"/>
      <c r="WIO90" s="1017"/>
      <c r="WIP90" s="1017"/>
      <c r="WIQ90" s="1017"/>
      <c r="WIR90" s="1017"/>
      <c r="WIS90" s="1017"/>
      <c r="WIT90" s="1017"/>
      <c r="WIU90" s="1017"/>
      <c r="WIV90" s="1017"/>
      <c r="WIW90" s="1017"/>
      <c r="WIX90" s="1017"/>
      <c r="WIY90" s="1017"/>
      <c r="WIZ90" s="1017"/>
      <c r="WJA90" s="1017"/>
      <c r="WJB90" s="1017"/>
      <c r="WJC90" s="1017"/>
      <c r="WJD90" s="1017"/>
      <c r="WJE90" s="1017"/>
      <c r="WJF90" s="1017"/>
      <c r="WJG90" s="1017"/>
      <c r="WJH90" s="1017"/>
      <c r="WJI90" s="1017"/>
      <c r="WJJ90" s="1017"/>
      <c r="WJK90" s="1017"/>
      <c r="WJL90" s="1017"/>
      <c r="WJM90" s="1017"/>
      <c r="WJN90" s="1017"/>
      <c r="WJO90" s="1017"/>
      <c r="WJP90" s="1017"/>
      <c r="WJQ90" s="1017"/>
      <c r="WJR90" s="1017"/>
      <c r="WJS90" s="1017"/>
      <c r="WJT90" s="1017"/>
      <c r="WJU90" s="1017"/>
      <c r="WJV90" s="1017"/>
      <c r="WJW90" s="1017"/>
      <c r="WJX90" s="1017"/>
      <c r="WJY90" s="1017"/>
      <c r="WJZ90" s="1017"/>
      <c r="WKA90" s="1017"/>
      <c r="WKB90" s="1017"/>
      <c r="WKC90" s="1017"/>
      <c r="WKD90" s="1017"/>
      <c r="WKE90" s="1017"/>
      <c r="WKF90" s="1017"/>
      <c r="WKG90" s="1017"/>
      <c r="WKH90" s="1017"/>
      <c r="WKI90" s="1017"/>
      <c r="WKJ90" s="1017"/>
      <c r="WKK90" s="1017"/>
      <c r="WKL90" s="1017"/>
      <c r="WKM90" s="1017"/>
      <c r="WKN90" s="1017"/>
      <c r="WKO90" s="1017"/>
      <c r="WKP90" s="1017"/>
      <c r="WKQ90" s="1017"/>
      <c r="WKR90" s="1017"/>
      <c r="WKS90" s="1017"/>
      <c r="WKT90" s="1017"/>
      <c r="WKU90" s="1017"/>
      <c r="WKV90" s="1017"/>
      <c r="WKW90" s="1017"/>
      <c r="WKX90" s="1017"/>
      <c r="WKY90" s="1017"/>
      <c r="WKZ90" s="1017"/>
      <c r="WLA90" s="1017"/>
      <c r="WLB90" s="1017"/>
      <c r="WLC90" s="1017"/>
      <c r="WLD90" s="1017"/>
      <c r="WLE90" s="1017"/>
      <c r="WLF90" s="1017"/>
      <c r="WLG90" s="1017"/>
      <c r="WLH90" s="1017"/>
      <c r="WLI90" s="1017"/>
      <c r="WLJ90" s="1017"/>
      <c r="WLK90" s="1017"/>
      <c r="WLL90" s="1017"/>
      <c r="WLM90" s="1017"/>
      <c r="WLN90" s="1017"/>
      <c r="WLO90" s="1017"/>
      <c r="WLP90" s="1017"/>
      <c r="WLQ90" s="1017"/>
      <c r="WLR90" s="1017"/>
      <c r="WLS90" s="1017"/>
      <c r="WLT90" s="1017"/>
      <c r="WLU90" s="1017"/>
      <c r="WLV90" s="1017"/>
      <c r="WLW90" s="1017"/>
      <c r="WLX90" s="1017"/>
      <c r="WLY90" s="1017"/>
      <c r="WLZ90" s="1017"/>
      <c r="WMA90" s="1017"/>
      <c r="WMB90" s="1017"/>
      <c r="WMC90" s="1017"/>
      <c r="WMD90" s="1017"/>
      <c r="WME90" s="1017"/>
      <c r="WMF90" s="1017"/>
      <c r="WMG90" s="1017"/>
      <c r="WMH90" s="1017"/>
      <c r="WMI90" s="1017"/>
      <c r="WMJ90" s="1017"/>
      <c r="WMK90" s="1017"/>
      <c r="WML90" s="1017"/>
      <c r="WMM90" s="1017"/>
      <c r="WMN90" s="1017"/>
      <c r="WMO90" s="1017"/>
      <c r="WMP90" s="1017"/>
      <c r="WMQ90" s="1017"/>
      <c r="WMR90" s="1017"/>
      <c r="WMS90" s="1017"/>
      <c r="WMT90" s="1017"/>
      <c r="WMU90" s="1017"/>
      <c r="WMV90" s="1017"/>
      <c r="WMW90" s="1017"/>
      <c r="WMX90" s="1017"/>
      <c r="WMY90" s="1017"/>
      <c r="WMZ90" s="1017"/>
      <c r="WNA90" s="1017"/>
      <c r="WNB90" s="1017"/>
      <c r="WNC90" s="1017"/>
      <c r="WND90" s="1017"/>
      <c r="WNE90" s="1017"/>
      <c r="WNF90" s="1017"/>
      <c r="WNG90" s="1017"/>
      <c r="WNH90" s="1017"/>
      <c r="WNI90" s="1017"/>
      <c r="WNJ90" s="1017"/>
      <c r="WNK90" s="1017"/>
      <c r="WNL90" s="1017"/>
      <c r="WNM90" s="1017"/>
      <c r="WNN90" s="1017"/>
      <c r="WNO90" s="1017"/>
      <c r="WNP90" s="1017"/>
      <c r="WNQ90" s="1017"/>
      <c r="WNR90" s="1017"/>
      <c r="WNS90" s="1017"/>
      <c r="WNT90" s="1017"/>
      <c r="WNU90" s="1017"/>
      <c r="WNV90" s="1017"/>
      <c r="WNW90" s="1017"/>
      <c r="WNX90" s="1017"/>
      <c r="WNY90" s="1017"/>
      <c r="WNZ90" s="1017"/>
      <c r="WOA90" s="1017"/>
      <c r="WOB90" s="1017"/>
      <c r="WOC90" s="1017"/>
      <c r="WOD90" s="1017"/>
      <c r="WOE90" s="1017"/>
      <c r="WOF90" s="1017"/>
      <c r="WOG90" s="1017"/>
      <c r="WOH90" s="1017"/>
      <c r="WOI90" s="1017"/>
      <c r="WOJ90" s="1017"/>
      <c r="WOK90" s="1017"/>
      <c r="WOL90" s="1017"/>
      <c r="WOM90" s="1017"/>
      <c r="WON90" s="1017"/>
      <c r="WOO90" s="1017"/>
      <c r="WOP90" s="1017"/>
      <c r="WOQ90" s="1017"/>
      <c r="WOR90" s="1017"/>
      <c r="WOS90" s="1017"/>
      <c r="WOT90" s="1017"/>
      <c r="WOU90" s="1017"/>
      <c r="WOV90" s="1017"/>
      <c r="WOW90" s="1017"/>
      <c r="WOX90" s="1017"/>
      <c r="WOY90" s="1017"/>
      <c r="WOZ90" s="1017"/>
      <c r="WPA90" s="1017"/>
      <c r="WPB90" s="1017"/>
      <c r="WPC90" s="1017"/>
      <c r="WPD90" s="1017"/>
      <c r="WPE90" s="1017"/>
      <c r="WPF90" s="1017"/>
      <c r="WPG90" s="1017"/>
      <c r="WPH90" s="1017"/>
      <c r="WPI90" s="1017"/>
      <c r="WPJ90" s="1017"/>
      <c r="WPK90" s="1017"/>
      <c r="WPL90" s="1017"/>
      <c r="WPM90" s="1017"/>
      <c r="WPN90" s="1017"/>
      <c r="WPO90" s="1017"/>
      <c r="WPP90" s="1017"/>
      <c r="WPQ90" s="1017"/>
      <c r="WPR90" s="1017"/>
      <c r="WPS90" s="1017"/>
      <c r="WPT90" s="1017"/>
      <c r="WPU90" s="1017"/>
      <c r="WPV90" s="1017"/>
      <c r="WPW90" s="1017"/>
      <c r="WPX90" s="1017"/>
      <c r="WPY90" s="1017"/>
      <c r="WPZ90" s="1017"/>
      <c r="WQA90" s="1017"/>
      <c r="WQB90" s="1017"/>
      <c r="WQC90" s="1017"/>
      <c r="WQD90" s="1017"/>
      <c r="WQE90" s="1017"/>
      <c r="WQF90" s="1017"/>
      <c r="WQG90" s="1017"/>
      <c r="WQH90" s="1017"/>
      <c r="WQI90" s="1017"/>
      <c r="WQJ90" s="1017"/>
      <c r="WQK90" s="1017"/>
      <c r="WQL90" s="1017"/>
      <c r="WQM90" s="1017"/>
      <c r="WQN90" s="1017"/>
      <c r="WQO90" s="1017"/>
      <c r="WQP90" s="1017"/>
      <c r="WQQ90" s="1017"/>
      <c r="WQR90" s="1017"/>
      <c r="WQS90" s="1017"/>
      <c r="WQT90" s="1017"/>
      <c r="WQU90" s="1017"/>
      <c r="WQV90" s="1017"/>
      <c r="WQW90" s="1017"/>
      <c r="WQX90" s="1017"/>
      <c r="WQY90" s="1017"/>
      <c r="WQZ90" s="1017"/>
      <c r="WRA90" s="1017"/>
      <c r="WRB90" s="1017"/>
      <c r="WRC90" s="1017"/>
      <c r="WRD90" s="1017"/>
      <c r="WRE90" s="1017"/>
      <c r="WRF90" s="1017"/>
      <c r="WRG90" s="1017"/>
      <c r="WRH90" s="1017"/>
      <c r="WRI90" s="1017"/>
      <c r="WRJ90" s="1017"/>
      <c r="WRK90" s="1017"/>
      <c r="WRL90" s="1017"/>
      <c r="WRM90" s="1017"/>
      <c r="WRN90" s="1017"/>
      <c r="WRO90" s="1017"/>
      <c r="WRP90" s="1017"/>
      <c r="WRQ90" s="1017"/>
      <c r="WRR90" s="1017"/>
      <c r="WRS90" s="1017"/>
      <c r="WRT90" s="1017"/>
      <c r="WRU90" s="1017"/>
      <c r="WRV90" s="1017"/>
      <c r="WRW90" s="1017"/>
      <c r="WRX90" s="1017"/>
      <c r="WRY90" s="1017"/>
      <c r="WRZ90" s="1017"/>
      <c r="WSA90" s="1017"/>
      <c r="WSB90" s="1017"/>
      <c r="WSC90" s="1017"/>
      <c r="WSD90" s="1017"/>
      <c r="WSE90" s="1017"/>
      <c r="WSF90" s="1017"/>
      <c r="WSG90" s="1017"/>
      <c r="WSH90" s="1017"/>
      <c r="WSI90" s="1017"/>
      <c r="WSJ90" s="1017"/>
      <c r="WSK90" s="1017"/>
      <c r="WSL90" s="1017"/>
      <c r="WSM90" s="1017"/>
      <c r="WSN90" s="1017"/>
      <c r="WSO90" s="1017"/>
      <c r="WSP90" s="1017"/>
      <c r="WSQ90" s="1017"/>
      <c r="WSR90" s="1017"/>
      <c r="WSS90" s="1017"/>
      <c r="WST90" s="1017"/>
      <c r="WSU90" s="1017"/>
      <c r="WSV90" s="1017"/>
      <c r="WSW90" s="1017"/>
      <c r="WSX90" s="1017"/>
      <c r="WSY90" s="1017"/>
      <c r="WSZ90" s="1017"/>
      <c r="WTA90" s="1017"/>
      <c r="WTB90" s="1017"/>
      <c r="WTC90" s="1017"/>
      <c r="WTD90" s="1017"/>
      <c r="WTE90" s="1017"/>
      <c r="WTF90" s="1017"/>
      <c r="WTG90" s="1017"/>
      <c r="WTH90" s="1017"/>
      <c r="WTI90" s="1017"/>
      <c r="WTJ90" s="1017"/>
      <c r="WTK90" s="1017"/>
      <c r="WTL90" s="1017"/>
      <c r="WTM90" s="1017"/>
      <c r="WTN90" s="1017"/>
      <c r="WTO90" s="1017"/>
      <c r="WTP90" s="1017"/>
      <c r="WTQ90" s="1017"/>
      <c r="WTR90" s="1017"/>
      <c r="WTS90" s="1017"/>
      <c r="WTT90" s="1017"/>
      <c r="WTU90" s="1017"/>
      <c r="WTV90" s="1017"/>
      <c r="WTW90" s="1017"/>
      <c r="WTX90" s="1017"/>
      <c r="WTY90" s="1017"/>
      <c r="WTZ90" s="1017"/>
      <c r="WUA90" s="1017"/>
      <c r="WUB90" s="1017"/>
      <c r="WUC90" s="1017"/>
      <c r="WUD90" s="1017"/>
      <c r="WUE90" s="1017"/>
      <c r="WUF90" s="1017"/>
      <c r="WUG90" s="1017"/>
      <c r="WUH90" s="1017"/>
      <c r="WUI90" s="1017"/>
      <c r="WUJ90" s="1017"/>
      <c r="WUK90" s="1017"/>
      <c r="WUL90" s="1017"/>
      <c r="WUM90" s="1017"/>
      <c r="WUN90" s="1017"/>
      <c r="WUO90" s="1017"/>
      <c r="WUP90" s="1017"/>
      <c r="WUQ90" s="1017"/>
      <c r="WUR90" s="1017"/>
      <c r="WUS90" s="1017"/>
      <c r="WUT90" s="1017"/>
      <c r="WUU90" s="1017"/>
      <c r="WUV90" s="1017"/>
      <c r="WUW90" s="1017"/>
      <c r="WUX90" s="1017"/>
      <c r="WUY90" s="1017"/>
      <c r="WUZ90" s="1017"/>
      <c r="WVA90" s="1017"/>
      <c r="WVB90" s="1017"/>
      <c r="WVC90" s="1017"/>
      <c r="WVD90" s="1017"/>
      <c r="WVE90" s="1017"/>
      <c r="WVF90" s="1017"/>
      <c r="WVG90" s="1017"/>
      <c r="WVH90" s="1017"/>
      <c r="WVI90" s="1017"/>
      <c r="WVJ90" s="1017"/>
      <c r="WVK90" s="1017"/>
      <c r="WVL90" s="1017"/>
      <c r="WVM90" s="1017"/>
      <c r="WVN90" s="1017"/>
      <c r="WVO90" s="1017"/>
      <c r="WVP90" s="1017"/>
      <c r="WVQ90" s="1017"/>
      <c r="WVR90" s="1017"/>
      <c r="WVS90" s="1017"/>
      <c r="WVT90" s="1017"/>
      <c r="WVU90" s="1017"/>
      <c r="WVV90" s="1017"/>
      <c r="WVW90" s="1017"/>
      <c r="WVX90" s="1017"/>
      <c r="WVY90" s="1017"/>
      <c r="WVZ90" s="1017"/>
      <c r="WWA90" s="1017"/>
      <c r="WWB90" s="1017"/>
      <c r="WWC90" s="1017"/>
      <c r="WWD90" s="1017"/>
      <c r="WWE90" s="1017"/>
      <c r="WWF90" s="1017"/>
      <c r="WWG90" s="1017"/>
      <c r="WWH90" s="1017"/>
      <c r="WWI90" s="1017"/>
      <c r="WWJ90" s="1017"/>
      <c r="WWK90" s="1017"/>
      <c r="WWL90" s="1017"/>
      <c r="WWM90" s="1017"/>
      <c r="WWN90" s="1017"/>
      <c r="WWO90" s="1017"/>
      <c r="WWP90" s="1017"/>
      <c r="WWQ90" s="1017"/>
      <c r="WWR90" s="1017"/>
      <c r="WWS90" s="1017"/>
      <c r="WWT90" s="1017"/>
      <c r="WWU90" s="1017"/>
      <c r="WWV90" s="1017"/>
      <c r="WWW90" s="1017"/>
      <c r="WWX90" s="1017"/>
      <c r="WWY90" s="1017"/>
      <c r="WWZ90" s="1017"/>
      <c r="WXA90" s="1017"/>
      <c r="WXB90" s="1017"/>
      <c r="WXC90" s="1017"/>
      <c r="WXD90" s="1017"/>
      <c r="WXE90" s="1017"/>
      <c r="WXF90" s="1017"/>
      <c r="WXG90" s="1017"/>
      <c r="WXH90" s="1017"/>
      <c r="WXI90" s="1017"/>
      <c r="WXJ90" s="1017"/>
      <c r="WXK90" s="1017"/>
      <c r="WXL90" s="1017"/>
      <c r="WXM90" s="1017"/>
      <c r="WXN90" s="1017"/>
      <c r="WXO90" s="1017"/>
      <c r="WXP90" s="1017"/>
      <c r="WXQ90" s="1017"/>
      <c r="WXR90" s="1017"/>
      <c r="WXS90" s="1017"/>
      <c r="WXT90" s="1017"/>
      <c r="WXU90" s="1017"/>
      <c r="WXV90" s="1017"/>
      <c r="WXW90" s="1017"/>
      <c r="WXX90" s="1017"/>
      <c r="WXY90" s="1017"/>
      <c r="WXZ90" s="1017"/>
      <c r="WYA90" s="1017"/>
      <c r="WYB90" s="1017"/>
      <c r="WYC90" s="1017"/>
      <c r="WYD90" s="1017"/>
      <c r="WYE90" s="1017"/>
      <c r="WYF90" s="1017"/>
      <c r="WYG90" s="1017"/>
      <c r="WYH90" s="1017"/>
      <c r="WYI90" s="1017"/>
      <c r="WYJ90" s="1017"/>
      <c r="WYK90" s="1017"/>
      <c r="WYL90" s="1017"/>
      <c r="WYM90" s="1017"/>
      <c r="WYN90" s="1017"/>
      <c r="WYO90" s="1017"/>
      <c r="WYP90" s="1017"/>
      <c r="WYQ90" s="1017"/>
      <c r="WYR90" s="1017"/>
      <c r="WYS90" s="1017"/>
      <c r="WYT90" s="1017"/>
      <c r="WYU90" s="1017"/>
      <c r="WYV90" s="1017"/>
      <c r="WYW90" s="1017"/>
      <c r="WYX90" s="1017"/>
      <c r="WYY90" s="1017"/>
      <c r="WYZ90" s="1017"/>
      <c r="WZA90" s="1017"/>
      <c r="WZB90" s="1017"/>
      <c r="WZC90" s="1017"/>
      <c r="WZD90" s="1017"/>
      <c r="WZE90" s="1017"/>
      <c r="WZF90" s="1017"/>
      <c r="WZG90" s="1017"/>
      <c r="WZH90" s="1017"/>
      <c r="WZI90" s="1017"/>
      <c r="WZJ90" s="1017"/>
      <c r="WZK90" s="1017"/>
      <c r="WZL90" s="1017"/>
      <c r="WZM90" s="1017"/>
      <c r="WZN90" s="1017"/>
      <c r="WZO90" s="1017"/>
      <c r="WZP90" s="1017"/>
      <c r="WZQ90" s="1017"/>
      <c r="WZR90" s="1017"/>
      <c r="WZS90" s="1017"/>
      <c r="WZT90" s="1017"/>
      <c r="WZU90" s="1017"/>
      <c r="WZV90" s="1017"/>
      <c r="WZW90" s="1017"/>
      <c r="WZX90" s="1017"/>
      <c r="WZY90" s="1017"/>
      <c r="WZZ90" s="1017"/>
      <c r="XAA90" s="1017"/>
      <c r="XAB90" s="1017"/>
      <c r="XAC90" s="1017"/>
      <c r="XAD90" s="1017"/>
      <c r="XAE90" s="1017"/>
      <c r="XAF90" s="1017"/>
      <c r="XAG90" s="1017"/>
      <c r="XAH90" s="1017"/>
      <c r="XAI90" s="1017"/>
      <c r="XAJ90" s="1017"/>
      <c r="XAK90" s="1017"/>
      <c r="XAL90" s="1017"/>
      <c r="XAM90" s="1017"/>
      <c r="XAN90" s="1017"/>
      <c r="XAO90" s="1017"/>
      <c r="XAP90" s="1017"/>
      <c r="XAQ90" s="1017"/>
      <c r="XAR90" s="1017"/>
      <c r="XAS90" s="1017"/>
      <c r="XAT90" s="1017"/>
      <c r="XAU90" s="1017"/>
      <c r="XAV90" s="1017"/>
      <c r="XAW90" s="1017"/>
      <c r="XAX90" s="1017"/>
      <c r="XAY90" s="1017"/>
      <c r="XAZ90" s="1017"/>
      <c r="XBA90" s="1017"/>
      <c r="XBB90" s="1017"/>
      <c r="XBC90" s="1017"/>
      <c r="XBD90" s="1017"/>
      <c r="XBE90" s="1017"/>
      <c r="XBF90" s="1017"/>
      <c r="XBG90" s="1017"/>
      <c r="XBH90" s="1017"/>
      <c r="XBI90" s="1017"/>
      <c r="XBJ90" s="1017"/>
      <c r="XBK90" s="1017"/>
      <c r="XBL90" s="1017"/>
      <c r="XBM90" s="1017"/>
      <c r="XBN90" s="1017"/>
      <c r="XBO90" s="1017"/>
      <c r="XBP90" s="1017"/>
      <c r="XBQ90" s="1017"/>
      <c r="XBR90" s="1017"/>
      <c r="XBS90" s="1017"/>
      <c r="XBT90" s="1017"/>
      <c r="XBU90" s="1017"/>
      <c r="XBV90" s="1017"/>
      <c r="XBW90" s="1017"/>
      <c r="XBX90" s="1017"/>
      <c r="XBY90" s="1017"/>
      <c r="XBZ90" s="1017"/>
      <c r="XCA90" s="1017"/>
      <c r="XCB90" s="1017"/>
      <c r="XCC90" s="1017"/>
      <c r="XCD90" s="1017"/>
      <c r="XCE90" s="1017"/>
      <c r="XCF90" s="1017"/>
      <c r="XCG90" s="1017"/>
      <c r="XCH90" s="1017"/>
      <c r="XCI90" s="1017"/>
      <c r="XCJ90" s="1017"/>
      <c r="XCK90" s="1017"/>
      <c r="XCL90" s="1017"/>
      <c r="XCM90" s="1017"/>
      <c r="XCN90" s="1017"/>
      <c r="XCO90" s="1017"/>
      <c r="XCP90" s="1017"/>
      <c r="XCQ90" s="1017"/>
      <c r="XCR90" s="1017"/>
      <c r="XCS90" s="1017"/>
      <c r="XCT90" s="1017"/>
      <c r="XCU90" s="1017"/>
      <c r="XCV90" s="1017"/>
      <c r="XCW90" s="1017"/>
      <c r="XCX90" s="1017"/>
      <c r="XCY90" s="1017"/>
      <c r="XCZ90" s="1017"/>
      <c r="XDA90" s="1017"/>
      <c r="XDB90" s="1017"/>
      <c r="XDC90" s="1017"/>
      <c r="XDD90" s="1017"/>
      <c r="XDE90" s="1017"/>
      <c r="XDF90" s="1017"/>
      <c r="XDG90" s="1017"/>
      <c r="XDH90" s="1017"/>
      <c r="XDI90" s="1017"/>
      <c r="XDJ90" s="1017"/>
      <c r="XDK90" s="1017"/>
      <c r="XDL90" s="1017"/>
      <c r="XDM90" s="1017"/>
      <c r="XDN90" s="1017"/>
      <c r="XDO90" s="1017"/>
      <c r="XDP90" s="1017"/>
      <c r="XDQ90" s="1017"/>
      <c r="XDR90" s="1017"/>
      <c r="XDS90" s="1017"/>
      <c r="XDT90" s="1017"/>
      <c r="XDU90" s="1017"/>
      <c r="XDV90" s="1017"/>
      <c r="XDW90" s="1017"/>
      <c r="XDX90" s="1017"/>
      <c r="XDY90" s="1017"/>
      <c r="XDZ90" s="1017"/>
      <c r="XEA90" s="1017"/>
      <c r="XEB90" s="1017"/>
      <c r="XEC90" s="1017"/>
      <c r="XED90" s="1017"/>
      <c r="XEE90" s="1017"/>
      <c r="XEF90" s="1017"/>
      <c r="XEG90" s="1017"/>
      <c r="XEH90" s="1017"/>
      <c r="XEI90" s="1017"/>
      <c r="XEJ90" s="1017"/>
      <c r="XEK90" s="1017"/>
      <c r="XEL90" s="1017"/>
      <c r="XEM90" s="1017"/>
      <c r="XEN90" s="1017"/>
      <c r="XEO90" s="1017"/>
      <c r="XEP90" s="1017"/>
      <c r="XEQ90" s="1017"/>
      <c r="XER90" s="1017"/>
      <c r="XES90" s="1017"/>
      <c r="XET90" s="1017"/>
      <c r="XEU90" s="1017"/>
      <c r="XEV90" s="1017"/>
      <c r="XEW90" s="1017"/>
      <c r="XEX90" s="1017"/>
      <c r="XEY90" s="1017"/>
      <c r="XEZ90" s="1017"/>
      <c r="XFA90" s="1017"/>
      <c r="XFB90" s="1017"/>
      <c r="XFC90" s="1017"/>
      <c r="XFD90" s="1017"/>
    </row>
    <row r="91" spans="1:16384" s="613" customFormat="1" ht="15" customHeight="1" x14ac:dyDescent="0.25">
      <c r="A91" s="1020"/>
      <c r="B91" s="1019"/>
      <c r="C91" s="1019"/>
      <c r="D91" s="1019"/>
      <c r="E91" s="1019"/>
      <c r="F91" s="1019"/>
      <c r="G91" s="1019"/>
      <c r="H91" s="1019"/>
      <c r="I91" s="1019"/>
      <c r="J91" s="1019"/>
      <c r="K91" s="1019"/>
      <c r="L91" s="1019"/>
      <c r="M91" s="1019"/>
      <c r="N91" s="1019"/>
      <c r="O91" s="594"/>
    </row>
    <row r="92" spans="1:16384" s="613" customFormat="1" ht="30" customHeight="1" x14ac:dyDescent="0.25">
      <c r="A92" s="1020"/>
      <c r="B92" s="1123" t="s">
        <v>63</v>
      </c>
      <c r="C92" s="484" t="s">
        <v>64</v>
      </c>
      <c r="D92" s="1388" t="s">
        <v>666</v>
      </c>
      <c r="E92" s="1389" t="s">
        <v>695</v>
      </c>
      <c r="F92" s="1390" t="s">
        <v>377</v>
      </c>
      <c r="G92" s="1019"/>
      <c r="H92" s="1019"/>
      <c r="I92" s="1019"/>
      <c r="J92" s="1019"/>
      <c r="K92" s="1019"/>
      <c r="L92" s="1019"/>
      <c r="M92" s="1019"/>
      <c r="N92" s="1019"/>
      <c r="O92" s="594"/>
    </row>
    <row r="93" spans="1:16384" s="613" customFormat="1" ht="15" customHeight="1" x14ac:dyDescent="0.25">
      <c r="A93" s="1020"/>
      <c r="B93" s="89" t="s">
        <v>297</v>
      </c>
      <c r="C93" s="90" t="str">
        <f>NSFR!B7</f>
        <v>Check: row 6 ≤ E55 + E58 + E63 in the General Info worksheet</v>
      </c>
      <c r="D93" s="491"/>
      <c r="E93" s="491"/>
      <c r="F93" s="498" t="str">
        <f>NSFR!F7</f>
        <v>Pass</v>
      </c>
      <c r="G93" s="1019"/>
      <c r="H93" s="1019"/>
      <c r="I93" s="1019"/>
      <c r="J93" s="1019"/>
      <c r="K93" s="1019"/>
      <c r="L93" s="1019"/>
      <c r="M93" s="1019"/>
      <c r="N93" s="1019"/>
      <c r="O93" s="594"/>
    </row>
    <row r="94" spans="1:16384" s="613" customFormat="1" ht="15" customHeight="1" x14ac:dyDescent="0.25">
      <c r="A94" s="1020"/>
      <c r="B94" s="418" t="s">
        <v>297</v>
      </c>
      <c r="C94" s="423" t="str">
        <f>NSFR!B10</f>
        <v>Check: row 9 ≥ LCR stable retail and small business customer deposits</v>
      </c>
      <c r="D94" s="159" t="str">
        <f>NSFR!D10</f>
        <v>Pass</v>
      </c>
      <c r="E94" s="286"/>
      <c r="F94" s="488"/>
      <c r="G94" s="1019"/>
      <c r="H94" s="1019"/>
      <c r="I94" s="1019"/>
      <c r="J94" s="1019"/>
      <c r="K94" s="1019"/>
      <c r="L94" s="1019"/>
      <c r="M94" s="1019"/>
      <c r="N94" s="1019"/>
      <c r="O94" s="594"/>
    </row>
    <row r="95" spans="1:16384" s="613" customFormat="1" ht="15" customHeight="1" x14ac:dyDescent="0.25">
      <c r="A95" s="1020"/>
      <c r="B95" s="418" t="s">
        <v>297</v>
      </c>
      <c r="C95" s="423" t="str">
        <f>NSFR!B12</f>
        <v>Check: row 11 ≥ LCR less stable retail and small business customer deposits</v>
      </c>
      <c r="D95" s="159" t="str">
        <f>NSFR!D12</f>
        <v>Pass</v>
      </c>
      <c r="E95" s="286"/>
      <c r="F95" s="488"/>
      <c r="G95" s="1019"/>
      <c r="H95" s="1019"/>
      <c r="I95" s="1019"/>
      <c r="J95" s="1019"/>
      <c r="K95" s="1019"/>
      <c r="L95" s="1019"/>
      <c r="M95" s="1019"/>
      <c r="N95" s="1019"/>
      <c r="O95" s="594"/>
    </row>
    <row r="96" spans="1:16384" s="613" customFormat="1" ht="15" customHeight="1" x14ac:dyDescent="0.25">
      <c r="A96" s="1020"/>
      <c r="B96" s="418" t="s">
        <v>297</v>
      </c>
      <c r="C96" s="423" t="str">
        <f>NSFR!B17</f>
        <v>Check: row 13 ≥ LCR unsecured funding from non-financial corporates</v>
      </c>
      <c r="D96" s="159" t="str">
        <f>NSFR!D17</f>
        <v>Pass</v>
      </c>
      <c r="E96" s="286"/>
      <c r="F96" s="488"/>
      <c r="G96" s="1019"/>
      <c r="H96" s="1019"/>
      <c r="I96" s="1019"/>
      <c r="J96" s="1019"/>
      <c r="K96" s="1019"/>
      <c r="L96" s="1019"/>
      <c r="M96" s="1019"/>
      <c r="N96" s="1019"/>
      <c r="O96" s="594"/>
    </row>
    <row r="97" spans="1:15" s="613" customFormat="1" ht="15" customHeight="1" x14ac:dyDescent="0.25">
      <c r="A97" s="1020"/>
      <c r="B97" s="418" t="s">
        <v>297</v>
      </c>
      <c r="C97" s="423" t="str">
        <f>NSFR!B18</f>
        <v>Check: row 14 ≥ LCR operational deposits from non-financial corporates</v>
      </c>
      <c r="D97" s="159" t="str">
        <f>NSFR!D18</f>
        <v>Pass</v>
      </c>
      <c r="E97" s="286"/>
      <c r="F97" s="488"/>
      <c r="G97" s="1019"/>
      <c r="H97" s="1019"/>
      <c r="I97" s="1019"/>
      <c r="J97" s="1019"/>
      <c r="K97" s="1019"/>
      <c r="L97" s="1019"/>
      <c r="M97" s="1019"/>
      <c r="N97" s="1019"/>
      <c r="O97" s="594"/>
    </row>
    <row r="98" spans="1:15" s="613" customFormat="1" ht="15" customHeight="1" x14ac:dyDescent="0.25">
      <c r="A98" s="1020"/>
      <c r="B98" s="418" t="s">
        <v>297</v>
      </c>
      <c r="C98" s="423" t="str">
        <f>NSFR!B19</f>
        <v>Check: sum of rows 14 to row 16 = row 13 for each column</v>
      </c>
      <c r="D98" s="159" t="str">
        <f>NSFR!D19</f>
        <v>Pass</v>
      </c>
      <c r="E98" s="159" t="str">
        <f>NSFR!E19</f>
        <v>Pass</v>
      </c>
      <c r="F98" s="350" t="str">
        <f>NSFR!F19</f>
        <v>Pass</v>
      </c>
      <c r="G98" s="1019"/>
      <c r="H98" s="1019"/>
      <c r="I98" s="1019"/>
      <c r="J98" s="1019"/>
      <c r="K98" s="1019"/>
      <c r="L98" s="1019"/>
      <c r="M98" s="1019"/>
      <c r="N98" s="1019"/>
      <c r="O98" s="594"/>
    </row>
    <row r="99" spans="1:15" s="613" customFormat="1" ht="15" customHeight="1" x14ac:dyDescent="0.25">
      <c r="A99" s="1020"/>
      <c r="B99" s="418" t="s">
        <v>297</v>
      </c>
      <c r="C99" s="423" t="str">
        <f>NSFR!B24</f>
        <v>Check: sum of row 21 to row 23 = row 20 for each column</v>
      </c>
      <c r="D99" s="159" t="str">
        <f>NSFR!D24</f>
        <v>Pass</v>
      </c>
      <c r="E99" s="159" t="str">
        <f>NSFR!E24</f>
        <v>Pass</v>
      </c>
      <c r="F99" s="350" t="str">
        <f>NSFR!F24</f>
        <v>Pass</v>
      </c>
      <c r="G99" s="1019"/>
      <c r="H99" s="1019"/>
      <c r="I99" s="1019"/>
      <c r="J99" s="1019"/>
      <c r="K99" s="1019"/>
      <c r="L99" s="1019"/>
      <c r="M99" s="1019"/>
      <c r="N99" s="1019"/>
      <c r="O99" s="594"/>
    </row>
    <row r="100" spans="1:15" s="613" customFormat="1" ht="15" customHeight="1" x14ac:dyDescent="0.25">
      <c r="A100" s="1020"/>
      <c r="B100" s="418" t="s">
        <v>297</v>
      </c>
      <c r="C100" s="423" t="str">
        <f>NSFR!B29</f>
        <v>Check: sum of row 26 to row 28 = row 25 for each column</v>
      </c>
      <c r="D100" s="159" t="str">
        <f>NSFR!D29</f>
        <v>Pass</v>
      </c>
      <c r="E100" s="159" t="str">
        <f>NSFR!E29</f>
        <v>Pass</v>
      </c>
      <c r="F100" s="350" t="str">
        <f>NSFR!F29</f>
        <v>Pass</v>
      </c>
      <c r="G100" s="1019"/>
      <c r="H100" s="1019"/>
      <c r="I100" s="1019"/>
      <c r="J100" s="1019"/>
      <c r="K100" s="1019"/>
      <c r="L100" s="1019"/>
      <c r="M100" s="1019"/>
      <c r="N100" s="1019"/>
      <c r="O100" s="594"/>
    </row>
    <row r="101" spans="1:15" s="613" customFormat="1" ht="15" customHeight="1" x14ac:dyDescent="0.25">
      <c r="A101" s="1020"/>
      <c r="B101" s="418" t="s">
        <v>297</v>
      </c>
      <c r="C101" s="423" t="str">
        <f>NSFR!B30</f>
        <v>Check: sum of row 20 and row 25 ≥ LCR unsecured funding from sovereigns/central banks/PSEs/MDBs</v>
      </c>
      <c r="D101" s="159" t="str">
        <f>NSFR!D30</f>
        <v>Pass</v>
      </c>
      <c r="E101" s="286"/>
      <c r="F101" s="488"/>
      <c r="G101" s="1019"/>
      <c r="H101" s="1019"/>
      <c r="I101" s="1019"/>
      <c r="J101" s="1019"/>
      <c r="K101" s="1019"/>
      <c r="L101" s="1019"/>
      <c r="M101" s="1019"/>
      <c r="N101" s="1019"/>
      <c r="O101" s="594"/>
    </row>
    <row r="102" spans="1:15" s="613" customFormat="1" ht="15" customHeight="1" x14ac:dyDescent="0.25">
      <c r="A102" s="1020"/>
      <c r="B102" s="418" t="s">
        <v>297</v>
      </c>
      <c r="C102" s="423" t="str">
        <f>NSFR!B31</f>
        <v>Check: sum of row 21 and row 26 ≥ LCR operational deposits from sovereigns/central banks/PSEs/MDBs</v>
      </c>
      <c r="D102" s="159" t="str">
        <f>NSFR!D31</f>
        <v>Pass</v>
      </c>
      <c r="E102" s="286"/>
      <c r="F102" s="488"/>
      <c r="G102" s="1019"/>
      <c r="H102" s="1019"/>
      <c r="I102" s="1019"/>
      <c r="J102" s="1019"/>
      <c r="K102" s="1019"/>
      <c r="L102" s="1019"/>
      <c r="M102" s="1019"/>
      <c r="N102" s="1019"/>
      <c r="O102" s="594"/>
    </row>
    <row r="103" spans="1:15" s="613" customFormat="1" ht="15" customHeight="1" x14ac:dyDescent="0.25">
      <c r="A103" s="1020"/>
      <c r="B103" s="418" t="s">
        <v>297</v>
      </c>
      <c r="C103" s="423" t="str">
        <f>NSFR!B36</f>
        <v>Check: row 32 ≥ LCR unsecured funding from other legal entities</v>
      </c>
      <c r="D103" s="159" t="str">
        <f>NSFR!D36</f>
        <v>Pass</v>
      </c>
      <c r="E103" s="286"/>
      <c r="F103" s="488"/>
      <c r="G103" s="1019"/>
      <c r="H103" s="1019"/>
      <c r="I103" s="1019"/>
      <c r="J103" s="1019"/>
      <c r="K103" s="1019"/>
      <c r="L103" s="1019"/>
      <c r="M103" s="1019"/>
      <c r="N103" s="1019"/>
      <c r="O103" s="594"/>
    </row>
    <row r="104" spans="1:15" s="613" customFormat="1" ht="15" customHeight="1" x14ac:dyDescent="0.25">
      <c r="A104" s="1020"/>
      <c r="B104" s="418" t="s">
        <v>297</v>
      </c>
      <c r="C104" s="423" t="str">
        <f>NSFR!B37</f>
        <v>Check: row 33 ≥ LCR operational deposits from other legal entities</v>
      </c>
      <c r="D104" s="159" t="str">
        <f>NSFR!D37</f>
        <v>Pass</v>
      </c>
      <c r="E104" s="286"/>
      <c r="F104" s="488"/>
      <c r="G104" s="1019"/>
      <c r="H104" s="1019"/>
      <c r="I104" s="1019"/>
      <c r="J104" s="1019"/>
      <c r="K104" s="1019"/>
      <c r="L104" s="1019"/>
      <c r="M104" s="1019"/>
      <c r="N104" s="1019"/>
      <c r="O104" s="594"/>
    </row>
    <row r="105" spans="1:15" s="613" customFormat="1" ht="15" customHeight="1" x14ac:dyDescent="0.25">
      <c r="A105" s="1020"/>
      <c r="B105" s="418" t="s">
        <v>297</v>
      </c>
      <c r="C105" s="423" t="str">
        <f>NSFR!B38</f>
        <v>Check: sum of row 33 to row 35 = row 32 for each column</v>
      </c>
      <c r="D105" s="159" t="str">
        <f>NSFR!D38</f>
        <v>Pass</v>
      </c>
      <c r="E105" s="159" t="str">
        <f>NSFR!E38</f>
        <v>Pass</v>
      </c>
      <c r="F105" s="350" t="str">
        <f>NSFR!F38</f>
        <v>Pass</v>
      </c>
      <c r="G105" s="1019"/>
      <c r="H105" s="1019"/>
      <c r="I105" s="1019"/>
      <c r="J105" s="1019"/>
      <c r="K105" s="1019"/>
      <c r="L105" s="1019"/>
      <c r="M105" s="1019"/>
      <c r="N105" s="1019"/>
      <c r="O105" s="594"/>
    </row>
    <row r="106" spans="1:15" s="613" customFormat="1" ht="15" customHeight="1" x14ac:dyDescent="0.25">
      <c r="A106" s="1020"/>
      <c r="B106" s="418" t="s">
        <v>297</v>
      </c>
      <c r="C106" s="423" t="str">
        <f>NSFR!B40</f>
        <v>Check: row 39 ≥ LCR unsecured funding from members of the institutional networks of cooperative banks</v>
      </c>
      <c r="D106" s="159" t="str">
        <f>NSFR!D40</f>
        <v>Pass</v>
      </c>
      <c r="E106" s="286"/>
      <c r="F106" s="488"/>
      <c r="G106" s="1019"/>
      <c r="H106" s="1019"/>
      <c r="I106" s="1019"/>
      <c r="J106" s="1019"/>
      <c r="K106" s="1019"/>
      <c r="L106" s="1019"/>
      <c r="M106" s="1019"/>
      <c r="N106" s="1019"/>
      <c r="O106" s="594"/>
    </row>
    <row r="107" spans="1:15" s="613" customFormat="1" ht="15" customHeight="1" x14ac:dyDescent="0.25">
      <c r="A107" s="1020"/>
      <c r="B107" s="418" t="s">
        <v>297</v>
      </c>
      <c r="C107" s="423" t="str">
        <f>NSFR!B53</f>
        <v>Check: row 49 ≥ sum of rows 51 to 52</v>
      </c>
      <c r="D107" s="286"/>
      <c r="E107" s="286"/>
      <c r="F107" s="350" t="str">
        <f>NSFR!F53</f>
        <v>Pass</v>
      </c>
      <c r="G107" s="1019"/>
      <c r="H107" s="1019"/>
      <c r="I107" s="1019"/>
      <c r="J107" s="1019"/>
      <c r="K107" s="1019"/>
      <c r="L107" s="1019"/>
      <c r="M107" s="1019"/>
      <c r="N107" s="1019"/>
      <c r="O107" s="594"/>
    </row>
    <row r="108" spans="1:15" s="613" customFormat="1" ht="15" customHeight="1" x14ac:dyDescent="0.25">
      <c r="A108" s="1020"/>
      <c r="B108" s="418" t="s">
        <v>297</v>
      </c>
      <c r="C108" s="423" t="str">
        <f>NSFR!B58</f>
        <v>Check: row 54  ≥ sum of rows 56 to 57</v>
      </c>
      <c r="D108" s="286"/>
      <c r="E108" s="286"/>
      <c r="F108" s="350" t="str">
        <f>NSFR!F58</f>
        <v>Pass</v>
      </c>
      <c r="G108" s="1019"/>
      <c r="H108" s="1019"/>
      <c r="I108" s="1019"/>
      <c r="J108" s="1019"/>
      <c r="K108" s="1019"/>
      <c r="L108" s="1019"/>
      <c r="M108" s="1019"/>
      <c r="N108" s="1019"/>
      <c r="O108" s="594"/>
    </row>
    <row r="109" spans="1:15" s="613" customFormat="1" ht="15" customHeight="1" x14ac:dyDescent="0.25">
      <c r="A109" s="1020"/>
      <c r="B109" s="418" t="s">
        <v>297</v>
      </c>
      <c r="C109" s="423" t="str">
        <f>NSFR!B64</f>
        <v>Check: sum of row 61 to row 63 = row 60</v>
      </c>
      <c r="D109" s="286"/>
      <c r="E109" s="286"/>
      <c r="F109" s="350" t="str">
        <f>NSFR!F64</f>
        <v>Pass</v>
      </c>
      <c r="G109" s="1019"/>
      <c r="H109" s="1019"/>
      <c r="I109" s="1019"/>
      <c r="J109" s="1019"/>
      <c r="K109" s="1019"/>
      <c r="L109" s="1019"/>
      <c r="M109" s="1019"/>
      <c r="N109" s="1019"/>
      <c r="O109" s="594"/>
    </row>
    <row r="110" spans="1:15" s="613" customFormat="1" ht="15" customHeight="1" x14ac:dyDescent="0.25">
      <c r="A110" s="1020"/>
      <c r="B110" s="418" t="s">
        <v>297</v>
      </c>
      <c r="C110" s="423" t="str">
        <f>NSFR!B66</f>
        <v>Check: sum of row 65 = row 60</v>
      </c>
      <c r="D110" s="286"/>
      <c r="E110" s="286"/>
      <c r="F110" s="350" t="str">
        <f>NSFR!F66</f>
        <v>Pass</v>
      </c>
      <c r="G110" s="1019"/>
      <c r="H110" s="1019"/>
      <c r="I110" s="1019"/>
      <c r="J110" s="1019"/>
      <c r="K110" s="1019"/>
      <c r="L110" s="1019"/>
      <c r="M110" s="1019"/>
      <c r="N110" s="1019"/>
      <c r="O110" s="594"/>
    </row>
    <row r="111" spans="1:15" s="613" customFormat="1" ht="15" customHeight="1" x14ac:dyDescent="0.25">
      <c r="A111" s="1020"/>
      <c r="B111" s="418" t="s">
        <v>297</v>
      </c>
      <c r="C111" s="423" t="str">
        <f>NSFR!B70</f>
        <v>Check: row 60 ≥ sum of rows 68 to 69</v>
      </c>
      <c r="D111" s="286"/>
      <c r="E111" s="286"/>
      <c r="F111" s="350" t="str">
        <f>NSFR!F70</f>
        <v>Pass</v>
      </c>
      <c r="G111" s="1019"/>
      <c r="H111" s="1019"/>
      <c r="I111" s="1019"/>
      <c r="J111" s="1019"/>
      <c r="K111" s="1019"/>
      <c r="L111" s="1019"/>
      <c r="M111" s="1019"/>
      <c r="N111" s="1019"/>
      <c r="O111" s="594"/>
    </row>
    <row r="112" spans="1:15" s="613" customFormat="1" ht="15" customHeight="1" x14ac:dyDescent="0.25">
      <c r="A112" s="1020"/>
      <c r="B112" s="418" t="s">
        <v>289</v>
      </c>
      <c r="C112" s="423" t="str">
        <f>NSFR!B87</f>
        <v>Check: row 85 ≥ LCR total central bank reserves</v>
      </c>
      <c r="D112" s="159" t="str">
        <f>NSFR!D87</f>
        <v>Pass</v>
      </c>
      <c r="E112" s="286"/>
      <c r="F112" s="488"/>
      <c r="G112" s="1019"/>
      <c r="H112" s="1019"/>
      <c r="I112" s="1019"/>
      <c r="J112" s="1019"/>
      <c r="K112" s="1019"/>
      <c r="L112" s="1019"/>
      <c r="M112" s="1019"/>
      <c r="N112" s="1019"/>
      <c r="O112" s="594"/>
    </row>
    <row r="113" spans="1:16384" s="613" customFormat="1" ht="15" customHeight="1" x14ac:dyDescent="0.25">
      <c r="A113" s="1020"/>
      <c r="B113" s="418" t="s">
        <v>289</v>
      </c>
      <c r="C113" s="423" t="str">
        <f>NSFR!B95</f>
        <v>Check: row 94 ≥ LCR deposits at the central institution of an institutional network that receives 25% run-off</v>
      </c>
      <c r="D113" s="159" t="str">
        <f>NSFR!D95</f>
        <v>Pass</v>
      </c>
      <c r="E113" s="286"/>
      <c r="F113" s="488"/>
      <c r="G113" s="1019"/>
      <c r="H113" s="1019"/>
      <c r="I113" s="1019"/>
      <c r="J113" s="1019"/>
      <c r="K113" s="1019"/>
      <c r="L113" s="1019"/>
      <c r="M113" s="1019"/>
      <c r="N113" s="1019"/>
      <c r="O113" s="594"/>
    </row>
    <row r="114" spans="1:16384" s="613" customFormat="1" ht="15" customHeight="1" x14ac:dyDescent="0.25">
      <c r="A114" s="1020"/>
      <c r="B114" s="418" t="s">
        <v>289</v>
      </c>
      <c r="C114" s="547" t="str">
        <f>NSFR!B217</f>
        <v>Check: Row 213 ≥ sum of rows 215 to 216</v>
      </c>
      <c r="D114" s="286"/>
      <c r="E114" s="286"/>
      <c r="F114" s="350" t="str">
        <f>NSFR!F217</f>
        <v>Pass</v>
      </c>
      <c r="G114" s="1019"/>
      <c r="H114" s="1019"/>
      <c r="I114" s="1019"/>
      <c r="J114" s="1019"/>
      <c r="K114" s="1019"/>
      <c r="L114" s="1019"/>
      <c r="M114" s="1019"/>
      <c r="N114" s="1019"/>
      <c r="O114" s="594"/>
    </row>
    <row r="115" spans="1:16384" s="613" customFormat="1" ht="15" customHeight="1" x14ac:dyDescent="0.25">
      <c r="A115" s="1020"/>
      <c r="B115" s="419" t="s">
        <v>289</v>
      </c>
      <c r="C115" s="547" t="str">
        <f>NSFR!B220</f>
        <v>Check: row 219 is equal to cell L13 in the Leverage Ratio worksheet</v>
      </c>
      <c r="D115" s="286"/>
      <c r="E115" s="286"/>
      <c r="F115" s="350" t="str">
        <f>NSFR!F220</f>
        <v>Pass</v>
      </c>
      <c r="G115" s="1019"/>
      <c r="H115" s="1019"/>
      <c r="I115" s="1019"/>
      <c r="J115" s="1019"/>
      <c r="K115" s="1019"/>
      <c r="L115" s="1019"/>
      <c r="M115" s="1019"/>
      <c r="N115" s="1019"/>
      <c r="O115" s="594"/>
    </row>
    <row r="116" spans="1:16384" s="613" customFormat="1" ht="15" customHeight="1" x14ac:dyDescent="0.25">
      <c r="A116" s="1020"/>
      <c r="B116" s="419" t="s">
        <v>289</v>
      </c>
      <c r="C116" s="547" t="str">
        <f>NSFR!B224</f>
        <v>Check: row 219 ≥ sum of rows 222 to 223</v>
      </c>
      <c r="D116" s="286"/>
      <c r="E116" s="286"/>
      <c r="F116" s="350" t="str">
        <f>NSFR!F224</f>
        <v>Pass</v>
      </c>
      <c r="G116" s="1019"/>
      <c r="H116" s="1019"/>
      <c r="I116" s="1019"/>
      <c r="J116" s="1019"/>
      <c r="K116" s="1019"/>
      <c r="L116" s="1019"/>
      <c r="M116" s="1019"/>
      <c r="N116" s="1019"/>
      <c r="O116" s="594"/>
    </row>
    <row r="117" spans="1:16384" s="613" customFormat="1" ht="15" customHeight="1" x14ac:dyDescent="0.25">
      <c r="A117" s="1020"/>
      <c r="B117" s="419" t="s">
        <v>289</v>
      </c>
      <c r="C117" s="547" t="str">
        <f>NSFR!B229</f>
        <v>Check: row 225 ≥ sum of rows 227 to 228</v>
      </c>
      <c r="D117" s="286"/>
      <c r="E117" s="286"/>
      <c r="F117" s="350" t="str">
        <f>NSFR!F229</f>
        <v>Pass</v>
      </c>
      <c r="G117" s="1019"/>
      <c r="H117" s="1019"/>
      <c r="I117" s="1019"/>
      <c r="J117" s="1019"/>
      <c r="K117" s="1019"/>
      <c r="L117" s="1019"/>
      <c r="M117" s="1019"/>
      <c r="N117" s="1019"/>
      <c r="O117" s="594"/>
    </row>
    <row r="118" spans="1:16384" s="613" customFormat="1" ht="15" customHeight="1" x14ac:dyDescent="0.25">
      <c r="A118" s="1020"/>
      <c r="B118" s="419" t="s">
        <v>289</v>
      </c>
      <c r="C118" s="547" t="str">
        <f>NSFR!B238</f>
        <v>Check: sum of row 234 to row 237 = row 232</v>
      </c>
      <c r="D118" s="545"/>
      <c r="E118" s="545"/>
      <c r="F118" s="350" t="str">
        <f>NSFR!F238</f>
        <v>Pass</v>
      </c>
      <c r="G118" s="1019"/>
      <c r="H118" s="1019"/>
      <c r="I118" s="1019"/>
      <c r="J118" s="1019"/>
      <c r="K118" s="1019"/>
      <c r="L118" s="1019"/>
      <c r="M118" s="1019"/>
      <c r="N118" s="1019"/>
      <c r="O118" s="594"/>
    </row>
    <row r="119" spans="1:16384" s="613" customFormat="1" ht="15" customHeight="1" x14ac:dyDescent="0.25">
      <c r="A119" s="1020"/>
      <c r="B119" s="419" t="s">
        <v>289</v>
      </c>
      <c r="C119" s="547" t="str">
        <f>NSFR!B240</f>
        <v>Check: sum of row 239 = sum of rows 234 to 236</v>
      </c>
      <c r="D119" s="545"/>
      <c r="E119" s="545"/>
      <c r="F119" s="350" t="str">
        <f>NSFR!F240</f>
        <v>Pass</v>
      </c>
      <c r="G119" s="1019"/>
      <c r="H119" s="1019"/>
      <c r="I119" s="1019"/>
      <c r="J119" s="1019"/>
      <c r="K119" s="1019"/>
      <c r="L119" s="1019"/>
      <c r="M119" s="1019"/>
      <c r="N119" s="1019"/>
      <c r="O119" s="594"/>
    </row>
    <row r="120" spans="1:16384" s="613" customFormat="1" ht="15" customHeight="1" x14ac:dyDescent="0.25">
      <c r="A120" s="1020"/>
      <c r="B120" s="419" t="s">
        <v>289</v>
      </c>
      <c r="C120" s="547" t="str">
        <f>NSFR!B244</f>
        <v>Check: Sum of rows 234 to 236 ≥ sum of rows 242 to 243</v>
      </c>
      <c r="D120" s="545"/>
      <c r="E120" s="545"/>
      <c r="F120" s="350" t="str">
        <f>NSFR!F244</f>
        <v>Pass</v>
      </c>
      <c r="G120" s="1019"/>
      <c r="H120" s="1019"/>
      <c r="I120" s="1019"/>
      <c r="J120" s="1019"/>
      <c r="K120" s="1019"/>
      <c r="L120" s="1019"/>
      <c r="M120" s="1019"/>
      <c r="N120" s="1019"/>
      <c r="O120" s="594"/>
    </row>
    <row r="121" spans="1:16384" s="613" customFormat="1" ht="15" customHeight="1" x14ac:dyDescent="0.25">
      <c r="A121" s="1020"/>
      <c r="B121" s="419" t="s">
        <v>289</v>
      </c>
      <c r="C121" s="547" t="str">
        <f>NSFR!B250</f>
        <v>Check: interdependent assets in row 249 = interdependent liabilities above in row 75</v>
      </c>
      <c r="D121" s="159" t="str">
        <f>NSFR!D250</f>
        <v>Pass</v>
      </c>
      <c r="E121" s="159" t="str">
        <f>NSFR!E250</f>
        <v>Pass</v>
      </c>
      <c r="F121" s="350" t="str">
        <f>NSFR!F250</f>
        <v>Pass</v>
      </c>
      <c r="G121" s="1019"/>
      <c r="H121" s="1019"/>
      <c r="I121" s="1019"/>
      <c r="J121" s="1019"/>
      <c r="K121" s="1019"/>
      <c r="L121" s="1019"/>
      <c r="M121" s="1019"/>
      <c r="N121" s="1019"/>
      <c r="O121" s="594"/>
    </row>
    <row r="122" spans="1:16384" s="613" customFormat="1" ht="15" customHeight="1" x14ac:dyDescent="0.25">
      <c r="A122" s="1020"/>
      <c r="B122" s="60" t="s">
        <v>286</v>
      </c>
      <c r="C122" s="486" t="str">
        <f>NSFR!B295</f>
        <v>Check: the sum of each of the columns for rows 277 to 294 should equal the corresponding column in row 39</v>
      </c>
      <c r="D122" s="191" t="str">
        <f>NSFR!D295</f>
        <v>Pass</v>
      </c>
      <c r="E122" s="191" t="str">
        <f>NSFR!E295</f>
        <v>Pass</v>
      </c>
      <c r="F122" s="392" t="str">
        <f>NSFR!F295</f>
        <v>Pass</v>
      </c>
      <c r="G122" s="1019"/>
      <c r="H122" s="1019"/>
      <c r="I122" s="1019"/>
      <c r="J122" s="1019"/>
      <c r="K122" s="1019"/>
      <c r="L122" s="1019"/>
      <c r="M122" s="1019"/>
      <c r="N122" s="1019"/>
      <c r="O122" s="594"/>
    </row>
    <row r="123" spans="1:16384" s="613" customFormat="1" ht="15" customHeight="1" x14ac:dyDescent="0.25">
      <c r="A123" s="1020"/>
      <c r="B123" s="1019"/>
      <c r="C123" s="1019"/>
      <c r="D123" s="1019"/>
      <c r="E123" s="1019"/>
      <c r="F123" s="1019"/>
      <c r="G123" s="1019"/>
      <c r="H123" s="1019"/>
      <c r="I123" s="1019"/>
      <c r="J123" s="1019"/>
      <c r="K123" s="1019"/>
      <c r="L123" s="1045"/>
      <c r="M123" s="1045"/>
      <c r="N123" s="1045"/>
      <c r="O123" s="594"/>
    </row>
    <row r="124" spans="1:16384" s="594" customFormat="1" ht="30" customHeight="1" x14ac:dyDescent="0.3">
      <c r="A124" s="1014" t="s">
        <v>1460</v>
      </c>
      <c r="B124" s="1017"/>
      <c r="C124" s="1017"/>
      <c r="D124" s="1017"/>
      <c r="E124" s="1017"/>
      <c r="F124" s="1017"/>
      <c r="G124" s="1017"/>
      <c r="H124" s="1017"/>
      <c r="I124" s="1017"/>
      <c r="J124" s="1017"/>
      <c r="K124" s="1017"/>
      <c r="L124" s="1017"/>
      <c r="M124" s="1017"/>
      <c r="N124" s="1017"/>
      <c r="O124" s="1017"/>
      <c r="P124" s="1017"/>
      <c r="Q124" s="1017"/>
      <c r="R124" s="1017"/>
      <c r="S124" s="1017"/>
      <c r="T124" s="1017"/>
      <c r="U124" s="1017"/>
      <c r="V124" s="1017"/>
      <c r="W124" s="1017"/>
      <c r="X124" s="1017"/>
      <c r="Y124" s="1017"/>
      <c r="Z124" s="1017"/>
      <c r="AA124" s="1017"/>
      <c r="AB124" s="1017"/>
      <c r="AC124" s="1017"/>
      <c r="AD124" s="1017"/>
      <c r="AE124" s="1017"/>
      <c r="AF124" s="1017"/>
      <c r="AG124" s="1017"/>
      <c r="AH124" s="1017"/>
      <c r="AI124" s="1017"/>
      <c r="AJ124" s="1017"/>
      <c r="AK124" s="1017"/>
      <c r="AL124" s="1017"/>
      <c r="AM124" s="1017"/>
      <c r="AN124" s="1017"/>
      <c r="AO124" s="1017"/>
      <c r="AP124" s="1017"/>
      <c r="AQ124" s="1017"/>
      <c r="AR124" s="1017"/>
      <c r="AS124" s="1017"/>
      <c r="AT124" s="1017"/>
      <c r="AU124" s="1017"/>
      <c r="AV124" s="1017"/>
      <c r="AW124" s="1017"/>
      <c r="AX124" s="1017"/>
      <c r="AY124" s="1017"/>
      <c r="AZ124" s="1017"/>
      <c r="BA124" s="1017"/>
      <c r="BB124" s="1017"/>
      <c r="BC124" s="1017"/>
      <c r="BD124" s="1017"/>
      <c r="BE124" s="1017"/>
      <c r="BF124" s="1017"/>
      <c r="BG124" s="1017"/>
      <c r="BH124" s="1017"/>
      <c r="BI124" s="1017"/>
      <c r="BJ124" s="1017"/>
      <c r="BK124" s="1017"/>
      <c r="BL124" s="1017"/>
      <c r="BM124" s="1017"/>
      <c r="BN124" s="1017"/>
      <c r="BO124" s="1017"/>
      <c r="BP124" s="1017"/>
      <c r="BQ124" s="1017"/>
      <c r="BR124" s="1017"/>
      <c r="BS124" s="1017"/>
      <c r="BT124" s="1017"/>
      <c r="BU124" s="1017"/>
      <c r="BV124" s="1017"/>
      <c r="BW124" s="1017"/>
      <c r="BX124" s="1017"/>
      <c r="BY124" s="1017"/>
      <c r="BZ124" s="1017"/>
      <c r="CA124" s="1017"/>
      <c r="CB124" s="1017"/>
      <c r="CC124" s="1017"/>
      <c r="CD124" s="1017"/>
      <c r="CE124" s="1017"/>
      <c r="CF124" s="1017"/>
      <c r="CG124" s="1017"/>
      <c r="CH124" s="1017"/>
      <c r="CI124" s="1017"/>
      <c r="CJ124" s="1017"/>
      <c r="CK124" s="1017"/>
      <c r="CL124" s="1017"/>
      <c r="CM124" s="1017"/>
      <c r="CN124" s="1017"/>
      <c r="CO124" s="1017"/>
      <c r="CP124" s="1017"/>
      <c r="CQ124" s="1017"/>
      <c r="CR124" s="1017"/>
      <c r="CS124" s="1017"/>
      <c r="CT124" s="1017"/>
      <c r="CU124" s="1017"/>
      <c r="CV124" s="1017"/>
      <c r="CW124" s="1017"/>
      <c r="CX124" s="1017"/>
      <c r="CY124" s="1017"/>
      <c r="CZ124" s="1017"/>
      <c r="DA124" s="1017"/>
      <c r="DB124" s="1017"/>
      <c r="DC124" s="1017"/>
      <c r="DD124" s="1017"/>
      <c r="DE124" s="1017"/>
      <c r="DF124" s="1017"/>
      <c r="DG124" s="1017"/>
      <c r="DH124" s="1017"/>
      <c r="DI124" s="1017"/>
      <c r="DJ124" s="1017"/>
      <c r="DK124" s="1017"/>
      <c r="DL124" s="1017"/>
      <c r="DM124" s="1017"/>
      <c r="DN124" s="1017"/>
      <c r="DO124" s="1017"/>
      <c r="DP124" s="1017"/>
      <c r="DQ124" s="1017"/>
      <c r="DR124" s="1017"/>
      <c r="DS124" s="1017"/>
      <c r="DT124" s="1017"/>
      <c r="DU124" s="1017"/>
      <c r="DV124" s="1017"/>
      <c r="DW124" s="1017"/>
      <c r="DX124" s="1017"/>
      <c r="DY124" s="1017"/>
      <c r="DZ124" s="1017"/>
      <c r="EA124" s="1017"/>
      <c r="EB124" s="1017"/>
      <c r="EC124" s="1017"/>
      <c r="ED124" s="1017"/>
      <c r="EE124" s="1017"/>
      <c r="EF124" s="1017"/>
      <c r="EG124" s="1017"/>
      <c r="EH124" s="1017"/>
      <c r="EI124" s="1017"/>
      <c r="EJ124" s="1017"/>
      <c r="EK124" s="1017"/>
      <c r="EL124" s="1017"/>
      <c r="EM124" s="1017"/>
      <c r="EN124" s="1017"/>
      <c r="EO124" s="1017"/>
      <c r="EP124" s="1017"/>
      <c r="EQ124" s="1017"/>
      <c r="ER124" s="1017"/>
      <c r="ES124" s="1017"/>
      <c r="ET124" s="1017"/>
      <c r="EU124" s="1017"/>
      <c r="EV124" s="1017"/>
      <c r="EW124" s="1017"/>
      <c r="EX124" s="1017"/>
      <c r="EY124" s="1017"/>
      <c r="EZ124" s="1017"/>
      <c r="FA124" s="1017"/>
      <c r="FB124" s="1017"/>
      <c r="FC124" s="1017"/>
      <c r="FD124" s="1017"/>
      <c r="FE124" s="1017"/>
      <c r="FF124" s="1017"/>
      <c r="FG124" s="1017"/>
      <c r="FH124" s="1017"/>
      <c r="FI124" s="1017"/>
      <c r="FJ124" s="1017"/>
      <c r="FK124" s="1017"/>
      <c r="FL124" s="1017"/>
      <c r="FM124" s="1017"/>
      <c r="FN124" s="1017"/>
      <c r="FO124" s="1017"/>
      <c r="FP124" s="1017"/>
      <c r="FQ124" s="1017"/>
      <c r="FR124" s="1017"/>
      <c r="FS124" s="1017"/>
      <c r="FT124" s="1017"/>
      <c r="FU124" s="1017"/>
      <c r="FV124" s="1017"/>
      <c r="FW124" s="1017"/>
      <c r="FX124" s="1017"/>
      <c r="FY124" s="1017"/>
      <c r="FZ124" s="1017"/>
      <c r="GA124" s="1017"/>
      <c r="GB124" s="1017"/>
      <c r="GC124" s="1017"/>
      <c r="GD124" s="1017"/>
      <c r="GE124" s="1017"/>
      <c r="GF124" s="1017"/>
      <c r="GG124" s="1017"/>
      <c r="GH124" s="1017"/>
      <c r="GI124" s="1017"/>
      <c r="GJ124" s="1017"/>
      <c r="GK124" s="1017"/>
      <c r="GL124" s="1017"/>
      <c r="GM124" s="1017"/>
      <c r="GN124" s="1017"/>
      <c r="GO124" s="1017"/>
      <c r="GP124" s="1017"/>
      <c r="GQ124" s="1017"/>
      <c r="GR124" s="1017"/>
      <c r="GS124" s="1017"/>
      <c r="GT124" s="1017"/>
      <c r="GU124" s="1017"/>
      <c r="GV124" s="1017"/>
      <c r="GW124" s="1017"/>
      <c r="GX124" s="1017"/>
      <c r="GY124" s="1017"/>
      <c r="GZ124" s="1017"/>
      <c r="HA124" s="1017"/>
      <c r="HB124" s="1017"/>
      <c r="HC124" s="1017"/>
      <c r="HD124" s="1017"/>
      <c r="HE124" s="1017"/>
      <c r="HF124" s="1017"/>
      <c r="HG124" s="1017"/>
      <c r="HH124" s="1017"/>
      <c r="HI124" s="1017"/>
      <c r="HJ124" s="1017"/>
      <c r="HK124" s="1017"/>
      <c r="HL124" s="1017"/>
      <c r="HM124" s="1017"/>
      <c r="HN124" s="1017"/>
      <c r="HO124" s="1017"/>
      <c r="HP124" s="1017"/>
      <c r="HQ124" s="1017"/>
      <c r="HR124" s="1017"/>
      <c r="HS124" s="1017"/>
      <c r="HT124" s="1017"/>
      <c r="HU124" s="1017"/>
      <c r="HV124" s="1017"/>
      <c r="HW124" s="1017"/>
      <c r="HX124" s="1017"/>
      <c r="HY124" s="1017"/>
      <c r="HZ124" s="1017"/>
      <c r="IA124" s="1017"/>
      <c r="IB124" s="1017"/>
      <c r="IC124" s="1017"/>
      <c r="ID124" s="1017"/>
      <c r="IE124" s="1017"/>
      <c r="IF124" s="1017"/>
      <c r="IG124" s="1017"/>
      <c r="IH124" s="1017"/>
      <c r="II124" s="1017"/>
      <c r="IJ124" s="1017"/>
      <c r="IK124" s="1017"/>
      <c r="IL124" s="1017"/>
      <c r="IM124" s="1017"/>
      <c r="IN124" s="1017"/>
      <c r="IO124" s="1017"/>
      <c r="IP124" s="1017"/>
      <c r="IQ124" s="1017"/>
      <c r="IR124" s="1017"/>
      <c r="IS124" s="1017"/>
      <c r="IT124" s="1017"/>
      <c r="IU124" s="1017"/>
      <c r="IV124" s="1017"/>
      <c r="IW124" s="1017"/>
      <c r="IX124" s="1017"/>
      <c r="IY124" s="1017"/>
      <c r="IZ124" s="1017"/>
      <c r="JA124" s="1017"/>
      <c r="JB124" s="1017"/>
      <c r="JC124" s="1017"/>
      <c r="JD124" s="1017"/>
      <c r="JE124" s="1017"/>
      <c r="JF124" s="1017"/>
      <c r="JG124" s="1017"/>
      <c r="JH124" s="1017"/>
      <c r="JI124" s="1017"/>
      <c r="JJ124" s="1017"/>
      <c r="JK124" s="1017"/>
      <c r="JL124" s="1017"/>
      <c r="JM124" s="1017"/>
      <c r="JN124" s="1017"/>
      <c r="JO124" s="1017"/>
      <c r="JP124" s="1017"/>
      <c r="JQ124" s="1017"/>
      <c r="JR124" s="1017"/>
      <c r="JS124" s="1017"/>
      <c r="JT124" s="1017"/>
      <c r="JU124" s="1017"/>
      <c r="JV124" s="1017"/>
      <c r="JW124" s="1017"/>
      <c r="JX124" s="1017"/>
      <c r="JY124" s="1017"/>
      <c r="JZ124" s="1017"/>
      <c r="KA124" s="1017"/>
      <c r="KB124" s="1017"/>
      <c r="KC124" s="1017"/>
      <c r="KD124" s="1017"/>
      <c r="KE124" s="1017"/>
      <c r="KF124" s="1017"/>
      <c r="KG124" s="1017"/>
      <c r="KH124" s="1017"/>
      <c r="KI124" s="1017"/>
      <c r="KJ124" s="1017"/>
      <c r="KK124" s="1017"/>
      <c r="KL124" s="1017"/>
      <c r="KM124" s="1017"/>
      <c r="KN124" s="1017"/>
      <c r="KO124" s="1017"/>
      <c r="KP124" s="1017"/>
      <c r="KQ124" s="1017"/>
      <c r="KR124" s="1017"/>
      <c r="KS124" s="1017"/>
      <c r="KT124" s="1017"/>
      <c r="KU124" s="1017"/>
      <c r="KV124" s="1017"/>
      <c r="KW124" s="1017"/>
      <c r="KX124" s="1017"/>
      <c r="KY124" s="1017"/>
      <c r="KZ124" s="1017"/>
      <c r="LA124" s="1017"/>
      <c r="LB124" s="1017"/>
      <c r="LC124" s="1017"/>
      <c r="LD124" s="1017"/>
      <c r="LE124" s="1017"/>
      <c r="LF124" s="1017"/>
      <c r="LG124" s="1017"/>
      <c r="LH124" s="1017"/>
      <c r="LI124" s="1017"/>
      <c r="LJ124" s="1017"/>
      <c r="LK124" s="1017"/>
      <c r="LL124" s="1017"/>
      <c r="LM124" s="1017"/>
      <c r="LN124" s="1017"/>
      <c r="LO124" s="1017"/>
      <c r="LP124" s="1017"/>
      <c r="LQ124" s="1017"/>
      <c r="LR124" s="1017"/>
      <c r="LS124" s="1017"/>
      <c r="LT124" s="1017"/>
      <c r="LU124" s="1017"/>
      <c r="LV124" s="1017"/>
      <c r="LW124" s="1017"/>
      <c r="LX124" s="1017"/>
      <c r="LY124" s="1017"/>
      <c r="LZ124" s="1017"/>
      <c r="MA124" s="1017"/>
      <c r="MB124" s="1017"/>
      <c r="MC124" s="1017"/>
      <c r="MD124" s="1017"/>
      <c r="ME124" s="1017"/>
      <c r="MF124" s="1017"/>
      <c r="MG124" s="1017"/>
      <c r="MH124" s="1017"/>
      <c r="MI124" s="1017"/>
      <c r="MJ124" s="1017"/>
      <c r="MK124" s="1017"/>
      <c r="ML124" s="1017"/>
      <c r="MM124" s="1017"/>
      <c r="MN124" s="1017"/>
      <c r="MO124" s="1017"/>
      <c r="MP124" s="1017"/>
      <c r="MQ124" s="1017"/>
      <c r="MR124" s="1017"/>
      <c r="MS124" s="1017"/>
      <c r="MT124" s="1017"/>
      <c r="MU124" s="1017"/>
      <c r="MV124" s="1017"/>
      <c r="MW124" s="1017"/>
      <c r="MX124" s="1017"/>
      <c r="MY124" s="1017"/>
      <c r="MZ124" s="1017"/>
      <c r="NA124" s="1017"/>
      <c r="NB124" s="1017"/>
      <c r="NC124" s="1017"/>
      <c r="ND124" s="1017"/>
      <c r="NE124" s="1017"/>
      <c r="NF124" s="1017"/>
      <c r="NG124" s="1017"/>
      <c r="NH124" s="1017"/>
      <c r="NI124" s="1017"/>
      <c r="NJ124" s="1017"/>
      <c r="NK124" s="1017"/>
      <c r="NL124" s="1017"/>
      <c r="NM124" s="1017"/>
      <c r="NN124" s="1017"/>
      <c r="NO124" s="1017"/>
      <c r="NP124" s="1017"/>
      <c r="NQ124" s="1017"/>
      <c r="NR124" s="1017"/>
      <c r="NS124" s="1017"/>
      <c r="NT124" s="1017"/>
      <c r="NU124" s="1017"/>
      <c r="NV124" s="1017"/>
      <c r="NW124" s="1017"/>
      <c r="NX124" s="1017"/>
      <c r="NY124" s="1017"/>
      <c r="NZ124" s="1017"/>
      <c r="OA124" s="1017"/>
      <c r="OB124" s="1017"/>
      <c r="OC124" s="1017"/>
      <c r="OD124" s="1017"/>
      <c r="OE124" s="1017"/>
      <c r="OF124" s="1017"/>
      <c r="OG124" s="1017"/>
      <c r="OH124" s="1017"/>
      <c r="OI124" s="1017"/>
      <c r="OJ124" s="1017"/>
      <c r="OK124" s="1017"/>
      <c r="OL124" s="1017"/>
      <c r="OM124" s="1017"/>
      <c r="ON124" s="1017"/>
      <c r="OO124" s="1017"/>
      <c r="OP124" s="1017"/>
      <c r="OQ124" s="1017"/>
      <c r="OR124" s="1017"/>
      <c r="OS124" s="1017"/>
      <c r="OT124" s="1017"/>
      <c r="OU124" s="1017"/>
      <c r="OV124" s="1017"/>
      <c r="OW124" s="1017"/>
      <c r="OX124" s="1017"/>
      <c r="OY124" s="1017"/>
      <c r="OZ124" s="1017"/>
      <c r="PA124" s="1017"/>
      <c r="PB124" s="1017"/>
      <c r="PC124" s="1017"/>
      <c r="PD124" s="1017"/>
      <c r="PE124" s="1017"/>
      <c r="PF124" s="1017"/>
      <c r="PG124" s="1017"/>
      <c r="PH124" s="1017"/>
      <c r="PI124" s="1017"/>
      <c r="PJ124" s="1017"/>
      <c r="PK124" s="1017"/>
      <c r="PL124" s="1017"/>
      <c r="PM124" s="1017"/>
      <c r="PN124" s="1017"/>
      <c r="PO124" s="1017"/>
      <c r="PP124" s="1017"/>
      <c r="PQ124" s="1017"/>
      <c r="PR124" s="1017"/>
      <c r="PS124" s="1017"/>
      <c r="PT124" s="1017"/>
      <c r="PU124" s="1017"/>
      <c r="PV124" s="1017"/>
      <c r="PW124" s="1017"/>
      <c r="PX124" s="1017"/>
      <c r="PY124" s="1017"/>
      <c r="PZ124" s="1017"/>
      <c r="QA124" s="1017"/>
      <c r="QB124" s="1017"/>
      <c r="QC124" s="1017"/>
      <c r="QD124" s="1017"/>
      <c r="QE124" s="1017"/>
      <c r="QF124" s="1017"/>
      <c r="QG124" s="1017"/>
      <c r="QH124" s="1017"/>
      <c r="QI124" s="1017"/>
      <c r="QJ124" s="1017"/>
      <c r="QK124" s="1017"/>
      <c r="QL124" s="1017"/>
      <c r="QM124" s="1017"/>
      <c r="QN124" s="1017"/>
      <c r="QO124" s="1017"/>
      <c r="QP124" s="1017"/>
      <c r="QQ124" s="1017"/>
      <c r="QR124" s="1017"/>
      <c r="QS124" s="1017"/>
      <c r="QT124" s="1017"/>
      <c r="QU124" s="1017"/>
      <c r="QV124" s="1017"/>
      <c r="QW124" s="1017"/>
      <c r="QX124" s="1017"/>
      <c r="QY124" s="1017"/>
      <c r="QZ124" s="1017"/>
      <c r="RA124" s="1017"/>
      <c r="RB124" s="1017"/>
      <c r="RC124" s="1017"/>
      <c r="RD124" s="1017"/>
      <c r="RE124" s="1017"/>
      <c r="RF124" s="1017"/>
      <c r="RG124" s="1017"/>
      <c r="RH124" s="1017"/>
      <c r="RI124" s="1017"/>
      <c r="RJ124" s="1017"/>
      <c r="RK124" s="1017"/>
      <c r="RL124" s="1017"/>
      <c r="RM124" s="1017"/>
      <c r="RN124" s="1017"/>
      <c r="RO124" s="1017"/>
      <c r="RP124" s="1017"/>
      <c r="RQ124" s="1017"/>
      <c r="RR124" s="1017"/>
      <c r="RS124" s="1017"/>
      <c r="RT124" s="1017"/>
      <c r="RU124" s="1017"/>
      <c r="RV124" s="1017"/>
      <c r="RW124" s="1017"/>
      <c r="RX124" s="1017"/>
      <c r="RY124" s="1017"/>
      <c r="RZ124" s="1017"/>
      <c r="SA124" s="1017"/>
      <c r="SB124" s="1017"/>
      <c r="SC124" s="1017"/>
      <c r="SD124" s="1017"/>
      <c r="SE124" s="1017"/>
      <c r="SF124" s="1017"/>
      <c r="SG124" s="1017"/>
      <c r="SH124" s="1017"/>
      <c r="SI124" s="1017"/>
      <c r="SJ124" s="1017"/>
      <c r="SK124" s="1017"/>
      <c r="SL124" s="1017"/>
      <c r="SM124" s="1017"/>
      <c r="SN124" s="1017"/>
      <c r="SO124" s="1017"/>
      <c r="SP124" s="1017"/>
      <c r="SQ124" s="1017"/>
      <c r="SR124" s="1017"/>
      <c r="SS124" s="1017"/>
      <c r="ST124" s="1017"/>
      <c r="SU124" s="1017"/>
      <c r="SV124" s="1017"/>
      <c r="SW124" s="1017"/>
      <c r="SX124" s="1017"/>
      <c r="SY124" s="1017"/>
      <c r="SZ124" s="1017"/>
      <c r="TA124" s="1017"/>
      <c r="TB124" s="1017"/>
      <c r="TC124" s="1017"/>
      <c r="TD124" s="1017"/>
      <c r="TE124" s="1017"/>
      <c r="TF124" s="1017"/>
      <c r="TG124" s="1017"/>
      <c r="TH124" s="1017"/>
      <c r="TI124" s="1017"/>
      <c r="TJ124" s="1017"/>
      <c r="TK124" s="1017"/>
      <c r="TL124" s="1017"/>
      <c r="TM124" s="1017"/>
      <c r="TN124" s="1017"/>
      <c r="TO124" s="1017"/>
      <c r="TP124" s="1017"/>
      <c r="TQ124" s="1017"/>
      <c r="TR124" s="1017"/>
      <c r="TS124" s="1017"/>
      <c r="TT124" s="1017"/>
      <c r="TU124" s="1017"/>
      <c r="TV124" s="1017"/>
      <c r="TW124" s="1017"/>
      <c r="TX124" s="1017"/>
      <c r="TY124" s="1017"/>
      <c r="TZ124" s="1017"/>
      <c r="UA124" s="1017"/>
      <c r="UB124" s="1017"/>
      <c r="UC124" s="1017"/>
      <c r="UD124" s="1017"/>
      <c r="UE124" s="1017"/>
      <c r="UF124" s="1017"/>
      <c r="UG124" s="1017"/>
      <c r="UH124" s="1017"/>
      <c r="UI124" s="1017"/>
      <c r="UJ124" s="1017"/>
      <c r="UK124" s="1017"/>
      <c r="UL124" s="1017"/>
      <c r="UM124" s="1017"/>
      <c r="UN124" s="1017"/>
      <c r="UO124" s="1017"/>
      <c r="UP124" s="1017"/>
      <c r="UQ124" s="1017"/>
      <c r="UR124" s="1017"/>
      <c r="US124" s="1017"/>
      <c r="UT124" s="1017"/>
      <c r="UU124" s="1017"/>
      <c r="UV124" s="1017"/>
      <c r="UW124" s="1017"/>
      <c r="UX124" s="1017"/>
      <c r="UY124" s="1017"/>
      <c r="UZ124" s="1017"/>
      <c r="VA124" s="1017"/>
      <c r="VB124" s="1017"/>
      <c r="VC124" s="1017"/>
      <c r="VD124" s="1017"/>
      <c r="VE124" s="1017"/>
      <c r="VF124" s="1017"/>
      <c r="VG124" s="1017"/>
      <c r="VH124" s="1017"/>
      <c r="VI124" s="1017"/>
      <c r="VJ124" s="1017"/>
      <c r="VK124" s="1017"/>
      <c r="VL124" s="1017"/>
      <c r="VM124" s="1017"/>
      <c r="VN124" s="1017"/>
      <c r="VO124" s="1017"/>
      <c r="VP124" s="1017"/>
      <c r="VQ124" s="1017"/>
      <c r="VR124" s="1017"/>
      <c r="VS124" s="1017"/>
      <c r="VT124" s="1017"/>
      <c r="VU124" s="1017"/>
      <c r="VV124" s="1017"/>
      <c r="VW124" s="1017"/>
      <c r="VX124" s="1017"/>
      <c r="VY124" s="1017"/>
      <c r="VZ124" s="1017"/>
      <c r="WA124" s="1017"/>
      <c r="WB124" s="1017"/>
      <c r="WC124" s="1017"/>
      <c r="WD124" s="1017"/>
      <c r="WE124" s="1017"/>
      <c r="WF124" s="1017"/>
      <c r="WG124" s="1017"/>
      <c r="WH124" s="1017"/>
      <c r="WI124" s="1017"/>
      <c r="WJ124" s="1017"/>
      <c r="WK124" s="1017"/>
      <c r="WL124" s="1017"/>
      <c r="WM124" s="1017"/>
      <c r="WN124" s="1017"/>
      <c r="WO124" s="1017"/>
      <c r="WP124" s="1017"/>
      <c r="WQ124" s="1017"/>
      <c r="WR124" s="1017"/>
      <c r="WS124" s="1017"/>
      <c r="WT124" s="1017"/>
      <c r="WU124" s="1017"/>
      <c r="WV124" s="1017"/>
      <c r="WW124" s="1017"/>
      <c r="WX124" s="1017"/>
      <c r="WY124" s="1017"/>
      <c r="WZ124" s="1017"/>
      <c r="XA124" s="1017"/>
      <c r="XB124" s="1017"/>
      <c r="XC124" s="1017"/>
      <c r="XD124" s="1017"/>
      <c r="XE124" s="1017"/>
      <c r="XF124" s="1017"/>
      <c r="XG124" s="1017"/>
      <c r="XH124" s="1017"/>
      <c r="XI124" s="1017"/>
      <c r="XJ124" s="1017"/>
      <c r="XK124" s="1017"/>
      <c r="XL124" s="1017"/>
      <c r="XM124" s="1017"/>
      <c r="XN124" s="1017"/>
      <c r="XO124" s="1017"/>
      <c r="XP124" s="1017"/>
      <c r="XQ124" s="1017"/>
      <c r="XR124" s="1017"/>
      <c r="XS124" s="1017"/>
      <c r="XT124" s="1017"/>
      <c r="XU124" s="1017"/>
      <c r="XV124" s="1017"/>
      <c r="XW124" s="1017"/>
      <c r="XX124" s="1017"/>
      <c r="XY124" s="1017"/>
      <c r="XZ124" s="1017"/>
      <c r="YA124" s="1017"/>
      <c r="YB124" s="1017"/>
      <c r="YC124" s="1017"/>
      <c r="YD124" s="1017"/>
      <c r="YE124" s="1017"/>
      <c r="YF124" s="1017"/>
      <c r="YG124" s="1017"/>
      <c r="YH124" s="1017"/>
      <c r="YI124" s="1017"/>
      <c r="YJ124" s="1017"/>
      <c r="YK124" s="1017"/>
      <c r="YL124" s="1017"/>
      <c r="YM124" s="1017"/>
      <c r="YN124" s="1017"/>
      <c r="YO124" s="1017"/>
      <c r="YP124" s="1017"/>
      <c r="YQ124" s="1017"/>
      <c r="YR124" s="1017"/>
      <c r="YS124" s="1017"/>
      <c r="YT124" s="1017"/>
      <c r="YU124" s="1017"/>
      <c r="YV124" s="1017"/>
      <c r="YW124" s="1017"/>
      <c r="YX124" s="1017"/>
      <c r="YY124" s="1017"/>
      <c r="YZ124" s="1017"/>
      <c r="ZA124" s="1017"/>
      <c r="ZB124" s="1017"/>
      <c r="ZC124" s="1017"/>
      <c r="ZD124" s="1017"/>
      <c r="ZE124" s="1017"/>
      <c r="ZF124" s="1017"/>
      <c r="ZG124" s="1017"/>
      <c r="ZH124" s="1017"/>
      <c r="ZI124" s="1017"/>
      <c r="ZJ124" s="1017"/>
      <c r="ZK124" s="1017"/>
      <c r="ZL124" s="1017"/>
      <c r="ZM124" s="1017"/>
      <c r="ZN124" s="1017"/>
      <c r="ZO124" s="1017"/>
      <c r="ZP124" s="1017"/>
      <c r="ZQ124" s="1017"/>
      <c r="ZR124" s="1017"/>
      <c r="ZS124" s="1017"/>
      <c r="ZT124" s="1017"/>
      <c r="ZU124" s="1017"/>
      <c r="ZV124" s="1017"/>
      <c r="ZW124" s="1017"/>
      <c r="ZX124" s="1017"/>
      <c r="ZY124" s="1017"/>
      <c r="ZZ124" s="1017"/>
      <c r="AAA124" s="1017"/>
      <c r="AAB124" s="1017"/>
      <c r="AAC124" s="1017"/>
      <c r="AAD124" s="1017"/>
      <c r="AAE124" s="1017"/>
      <c r="AAF124" s="1017"/>
      <c r="AAG124" s="1017"/>
      <c r="AAH124" s="1017"/>
      <c r="AAI124" s="1017"/>
      <c r="AAJ124" s="1017"/>
      <c r="AAK124" s="1017"/>
      <c r="AAL124" s="1017"/>
      <c r="AAM124" s="1017"/>
      <c r="AAN124" s="1017"/>
      <c r="AAO124" s="1017"/>
      <c r="AAP124" s="1017"/>
      <c r="AAQ124" s="1017"/>
      <c r="AAR124" s="1017"/>
      <c r="AAS124" s="1017"/>
      <c r="AAT124" s="1017"/>
      <c r="AAU124" s="1017"/>
      <c r="AAV124" s="1017"/>
      <c r="AAW124" s="1017"/>
      <c r="AAX124" s="1017"/>
      <c r="AAY124" s="1017"/>
      <c r="AAZ124" s="1017"/>
      <c r="ABA124" s="1017"/>
      <c r="ABB124" s="1017"/>
      <c r="ABC124" s="1017"/>
      <c r="ABD124" s="1017"/>
      <c r="ABE124" s="1017"/>
      <c r="ABF124" s="1017"/>
      <c r="ABG124" s="1017"/>
      <c r="ABH124" s="1017"/>
      <c r="ABI124" s="1017"/>
      <c r="ABJ124" s="1017"/>
      <c r="ABK124" s="1017"/>
      <c r="ABL124" s="1017"/>
      <c r="ABM124" s="1017"/>
      <c r="ABN124" s="1017"/>
      <c r="ABO124" s="1017"/>
      <c r="ABP124" s="1017"/>
      <c r="ABQ124" s="1017"/>
      <c r="ABR124" s="1017"/>
      <c r="ABS124" s="1017"/>
      <c r="ABT124" s="1017"/>
      <c r="ABU124" s="1017"/>
      <c r="ABV124" s="1017"/>
      <c r="ABW124" s="1017"/>
      <c r="ABX124" s="1017"/>
      <c r="ABY124" s="1017"/>
      <c r="ABZ124" s="1017"/>
      <c r="ACA124" s="1017"/>
      <c r="ACB124" s="1017"/>
      <c r="ACC124" s="1017"/>
      <c r="ACD124" s="1017"/>
      <c r="ACE124" s="1017"/>
      <c r="ACF124" s="1017"/>
      <c r="ACG124" s="1017"/>
      <c r="ACH124" s="1017"/>
      <c r="ACI124" s="1017"/>
      <c r="ACJ124" s="1017"/>
      <c r="ACK124" s="1017"/>
      <c r="ACL124" s="1017"/>
      <c r="ACM124" s="1017"/>
      <c r="ACN124" s="1017"/>
      <c r="ACO124" s="1017"/>
      <c r="ACP124" s="1017"/>
      <c r="ACQ124" s="1017"/>
      <c r="ACR124" s="1017"/>
      <c r="ACS124" s="1017"/>
      <c r="ACT124" s="1017"/>
      <c r="ACU124" s="1017"/>
      <c r="ACV124" s="1017"/>
      <c r="ACW124" s="1017"/>
      <c r="ACX124" s="1017"/>
      <c r="ACY124" s="1017"/>
      <c r="ACZ124" s="1017"/>
      <c r="ADA124" s="1017"/>
      <c r="ADB124" s="1017"/>
      <c r="ADC124" s="1017"/>
      <c r="ADD124" s="1017"/>
      <c r="ADE124" s="1017"/>
      <c r="ADF124" s="1017"/>
      <c r="ADG124" s="1017"/>
      <c r="ADH124" s="1017"/>
      <c r="ADI124" s="1017"/>
      <c r="ADJ124" s="1017"/>
      <c r="ADK124" s="1017"/>
      <c r="ADL124" s="1017"/>
      <c r="ADM124" s="1017"/>
      <c r="ADN124" s="1017"/>
      <c r="ADO124" s="1017"/>
      <c r="ADP124" s="1017"/>
      <c r="ADQ124" s="1017"/>
      <c r="ADR124" s="1017"/>
      <c r="ADS124" s="1017"/>
      <c r="ADT124" s="1017"/>
      <c r="ADU124" s="1017"/>
      <c r="ADV124" s="1017"/>
      <c r="ADW124" s="1017"/>
      <c r="ADX124" s="1017"/>
      <c r="ADY124" s="1017"/>
      <c r="ADZ124" s="1017"/>
      <c r="AEA124" s="1017"/>
      <c r="AEB124" s="1017"/>
      <c r="AEC124" s="1017"/>
      <c r="AED124" s="1017"/>
      <c r="AEE124" s="1017"/>
      <c r="AEF124" s="1017"/>
      <c r="AEG124" s="1017"/>
      <c r="AEH124" s="1017"/>
      <c r="AEI124" s="1017"/>
      <c r="AEJ124" s="1017"/>
      <c r="AEK124" s="1017"/>
      <c r="AEL124" s="1017"/>
      <c r="AEM124" s="1017"/>
      <c r="AEN124" s="1017"/>
      <c r="AEO124" s="1017"/>
      <c r="AEP124" s="1017"/>
      <c r="AEQ124" s="1017"/>
      <c r="AER124" s="1017"/>
      <c r="AES124" s="1017"/>
      <c r="AET124" s="1017"/>
      <c r="AEU124" s="1017"/>
      <c r="AEV124" s="1017"/>
      <c r="AEW124" s="1017"/>
      <c r="AEX124" s="1017"/>
      <c r="AEY124" s="1017"/>
      <c r="AEZ124" s="1017"/>
      <c r="AFA124" s="1017"/>
      <c r="AFB124" s="1017"/>
      <c r="AFC124" s="1017"/>
      <c r="AFD124" s="1017"/>
      <c r="AFE124" s="1017"/>
      <c r="AFF124" s="1017"/>
      <c r="AFG124" s="1017"/>
      <c r="AFH124" s="1017"/>
      <c r="AFI124" s="1017"/>
      <c r="AFJ124" s="1017"/>
      <c r="AFK124" s="1017"/>
      <c r="AFL124" s="1017"/>
      <c r="AFM124" s="1017"/>
      <c r="AFN124" s="1017"/>
      <c r="AFO124" s="1017"/>
      <c r="AFP124" s="1017"/>
      <c r="AFQ124" s="1017"/>
      <c r="AFR124" s="1017"/>
      <c r="AFS124" s="1017"/>
      <c r="AFT124" s="1017"/>
      <c r="AFU124" s="1017"/>
      <c r="AFV124" s="1017"/>
      <c r="AFW124" s="1017"/>
      <c r="AFX124" s="1017"/>
      <c r="AFY124" s="1017"/>
      <c r="AFZ124" s="1017"/>
      <c r="AGA124" s="1017"/>
      <c r="AGB124" s="1017"/>
      <c r="AGC124" s="1017"/>
      <c r="AGD124" s="1017"/>
      <c r="AGE124" s="1017"/>
      <c r="AGF124" s="1017"/>
      <c r="AGG124" s="1017"/>
      <c r="AGH124" s="1017"/>
      <c r="AGI124" s="1017"/>
      <c r="AGJ124" s="1017"/>
      <c r="AGK124" s="1017"/>
      <c r="AGL124" s="1017"/>
      <c r="AGM124" s="1017"/>
      <c r="AGN124" s="1017"/>
      <c r="AGO124" s="1017"/>
      <c r="AGP124" s="1017"/>
      <c r="AGQ124" s="1017"/>
      <c r="AGR124" s="1017"/>
      <c r="AGS124" s="1017"/>
      <c r="AGT124" s="1017"/>
      <c r="AGU124" s="1017"/>
      <c r="AGV124" s="1017"/>
      <c r="AGW124" s="1017"/>
      <c r="AGX124" s="1017"/>
      <c r="AGY124" s="1017"/>
      <c r="AGZ124" s="1017"/>
      <c r="AHA124" s="1017"/>
      <c r="AHB124" s="1017"/>
      <c r="AHC124" s="1017"/>
      <c r="AHD124" s="1017"/>
      <c r="AHE124" s="1017"/>
      <c r="AHF124" s="1017"/>
      <c r="AHG124" s="1017"/>
      <c r="AHH124" s="1017"/>
      <c r="AHI124" s="1017"/>
      <c r="AHJ124" s="1017"/>
      <c r="AHK124" s="1017"/>
      <c r="AHL124" s="1017"/>
      <c r="AHM124" s="1017"/>
      <c r="AHN124" s="1017"/>
      <c r="AHO124" s="1017"/>
      <c r="AHP124" s="1017"/>
      <c r="AHQ124" s="1017"/>
      <c r="AHR124" s="1017"/>
      <c r="AHS124" s="1017"/>
      <c r="AHT124" s="1017"/>
      <c r="AHU124" s="1017"/>
      <c r="AHV124" s="1017"/>
      <c r="AHW124" s="1017"/>
      <c r="AHX124" s="1017"/>
      <c r="AHY124" s="1017"/>
      <c r="AHZ124" s="1017"/>
      <c r="AIA124" s="1017"/>
      <c r="AIB124" s="1017"/>
      <c r="AIC124" s="1017"/>
      <c r="AID124" s="1017"/>
      <c r="AIE124" s="1017"/>
      <c r="AIF124" s="1017"/>
      <c r="AIG124" s="1017"/>
      <c r="AIH124" s="1017"/>
      <c r="AII124" s="1017"/>
      <c r="AIJ124" s="1017"/>
      <c r="AIK124" s="1017"/>
      <c r="AIL124" s="1017"/>
      <c r="AIM124" s="1017"/>
      <c r="AIN124" s="1017"/>
      <c r="AIO124" s="1017"/>
      <c r="AIP124" s="1017"/>
      <c r="AIQ124" s="1017"/>
      <c r="AIR124" s="1017"/>
      <c r="AIS124" s="1017"/>
      <c r="AIT124" s="1017"/>
      <c r="AIU124" s="1017"/>
      <c r="AIV124" s="1017"/>
      <c r="AIW124" s="1017"/>
      <c r="AIX124" s="1017"/>
      <c r="AIY124" s="1017"/>
      <c r="AIZ124" s="1017"/>
      <c r="AJA124" s="1017"/>
      <c r="AJB124" s="1017"/>
      <c r="AJC124" s="1017"/>
      <c r="AJD124" s="1017"/>
      <c r="AJE124" s="1017"/>
      <c r="AJF124" s="1017"/>
      <c r="AJG124" s="1017"/>
      <c r="AJH124" s="1017"/>
      <c r="AJI124" s="1017"/>
      <c r="AJJ124" s="1017"/>
      <c r="AJK124" s="1017"/>
      <c r="AJL124" s="1017"/>
      <c r="AJM124" s="1017"/>
      <c r="AJN124" s="1017"/>
      <c r="AJO124" s="1017"/>
      <c r="AJP124" s="1017"/>
      <c r="AJQ124" s="1017"/>
      <c r="AJR124" s="1017"/>
      <c r="AJS124" s="1017"/>
      <c r="AJT124" s="1017"/>
      <c r="AJU124" s="1017"/>
      <c r="AJV124" s="1017"/>
      <c r="AJW124" s="1017"/>
      <c r="AJX124" s="1017"/>
      <c r="AJY124" s="1017"/>
      <c r="AJZ124" s="1017"/>
      <c r="AKA124" s="1017"/>
      <c r="AKB124" s="1017"/>
      <c r="AKC124" s="1017"/>
      <c r="AKD124" s="1017"/>
      <c r="AKE124" s="1017"/>
      <c r="AKF124" s="1017"/>
      <c r="AKG124" s="1017"/>
      <c r="AKH124" s="1017"/>
      <c r="AKI124" s="1017"/>
      <c r="AKJ124" s="1017"/>
      <c r="AKK124" s="1017"/>
      <c r="AKL124" s="1017"/>
      <c r="AKM124" s="1017"/>
      <c r="AKN124" s="1017"/>
      <c r="AKO124" s="1017"/>
      <c r="AKP124" s="1017"/>
      <c r="AKQ124" s="1017"/>
      <c r="AKR124" s="1017"/>
      <c r="AKS124" s="1017"/>
      <c r="AKT124" s="1017"/>
      <c r="AKU124" s="1017"/>
      <c r="AKV124" s="1017"/>
      <c r="AKW124" s="1017"/>
      <c r="AKX124" s="1017"/>
      <c r="AKY124" s="1017"/>
      <c r="AKZ124" s="1017"/>
      <c r="ALA124" s="1017"/>
      <c r="ALB124" s="1017"/>
      <c r="ALC124" s="1017"/>
      <c r="ALD124" s="1017"/>
      <c r="ALE124" s="1017"/>
      <c r="ALF124" s="1017"/>
      <c r="ALG124" s="1017"/>
      <c r="ALH124" s="1017"/>
      <c r="ALI124" s="1017"/>
      <c r="ALJ124" s="1017"/>
      <c r="ALK124" s="1017"/>
      <c r="ALL124" s="1017"/>
      <c r="ALM124" s="1017"/>
      <c r="ALN124" s="1017"/>
      <c r="ALO124" s="1017"/>
      <c r="ALP124" s="1017"/>
      <c r="ALQ124" s="1017"/>
      <c r="ALR124" s="1017"/>
      <c r="ALS124" s="1017"/>
      <c r="ALT124" s="1017"/>
      <c r="ALU124" s="1017"/>
      <c r="ALV124" s="1017"/>
      <c r="ALW124" s="1017"/>
      <c r="ALX124" s="1017"/>
      <c r="ALY124" s="1017"/>
      <c r="ALZ124" s="1017"/>
      <c r="AMA124" s="1017"/>
      <c r="AMB124" s="1017"/>
      <c r="AMC124" s="1017"/>
      <c r="AMD124" s="1017"/>
      <c r="AME124" s="1017"/>
      <c r="AMF124" s="1017"/>
      <c r="AMG124" s="1017"/>
      <c r="AMH124" s="1017"/>
      <c r="AMI124" s="1017"/>
      <c r="AMJ124" s="1017"/>
      <c r="AMK124" s="1017"/>
      <c r="AML124" s="1017"/>
      <c r="AMM124" s="1017"/>
      <c r="AMN124" s="1017"/>
      <c r="AMO124" s="1017"/>
      <c r="AMP124" s="1017"/>
      <c r="AMQ124" s="1017"/>
      <c r="AMR124" s="1017"/>
      <c r="AMS124" s="1017"/>
      <c r="AMT124" s="1017"/>
      <c r="AMU124" s="1017"/>
      <c r="AMV124" s="1017"/>
      <c r="AMW124" s="1017"/>
      <c r="AMX124" s="1017"/>
      <c r="AMY124" s="1017"/>
      <c r="AMZ124" s="1017"/>
      <c r="ANA124" s="1017"/>
      <c r="ANB124" s="1017"/>
      <c r="ANC124" s="1017"/>
      <c r="AND124" s="1017"/>
      <c r="ANE124" s="1017"/>
      <c r="ANF124" s="1017"/>
      <c r="ANG124" s="1017"/>
      <c r="ANH124" s="1017"/>
      <c r="ANI124" s="1017"/>
      <c r="ANJ124" s="1017"/>
      <c r="ANK124" s="1017"/>
      <c r="ANL124" s="1017"/>
      <c r="ANM124" s="1017"/>
      <c r="ANN124" s="1017"/>
      <c r="ANO124" s="1017"/>
      <c r="ANP124" s="1017"/>
      <c r="ANQ124" s="1017"/>
      <c r="ANR124" s="1017"/>
      <c r="ANS124" s="1017"/>
      <c r="ANT124" s="1017"/>
      <c r="ANU124" s="1017"/>
      <c r="ANV124" s="1017"/>
      <c r="ANW124" s="1017"/>
      <c r="ANX124" s="1017"/>
      <c r="ANY124" s="1017"/>
      <c r="ANZ124" s="1017"/>
      <c r="AOA124" s="1017"/>
      <c r="AOB124" s="1017"/>
      <c r="AOC124" s="1017"/>
      <c r="AOD124" s="1017"/>
      <c r="AOE124" s="1017"/>
      <c r="AOF124" s="1017"/>
      <c r="AOG124" s="1017"/>
      <c r="AOH124" s="1017"/>
      <c r="AOI124" s="1017"/>
      <c r="AOJ124" s="1017"/>
      <c r="AOK124" s="1017"/>
      <c r="AOL124" s="1017"/>
      <c r="AOM124" s="1017"/>
      <c r="AON124" s="1017"/>
      <c r="AOO124" s="1017"/>
      <c r="AOP124" s="1017"/>
      <c r="AOQ124" s="1017"/>
      <c r="AOR124" s="1017"/>
      <c r="AOS124" s="1017"/>
      <c r="AOT124" s="1017"/>
      <c r="AOU124" s="1017"/>
      <c r="AOV124" s="1017"/>
      <c r="AOW124" s="1017"/>
      <c r="AOX124" s="1017"/>
      <c r="AOY124" s="1017"/>
      <c r="AOZ124" s="1017"/>
      <c r="APA124" s="1017"/>
      <c r="APB124" s="1017"/>
      <c r="APC124" s="1017"/>
      <c r="APD124" s="1017"/>
      <c r="APE124" s="1017"/>
      <c r="APF124" s="1017"/>
      <c r="APG124" s="1017"/>
      <c r="APH124" s="1017"/>
      <c r="API124" s="1017"/>
      <c r="APJ124" s="1017"/>
      <c r="APK124" s="1017"/>
      <c r="APL124" s="1017"/>
      <c r="APM124" s="1017"/>
      <c r="APN124" s="1017"/>
      <c r="APO124" s="1017"/>
      <c r="APP124" s="1017"/>
      <c r="APQ124" s="1017"/>
      <c r="APR124" s="1017"/>
      <c r="APS124" s="1017"/>
      <c r="APT124" s="1017"/>
      <c r="APU124" s="1017"/>
      <c r="APV124" s="1017"/>
      <c r="APW124" s="1017"/>
      <c r="APX124" s="1017"/>
      <c r="APY124" s="1017"/>
      <c r="APZ124" s="1017"/>
      <c r="AQA124" s="1017"/>
      <c r="AQB124" s="1017"/>
      <c r="AQC124" s="1017"/>
      <c r="AQD124" s="1017"/>
      <c r="AQE124" s="1017"/>
      <c r="AQF124" s="1017"/>
      <c r="AQG124" s="1017"/>
      <c r="AQH124" s="1017"/>
      <c r="AQI124" s="1017"/>
      <c r="AQJ124" s="1017"/>
      <c r="AQK124" s="1017"/>
      <c r="AQL124" s="1017"/>
      <c r="AQM124" s="1017"/>
      <c r="AQN124" s="1017"/>
      <c r="AQO124" s="1017"/>
      <c r="AQP124" s="1017"/>
      <c r="AQQ124" s="1017"/>
      <c r="AQR124" s="1017"/>
      <c r="AQS124" s="1017"/>
      <c r="AQT124" s="1017"/>
      <c r="AQU124" s="1017"/>
      <c r="AQV124" s="1017"/>
      <c r="AQW124" s="1017"/>
      <c r="AQX124" s="1017"/>
      <c r="AQY124" s="1017"/>
      <c r="AQZ124" s="1017"/>
      <c r="ARA124" s="1017"/>
      <c r="ARB124" s="1017"/>
      <c r="ARC124" s="1017"/>
      <c r="ARD124" s="1017"/>
      <c r="ARE124" s="1017"/>
      <c r="ARF124" s="1017"/>
      <c r="ARG124" s="1017"/>
      <c r="ARH124" s="1017"/>
      <c r="ARI124" s="1017"/>
      <c r="ARJ124" s="1017"/>
      <c r="ARK124" s="1017"/>
      <c r="ARL124" s="1017"/>
      <c r="ARM124" s="1017"/>
      <c r="ARN124" s="1017"/>
      <c r="ARO124" s="1017"/>
      <c r="ARP124" s="1017"/>
      <c r="ARQ124" s="1017"/>
      <c r="ARR124" s="1017"/>
      <c r="ARS124" s="1017"/>
      <c r="ART124" s="1017"/>
      <c r="ARU124" s="1017"/>
      <c r="ARV124" s="1017"/>
      <c r="ARW124" s="1017"/>
      <c r="ARX124" s="1017"/>
      <c r="ARY124" s="1017"/>
      <c r="ARZ124" s="1017"/>
      <c r="ASA124" s="1017"/>
      <c r="ASB124" s="1017"/>
      <c r="ASC124" s="1017"/>
      <c r="ASD124" s="1017"/>
      <c r="ASE124" s="1017"/>
      <c r="ASF124" s="1017"/>
      <c r="ASG124" s="1017"/>
      <c r="ASH124" s="1017"/>
      <c r="ASI124" s="1017"/>
      <c r="ASJ124" s="1017"/>
      <c r="ASK124" s="1017"/>
      <c r="ASL124" s="1017"/>
      <c r="ASM124" s="1017"/>
      <c r="ASN124" s="1017"/>
      <c r="ASO124" s="1017"/>
      <c r="ASP124" s="1017"/>
      <c r="ASQ124" s="1017"/>
      <c r="ASR124" s="1017"/>
      <c r="ASS124" s="1017"/>
      <c r="AST124" s="1017"/>
      <c r="ASU124" s="1017"/>
      <c r="ASV124" s="1017"/>
      <c r="ASW124" s="1017"/>
      <c r="ASX124" s="1017"/>
      <c r="ASY124" s="1017"/>
      <c r="ASZ124" s="1017"/>
      <c r="ATA124" s="1017"/>
      <c r="ATB124" s="1017"/>
      <c r="ATC124" s="1017"/>
      <c r="ATD124" s="1017"/>
      <c r="ATE124" s="1017"/>
      <c r="ATF124" s="1017"/>
      <c r="ATG124" s="1017"/>
      <c r="ATH124" s="1017"/>
      <c r="ATI124" s="1017"/>
      <c r="ATJ124" s="1017"/>
      <c r="ATK124" s="1017"/>
      <c r="ATL124" s="1017"/>
      <c r="ATM124" s="1017"/>
      <c r="ATN124" s="1017"/>
      <c r="ATO124" s="1017"/>
      <c r="ATP124" s="1017"/>
      <c r="ATQ124" s="1017"/>
      <c r="ATR124" s="1017"/>
      <c r="ATS124" s="1017"/>
      <c r="ATT124" s="1017"/>
      <c r="ATU124" s="1017"/>
      <c r="ATV124" s="1017"/>
      <c r="ATW124" s="1017"/>
      <c r="ATX124" s="1017"/>
      <c r="ATY124" s="1017"/>
      <c r="ATZ124" s="1017"/>
      <c r="AUA124" s="1017"/>
      <c r="AUB124" s="1017"/>
      <c r="AUC124" s="1017"/>
      <c r="AUD124" s="1017"/>
      <c r="AUE124" s="1017"/>
      <c r="AUF124" s="1017"/>
      <c r="AUG124" s="1017"/>
      <c r="AUH124" s="1017"/>
      <c r="AUI124" s="1017"/>
      <c r="AUJ124" s="1017"/>
      <c r="AUK124" s="1017"/>
      <c r="AUL124" s="1017"/>
      <c r="AUM124" s="1017"/>
      <c r="AUN124" s="1017"/>
      <c r="AUO124" s="1017"/>
      <c r="AUP124" s="1017"/>
      <c r="AUQ124" s="1017"/>
      <c r="AUR124" s="1017"/>
      <c r="AUS124" s="1017"/>
      <c r="AUT124" s="1017"/>
      <c r="AUU124" s="1017"/>
      <c r="AUV124" s="1017"/>
      <c r="AUW124" s="1017"/>
      <c r="AUX124" s="1017"/>
      <c r="AUY124" s="1017"/>
      <c r="AUZ124" s="1017"/>
      <c r="AVA124" s="1017"/>
      <c r="AVB124" s="1017"/>
      <c r="AVC124" s="1017"/>
      <c r="AVD124" s="1017"/>
      <c r="AVE124" s="1017"/>
      <c r="AVF124" s="1017"/>
      <c r="AVG124" s="1017"/>
      <c r="AVH124" s="1017"/>
      <c r="AVI124" s="1017"/>
      <c r="AVJ124" s="1017"/>
      <c r="AVK124" s="1017"/>
      <c r="AVL124" s="1017"/>
      <c r="AVM124" s="1017"/>
      <c r="AVN124" s="1017"/>
      <c r="AVO124" s="1017"/>
      <c r="AVP124" s="1017"/>
      <c r="AVQ124" s="1017"/>
      <c r="AVR124" s="1017"/>
      <c r="AVS124" s="1017"/>
      <c r="AVT124" s="1017"/>
      <c r="AVU124" s="1017"/>
      <c r="AVV124" s="1017"/>
      <c r="AVW124" s="1017"/>
      <c r="AVX124" s="1017"/>
      <c r="AVY124" s="1017"/>
      <c r="AVZ124" s="1017"/>
      <c r="AWA124" s="1017"/>
      <c r="AWB124" s="1017"/>
      <c r="AWC124" s="1017"/>
      <c r="AWD124" s="1017"/>
      <c r="AWE124" s="1017"/>
      <c r="AWF124" s="1017"/>
      <c r="AWG124" s="1017"/>
      <c r="AWH124" s="1017"/>
      <c r="AWI124" s="1017"/>
      <c r="AWJ124" s="1017"/>
      <c r="AWK124" s="1017"/>
      <c r="AWL124" s="1017"/>
      <c r="AWM124" s="1017"/>
      <c r="AWN124" s="1017"/>
      <c r="AWO124" s="1017"/>
      <c r="AWP124" s="1017"/>
      <c r="AWQ124" s="1017"/>
      <c r="AWR124" s="1017"/>
      <c r="AWS124" s="1017"/>
      <c r="AWT124" s="1017"/>
      <c r="AWU124" s="1017"/>
      <c r="AWV124" s="1017"/>
      <c r="AWW124" s="1017"/>
      <c r="AWX124" s="1017"/>
      <c r="AWY124" s="1017"/>
      <c r="AWZ124" s="1017"/>
      <c r="AXA124" s="1017"/>
      <c r="AXB124" s="1017"/>
      <c r="AXC124" s="1017"/>
      <c r="AXD124" s="1017"/>
      <c r="AXE124" s="1017"/>
      <c r="AXF124" s="1017"/>
      <c r="AXG124" s="1017"/>
      <c r="AXH124" s="1017"/>
      <c r="AXI124" s="1017"/>
      <c r="AXJ124" s="1017"/>
      <c r="AXK124" s="1017"/>
      <c r="AXL124" s="1017"/>
      <c r="AXM124" s="1017"/>
      <c r="AXN124" s="1017"/>
      <c r="AXO124" s="1017"/>
      <c r="AXP124" s="1017"/>
      <c r="AXQ124" s="1017"/>
      <c r="AXR124" s="1017"/>
      <c r="AXS124" s="1017"/>
      <c r="AXT124" s="1017"/>
      <c r="AXU124" s="1017"/>
      <c r="AXV124" s="1017"/>
      <c r="AXW124" s="1017"/>
      <c r="AXX124" s="1017"/>
      <c r="AXY124" s="1017"/>
      <c r="AXZ124" s="1017"/>
      <c r="AYA124" s="1017"/>
      <c r="AYB124" s="1017"/>
      <c r="AYC124" s="1017"/>
      <c r="AYD124" s="1017"/>
      <c r="AYE124" s="1017"/>
      <c r="AYF124" s="1017"/>
      <c r="AYG124" s="1017"/>
      <c r="AYH124" s="1017"/>
      <c r="AYI124" s="1017"/>
      <c r="AYJ124" s="1017"/>
      <c r="AYK124" s="1017"/>
      <c r="AYL124" s="1017"/>
      <c r="AYM124" s="1017"/>
      <c r="AYN124" s="1017"/>
      <c r="AYO124" s="1017"/>
      <c r="AYP124" s="1017"/>
      <c r="AYQ124" s="1017"/>
      <c r="AYR124" s="1017"/>
      <c r="AYS124" s="1017"/>
      <c r="AYT124" s="1017"/>
      <c r="AYU124" s="1017"/>
      <c r="AYV124" s="1017"/>
      <c r="AYW124" s="1017"/>
      <c r="AYX124" s="1017"/>
      <c r="AYY124" s="1017"/>
      <c r="AYZ124" s="1017"/>
      <c r="AZA124" s="1017"/>
      <c r="AZB124" s="1017"/>
      <c r="AZC124" s="1017"/>
      <c r="AZD124" s="1017"/>
      <c r="AZE124" s="1017"/>
      <c r="AZF124" s="1017"/>
      <c r="AZG124" s="1017"/>
      <c r="AZH124" s="1017"/>
      <c r="AZI124" s="1017"/>
      <c r="AZJ124" s="1017"/>
      <c r="AZK124" s="1017"/>
      <c r="AZL124" s="1017"/>
      <c r="AZM124" s="1017"/>
      <c r="AZN124" s="1017"/>
      <c r="AZO124" s="1017"/>
      <c r="AZP124" s="1017"/>
      <c r="AZQ124" s="1017"/>
      <c r="AZR124" s="1017"/>
      <c r="AZS124" s="1017"/>
      <c r="AZT124" s="1017"/>
      <c r="AZU124" s="1017"/>
      <c r="AZV124" s="1017"/>
      <c r="AZW124" s="1017"/>
      <c r="AZX124" s="1017"/>
      <c r="AZY124" s="1017"/>
      <c r="AZZ124" s="1017"/>
      <c r="BAA124" s="1017"/>
      <c r="BAB124" s="1017"/>
      <c r="BAC124" s="1017"/>
      <c r="BAD124" s="1017"/>
      <c r="BAE124" s="1017"/>
      <c r="BAF124" s="1017"/>
      <c r="BAG124" s="1017"/>
      <c r="BAH124" s="1017"/>
      <c r="BAI124" s="1017"/>
      <c r="BAJ124" s="1017"/>
      <c r="BAK124" s="1017"/>
      <c r="BAL124" s="1017"/>
      <c r="BAM124" s="1017"/>
      <c r="BAN124" s="1017"/>
      <c r="BAO124" s="1017"/>
      <c r="BAP124" s="1017"/>
      <c r="BAQ124" s="1017"/>
      <c r="BAR124" s="1017"/>
      <c r="BAS124" s="1017"/>
      <c r="BAT124" s="1017"/>
      <c r="BAU124" s="1017"/>
      <c r="BAV124" s="1017"/>
      <c r="BAW124" s="1017"/>
      <c r="BAX124" s="1017"/>
      <c r="BAY124" s="1017"/>
      <c r="BAZ124" s="1017"/>
      <c r="BBA124" s="1017"/>
      <c r="BBB124" s="1017"/>
      <c r="BBC124" s="1017"/>
      <c r="BBD124" s="1017"/>
      <c r="BBE124" s="1017"/>
      <c r="BBF124" s="1017"/>
      <c r="BBG124" s="1017"/>
      <c r="BBH124" s="1017"/>
      <c r="BBI124" s="1017"/>
      <c r="BBJ124" s="1017"/>
      <c r="BBK124" s="1017"/>
      <c r="BBL124" s="1017"/>
      <c r="BBM124" s="1017"/>
      <c r="BBN124" s="1017"/>
      <c r="BBO124" s="1017"/>
      <c r="BBP124" s="1017"/>
      <c r="BBQ124" s="1017"/>
      <c r="BBR124" s="1017"/>
      <c r="BBS124" s="1017"/>
      <c r="BBT124" s="1017"/>
      <c r="BBU124" s="1017"/>
      <c r="BBV124" s="1017"/>
      <c r="BBW124" s="1017"/>
      <c r="BBX124" s="1017"/>
      <c r="BBY124" s="1017"/>
      <c r="BBZ124" s="1017"/>
      <c r="BCA124" s="1017"/>
      <c r="BCB124" s="1017"/>
      <c r="BCC124" s="1017"/>
      <c r="BCD124" s="1017"/>
      <c r="BCE124" s="1017"/>
      <c r="BCF124" s="1017"/>
      <c r="BCG124" s="1017"/>
      <c r="BCH124" s="1017"/>
      <c r="BCI124" s="1017"/>
      <c r="BCJ124" s="1017"/>
      <c r="BCK124" s="1017"/>
      <c r="BCL124" s="1017"/>
      <c r="BCM124" s="1017"/>
      <c r="BCN124" s="1017"/>
      <c r="BCO124" s="1017"/>
      <c r="BCP124" s="1017"/>
      <c r="BCQ124" s="1017"/>
      <c r="BCR124" s="1017"/>
      <c r="BCS124" s="1017"/>
      <c r="BCT124" s="1017"/>
      <c r="BCU124" s="1017"/>
      <c r="BCV124" s="1017"/>
      <c r="BCW124" s="1017"/>
      <c r="BCX124" s="1017"/>
      <c r="BCY124" s="1017"/>
      <c r="BCZ124" s="1017"/>
      <c r="BDA124" s="1017"/>
      <c r="BDB124" s="1017"/>
      <c r="BDC124" s="1017"/>
      <c r="BDD124" s="1017"/>
      <c r="BDE124" s="1017"/>
      <c r="BDF124" s="1017"/>
      <c r="BDG124" s="1017"/>
      <c r="BDH124" s="1017"/>
      <c r="BDI124" s="1017"/>
      <c r="BDJ124" s="1017"/>
      <c r="BDK124" s="1017"/>
      <c r="BDL124" s="1017"/>
      <c r="BDM124" s="1017"/>
      <c r="BDN124" s="1017"/>
      <c r="BDO124" s="1017"/>
      <c r="BDP124" s="1017"/>
      <c r="BDQ124" s="1017"/>
      <c r="BDR124" s="1017"/>
      <c r="BDS124" s="1017"/>
      <c r="BDT124" s="1017"/>
      <c r="BDU124" s="1017"/>
      <c r="BDV124" s="1017"/>
      <c r="BDW124" s="1017"/>
      <c r="BDX124" s="1017"/>
      <c r="BDY124" s="1017"/>
      <c r="BDZ124" s="1017"/>
      <c r="BEA124" s="1017"/>
      <c r="BEB124" s="1017"/>
      <c r="BEC124" s="1017"/>
      <c r="BED124" s="1017"/>
      <c r="BEE124" s="1017"/>
      <c r="BEF124" s="1017"/>
      <c r="BEG124" s="1017"/>
      <c r="BEH124" s="1017"/>
      <c r="BEI124" s="1017"/>
      <c r="BEJ124" s="1017"/>
      <c r="BEK124" s="1017"/>
      <c r="BEL124" s="1017"/>
      <c r="BEM124" s="1017"/>
      <c r="BEN124" s="1017"/>
      <c r="BEO124" s="1017"/>
      <c r="BEP124" s="1017"/>
      <c r="BEQ124" s="1017"/>
      <c r="BER124" s="1017"/>
      <c r="BES124" s="1017"/>
      <c r="BET124" s="1017"/>
      <c r="BEU124" s="1017"/>
      <c r="BEV124" s="1017"/>
      <c r="BEW124" s="1017"/>
      <c r="BEX124" s="1017"/>
      <c r="BEY124" s="1017"/>
      <c r="BEZ124" s="1017"/>
      <c r="BFA124" s="1017"/>
      <c r="BFB124" s="1017"/>
      <c r="BFC124" s="1017"/>
      <c r="BFD124" s="1017"/>
      <c r="BFE124" s="1017"/>
      <c r="BFF124" s="1017"/>
      <c r="BFG124" s="1017"/>
      <c r="BFH124" s="1017"/>
      <c r="BFI124" s="1017"/>
      <c r="BFJ124" s="1017"/>
      <c r="BFK124" s="1017"/>
      <c r="BFL124" s="1017"/>
      <c r="BFM124" s="1017"/>
      <c r="BFN124" s="1017"/>
      <c r="BFO124" s="1017"/>
      <c r="BFP124" s="1017"/>
      <c r="BFQ124" s="1017"/>
      <c r="BFR124" s="1017"/>
      <c r="BFS124" s="1017"/>
      <c r="BFT124" s="1017"/>
      <c r="BFU124" s="1017"/>
      <c r="BFV124" s="1017"/>
      <c r="BFW124" s="1017"/>
      <c r="BFX124" s="1017"/>
      <c r="BFY124" s="1017"/>
      <c r="BFZ124" s="1017"/>
      <c r="BGA124" s="1017"/>
      <c r="BGB124" s="1017"/>
      <c r="BGC124" s="1017"/>
      <c r="BGD124" s="1017"/>
      <c r="BGE124" s="1017"/>
      <c r="BGF124" s="1017"/>
      <c r="BGG124" s="1017"/>
      <c r="BGH124" s="1017"/>
      <c r="BGI124" s="1017"/>
      <c r="BGJ124" s="1017"/>
      <c r="BGK124" s="1017"/>
      <c r="BGL124" s="1017"/>
      <c r="BGM124" s="1017"/>
      <c r="BGN124" s="1017"/>
      <c r="BGO124" s="1017"/>
      <c r="BGP124" s="1017"/>
      <c r="BGQ124" s="1017"/>
      <c r="BGR124" s="1017"/>
      <c r="BGS124" s="1017"/>
      <c r="BGT124" s="1017"/>
      <c r="BGU124" s="1017"/>
      <c r="BGV124" s="1017"/>
      <c r="BGW124" s="1017"/>
      <c r="BGX124" s="1017"/>
      <c r="BGY124" s="1017"/>
      <c r="BGZ124" s="1017"/>
      <c r="BHA124" s="1017"/>
      <c r="BHB124" s="1017"/>
      <c r="BHC124" s="1017"/>
      <c r="BHD124" s="1017"/>
      <c r="BHE124" s="1017"/>
      <c r="BHF124" s="1017"/>
      <c r="BHG124" s="1017"/>
      <c r="BHH124" s="1017"/>
      <c r="BHI124" s="1017"/>
      <c r="BHJ124" s="1017"/>
      <c r="BHK124" s="1017"/>
      <c r="BHL124" s="1017"/>
      <c r="BHM124" s="1017"/>
      <c r="BHN124" s="1017"/>
      <c r="BHO124" s="1017"/>
      <c r="BHP124" s="1017"/>
      <c r="BHQ124" s="1017"/>
      <c r="BHR124" s="1017"/>
      <c r="BHS124" s="1017"/>
      <c r="BHT124" s="1017"/>
      <c r="BHU124" s="1017"/>
      <c r="BHV124" s="1017"/>
      <c r="BHW124" s="1017"/>
      <c r="BHX124" s="1017"/>
      <c r="BHY124" s="1017"/>
      <c r="BHZ124" s="1017"/>
      <c r="BIA124" s="1017"/>
      <c r="BIB124" s="1017"/>
      <c r="BIC124" s="1017"/>
      <c r="BID124" s="1017"/>
      <c r="BIE124" s="1017"/>
      <c r="BIF124" s="1017"/>
      <c r="BIG124" s="1017"/>
      <c r="BIH124" s="1017"/>
      <c r="BII124" s="1017"/>
      <c r="BIJ124" s="1017"/>
      <c r="BIK124" s="1017"/>
      <c r="BIL124" s="1017"/>
      <c r="BIM124" s="1017"/>
      <c r="BIN124" s="1017"/>
      <c r="BIO124" s="1017"/>
      <c r="BIP124" s="1017"/>
      <c r="BIQ124" s="1017"/>
      <c r="BIR124" s="1017"/>
      <c r="BIS124" s="1017"/>
      <c r="BIT124" s="1017"/>
      <c r="BIU124" s="1017"/>
      <c r="BIV124" s="1017"/>
      <c r="BIW124" s="1017"/>
      <c r="BIX124" s="1017"/>
      <c r="BIY124" s="1017"/>
      <c r="BIZ124" s="1017"/>
      <c r="BJA124" s="1017"/>
      <c r="BJB124" s="1017"/>
      <c r="BJC124" s="1017"/>
      <c r="BJD124" s="1017"/>
      <c r="BJE124" s="1017"/>
      <c r="BJF124" s="1017"/>
      <c r="BJG124" s="1017"/>
      <c r="BJH124" s="1017"/>
      <c r="BJI124" s="1017"/>
      <c r="BJJ124" s="1017"/>
      <c r="BJK124" s="1017"/>
      <c r="BJL124" s="1017"/>
      <c r="BJM124" s="1017"/>
      <c r="BJN124" s="1017"/>
      <c r="BJO124" s="1017"/>
      <c r="BJP124" s="1017"/>
      <c r="BJQ124" s="1017"/>
      <c r="BJR124" s="1017"/>
      <c r="BJS124" s="1017"/>
      <c r="BJT124" s="1017"/>
      <c r="BJU124" s="1017"/>
      <c r="BJV124" s="1017"/>
      <c r="BJW124" s="1017"/>
      <c r="BJX124" s="1017"/>
      <c r="BJY124" s="1017"/>
      <c r="BJZ124" s="1017"/>
      <c r="BKA124" s="1017"/>
      <c r="BKB124" s="1017"/>
      <c r="BKC124" s="1017"/>
      <c r="BKD124" s="1017"/>
      <c r="BKE124" s="1017"/>
      <c r="BKF124" s="1017"/>
      <c r="BKG124" s="1017"/>
      <c r="BKH124" s="1017"/>
      <c r="BKI124" s="1017"/>
      <c r="BKJ124" s="1017"/>
      <c r="BKK124" s="1017"/>
      <c r="BKL124" s="1017"/>
      <c r="BKM124" s="1017"/>
      <c r="BKN124" s="1017"/>
      <c r="BKO124" s="1017"/>
      <c r="BKP124" s="1017"/>
      <c r="BKQ124" s="1017"/>
      <c r="BKR124" s="1017"/>
      <c r="BKS124" s="1017"/>
      <c r="BKT124" s="1017"/>
      <c r="BKU124" s="1017"/>
      <c r="BKV124" s="1017"/>
      <c r="BKW124" s="1017"/>
      <c r="BKX124" s="1017"/>
      <c r="BKY124" s="1017"/>
      <c r="BKZ124" s="1017"/>
      <c r="BLA124" s="1017"/>
      <c r="BLB124" s="1017"/>
      <c r="BLC124" s="1017"/>
      <c r="BLD124" s="1017"/>
      <c r="BLE124" s="1017"/>
      <c r="BLF124" s="1017"/>
      <c r="BLG124" s="1017"/>
      <c r="BLH124" s="1017"/>
      <c r="BLI124" s="1017"/>
      <c r="BLJ124" s="1017"/>
      <c r="BLK124" s="1017"/>
      <c r="BLL124" s="1017"/>
      <c r="BLM124" s="1017"/>
      <c r="BLN124" s="1017"/>
      <c r="BLO124" s="1017"/>
      <c r="BLP124" s="1017"/>
      <c r="BLQ124" s="1017"/>
      <c r="BLR124" s="1017"/>
      <c r="BLS124" s="1017"/>
      <c r="BLT124" s="1017"/>
      <c r="BLU124" s="1017"/>
      <c r="BLV124" s="1017"/>
      <c r="BLW124" s="1017"/>
      <c r="BLX124" s="1017"/>
      <c r="BLY124" s="1017"/>
      <c r="BLZ124" s="1017"/>
      <c r="BMA124" s="1017"/>
      <c r="BMB124" s="1017"/>
      <c r="BMC124" s="1017"/>
      <c r="BMD124" s="1017"/>
      <c r="BME124" s="1017"/>
      <c r="BMF124" s="1017"/>
      <c r="BMG124" s="1017"/>
      <c r="BMH124" s="1017"/>
      <c r="BMI124" s="1017"/>
      <c r="BMJ124" s="1017"/>
      <c r="BMK124" s="1017"/>
      <c r="BML124" s="1017"/>
      <c r="BMM124" s="1017"/>
      <c r="BMN124" s="1017"/>
      <c r="BMO124" s="1017"/>
      <c r="BMP124" s="1017"/>
      <c r="BMQ124" s="1017"/>
      <c r="BMR124" s="1017"/>
      <c r="BMS124" s="1017"/>
      <c r="BMT124" s="1017"/>
      <c r="BMU124" s="1017"/>
      <c r="BMV124" s="1017"/>
      <c r="BMW124" s="1017"/>
      <c r="BMX124" s="1017"/>
      <c r="BMY124" s="1017"/>
      <c r="BMZ124" s="1017"/>
      <c r="BNA124" s="1017"/>
      <c r="BNB124" s="1017"/>
      <c r="BNC124" s="1017"/>
      <c r="BND124" s="1017"/>
      <c r="BNE124" s="1017"/>
      <c r="BNF124" s="1017"/>
      <c r="BNG124" s="1017"/>
      <c r="BNH124" s="1017"/>
      <c r="BNI124" s="1017"/>
      <c r="BNJ124" s="1017"/>
      <c r="BNK124" s="1017"/>
      <c r="BNL124" s="1017"/>
      <c r="BNM124" s="1017"/>
      <c r="BNN124" s="1017"/>
      <c r="BNO124" s="1017"/>
      <c r="BNP124" s="1017"/>
      <c r="BNQ124" s="1017"/>
      <c r="BNR124" s="1017"/>
      <c r="BNS124" s="1017"/>
      <c r="BNT124" s="1017"/>
      <c r="BNU124" s="1017"/>
      <c r="BNV124" s="1017"/>
      <c r="BNW124" s="1017"/>
      <c r="BNX124" s="1017"/>
      <c r="BNY124" s="1017"/>
      <c r="BNZ124" s="1017"/>
      <c r="BOA124" s="1017"/>
      <c r="BOB124" s="1017"/>
      <c r="BOC124" s="1017"/>
      <c r="BOD124" s="1017"/>
      <c r="BOE124" s="1017"/>
      <c r="BOF124" s="1017"/>
      <c r="BOG124" s="1017"/>
      <c r="BOH124" s="1017"/>
      <c r="BOI124" s="1017"/>
      <c r="BOJ124" s="1017"/>
      <c r="BOK124" s="1017"/>
      <c r="BOL124" s="1017"/>
      <c r="BOM124" s="1017"/>
      <c r="BON124" s="1017"/>
      <c r="BOO124" s="1017"/>
      <c r="BOP124" s="1017"/>
      <c r="BOQ124" s="1017"/>
      <c r="BOR124" s="1017"/>
      <c r="BOS124" s="1017"/>
      <c r="BOT124" s="1017"/>
      <c r="BOU124" s="1017"/>
      <c r="BOV124" s="1017"/>
      <c r="BOW124" s="1017"/>
      <c r="BOX124" s="1017"/>
      <c r="BOY124" s="1017"/>
      <c r="BOZ124" s="1017"/>
      <c r="BPA124" s="1017"/>
      <c r="BPB124" s="1017"/>
      <c r="BPC124" s="1017"/>
      <c r="BPD124" s="1017"/>
      <c r="BPE124" s="1017"/>
      <c r="BPF124" s="1017"/>
      <c r="BPG124" s="1017"/>
      <c r="BPH124" s="1017"/>
      <c r="BPI124" s="1017"/>
      <c r="BPJ124" s="1017"/>
      <c r="BPK124" s="1017"/>
      <c r="BPL124" s="1017"/>
      <c r="BPM124" s="1017"/>
      <c r="BPN124" s="1017"/>
      <c r="BPO124" s="1017"/>
      <c r="BPP124" s="1017"/>
      <c r="BPQ124" s="1017"/>
      <c r="BPR124" s="1017"/>
      <c r="BPS124" s="1017"/>
      <c r="BPT124" s="1017"/>
      <c r="BPU124" s="1017"/>
      <c r="BPV124" s="1017"/>
      <c r="BPW124" s="1017"/>
      <c r="BPX124" s="1017"/>
      <c r="BPY124" s="1017"/>
      <c r="BPZ124" s="1017"/>
      <c r="BQA124" s="1017"/>
      <c r="BQB124" s="1017"/>
      <c r="BQC124" s="1017"/>
      <c r="BQD124" s="1017"/>
      <c r="BQE124" s="1017"/>
      <c r="BQF124" s="1017"/>
      <c r="BQG124" s="1017"/>
      <c r="BQH124" s="1017"/>
      <c r="BQI124" s="1017"/>
      <c r="BQJ124" s="1017"/>
      <c r="BQK124" s="1017"/>
      <c r="BQL124" s="1017"/>
      <c r="BQM124" s="1017"/>
      <c r="BQN124" s="1017"/>
      <c r="BQO124" s="1017"/>
      <c r="BQP124" s="1017"/>
      <c r="BQQ124" s="1017"/>
      <c r="BQR124" s="1017"/>
      <c r="BQS124" s="1017"/>
      <c r="BQT124" s="1017"/>
      <c r="BQU124" s="1017"/>
      <c r="BQV124" s="1017"/>
      <c r="BQW124" s="1017"/>
      <c r="BQX124" s="1017"/>
      <c r="BQY124" s="1017"/>
      <c r="BQZ124" s="1017"/>
      <c r="BRA124" s="1017"/>
      <c r="BRB124" s="1017"/>
      <c r="BRC124" s="1017"/>
      <c r="BRD124" s="1017"/>
      <c r="BRE124" s="1017"/>
      <c r="BRF124" s="1017"/>
      <c r="BRG124" s="1017"/>
      <c r="BRH124" s="1017"/>
      <c r="BRI124" s="1017"/>
      <c r="BRJ124" s="1017"/>
      <c r="BRK124" s="1017"/>
      <c r="BRL124" s="1017"/>
      <c r="BRM124" s="1017"/>
      <c r="BRN124" s="1017"/>
      <c r="BRO124" s="1017"/>
      <c r="BRP124" s="1017"/>
      <c r="BRQ124" s="1017"/>
      <c r="BRR124" s="1017"/>
      <c r="BRS124" s="1017"/>
      <c r="BRT124" s="1017"/>
      <c r="BRU124" s="1017"/>
      <c r="BRV124" s="1017"/>
      <c r="BRW124" s="1017"/>
      <c r="BRX124" s="1017"/>
      <c r="BRY124" s="1017"/>
      <c r="BRZ124" s="1017"/>
      <c r="BSA124" s="1017"/>
      <c r="BSB124" s="1017"/>
      <c r="BSC124" s="1017"/>
      <c r="BSD124" s="1017"/>
      <c r="BSE124" s="1017"/>
      <c r="BSF124" s="1017"/>
      <c r="BSG124" s="1017"/>
      <c r="BSH124" s="1017"/>
      <c r="BSI124" s="1017"/>
      <c r="BSJ124" s="1017"/>
      <c r="BSK124" s="1017"/>
      <c r="BSL124" s="1017"/>
      <c r="BSM124" s="1017"/>
      <c r="BSN124" s="1017"/>
      <c r="BSO124" s="1017"/>
      <c r="BSP124" s="1017"/>
      <c r="BSQ124" s="1017"/>
      <c r="BSR124" s="1017"/>
      <c r="BSS124" s="1017"/>
      <c r="BST124" s="1017"/>
      <c r="BSU124" s="1017"/>
      <c r="BSV124" s="1017"/>
      <c r="BSW124" s="1017"/>
      <c r="BSX124" s="1017"/>
      <c r="BSY124" s="1017"/>
      <c r="BSZ124" s="1017"/>
      <c r="BTA124" s="1017"/>
      <c r="BTB124" s="1017"/>
      <c r="BTC124" s="1017"/>
      <c r="BTD124" s="1017"/>
      <c r="BTE124" s="1017"/>
      <c r="BTF124" s="1017"/>
      <c r="BTG124" s="1017"/>
      <c r="BTH124" s="1017"/>
      <c r="BTI124" s="1017"/>
      <c r="BTJ124" s="1017"/>
      <c r="BTK124" s="1017"/>
      <c r="BTL124" s="1017"/>
      <c r="BTM124" s="1017"/>
      <c r="BTN124" s="1017"/>
      <c r="BTO124" s="1017"/>
      <c r="BTP124" s="1017"/>
      <c r="BTQ124" s="1017"/>
      <c r="BTR124" s="1017"/>
      <c r="BTS124" s="1017"/>
      <c r="BTT124" s="1017"/>
      <c r="BTU124" s="1017"/>
      <c r="BTV124" s="1017"/>
      <c r="BTW124" s="1017"/>
      <c r="BTX124" s="1017"/>
      <c r="BTY124" s="1017"/>
      <c r="BTZ124" s="1017"/>
      <c r="BUA124" s="1017"/>
      <c r="BUB124" s="1017"/>
      <c r="BUC124" s="1017"/>
      <c r="BUD124" s="1017"/>
      <c r="BUE124" s="1017"/>
      <c r="BUF124" s="1017"/>
      <c r="BUG124" s="1017"/>
      <c r="BUH124" s="1017"/>
      <c r="BUI124" s="1017"/>
      <c r="BUJ124" s="1017"/>
      <c r="BUK124" s="1017"/>
      <c r="BUL124" s="1017"/>
      <c r="BUM124" s="1017"/>
      <c r="BUN124" s="1017"/>
      <c r="BUO124" s="1017"/>
      <c r="BUP124" s="1017"/>
      <c r="BUQ124" s="1017"/>
      <c r="BUR124" s="1017"/>
      <c r="BUS124" s="1017"/>
      <c r="BUT124" s="1017"/>
      <c r="BUU124" s="1017"/>
      <c r="BUV124" s="1017"/>
      <c r="BUW124" s="1017"/>
      <c r="BUX124" s="1017"/>
      <c r="BUY124" s="1017"/>
      <c r="BUZ124" s="1017"/>
      <c r="BVA124" s="1017"/>
      <c r="BVB124" s="1017"/>
      <c r="BVC124" s="1017"/>
      <c r="BVD124" s="1017"/>
      <c r="BVE124" s="1017"/>
      <c r="BVF124" s="1017"/>
      <c r="BVG124" s="1017"/>
      <c r="BVH124" s="1017"/>
      <c r="BVI124" s="1017"/>
      <c r="BVJ124" s="1017"/>
      <c r="BVK124" s="1017"/>
      <c r="BVL124" s="1017"/>
      <c r="BVM124" s="1017"/>
      <c r="BVN124" s="1017"/>
      <c r="BVO124" s="1017"/>
      <c r="BVP124" s="1017"/>
      <c r="BVQ124" s="1017"/>
      <c r="BVR124" s="1017"/>
      <c r="BVS124" s="1017"/>
      <c r="BVT124" s="1017"/>
      <c r="BVU124" s="1017"/>
      <c r="BVV124" s="1017"/>
      <c r="BVW124" s="1017"/>
      <c r="BVX124" s="1017"/>
      <c r="BVY124" s="1017"/>
      <c r="BVZ124" s="1017"/>
      <c r="BWA124" s="1017"/>
      <c r="BWB124" s="1017"/>
      <c r="BWC124" s="1017"/>
      <c r="BWD124" s="1017"/>
      <c r="BWE124" s="1017"/>
      <c r="BWF124" s="1017"/>
      <c r="BWG124" s="1017"/>
      <c r="BWH124" s="1017"/>
      <c r="BWI124" s="1017"/>
      <c r="BWJ124" s="1017"/>
      <c r="BWK124" s="1017"/>
      <c r="BWL124" s="1017"/>
      <c r="BWM124" s="1017"/>
      <c r="BWN124" s="1017"/>
      <c r="BWO124" s="1017"/>
      <c r="BWP124" s="1017"/>
      <c r="BWQ124" s="1017"/>
      <c r="BWR124" s="1017"/>
      <c r="BWS124" s="1017"/>
      <c r="BWT124" s="1017"/>
      <c r="BWU124" s="1017"/>
      <c r="BWV124" s="1017"/>
      <c r="BWW124" s="1017"/>
      <c r="BWX124" s="1017"/>
      <c r="BWY124" s="1017"/>
      <c r="BWZ124" s="1017"/>
      <c r="BXA124" s="1017"/>
      <c r="BXB124" s="1017"/>
      <c r="BXC124" s="1017"/>
      <c r="BXD124" s="1017"/>
      <c r="BXE124" s="1017"/>
      <c r="BXF124" s="1017"/>
      <c r="BXG124" s="1017"/>
      <c r="BXH124" s="1017"/>
      <c r="BXI124" s="1017"/>
      <c r="BXJ124" s="1017"/>
      <c r="BXK124" s="1017"/>
      <c r="BXL124" s="1017"/>
      <c r="BXM124" s="1017"/>
      <c r="BXN124" s="1017"/>
      <c r="BXO124" s="1017"/>
      <c r="BXP124" s="1017"/>
      <c r="BXQ124" s="1017"/>
      <c r="BXR124" s="1017"/>
      <c r="BXS124" s="1017"/>
      <c r="BXT124" s="1017"/>
      <c r="BXU124" s="1017"/>
      <c r="BXV124" s="1017"/>
      <c r="BXW124" s="1017"/>
      <c r="BXX124" s="1017"/>
      <c r="BXY124" s="1017"/>
      <c r="BXZ124" s="1017"/>
      <c r="BYA124" s="1017"/>
      <c r="BYB124" s="1017"/>
      <c r="BYC124" s="1017"/>
      <c r="BYD124" s="1017"/>
      <c r="BYE124" s="1017"/>
      <c r="BYF124" s="1017"/>
      <c r="BYG124" s="1017"/>
      <c r="BYH124" s="1017"/>
      <c r="BYI124" s="1017"/>
      <c r="BYJ124" s="1017"/>
      <c r="BYK124" s="1017"/>
      <c r="BYL124" s="1017"/>
      <c r="BYM124" s="1017"/>
      <c r="BYN124" s="1017"/>
      <c r="BYO124" s="1017"/>
      <c r="BYP124" s="1017"/>
      <c r="BYQ124" s="1017"/>
      <c r="BYR124" s="1017"/>
      <c r="BYS124" s="1017"/>
      <c r="BYT124" s="1017"/>
      <c r="BYU124" s="1017"/>
      <c r="BYV124" s="1017"/>
      <c r="BYW124" s="1017"/>
      <c r="BYX124" s="1017"/>
      <c r="BYY124" s="1017"/>
      <c r="BYZ124" s="1017"/>
      <c r="BZA124" s="1017"/>
      <c r="BZB124" s="1017"/>
      <c r="BZC124" s="1017"/>
      <c r="BZD124" s="1017"/>
      <c r="BZE124" s="1017"/>
      <c r="BZF124" s="1017"/>
      <c r="BZG124" s="1017"/>
      <c r="BZH124" s="1017"/>
      <c r="BZI124" s="1017"/>
      <c r="BZJ124" s="1017"/>
      <c r="BZK124" s="1017"/>
      <c r="BZL124" s="1017"/>
      <c r="BZM124" s="1017"/>
      <c r="BZN124" s="1017"/>
      <c r="BZO124" s="1017"/>
      <c r="BZP124" s="1017"/>
      <c r="BZQ124" s="1017"/>
      <c r="BZR124" s="1017"/>
      <c r="BZS124" s="1017"/>
      <c r="BZT124" s="1017"/>
      <c r="BZU124" s="1017"/>
      <c r="BZV124" s="1017"/>
      <c r="BZW124" s="1017"/>
      <c r="BZX124" s="1017"/>
      <c r="BZY124" s="1017"/>
      <c r="BZZ124" s="1017"/>
      <c r="CAA124" s="1017"/>
      <c r="CAB124" s="1017"/>
      <c r="CAC124" s="1017"/>
      <c r="CAD124" s="1017"/>
      <c r="CAE124" s="1017"/>
      <c r="CAF124" s="1017"/>
      <c r="CAG124" s="1017"/>
      <c r="CAH124" s="1017"/>
      <c r="CAI124" s="1017"/>
      <c r="CAJ124" s="1017"/>
      <c r="CAK124" s="1017"/>
      <c r="CAL124" s="1017"/>
      <c r="CAM124" s="1017"/>
      <c r="CAN124" s="1017"/>
      <c r="CAO124" s="1017"/>
      <c r="CAP124" s="1017"/>
      <c r="CAQ124" s="1017"/>
      <c r="CAR124" s="1017"/>
      <c r="CAS124" s="1017"/>
      <c r="CAT124" s="1017"/>
      <c r="CAU124" s="1017"/>
      <c r="CAV124" s="1017"/>
      <c r="CAW124" s="1017"/>
      <c r="CAX124" s="1017"/>
      <c r="CAY124" s="1017"/>
      <c r="CAZ124" s="1017"/>
      <c r="CBA124" s="1017"/>
      <c r="CBB124" s="1017"/>
      <c r="CBC124" s="1017"/>
      <c r="CBD124" s="1017"/>
      <c r="CBE124" s="1017"/>
      <c r="CBF124" s="1017"/>
      <c r="CBG124" s="1017"/>
      <c r="CBH124" s="1017"/>
      <c r="CBI124" s="1017"/>
      <c r="CBJ124" s="1017"/>
      <c r="CBK124" s="1017"/>
      <c r="CBL124" s="1017"/>
      <c r="CBM124" s="1017"/>
      <c r="CBN124" s="1017"/>
      <c r="CBO124" s="1017"/>
      <c r="CBP124" s="1017"/>
      <c r="CBQ124" s="1017"/>
      <c r="CBR124" s="1017"/>
      <c r="CBS124" s="1017"/>
      <c r="CBT124" s="1017"/>
      <c r="CBU124" s="1017"/>
      <c r="CBV124" s="1017"/>
      <c r="CBW124" s="1017"/>
      <c r="CBX124" s="1017"/>
      <c r="CBY124" s="1017"/>
      <c r="CBZ124" s="1017"/>
      <c r="CCA124" s="1017"/>
      <c r="CCB124" s="1017"/>
      <c r="CCC124" s="1017"/>
      <c r="CCD124" s="1017"/>
      <c r="CCE124" s="1017"/>
      <c r="CCF124" s="1017"/>
      <c r="CCG124" s="1017"/>
      <c r="CCH124" s="1017"/>
      <c r="CCI124" s="1017"/>
      <c r="CCJ124" s="1017"/>
      <c r="CCK124" s="1017"/>
      <c r="CCL124" s="1017"/>
      <c r="CCM124" s="1017"/>
      <c r="CCN124" s="1017"/>
      <c r="CCO124" s="1017"/>
      <c r="CCP124" s="1017"/>
      <c r="CCQ124" s="1017"/>
      <c r="CCR124" s="1017"/>
      <c r="CCS124" s="1017"/>
      <c r="CCT124" s="1017"/>
      <c r="CCU124" s="1017"/>
      <c r="CCV124" s="1017"/>
      <c r="CCW124" s="1017"/>
      <c r="CCX124" s="1017"/>
      <c r="CCY124" s="1017"/>
      <c r="CCZ124" s="1017"/>
      <c r="CDA124" s="1017"/>
      <c r="CDB124" s="1017"/>
      <c r="CDC124" s="1017"/>
      <c r="CDD124" s="1017"/>
      <c r="CDE124" s="1017"/>
      <c r="CDF124" s="1017"/>
      <c r="CDG124" s="1017"/>
      <c r="CDH124" s="1017"/>
      <c r="CDI124" s="1017"/>
      <c r="CDJ124" s="1017"/>
      <c r="CDK124" s="1017"/>
      <c r="CDL124" s="1017"/>
      <c r="CDM124" s="1017"/>
      <c r="CDN124" s="1017"/>
      <c r="CDO124" s="1017"/>
      <c r="CDP124" s="1017"/>
      <c r="CDQ124" s="1017"/>
      <c r="CDR124" s="1017"/>
      <c r="CDS124" s="1017"/>
      <c r="CDT124" s="1017"/>
      <c r="CDU124" s="1017"/>
      <c r="CDV124" s="1017"/>
      <c r="CDW124" s="1017"/>
      <c r="CDX124" s="1017"/>
      <c r="CDY124" s="1017"/>
      <c r="CDZ124" s="1017"/>
      <c r="CEA124" s="1017"/>
      <c r="CEB124" s="1017"/>
      <c r="CEC124" s="1017"/>
      <c r="CED124" s="1017"/>
      <c r="CEE124" s="1017"/>
      <c r="CEF124" s="1017"/>
      <c r="CEG124" s="1017"/>
      <c r="CEH124" s="1017"/>
      <c r="CEI124" s="1017"/>
      <c r="CEJ124" s="1017"/>
      <c r="CEK124" s="1017"/>
      <c r="CEL124" s="1017"/>
      <c r="CEM124" s="1017"/>
      <c r="CEN124" s="1017"/>
      <c r="CEO124" s="1017"/>
      <c r="CEP124" s="1017"/>
      <c r="CEQ124" s="1017"/>
      <c r="CER124" s="1017"/>
      <c r="CES124" s="1017"/>
      <c r="CET124" s="1017"/>
      <c r="CEU124" s="1017"/>
      <c r="CEV124" s="1017"/>
      <c r="CEW124" s="1017"/>
      <c r="CEX124" s="1017"/>
      <c r="CEY124" s="1017"/>
      <c r="CEZ124" s="1017"/>
      <c r="CFA124" s="1017"/>
      <c r="CFB124" s="1017"/>
      <c r="CFC124" s="1017"/>
      <c r="CFD124" s="1017"/>
      <c r="CFE124" s="1017"/>
      <c r="CFF124" s="1017"/>
      <c r="CFG124" s="1017"/>
      <c r="CFH124" s="1017"/>
      <c r="CFI124" s="1017"/>
      <c r="CFJ124" s="1017"/>
      <c r="CFK124" s="1017"/>
      <c r="CFL124" s="1017"/>
      <c r="CFM124" s="1017"/>
      <c r="CFN124" s="1017"/>
      <c r="CFO124" s="1017"/>
      <c r="CFP124" s="1017"/>
      <c r="CFQ124" s="1017"/>
      <c r="CFR124" s="1017"/>
      <c r="CFS124" s="1017"/>
      <c r="CFT124" s="1017"/>
      <c r="CFU124" s="1017"/>
      <c r="CFV124" s="1017"/>
      <c r="CFW124" s="1017"/>
      <c r="CFX124" s="1017"/>
      <c r="CFY124" s="1017"/>
      <c r="CFZ124" s="1017"/>
      <c r="CGA124" s="1017"/>
      <c r="CGB124" s="1017"/>
      <c r="CGC124" s="1017"/>
      <c r="CGD124" s="1017"/>
      <c r="CGE124" s="1017"/>
      <c r="CGF124" s="1017"/>
      <c r="CGG124" s="1017"/>
      <c r="CGH124" s="1017"/>
      <c r="CGI124" s="1017"/>
      <c r="CGJ124" s="1017"/>
      <c r="CGK124" s="1017"/>
      <c r="CGL124" s="1017"/>
      <c r="CGM124" s="1017"/>
      <c r="CGN124" s="1017"/>
      <c r="CGO124" s="1017"/>
      <c r="CGP124" s="1017"/>
      <c r="CGQ124" s="1017"/>
      <c r="CGR124" s="1017"/>
      <c r="CGS124" s="1017"/>
      <c r="CGT124" s="1017"/>
      <c r="CGU124" s="1017"/>
      <c r="CGV124" s="1017"/>
      <c r="CGW124" s="1017"/>
      <c r="CGX124" s="1017"/>
      <c r="CGY124" s="1017"/>
      <c r="CGZ124" s="1017"/>
      <c r="CHA124" s="1017"/>
      <c r="CHB124" s="1017"/>
      <c r="CHC124" s="1017"/>
      <c r="CHD124" s="1017"/>
      <c r="CHE124" s="1017"/>
      <c r="CHF124" s="1017"/>
      <c r="CHG124" s="1017"/>
      <c r="CHH124" s="1017"/>
      <c r="CHI124" s="1017"/>
      <c r="CHJ124" s="1017"/>
      <c r="CHK124" s="1017"/>
      <c r="CHL124" s="1017"/>
      <c r="CHM124" s="1017"/>
      <c r="CHN124" s="1017"/>
      <c r="CHO124" s="1017"/>
      <c r="CHP124" s="1017"/>
      <c r="CHQ124" s="1017"/>
      <c r="CHR124" s="1017"/>
      <c r="CHS124" s="1017"/>
      <c r="CHT124" s="1017"/>
      <c r="CHU124" s="1017"/>
      <c r="CHV124" s="1017"/>
      <c r="CHW124" s="1017"/>
      <c r="CHX124" s="1017"/>
      <c r="CHY124" s="1017"/>
      <c r="CHZ124" s="1017"/>
      <c r="CIA124" s="1017"/>
      <c r="CIB124" s="1017"/>
      <c r="CIC124" s="1017"/>
      <c r="CID124" s="1017"/>
      <c r="CIE124" s="1017"/>
      <c r="CIF124" s="1017"/>
      <c r="CIG124" s="1017"/>
      <c r="CIH124" s="1017"/>
      <c r="CII124" s="1017"/>
      <c r="CIJ124" s="1017"/>
      <c r="CIK124" s="1017"/>
      <c r="CIL124" s="1017"/>
      <c r="CIM124" s="1017"/>
      <c r="CIN124" s="1017"/>
      <c r="CIO124" s="1017"/>
      <c r="CIP124" s="1017"/>
      <c r="CIQ124" s="1017"/>
      <c r="CIR124" s="1017"/>
      <c r="CIS124" s="1017"/>
      <c r="CIT124" s="1017"/>
      <c r="CIU124" s="1017"/>
      <c r="CIV124" s="1017"/>
      <c r="CIW124" s="1017"/>
      <c r="CIX124" s="1017"/>
      <c r="CIY124" s="1017"/>
      <c r="CIZ124" s="1017"/>
      <c r="CJA124" s="1017"/>
      <c r="CJB124" s="1017"/>
      <c r="CJC124" s="1017"/>
      <c r="CJD124" s="1017"/>
      <c r="CJE124" s="1017"/>
      <c r="CJF124" s="1017"/>
      <c r="CJG124" s="1017"/>
      <c r="CJH124" s="1017"/>
      <c r="CJI124" s="1017"/>
      <c r="CJJ124" s="1017"/>
      <c r="CJK124" s="1017"/>
      <c r="CJL124" s="1017"/>
      <c r="CJM124" s="1017"/>
      <c r="CJN124" s="1017"/>
      <c r="CJO124" s="1017"/>
      <c r="CJP124" s="1017"/>
      <c r="CJQ124" s="1017"/>
      <c r="CJR124" s="1017"/>
      <c r="CJS124" s="1017"/>
      <c r="CJT124" s="1017"/>
      <c r="CJU124" s="1017"/>
      <c r="CJV124" s="1017"/>
      <c r="CJW124" s="1017"/>
      <c r="CJX124" s="1017"/>
      <c r="CJY124" s="1017"/>
      <c r="CJZ124" s="1017"/>
      <c r="CKA124" s="1017"/>
      <c r="CKB124" s="1017"/>
      <c r="CKC124" s="1017"/>
      <c r="CKD124" s="1017"/>
      <c r="CKE124" s="1017"/>
      <c r="CKF124" s="1017"/>
      <c r="CKG124" s="1017"/>
      <c r="CKH124" s="1017"/>
      <c r="CKI124" s="1017"/>
      <c r="CKJ124" s="1017"/>
      <c r="CKK124" s="1017"/>
      <c r="CKL124" s="1017"/>
      <c r="CKM124" s="1017"/>
      <c r="CKN124" s="1017"/>
      <c r="CKO124" s="1017"/>
      <c r="CKP124" s="1017"/>
      <c r="CKQ124" s="1017"/>
      <c r="CKR124" s="1017"/>
      <c r="CKS124" s="1017"/>
      <c r="CKT124" s="1017"/>
      <c r="CKU124" s="1017"/>
      <c r="CKV124" s="1017"/>
      <c r="CKW124" s="1017"/>
      <c r="CKX124" s="1017"/>
      <c r="CKY124" s="1017"/>
      <c r="CKZ124" s="1017"/>
      <c r="CLA124" s="1017"/>
      <c r="CLB124" s="1017"/>
      <c r="CLC124" s="1017"/>
      <c r="CLD124" s="1017"/>
      <c r="CLE124" s="1017"/>
      <c r="CLF124" s="1017"/>
      <c r="CLG124" s="1017"/>
      <c r="CLH124" s="1017"/>
      <c r="CLI124" s="1017"/>
      <c r="CLJ124" s="1017"/>
      <c r="CLK124" s="1017"/>
      <c r="CLL124" s="1017"/>
      <c r="CLM124" s="1017"/>
      <c r="CLN124" s="1017"/>
      <c r="CLO124" s="1017"/>
      <c r="CLP124" s="1017"/>
      <c r="CLQ124" s="1017"/>
      <c r="CLR124" s="1017"/>
      <c r="CLS124" s="1017"/>
      <c r="CLT124" s="1017"/>
      <c r="CLU124" s="1017"/>
      <c r="CLV124" s="1017"/>
      <c r="CLW124" s="1017"/>
      <c r="CLX124" s="1017"/>
      <c r="CLY124" s="1017"/>
      <c r="CLZ124" s="1017"/>
      <c r="CMA124" s="1017"/>
      <c r="CMB124" s="1017"/>
      <c r="CMC124" s="1017"/>
      <c r="CMD124" s="1017"/>
      <c r="CME124" s="1017"/>
      <c r="CMF124" s="1017"/>
      <c r="CMG124" s="1017"/>
      <c r="CMH124" s="1017"/>
      <c r="CMI124" s="1017"/>
      <c r="CMJ124" s="1017"/>
      <c r="CMK124" s="1017"/>
      <c r="CML124" s="1017"/>
      <c r="CMM124" s="1017"/>
      <c r="CMN124" s="1017"/>
      <c r="CMO124" s="1017"/>
      <c r="CMP124" s="1017"/>
      <c r="CMQ124" s="1017"/>
      <c r="CMR124" s="1017"/>
      <c r="CMS124" s="1017"/>
      <c r="CMT124" s="1017"/>
      <c r="CMU124" s="1017"/>
      <c r="CMV124" s="1017"/>
      <c r="CMW124" s="1017"/>
      <c r="CMX124" s="1017"/>
      <c r="CMY124" s="1017"/>
      <c r="CMZ124" s="1017"/>
      <c r="CNA124" s="1017"/>
      <c r="CNB124" s="1017"/>
      <c r="CNC124" s="1017"/>
      <c r="CND124" s="1017"/>
      <c r="CNE124" s="1017"/>
      <c r="CNF124" s="1017"/>
      <c r="CNG124" s="1017"/>
      <c r="CNH124" s="1017"/>
      <c r="CNI124" s="1017"/>
      <c r="CNJ124" s="1017"/>
      <c r="CNK124" s="1017"/>
      <c r="CNL124" s="1017"/>
      <c r="CNM124" s="1017"/>
      <c r="CNN124" s="1017"/>
      <c r="CNO124" s="1017"/>
      <c r="CNP124" s="1017"/>
      <c r="CNQ124" s="1017"/>
      <c r="CNR124" s="1017"/>
      <c r="CNS124" s="1017"/>
      <c r="CNT124" s="1017"/>
      <c r="CNU124" s="1017"/>
      <c r="CNV124" s="1017"/>
      <c r="CNW124" s="1017"/>
      <c r="CNX124" s="1017"/>
      <c r="CNY124" s="1017"/>
      <c r="CNZ124" s="1017"/>
      <c r="COA124" s="1017"/>
      <c r="COB124" s="1017"/>
      <c r="COC124" s="1017"/>
      <c r="COD124" s="1017"/>
      <c r="COE124" s="1017"/>
      <c r="COF124" s="1017"/>
      <c r="COG124" s="1017"/>
      <c r="COH124" s="1017"/>
      <c r="COI124" s="1017"/>
      <c r="COJ124" s="1017"/>
      <c r="COK124" s="1017"/>
      <c r="COL124" s="1017"/>
      <c r="COM124" s="1017"/>
      <c r="CON124" s="1017"/>
      <c r="COO124" s="1017"/>
      <c r="COP124" s="1017"/>
      <c r="COQ124" s="1017"/>
      <c r="COR124" s="1017"/>
      <c r="COS124" s="1017"/>
      <c r="COT124" s="1017"/>
      <c r="COU124" s="1017"/>
      <c r="COV124" s="1017"/>
      <c r="COW124" s="1017"/>
      <c r="COX124" s="1017"/>
      <c r="COY124" s="1017"/>
      <c r="COZ124" s="1017"/>
      <c r="CPA124" s="1017"/>
      <c r="CPB124" s="1017"/>
      <c r="CPC124" s="1017"/>
      <c r="CPD124" s="1017"/>
      <c r="CPE124" s="1017"/>
      <c r="CPF124" s="1017"/>
      <c r="CPG124" s="1017"/>
      <c r="CPH124" s="1017"/>
      <c r="CPI124" s="1017"/>
      <c r="CPJ124" s="1017"/>
      <c r="CPK124" s="1017"/>
      <c r="CPL124" s="1017"/>
      <c r="CPM124" s="1017"/>
      <c r="CPN124" s="1017"/>
      <c r="CPO124" s="1017"/>
      <c r="CPP124" s="1017"/>
      <c r="CPQ124" s="1017"/>
      <c r="CPR124" s="1017"/>
      <c r="CPS124" s="1017"/>
      <c r="CPT124" s="1017"/>
      <c r="CPU124" s="1017"/>
      <c r="CPV124" s="1017"/>
      <c r="CPW124" s="1017"/>
      <c r="CPX124" s="1017"/>
      <c r="CPY124" s="1017"/>
      <c r="CPZ124" s="1017"/>
      <c r="CQA124" s="1017"/>
      <c r="CQB124" s="1017"/>
      <c r="CQC124" s="1017"/>
      <c r="CQD124" s="1017"/>
      <c r="CQE124" s="1017"/>
      <c r="CQF124" s="1017"/>
      <c r="CQG124" s="1017"/>
      <c r="CQH124" s="1017"/>
      <c r="CQI124" s="1017"/>
      <c r="CQJ124" s="1017"/>
      <c r="CQK124" s="1017"/>
      <c r="CQL124" s="1017"/>
      <c r="CQM124" s="1017"/>
      <c r="CQN124" s="1017"/>
      <c r="CQO124" s="1017"/>
      <c r="CQP124" s="1017"/>
      <c r="CQQ124" s="1017"/>
      <c r="CQR124" s="1017"/>
      <c r="CQS124" s="1017"/>
      <c r="CQT124" s="1017"/>
      <c r="CQU124" s="1017"/>
      <c r="CQV124" s="1017"/>
      <c r="CQW124" s="1017"/>
      <c r="CQX124" s="1017"/>
      <c r="CQY124" s="1017"/>
      <c r="CQZ124" s="1017"/>
      <c r="CRA124" s="1017"/>
      <c r="CRB124" s="1017"/>
      <c r="CRC124" s="1017"/>
      <c r="CRD124" s="1017"/>
      <c r="CRE124" s="1017"/>
      <c r="CRF124" s="1017"/>
      <c r="CRG124" s="1017"/>
      <c r="CRH124" s="1017"/>
      <c r="CRI124" s="1017"/>
      <c r="CRJ124" s="1017"/>
      <c r="CRK124" s="1017"/>
      <c r="CRL124" s="1017"/>
      <c r="CRM124" s="1017"/>
      <c r="CRN124" s="1017"/>
      <c r="CRO124" s="1017"/>
      <c r="CRP124" s="1017"/>
      <c r="CRQ124" s="1017"/>
      <c r="CRR124" s="1017"/>
      <c r="CRS124" s="1017"/>
      <c r="CRT124" s="1017"/>
      <c r="CRU124" s="1017"/>
      <c r="CRV124" s="1017"/>
      <c r="CRW124" s="1017"/>
      <c r="CRX124" s="1017"/>
      <c r="CRY124" s="1017"/>
      <c r="CRZ124" s="1017"/>
      <c r="CSA124" s="1017"/>
      <c r="CSB124" s="1017"/>
      <c r="CSC124" s="1017"/>
      <c r="CSD124" s="1017"/>
      <c r="CSE124" s="1017"/>
      <c r="CSF124" s="1017"/>
      <c r="CSG124" s="1017"/>
      <c r="CSH124" s="1017"/>
      <c r="CSI124" s="1017"/>
      <c r="CSJ124" s="1017"/>
      <c r="CSK124" s="1017"/>
      <c r="CSL124" s="1017"/>
      <c r="CSM124" s="1017"/>
      <c r="CSN124" s="1017"/>
      <c r="CSO124" s="1017"/>
      <c r="CSP124" s="1017"/>
      <c r="CSQ124" s="1017"/>
      <c r="CSR124" s="1017"/>
      <c r="CSS124" s="1017"/>
      <c r="CST124" s="1017"/>
      <c r="CSU124" s="1017"/>
      <c r="CSV124" s="1017"/>
      <c r="CSW124" s="1017"/>
      <c r="CSX124" s="1017"/>
      <c r="CSY124" s="1017"/>
      <c r="CSZ124" s="1017"/>
      <c r="CTA124" s="1017"/>
      <c r="CTB124" s="1017"/>
      <c r="CTC124" s="1017"/>
      <c r="CTD124" s="1017"/>
      <c r="CTE124" s="1017"/>
      <c r="CTF124" s="1017"/>
      <c r="CTG124" s="1017"/>
      <c r="CTH124" s="1017"/>
      <c r="CTI124" s="1017"/>
      <c r="CTJ124" s="1017"/>
      <c r="CTK124" s="1017"/>
      <c r="CTL124" s="1017"/>
      <c r="CTM124" s="1017"/>
      <c r="CTN124" s="1017"/>
      <c r="CTO124" s="1017"/>
      <c r="CTP124" s="1017"/>
      <c r="CTQ124" s="1017"/>
      <c r="CTR124" s="1017"/>
      <c r="CTS124" s="1017"/>
      <c r="CTT124" s="1017"/>
      <c r="CTU124" s="1017"/>
      <c r="CTV124" s="1017"/>
      <c r="CTW124" s="1017"/>
      <c r="CTX124" s="1017"/>
      <c r="CTY124" s="1017"/>
      <c r="CTZ124" s="1017"/>
      <c r="CUA124" s="1017"/>
      <c r="CUB124" s="1017"/>
      <c r="CUC124" s="1017"/>
      <c r="CUD124" s="1017"/>
      <c r="CUE124" s="1017"/>
      <c r="CUF124" s="1017"/>
      <c r="CUG124" s="1017"/>
      <c r="CUH124" s="1017"/>
      <c r="CUI124" s="1017"/>
      <c r="CUJ124" s="1017"/>
      <c r="CUK124" s="1017"/>
      <c r="CUL124" s="1017"/>
      <c r="CUM124" s="1017"/>
      <c r="CUN124" s="1017"/>
      <c r="CUO124" s="1017"/>
      <c r="CUP124" s="1017"/>
      <c r="CUQ124" s="1017"/>
      <c r="CUR124" s="1017"/>
      <c r="CUS124" s="1017"/>
      <c r="CUT124" s="1017"/>
      <c r="CUU124" s="1017"/>
      <c r="CUV124" s="1017"/>
      <c r="CUW124" s="1017"/>
      <c r="CUX124" s="1017"/>
      <c r="CUY124" s="1017"/>
      <c r="CUZ124" s="1017"/>
      <c r="CVA124" s="1017"/>
      <c r="CVB124" s="1017"/>
      <c r="CVC124" s="1017"/>
      <c r="CVD124" s="1017"/>
      <c r="CVE124" s="1017"/>
      <c r="CVF124" s="1017"/>
      <c r="CVG124" s="1017"/>
      <c r="CVH124" s="1017"/>
      <c r="CVI124" s="1017"/>
      <c r="CVJ124" s="1017"/>
      <c r="CVK124" s="1017"/>
      <c r="CVL124" s="1017"/>
      <c r="CVM124" s="1017"/>
      <c r="CVN124" s="1017"/>
      <c r="CVO124" s="1017"/>
      <c r="CVP124" s="1017"/>
      <c r="CVQ124" s="1017"/>
      <c r="CVR124" s="1017"/>
      <c r="CVS124" s="1017"/>
      <c r="CVT124" s="1017"/>
      <c r="CVU124" s="1017"/>
      <c r="CVV124" s="1017"/>
      <c r="CVW124" s="1017"/>
      <c r="CVX124" s="1017"/>
      <c r="CVY124" s="1017"/>
      <c r="CVZ124" s="1017"/>
      <c r="CWA124" s="1017"/>
      <c r="CWB124" s="1017"/>
      <c r="CWC124" s="1017"/>
      <c r="CWD124" s="1017"/>
      <c r="CWE124" s="1017"/>
      <c r="CWF124" s="1017"/>
      <c r="CWG124" s="1017"/>
      <c r="CWH124" s="1017"/>
      <c r="CWI124" s="1017"/>
      <c r="CWJ124" s="1017"/>
      <c r="CWK124" s="1017"/>
      <c r="CWL124" s="1017"/>
      <c r="CWM124" s="1017"/>
      <c r="CWN124" s="1017"/>
      <c r="CWO124" s="1017"/>
      <c r="CWP124" s="1017"/>
      <c r="CWQ124" s="1017"/>
      <c r="CWR124" s="1017"/>
      <c r="CWS124" s="1017"/>
      <c r="CWT124" s="1017"/>
      <c r="CWU124" s="1017"/>
      <c r="CWV124" s="1017"/>
      <c r="CWW124" s="1017"/>
      <c r="CWX124" s="1017"/>
      <c r="CWY124" s="1017"/>
      <c r="CWZ124" s="1017"/>
      <c r="CXA124" s="1017"/>
      <c r="CXB124" s="1017"/>
      <c r="CXC124" s="1017"/>
      <c r="CXD124" s="1017"/>
      <c r="CXE124" s="1017"/>
      <c r="CXF124" s="1017"/>
      <c r="CXG124" s="1017"/>
      <c r="CXH124" s="1017"/>
      <c r="CXI124" s="1017"/>
      <c r="CXJ124" s="1017"/>
      <c r="CXK124" s="1017"/>
      <c r="CXL124" s="1017"/>
      <c r="CXM124" s="1017"/>
      <c r="CXN124" s="1017"/>
      <c r="CXO124" s="1017"/>
      <c r="CXP124" s="1017"/>
      <c r="CXQ124" s="1017"/>
      <c r="CXR124" s="1017"/>
      <c r="CXS124" s="1017"/>
      <c r="CXT124" s="1017"/>
      <c r="CXU124" s="1017"/>
      <c r="CXV124" s="1017"/>
      <c r="CXW124" s="1017"/>
      <c r="CXX124" s="1017"/>
      <c r="CXY124" s="1017"/>
      <c r="CXZ124" s="1017"/>
      <c r="CYA124" s="1017"/>
      <c r="CYB124" s="1017"/>
      <c r="CYC124" s="1017"/>
      <c r="CYD124" s="1017"/>
      <c r="CYE124" s="1017"/>
      <c r="CYF124" s="1017"/>
      <c r="CYG124" s="1017"/>
      <c r="CYH124" s="1017"/>
      <c r="CYI124" s="1017"/>
      <c r="CYJ124" s="1017"/>
      <c r="CYK124" s="1017"/>
      <c r="CYL124" s="1017"/>
      <c r="CYM124" s="1017"/>
      <c r="CYN124" s="1017"/>
      <c r="CYO124" s="1017"/>
      <c r="CYP124" s="1017"/>
      <c r="CYQ124" s="1017"/>
      <c r="CYR124" s="1017"/>
      <c r="CYS124" s="1017"/>
      <c r="CYT124" s="1017"/>
      <c r="CYU124" s="1017"/>
      <c r="CYV124" s="1017"/>
      <c r="CYW124" s="1017"/>
      <c r="CYX124" s="1017"/>
      <c r="CYY124" s="1017"/>
      <c r="CYZ124" s="1017"/>
      <c r="CZA124" s="1017"/>
      <c r="CZB124" s="1017"/>
      <c r="CZC124" s="1017"/>
      <c r="CZD124" s="1017"/>
      <c r="CZE124" s="1017"/>
      <c r="CZF124" s="1017"/>
      <c r="CZG124" s="1017"/>
      <c r="CZH124" s="1017"/>
      <c r="CZI124" s="1017"/>
      <c r="CZJ124" s="1017"/>
      <c r="CZK124" s="1017"/>
      <c r="CZL124" s="1017"/>
      <c r="CZM124" s="1017"/>
      <c r="CZN124" s="1017"/>
      <c r="CZO124" s="1017"/>
      <c r="CZP124" s="1017"/>
      <c r="CZQ124" s="1017"/>
      <c r="CZR124" s="1017"/>
      <c r="CZS124" s="1017"/>
      <c r="CZT124" s="1017"/>
      <c r="CZU124" s="1017"/>
      <c r="CZV124" s="1017"/>
      <c r="CZW124" s="1017"/>
      <c r="CZX124" s="1017"/>
      <c r="CZY124" s="1017"/>
      <c r="CZZ124" s="1017"/>
      <c r="DAA124" s="1017"/>
      <c r="DAB124" s="1017"/>
      <c r="DAC124" s="1017"/>
      <c r="DAD124" s="1017"/>
      <c r="DAE124" s="1017"/>
      <c r="DAF124" s="1017"/>
      <c r="DAG124" s="1017"/>
      <c r="DAH124" s="1017"/>
      <c r="DAI124" s="1017"/>
      <c r="DAJ124" s="1017"/>
      <c r="DAK124" s="1017"/>
      <c r="DAL124" s="1017"/>
      <c r="DAM124" s="1017"/>
      <c r="DAN124" s="1017"/>
      <c r="DAO124" s="1017"/>
      <c r="DAP124" s="1017"/>
      <c r="DAQ124" s="1017"/>
      <c r="DAR124" s="1017"/>
      <c r="DAS124" s="1017"/>
      <c r="DAT124" s="1017"/>
      <c r="DAU124" s="1017"/>
      <c r="DAV124" s="1017"/>
      <c r="DAW124" s="1017"/>
      <c r="DAX124" s="1017"/>
      <c r="DAY124" s="1017"/>
      <c r="DAZ124" s="1017"/>
      <c r="DBA124" s="1017"/>
      <c r="DBB124" s="1017"/>
      <c r="DBC124" s="1017"/>
      <c r="DBD124" s="1017"/>
      <c r="DBE124" s="1017"/>
      <c r="DBF124" s="1017"/>
      <c r="DBG124" s="1017"/>
      <c r="DBH124" s="1017"/>
      <c r="DBI124" s="1017"/>
      <c r="DBJ124" s="1017"/>
      <c r="DBK124" s="1017"/>
      <c r="DBL124" s="1017"/>
      <c r="DBM124" s="1017"/>
      <c r="DBN124" s="1017"/>
      <c r="DBO124" s="1017"/>
      <c r="DBP124" s="1017"/>
      <c r="DBQ124" s="1017"/>
      <c r="DBR124" s="1017"/>
      <c r="DBS124" s="1017"/>
      <c r="DBT124" s="1017"/>
      <c r="DBU124" s="1017"/>
      <c r="DBV124" s="1017"/>
      <c r="DBW124" s="1017"/>
      <c r="DBX124" s="1017"/>
      <c r="DBY124" s="1017"/>
      <c r="DBZ124" s="1017"/>
      <c r="DCA124" s="1017"/>
      <c r="DCB124" s="1017"/>
      <c r="DCC124" s="1017"/>
      <c r="DCD124" s="1017"/>
      <c r="DCE124" s="1017"/>
      <c r="DCF124" s="1017"/>
      <c r="DCG124" s="1017"/>
      <c r="DCH124" s="1017"/>
      <c r="DCI124" s="1017"/>
      <c r="DCJ124" s="1017"/>
      <c r="DCK124" s="1017"/>
      <c r="DCL124" s="1017"/>
      <c r="DCM124" s="1017"/>
      <c r="DCN124" s="1017"/>
      <c r="DCO124" s="1017"/>
      <c r="DCP124" s="1017"/>
      <c r="DCQ124" s="1017"/>
      <c r="DCR124" s="1017"/>
      <c r="DCS124" s="1017"/>
      <c r="DCT124" s="1017"/>
      <c r="DCU124" s="1017"/>
      <c r="DCV124" s="1017"/>
      <c r="DCW124" s="1017"/>
      <c r="DCX124" s="1017"/>
      <c r="DCY124" s="1017"/>
      <c r="DCZ124" s="1017"/>
      <c r="DDA124" s="1017"/>
      <c r="DDB124" s="1017"/>
      <c r="DDC124" s="1017"/>
      <c r="DDD124" s="1017"/>
      <c r="DDE124" s="1017"/>
      <c r="DDF124" s="1017"/>
      <c r="DDG124" s="1017"/>
      <c r="DDH124" s="1017"/>
      <c r="DDI124" s="1017"/>
      <c r="DDJ124" s="1017"/>
      <c r="DDK124" s="1017"/>
      <c r="DDL124" s="1017"/>
      <c r="DDM124" s="1017"/>
      <c r="DDN124" s="1017"/>
      <c r="DDO124" s="1017"/>
      <c r="DDP124" s="1017"/>
      <c r="DDQ124" s="1017"/>
      <c r="DDR124" s="1017"/>
      <c r="DDS124" s="1017"/>
      <c r="DDT124" s="1017"/>
      <c r="DDU124" s="1017"/>
      <c r="DDV124" s="1017"/>
      <c r="DDW124" s="1017"/>
      <c r="DDX124" s="1017"/>
      <c r="DDY124" s="1017"/>
      <c r="DDZ124" s="1017"/>
      <c r="DEA124" s="1017"/>
      <c r="DEB124" s="1017"/>
      <c r="DEC124" s="1017"/>
      <c r="DED124" s="1017"/>
      <c r="DEE124" s="1017"/>
      <c r="DEF124" s="1017"/>
      <c r="DEG124" s="1017"/>
      <c r="DEH124" s="1017"/>
      <c r="DEI124" s="1017"/>
      <c r="DEJ124" s="1017"/>
      <c r="DEK124" s="1017"/>
      <c r="DEL124" s="1017"/>
      <c r="DEM124" s="1017"/>
      <c r="DEN124" s="1017"/>
      <c r="DEO124" s="1017"/>
      <c r="DEP124" s="1017"/>
      <c r="DEQ124" s="1017"/>
      <c r="DER124" s="1017"/>
      <c r="DES124" s="1017"/>
      <c r="DET124" s="1017"/>
      <c r="DEU124" s="1017"/>
      <c r="DEV124" s="1017"/>
      <c r="DEW124" s="1017"/>
      <c r="DEX124" s="1017"/>
      <c r="DEY124" s="1017"/>
      <c r="DEZ124" s="1017"/>
      <c r="DFA124" s="1017"/>
      <c r="DFB124" s="1017"/>
      <c r="DFC124" s="1017"/>
      <c r="DFD124" s="1017"/>
      <c r="DFE124" s="1017"/>
      <c r="DFF124" s="1017"/>
      <c r="DFG124" s="1017"/>
      <c r="DFH124" s="1017"/>
      <c r="DFI124" s="1017"/>
      <c r="DFJ124" s="1017"/>
      <c r="DFK124" s="1017"/>
      <c r="DFL124" s="1017"/>
      <c r="DFM124" s="1017"/>
      <c r="DFN124" s="1017"/>
      <c r="DFO124" s="1017"/>
      <c r="DFP124" s="1017"/>
      <c r="DFQ124" s="1017"/>
      <c r="DFR124" s="1017"/>
      <c r="DFS124" s="1017"/>
      <c r="DFT124" s="1017"/>
      <c r="DFU124" s="1017"/>
      <c r="DFV124" s="1017"/>
      <c r="DFW124" s="1017"/>
      <c r="DFX124" s="1017"/>
      <c r="DFY124" s="1017"/>
      <c r="DFZ124" s="1017"/>
      <c r="DGA124" s="1017"/>
      <c r="DGB124" s="1017"/>
      <c r="DGC124" s="1017"/>
      <c r="DGD124" s="1017"/>
      <c r="DGE124" s="1017"/>
      <c r="DGF124" s="1017"/>
      <c r="DGG124" s="1017"/>
      <c r="DGH124" s="1017"/>
      <c r="DGI124" s="1017"/>
      <c r="DGJ124" s="1017"/>
      <c r="DGK124" s="1017"/>
      <c r="DGL124" s="1017"/>
      <c r="DGM124" s="1017"/>
      <c r="DGN124" s="1017"/>
      <c r="DGO124" s="1017"/>
      <c r="DGP124" s="1017"/>
      <c r="DGQ124" s="1017"/>
      <c r="DGR124" s="1017"/>
      <c r="DGS124" s="1017"/>
      <c r="DGT124" s="1017"/>
      <c r="DGU124" s="1017"/>
      <c r="DGV124" s="1017"/>
      <c r="DGW124" s="1017"/>
      <c r="DGX124" s="1017"/>
      <c r="DGY124" s="1017"/>
      <c r="DGZ124" s="1017"/>
      <c r="DHA124" s="1017"/>
      <c r="DHB124" s="1017"/>
      <c r="DHC124" s="1017"/>
      <c r="DHD124" s="1017"/>
      <c r="DHE124" s="1017"/>
      <c r="DHF124" s="1017"/>
      <c r="DHG124" s="1017"/>
      <c r="DHH124" s="1017"/>
      <c r="DHI124" s="1017"/>
      <c r="DHJ124" s="1017"/>
      <c r="DHK124" s="1017"/>
      <c r="DHL124" s="1017"/>
      <c r="DHM124" s="1017"/>
      <c r="DHN124" s="1017"/>
      <c r="DHO124" s="1017"/>
      <c r="DHP124" s="1017"/>
      <c r="DHQ124" s="1017"/>
      <c r="DHR124" s="1017"/>
      <c r="DHS124" s="1017"/>
      <c r="DHT124" s="1017"/>
      <c r="DHU124" s="1017"/>
      <c r="DHV124" s="1017"/>
      <c r="DHW124" s="1017"/>
      <c r="DHX124" s="1017"/>
      <c r="DHY124" s="1017"/>
      <c r="DHZ124" s="1017"/>
      <c r="DIA124" s="1017"/>
      <c r="DIB124" s="1017"/>
      <c r="DIC124" s="1017"/>
      <c r="DID124" s="1017"/>
      <c r="DIE124" s="1017"/>
      <c r="DIF124" s="1017"/>
      <c r="DIG124" s="1017"/>
      <c r="DIH124" s="1017"/>
      <c r="DII124" s="1017"/>
      <c r="DIJ124" s="1017"/>
      <c r="DIK124" s="1017"/>
      <c r="DIL124" s="1017"/>
      <c r="DIM124" s="1017"/>
      <c r="DIN124" s="1017"/>
      <c r="DIO124" s="1017"/>
      <c r="DIP124" s="1017"/>
      <c r="DIQ124" s="1017"/>
      <c r="DIR124" s="1017"/>
      <c r="DIS124" s="1017"/>
      <c r="DIT124" s="1017"/>
      <c r="DIU124" s="1017"/>
      <c r="DIV124" s="1017"/>
      <c r="DIW124" s="1017"/>
      <c r="DIX124" s="1017"/>
      <c r="DIY124" s="1017"/>
      <c r="DIZ124" s="1017"/>
      <c r="DJA124" s="1017"/>
      <c r="DJB124" s="1017"/>
      <c r="DJC124" s="1017"/>
      <c r="DJD124" s="1017"/>
      <c r="DJE124" s="1017"/>
      <c r="DJF124" s="1017"/>
      <c r="DJG124" s="1017"/>
      <c r="DJH124" s="1017"/>
      <c r="DJI124" s="1017"/>
      <c r="DJJ124" s="1017"/>
      <c r="DJK124" s="1017"/>
      <c r="DJL124" s="1017"/>
      <c r="DJM124" s="1017"/>
      <c r="DJN124" s="1017"/>
      <c r="DJO124" s="1017"/>
      <c r="DJP124" s="1017"/>
      <c r="DJQ124" s="1017"/>
      <c r="DJR124" s="1017"/>
      <c r="DJS124" s="1017"/>
      <c r="DJT124" s="1017"/>
      <c r="DJU124" s="1017"/>
      <c r="DJV124" s="1017"/>
      <c r="DJW124" s="1017"/>
      <c r="DJX124" s="1017"/>
      <c r="DJY124" s="1017"/>
      <c r="DJZ124" s="1017"/>
      <c r="DKA124" s="1017"/>
      <c r="DKB124" s="1017"/>
      <c r="DKC124" s="1017"/>
      <c r="DKD124" s="1017"/>
      <c r="DKE124" s="1017"/>
      <c r="DKF124" s="1017"/>
      <c r="DKG124" s="1017"/>
      <c r="DKH124" s="1017"/>
      <c r="DKI124" s="1017"/>
      <c r="DKJ124" s="1017"/>
      <c r="DKK124" s="1017"/>
      <c r="DKL124" s="1017"/>
      <c r="DKM124" s="1017"/>
      <c r="DKN124" s="1017"/>
      <c r="DKO124" s="1017"/>
      <c r="DKP124" s="1017"/>
      <c r="DKQ124" s="1017"/>
      <c r="DKR124" s="1017"/>
      <c r="DKS124" s="1017"/>
      <c r="DKT124" s="1017"/>
      <c r="DKU124" s="1017"/>
      <c r="DKV124" s="1017"/>
      <c r="DKW124" s="1017"/>
      <c r="DKX124" s="1017"/>
      <c r="DKY124" s="1017"/>
      <c r="DKZ124" s="1017"/>
      <c r="DLA124" s="1017"/>
      <c r="DLB124" s="1017"/>
      <c r="DLC124" s="1017"/>
      <c r="DLD124" s="1017"/>
      <c r="DLE124" s="1017"/>
      <c r="DLF124" s="1017"/>
      <c r="DLG124" s="1017"/>
      <c r="DLH124" s="1017"/>
      <c r="DLI124" s="1017"/>
      <c r="DLJ124" s="1017"/>
      <c r="DLK124" s="1017"/>
      <c r="DLL124" s="1017"/>
      <c r="DLM124" s="1017"/>
      <c r="DLN124" s="1017"/>
      <c r="DLO124" s="1017"/>
      <c r="DLP124" s="1017"/>
      <c r="DLQ124" s="1017"/>
      <c r="DLR124" s="1017"/>
      <c r="DLS124" s="1017"/>
      <c r="DLT124" s="1017"/>
      <c r="DLU124" s="1017"/>
      <c r="DLV124" s="1017"/>
      <c r="DLW124" s="1017"/>
      <c r="DLX124" s="1017"/>
      <c r="DLY124" s="1017"/>
      <c r="DLZ124" s="1017"/>
      <c r="DMA124" s="1017"/>
      <c r="DMB124" s="1017"/>
      <c r="DMC124" s="1017"/>
      <c r="DMD124" s="1017"/>
      <c r="DME124" s="1017"/>
      <c r="DMF124" s="1017"/>
      <c r="DMG124" s="1017"/>
      <c r="DMH124" s="1017"/>
      <c r="DMI124" s="1017"/>
      <c r="DMJ124" s="1017"/>
      <c r="DMK124" s="1017"/>
      <c r="DML124" s="1017"/>
      <c r="DMM124" s="1017"/>
      <c r="DMN124" s="1017"/>
      <c r="DMO124" s="1017"/>
      <c r="DMP124" s="1017"/>
      <c r="DMQ124" s="1017"/>
      <c r="DMR124" s="1017"/>
      <c r="DMS124" s="1017"/>
      <c r="DMT124" s="1017"/>
      <c r="DMU124" s="1017"/>
      <c r="DMV124" s="1017"/>
      <c r="DMW124" s="1017"/>
      <c r="DMX124" s="1017"/>
      <c r="DMY124" s="1017"/>
      <c r="DMZ124" s="1017"/>
      <c r="DNA124" s="1017"/>
      <c r="DNB124" s="1017"/>
      <c r="DNC124" s="1017"/>
      <c r="DND124" s="1017"/>
      <c r="DNE124" s="1017"/>
      <c r="DNF124" s="1017"/>
      <c r="DNG124" s="1017"/>
      <c r="DNH124" s="1017"/>
      <c r="DNI124" s="1017"/>
      <c r="DNJ124" s="1017"/>
      <c r="DNK124" s="1017"/>
      <c r="DNL124" s="1017"/>
      <c r="DNM124" s="1017"/>
      <c r="DNN124" s="1017"/>
      <c r="DNO124" s="1017"/>
      <c r="DNP124" s="1017"/>
      <c r="DNQ124" s="1017"/>
      <c r="DNR124" s="1017"/>
      <c r="DNS124" s="1017"/>
      <c r="DNT124" s="1017"/>
      <c r="DNU124" s="1017"/>
      <c r="DNV124" s="1017"/>
      <c r="DNW124" s="1017"/>
      <c r="DNX124" s="1017"/>
      <c r="DNY124" s="1017"/>
      <c r="DNZ124" s="1017"/>
      <c r="DOA124" s="1017"/>
      <c r="DOB124" s="1017"/>
      <c r="DOC124" s="1017"/>
      <c r="DOD124" s="1017"/>
      <c r="DOE124" s="1017"/>
      <c r="DOF124" s="1017"/>
      <c r="DOG124" s="1017"/>
      <c r="DOH124" s="1017"/>
      <c r="DOI124" s="1017"/>
      <c r="DOJ124" s="1017"/>
      <c r="DOK124" s="1017"/>
      <c r="DOL124" s="1017"/>
      <c r="DOM124" s="1017"/>
      <c r="DON124" s="1017"/>
      <c r="DOO124" s="1017"/>
      <c r="DOP124" s="1017"/>
      <c r="DOQ124" s="1017"/>
      <c r="DOR124" s="1017"/>
      <c r="DOS124" s="1017"/>
      <c r="DOT124" s="1017"/>
      <c r="DOU124" s="1017"/>
      <c r="DOV124" s="1017"/>
      <c r="DOW124" s="1017"/>
      <c r="DOX124" s="1017"/>
      <c r="DOY124" s="1017"/>
      <c r="DOZ124" s="1017"/>
      <c r="DPA124" s="1017"/>
      <c r="DPB124" s="1017"/>
      <c r="DPC124" s="1017"/>
      <c r="DPD124" s="1017"/>
      <c r="DPE124" s="1017"/>
      <c r="DPF124" s="1017"/>
      <c r="DPG124" s="1017"/>
      <c r="DPH124" s="1017"/>
      <c r="DPI124" s="1017"/>
      <c r="DPJ124" s="1017"/>
      <c r="DPK124" s="1017"/>
      <c r="DPL124" s="1017"/>
      <c r="DPM124" s="1017"/>
      <c r="DPN124" s="1017"/>
      <c r="DPO124" s="1017"/>
      <c r="DPP124" s="1017"/>
      <c r="DPQ124" s="1017"/>
      <c r="DPR124" s="1017"/>
      <c r="DPS124" s="1017"/>
      <c r="DPT124" s="1017"/>
      <c r="DPU124" s="1017"/>
      <c r="DPV124" s="1017"/>
      <c r="DPW124" s="1017"/>
      <c r="DPX124" s="1017"/>
      <c r="DPY124" s="1017"/>
      <c r="DPZ124" s="1017"/>
      <c r="DQA124" s="1017"/>
      <c r="DQB124" s="1017"/>
      <c r="DQC124" s="1017"/>
      <c r="DQD124" s="1017"/>
      <c r="DQE124" s="1017"/>
      <c r="DQF124" s="1017"/>
      <c r="DQG124" s="1017"/>
      <c r="DQH124" s="1017"/>
      <c r="DQI124" s="1017"/>
      <c r="DQJ124" s="1017"/>
      <c r="DQK124" s="1017"/>
      <c r="DQL124" s="1017"/>
      <c r="DQM124" s="1017"/>
      <c r="DQN124" s="1017"/>
      <c r="DQO124" s="1017"/>
      <c r="DQP124" s="1017"/>
      <c r="DQQ124" s="1017"/>
      <c r="DQR124" s="1017"/>
      <c r="DQS124" s="1017"/>
      <c r="DQT124" s="1017"/>
      <c r="DQU124" s="1017"/>
      <c r="DQV124" s="1017"/>
      <c r="DQW124" s="1017"/>
      <c r="DQX124" s="1017"/>
      <c r="DQY124" s="1017"/>
      <c r="DQZ124" s="1017"/>
      <c r="DRA124" s="1017"/>
      <c r="DRB124" s="1017"/>
      <c r="DRC124" s="1017"/>
      <c r="DRD124" s="1017"/>
      <c r="DRE124" s="1017"/>
      <c r="DRF124" s="1017"/>
      <c r="DRG124" s="1017"/>
      <c r="DRH124" s="1017"/>
      <c r="DRI124" s="1017"/>
      <c r="DRJ124" s="1017"/>
      <c r="DRK124" s="1017"/>
      <c r="DRL124" s="1017"/>
      <c r="DRM124" s="1017"/>
      <c r="DRN124" s="1017"/>
      <c r="DRO124" s="1017"/>
      <c r="DRP124" s="1017"/>
      <c r="DRQ124" s="1017"/>
      <c r="DRR124" s="1017"/>
      <c r="DRS124" s="1017"/>
      <c r="DRT124" s="1017"/>
      <c r="DRU124" s="1017"/>
      <c r="DRV124" s="1017"/>
      <c r="DRW124" s="1017"/>
      <c r="DRX124" s="1017"/>
      <c r="DRY124" s="1017"/>
      <c r="DRZ124" s="1017"/>
      <c r="DSA124" s="1017"/>
      <c r="DSB124" s="1017"/>
      <c r="DSC124" s="1017"/>
      <c r="DSD124" s="1017"/>
      <c r="DSE124" s="1017"/>
      <c r="DSF124" s="1017"/>
      <c r="DSG124" s="1017"/>
      <c r="DSH124" s="1017"/>
      <c r="DSI124" s="1017"/>
      <c r="DSJ124" s="1017"/>
      <c r="DSK124" s="1017"/>
      <c r="DSL124" s="1017"/>
      <c r="DSM124" s="1017"/>
      <c r="DSN124" s="1017"/>
      <c r="DSO124" s="1017"/>
      <c r="DSP124" s="1017"/>
      <c r="DSQ124" s="1017"/>
      <c r="DSR124" s="1017"/>
      <c r="DSS124" s="1017"/>
      <c r="DST124" s="1017"/>
      <c r="DSU124" s="1017"/>
      <c r="DSV124" s="1017"/>
      <c r="DSW124" s="1017"/>
      <c r="DSX124" s="1017"/>
      <c r="DSY124" s="1017"/>
      <c r="DSZ124" s="1017"/>
      <c r="DTA124" s="1017"/>
      <c r="DTB124" s="1017"/>
      <c r="DTC124" s="1017"/>
      <c r="DTD124" s="1017"/>
      <c r="DTE124" s="1017"/>
      <c r="DTF124" s="1017"/>
      <c r="DTG124" s="1017"/>
      <c r="DTH124" s="1017"/>
      <c r="DTI124" s="1017"/>
      <c r="DTJ124" s="1017"/>
      <c r="DTK124" s="1017"/>
      <c r="DTL124" s="1017"/>
      <c r="DTM124" s="1017"/>
      <c r="DTN124" s="1017"/>
      <c r="DTO124" s="1017"/>
      <c r="DTP124" s="1017"/>
      <c r="DTQ124" s="1017"/>
      <c r="DTR124" s="1017"/>
      <c r="DTS124" s="1017"/>
      <c r="DTT124" s="1017"/>
      <c r="DTU124" s="1017"/>
      <c r="DTV124" s="1017"/>
      <c r="DTW124" s="1017"/>
      <c r="DTX124" s="1017"/>
      <c r="DTY124" s="1017"/>
      <c r="DTZ124" s="1017"/>
      <c r="DUA124" s="1017"/>
      <c r="DUB124" s="1017"/>
      <c r="DUC124" s="1017"/>
      <c r="DUD124" s="1017"/>
      <c r="DUE124" s="1017"/>
      <c r="DUF124" s="1017"/>
      <c r="DUG124" s="1017"/>
      <c r="DUH124" s="1017"/>
      <c r="DUI124" s="1017"/>
      <c r="DUJ124" s="1017"/>
      <c r="DUK124" s="1017"/>
      <c r="DUL124" s="1017"/>
      <c r="DUM124" s="1017"/>
      <c r="DUN124" s="1017"/>
      <c r="DUO124" s="1017"/>
      <c r="DUP124" s="1017"/>
      <c r="DUQ124" s="1017"/>
      <c r="DUR124" s="1017"/>
      <c r="DUS124" s="1017"/>
      <c r="DUT124" s="1017"/>
      <c r="DUU124" s="1017"/>
      <c r="DUV124" s="1017"/>
      <c r="DUW124" s="1017"/>
      <c r="DUX124" s="1017"/>
      <c r="DUY124" s="1017"/>
      <c r="DUZ124" s="1017"/>
      <c r="DVA124" s="1017"/>
      <c r="DVB124" s="1017"/>
      <c r="DVC124" s="1017"/>
      <c r="DVD124" s="1017"/>
      <c r="DVE124" s="1017"/>
      <c r="DVF124" s="1017"/>
      <c r="DVG124" s="1017"/>
      <c r="DVH124" s="1017"/>
      <c r="DVI124" s="1017"/>
      <c r="DVJ124" s="1017"/>
      <c r="DVK124" s="1017"/>
      <c r="DVL124" s="1017"/>
      <c r="DVM124" s="1017"/>
      <c r="DVN124" s="1017"/>
      <c r="DVO124" s="1017"/>
      <c r="DVP124" s="1017"/>
      <c r="DVQ124" s="1017"/>
      <c r="DVR124" s="1017"/>
      <c r="DVS124" s="1017"/>
      <c r="DVT124" s="1017"/>
      <c r="DVU124" s="1017"/>
      <c r="DVV124" s="1017"/>
      <c r="DVW124" s="1017"/>
      <c r="DVX124" s="1017"/>
      <c r="DVY124" s="1017"/>
      <c r="DVZ124" s="1017"/>
      <c r="DWA124" s="1017"/>
      <c r="DWB124" s="1017"/>
      <c r="DWC124" s="1017"/>
      <c r="DWD124" s="1017"/>
      <c r="DWE124" s="1017"/>
      <c r="DWF124" s="1017"/>
      <c r="DWG124" s="1017"/>
      <c r="DWH124" s="1017"/>
      <c r="DWI124" s="1017"/>
      <c r="DWJ124" s="1017"/>
      <c r="DWK124" s="1017"/>
      <c r="DWL124" s="1017"/>
      <c r="DWM124" s="1017"/>
      <c r="DWN124" s="1017"/>
      <c r="DWO124" s="1017"/>
      <c r="DWP124" s="1017"/>
      <c r="DWQ124" s="1017"/>
      <c r="DWR124" s="1017"/>
      <c r="DWS124" s="1017"/>
      <c r="DWT124" s="1017"/>
      <c r="DWU124" s="1017"/>
      <c r="DWV124" s="1017"/>
      <c r="DWW124" s="1017"/>
      <c r="DWX124" s="1017"/>
      <c r="DWY124" s="1017"/>
      <c r="DWZ124" s="1017"/>
      <c r="DXA124" s="1017"/>
      <c r="DXB124" s="1017"/>
      <c r="DXC124" s="1017"/>
      <c r="DXD124" s="1017"/>
      <c r="DXE124" s="1017"/>
      <c r="DXF124" s="1017"/>
      <c r="DXG124" s="1017"/>
      <c r="DXH124" s="1017"/>
      <c r="DXI124" s="1017"/>
      <c r="DXJ124" s="1017"/>
      <c r="DXK124" s="1017"/>
      <c r="DXL124" s="1017"/>
      <c r="DXM124" s="1017"/>
      <c r="DXN124" s="1017"/>
      <c r="DXO124" s="1017"/>
      <c r="DXP124" s="1017"/>
      <c r="DXQ124" s="1017"/>
      <c r="DXR124" s="1017"/>
      <c r="DXS124" s="1017"/>
      <c r="DXT124" s="1017"/>
      <c r="DXU124" s="1017"/>
      <c r="DXV124" s="1017"/>
      <c r="DXW124" s="1017"/>
      <c r="DXX124" s="1017"/>
      <c r="DXY124" s="1017"/>
      <c r="DXZ124" s="1017"/>
      <c r="DYA124" s="1017"/>
      <c r="DYB124" s="1017"/>
      <c r="DYC124" s="1017"/>
      <c r="DYD124" s="1017"/>
      <c r="DYE124" s="1017"/>
      <c r="DYF124" s="1017"/>
      <c r="DYG124" s="1017"/>
      <c r="DYH124" s="1017"/>
      <c r="DYI124" s="1017"/>
      <c r="DYJ124" s="1017"/>
      <c r="DYK124" s="1017"/>
      <c r="DYL124" s="1017"/>
      <c r="DYM124" s="1017"/>
      <c r="DYN124" s="1017"/>
      <c r="DYO124" s="1017"/>
      <c r="DYP124" s="1017"/>
      <c r="DYQ124" s="1017"/>
      <c r="DYR124" s="1017"/>
      <c r="DYS124" s="1017"/>
      <c r="DYT124" s="1017"/>
      <c r="DYU124" s="1017"/>
      <c r="DYV124" s="1017"/>
      <c r="DYW124" s="1017"/>
      <c r="DYX124" s="1017"/>
      <c r="DYY124" s="1017"/>
      <c r="DYZ124" s="1017"/>
      <c r="DZA124" s="1017"/>
      <c r="DZB124" s="1017"/>
      <c r="DZC124" s="1017"/>
      <c r="DZD124" s="1017"/>
      <c r="DZE124" s="1017"/>
      <c r="DZF124" s="1017"/>
      <c r="DZG124" s="1017"/>
      <c r="DZH124" s="1017"/>
      <c r="DZI124" s="1017"/>
      <c r="DZJ124" s="1017"/>
      <c r="DZK124" s="1017"/>
      <c r="DZL124" s="1017"/>
      <c r="DZM124" s="1017"/>
      <c r="DZN124" s="1017"/>
      <c r="DZO124" s="1017"/>
      <c r="DZP124" s="1017"/>
      <c r="DZQ124" s="1017"/>
      <c r="DZR124" s="1017"/>
      <c r="DZS124" s="1017"/>
      <c r="DZT124" s="1017"/>
      <c r="DZU124" s="1017"/>
      <c r="DZV124" s="1017"/>
      <c r="DZW124" s="1017"/>
      <c r="DZX124" s="1017"/>
      <c r="DZY124" s="1017"/>
      <c r="DZZ124" s="1017"/>
      <c r="EAA124" s="1017"/>
      <c r="EAB124" s="1017"/>
      <c r="EAC124" s="1017"/>
      <c r="EAD124" s="1017"/>
      <c r="EAE124" s="1017"/>
      <c r="EAF124" s="1017"/>
      <c r="EAG124" s="1017"/>
      <c r="EAH124" s="1017"/>
      <c r="EAI124" s="1017"/>
      <c r="EAJ124" s="1017"/>
      <c r="EAK124" s="1017"/>
      <c r="EAL124" s="1017"/>
      <c r="EAM124" s="1017"/>
      <c r="EAN124" s="1017"/>
      <c r="EAO124" s="1017"/>
      <c r="EAP124" s="1017"/>
      <c r="EAQ124" s="1017"/>
      <c r="EAR124" s="1017"/>
      <c r="EAS124" s="1017"/>
      <c r="EAT124" s="1017"/>
      <c r="EAU124" s="1017"/>
      <c r="EAV124" s="1017"/>
      <c r="EAW124" s="1017"/>
      <c r="EAX124" s="1017"/>
      <c r="EAY124" s="1017"/>
      <c r="EAZ124" s="1017"/>
      <c r="EBA124" s="1017"/>
      <c r="EBB124" s="1017"/>
      <c r="EBC124" s="1017"/>
      <c r="EBD124" s="1017"/>
      <c r="EBE124" s="1017"/>
      <c r="EBF124" s="1017"/>
      <c r="EBG124" s="1017"/>
      <c r="EBH124" s="1017"/>
      <c r="EBI124" s="1017"/>
      <c r="EBJ124" s="1017"/>
      <c r="EBK124" s="1017"/>
      <c r="EBL124" s="1017"/>
      <c r="EBM124" s="1017"/>
      <c r="EBN124" s="1017"/>
      <c r="EBO124" s="1017"/>
      <c r="EBP124" s="1017"/>
      <c r="EBQ124" s="1017"/>
      <c r="EBR124" s="1017"/>
      <c r="EBS124" s="1017"/>
      <c r="EBT124" s="1017"/>
      <c r="EBU124" s="1017"/>
      <c r="EBV124" s="1017"/>
      <c r="EBW124" s="1017"/>
      <c r="EBX124" s="1017"/>
      <c r="EBY124" s="1017"/>
      <c r="EBZ124" s="1017"/>
      <c r="ECA124" s="1017"/>
      <c r="ECB124" s="1017"/>
      <c r="ECC124" s="1017"/>
      <c r="ECD124" s="1017"/>
      <c r="ECE124" s="1017"/>
      <c r="ECF124" s="1017"/>
      <c r="ECG124" s="1017"/>
      <c r="ECH124" s="1017"/>
      <c r="ECI124" s="1017"/>
      <c r="ECJ124" s="1017"/>
      <c r="ECK124" s="1017"/>
      <c r="ECL124" s="1017"/>
      <c r="ECM124" s="1017"/>
      <c r="ECN124" s="1017"/>
      <c r="ECO124" s="1017"/>
      <c r="ECP124" s="1017"/>
      <c r="ECQ124" s="1017"/>
      <c r="ECR124" s="1017"/>
      <c r="ECS124" s="1017"/>
      <c r="ECT124" s="1017"/>
      <c r="ECU124" s="1017"/>
      <c r="ECV124" s="1017"/>
      <c r="ECW124" s="1017"/>
      <c r="ECX124" s="1017"/>
      <c r="ECY124" s="1017"/>
      <c r="ECZ124" s="1017"/>
      <c r="EDA124" s="1017"/>
      <c r="EDB124" s="1017"/>
      <c r="EDC124" s="1017"/>
      <c r="EDD124" s="1017"/>
      <c r="EDE124" s="1017"/>
      <c r="EDF124" s="1017"/>
      <c r="EDG124" s="1017"/>
      <c r="EDH124" s="1017"/>
      <c r="EDI124" s="1017"/>
      <c r="EDJ124" s="1017"/>
      <c r="EDK124" s="1017"/>
      <c r="EDL124" s="1017"/>
      <c r="EDM124" s="1017"/>
      <c r="EDN124" s="1017"/>
      <c r="EDO124" s="1017"/>
      <c r="EDP124" s="1017"/>
      <c r="EDQ124" s="1017"/>
      <c r="EDR124" s="1017"/>
      <c r="EDS124" s="1017"/>
      <c r="EDT124" s="1017"/>
      <c r="EDU124" s="1017"/>
      <c r="EDV124" s="1017"/>
      <c r="EDW124" s="1017"/>
      <c r="EDX124" s="1017"/>
      <c r="EDY124" s="1017"/>
      <c r="EDZ124" s="1017"/>
      <c r="EEA124" s="1017"/>
      <c r="EEB124" s="1017"/>
      <c r="EEC124" s="1017"/>
      <c r="EED124" s="1017"/>
      <c r="EEE124" s="1017"/>
      <c r="EEF124" s="1017"/>
      <c r="EEG124" s="1017"/>
      <c r="EEH124" s="1017"/>
      <c r="EEI124" s="1017"/>
      <c r="EEJ124" s="1017"/>
      <c r="EEK124" s="1017"/>
      <c r="EEL124" s="1017"/>
      <c r="EEM124" s="1017"/>
      <c r="EEN124" s="1017"/>
      <c r="EEO124" s="1017"/>
      <c r="EEP124" s="1017"/>
      <c r="EEQ124" s="1017"/>
      <c r="EER124" s="1017"/>
      <c r="EES124" s="1017"/>
      <c r="EET124" s="1017"/>
      <c r="EEU124" s="1017"/>
      <c r="EEV124" s="1017"/>
      <c r="EEW124" s="1017"/>
      <c r="EEX124" s="1017"/>
      <c r="EEY124" s="1017"/>
      <c r="EEZ124" s="1017"/>
      <c r="EFA124" s="1017"/>
      <c r="EFB124" s="1017"/>
      <c r="EFC124" s="1017"/>
      <c r="EFD124" s="1017"/>
      <c r="EFE124" s="1017"/>
      <c r="EFF124" s="1017"/>
      <c r="EFG124" s="1017"/>
      <c r="EFH124" s="1017"/>
      <c r="EFI124" s="1017"/>
      <c r="EFJ124" s="1017"/>
      <c r="EFK124" s="1017"/>
      <c r="EFL124" s="1017"/>
      <c r="EFM124" s="1017"/>
      <c r="EFN124" s="1017"/>
      <c r="EFO124" s="1017"/>
      <c r="EFP124" s="1017"/>
      <c r="EFQ124" s="1017"/>
      <c r="EFR124" s="1017"/>
      <c r="EFS124" s="1017"/>
      <c r="EFT124" s="1017"/>
      <c r="EFU124" s="1017"/>
      <c r="EFV124" s="1017"/>
      <c r="EFW124" s="1017"/>
      <c r="EFX124" s="1017"/>
      <c r="EFY124" s="1017"/>
      <c r="EFZ124" s="1017"/>
      <c r="EGA124" s="1017"/>
      <c r="EGB124" s="1017"/>
      <c r="EGC124" s="1017"/>
      <c r="EGD124" s="1017"/>
      <c r="EGE124" s="1017"/>
      <c r="EGF124" s="1017"/>
      <c r="EGG124" s="1017"/>
      <c r="EGH124" s="1017"/>
      <c r="EGI124" s="1017"/>
      <c r="EGJ124" s="1017"/>
      <c r="EGK124" s="1017"/>
      <c r="EGL124" s="1017"/>
      <c r="EGM124" s="1017"/>
      <c r="EGN124" s="1017"/>
      <c r="EGO124" s="1017"/>
      <c r="EGP124" s="1017"/>
      <c r="EGQ124" s="1017"/>
      <c r="EGR124" s="1017"/>
      <c r="EGS124" s="1017"/>
      <c r="EGT124" s="1017"/>
      <c r="EGU124" s="1017"/>
      <c r="EGV124" s="1017"/>
      <c r="EGW124" s="1017"/>
      <c r="EGX124" s="1017"/>
      <c r="EGY124" s="1017"/>
      <c r="EGZ124" s="1017"/>
      <c r="EHA124" s="1017"/>
      <c r="EHB124" s="1017"/>
      <c r="EHC124" s="1017"/>
      <c r="EHD124" s="1017"/>
      <c r="EHE124" s="1017"/>
      <c r="EHF124" s="1017"/>
      <c r="EHG124" s="1017"/>
      <c r="EHH124" s="1017"/>
      <c r="EHI124" s="1017"/>
      <c r="EHJ124" s="1017"/>
      <c r="EHK124" s="1017"/>
      <c r="EHL124" s="1017"/>
      <c r="EHM124" s="1017"/>
      <c r="EHN124" s="1017"/>
      <c r="EHO124" s="1017"/>
      <c r="EHP124" s="1017"/>
      <c r="EHQ124" s="1017"/>
      <c r="EHR124" s="1017"/>
      <c r="EHS124" s="1017"/>
      <c r="EHT124" s="1017"/>
      <c r="EHU124" s="1017"/>
      <c r="EHV124" s="1017"/>
      <c r="EHW124" s="1017"/>
      <c r="EHX124" s="1017"/>
      <c r="EHY124" s="1017"/>
      <c r="EHZ124" s="1017"/>
      <c r="EIA124" s="1017"/>
      <c r="EIB124" s="1017"/>
      <c r="EIC124" s="1017"/>
      <c r="EID124" s="1017"/>
      <c r="EIE124" s="1017"/>
      <c r="EIF124" s="1017"/>
      <c r="EIG124" s="1017"/>
      <c r="EIH124" s="1017"/>
      <c r="EII124" s="1017"/>
      <c r="EIJ124" s="1017"/>
      <c r="EIK124" s="1017"/>
      <c r="EIL124" s="1017"/>
      <c r="EIM124" s="1017"/>
      <c r="EIN124" s="1017"/>
      <c r="EIO124" s="1017"/>
      <c r="EIP124" s="1017"/>
      <c r="EIQ124" s="1017"/>
      <c r="EIR124" s="1017"/>
      <c r="EIS124" s="1017"/>
      <c r="EIT124" s="1017"/>
      <c r="EIU124" s="1017"/>
      <c r="EIV124" s="1017"/>
      <c r="EIW124" s="1017"/>
      <c r="EIX124" s="1017"/>
      <c r="EIY124" s="1017"/>
      <c r="EIZ124" s="1017"/>
      <c r="EJA124" s="1017"/>
      <c r="EJB124" s="1017"/>
      <c r="EJC124" s="1017"/>
      <c r="EJD124" s="1017"/>
      <c r="EJE124" s="1017"/>
      <c r="EJF124" s="1017"/>
      <c r="EJG124" s="1017"/>
      <c r="EJH124" s="1017"/>
      <c r="EJI124" s="1017"/>
      <c r="EJJ124" s="1017"/>
      <c r="EJK124" s="1017"/>
      <c r="EJL124" s="1017"/>
      <c r="EJM124" s="1017"/>
      <c r="EJN124" s="1017"/>
      <c r="EJO124" s="1017"/>
      <c r="EJP124" s="1017"/>
      <c r="EJQ124" s="1017"/>
      <c r="EJR124" s="1017"/>
      <c r="EJS124" s="1017"/>
      <c r="EJT124" s="1017"/>
      <c r="EJU124" s="1017"/>
      <c r="EJV124" s="1017"/>
      <c r="EJW124" s="1017"/>
      <c r="EJX124" s="1017"/>
      <c r="EJY124" s="1017"/>
      <c r="EJZ124" s="1017"/>
      <c r="EKA124" s="1017"/>
      <c r="EKB124" s="1017"/>
      <c r="EKC124" s="1017"/>
      <c r="EKD124" s="1017"/>
      <c r="EKE124" s="1017"/>
      <c r="EKF124" s="1017"/>
      <c r="EKG124" s="1017"/>
      <c r="EKH124" s="1017"/>
      <c r="EKI124" s="1017"/>
      <c r="EKJ124" s="1017"/>
      <c r="EKK124" s="1017"/>
      <c r="EKL124" s="1017"/>
      <c r="EKM124" s="1017"/>
      <c r="EKN124" s="1017"/>
      <c r="EKO124" s="1017"/>
      <c r="EKP124" s="1017"/>
      <c r="EKQ124" s="1017"/>
      <c r="EKR124" s="1017"/>
      <c r="EKS124" s="1017"/>
      <c r="EKT124" s="1017"/>
      <c r="EKU124" s="1017"/>
      <c r="EKV124" s="1017"/>
      <c r="EKW124" s="1017"/>
      <c r="EKX124" s="1017"/>
      <c r="EKY124" s="1017"/>
      <c r="EKZ124" s="1017"/>
      <c r="ELA124" s="1017"/>
      <c r="ELB124" s="1017"/>
      <c r="ELC124" s="1017"/>
      <c r="ELD124" s="1017"/>
      <c r="ELE124" s="1017"/>
      <c r="ELF124" s="1017"/>
      <c r="ELG124" s="1017"/>
      <c r="ELH124" s="1017"/>
      <c r="ELI124" s="1017"/>
      <c r="ELJ124" s="1017"/>
      <c r="ELK124" s="1017"/>
      <c r="ELL124" s="1017"/>
      <c r="ELM124" s="1017"/>
      <c r="ELN124" s="1017"/>
      <c r="ELO124" s="1017"/>
      <c r="ELP124" s="1017"/>
      <c r="ELQ124" s="1017"/>
      <c r="ELR124" s="1017"/>
      <c r="ELS124" s="1017"/>
      <c r="ELT124" s="1017"/>
      <c r="ELU124" s="1017"/>
      <c r="ELV124" s="1017"/>
      <c r="ELW124" s="1017"/>
      <c r="ELX124" s="1017"/>
      <c r="ELY124" s="1017"/>
      <c r="ELZ124" s="1017"/>
      <c r="EMA124" s="1017"/>
      <c r="EMB124" s="1017"/>
      <c r="EMC124" s="1017"/>
      <c r="EMD124" s="1017"/>
      <c r="EME124" s="1017"/>
      <c r="EMF124" s="1017"/>
      <c r="EMG124" s="1017"/>
      <c r="EMH124" s="1017"/>
      <c r="EMI124" s="1017"/>
      <c r="EMJ124" s="1017"/>
      <c r="EMK124" s="1017"/>
      <c r="EML124" s="1017"/>
      <c r="EMM124" s="1017"/>
      <c r="EMN124" s="1017"/>
      <c r="EMO124" s="1017"/>
      <c r="EMP124" s="1017"/>
      <c r="EMQ124" s="1017"/>
      <c r="EMR124" s="1017"/>
      <c r="EMS124" s="1017"/>
      <c r="EMT124" s="1017"/>
      <c r="EMU124" s="1017"/>
      <c r="EMV124" s="1017"/>
      <c r="EMW124" s="1017"/>
      <c r="EMX124" s="1017"/>
      <c r="EMY124" s="1017"/>
      <c r="EMZ124" s="1017"/>
      <c r="ENA124" s="1017"/>
      <c r="ENB124" s="1017"/>
      <c r="ENC124" s="1017"/>
      <c r="END124" s="1017"/>
      <c r="ENE124" s="1017"/>
      <c r="ENF124" s="1017"/>
      <c r="ENG124" s="1017"/>
      <c r="ENH124" s="1017"/>
      <c r="ENI124" s="1017"/>
      <c r="ENJ124" s="1017"/>
      <c r="ENK124" s="1017"/>
      <c r="ENL124" s="1017"/>
      <c r="ENM124" s="1017"/>
      <c r="ENN124" s="1017"/>
      <c r="ENO124" s="1017"/>
      <c r="ENP124" s="1017"/>
      <c r="ENQ124" s="1017"/>
      <c r="ENR124" s="1017"/>
      <c r="ENS124" s="1017"/>
      <c r="ENT124" s="1017"/>
      <c r="ENU124" s="1017"/>
      <c r="ENV124" s="1017"/>
      <c r="ENW124" s="1017"/>
      <c r="ENX124" s="1017"/>
      <c r="ENY124" s="1017"/>
      <c r="ENZ124" s="1017"/>
      <c r="EOA124" s="1017"/>
      <c r="EOB124" s="1017"/>
      <c r="EOC124" s="1017"/>
      <c r="EOD124" s="1017"/>
      <c r="EOE124" s="1017"/>
      <c r="EOF124" s="1017"/>
      <c r="EOG124" s="1017"/>
      <c r="EOH124" s="1017"/>
      <c r="EOI124" s="1017"/>
      <c r="EOJ124" s="1017"/>
      <c r="EOK124" s="1017"/>
      <c r="EOL124" s="1017"/>
      <c r="EOM124" s="1017"/>
      <c r="EON124" s="1017"/>
      <c r="EOO124" s="1017"/>
      <c r="EOP124" s="1017"/>
      <c r="EOQ124" s="1017"/>
      <c r="EOR124" s="1017"/>
      <c r="EOS124" s="1017"/>
      <c r="EOT124" s="1017"/>
      <c r="EOU124" s="1017"/>
      <c r="EOV124" s="1017"/>
      <c r="EOW124" s="1017"/>
      <c r="EOX124" s="1017"/>
      <c r="EOY124" s="1017"/>
      <c r="EOZ124" s="1017"/>
      <c r="EPA124" s="1017"/>
      <c r="EPB124" s="1017"/>
      <c r="EPC124" s="1017"/>
      <c r="EPD124" s="1017"/>
      <c r="EPE124" s="1017"/>
      <c r="EPF124" s="1017"/>
      <c r="EPG124" s="1017"/>
      <c r="EPH124" s="1017"/>
      <c r="EPI124" s="1017"/>
      <c r="EPJ124" s="1017"/>
      <c r="EPK124" s="1017"/>
      <c r="EPL124" s="1017"/>
      <c r="EPM124" s="1017"/>
      <c r="EPN124" s="1017"/>
      <c r="EPO124" s="1017"/>
      <c r="EPP124" s="1017"/>
      <c r="EPQ124" s="1017"/>
      <c r="EPR124" s="1017"/>
      <c r="EPS124" s="1017"/>
      <c r="EPT124" s="1017"/>
      <c r="EPU124" s="1017"/>
      <c r="EPV124" s="1017"/>
      <c r="EPW124" s="1017"/>
      <c r="EPX124" s="1017"/>
      <c r="EPY124" s="1017"/>
      <c r="EPZ124" s="1017"/>
      <c r="EQA124" s="1017"/>
      <c r="EQB124" s="1017"/>
      <c r="EQC124" s="1017"/>
      <c r="EQD124" s="1017"/>
      <c r="EQE124" s="1017"/>
      <c r="EQF124" s="1017"/>
      <c r="EQG124" s="1017"/>
      <c r="EQH124" s="1017"/>
      <c r="EQI124" s="1017"/>
      <c r="EQJ124" s="1017"/>
      <c r="EQK124" s="1017"/>
      <c r="EQL124" s="1017"/>
      <c r="EQM124" s="1017"/>
      <c r="EQN124" s="1017"/>
      <c r="EQO124" s="1017"/>
      <c r="EQP124" s="1017"/>
      <c r="EQQ124" s="1017"/>
      <c r="EQR124" s="1017"/>
      <c r="EQS124" s="1017"/>
      <c r="EQT124" s="1017"/>
      <c r="EQU124" s="1017"/>
      <c r="EQV124" s="1017"/>
      <c r="EQW124" s="1017"/>
      <c r="EQX124" s="1017"/>
      <c r="EQY124" s="1017"/>
      <c r="EQZ124" s="1017"/>
      <c r="ERA124" s="1017"/>
      <c r="ERB124" s="1017"/>
      <c r="ERC124" s="1017"/>
      <c r="ERD124" s="1017"/>
      <c r="ERE124" s="1017"/>
      <c r="ERF124" s="1017"/>
      <c r="ERG124" s="1017"/>
      <c r="ERH124" s="1017"/>
      <c r="ERI124" s="1017"/>
      <c r="ERJ124" s="1017"/>
      <c r="ERK124" s="1017"/>
      <c r="ERL124" s="1017"/>
      <c r="ERM124" s="1017"/>
      <c r="ERN124" s="1017"/>
      <c r="ERO124" s="1017"/>
      <c r="ERP124" s="1017"/>
      <c r="ERQ124" s="1017"/>
      <c r="ERR124" s="1017"/>
      <c r="ERS124" s="1017"/>
      <c r="ERT124" s="1017"/>
      <c r="ERU124" s="1017"/>
      <c r="ERV124" s="1017"/>
      <c r="ERW124" s="1017"/>
      <c r="ERX124" s="1017"/>
      <c r="ERY124" s="1017"/>
      <c r="ERZ124" s="1017"/>
      <c r="ESA124" s="1017"/>
      <c r="ESB124" s="1017"/>
      <c r="ESC124" s="1017"/>
      <c r="ESD124" s="1017"/>
      <c r="ESE124" s="1017"/>
      <c r="ESF124" s="1017"/>
      <c r="ESG124" s="1017"/>
      <c r="ESH124" s="1017"/>
      <c r="ESI124" s="1017"/>
      <c r="ESJ124" s="1017"/>
      <c r="ESK124" s="1017"/>
      <c r="ESL124" s="1017"/>
      <c r="ESM124" s="1017"/>
      <c r="ESN124" s="1017"/>
      <c r="ESO124" s="1017"/>
      <c r="ESP124" s="1017"/>
      <c r="ESQ124" s="1017"/>
      <c r="ESR124" s="1017"/>
      <c r="ESS124" s="1017"/>
      <c r="EST124" s="1017"/>
      <c r="ESU124" s="1017"/>
      <c r="ESV124" s="1017"/>
      <c r="ESW124" s="1017"/>
      <c r="ESX124" s="1017"/>
      <c r="ESY124" s="1017"/>
      <c r="ESZ124" s="1017"/>
      <c r="ETA124" s="1017"/>
      <c r="ETB124" s="1017"/>
      <c r="ETC124" s="1017"/>
      <c r="ETD124" s="1017"/>
      <c r="ETE124" s="1017"/>
      <c r="ETF124" s="1017"/>
      <c r="ETG124" s="1017"/>
      <c r="ETH124" s="1017"/>
      <c r="ETI124" s="1017"/>
      <c r="ETJ124" s="1017"/>
      <c r="ETK124" s="1017"/>
      <c r="ETL124" s="1017"/>
      <c r="ETM124" s="1017"/>
      <c r="ETN124" s="1017"/>
      <c r="ETO124" s="1017"/>
      <c r="ETP124" s="1017"/>
      <c r="ETQ124" s="1017"/>
      <c r="ETR124" s="1017"/>
      <c r="ETS124" s="1017"/>
      <c r="ETT124" s="1017"/>
      <c r="ETU124" s="1017"/>
      <c r="ETV124" s="1017"/>
      <c r="ETW124" s="1017"/>
      <c r="ETX124" s="1017"/>
      <c r="ETY124" s="1017"/>
      <c r="ETZ124" s="1017"/>
      <c r="EUA124" s="1017"/>
      <c r="EUB124" s="1017"/>
      <c r="EUC124" s="1017"/>
      <c r="EUD124" s="1017"/>
      <c r="EUE124" s="1017"/>
      <c r="EUF124" s="1017"/>
      <c r="EUG124" s="1017"/>
      <c r="EUH124" s="1017"/>
      <c r="EUI124" s="1017"/>
      <c r="EUJ124" s="1017"/>
      <c r="EUK124" s="1017"/>
      <c r="EUL124" s="1017"/>
      <c r="EUM124" s="1017"/>
      <c r="EUN124" s="1017"/>
      <c r="EUO124" s="1017"/>
      <c r="EUP124" s="1017"/>
      <c r="EUQ124" s="1017"/>
      <c r="EUR124" s="1017"/>
      <c r="EUS124" s="1017"/>
      <c r="EUT124" s="1017"/>
      <c r="EUU124" s="1017"/>
      <c r="EUV124" s="1017"/>
      <c r="EUW124" s="1017"/>
      <c r="EUX124" s="1017"/>
      <c r="EUY124" s="1017"/>
      <c r="EUZ124" s="1017"/>
      <c r="EVA124" s="1017"/>
      <c r="EVB124" s="1017"/>
      <c r="EVC124" s="1017"/>
      <c r="EVD124" s="1017"/>
      <c r="EVE124" s="1017"/>
      <c r="EVF124" s="1017"/>
      <c r="EVG124" s="1017"/>
      <c r="EVH124" s="1017"/>
      <c r="EVI124" s="1017"/>
      <c r="EVJ124" s="1017"/>
      <c r="EVK124" s="1017"/>
      <c r="EVL124" s="1017"/>
      <c r="EVM124" s="1017"/>
      <c r="EVN124" s="1017"/>
      <c r="EVO124" s="1017"/>
      <c r="EVP124" s="1017"/>
      <c r="EVQ124" s="1017"/>
      <c r="EVR124" s="1017"/>
      <c r="EVS124" s="1017"/>
      <c r="EVT124" s="1017"/>
      <c r="EVU124" s="1017"/>
      <c r="EVV124" s="1017"/>
      <c r="EVW124" s="1017"/>
      <c r="EVX124" s="1017"/>
      <c r="EVY124" s="1017"/>
      <c r="EVZ124" s="1017"/>
      <c r="EWA124" s="1017"/>
      <c r="EWB124" s="1017"/>
      <c r="EWC124" s="1017"/>
      <c r="EWD124" s="1017"/>
      <c r="EWE124" s="1017"/>
      <c r="EWF124" s="1017"/>
      <c r="EWG124" s="1017"/>
      <c r="EWH124" s="1017"/>
      <c r="EWI124" s="1017"/>
      <c r="EWJ124" s="1017"/>
      <c r="EWK124" s="1017"/>
      <c r="EWL124" s="1017"/>
      <c r="EWM124" s="1017"/>
      <c r="EWN124" s="1017"/>
      <c r="EWO124" s="1017"/>
      <c r="EWP124" s="1017"/>
      <c r="EWQ124" s="1017"/>
      <c r="EWR124" s="1017"/>
      <c r="EWS124" s="1017"/>
      <c r="EWT124" s="1017"/>
      <c r="EWU124" s="1017"/>
      <c r="EWV124" s="1017"/>
      <c r="EWW124" s="1017"/>
      <c r="EWX124" s="1017"/>
      <c r="EWY124" s="1017"/>
      <c r="EWZ124" s="1017"/>
      <c r="EXA124" s="1017"/>
      <c r="EXB124" s="1017"/>
      <c r="EXC124" s="1017"/>
      <c r="EXD124" s="1017"/>
      <c r="EXE124" s="1017"/>
      <c r="EXF124" s="1017"/>
      <c r="EXG124" s="1017"/>
      <c r="EXH124" s="1017"/>
      <c r="EXI124" s="1017"/>
      <c r="EXJ124" s="1017"/>
      <c r="EXK124" s="1017"/>
      <c r="EXL124" s="1017"/>
      <c r="EXM124" s="1017"/>
      <c r="EXN124" s="1017"/>
      <c r="EXO124" s="1017"/>
      <c r="EXP124" s="1017"/>
      <c r="EXQ124" s="1017"/>
      <c r="EXR124" s="1017"/>
      <c r="EXS124" s="1017"/>
      <c r="EXT124" s="1017"/>
      <c r="EXU124" s="1017"/>
      <c r="EXV124" s="1017"/>
      <c r="EXW124" s="1017"/>
      <c r="EXX124" s="1017"/>
      <c r="EXY124" s="1017"/>
      <c r="EXZ124" s="1017"/>
      <c r="EYA124" s="1017"/>
      <c r="EYB124" s="1017"/>
      <c r="EYC124" s="1017"/>
      <c r="EYD124" s="1017"/>
      <c r="EYE124" s="1017"/>
      <c r="EYF124" s="1017"/>
      <c r="EYG124" s="1017"/>
      <c r="EYH124" s="1017"/>
      <c r="EYI124" s="1017"/>
      <c r="EYJ124" s="1017"/>
      <c r="EYK124" s="1017"/>
      <c r="EYL124" s="1017"/>
      <c r="EYM124" s="1017"/>
      <c r="EYN124" s="1017"/>
      <c r="EYO124" s="1017"/>
      <c r="EYP124" s="1017"/>
      <c r="EYQ124" s="1017"/>
      <c r="EYR124" s="1017"/>
      <c r="EYS124" s="1017"/>
      <c r="EYT124" s="1017"/>
      <c r="EYU124" s="1017"/>
      <c r="EYV124" s="1017"/>
      <c r="EYW124" s="1017"/>
      <c r="EYX124" s="1017"/>
      <c r="EYY124" s="1017"/>
      <c r="EYZ124" s="1017"/>
      <c r="EZA124" s="1017"/>
      <c r="EZB124" s="1017"/>
      <c r="EZC124" s="1017"/>
      <c r="EZD124" s="1017"/>
      <c r="EZE124" s="1017"/>
      <c r="EZF124" s="1017"/>
      <c r="EZG124" s="1017"/>
      <c r="EZH124" s="1017"/>
      <c r="EZI124" s="1017"/>
      <c r="EZJ124" s="1017"/>
      <c r="EZK124" s="1017"/>
      <c r="EZL124" s="1017"/>
      <c r="EZM124" s="1017"/>
      <c r="EZN124" s="1017"/>
      <c r="EZO124" s="1017"/>
      <c r="EZP124" s="1017"/>
      <c r="EZQ124" s="1017"/>
      <c r="EZR124" s="1017"/>
      <c r="EZS124" s="1017"/>
      <c r="EZT124" s="1017"/>
      <c r="EZU124" s="1017"/>
      <c r="EZV124" s="1017"/>
      <c r="EZW124" s="1017"/>
      <c r="EZX124" s="1017"/>
      <c r="EZY124" s="1017"/>
      <c r="EZZ124" s="1017"/>
      <c r="FAA124" s="1017"/>
      <c r="FAB124" s="1017"/>
      <c r="FAC124" s="1017"/>
      <c r="FAD124" s="1017"/>
      <c r="FAE124" s="1017"/>
      <c r="FAF124" s="1017"/>
      <c r="FAG124" s="1017"/>
      <c r="FAH124" s="1017"/>
      <c r="FAI124" s="1017"/>
      <c r="FAJ124" s="1017"/>
      <c r="FAK124" s="1017"/>
      <c r="FAL124" s="1017"/>
      <c r="FAM124" s="1017"/>
      <c r="FAN124" s="1017"/>
      <c r="FAO124" s="1017"/>
      <c r="FAP124" s="1017"/>
      <c r="FAQ124" s="1017"/>
      <c r="FAR124" s="1017"/>
      <c r="FAS124" s="1017"/>
      <c r="FAT124" s="1017"/>
      <c r="FAU124" s="1017"/>
      <c r="FAV124" s="1017"/>
      <c r="FAW124" s="1017"/>
      <c r="FAX124" s="1017"/>
      <c r="FAY124" s="1017"/>
      <c r="FAZ124" s="1017"/>
      <c r="FBA124" s="1017"/>
      <c r="FBB124" s="1017"/>
      <c r="FBC124" s="1017"/>
      <c r="FBD124" s="1017"/>
      <c r="FBE124" s="1017"/>
      <c r="FBF124" s="1017"/>
      <c r="FBG124" s="1017"/>
      <c r="FBH124" s="1017"/>
      <c r="FBI124" s="1017"/>
      <c r="FBJ124" s="1017"/>
      <c r="FBK124" s="1017"/>
      <c r="FBL124" s="1017"/>
      <c r="FBM124" s="1017"/>
      <c r="FBN124" s="1017"/>
      <c r="FBO124" s="1017"/>
      <c r="FBP124" s="1017"/>
      <c r="FBQ124" s="1017"/>
      <c r="FBR124" s="1017"/>
      <c r="FBS124" s="1017"/>
      <c r="FBT124" s="1017"/>
      <c r="FBU124" s="1017"/>
      <c r="FBV124" s="1017"/>
      <c r="FBW124" s="1017"/>
      <c r="FBX124" s="1017"/>
      <c r="FBY124" s="1017"/>
      <c r="FBZ124" s="1017"/>
      <c r="FCA124" s="1017"/>
      <c r="FCB124" s="1017"/>
      <c r="FCC124" s="1017"/>
      <c r="FCD124" s="1017"/>
      <c r="FCE124" s="1017"/>
      <c r="FCF124" s="1017"/>
      <c r="FCG124" s="1017"/>
      <c r="FCH124" s="1017"/>
      <c r="FCI124" s="1017"/>
      <c r="FCJ124" s="1017"/>
      <c r="FCK124" s="1017"/>
      <c r="FCL124" s="1017"/>
      <c r="FCM124" s="1017"/>
      <c r="FCN124" s="1017"/>
      <c r="FCO124" s="1017"/>
      <c r="FCP124" s="1017"/>
      <c r="FCQ124" s="1017"/>
      <c r="FCR124" s="1017"/>
      <c r="FCS124" s="1017"/>
      <c r="FCT124" s="1017"/>
      <c r="FCU124" s="1017"/>
      <c r="FCV124" s="1017"/>
      <c r="FCW124" s="1017"/>
      <c r="FCX124" s="1017"/>
      <c r="FCY124" s="1017"/>
      <c r="FCZ124" s="1017"/>
      <c r="FDA124" s="1017"/>
      <c r="FDB124" s="1017"/>
      <c r="FDC124" s="1017"/>
      <c r="FDD124" s="1017"/>
      <c r="FDE124" s="1017"/>
      <c r="FDF124" s="1017"/>
      <c r="FDG124" s="1017"/>
      <c r="FDH124" s="1017"/>
      <c r="FDI124" s="1017"/>
      <c r="FDJ124" s="1017"/>
      <c r="FDK124" s="1017"/>
      <c r="FDL124" s="1017"/>
      <c r="FDM124" s="1017"/>
      <c r="FDN124" s="1017"/>
      <c r="FDO124" s="1017"/>
      <c r="FDP124" s="1017"/>
      <c r="FDQ124" s="1017"/>
      <c r="FDR124" s="1017"/>
      <c r="FDS124" s="1017"/>
      <c r="FDT124" s="1017"/>
      <c r="FDU124" s="1017"/>
      <c r="FDV124" s="1017"/>
      <c r="FDW124" s="1017"/>
      <c r="FDX124" s="1017"/>
      <c r="FDY124" s="1017"/>
      <c r="FDZ124" s="1017"/>
      <c r="FEA124" s="1017"/>
      <c r="FEB124" s="1017"/>
      <c r="FEC124" s="1017"/>
      <c r="FED124" s="1017"/>
      <c r="FEE124" s="1017"/>
      <c r="FEF124" s="1017"/>
      <c r="FEG124" s="1017"/>
      <c r="FEH124" s="1017"/>
      <c r="FEI124" s="1017"/>
      <c r="FEJ124" s="1017"/>
      <c r="FEK124" s="1017"/>
      <c r="FEL124" s="1017"/>
      <c r="FEM124" s="1017"/>
      <c r="FEN124" s="1017"/>
      <c r="FEO124" s="1017"/>
      <c r="FEP124" s="1017"/>
      <c r="FEQ124" s="1017"/>
      <c r="FER124" s="1017"/>
      <c r="FES124" s="1017"/>
      <c r="FET124" s="1017"/>
      <c r="FEU124" s="1017"/>
      <c r="FEV124" s="1017"/>
      <c r="FEW124" s="1017"/>
      <c r="FEX124" s="1017"/>
      <c r="FEY124" s="1017"/>
      <c r="FEZ124" s="1017"/>
      <c r="FFA124" s="1017"/>
      <c r="FFB124" s="1017"/>
      <c r="FFC124" s="1017"/>
      <c r="FFD124" s="1017"/>
      <c r="FFE124" s="1017"/>
      <c r="FFF124" s="1017"/>
      <c r="FFG124" s="1017"/>
      <c r="FFH124" s="1017"/>
      <c r="FFI124" s="1017"/>
      <c r="FFJ124" s="1017"/>
      <c r="FFK124" s="1017"/>
      <c r="FFL124" s="1017"/>
      <c r="FFM124" s="1017"/>
      <c r="FFN124" s="1017"/>
      <c r="FFO124" s="1017"/>
      <c r="FFP124" s="1017"/>
      <c r="FFQ124" s="1017"/>
      <c r="FFR124" s="1017"/>
      <c r="FFS124" s="1017"/>
      <c r="FFT124" s="1017"/>
      <c r="FFU124" s="1017"/>
      <c r="FFV124" s="1017"/>
      <c r="FFW124" s="1017"/>
      <c r="FFX124" s="1017"/>
      <c r="FFY124" s="1017"/>
      <c r="FFZ124" s="1017"/>
      <c r="FGA124" s="1017"/>
      <c r="FGB124" s="1017"/>
      <c r="FGC124" s="1017"/>
      <c r="FGD124" s="1017"/>
      <c r="FGE124" s="1017"/>
      <c r="FGF124" s="1017"/>
      <c r="FGG124" s="1017"/>
      <c r="FGH124" s="1017"/>
      <c r="FGI124" s="1017"/>
      <c r="FGJ124" s="1017"/>
      <c r="FGK124" s="1017"/>
      <c r="FGL124" s="1017"/>
      <c r="FGM124" s="1017"/>
      <c r="FGN124" s="1017"/>
      <c r="FGO124" s="1017"/>
      <c r="FGP124" s="1017"/>
      <c r="FGQ124" s="1017"/>
      <c r="FGR124" s="1017"/>
      <c r="FGS124" s="1017"/>
      <c r="FGT124" s="1017"/>
      <c r="FGU124" s="1017"/>
      <c r="FGV124" s="1017"/>
      <c r="FGW124" s="1017"/>
      <c r="FGX124" s="1017"/>
      <c r="FGY124" s="1017"/>
      <c r="FGZ124" s="1017"/>
      <c r="FHA124" s="1017"/>
      <c r="FHB124" s="1017"/>
      <c r="FHC124" s="1017"/>
      <c r="FHD124" s="1017"/>
      <c r="FHE124" s="1017"/>
      <c r="FHF124" s="1017"/>
      <c r="FHG124" s="1017"/>
      <c r="FHH124" s="1017"/>
      <c r="FHI124" s="1017"/>
      <c r="FHJ124" s="1017"/>
      <c r="FHK124" s="1017"/>
      <c r="FHL124" s="1017"/>
      <c r="FHM124" s="1017"/>
      <c r="FHN124" s="1017"/>
      <c r="FHO124" s="1017"/>
      <c r="FHP124" s="1017"/>
      <c r="FHQ124" s="1017"/>
      <c r="FHR124" s="1017"/>
      <c r="FHS124" s="1017"/>
      <c r="FHT124" s="1017"/>
      <c r="FHU124" s="1017"/>
      <c r="FHV124" s="1017"/>
      <c r="FHW124" s="1017"/>
      <c r="FHX124" s="1017"/>
      <c r="FHY124" s="1017"/>
      <c r="FHZ124" s="1017"/>
      <c r="FIA124" s="1017"/>
      <c r="FIB124" s="1017"/>
      <c r="FIC124" s="1017"/>
      <c r="FID124" s="1017"/>
      <c r="FIE124" s="1017"/>
      <c r="FIF124" s="1017"/>
      <c r="FIG124" s="1017"/>
      <c r="FIH124" s="1017"/>
      <c r="FII124" s="1017"/>
      <c r="FIJ124" s="1017"/>
      <c r="FIK124" s="1017"/>
      <c r="FIL124" s="1017"/>
      <c r="FIM124" s="1017"/>
      <c r="FIN124" s="1017"/>
      <c r="FIO124" s="1017"/>
      <c r="FIP124" s="1017"/>
      <c r="FIQ124" s="1017"/>
      <c r="FIR124" s="1017"/>
      <c r="FIS124" s="1017"/>
      <c r="FIT124" s="1017"/>
      <c r="FIU124" s="1017"/>
      <c r="FIV124" s="1017"/>
      <c r="FIW124" s="1017"/>
      <c r="FIX124" s="1017"/>
      <c r="FIY124" s="1017"/>
      <c r="FIZ124" s="1017"/>
      <c r="FJA124" s="1017"/>
      <c r="FJB124" s="1017"/>
      <c r="FJC124" s="1017"/>
      <c r="FJD124" s="1017"/>
      <c r="FJE124" s="1017"/>
      <c r="FJF124" s="1017"/>
      <c r="FJG124" s="1017"/>
      <c r="FJH124" s="1017"/>
      <c r="FJI124" s="1017"/>
      <c r="FJJ124" s="1017"/>
      <c r="FJK124" s="1017"/>
      <c r="FJL124" s="1017"/>
      <c r="FJM124" s="1017"/>
      <c r="FJN124" s="1017"/>
      <c r="FJO124" s="1017"/>
      <c r="FJP124" s="1017"/>
      <c r="FJQ124" s="1017"/>
      <c r="FJR124" s="1017"/>
      <c r="FJS124" s="1017"/>
      <c r="FJT124" s="1017"/>
      <c r="FJU124" s="1017"/>
      <c r="FJV124" s="1017"/>
      <c r="FJW124" s="1017"/>
      <c r="FJX124" s="1017"/>
      <c r="FJY124" s="1017"/>
      <c r="FJZ124" s="1017"/>
      <c r="FKA124" s="1017"/>
      <c r="FKB124" s="1017"/>
      <c r="FKC124" s="1017"/>
      <c r="FKD124" s="1017"/>
      <c r="FKE124" s="1017"/>
      <c r="FKF124" s="1017"/>
      <c r="FKG124" s="1017"/>
      <c r="FKH124" s="1017"/>
      <c r="FKI124" s="1017"/>
      <c r="FKJ124" s="1017"/>
      <c r="FKK124" s="1017"/>
      <c r="FKL124" s="1017"/>
      <c r="FKM124" s="1017"/>
      <c r="FKN124" s="1017"/>
      <c r="FKO124" s="1017"/>
      <c r="FKP124" s="1017"/>
      <c r="FKQ124" s="1017"/>
      <c r="FKR124" s="1017"/>
      <c r="FKS124" s="1017"/>
      <c r="FKT124" s="1017"/>
      <c r="FKU124" s="1017"/>
      <c r="FKV124" s="1017"/>
      <c r="FKW124" s="1017"/>
      <c r="FKX124" s="1017"/>
      <c r="FKY124" s="1017"/>
      <c r="FKZ124" s="1017"/>
      <c r="FLA124" s="1017"/>
      <c r="FLB124" s="1017"/>
      <c r="FLC124" s="1017"/>
      <c r="FLD124" s="1017"/>
      <c r="FLE124" s="1017"/>
      <c r="FLF124" s="1017"/>
      <c r="FLG124" s="1017"/>
      <c r="FLH124" s="1017"/>
      <c r="FLI124" s="1017"/>
      <c r="FLJ124" s="1017"/>
      <c r="FLK124" s="1017"/>
      <c r="FLL124" s="1017"/>
      <c r="FLM124" s="1017"/>
      <c r="FLN124" s="1017"/>
      <c r="FLO124" s="1017"/>
      <c r="FLP124" s="1017"/>
      <c r="FLQ124" s="1017"/>
      <c r="FLR124" s="1017"/>
      <c r="FLS124" s="1017"/>
      <c r="FLT124" s="1017"/>
      <c r="FLU124" s="1017"/>
      <c r="FLV124" s="1017"/>
      <c r="FLW124" s="1017"/>
      <c r="FLX124" s="1017"/>
      <c r="FLY124" s="1017"/>
      <c r="FLZ124" s="1017"/>
      <c r="FMA124" s="1017"/>
      <c r="FMB124" s="1017"/>
      <c r="FMC124" s="1017"/>
      <c r="FMD124" s="1017"/>
      <c r="FME124" s="1017"/>
      <c r="FMF124" s="1017"/>
      <c r="FMG124" s="1017"/>
      <c r="FMH124" s="1017"/>
      <c r="FMI124" s="1017"/>
      <c r="FMJ124" s="1017"/>
      <c r="FMK124" s="1017"/>
      <c r="FML124" s="1017"/>
      <c r="FMM124" s="1017"/>
      <c r="FMN124" s="1017"/>
      <c r="FMO124" s="1017"/>
      <c r="FMP124" s="1017"/>
      <c r="FMQ124" s="1017"/>
      <c r="FMR124" s="1017"/>
      <c r="FMS124" s="1017"/>
      <c r="FMT124" s="1017"/>
      <c r="FMU124" s="1017"/>
      <c r="FMV124" s="1017"/>
      <c r="FMW124" s="1017"/>
      <c r="FMX124" s="1017"/>
      <c r="FMY124" s="1017"/>
      <c r="FMZ124" s="1017"/>
      <c r="FNA124" s="1017"/>
      <c r="FNB124" s="1017"/>
      <c r="FNC124" s="1017"/>
      <c r="FND124" s="1017"/>
      <c r="FNE124" s="1017"/>
      <c r="FNF124" s="1017"/>
      <c r="FNG124" s="1017"/>
      <c r="FNH124" s="1017"/>
      <c r="FNI124" s="1017"/>
      <c r="FNJ124" s="1017"/>
      <c r="FNK124" s="1017"/>
      <c r="FNL124" s="1017"/>
      <c r="FNM124" s="1017"/>
      <c r="FNN124" s="1017"/>
      <c r="FNO124" s="1017"/>
      <c r="FNP124" s="1017"/>
      <c r="FNQ124" s="1017"/>
      <c r="FNR124" s="1017"/>
      <c r="FNS124" s="1017"/>
      <c r="FNT124" s="1017"/>
      <c r="FNU124" s="1017"/>
      <c r="FNV124" s="1017"/>
      <c r="FNW124" s="1017"/>
      <c r="FNX124" s="1017"/>
      <c r="FNY124" s="1017"/>
      <c r="FNZ124" s="1017"/>
      <c r="FOA124" s="1017"/>
      <c r="FOB124" s="1017"/>
      <c r="FOC124" s="1017"/>
      <c r="FOD124" s="1017"/>
      <c r="FOE124" s="1017"/>
      <c r="FOF124" s="1017"/>
      <c r="FOG124" s="1017"/>
      <c r="FOH124" s="1017"/>
      <c r="FOI124" s="1017"/>
      <c r="FOJ124" s="1017"/>
      <c r="FOK124" s="1017"/>
      <c r="FOL124" s="1017"/>
      <c r="FOM124" s="1017"/>
      <c r="FON124" s="1017"/>
      <c r="FOO124" s="1017"/>
      <c r="FOP124" s="1017"/>
      <c r="FOQ124" s="1017"/>
      <c r="FOR124" s="1017"/>
      <c r="FOS124" s="1017"/>
      <c r="FOT124" s="1017"/>
      <c r="FOU124" s="1017"/>
      <c r="FOV124" s="1017"/>
      <c r="FOW124" s="1017"/>
      <c r="FOX124" s="1017"/>
      <c r="FOY124" s="1017"/>
      <c r="FOZ124" s="1017"/>
      <c r="FPA124" s="1017"/>
      <c r="FPB124" s="1017"/>
      <c r="FPC124" s="1017"/>
      <c r="FPD124" s="1017"/>
      <c r="FPE124" s="1017"/>
      <c r="FPF124" s="1017"/>
      <c r="FPG124" s="1017"/>
      <c r="FPH124" s="1017"/>
      <c r="FPI124" s="1017"/>
      <c r="FPJ124" s="1017"/>
      <c r="FPK124" s="1017"/>
      <c r="FPL124" s="1017"/>
      <c r="FPM124" s="1017"/>
      <c r="FPN124" s="1017"/>
      <c r="FPO124" s="1017"/>
      <c r="FPP124" s="1017"/>
      <c r="FPQ124" s="1017"/>
      <c r="FPR124" s="1017"/>
      <c r="FPS124" s="1017"/>
      <c r="FPT124" s="1017"/>
      <c r="FPU124" s="1017"/>
      <c r="FPV124" s="1017"/>
      <c r="FPW124" s="1017"/>
      <c r="FPX124" s="1017"/>
      <c r="FPY124" s="1017"/>
      <c r="FPZ124" s="1017"/>
      <c r="FQA124" s="1017"/>
      <c r="FQB124" s="1017"/>
      <c r="FQC124" s="1017"/>
      <c r="FQD124" s="1017"/>
      <c r="FQE124" s="1017"/>
      <c r="FQF124" s="1017"/>
      <c r="FQG124" s="1017"/>
      <c r="FQH124" s="1017"/>
      <c r="FQI124" s="1017"/>
      <c r="FQJ124" s="1017"/>
      <c r="FQK124" s="1017"/>
      <c r="FQL124" s="1017"/>
      <c r="FQM124" s="1017"/>
      <c r="FQN124" s="1017"/>
      <c r="FQO124" s="1017"/>
      <c r="FQP124" s="1017"/>
      <c r="FQQ124" s="1017"/>
      <c r="FQR124" s="1017"/>
      <c r="FQS124" s="1017"/>
      <c r="FQT124" s="1017"/>
      <c r="FQU124" s="1017"/>
      <c r="FQV124" s="1017"/>
      <c r="FQW124" s="1017"/>
      <c r="FQX124" s="1017"/>
      <c r="FQY124" s="1017"/>
      <c r="FQZ124" s="1017"/>
      <c r="FRA124" s="1017"/>
      <c r="FRB124" s="1017"/>
      <c r="FRC124" s="1017"/>
      <c r="FRD124" s="1017"/>
      <c r="FRE124" s="1017"/>
      <c r="FRF124" s="1017"/>
      <c r="FRG124" s="1017"/>
      <c r="FRH124" s="1017"/>
      <c r="FRI124" s="1017"/>
      <c r="FRJ124" s="1017"/>
      <c r="FRK124" s="1017"/>
      <c r="FRL124" s="1017"/>
      <c r="FRM124" s="1017"/>
      <c r="FRN124" s="1017"/>
      <c r="FRO124" s="1017"/>
      <c r="FRP124" s="1017"/>
      <c r="FRQ124" s="1017"/>
      <c r="FRR124" s="1017"/>
      <c r="FRS124" s="1017"/>
      <c r="FRT124" s="1017"/>
      <c r="FRU124" s="1017"/>
      <c r="FRV124" s="1017"/>
      <c r="FRW124" s="1017"/>
      <c r="FRX124" s="1017"/>
      <c r="FRY124" s="1017"/>
      <c r="FRZ124" s="1017"/>
      <c r="FSA124" s="1017"/>
      <c r="FSB124" s="1017"/>
      <c r="FSC124" s="1017"/>
      <c r="FSD124" s="1017"/>
      <c r="FSE124" s="1017"/>
      <c r="FSF124" s="1017"/>
      <c r="FSG124" s="1017"/>
      <c r="FSH124" s="1017"/>
      <c r="FSI124" s="1017"/>
      <c r="FSJ124" s="1017"/>
      <c r="FSK124" s="1017"/>
      <c r="FSL124" s="1017"/>
      <c r="FSM124" s="1017"/>
      <c r="FSN124" s="1017"/>
      <c r="FSO124" s="1017"/>
      <c r="FSP124" s="1017"/>
      <c r="FSQ124" s="1017"/>
      <c r="FSR124" s="1017"/>
      <c r="FSS124" s="1017"/>
      <c r="FST124" s="1017"/>
      <c r="FSU124" s="1017"/>
      <c r="FSV124" s="1017"/>
      <c r="FSW124" s="1017"/>
      <c r="FSX124" s="1017"/>
      <c r="FSY124" s="1017"/>
      <c r="FSZ124" s="1017"/>
      <c r="FTA124" s="1017"/>
      <c r="FTB124" s="1017"/>
      <c r="FTC124" s="1017"/>
      <c r="FTD124" s="1017"/>
      <c r="FTE124" s="1017"/>
      <c r="FTF124" s="1017"/>
      <c r="FTG124" s="1017"/>
      <c r="FTH124" s="1017"/>
      <c r="FTI124" s="1017"/>
      <c r="FTJ124" s="1017"/>
      <c r="FTK124" s="1017"/>
      <c r="FTL124" s="1017"/>
      <c r="FTM124" s="1017"/>
      <c r="FTN124" s="1017"/>
      <c r="FTO124" s="1017"/>
      <c r="FTP124" s="1017"/>
      <c r="FTQ124" s="1017"/>
      <c r="FTR124" s="1017"/>
      <c r="FTS124" s="1017"/>
      <c r="FTT124" s="1017"/>
      <c r="FTU124" s="1017"/>
      <c r="FTV124" s="1017"/>
      <c r="FTW124" s="1017"/>
      <c r="FTX124" s="1017"/>
      <c r="FTY124" s="1017"/>
      <c r="FTZ124" s="1017"/>
      <c r="FUA124" s="1017"/>
      <c r="FUB124" s="1017"/>
      <c r="FUC124" s="1017"/>
      <c r="FUD124" s="1017"/>
      <c r="FUE124" s="1017"/>
      <c r="FUF124" s="1017"/>
      <c r="FUG124" s="1017"/>
      <c r="FUH124" s="1017"/>
      <c r="FUI124" s="1017"/>
      <c r="FUJ124" s="1017"/>
      <c r="FUK124" s="1017"/>
      <c r="FUL124" s="1017"/>
      <c r="FUM124" s="1017"/>
      <c r="FUN124" s="1017"/>
      <c r="FUO124" s="1017"/>
      <c r="FUP124" s="1017"/>
      <c r="FUQ124" s="1017"/>
      <c r="FUR124" s="1017"/>
      <c r="FUS124" s="1017"/>
      <c r="FUT124" s="1017"/>
      <c r="FUU124" s="1017"/>
      <c r="FUV124" s="1017"/>
      <c r="FUW124" s="1017"/>
      <c r="FUX124" s="1017"/>
      <c r="FUY124" s="1017"/>
      <c r="FUZ124" s="1017"/>
      <c r="FVA124" s="1017"/>
      <c r="FVB124" s="1017"/>
      <c r="FVC124" s="1017"/>
      <c r="FVD124" s="1017"/>
      <c r="FVE124" s="1017"/>
      <c r="FVF124" s="1017"/>
      <c r="FVG124" s="1017"/>
      <c r="FVH124" s="1017"/>
      <c r="FVI124" s="1017"/>
      <c r="FVJ124" s="1017"/>
      <c r="FVK124" s="1017"/>
      <c r="FVL124" s="1017"/>
      <c r="FVM124" s="1017"/>
      <c r="FVN124" s="1017"/>
      <c r="FVO124" s="1017"/>
      <c r="FVP124" s="1017"/>
      <c r="FVQ124" s="1017"/>
      <c r="FVR124" s="1017"/>
      <c r="FVS124" s="1017"/>
      <c r="FVT124" s="1017"/>
      <c r="FVU124" s="1017"/>
      <c r="FVV124" s="1017"/>
      <c r="FVW124" s="1017"/>
      <c r="FVX124" s="1017"/>
      <c r="FVY124" s="1017"/>
      <c r="FVZ124" s="1017"/>
      <c r="FWA124" s="1017"/>
      <c r="FWB124" s="1017"/>
      <c r="FWC124" s="1017"/>
      <c r="FWD124" s="1017"/>
      <c r="FWE124" s="1017"/>
      <c r="FWF124" s="1017"/>
      <c r="FWG124" s="1017"/>
      <c r="FWH124" s="1017"/>
      <c r="FWI124" s="1017"/>
      <c r="FWJ124" s="1017"/>
      <c r="FWK124" s="1017"/>
      <c r="FWL124" s="1017"/>
      <c r="FWM124" s="1017"/>
      <c r="FWN124" s="1017"/>
      <c r="FWO124" s="1017"/>
      <c r="FWP124" s="1017"/>
      <c r="FWQ124" s="1017"/>
      <c r="FWR124" s="1017"/>
      <c r="FWS124" s="1017"/>
      <c r="FWT124" s="1017"/>
      <c r="FWU124" s="1017"/>
      <c r="FWV124" s="1017"/>
      <c r="FWW124" s="1017"/>
      <c r="FWX124" s="1017"/>
      <c r="FWY124" s="1017"/>
      <c r="FWZ124" s="1017"/>
      <c r="FXA124" s="1017"/>
      <c r="FXB124" s="1017"/>
      <c r="FXC124" s="1017"/>
      <c r="FXD124" s="1017"/>
      <c r="FXE124" s="1017"/>
      <c r="FXF124" s="1017"/>
      <c r="FXG124" s="1017"/>
      <c r="FXH124" s="1017"/>
      <c r="FXI124" s="1017"/>
      <c r="FXJ124" s="1017"/>
      <c r="FXK124" s="1017"/>
      <c r="FXL124" s="1017"/>
      <c r="FXM124" s="1017"/>
      <c r="FXN124" s="1017"/>
      <c r="FXO124" s="1017"/>
      <c r="FXP124" s="1017"/>
      <c r="FXQ124" s="1017"/>
      <c r="FXR124" s="1017"/>
      <c r="FXS124" s="1017"/>
      <c r="FXT124" s="1017"/>
      <c r="FXU124" s="1017"/>
      <c r="FXV124" s="1017"/>
      <c r="FXW124" s="1017"/>
      <c r="FXX124" s="1017"/>
      <c r="FXY124" s="1017"/>
      <c r="FXZ124" s="1017"/>
      <c r="FYA124" s="1017"/>
      <c r="FYB124" s="1017"/>
      <c r="FYC124" s="1017"/>
      <c r="FYD124" s="1017"/>
      <c r="FYE124" s="1017"/>
      <c r="FYF124" s="1017"/>
      <c r="FYG124" s="1017"/>
      <c r="FYH124" s="1017"/>
      <c r="FYI124" s="1017"/>
      <c r="FYJ124" s="1017"/>
      <c r="FYK124" s="1017"/>
      <c r="FYL124" s="1017"/>
      <c r="FYM124" s="1017"/>
      <c r="FYN124" s="1017"/>
      <c r="FYO124" s="1017"/>
      <c r="FYP124" s="1017"/>
      <c r="FYQ124" s="1017"/>
      <c r="FYR124" s="1017"/>
      <c r="FYS124" s="1017"/>
      <c r="FYT124" s="1017"/>
      <c r="FYU124" s="1017"/>
      <c r="FYV124" s="1017"/>
      <c r="FYW124" s="1017"/>
      <c r="FYX124" s="1017"/>
      <c r="FYY124" s="1017"/>
      <c r="FYZ124" s="1017"/>
      <c r="FZA124" s="1017"/>
      <c r="FZB124" s="1017"/>
      <c r="FZC124" s="1017"/>
      <c r="FZD124" s="1017"/>
      <c r="FZE124" s="1017"/>
      <c r="FZF124" s="1017"/>
      <c r="FZG124" s="1017"/>
      <c r="FZH124" s="1017"/>
      <c r="FZI124" s="1017"/>
      <c r="FZJ124" s="1017"/>
      <c r="FZK124" s="1017"/>
      <c r="FZL124" s="1017"/>
      <c r="FZM124" s="1017"/>
      <c r="FZN124" s="1017"/>
      <c r="FZO124" s="1017"/>
      <c r="FZP124" s="1017"/>
      <c r="FZQ124" s="1017"/>
      <c r="FZR124" s="1017"/>
      <c r="FZS124" s="1017"/>
      <c r="FZT124" s="1017"/>
      <c r="FZU124" s="1017"/>
      <c r="FZV124" s="1017"/>
      <c r="FZW124" s="1017"/>
      <c r="FZX124" s="1017"/>
      <c r="FZY124" s="1017"/>
      <c r="FZZ124" s="1017"/>
      <c r="GAA124" s="1017"/>
      <c r="GAB124" s="1017"/>
      <c r="GAC124" s="1017"/>
      <c r="GAD124" s="1017"/>
      <c r="GAE124" s="1017"/>
      <c r="GAF124" s="1017"/>
      <c r="GAG124" s="1017"/>
      <c r="GAH124" s="1017"/>
      <c r="GAI124" s="1017"/>
      <c r="GAJ124" s="1017"/>
      <c r="GAK124" s="1017"/>
      <c r="GAL124" s="1017"/>
      <c r="GAM124" s="1017"/>
      <c r="GAN124" s="1017"/>
      <c r="GAO124" s="1017"/>
      <c r="GAP124" s="1017"/>
      <c r="GAQ124" s="1017"/>
      <c r="GAR124" s="1017"/>
      <c r="GAS124" s="1017"/>
      <c r="GAT124" s="1017"/>
      <c r="GAU124" s="1017"/>
      <c r="GAV124" s="1017"/>
      <c r="GAW124" s="1017"/>
      <c r="GAX124" s="1017"/>
      <c r="GAY124" s="1017"/>
      <c r="GAZ124" s="1017"/>
      <c r="GBA124" s="1017"/>
      <c r="GBB124" s="1017"/>
      <c r="GBC124" s="1017"/>
      <c r="GBD124" s="1017"/>
      <c r="GBE124" s="1017"/>
      <c r="GBF124" s="1017"/>
      <c r="GBG124" s="1017"/>
      <c r="GBH124" s="1017"/>
      <c r="GBI124" s="1017"/>
      <c r="GBJ124" s="1017"/>
      <c r="GBK124" s="1017"/>
      <c r="GBL124" s="1017"/>
      <c r="GBM124" s="1017"/>
      <c r="GBN124" s="1017"/>
      <c r="GBO124" s="1017"/>
      <c r="GBP124" s="1017"/>
      <c r="GBQ124" s="1017"/>
      <c r="GBR124" s="1017"/>
      <c r="GBS124" s="1017"/>
      <c r="GBT124" s="1017"/>
      <c r="GBU124" s="1017"/>
      <c r="GBV124" s="1017"/>
      <c r="GBW124" s="1017"/>
      <c r="GBX124" s="1017"/>
      <c r="GBY124" s="1017"/>
      <c r="GBZ124" s="1017"/>
      <c r="GCA124" s="1017"/>
      <c r="GCB124" s="1017"/>
      <c r="GCC124" s="1017"/>
      <c r="GCD124" s="1017"/>
      <c r="GCE124" s="1017"/>
      <c r="GCF124" s="1017"/>
      <c r="GCG124" s="1017"/>
      <c r="GCH124" s="1017"/>
      <c r="GCI124" s="1017"/>
      <c r="GCJ124" s="1017"/>
      <c r="GCK124" s="1017"/>
      <c r="GCL124" s="1017"/>
      <c r="GCM124" s="1017"/>
      <c r="GCN124" s="1017"/>
      <c r="GCO124" s="1017"/>
      <c r="GCP124" s="1017"/>
      <c r="GCQ124" s="1017"/>
      <c r="GCR124" s="1017"/>
      <c r="GCS124" s="1017"/>
      <c r="GCT124" s="1017"/>
      <c r="GCU124" s="1017"/>
      <c r="GCV124" s="1017"/>
      <c r="GCW124" s="1017"/>
      <c r="GCX124" s="1017"/>
      <c r="GCY124" s="1017"/>
      <c r="GCZ124" s="1017"/>
      <c r="GDA124" s="1017"/>
      <c r="GDB124" s="1017"/>
      <c r="GDC124" s="1017"/>
      <c r="GDD124" s="1017"/>
      <c r="GDE124" s="1017"/>
      <c r="GDF124" s="1017"/>
      <c r="GDG124" s="1017"/>
      <c r="GDH124" s="1017"/>
      <c r="GDI124" s="1017"/>
      <c r="GDJ124" s="1017"/>
      <c r="GDK124" s="1017"/>
      <c r="GDL124" s="1017"/>
      <c r="GDM124" s="1017"/>
      <c r="GDN124" s="1017"/>
      <c r="GDO124" s="1017"/>
      <c r="GDP124" s="1017"/>
      <c r="GDQ124" s="1017"/>
      <c r="GDR124" s="1017"/>
      <c r="GDS124" s="1017"/>
      <c r="GDT124" s="1017"/>
      <c r="GDU124" s="1017"/>
      <c r="GDV124" s="1017"/>
      <c r="GDW124" s="1017"/>
      <c r="GDX124" s="1017"/>
      <c r="GDY124" s="1017"/>
      <c r="GDZ124" s="1017"/>
      <c r="GEA124" s="1017"/>
      <c r="GEB124" s="1017"/>
      <c r="GEC124" s="1017"/>
      <c r="GED124" s="1017"/>
      <c r="GEE124" s="1017"/>
      <c r="GEF124" s="1017"/>
      <c r="GEG124" s="1017"/>
      <c r="GEH124" s="1017"/>
      <c r="GEI124" s="1017"/>
      <c r="GEJ124" s="1017"/>
      <c r="GEK124" s="1017"/>
      <c r="GEL124" s="1017"/>
      <c r="GEM124" s="1017"/>
      <c r="GEN124" s="1017"/>
      <c r="GEO124" s="1017"/>
      <c r="GEP124" s="1017"/>
      <c r="GEQ124" s="1017"/>
      <c r="GER124" s="1017"/>
      <c r="GES124" s="1017"/>
      <c r="GET124" s="1017"/>
      <c r="GEU124" s="1017"/>
      <c r="GEV124" s="1017"/>
      <c r="GEW124" s="1017"/>
      <c r="GEX124" s="1017"/>
      <c r="GEY124" s="1017"/>
      <c r="GEZ124" s="1017"/>
      <c r="GFA124" s="1017"/>
      <c r="GFB124" s="1017"/>
      <c r="GFC124" s="1017"/>
      <c r="GFD124" s="1017"/>
      <c r="GFE124" s="1017"/>
      <c r="GFF124" s="1017"/>
      <c r="GFG124" s="1017"/>
      <c r="GFH124" s="1017"/>
      <c r="GFI124" s="1017"/>
      <c r="GFJ124" s="1017"/>
      <c r="GFK124" s="1017"/>
      <c r="GFL124" s="1017"/>
      <c r="GFM124" s="1017"/>
      <c r="GFN124" s="1017"/>
      <c r="GFO124" s="1017"/>
      <c r="GFP124" s="1017"/>
      <c r="GFQ124" s="1017"/>
      <c r="GFR124" s="1017"/>
      <c r="GFS124" s="1017"/>
      <c r="GFT124" s="1017"/>
      <c r="GFU124" s="1017"/>
      <c r="GFV124" s="1017"/>
      <c r="GFW124" s="1017"/>
      <c r="GFX124" s="1017"/>
      <c r="GFY124" s="1017"/>
      <c r="GFZ124" s="1017"/>
      <c r="GGA124" s="1017"/>
      <c r="GGB124" s="1017"/>
      <c r="GGC124" s="1017"/>
      <c r="GGD124" s="1017"/>
      <c r="GGE124" s="1017"/>
      <c r="GGF124" s="1017"/>
      <c r="GGG124" s="1017"/>
      <c r="GGH124" s="1017"/>
      <c r="GGI124" s="1017"/>
      <c r="GGJ124" s="1017"/>
      <c r="GGK124" s="1017"/>
      <c r="GGL124" s="1017"/>
      <c r="GGM124" s="1017"/>
      <c r="GGN124" s="1017"/>
      <c r="GGO124" s="1017"/>
      <c r="GGP124" s="1017"/>
      <c r="GGQ124" s="1017"/>
      <c r="GGR124" s="1017"/>
      <c r="GGS124" s="1017"/>
      <c r="GGT124" s="1017"/>
      <c r="GGU124" s="1017"/>
      <c r="GGV124" s="1017"/>
      <c r="GGW124" s="1017"/>
      <c r="GGX124" s="1017"/>
      <c r="GGY124" s="1017"/>
      <c r="GGZ124" s="1017"/>
      <c r="GHA124" s="1017"/>
      <c r="GHB124" s="1017"/>
      <c r="GHC124" s="1017"/>
      <c r="GHD124" s="1017"/>
      <c r="GHE124" s="1017"/>
      <c r="GHF124" s="1017"/>
      <c r="GHG124" s="1017"/>
      <c r="GHH124" s="1017"/>
      <c r="GHI124" s="1017"/>
      <c r="GHJ124" s="1017"/>
      <c r="GHK124" s="1017"/>
      <c r="GHL124" s="1017"/>
      <c r="GHM124" s="1017"/>
      <c r="GHN124" s="1017"/>
      <c r="GHO124" s="1017"/>
      <c r="GHP124" s="1017"/>
      <c r="GHQ124" s="1017"/>
      <c r="GHR124" s="1017"/>
      <c r="GHS124" s="1017"/>
      <c r="GHT124" s="1017"/>
      <c r="GHU124" s="1017"/>
      <c r="GHV124" s="1017"/>
      <c r="GHW124" s="1017"/>
      <c r="GHX124" s="1017"/>
      <c r="GHY124" s="1017"/>
      <c r="GHZ124" s="1017"/>
      <c r="GIA124" s="1017"/>
      <c r="GIB124" s="1017"/>
      <c r="GIC124" s="1017"/>
      <c r="GID124" s="1017"/>
      <c r="GIE124" s="1017"/>
      <c r="GIF124" s="1017"/>
      <c r="GIG124" s="1017"/>
      <c r="GIH124" s="1017"/>
      <c r="GII124" s="1017"/>
      <c r="GIJ124" s="1017"/>
      <c r="GIK124" s="1017"/>
      <c r="GIL124" s="1017"/>
      <c r="GIM124" s="1017"/>
      <c r="GIN124" s="1017"/>
      <c r="GIO124" s="1017"/>
      <c r="GIP124" s="1017"/>
      <c r="GIQ124" s="1017"/>
      <c r="GIR124" s="1017"/>
      <c r="GIS124" s="1017"/>
      <c r="GIT124" s="1017"/>
      <c r="GIU124" s="1017"/>
      <c r="GIV124" s="1017"/>
      <c r="GIW124" s="1017"/>
      <c r="GIX124" s="1017"/>
      <c r="GIY124" s="1017"/>
      <c r="GIZ124" s="1017"/>
      <c r="GJA124" s="1017"/>
      <c r="GJB124" s="1017"/>
      <c r="GJC124" s="1017"/>
      <c r="GJD124" s="1017"/>
      <c r="GJE124" s="1017"/>
      <c r="GJF124" s="1017"/>
      <c r="GJG124" s="1017"/>
      <c r="GJH124" s="1017"/>
      <c r="GJI124" s="1017"/>
      <c r="GJJ124" s="1017"/>
      <c r="GJK124" s="1017"/>
      <c r="GJL124" s="1017"/>
      <c r="GJM124" s="1017"/>
      <c r="GJN124" s="1017"/>
      <c r="GJO124" s="1017"/>
      <c r="GJP124" s="1017"/>
      <c r="GJQ124" s="1017"/>
      <c r="GJR124" s="1017"/>
      <c r="GJS124" s="1017"/>
      <c r="GJT124" s="1017"/>
      <c r="GJU124" s="1017"/>
      <c r="GJV124" s="1017"/>
      <c r="GJW124" s="1017"/>
      <c r="GJX124" s="1017"/>
      <c r="GJY124" s="1017"/>
      <c r="GJZ124" s="1017"/>
      <c r="GKA124" s="1017"/>
      <c r="GKB124" s="1017"/>
      <c r="GKC124" s="1017"/>
      <c r="GKD124" s="1017"/>
      <c r="GKE124" s="1017"/>
      <c r="GKF124" s="1017"/>
      <c r="GKG124" s="1017"/>
      <c r="GKH124" s="1017"/>
      <c r="GKI124" s="1017"/>
      <c r="GKJ124" s="1017"/>
      <c r="GKK124" s="1017"/>
      <c r="GKL124" s="1017"/>
      <c r="GKM124" s="1017"/>
      <c r="GKN124" s="1017"/>
      <c r="GKO124" s="1017"/>
      <c r="GKP124" s="1017"/>
      <c r="GKQ124" s="1017"/>
      <c r="GKR124" s="1017"/>
      <c r="GKS124" s="1017"/>
      <c r="GKT124" s="1017"/>
      <c r="GKU124" s="1017"/>
      <c r="GKV124" s="1017"/>
      <c r="GKW124" s="1017"/>
      <c r="GKX124" s="1017"/>
      <c r="GKY124" s="1017"/>
      <c r="GKZ124" s="1017"/>
      <c r="GLA124" s="1017"/>
      <c r="GLB124" s="1017"/>
      <c r="GLC124" s="1017"/>
      <c r="GLD124" s="1017"/>
      <c r="GLE124" s="1017"/>
      <c r="GLF124" s="1017"/>
      <c r="GLG124" s="1017"/>
      <c r="GLH124" s="1017"/>
      <c r="GLI124" s="1017"/>
      <c r="GLJ124" s="1017"/>
      <c r="GLK124" s="1017"/>
      <c r="GLL124" s="1017"/>
      <c r="GLM124" s="1017"/>
      <c r="GLN124" s="1017"/>
      <c r="GLO124" s="1017"/>
      <c r="GLP124" s="1017"/>
      <c r="GLQ124" s="1017"/>
      <c r="GLR124" s="1017"/>
      <c r="GLS124" s="1017"/>
      <c r="GLT124" s="1017"/>
      <c r="GLU124" s="1017"/>
      <c r="GLV124" s="1017"/>
      <c r="GLW124" s="1017"/>
      <c r="GLX124" s="1017"/>
      <c r="GLY124" s="1017"/>
      <c r="GLZ124" s="1017"/>
      <c r="GMA124" s="1017"/>
      <c r="GMB124" s="1017"/>
      <c r="GMC124" s="1017"/>
      <c r="GMD124" s="1017"/>
      <c r="GME124" s="1017"/>
      <c r="GMF124" s="1017"/>
      <c r="GMG124" s="1017"/>
      <c r="GMH124" s="1017"/>
      <c r="GMI124" s="1017"/>
      <c r="GMJ124" s="1017"/>
      <c r="GMK124" s="1017"/>
      <c r="GML124" s="1017"/>
      <c r="GMM124" s="1017"/>
      <c r="GMN124" s="1017"/>
      <c r="GMO124" s="1017"/>
      <c r="GMP124" s="1017"/>
      <c r="GMQ124" s="1017"/>
      <c r="GMR124" s="1017"/>
      <c r="GMS124" s="1017"/>
      <c r="GMT124" s="1017"/>
      <c r="GMU124" s="1017"/>
      <c r="GMV124" s="1017"/>
      <c r="GMW124" s="1017"/>
      <c r="GMX124" s="1017"/>
      <c r="GMY124" s="1017"/>
      <c r="GMZ124" s="1017"/>
      <c r="GNA124" s="1017"/>
      <c r="GNB124" s="1017"/>
      <c r="GNC124" s="1017"/>
      <c r="GND124" s="1017"/>
      <c r="GNE124" s="1017"/>
      <c r="GNF124" s="1017"/>
      <c r="GNG124" s="1017"/>
      <c r="GNH124" s="1017"/>
      <c r="GNI124" s="1017"/>
      <c r="GNJ124" s="1017"/>
      <c r="GNK124" s="1017"/>
      <c r="GNL124" s="1017"/>
      <c r="GNM124" s="1017"/>
      <c r="GNN124" s="1017"/>
      <c r="GNO124" s="1017"/>
      <c r="GNP124" s="1017"/>
      <c r="GNQ124" s="1017"/>
      <c r="GNR124" s="1017"/>
      <c r="GNS124" s="1017"/>
      <c r="GNT124" s="1017"/>
      <c r="GNU124" s="1017"/>
      <c r="GNV124" s="1017"/>
      <c r="GNW124" s="1017"/>
      <c r="GNX124" s="1017"/>
      <c r="GNY124" s="1017"/>
      <c r="GNZ124" s="1017"/>
      <c r="GOA124" s="1017"/>
      <c r="GOB124" s="1017"/>
      <c r="GOC124" s="1017"/>
      <c r="GOD124" s="1017"/>
      <c r="GOE124" s="1017"/>
      <c r="GOF124" s="1017"/>
      <c r="GOG124" s="1017"/>
      <c r="GOH124" s="1017"/>
      <c r="GOI124" s="1017"/>
      <c r="GOJ124" s="1017"/>
      <c r="GOK124" s="1017"/>
      <c r="GOL124" s="1017"/>
      <c r="GOM124" s="1017"/>
      <c r="GON124" s="1017"/>
      <c r="GOO124" s="1017"/>
      <c r="GOP124" s="1017"/>
      <c r="GOQ124" s="1017"/>
      <c r="GOR124" s="1017"/>
      <c r="GOS124" s="1017"/>
      <c r="GOT124" s="1017"/>
      <c r="GOU124" s="1017"/>
      <c r="GOV124" s="1017"/>
      <c r="GOW124" s="1017"/>
      <c r="GOX124" s="1017"/>
      <c r="GOY124" s="1017"/>
      <c r="GOZ124" s="1017"/>
      <c r="GPA124" s="1017"/>
      <c r="GPB124" s="1017"/>
      <c r="GPC124" s="1017"/>
      <c r="GPD124" s="1017"/>
      <c r="GPE124" s="1017"/>
      <c r="GPF124" s="1017"/>
      <c r="GPG124" s="1017"/>
      <c r="GPH124" s="1017"/>
      <c r="GPI124" s="1017"/>
      <c r="GPJ124" s="1017"/>
      <c r="GPK124" s="1017"/>
      <c r="GPL124" s="1017"/>
      <c r="GPM124" s="1017"/>
      <c r="GPN124" s="1017"/>
      <c r="GPO124" s="1017"/>
      <c r="GPP124" s="1017"/>
      <c r="GPQ124" s="1017"/>
      <c r="GPR124" s="1017"/>
      <c r="GPS124" s="1017"/>
      <c r="GPT124" s="1017"/>
      <c r="GPU124" s="1017"/>
      <c r="GPV124" s="1017"/>
      <c r="GPW124" s="1017"/>
      <c r="GPX124" s="1017"/>
      <c r="GPY124" s="1017"/>
      <c r="GPZ124" s="1017"/>
      <c r="GQA124" s="1017"/>
      <c r="GQB124" s="1017"/>
      <c r="GQC124" s="1017"/>
      <c r="GQD124" s="1017"/>
      <c r="GQE124" s="1017"/>
      <c r="GQF124" s="1017"/>
      <c r="GQG124" s="1017"/>
      <c r="GQH124" s="1017"/>
      <c r="GQI124" s="1017"/>
      <c r="GQJ124" s="1017"/>
      <c r="GQK124" s="1017"/>
      <c r="GQL124" s="1017"/>
      <c r="GQM124" s="1017"/>
      <c r="GQN124" s="1017"/>
      <c r="GQO124" s="1017"/>
      <c r="GQP124" s="1017"/>
      <c r="GQQ124" s="1017"/>
      <c r="GQR124" s="1017"/>
      <c r="GQS124" s="1017"/>
      <c r="GQT124" s="1017"/>
      <c r="GQU124" s="1017"/>
      <c r="GQV124" s="1017"/>
      <c r="GQW124" s="1017"/>
      <c r="GQX124" s="1017"/>
      <c r="GQY124" s="1017"/>
      <c r="GQZ124" s="1017"/>
      <c r="GRA124" s="1017"/>
      <c r="GRB124" s="1017"/>
      <c r="GRC124" s="1017"/>
      <c r="GRD124" s="1017"/>
      <c r="GRE124" s="1017"/>
      <c r="GRF124" s="1017"/>
      <c r="GRG124" s="1017"/>
      <c r="GRH124" s="1017"/>
      <c r="GRI124" s="1017"/>
      <c r="GRJ124" s="1017"/>
      <c r="GRK124" s="1017"/>
      <c r="GRL124" s="1017"/>
      <c r="GRM124" s="1017"/>
      <c r="GRN124" s="1017"/>
      <c r="GRO124" s="1017"/>
      <c r="GRP124" s="1017"/>
      <c r="GRQ124" s="1017"/>
      <c r="GRR124" s="1017"/>
      <c r="GRS124" s="1017"/>
      <c r="GRT124" s="1017"/>
      <c r="GRU124" s="1017"/>
      <c r="GRV124" s="1017"/>
      <c r="GRW124" s="1017"/>
      <c r="GRX124" s="1017"/>
      <c r="GRY124" s="1017"/>
      <c r="GRZ124" s="1017"/>
      <c r="GSA124" s="1017"/>
      <c r="GSB124" s="1017"/>
      <c r="GSC124" s="1017"/>
      <c r="GSD124" s="1017"/>
      <c r="GSE124" s="1017"/>
      <c r="GSF124" s="1017"/>
      <c r="GSG124" s="1017"/>
      <c r="GSH124" s="1017"/>
      <c r="GSI124" s="1017"/>
      <c r="GSJ124" s="1017"/>
      <c r="GSK124" s="1017"/>
      <c r="GSL124" s="1017"/>
      <c r="GSM124" s="1017"/>
      <c r="GSN124" s="1017"/>
      <c r="GSO124" s="1017"/>
      <c r="GSP124" s="1017"/>
      <c r="GSQ124" s="1017"/>
      <c r="GSR124" s="1017"/>
      <c r="GSS124" s="1017"/>
      <c r="GST124" s="1017"/>
      <c r="GSU124" s="1017"/>
      <c r="GSV124" s="1017"/>
      <c r="GSW124" s="1017"/>
      <c r="GSX124" s="1017"/>
      <c r="GSY124" s="1017"/>
      <c r="GSZ124" s="1017"/>
      <c r="GTA124" s="1017"/>
      <c r="GTB124" s="1017"/>
      <c r="GTC124" s="1017"/>
      <c r="GTD124" s="1017"/>
      <c r="GTE124" s="1017"/>
      <c r="GTF124" s="1017"/>
      <c r="GTG124" s="1017"/>
      <c r="GTH124" s="1017"/>
      <c r="GTI124" s="1017"/>
      <c r="GTJ124" s="1017"/>
      <c r="GTK124" s="1017"/>
      <c r="GTL124" s="1017"/>
      <c r="GTM124" s="1017"/>
      <c r="GTN124" s="1017"/>
      <c r="GTO124" s="1017"/>
      <c r="GTP124" s="1017"/>
      <c r="GTQ124" s="1017"/>
      <c r="GTR124" s="1017"/>
      <c r="GTS124" s="1017"/>
      <c r="GTT124" s="1017"/>
      <c r="GTU124" s="1017"/>
      <c r="GTV124" s="1017"/>
      <c r="GTW124" s="1017"/>
      <c r="GTX124" s="1017"/>
      <c r="GTY124" s="1017"/>
      <c r="GTZ124" s="1017"/>
      <c r="GUA124" s="1017"/>
      <c r="GUB124" s="1017"/>
      <c r="GUC124" s="1017"/>
      <c r="GUD124" s="1017"/>
      <c r="GUE124" s="1017"/>
      <c r="GUF124" s="1017"/>
      <c r="GUG124" s="1017"/>
      <c r="GUH124" s="1017"/>
      <c r="GUI124" s="1017"/>
      <c r="GUJ124" s="1017"/>
      <c r="GUK124" s="1017"/>
      <c r="GUL124" s="1017"/>
      <c r="GUM124" s="1017"/>
      <c r="GUN124" s="1017"/>
      <c r="GUO124" s="1017"/>
      <c r="GUP124" s="1017"/>
      <c r="GUQ124" s="1017"/>
      <c r="GUR124" s="1017"/>
      <c r="GUS124" s="1017"/>
      <c r="GUT124" s="1017"/>
      <c r="GUU124" s="1017"/>
      <c r="GUV124" s="1017"/>
      <c r="GUW124" s="1017"/>
      <c r="GUX124" s="1017"/>
      <c r="GUY124" s="1017"/>
      <c r="GUZ124" s="1017"/>
      <c r="GVA124" s="1017"/>
      <c r="GVB124" s="1017"/>
      <c r="GVC124" s="1017"/>
      <c r="GVD124" s="1017"/>
      <c r="GVE124" s="1017"/>
      <c r="GVF124" s="1017"/>
      <c r="GVG124" s="1017"/>
      <c r="GVH124" s="1017"/>
      <c r="GVI124" s="1017"/>
      <c r="GVJ124" s="1017"/>
      <c r="GVK124" s="1017"/>
      <c r="GVL124" s="1017"/>
      <c r="GVM124" s="1017"/>
      <c r="GVN124" s="1017"/>
      <c r="GVO124" s="1017"/>
      <c r="GVP124" s="1017"/>
      <c r="GVQ124" s="1017"/>
      <c r="GVR124" s="1017"/>
      <c r="GVS124" s="1017"/>
      <c r="GVT124" s="1017"/>
      <c r="GVU124" s="1017"/>
      <c r="GVV124" s="1017"/>
      <c r="GVW124" s="1017"/>
      <c r="GVX124" s="1017"/>
      <c r="GVY124" s="1017"/>
      <c r="GVZ124" s="1017"/>
      <c r="GWA124" s="1017"/>
      <c r="GWB124" s="1017"/>
      <c r="GWC124" s="1017"/>
      <c r="GWD124" s="1017"/>
      <c r="GWE124" s="1017"/>
      <c r="GWF124" s="1017"/>
      <c r="GWG124" s="1017"/>
      <c r="GWH124" s="1017"/>
      <c r="GWI124" s="1017"/>
      <c r="GWJ124" s="1017"/>
      <c r="GWK124" s="1017"/>
      <c r="GWL124" s="1017"/>
      <c r="GWM124" s="1017"/>
      <c r="GWN124" s="1017"/>
      <c r="GWO124" s="1017"/>
      <c r="GWP124" s="1017"/>
      <c r="GWQ124" s="1017"/>
      <c r="GWR124" s="1017"/>
      <c r="GWS124" s="1017"/>
      <c r="GWT124" s="1017"/>
      <c r="GWU124" s="1017"/>
      <c r="GWV124" s="1017"/>
      <c r="GWW124" s="1017"/>
      <c r="GWX124" s="1017"/>
      <c r="GWY124" s="1017"/>
      <c r="GWZ124" s="1017"/>
      <c r="GXA124" s="1017"/>
      <c r="GXB124" s="1017"/>
      <c r="GXC124" s="1017"/>
      <c r="GXD124" s="1017"/>
      <c r="GXE124" s="1017"/>
      <c r="GXF124" s="1017"/>
      <c r="GXG124" s="1017"/>
      <c r="GXH124" s="1017"/>
      <c r="GXI124" s="1017"/>
      <c r="GXJ124" s="1017"/>
      <c r="GXK124" s="1017"/>
      <c r="GXL124" s="1017"/>
      <c r="GXM124" s="1017"/>
      <c r="GXN124" s="1017"/>
      <c r="GXO124" s="1017"/>
      <c r="GXP124" s="1017"/>
      <c r="GXQ124" s="1017"/>
      <c r="GXR124" s="1017"/>
      <c r="GXS124" s="1017"/>
      <c r="GXT124" s="1017"/>
      <c r="GXU124" s="1017"/>
      <c r="GXV124" s="1017"/>
      <c r="GXW124" s="1017"/>
      <c r="GXX124" s="1017"/>
      <c r="GXY124" s="1017"/>
      <c r="GXZ124" s="1017"/>
      <c r="GYA124" s="1017"/>
      <c r="GYB124" s="1017"/>
      <c r="GYC124" s="1017"/>
      <c r="GYD124" s="1017"/>
      <c r="GYE124" s="1017"/>
      <c r="GYF124" s="1017"/>
      <c r="GYG124" s="1017"/>
      <c r="GYH124" s="1017"/>
      <c r="GYI124" s="1017"/>
      <c r="GYJ124" s="1017"/>
      <c r="GYK124" s="1017"/>
      <c r="GYL124" s="1017"/>
      <c r="GYM124" s="1017"/>
      <c r="GYN124" s="1017"/>
      <c r="GYO124" s="1017"/>
      <c r="GYP124" s="1017"/>
      <c r="GYQ124" s="1017"/>
      <c r="GYR124" s="1017"/>
      <c r="GYS124" s="1017"/>
      <c r="GYT124" s="1017"/>
      <c r="GYU124" s="1017"/>
      <c r="GYV124" s="1017"/>
      <c r="GYW124" s="1017"/>
      <c r="GYX124" s="1017"/>
      <c r="GYY124" s="1017"/>
      <c r="GYZ124" s="1017"/>
      <c r="GZA124" s="1017"/>
      <c r="GZB124" s="1017"/>
      <c r="GZC124" s="1017"/>
      <c r="GZD124" s="1017"/>
      <c r="GZE124" s="1017"/>
      <c r="GZF124" s="1017"/>
      <c r="GZG124" s="1017"/>
      <c r="GZH124" s="1017"/>
      <c r="GZI124" s="1017"/>
      <c r="GZJ124" s="1017"/>
      <c r="GZK124" s="1017"/>
      <c r="GZL124" s="1017"/>
      <c r="GZM124" s="1017"/>
      <c r="GZN124" s="1017"/>
      <c r="GZO124" s="1017"/>
      <c r="GZP124" s="1017"/>
      <c r="GZQ124" s="1017"/>
      <c r="GZR124" s="1017"/>
      <c r="GZS124" s="1017"/>
      <c r="GZT124" s="1017"/>
      <c r="GZU124" s="1017"/>
      <c r="GZV124" s="1017"/>
      <c r="GZW124" s="1017"/>
      <c r="GZX124" s="1017"/>
      <c r="GZY124" s="1017"/>
      <c r="GZZ124" s="1017"/>
      <c r="HAA124" s="1017"/>
      <c r="HAB124" s="1017"/>
      <c r="HAC124" s="1017"/>
      <c r="HAD124" s="1017"/>
      <c r="HAE124" s="1017"/>
      <c r="HAF124" s="1017"/>
      <c r="HAG124" s="1017"/>
      <c r="HAH124" s="1017"/>
      <c r="HAI124" s="1017"/>
      <c r="HAJ124" s="1017"/>
      <c r="HAK124" s="1017"/>
      <c r="HAL124" s="1017"/>
      <c r="HAM124" s="1017"/>
      <c r="HAN124" s="1017"/>
      <c r="HAO124" s="1017"/>
      <c r="HAP124" s="1017"/>
      <c r="HAQ124" s="1017"/>
      <c r="HAR124" s="1017"/>
      <c r="HAS124" s="1017"/>
      <c r="HAT124" s="1017"/>
      <c r="HAU124" s="1017"/>
      <c r="HAV124" s="1017"/>
      <c r="HAW124" s="1017"/>
      <c r="HAX124" s="1017"/>
      <c r="HAY124" s="1017"/>
      <c r="HAZ124" s="1017"/>
      <c r="HBA124" s="1017"/>
      <c r="HBB124" s="1017"/>
      <c r="HBC124" s="1017"/>
      <c r="HBD124" s="1017"/>
      <c r="HBE124" s="1017"/>
      <c r="HBF124" s="1017"/>
      <c r="HBG124" s="1017"/>
      <c r="HBH124" s="1017"/>
      <c r="HBI124" s="1017"/>
      <c r="HBJ124" s="1017"/>
      <c r="HBK124" s="1017"/>
      <c r="HBL124" s="1017"/>
      <c r="HBM124" s="1017"/>
      <c r="HBN124" s="1017"/>
      <c r="HBO124" s="1017"/>
      <c r="HBP124" s="1017"/>
      <c r="HBQ124" s="1017"/>
      <c r="HBR124" s="1017"/>
      <c r="HBS124" s="1017"/>
      <c r="HBT124" s="1017"/>
      <c r="HBU124" s="1017"/>
      <c r="HBV124" s="1017"/>
      <c r="HBW124" s="1017"/>
      <c r="HBX124" s="1017"/>
      <c r="HBY124" s="1017"/>
      <c r="HBZ124" s="1017"/>
      <c r="HCA124" s="1017"/>
      <c r="HCB124" s="1017"/>
      <c r="HCC124" s="1017"/>
      <c r="HCD124" s="1017"/>
      <c r="HCE124" s="1017"/>
      <c r="HCF124" s="1017"/>
      <c r="HCG124" s="1017"/>
      <c r="HCH124" s="1017"/>
      <c r="HCI124" s="1017"/>
      <c r="HCJ124" s="1017"/>
      <c r="HCK124" s="1017"/>
      <c r="HCL124" s="1017"/>
      <c r="HCM124" s="1017"/>
      <c r="HCN124" s="1017"/>
      <c r="HCO124" s="1017"/>
      <c r="HCP124" s="1017"/>
      <c r="HCQ124" s="1017"/>
      <c r="HCR124" s="1017"/>
      <c r="HCS124" s="1017"/>
      <c r="HCT124" s="1017"/>
      <c r="HCU124" s="1017"/>
      <c r="HCV124" s="1017"/>
      <c r="HCW124" s="1017"/>
      <c r="HCX124" s="1017"/>
      <c r="HCY124" s="1017"/>
      <c r="HCZ124" s="1017"/>
      <c r="HDA124" s="1017"/>
      <c r="HDB124" s="1017"/>
      <c r="HDC124" s="1017"/>
      <c r="HDD124" s="1017"/>
      <c r="HDE124" s="1017"/>
      <c r="HDF124" s="1017"/>
      <c r="HDG124" s="1017"/>
      <c r="HDH124" s="1017"/>
      <c r="HDI124" s="1017"/>
      <c r="HDJ124" s="1017"/>
      <c r="HDK124" s="1017"/>
      <c r="HDL124" s="1017"/>
      <c r="HDM124" s="1017"/>
      <c r="HDN124" s="1017"/>
      <c r="HDO124" s="1017"/>
      <c r="HDP124" s="1017"/>
      <c r="HDQ124" s="1017"/>
      <c r="HDR124" s="1017"/>
      <c r="HDS124" s="1017"/>
      <c r="HDT124" s="1017"/>
      <c r="HDU124" s="1017"/>
      <c r="HDV124" s="1017"/>
      <c r="HDW124" s="1017"/>
      <c r="HDX124" s="1017"/>
      <c r="HDY124" s="1017"/>
      <c r="HDZ124" s="1017"/>
      <c r="HEA124" s="1017"/>
      <c r="HEB124" s="1017"/>
      <c r="HEC124" s="1017"/>
      <c r="HED124" s="1017"/>
      <c r="HEE124" s="1017"/>
      <c r="HEF124" s="1017"/>
      <c r="HEG124" s="1017"/>
      <c r="HEH124" s="1017"/>
      <c r="HEI124" s="1017"/>
      <c r="HEJ124" s="1017"/>
      <c r="HEK124" s="1017"/>
      <c r="HEL124" s="1017"/>
      <c r="HEM124" s="1017"/>
      <c r="HEN124" s="1017"/>
      <c r="HEO124" s="1017"/>
      <c r="HEP124" s="1017"/>
      <c r="HEQ124" s="1017"/>
      <c r="HER124" s="1017"/>
      <c r="HES124" s="1017"/>
      <c r="HET124" s="1017"/>
      <c r="HEU124" s="1017"/>
      <c r="HEV124" s="1017"/>
      <c r="HEW124" s="1017"/>
      <c r="HEX124" s="1017"/>
      <c r="HEY124" s="1017"/>
      <c r="HEZ124" s="1017"/>
      <c r="HFA124" s="1017"/>
      <c r="HFB124" s="1017"/>
      <c r="HFC124" s="1017"/>
      <c r="HFD124" s="1017"/>
      <c r="HFE124" s="1017"/>
      <c r="HFF124" s="1017"/>
      <c r="HFG124" s="1017"/>
      <c r="HFH124" s="1017"/>
      <c r="HFI124" s="1017"/>
      <c r="HFJ124" s="1017"/>
      <c r="HFK124" s="1017"/>
      <c r="HFL124" s="1017"/>
      <c r="HFM124" s="1017"/>
      <c r="HFN124" s="1017"/>
      <c r="HFO124" s="1017"/>
      <c r="HFP124" s="1017"/>
      <c r="HFQ124" s="1017"/>
      <c r="HFR124" s="1017"/>
      <c r="HFS124" s="1017"/>
      <c r="HFT124" s="1017"/>
      <c r="HFU124" s="1017"/>
      <c r="HFV124" s="1017"/>
      <c r="HFW124" s="1017"/>
      <c r="HFX124" s="1017"/>
      <c r="HFY124" s="1017"/>
      <c r="HFZ124" s="1017"/>
      <c r="HGA124" s="1017"/>
      <c r="HGB124" s="1017"/>
      <c r="HGC124" s="1017"/>
      <c r="HGD124" s="1017"/>
      <c r="HGE124" s="1017"/>
      <c r="HGF124" s="1017"/>
      <c r="HGG124" s="1017"/>
      <c r="HGH124" s="1017"/>
      <c r="HGI124" s="1017"/>
      <c r="HGJ124" s="1017"/>
      <c r="HGK124" s="1017"/>
      <c r="HGL124" s="1017"/>
      <c r="HGM124" s="1017"/>
      <c r="HGN124" s="1017"/>
      <c r="HGO124" s="1017"/>
      <c r="HGP124" s="1017"/>
      <c r="HGQ124" s="1017"/>
      <c r="HGR124" s="1017"/>
      <c r="HGS124" s="1017"/>
      <c r="HGT124" s="1017"/>
      <c r="HGU124" s="1017"/>
      <c r="HGV124" s="1017"/>
      <c r="HGW124" s="1017"/>
      <c r="HGX124" s="1017"/>
      <c r="HGY124" s="1017"/>
      <c r="HGZ124" s="1017"/>
      <c r="HHA124" s="1017"/>
      <c r="HHB124" s="1017"/>
      <c r="HHC124" s="1017"/>
      <c r="HHD124" s="1017"/>
      <c r="HHE124" s="1017"/>
      <c r="HHF124" s="1017"/>
      <c r="HHG124" s="1017"/>
      <c r="HHH124" s="1017"/>
      <c r="HHI124" s="1017"/>
      <c r="HHJ124" s="1017"/>
      <c r="HHK124" s="1017"/>
      <c r="HHL124" s="1017"/>
      <c r="HHM124" s="1017"/>
      <c r="HHN124" s="1017"/>
      <c r="HHO124" s="1017"/>
      <c r="HHP124" s="1017"/>
      <c r="HHQ124" s="1017"/>
      <c r="HHR124" s="1017"/>
      <c r="HHS124" s="1017"/>
      <c r="HHT124" s="1017"/>
      <c r="HHU124" s="1017"/>
      <c r="HHV124" s="1017"/>
      <c r="HHW124" s="1017"/>
      <c r="HHX124" s="1017"/>
      <c r="HHY124" s="1017"/>
      <c r="HHZ124" s="1017"/>
      <c r="HIA124" s="1017"/>
      <c r="HIB124" s="1017"/>
      <c r="HIC124" s="1017"/>
      <c r="HID124" s="1017"/>
      <c r="HIE124" s="1017"/>
      <c r="HIF124" s="1017"/>
      <c r="HIG124" s="1017"/>
      <c r="HIH124" s="1017"/>
      <c r="HII124" s="1017"/>
      <c r="HIJ124" s="1017"/>
      <c r="HIK124" s="1017"/>
      <c r="HIL124" s="1017"/>
      <c r="HIM124" s="1017"/>
      <c r="HIN124" s="1017"/>
      <c r="HIO124" s="1017"/>
      <c r="HIP124" s="1017"/>
      <c r="HIQ124" s="1017"/>
      <c r="HIR124" s="1017"/>
      <c r="HIS124" s="1017"/>
      <c r="HIT124" s="1017"/>
      <c r="HIU124" s="1017"/>
      <c r="HIV124" s="1017"/>
      <c r="HIW124" s="1017"/>
      <c r="HIX124" s="1017"/>
      <c r="HIY124" s="1017"/>
      <c r="HIZ124" s="1017"/>
      <c r="HJA124" s="1017"/>
      <c r="HJB124" s="1017"/>
      <c r="HJC124" s="1017"/>
      <c r="HJD124" s="1017"/>
      <c r="HJE124" s="1017"/>
      <c r="HJF124" s="1017"/>
      <c r="HJG124" s="1017"/>
      <c r="HJH124" s="1017"/>
      <c r="HJI124" s="1017"/>
      <c r="HJJ124" s="1017"/>
      <c r="HJK124" s="1017"/>
      <c r="HJL124" s="1017"/>
      <c r="HJM124" s="1017"/>
      <c r="HJN124" s="1017"/>
      <c r="HJO124" s="1017"/>
      <c r="HJP124" s="1017"/>
      <c r="HJQ124" s="1017"/>
      <c r="HJR124" s="1017"/>
      <c r="HJS124" s="1017"/>
      <c r="HJT124" s="1017"/>
      <c r="HJU124" s="1017"/>
      <c r="HJV124" s="1017"/>
      <c r="HJW124" s="1017"/>
      <c r="HJX124" s="1017"/>
      <c r="HJY124" s="1017"/>
      <c r="HJZ124" s="1017"/>
      <c r="HKA124" s="1017"/>
      <c r="HKB124" s="1017"/>
      <c r="HKC124" s="1017"/>
      <c r="HKD124" s="1017"/>
      <c r="HKE124" s="1017"/>
      <c r="HKF124" s="1017"/>
      <c r="HKG124" s="1017"/>
      <c r="HKH124" s="1017"/>
      <c r="HKI124" s="1017"/>
      <c r="HKJ124" s="1017"/>
      <c r="HKK124" s="1017"/>
      <c r="HKL124" s="1017"/>
      <c r="HKM124" s="1017"/>
      <c r="HKN124" s="1017"/>
      <c r="HKO124" s="1017"/>
      <c r="HKP124" s="1017"/>
      <c r="HKQ124" s="1017"/>
      <c r="HKR124" s="1017"/>
      <c r="HKS124" s="1017"/>
      <c r="HKT124" s="1017"/>
      <c r="HKU124" s="1017"/>
      <c r="HKV124" s="1017"/>
      <c r="HKW124" s="1017"/>
      <c r="HKX124" s="1017"/>
      <c r="HKY124" s="1017"/>
      <c r="HKZ124" s="1017"/>
      <c r="HLA124" s="1017"/>
      <c r="HLB124" s="1017"/>
      <c r="HLC124" s="1017"/>
      <c r="HLD124" s="1017"/>
      <c r="HLE124" s="1017"/>
      <c r="HLF124" s="1017"/>
      <c r="HLG124" s="1017"/>
      <c r="HLH124" s="1017"/>
      <c r="HLI124" s="1017"/>
      <c r="HLJ124" s="1017"/>
      <c r="HLK124" s="1017"/>
      <c r="HLL124" s="1017"/>
      <c r="HLM124" s="1017"/>
      <c r="HLN124" s="1017"/>
      <c r="HLO124" s="1017"/>
      <c r="HLP124" s="1017"/>
      <c r="HLQ124" s="1017"/>
      <c r="HLR124" s="1017"/>
      <c r="HLS124" s="1017"/>
      <c r="HLT124" s="1017"/>
      <c r="HLU124" s="1017"/>
      <c r="HLV124" s="1017"/>
      <c r="HLW124" s="1017"/>
      <c r="HLX124" s="1017"/>
      <c r="HLY124" s="1017"/>
      <c r="HLZ124" s="1017"/>
      <c r="HMA124" s="1017"/>
      <c r="HMB124" s="1017"/>
      <c r="HMC124" s="1017"/>
      <c r="HMD124" s="1017"/>
      <c r="HME124" s="1017"/>
      <c r="HMF124" s="1017"/>
      <c r="HMG124" s="1017"/>
      <c r="HMH124" s="1017"/>
      <c r="HMI124" s="1017"/>
      <c r="HMJ124" s="1017"/>
      <c r="HMK124" s="1017"/>
      <c r="HML124" s="1017"/>
      <c r="HMM124" s="1017"/>
      <c r="HMN124" s="1017"/>
      <c r="HMO124" s="1017"/>
      <c r="HMP124" s="1017"/>
      <c r="HMQ124" s="1017"/>
      <c r="HMR124" s="1017"/>
      <c r="HMS124" s="1017"/>
      <c r="HMT124" s="1017"/>
      <c r="HMU124" s="1017"/>
      <c r="HMV124" s="1017"/>
      <c r="HMW124" s="1017"/>
      <c r="HMX124" s="1017"/>
      <c r="HMY124" s="1017"/>
      <c r="HMZ124" s="1017"/>
      <c r="HNA124" s="1017"/>
      <c r="HNB124" s="1017"/>
      <c r="HNC124" s="1017"/>
      <c r="HND124" s="1017"/>
      <c r="HNE124" s="1017"/>
      <c r="HNF124" s="1017"/>
      <c r="HNG124" s="1017"/>
      <c r="HNH124" s="1017"/>
      <c r="HNI124" s="1017"/>
      <c r="HNJ124" s="1017"/>
      <c r="HNK124" s="1017"/>
      <c r="HNL124" s="1017"/>
      <c r="HNM124" s="1017"/>
      <c r="HNN124" s="1017"/>
      <c r="HNO124" s="1017"/>
      <c r="HNP124" s="1017"/>
      <c r="HNQ124" s="1017"/>
      <c r="HNR124" s="1017"/>
      <c r="HNS124" s="1017"/>
      <c r="HNT124" s="1017"/>
      <c r="HNU124" s="1017"/>
      <c r="HNV124" s="1017"/>
      <c r="HNW124" s="1017"/>
      <c r="HNX124" s="1017"/>
      <c r="HNY124" s="1017"/>
      <c r="HNZ124" s="1017"/>
      <c r="HOA124" s="1017"/>
      <c r="HOB124" s="1017"/>
      <c r="HOC124" s="1017"/>
      <c r="HOD124" s="1017"/>
      <c r="HOE124" s="1017"/>
      <c r="HOF124" s="1017"/>
      <c r="HOG124" s="1017"/>
      <c r="HOH124" s="1017"/>
      <c r="HOI124" s="1017"/>
      <c r="HOJ124" s="1017"/>
      <c r="HOK124" s="1017"/>
      <c r="HOL124" s="1017"/>
      <c r="HOM124" s="1017"/>
      <c r="HON124" s="1017"/>
      <c r="HOO124" s="1017"/>
      <c r="HOP124" s="1017"/>
      <c r="HOQ124" s="1017"/>
      <c r="HOR124" s="1017"/>
      <c r="HOS124" s="1017"/>
      <c r="HOT124" s="1017"/>
      <c r="HOU124" s="1017"/>
      <c r="HOV124" s="1017"/>
      <c r="HOW124" s="1017"/>
      <c r="HOX124" s="1017"/>
      <c r="HOY124" s="1017"/>
      <c r="HOZ124" s="1017"/>
      <c r="HPA124" s="1017"/>
      <c r="HPB124" s="1017"/>
      <c r="HPC124" s="1017"/>
      <c r="HPD124" s="1017"/>
      <c r="HPE124" s="1017"/>
      <c r="HPF124" s="1017"/>
      <c r="HPG124" s="1017"/>
      <c r="HPH124" s="1017"/>
      <c r="HPI124" s="1017"/>
      <c r="HPJ124" s="1017"/>
      <c r="HPK124" s="1017"/>
      <c r="HPL124" s="1017"/>
      <c r="HPM124" s="1017"/>
      <c r="HPN124" s="1017"/>
      <c r="HPO124" s="1017"/>
      <c r="HPP124" s="1017"/>
      <c r="HPQ124" s="1017"/>
      <c r="HPR124" s="1017"/>
      <c r="HPS124" s="1017"/>
      <c r="HPT124" s="1017"/>
      <c r="HPU124" s="1017"/>
      <c r="HPV124" s="1017"/>
      <c r="HPW124" s="1017"/>
      <c r="HPX124" s="1017"/>
      <c r="HPY124" s="1017"/>
      <c r="HPZ124" s="1017"/>
      <c r="HQA124" s="1017"/>
      <c r="HQB124" s="1017"/>
      <c r="HQC124" s="1017"/>
      <c r="HQD124" s="1017"/>
      <c r="HQE124" s="1017"/>
      <c r="HQF124" s="1017"/>
      <c r="HQG124" s="1017"/>
      <c r="HQH124" s="1017"/>
      <c r="HQI124" s="1017"/>
      <c r="HQJ124" s="1017"/>
      <c r="HQK124" s="1017"/>
      <c r="HQL124" s="1017"/>
      <c r="HQM124" s="1017"/>
      <c r="HQN124" s="1017"/>
      <c r="HQO124" s="1017"/>
      <c r="HQP124" s="1017"/>
      <c r="HQQ124" s="1017"/>
      <c r="HQR124" s="1017"/>
      <c r="HQS124" s="1017"/>
      <c r="HQT124" s="1017"/>
      <c r="HQU124" s="1017"/>
      <c r="HQV124" s="1017"/>
      <c r="HQW124" s="1017"/>
      <c r="HQX124" s="1017"/>
      <c r="HQY124" s="1017"/>
      <c r="HQZ124" s="1017"/>
      <c r="HRA124" s="1017"/>
      <c r="HRB124" s="1017"/>
      <c r="HRC124" s="1017"/>
      <c r="HRD124" s="1017"/>
      <c r="HRE124" s="1017"/>
      <c r="HRF124" s="1017"/>
      <c r="HRG124" s="1017"/>
      <c r="HRH124" s="1017"/>
      <c r="HRI124" s="1017"/>
      <c r="HRJ124" s="1017"/>
      <c r="HRK124" s="1017"/>
      <c r="HRL124" s="1017"/>
      <c r="HRM124" s="1017"/>
      <c r="HRN124" s="1017"/>
      <c r="HRO124" s="1017"/>
      <c r="HRP124" s="1017"/>
      <c r="HRQ124" s="1017"/>
      <c r="HRR124" s="1017"/>
      <c r="HRS124" s="1017"/>
      <c r="HRT124" s="1017"/>
      <c r="HRU124" s="1017"/>
      <c r="HRV124" s="1017"/>
      <c r="HRW124" s="1017"/>
      <c r="HRX124" s="1017"/>
      <c r="HRY124" s="1017"/>
      <c r="HRZ124" s="1017"/>
      <c r="HSA124" s="1017"/>
      <c r="HSB124" s="1017"/>
      <c r="HSC124" s="1017"/>
      <c r="HSD124" s="1017"/>
      <c r="HSE124" s="1017"/>
      <c r="HSF124" s="1017"/>
      <c r="HSG124" s="1017"/>
      <c r="HSH124" s="1017"/>
      <c r="HSI124" s="1017"/>
      <c r="HSJ124" s="1017"/>
      <c r="HSK124" s="1017"/>
      <c r="HSL124" s="1017"/>
      <c r="HSM124" s="1017"/>
      <c r="HSN124" s="1017"/>
      <c r="HSO124" s="1017"/>
      <c r="HSP124" s="1017"/>
      <c r="HSQ124" s="1017"/>
      <c r="HSR124" s="1017"/>
      <c r="HSS124" s="1017"/>
      <c r="HST124" s="1017"/>
      <c r="HSU124" s="1017"/>
      <c r="HSV124" s="1017"/>
      <c r="HSW124" s="1017"/>
      <c r="HSX124" s="1017"/>
      <c r="HSY124" s="1017"/>
      <c r="HSZ124" s="1017"/>
      <c r="HTA124" s="1017"/>
      <c r="HTB124" s="1017"/>
      <c r="HTC124" s="1017"/>
      <c r="HTD124" s="1017"/>
      <c r="HTE124" s="1017"/>
      <c r="HTF124" s="1017"/>
      <c r="HTG124" s="1017"/>
      <c r="HTH124" s="1017"/>
      <c r="HTI124" s="1017"/>
      <c r="HTJ124" s="1017"/>
      <c r="HTK124" s="1017"/>
      <c r="HTL124" s="1017"/>
      <c r="HTM124" s="1017"/>
      <c r="HTN124" s="1017"/>
      <c r="HTO124" s="1017"/>
      <c r="HTP124" s="1017"/>
      <c r="HTQ124" s="1017"/>
      <c r="HTR124" s="1017"/>
      <c r="HTS124" s="1017"/>
      <c r="HTT124" s="1017"/>
      <c r="HTU124" s="1017"/>
      <c r="HTV124" s="1017"/>
      <c r="HTW124" s="1017"/>
      <c r="HTX124" s="1017"/>
      <c r="HTY124" s="1017"/>
      <c r="HTZ124" s="1017"/>
      <c r="HUA124" s="1017"/>
      <c r="HUB124" s="1017"/>
      <c r="HUC124" s="1017"/>
      <c r="HUD124" s="1017"/>
      <c r="HUE124" s="1017"/>
      <c r="HUF124" s="1017"/>
      <c r="HUG124" s="1017"/>
      <c r="HUH124" s="1017"/>
      <c r="HUI124" s="1017"/>
      <c r="HUJ124" s="1017"/>
      <c r="HUK124" s="1017"/>
      <c r="HUL124" s="1017"/>
      <c r="HUM124" s="1017"/>
      <c r="HUN124" s="1017"/>
      <c r="HUO124" s="1017"/>
      <c r="HUP124" s="1017"/>
      <c r="HUQ124" s="1017"/>
      <c r="HUR124" s="1017"/>
      <c r="HUS124" s="1017"/>
      <c r="HUT124" s="1017"/>
      <c r="HUU124" s="1017"/>
      <c r="HUV124" s="1017"/>
      <c r="HUW124" s="1017"/>
      <c r="HUX124" s="1017"/>
      <c r="HUY124" s="1017"/>
      <c r="HUZ124" s="1017"/>
      <c r="HVA124" s="1017"/>
      <c r="HVB124" s="1017"/>
      <c r="HVC124" s="1017"/>
      <c r="HVD124" s="1017"/>
      <c r="HVE124" s="1017"/>
      <c r="HVF124" s="1017"/>
      <c r="HVG124" s="1017"/>
      <c r="HVH124" s="1017"/>
      <c r="HVI124" s="1017"/>
      <c r="HVJ124" s="1017"/>
      <c r="HVK124" s="1017"/>
      <c r="HVL124" s="1017"/>
      <c r="HVM124" s="1017"/>
      <c r="HVN124" s="1017"/>
      <c r="HVO124" s="1017"/>
      <c r="HVP124" s="1017"/>
      <c r="HVQ124" s="1017"/>
      <c r="HVR124" s="1017"/>
      <c r="HVS124" s="1017"/>
      <c r="HVT124" s="1017"/>
      <c r="HVU124" s="1017"/>
      <c r="HVV124" s="1017"/>
      <c r="HVW124" s="1017"/>
      <c r="HVX124" s="1017"/>
      <c r="HVY124" s="1017"/>
      <c r="HVZ124" s="1017"/>
      <c r="HWA124" s="1017"/>
      <c r="HWB124" s="1017"/>
      <c r="HWC124" s="1017"/>
      <c r="HWD124" s="1017"/>
      <c r="HWE124" s="1017"/>
      <c r="HWF124" s="1017"/>
      <c r="HWG124" s="1017"/>
      <c r="HWH124" s="1017"/>
      <c r="HWI124" s="1017"/>
      <c r="HWJ124" s="1017"/>
      <c r="HWK124" s="1017"/>
      <c r="HWL124" s="1017"/>
      <c r="HWM124" s="1017"/>
      <c r="HWN124" s="1017"/>
      <c r="HWO124" s="1017"/>
      <c r="HWP124" s="1017"/>
      <c r="HWQ124" s="1017"/>
      <c r="HWR124" s="1017"/>
      <c r="HWS124" s="1017"/>
      <c r="HWT124" s="1017"/>
      <c r="HWU124" s="1017"/>
      <c r="HWV124" s="1017"/>
      <c r="HWW124" s="1017"/>
      <c r="HWX124" s="1017"/>
      <c r="HWY124" s="1017"/>
      <c r="HWZ124" s="1017"/>
      <c r="HXA124" s="1017"/>
      <c r="HXB124" s="1017"/>
      <c r="HXC124" s="1017"/>
      <c r="HXD124" s="1017"/>
      <c r="HXE124" s="1017"/>
      <c r="HXF124" s="1017"/>
      <c r="HXG124" s="1017"/>
      <c r="HXH124" s="1017"/>
      <c r="HXI124" s="1017"/>
      <c r="HXJ124" s="1017"/>
      <c r="HXK124" s="1017"/>
      <c r="HXL124" s="1017"/>
      <c r="HXM124" s="1017"/>
      <c r="HXN124" s="1017"/>
      <c r="HXO124" s="1017"/>
      <c r="HXP124" s="1017"/>
      <c r="HXQ124" s="1017"/>
      <c r="HXR124" s="1017"/>
      <c r="HXS124" s="1017"/>
      <c r="HXT124" s="1017"/>
      <c r="HXU124" s="1017"/>
      <c r="HXV124" s="1017"/>
      <c r="HXW124" s="1017"/>
      <c r="HXX124" s="1017"/>
      <c r="HXY124" s="1017"/>
      <c r="HXZ124" s="1017"/>
      <c r="HYA124" s="1017"/>
      <c r="HYB124" s="1017"/>
      <c r="HYC124" s="1017"/>
      <c r="HYD124" s="1017"/>
      <c r="HYE124" s="1017"/>
      <c r="HYF124" s="1017"/>
      <c r="HYG124" s="1017"/>
      <c r="HYH124" s="1017"/>
      <c r="HYI124" s="1017"/>
      <c r="HYJ124" s="1017"/>
      <c r="HYK124" s="1017"/>
      <c r="HYL124" s="1017"/>
      <c r="HYM124" s="1017"/>
      <c r="HYN124" s="1017"/>
      <c r="HYO124" s="1017"/>
      <c r="HYP124" s="1017"/>
      <c r="HYQ124" s="1017"/>
      <c r="HYR124" s="1017"/>
      <c r="HYS124" s="1017"/>
      <c r="HYT124" s="1017"/>
      <c r="HYU124" s="1017"/>
      <c r="HYV124" s="1017"/>
      <c r="HYW124" s="1017"/>
      <c r="HYX124" s="1017"/>
      <c r="HYY124" s="1017"/>
      <c r="HYZ124" s="1017"/>
      <c r="HZA124" s="1017"/>
      <c r="HZB124" s="1017"/>
      <c r="HZC124" s="1017"/>
      <c r="HZD124" s="1017"/>
      <c r="HZE124" s="1017"/>
      <c r="HZF124" s="1017"/>
      <c r="HZG124" s="1017"/>
      <c r="HZH124" s="1017"/>
      <c r="HZI124" s="1017"/>
      <c r="HZJ124" s="1017"/>
      <c r="HZK124" s="1017"/>
      <c r="HZL124" s="1017"/>
      <c r="HZM124" s="1017"/>
      <c r="HZN124" s="1017"/>
      <c r="HZO124" s="1017"/>
      <c r="HZP124" s="1017"/>
      <c r="HZQ124" s="1017"/>
      <c r="HZR124" s="1017"/>
      <c r="HZS124" s="1017"/>
      <c r="HZT124" s="1017"/>
      <c r="HZU124" s="1017"/>
      <c r="HZV124" s="1017"/>
      <c r="HZW124" s="1017"/>
      <c r="HZX124" s="1017"/>
      <c r="HZY124" s="1017"/>
      <c r="HZZ124" s="1017"/>
      <c r="IAA124" s="1017"/>
      <c r="IAB124" s="1017"/>
      <c r="IAC124" s="1017"/>
      <c r="IAD124" s="1017"/>
      <c r="IAE124" s="1017"/>
      <c r="IAF124" s="1017"/>
      <c r="IAG124" s="1017"/>
      <c r="IAH124" s="1017"/>
      <c r="IAI124" s="1017"/>
      <c r="IAJ124" s="1017"/>
      <c r="IAK124" s="1017"/>
      <c r="IAL124" s="1017"/>
      <c r="IAM124" s="1017"/>
      <c r="IAN124" s="1017"/>
      <c r="IAO124" s="1017"/>
      <c r="IAP124" s="1017"/>
      <c r="IAQ124" s="1017"/>
      <c r="IAR124" s="1017"/>
      <c r="IAS124" s="1017"/>
      <c r="IAT124" s="1017"/>
      <c r="IAU124" s="1017"/>
      <c r="IAV124" s="1017"/>
      <c r="IAW124" s="1017"/>
      <c r="IAX124" s="1017"/>
      <c r="IAY124" s="1017"/>
      <c r="IAZ124" s="1017"/>
      <c r="IBA124" s="1017"/>
      <c r="IBB124" s="1017"/>
      <c r="IBC124" s="1017"/>
      <c r="IBD124" s="1017"/>
      <c r="IBE124" s="1017"/>
      <c r="IBF124" s="1017"/>
      <c r="IBG124" s="1017"/>
      <c r="IBH124" s="1017"/>
      <c r="IBI124" s="1017"/>
      <c r="IBJ124" s="1017"/>
      <c r="IBK124" s="1017"/>
      <c r="IBL124" s="1017"/>
      <c r="IBM124" s="1017"/>
      <c r="IBN124" s="1017"/>
      <c r="IBO124" s="1017"/>
      <c r="IBP124" s="1017"/>
      <c r="IBQ124" s="1017"/>
      <c r="IBR124" s="1017"/>
      <c r="IBS124" s="1017"/>
      <c r="IBT124" s="1017"/>
      <c r="IBU124" s="1017"/>
      <c r="IBV124" s="1017"/>
      <c r="IBW124" s="1017"/>
      <c r="IBX124" s="1017"/>
      <c r="IBY124" s="1017"/>
      <c r="IBZ124" s="1017"/>
      <c r="ICA124" s="1017"/>
      <c r="ICB124" s="1017"/>
      <c r="ICC124" s="1017"/>
      <c r="ICD124" s="1017"/>
      <c r="ICE124" s="1017"/>
      <c r="ICF124" s="1017"/>
      <c r="ICG124" s="1017"/>
      <c r="ICH124" s="1017"/>
      <c r="ICI124" s="1017"/>
      <c r="ICJ124" s="1017"/>
      <c r="ICK124" s="1017"/>
      <c r="ICL124" s="1017"/>
      <c r="ICM124" s="1017"/>
      <c r="ICN124" s="1017"/>
      <c r="ICO124" s="1017"/>
      <c r="ICP124" s="1017"/>
      <c r="ICQ124" s="1017"/>
      <c r="ICR124" s="1017"/>
      <c r="ICS124" s="1017"/>
      <c r="ICT124" s="1017"/>
      <c r="ICU124" s="1017"/>
      <c r="ICV124" s="1017"/>
      <c r="ICW124" s="1017"/>
      <c r="ICX124" s="1017"/>
      <c r="ICY124" s="1017"/>
      <c r="ICZ124" s="1017"/>
      <c r="IDA124" s="1017"/>
      <c r="IDB124" s="1017"/>
      <c r="IDC124" s="1017"/>
      <c r="IDD124" s="1017"/>
      <c r="IDE124" s="1017"/>
      <c r="IDF124" s="1017"/>
      <c r="IDG124" s="1017"/>
      <c r="IDH124" s="1017"/>
      <c r="IDI124" s="1017"/>
      <c r="IDJ124" s="1017"/>
      <c r="IDK124" s="1017"/>
      <c r="IDL124" s="1017"/>
      <c r="IDM124" s="1017"/>
      <c r="IDN124" s="1017"/>
      <c r="IDO124" s="1017"/>
      <c r="IDP124" s="1017"/>
      <c r="IDQ124" s="1017"/>
      <c r="IDR124" s="1017"/>
      <c r="IDS124" s="1017"/>
      <c r="IDT124" s="1017"/>
      <c r="IDU124" s="1017"/>
      <c r="IDV124" s="1017"/>
      <c r="IDW124" s="1017"/>
      <c r="IDX124" s="1017"/>
      <c r="IDY124" s="1017"/>
      <c r="IDZ124" s="1017"/>
      <c r="IEA124" s="1017"/>
      <c r="IEB124" s="1017"/>
      <c r="IEC124" s="1017"/>
      <c r="IED124" s="1017"/>
      <c r="IEE124" s="1017"/>
      <c r="IEF124" s="1017"/>
      <c r="IEG124" s="1017"/>
      <c r="IEH124" s="1017"/>
      <c r="IEI124" s="1017"/>
      <c r="IEJ124" s="1017"/>
      <c r="IEK124" s="1017"/>
      <c r="IEL124" s="1017"/>
      <c r="IEM124" s="1017"/>
      <c r="IEN124" s="1017"/>
      <c r="IEO124" s="1017"/>
      <c r="IEP124" s="1017"/>
      <c r="IEQ124" s="1017"/>
      <c r="IER124" s="1017"/>
      <c r="IES124" s="1017"/>
      <c r="IET124" s="1017"/>
      <c r="IEU124" s="1017"/>
      <c r="IEV124" s="1017"/>
      <c r="IEW124" s="1017"/>
      <c r="IEX124" s="1017"/>
      <c r="IEY124" s="1017"/>
      <c r="IEZ124" s="1017"/>
      <c r="IFA124" s="1017"/>
      <c r="IFB124" s="1017"/>
      <c r="IFC124" s="1017"/>
      <c r="IFD124" s="1017"/>
      <c r="IFE124" s="1017"/>
      <c r="IFF124" s="1017"/>
      <c r="IFG124" s="1017"/>
      <c r="IFH124" s="1017"/>
      <c r="IFI124" s="1017"/>
      <c r="IFJ124" s="1017"/>
      <c r="IFK124" s="1017"/>
      <c r="IFL124" s="1017"/>
      <c r="IFM124" s="1017"/>
      <c r="IFN124" s="1017"/>
      <c r="IFO124" s="1017"/>
      <c r="IFP124" s="1017"/>
      <c r="IFQ124" s="1017"/>
      <c r="IFR124" s="1017"/>
      <c r="IFS124" s="1017"/>
      <c r="IFT124" s="1017"/>
      <c r="IFU124" s="1017"/>
      <c r="IFV124" s="1017"/>
      <c r="IFW124" s="1017"/>
      <c r="IFX124" s="1017"/>
      <c r="IFY124" s="1017"/>
      <c r="IFZ124" s="1017"/>
      <c r="IGA124" s="1017"/>
      <c r="IGB124" s="1017"/>
      <c r="IGC124" s="1017"/>
      <c r="IGD124" s="1017"/>
      <c r="IGE124" s="1017"/>
      <c r="IGF124" s="1017"/>
      <c r="IGG124" s="1017"/>
      <c r="IGH124" s="1017"/>
      <c r="IGI124" s="1017"/>
      <c r="IGJ124" s="1017"/>
      <c r="IGK124" s="1017"/>
      <c r="IGL124" s="1017"/>
      <c r="IGM124" s="1017"/>
      <c r="IGN124" s="1017"/>
      <c r="IGO124" s="1017"/>
      <c r="IGP124" s="1017"/>
      <c r="IGQ124" s="1017"/>
      <c r="IGR124" s="1017"/>
      <c r="IGS124" s="1017"/>
      <c r="IGT124" s="1017"/>
      <c r="IGU124" s="1017"/>
      <c r="IGV124" s="1017"/>
      <c r="IGW124" s="1017"/>
      <c r="IGX124" s="1017"/>
      <c r="IGY124" s="1017"/>
      <c r="IGZ124" s="1017"/>
      <c r="IHA124" s="1017"/>
      <c r="IHB124" s="1017"/>
      <c r="IHC124" s="1017"/>
      <c r="IHD124" s="1017"/>
      <c r="IHE124" s="1017"/>
      <c r="IHF124" s="1017"/>
      <c r="IHG124" s="1017"/>
      <c r="IHH124" s="1017"/>
      <c r="IHI124" s="1017"/>
      <c r="IHJ124" s="1017"/>
      <c r="IHK124" s="1017"/>
      <c r="IHL124" s="1017"/>
      <c r="IHM124" s="1017"/>
      <c r="IHN124" s="1017"/>
      <c r="IHO124" s="1017"/>
      <c r="IHP124" s="1017"/>
      <c r="IHQ124" s="1017"/>
      <c r="IHR124" s="1017"/>
      <c r="IHS124" s="1017"/>
      <c r="IHT124" s="1017"/>
      <c r="IHU124" s="1017"/>
      <c r="IHV124" s="1017"/>
      <c r="IHW124" s="1017"/>
      <c r="IHX124" s="1017"/>
      <c r="IHY124" s="1017"/>
      <c r="IHZ124" s="1017"/>
      <c r="IIA124" s="1017"/>
      <c r="IIB124" s="1017"/>
      <c r="IIC124" s="1017"/>
      <c r="IID124" s="1017"/>
      <c r="IIE124" s="1017"/>
      <c r="IIF124" s="1017"/>
      <c r="IIG124" s="1017"/>
      <c r="IIH124" s="1017"/>
      <c r="III124" s="1017"/>
      <c r="IIJ124" s="1017"/>
      <c r="IIK124" s="1017"/>
      <c r="IIL124" s="1017"/>
      <c r="IIM124" s="1017"/>
      <c r="IIN124" s="1017"/>
      <c r="IIO124" s="1017"/>
      <c r="IIP124" s="1017"/>
      <c r="IIQ124" s="1017"/>
      <c r="IIR124" s="1017"/>
      <c r="IIS124" s="1017"/>
      <c r="IIT124" s="1017"/>
      <c r="IIU124" s="1017"/>
      <c r="IIV124" s="1017"/>
      <c r="IIW124" s="1017"/>
      <c r="IIX124" s="1017"/>
      <c r="IIY124" s="1017"/>
      <c r="IIZ124" s="1017"/>
      <c r="IJA124" s="1017"/>
      <c r="IJB124" s="1017"/>
      <c r="IJC124" s="1017"/>
      <c r="IJD124" s="1017"/>
      <c r="IJE124" s="1017"/>
      <c r="IJF124" s="1017"/>
      <c r="IJG124" s="1017"/>
      <c r="IJH124" s="1017"/>
      <c r="IJI124" s="1017"/>
      <c r="IJJ124" s="1017"/>
      <c r="IJK124" s="1017"/>
      <c r="IJL124" s="1017"/>
      <c r="IJM124" s="1017"/>
      <c r="IJN124" s="1017"/>
      <c r="IJO124" s="1017"/>
      <c r="IJP124" s="1017"/>
      <c r="IJQ124" s="1017"/>
      <c r="IJR124" s="1017"/>
      <c r="IJS124" s="1017"/>
      <c r="IJT124" s="1017"/>
      <c r="IJU124" s="1017"/>
      <c r="IJV124" s="1017"/>
      <c r="IJW124" s="1017"/>
      <c r="IJX124" s="1017"/>
      <c r="IJY124" s="1017"/>
      <c r="IJZ124" s="1017"/>
      <c r="IKA124" s="1017"/>
      <c r="IKB124" s="1017"/>
      <c r="IKC124" s="1017"/>
      <c r="IKD124" s="1017"/>
      <c r="IKE124" s="1017"/>
      <c r="IKF124" s="1017"/>
      <c r="IKG124" s="1017"/>
      <c r="IKH124" s="1017"/>
      <c r="IKI124" s="1017"/>
      <c r="IKJ124" s="1017"/>
      <c r="IKK124" s="1017"/>
      <c r="IKL124" s="1017"/>
      <c r="IKM124" s="1017"/>
      <c r="IKN124" s="1017"/>
      <c r="IKO124" s="1017"/>
      <c r="IKP124" s="1017"/>
      <c r="IKQ124" s="1017"/>
      <c r="IKR124" s="1017"/>
      <c r="IKS124" s="1017"/>
      <c r="IKT124" s="1017"/>
      <c r="IKU124" s="1017"/>
      <c r="IKV124" s="1017"/>
      <c r="IKW124" s="1017"/>
      <c r="IKX124" s="1017"/>
      <c r="IKY124" s="1017"/>
      <c r="IKZ124" s="1017"/>
      <c r="ILA124" s="1017"/>
      <c r="ILB124" s="1017"/>
      <c r="ILC124" s="1017"/>
      <c r="ILD124" s="1017"/>
      <c r="ILE124" s="1017"/>
      <c r="ILF124" s="1017"/>
      <c r="ILG124" s="1017"/>
      <c r="ILH124" s="1017"/>
      <c r="ILI124" s="1017"/>
      <c r="ILJ124" s="1017"/>
      <c r="ILK124" s="1017"/>
      <c r="ILL124" s="1017"/>
      <c r="ILM124" s="1017"/>
      <c r="ILN124" s="1017"/>
      <c r="ILO124" s="1017"/>
      <c r="ILP124" s="1017"/>
      <c r="ILQ124" s="1017"/>
      <c r="ILR124" s="1017"/>
      <c r="ILS124" s="1017"/>
      <c r="ILT124" s="1017"/>
      <c r="ILU124" s="1017"/>
      <c r="ILV124" s="1017"/>
      <c r="ILW124" s="1017"/>
      <c r="ILX124" s="1017"/>
      <c r="ILY124" s="1017"/>
      <c r="ILZ124" s="1017"/>
      <c r="IMA124" s="1017"/>
      <c r="IMB124" s="1017"/>
      <c r="IMC124" s="1017"/>
      <c r="IMD124" s="1017"/>
      <c r="IME124" s="1017"/>
      <c r="IMF124" s="1017"/>
      <c r="IMG124" s="1017"/>
      <c r="IMH124" s="1017"/>
      <c r="IMI124" s="1017"/>
      <c r="IMJ124" s="1017"/>
      <c r="IMK124" s="1017"/>
      <c r="IML124" s="1017"/>
      <c r="IMM124" s="1017"/>
      <c r="IMN124" s="1017"/>
      <c r="IMO124" s="1017"/>
      <c r="IMP124" s="1017"/>
      <c r="IMQ124" s="1017"/>
      <c r="IMR124" s="1017"/>
      <c r="IMS124" s="1017"/>
      <c r="IMT124" s="1017"/>
      <c r="IMU124" s="1017"/>
      <c r="IMV124" s="1017"/>
      <c r="IMW124" s="1017"/>
      <c r="IMX124" s="1017"/>
      <c r="IMY124" s="1017"/>
      <c r="IMZ124" s="1017"/>
      <c r="INA124" s="1017"/>
      <c r="INB124" s="1017"/>
      <c r="INC124" s="1017"/>
      <c r="IND124" s="1017"/>
      <c r="INE124" s="1017"/>
      <c r="INF124" s="1017"/>
      <c r="ING124" s="1017"/>
      <c r="INH124" s="1017"/>
      <c r="INI124" s="1017"/>
      <c r="INJ124" s="1017"/>
      <c r="INK124" s="1017"/>
      <c r="INL124" s="1017"/>
      <c r="INM124" s="1017"/>
      <c r="INN124" s="1017"/>
      <c r="INO124" s="1017"/>
      <c r="INP124" s="1017"/>
      <c r="INQ124" s="1017"/>
      <c r="INR124" s="1017"/>
      <c r="INS124" s="1017"/>
      <c r="INT124" s="1017"/>
      <c r="INU124" s="1017"/>
      <c r="INV124" s="1017"/>
      <c r="INW124" s="1017"/>
      <c r="INX124" s="1017"/>
      <c r="INY124" s="1017"/>
      <c r="INZ124" s="1017"/>
      <c r="IOA124" s="1017"/>
      <c r="IOB124" s="1017"/>
      <c r="IOC124" s="1017"/>
      <c r="IOD124" s="1017"/>
      <c r="IOE124" s="1017"/>
      <c r="IOF124" s="1017"/>
      <c r="IOG124" s="1017"/>
      <c r="IOH124" s="1017"/>
      <c r="IOI124" s="1017"/>
      <c r="IOJ124" s="1017"/>
      <c r="IOK124" s="1017"/>
      <c r="IOL124" s="1017"/>
      <c r="IOM124" s="1017"/>
      <c r="ION124" s="1017"/>
      <c r="IOO124" s="1017"/>
      <c r="IOP124" s="1017"/>
      <c r="IOQ124" s="1017"/>
      <c r="IOR124" s="1017"/>
      <c r="IOS124" s="1017"/>
      <c r="IOT124" s="1017"/>
      <c r="IOU124" s="1017"/>
      <c r="IOV124" s="1017"/>
      <c r="IOW124" s="1017"/>
      <c r="IOX124" s="1017"/>
      <c r="IOY124" s="1017"/>
      <c r="IOZ124" s="1017"/>
      <c r="IPA124" s="1017"/>
      <c r="IPB124" s="1017"/>
      <c r="IPC124" s="1017"/>
      <c r="IPD124" s="1017"/>
      <c r="IPE124" s="1017"/>
      <c r="IPF124" s="1017"/>
      <c r="IPG124" s="1017"/>
      <c r="IPH124" s="1017"/>
      <c r="IPI124" s="1017"/>
      <c r="IPJ124" s="1017"/>
      <c r="IPK124" s="1017"/>
      <c r="IPL124" s="1017"/>
      <c r="IPM124" s="1017"/>
      <c r="IPN124" s="1017"/>
      <c r="IPO124" s="1017"/>
      <c r="IPP124" s="1017"/>
      <c r="IPQ124" s="1017"/>
      <c r="IPR124" s="1017"/>
      <c r="IPS124" s="1017"/>
      <c r="IPT124" s="1017"/>
      <c r="IPU124" s="1017"/>
      <c r="IPV124" s="1017"/>
      <c r="IPW124" s="1017"/>
      <c r="IPX124" s="1017"/>
      <c r="IPY124" s="1017"/>
      <c r="IPZ124" s="1017"/>
      <c r="IQA124" s="1017"/>
      <c r="IQB124" s="1017"/>
      <c r="IQC124" s="1017"/>
      <c r="IQD124" s="1017"/>
      <c r="IQE124" s="1017"/>
      <c r="IQF124" s="1017"/>
      <c r="IQG124" s="1017"/>
      <c r="IQH124" s="1017"/>
      <c r="IQI124" s="1017"/>
      <c r="IQJ124" s="1017"/>
      <c r="IQK124" s="1017"/>
      <c r="IQL124" s="1017"/>
      <c r="IQM124" s="1017"/>
      <c r="IQN124" s="1017"/>
      <c r="IQO124" s="1017"/>
      <c r="IQP124" s="1017"/>
      <c r="IQQ124" s="1017"/>
      <c r="IQR124" s="1017"/>
      <c r="IQS124" s="1017"/>
      <c r="IQT124" s="1017"/>
      <c r="IQU124" s="1017"/>
      <c r="IQV124" s="1017"/>
      <c r="IQW124" s="1017"/>
      <c r="IQX124" s="1017"/>
      <c r="IQY124" s="1017"/>
      <c r="IQZ124" s="1017"/>
      <c r="IRA124" s="1017"/>
      <c r="IRB124" s="1017"/>
      <c r="IRC124" s="1017"/>
      <c r="IRD124" s="1017"/>
      <c r="IRE124" s="1017"/>
      <c r="IRF124" s="1017"/>
      <c r="IRG124" s="1017"/>
      <c r="IRH124" s="1017"/>
      <c r="IRI124" s="1017"/>
      <c r="IRJ124" s="1017"/>
      <c r="IRK124" s="1017"/>
      <c r="IRL124" s="1017"/>
      <c r="IRM124" s="1017"/>
      <c r="IRN124" s="1017"/>
      <c r="IRO124" s="1017"/>
      <c r="IRP124" s="1017"/>
      <c r="IRQ124" s="1017"/>
      <c r="IRR124" s="1017"/>
      <c r="IRS124" s="1017"/>
      <c r="IRT124" s="1017"/>
      <c r="IRU124" s="1017"/>
      <c r="IRV124" s="1017"/>
      <c r="IRW124" s="1017"/>
      <c r="IRX124" s="1017"/>
      <c r="IRY124" s="1017"/>
      <c r="IRZ124" s="1017"/>
      <c r="ISA124" s="1017"/>
      <c r="ISB124" s="1017"/>
      <c r="ISC124" s="1017"/>
      <c r="ISD124" s="1017"/>
      <c r="ISE124" s="1017"/>
      <c r="ISF124" s="1017"/>
      <c r="ISG124" s="1017"/>
      <c r="ISH124" s="1017"/>
      <c r="ISI124" s="1017"/>
      <c r="ISJ124" s="1017"/>
      <c r="ISK124" s="1017"/>
      <c r="ISL124" s="1017"/>
      <c r="ISM124" s="1017"/>
      <c r="ISN124" s="1017"/>
      <c r="ISO124" s="1017"/>
      <c r="ISP124" s="1017"/>
      <c r="ISQ124" s="1017"/>
      <c r="ISR124" s="1017"/>
      <c r="ISS124" s="1017"/>
      <c r="IST124" s="1017"/>
      <c r="ISU124" s="1017"/>
      <c r="ISV124" s="1017"/>
      <c r="ISW124" s="1017"/>
      <c r="ISX124" s="1017"/>
      <c r="ISY124" s="1017"/>
      <c r="ISZ124" s="1017"/>
      <c r="ITA124" s="1017"/>
      <c r="ITB124" s="1017"/>
      <c r="ITC124" s="1017"/>
      <c r="ITD124" s="1017"/>
      <c r="ITE124" s="1017"/>
      <c r="ITF124" s="1017"/>
      <c r="ITG124" s="1017"/>
      <c r="ITH124" s="1017"/>
      <c r="ITI124" s="1017"/>
      <c r="ITJ124" s="1017"/>
      <c r="ITK124" s="1017"/>
      <c r="ITL124" s="1017"/>
      <c r="ITM124" s="1017"/>
      <c r="ITN124" s="1017"/>
      <c r="ITO124" s="1017"/>
      <c r="ITP124" s="1017"/>
      <c r="ITQ124" s="1017"/>
      <c r="ITR124" s="1017"/>
      <c r="ITS124" s="1017"/>
      <c r="ITT124" s="1017"/>
      <c r="ITU124" s="1017"/>
      <c r="ITV124" s="1017"/>
      <c r="ITW124" s="1017"/>
      <c r="ITX124" s="1017"/>
      <c r="ITY124" s="1017"/>
      <c r="ITZ124" s="1017"/>
      <c r="IUA124" s="1017"/>
      <c r="IUB124" s="1017"/>
      <c r="IUC124" s="1017"/>
      <c r="IUD124" s="1017"/>
      <c r="IUE124" s="1017"/>
      <c r="IUF124" s="1017"/>
      <c r="IUG124" s="1017"/>
      <c r="IUH124" s="1017"/>
      <c r="IUI124" s="1017"/>
      <c r="IUJ124" s="1017"/>
      <c r="IUK124" s="1017"/>
      <c r="IUL124" s="1017"/>
      <c r="IUM124" s="1017"/>
      <c r="IUN124" s="1017"/>
      <c r="IUO124" s="1017"/>
      <c r="IUP124" s="1017"/>
      <c r="IUQ124" s="1017"/>
      <c r="IUR124" s="1017"/>
      <c r="IUS124" s="1017"/>
      <c r="IUT124" s="1017"/>
      <c r="IUU124" s="1017"/>
      <c r="IUV124" s="1017"/>
      <c r="IUW124" s="1017"/>
      <c r="IUX124" s="1017"/>
      <c r="IUY124" s="1017"/>
      <c r="IUZ124" s="1017"/>
      <c r="IVA124" s="1017"/>
      <c r="IVB124" s="1017"/>
      <c r="IVC124" s="1017"/>
      <c r="IVD124" s="1017"/>
      <c r="IVE124" s="1017"/>
      <c r="IVF124" s="1017"/>
      <c r="IVG124" s="1017"/>
      <c r="IVH124" s="1017"/>
      <c r="IVI124" s="1017"/>
      <c r="IVJ124" s="1017"/>
      <c r="IVK124" s="1017"/>
      <c r="IVL124" s="1017"/>
      <c r="IVM124" s="1017"/>
      <c r="IVN124" s="1017"/>
      <c r="IVO124" s="1017"/>
      <c r="IVP124" s="1017"/>
      <c r="IVQ124" s="1017"/>
      <c r="IVR124" s="1017"/>
      <c r="IVS124" s="1017"/>
      <c r="IVT124" s="1017"/>
      <c r="IVU124" s="1017"/>
      <c r="IVV124" s="1017"/>
      <c r="IVW124" s="1017"/>
      <c r="IVX124" s="1017"/>
      <c r="IVY124" s="1017"/>
      <c r="IVZ124" s="1017"/>
      <c r="IWA124" s="1017"/>
      <c r="IWB124" s="1017"/>
      <c r="IWC124" s="1017"/>
      <c r="IWD124" s="1017"/>
      <c r="IWE124" s="1017"/>
      <c r="IWF124" s="1017"/>
      <c r="IWG124" s="1017"/>
      <c r="IWH124" s="1017"/>
      <c r="IWI124" s="1017"/>
      <c r="IWJ124" s="1017"/>
      <c r="IWK124" s="1017"/>
      <c r="IWL124" s="1017"/>
      <c r="IWM124" s="1017"/>
      <c r="IWN124" s="1017"/>
      <c r="IWO124" s="1017"/>
      <c r="IWP124" s="1017"/>
      <c r="IWQ124" s="1017"/>
      <c r="IWR124" s="1017"/>
      <c r="IWS124" s="1017"/>
      <c r="IWT124" s="1017"/>
      <c r="IWU124" s="1017"/>
      <c r="IWV124" s="1017"/>
      <c r="IWW124" s="1017"/>
      <c r="IWX124" s="1017"/>
      <c r="IWY124" s="1017"/>
      <c r="IWZ124" s="1017"/>
      <c r="IXA124" s="1017"/>
      <c r="IXB124" s="1017"/>
      <c r="IXC124" s="1017"/>
      <c r="IXD124" s="1017"/>
      <c r="IXE124" s="1017"/>
      <c r="IXF124" s="1017"/>
      <c r="IXG124" s="1017"/>
      <c r="IXH124" s="1017"/>
      <c r="IXI124" s="1017"/>
      <c r="IXJ124" s="1017"/>
      <c r="IXK124" s="1017"/>
      <c r="IXL124" s="1017"/>
      <c r="IXM124" s="1017"/>
      <c r="IXN124" s="1017"/>
      <c r="IXO124" s="1017"/>
      <c r="IXP124" s="1017"/>
      <c r="IXQ124" s="1017"/>
      <c r="IXR124" s="1017"/>
      <c r="IXS124" s="1017"/>
      <c r="IXT124" s="1017"/>
      <c r="IXU124" s="1017"/>
      <c r="IXV124" s="1017"/>
      <c r="IXW124" s="1017"/>
      <c r="IXX124" s="1017"/>
      <c r="IXY124" s="1017"/>
      <c r="IXZ124" s="1017"/>
      <c r="IYA124" s="1017"/>
      <c r="IYB124" s="1017"/>
      <c r="IYC124" s="1017"/>
      <c r="IYD124" s="1017"/>
      <c r="IYE124" s="1017"/>
      <c r="IYF124" s="1017"/>
      <c r="IYG124" s="1017"/>
      <c r="IYH124" s="1017"/>
      <c r="IYI124" s="1017"/>
      <c r="IYJ124" s="1017"/>
      <c r="IYK124" s="1017"/>
      <c r="IYL124" s="1017"/>
      <c r="IYM124" s="1017"/>
      <c r="IYN124" s="1017"/>
      <c r="IYO124" s="1017"/>
      <c r="IYP124" s="1017"/>
      <c r="IYQ124" s="1017"/>
      <c r="IYR124" s="1017"/>
      <c r="IYS124" s="1017"/>
      <c r="IYT124" s="1017"/>
      <c r="IYU124" s="1017"/>
      <c r="IYV124" s="1017"/>
      <c r="IYW124" s="1017"/>
      <c r="IYX124" s="1017"/>
      <c r="IYY124" s="1017"/>
      <c r="IYZ124" s="1017"/>
      <c r="IZA124" s="1017"/>
      <c r="IZB124" s="1017"/>
      <c r="IZC124" s="1017"/>
      <c r="IZD124" s="1017"/>
      <c r="IZE124" s="1017"/>
      <c r="IZF124" s="1017"/>
      <c r="IZG124" s="1017"/>
      <c r="IZH124" s="1017"/>
      <c r="IZI124" s="1017"/>
      <c r="IZJ124" s="1017"/>
      <c r="IZK124" s="1017"/>
      <c r="IZL124" s="1017"/>
      <c r="IZM124" s="1017"/>
      <c r="IZN124" s="1017"/>
      <c r="IZO124" s="1017"/>
      <c r="IZP124" s="1017"/>
      <c r="IZQ124" s="1017"/>
      <c r="IZR124" s="1017"/>
      <c r="IZS124" s="1017"/>
      <c r="IZT124" s="1017"/>
      <c r="IZU124" s="1017"/>
      <c r="IZV124" s="1017"/>
      <c r="IZW124" s="1017"/>
      <c r="IZX124" s="1017"/>
      <c r="IZY124" s="1017"/>
      <c r="IZZ124" s="1017"/>
      <c r="JAA124" s="1017"/>
      <c r="JAB124" s="1017"/>
      <c r="JAC124" s="1017"/>
      <c r="JAD124" s="1017"/>
      <c r="JAE124" s="1017"/>
      <c r="JAF124" s="1017"/>
      <c r="JAG124" s="1017"/>
      <c r="JAH124" s="1017"/>
      <c r="JAI124" s="1017"/>
      <c r="JAJ124" s="1017"/>
      <c r="JAK124" s="1017"/>
      <c r="JAL124" s="1017"/>
      <c r="JAM124" s="1017"/>
      <c r="JAN124" s="1017"/>
      <c r="JAO124" s="1017"/>
      <c r="JAP124" s="1017"/>
      <c r="JAQ124" s="1017"/>
      <c r="JAR124" s="1017"/>
      <c r="JAS124" s="1017"/>
      <c r="JAT124" s="1017"/>
      <c r="JAU124" s="1017"/>
      <c r="JAV124" s="1017"/>
      <c r="JAW124" s="1017"/>
      <c r="JAX124" s="1017"/>
      <c r="JAY124" s="1017"/>
      <c r="JAZ124" s="1017"/>
      <c r="JBA124" s="1017"/>
      <c r="JBB124" s="1017"/>
      <c r="JBC124" s="1017"/>
      <c r="JBD124" s="1017"/>
      <c r="JBE124" s="1017"/>
      <c r="JBF124" s="1017"/>
      <c r="JBG124" s="1017"/>
      <c r="JBH124" s="1017"/>
      <c r="JBI124" s="1017"/>
      <c r="JBJ124" s="1017"/>
      <c r="JBK124" s="1017"/>
      <c r="JBL124" s="1017"/>
      <c r="JBM124" s="1017"/>
      <c r="JBN124" s="1017"/>
      <c r="JBO124" s="1017"/>
      <c r="JBP124" s="1017"/>
      <c r="JBQ124" s="1017"/>
      <c r="JBR124" s="1017"/>
      <c r="JBS124" s="1017"/>
      <c r="JBT124" s="1017"/>
      <c r="JBU124" s="1017"/>
      <c r="JBV124" s="1017"/>
      <c r="JBW124" s="1017"/>
      <c r="JBX124" s="1017"/>
      <c r="JBY124" s="1017"/>
      <c r="JBZ124" s="1017"/>
      <c r="JCA124" s="1017"/>
      <c r="JCB124" s="1017"/>
      <c r="JCC124" s="1017"/>
      <c r="JCD124" s="1017"/>
      <c r="JCE124" s="1017"/>
      <c r="JCF124" s="1017"/>
      <c r="JCG124" s="1017"/>
      <c r="JCH124" s="1017"/>
      <c r="JCI124" s="1017"/>
      <c r="JCJ124" s="1017"/>
      <c r="JCK124" s="1017"/>
      <c r="JCL124" s="1017"/>
      <c r="JCM124" s="1017"/>
      <c r="JCN124" s="1017"/>
      <c r="JCO124" s="1017"/>
      <c r="JCP124" s="1017"/>
      <c r="JCQ124" s="1017"/>
      <c r="JCR124" s="1017"/>
      <c r="JCS124" s="1017"/>
      <c r="JCT124" s="1017"/>
      <c r="JCU124" s="1017"/>
      <c r="JCV124" s="1017"/>
      <c r="JCW124" s="1017"/>
      <c r="JCX124" s="1017"/>
      <c r="JCY124" s="1017"/>
      <c r="JCZ124" s="1017"/>
      <c r="JDA124" s="1017"/>
      <c r="JDB124" s="1017"/>
      <c r="JDC124" s="1017"/>
      <c r="JDD124" s="1017"/>
      <c r="JDE124" s="1017"/>
      <c r="JDF124" s="1017"/>
      <c r="JDG124" s="1017"/>
      <c r="JDH124" s="1017"/>
      <c r="JDI124" s="1017"/>
      <c r="JDJ124" s="1017"/>
      <c r="JDK124" s="1017"/>
      <c r="JDL124" s="1017"/>
      <c r="JDM124" s="1017"/>
      <c r="JDN124" s="1017"/>
      <c r="JDO124" s="1017"/>
      <c r="JDP124" s="1017"/>
      <c r="JDQ124" s="1017"/>
      <c r="JDR124" s="1017"/>
      <c r="JDS124" s="1017"/>
      <c r="JDT124" s="1017"/>
      <c r="JDU124" s="1017"/>
      <c r="JDV124" s="1017"/>
      <c r="JDW124" s="1017"/>
      <c r="JDX124" s="1017"/>
      <c r="JDY124" s="1017"/>
      <c r="JDZ124" s="1017"/>
      <c r="JEA124" s="1017"/>
      <c r="JEB124" s="1017"/>
      <c r="JEC124" s="1017"/>
      <c r="JED124" s="1017"/>
      <c r="JEE124" s="1017"/>
      <c r="JEF124" s="1017"/>
      <c r="JEG124" s="1017"/>
      <c r="JEH124" s="1017"/>
      <c r="JEI124" s="1017"/>
      <c r="JEJ124" s="1017"/>
      <c r="JEK124" s="1017"/>
      <c r="JEL124" s="1017"/>
      <c r="JEM124" s="1017"/>
      <c r="JEN124" s="1017"/>
      <c r="JEO124" s="1017"/>
      <c r="JEP124" s="1017"/>
      <c r="JEQ124" s="1017"/>
      <c r="JER124" s="1017"/>
      <c r="JES124" s="1017"/>
      <c r="JET124" s="1017"/>
      <c r="JEU124" s="1017"/>
      <c r="JEV124" s="1017"/>
      <c r="JEW124" s="1017"/>
      <c r="JEX124" s="1017"/>
      <c r="JEY124" s="1017"/>
      <c r="JEZ124" s="1017"/>
      <c r="JFA124" s="1017"/>
      <c r="JFB124" s="1017"/>
      <c r="JFC124" s="1017"/>
      <c r="JFD124" s="1017"/>
      <c r="JFE124" s="1017"/>
      <c r="JFF124" s="1017"/>
      <c r="JFG124" s="1017"/>
      <c r="JFH124" s="1017"/>
      <c r="JFI124" s="1017"/>
      <c r="JFJ124" s="1017"/>
      <c r="JFK124" s="1017"/>
      <c r="JFL124" s="1017"/>
      <c r="JFM124" s="1017"/>
      <c r="JFN124" s="1017"/>
      <c r="JFO124" s="1017"/>
      <c r="JFP124" s="1017"/>
      <c r="JFQ124" s="1017"/>
      <c r="JFR124" s="1017"/>
      <c r="JFS124" s="1017"/>
      <c r="JFT124" s="1017"/>
      <c r="JFU124" s="1017"/>
      <c r="JFV124" s="1017"/>
      <c r="JFW124" s="1017"/>
      <c r="JFX124" s="1017"/>
      <c r="JFY124" s="1017"/>
      <c r="JFZ124" s="1017"/>
      <c r="JGA124" s="1017"/>
      <c r="JGB124" s="1017"/>
      <c r="JGC124" s="1017"/>
      <c r="JGD124" s="1017"/>
      <c r="JGE124" s="1017"/>
      <c r="JGF124" s="1017"/>
      <c r="JGG124" s="1017"/>
      <c r="JGH124" s="1017"/>
      <c r="JGI124" s="1017"/>
      <c r="JGJ124" s="1017"/>
      <c r="JGK124" s="1017"/>
      <c r="JGL124" s="1017"/>
      <c r="JGM124" s="1017"/>
      <c r="JGN124" s="1017"/>
      <c r="JGO124" s="1017"/>
      <c r="JGP124" s="1017"/>
      <c r="JGQ124" s="1017"/>
      <c r="JGR124" s="1017"/>
      <c r="JGS124" s="1017"/>
      <c r="JGT124" s="1017"/>
      <c r="JGU124" s="1017"/>
      <c r="JGV124" s="1017"/>
      <c r="JGW124" s="1017"/>
      <c r="JGX124" s="1017"/>
      <c r="JGY124" s="1017"/>
      <c r="JGZ124" s="1017"/>
      <c r="JHA124" s="1017"/>
      <c r="JHB124" s="1017"/>
      <c r="JHC124" s="1017"/>
      <c r="JHD124" s="1017"/>
      <c r="JHE124" s="1017"/>
      <c r="JHF124" s="1017"/>
      <c r="JHG124" s="1017"/>
      <c r="JHH124" s="1017"/>
      <c r="JHI124" s="1017"/>
      <c r="JHJ124" s="1017"/>
      <c r="JHK124" s="1017"/>
      <c r="JHL124" s="1017"/>
      <c r="JHM124" s="1017"/>
      <c r="JHN124" s="1017"/>
      <c r="JHO124" s="1017"/>
      <c r="JHP124" s="1017"/>
      <c r="JHQ124" s="1017"/>
      <c r="JHR124" s="1017"/>
      <c r="JHS124" s="1017"/>
      <c r="JHT124" s="1017"/>
      <c r="JHU124" s="1017"/>
      <c r="JHV124" s="1017"/>
      <c r="JHW124" s="1017"/>
      <c r="JHX124" s="1017"/>
      <c r="JHY124" s="1017"/>
      <c r="JHZ124" s="1017"/>
      <c r="JIA124" s="1017"/>
      <c r="JIB124" s="1017"/>
      <c r="JIC124" s="1017"/>
      <c r="JID124" s="1017"/>
      <c r="JIE124" s="1017"/>
      <c r="JIF124" s="1017"/>
      <c r="JIG124" s="1017"/>
      <c r="JIH124" s="1017"/>
      <c r="JII124" s="1017"/>
      <c r="JIJ124" s="1017"/>
      <c r="JIK124" s="1017"/>
      <c r="JIL124" s="1017"/>
      <c r="JIM124" s="1017"/>
      <c r="JIN124" s="1017"/>
      <c r="JIO124" s="1017"/>
      <c r="JIP124" s="1017"/>
      <c r="JIQ124" s="1017"/>
      <c r="JIR124" s="1017"/>
      <c r="JIS124" s="1017"/>
      <c r="JIT124" s="1017"/>
      <c r="JIU124" s="1017"/>
      <c r="JIV124" s="1017"/>
      <c r="JIW124" s="1017"/>
      <c r="JIX124" s="1017"/>
      <c r="JIY124" s="1017"/>
      <c r="JIZ124" s="1017"/>
      <c r="JJA124" s="1017"/>
      <c r="JJB124" s="1017"/>
      <c r="JJC124" s="1017"/>
      <c r="JJD124" s="1017"/>
      <c r="JJE124" s="1017"/>
      <c r="JJF124" s="1017"/>
      <c r="JJG124" s="1017"/>
      <c r="JJH124" s="1017"/>
      <c r="JJI124" s="1017"/>
      <c r="JJJ124" s="1017"/>
      <c r="JJK124" s="1017"/>
      <c r="JJL124" s="1017"/>
      <c r="JJM124" s="1017"/>
      <c r="JJN124" s="1017"/>
      <c r="JJO124" s="1017"/>
      <c r="JJP124" s="1017"/>
      <c r="JJQ124" s="1017"/>
      <c r="JJR124" s="1017"/>
      <c r="JJS124" s="1017"/>
      <c r="JJT124" s="1017"/>
      <c r="JJU124" s="1017"/>
      <c r="JJV124" s="1017"/>
      <c r="JJW124" s="1017"/>
      <c r="JJX124" s="1017"/>
      <c r="JJY124" s="1017"/>
      <c r="JJZ124" s="1017"/>
      <c r="JKA124" s="1017"/>
      <c r="JKB124" s="1017"/>
      <c r="JKC124" s="1017"/>
      <c r="JKD124" s="1017"/>
      <c r="JKE124" s="1017"/>
      <c r="JKF124" s="1017"/>
      <c r="JKG124" s="1017"/>
      <c r="JKH124" s="1017"/>
      <c r="JKI124" s="1017"/>
      <c r="JKJ124" s="1017"/>
      <c r="JKK124" s="1017"/>
      <c r="JKL124" s="1017"/>
      <c r="JKM124" s="1017"/>
      <c r="JKN124" s="1017"/>
      <c r="JKO124" s="1017"/>
      <c r="JKP124" s="1017"/>
      <c r="JKQ124" s="1017"/>
      <c r="JKR124" s="1017"/>
      <c r="JKS124" s="1017"/>
      <c r="JKT124" s="1017"/>
      <c r="JKU124" s="1017"/>
      <c r="JKV124" s="1017"/>
      <c r="JKW124" s="1017"/>
      <c r="JKX124" s="1017"/>
      <c r="JKY124" s="1017"/>
      <c r="JKZ124" s="1017"/>
      <c r="JLA124" s="1017"/>
      <c r="JLB124" s="1017"/>
      <c r="JLC124" s="1017"/>
      <c r="JLD124" s="1017"/>
      <c r="JLE124" s="1017"/>
      <c r="JLF124" s="1017"/>
      <c r="JLG124" s="1017"/>
      <c r="JLH124" s="1017"/>
      <c r="JLI124" s="1017"/>
      <c r="JLJ124" s="1017"/>
      <c r="JLK124" s="1017"/>
      <c r="JLL124" s="1017"/>
      <c r="JLM124" s="1017"/>
      <c r="JLN124" s="1017"/>
      <c r="JLO124" s="1017"/>
      <c r="JLP124" s="1017"/>
      <c r="JLQ124" s="1017"/>
      <c r="JLR124" s="1017"/>
      <c r="JLS124" s="1017"/>
      <c r="JLT124" s="1017"/>
      <c r="JLU124" s="1017"/>
      <c r="JLV124" s="1017"/>
      <c r="JLW124" s="1017"/>
      <c r="JLX124" s="1017"/>
      <c r="JLY124" s="1017"/>
      <c r="JLZ124" s="1017"/>
      <c r="JMA124" s="1017"/>
      <c r="JMB124" s="1017"/>
      <c r="JMC124" s="1017"/>
      <c r="JMD124" s="1017"/>
      <c r="JME124" s="1017"/>
      <c r="JMF124" s="1017"/>
      <c r="JMG124" s="1017"/>
      <c r="JMH124" s="1017"/>
      <c r="JMI124" s="1017"/>
      <c r="JMJ124" s="1017"/>
      <c r="JMK124" s="1017"/>
      <c r="JML124" s="1017"/>
      <c r="JMM124" s="1017"/>
      <c r="JMN124" s="1017"/>
      <c r="JMO124" s="1017"/>
      <c r="JMP124" s="1017"/>
      <c r="JMQ124" s="1017"/>
      <c r="JMR124" s="1017"/>
      <c r="JMS124" s="1017"/>
      <c r="JMT124" s="1017"/>
      <c r="JMU124" s="1017"/>
      <c r="JMV124" s="1017"/>
      <c r="JMW124" s="1017"/>
      <c r="JMX124" s="1017"/>
      <c r="JMY124" s="1017"/>
      <c r="JMZ124" s="1017"/>
      <c r="JNA124" s="1017"/>
      <c r="JNB124" s="1017"/>
      <c r="JNC124" s="1017"/>
      <c r="JND124" s="1017"/>
      <c r="JNE124" s="1017"/>
      <c r="JNF124" s="1017"/>
      <c r="JNG124" s="1017"/>
      <c r="JNH124" s="1017"/>
      <c r="JNI124" s="1017"/>
      <c r="JNJ124" s="1017"/>
      <c r="JNK124" s="1017"/>
      <c r="JNL124" s="1017"/>
      <c r="JNM124" s="1017"/>
      <c r="JNN124" s="1017"/>
      <c r="JNO124" s="1017"/>
      <c r="JNP124" s="1017"/>
      <c r="JNQ124" s="1017"/>
      <c r="JNR124" s="1017"/>
      <c r="JNS124" s="1017"/>
      <c r="JNT124" s="1017"/>
      <c r="JNU124" s="1017"/>
      <c r="JNV124" s="1017"/>
      <c r="JNW124" s="1017"/>
      <c r="JNX124" s="1017"/>
      <c r="JNY124" s="1017"/>
      <c r="JNZ124" s="1017"/>
      <c r="JOA124" s="1017"/>
      <c r="JOB124" s="1017"/>
      <c r="JOC124" s="1017"/>
      <c r="JOD124" s="1017"/>
      <c r="JOE124" s="1017"/>
      <c r="JOF124" s="1017"/>
      <c r="JOG124" s="1017"/>
      <c r="JOH124" s="1017"/>
      <c r="JOI124" s="1017"/>
      <c r="JOJ124" s="1017"/>
      <c r="JOK124" s="1017"/>
      <c r="JOL124" s="1017"/>
      <c r="JOM124" s="1017"/>
      <c r="JON124" s="1017"/>
      <c r="JOO124" s="1017"/>
      <c r="JOP124" s="1017"/>
      <c r="JOQ124" s="1017"/>
      <c r="JOR124" s="1017"/>
      <c r="JOS124" s="1017"/>
      <c r="JOT124" s="1017"/>
      <c r="JOU124" s="1017"/>
      <c r="JOV124" s="1017"/>
      <c r="JOW124" s="1017"/>
      <c r="JOX124" s="1017"/>
      <c r="JOY124" s="1017"/>
      <c r="JOZ124" s="1017"/>
      <c r="JPA124" s="1017"/>
      <c r="JPB124" s="1017"/>
      <c r="JPC124" s="1017"/>
      <c r="JPD124" s="1017"/>
      <c r="JPE124" s="1017"/>
      <c r="JPF124" s="1017"/>
      <c r="JPG124" s="1017"/>
      <c r="JPH124" s="1017"/>
      <c r="JPI124" s="1017"/>
      <c r="JPJ124" s="1017"/>
      <c r="JPK124" s="1017"/>
      <c r="JPL124" s="1017"/>
      <c r="JPM124" s="1017"/>
      <c r="JPN124" s="1017"/>
      <c r="JPO124" s="1017"/>
      <c r="JPP124" s="1017"/>
      <c r="JPQ124" s="1017"/>
      <c r="JPR124" s="1017"/>
      <c r="JPS124" s="1017"/>
      <c r="JPT124" s="1017"/>
      <c r="JPU124" s="1017"/>
      <c r="JPV124" s="1017"/>
      <c r="JPW124" s="1017"/>
      <c r="JPX124" s="1017"/>
      <c r="JPY124" s="1017"/>
      <c r="JPZ124" s="1017"/>
      <c r="JQA124" s="1017"/>
      <c r="JQB124" s="1017"/>
      <c r="JQC124" s="1017"/>
      <c r="JQD124" s="1017"/>
      <c r="JQE124" s="1017"/>
      <c r="JQF124" s="1017"/>
      <c r="JQG124" s="1017"/>
      <c r="JQH124" s="1017"/>
      <c r="JQI124" s="1017"/>
      <c r="JQJ124" s="1017"/>
      <c r="JQK124" s="1017"/>
      <c r="JQL124" s="1017"/>
      <c r="JQM124" s="1017"/>
      <c r="JQN124" s="1017"/>
      <c r="JQO124" s="1017"/>
      <c r="JQP124" s="1017"/>
      <c r="JQQ124" s="1017"/>
      <c r="JQR124" s="1017"/>
      <c r="JQS124" s="1017"/>
      <c r="JQT124" s="1017"/>
      <c r="JQU124" s="1017"/>
      <c r="JQV124" s="1017"/>
      <c r="JQW124" s="1017"/>
      <c r="JQX124" s="1017"/>
      <c r="JQY124" s="1017"/>
      <c r="JQZ124" s="1017"/>
      <c r="JRA124" s="1017"/>
      <c r="JRB124" s="1017"/>
      <c r="JRC124" s="1017"/>
      <c r="JRD124" s="1017"/>
      <c r="JRE124" s="1017"/>
      <c r="JRF124" s="1017"/>
      <c r="JRG124" s="1017"/>
      <c r="JRH124" s="1017"/>
      <c r="JRI124" s="1017"/>
      <c r="JRJ124" s="1017"/>
      <c r="JRK124" s="1017"/>
      <c r="JRL124" s="1017"/>
      <c r="JRM124" s="1017"/>
      <c r="JRN124" s="1017"/>
      <c r="JRO124" s="1017"/>
      <c r="JRP124" s="1017"/>
      <c r="JRQ124" s="1017"/>
      <c r="JRR124" s="1017"/>
      <c r="JRS124" s="1017"/>
      <c r="JRT124" s="1017"/>
      <c r="JRU124" s="1017"/>
      <c r="JRV124" s="1017"/>
      <c r="JRW124" s="1017"/>
      <c r="JRX124" s="1017"/>
      <c r="JRY124" s="1017"/>
      <c r="JRZ124" s="1017"/>
      <c r="JSA124" s="1017"/>
      <c r="JSB124" s="1017"/>
      <c r="JSC124" s="1017"/>
      <c r="JSD124" s="1017"/>
      <c r="JSE124" s="1017"/>
      <c r="JSF124" s="1017"/>
      <c r="JSG124" s="1017"/>
      <c r="JSH124" s="1017"/>
      <c r="JSI124" s="1017"/>
      <c r="JSJ124" s="1017"/>
      <c r="JSK124" s="1017"/>
      <c r="JSL124" s="1017"/>
      <c r="JSM124" s="1017"/>
      <c r="JSN124" s="1017"/>
      <c r="JSO124" s="1017"/>
      <c r="JSP124" s="1017"/>
      <c r="JSQ124" s="1017"/>
      <c r="JSR124" s="1017"/>
      <c r="JSS124" s="1017"/>
      <c r="JST124" s="1017"/>
      <c r="JSU124" s="1017"/>
      <c r="JSV124" s="1017"/>
      <c r="JSW124" s="1017"/>
      <c r="JSX124" s="1017"/>
      <c r="JSY124" s="1017"/>
      <c r="JSZ124" s="1017"/>
      <c r="JTA124" s="1017"/>
      <c r="JTB124" s="1017"/>
      <c r="JTC124" s="1017"/>
      <c r="JTD124" s="1017"/>
      <c r="JTE124" s="1017"/>
      <c r="JTF124" s="1017"/>
      <c r="JTG124" s="1017"/>
      <c r="JTH124" s="1017"/>
      <c r="JTI124" s="1017"/>
      <c r="JTJ124" s="1017"/>
      <c r="JTK124" s="1017"/>
      <c r="JTL124" s="1017"/>
      <c r="JTM124" s="1017"/>
      <c r="JTN124" s="1017"/>
      <c r="JTO124" s="1017"/>
      <c r="JTP124" s="1017"/>
      <c r="JTQ124" s="1017"/>
      <c r="JTR124" s="1017"/>
      <c r="JTS124" s="1017"/>
      <c r="JTT124" s="1017"/>
      <c r="JTU124" s="1017"/>
      <c r="JTV124" s="1017"/>
      <c r="JTW124" s="1017"/>
      <c r="JTX124" s="1017"/>
      <c r="JTY124" s="1017"/>
      <c r="JTZ124" s="1017"/>
      <c r="JUA124" s="1017"/>
      <c r="JUB124" s="1017"/>
      <c r="JUC124" s="1017"/>
      <c r="JUD124" s="1017"/>
      <c r="JUE124" s="1017"/>
      <c r="JUF124" s="1017"/>
      <c r="JUG124" s="1017"/>
      <c r="JUH124" s="1017"/>
      <c r="JUI124" s="1017"/>
      <c r="JUJ124" s="1017"/>
      <c r="JUK124" s="1017"/>
      <c r="JUL124" s="1017"/>
      <c r="JUM124" s="1017"/>
      <c r="JUN124" s="1017"/>
      <c r="JUO124" s="1017"/>
      <c r="JUP124" s="1017"/>
      <c r="JUQ124" s="1017"/>
      <c r="JUR124" s="1017"/>
      <c r="JUS124" s="1017"/>
      <c r="JUT124" s="1017"/>
      <c r="JUU124" s="1017"/>
      <c r="JUV124" s="1017"/>
      <c r="JUW124" s="1017"/>
      <c r="JUX124" s="1017"/>
      <c r="JUY124" s="1017"/>
      <c r="JUZ124" s="1017"/>
      <c r="JVA124" s="1017"/>
      <c r="JVB124" s="1017"/>
      <c r="JVC124" s="1017"/>
      <c r="JVD124" s="1017"/>
      <c r="JVE124" s="1017"/>
      <c r="JVF124" s="1017"/>
      <c r="JVG124" s="1017"/>
      <c r="JVH124" s="1017"/>
      <c r="JVI124" s="1017"/>
      <c r="JVJ124" s="1017"/>
      <c r="JVK124" s="1017"/>
      <c r="JVL124" s="1017"/>
      <c r="JVM124" s="1017"/>
      <c r="JVN124" s="1017"/>
      <c r="JVO124" s="1017"/>
      <c r="JVP124" s="1017"/>
      <c r="JVQ124" s="1017"/>
      <c r="JVR124" s="1017"/>
      <c r="JVS124" s="1017"/>
      <c r="JVT124" s="1017"/>
      <c r="JVU124" s="1017"/>
      <c r="JVV124" s="1017"/>
      <c r="JVW124" s="1017"/>
      <c r="JVX124" s="1017"/>
      <c r="JVY124" s="1017"/>
      <c r="JVZ124" s="1017"/>
      <c r="JWA124" s="1017"/>
      <c r="JWB124" s="1017"/>
      <c r="JWC124" s="1017"/>
      <c r="JWD124" s="1017"/>
      <c r="JWE124" s="1017"/>
      <c r="JWF124" s="1017"/>
      <c r="JWG124" s="1017"/>
      <c r="JWH124" s="1017"/>
      <c r="JWI124" s="1017"/>
      <c r="JWJ124" s="1017"/>
      <c r="JWK124" s="1017"/>
      <c r="JWL124" s="1017"/>
      <c r="JWM124" s="1017"/>
      <c r="JWN124" s="1017"/>
      <c r="JWO124" s="1017"/>
      <c r="JWP124" s="1017"/>
      <c r="JWQ124" s="1017"/>
      <c r="JWR124" s="1017"/>
      <c r="JWS124" s="1017"/>
      <c r="JWT124" s="1017"/>
      <c r="JWU124" s="1017"/>
      <c r="JWV124" s="1017"/>
      <c r="JWW124" s="1017"/>
      <c r="JWX124" s="1017"/>
      <c r="JWY124" s="1017"/>
      <c r="JWZ124" s="1017"/>
      <c r="JXA124" s="1017"/>
      <c r="JXB124" s="1017"/>
      <c r="JXC124" s="1017"/>
      <c r="JXD124" s="1017"/>
      <c r="JXE124" s="1017"/>
      <c r="JXF124" s="1017"/>
      <c r="JXG124" s="1017"/>
      <c r="JXH124" s="1017"/>
      <c r="JXI124" s="1017"/>
      <c r="JXJ124" s="1017"/>
      <c r="JXK124" s="1017"/>
      <c r="JXL124" s="1017"/>
      <c r="JXM124" s="1017"/>
      <c r="JXN124" s="1017"/>
      <c r="JXO124" s="1017"/>
      <c r="JXP124" s="1017"/>
      <c r="JXQ124" s="1017"/>
      <c r="JXR124" s="1017"/>
      <c r="JXS124" s="1017"/>
      <c r="JXT124" s="1017"/>
      <c r="JXU124" s="1017"/>
      <c r="JXV124" s="1017"/>
      <c r="JXW124" s="1017"/>
      <c r="JXX124" s="1017"/>
      <c r="JXY124" s="1017"/>
      <c r="JXZ124" s="1017"/>
      <c r="JYA124" s="1017"/>
      <c r="JYB124" s="1017"/>
      <c r="JYC124" s="1017"/>
      <c r="JYD124" s="1017"/>
      <c r="JYE124" s="1017"/>
      <c r="JYF124" s="1017"/>
      <c r="JYG124" s="1017"/>
      <c r="JYH124" s="1017"/>
      <c r="JYI124" s="1017"/>
      <c r="JYJ124" s="1017"/>
      <c r="JYK124" s="1017"/>
      <c r="JYL124" s="1017"/>
      <c r="JYM124" s="1017"/>
      <c r="JYN124" s="1017"/>
      <c r="JYO124" s="1017"/>
      <c r="JYP124" s="1017"/>
      <c r="JYQ124" s="1017"/>
      <c r="JYR124" s="1017"/>
      <c r="JYS124" s="1017"/>
      <c r="JYT124" s="1017"/>
      <c r="JYU124" s="1017"/>
      <c r="JYV124" s="1017"/>
      <c r="JYW124" s="1017"/>
      <c r="JYX124" s="1017"/>
      <c r="JYY124" s="1017"/>
      <c r="JYZ124" s="1017"/>
      <c r="JZA124" s="1017"/>
      <c r="JZB124" s="1017"/>
      <c r="JZC124" s="1017"/>
      <c r="JZD124" s="1017"/>
      <c r="JZE124" s="1017"/>
      <c r="JZF124" s="1017"/>
      <c r="JZG124" s="1017"/>
      <c r="JZH124" s="1017"/>
      <c r="JZI124" s="1017"/>
      <c r="JZJ124" s="1017"/>
      <c r="JZK124" s="1017"/>
      <c r="JZL124" s="1017"/>
      <c r="JZM124" s="1017"/>
      <c r="JZN124" s="1017"/>
      <c r="JZO124" s="1017"/>
      <c r="JZP124" s="1017"/>
      <c r="JZQ124" s="1017"/>
      <c r="JZR124" s="1017"/>
      <c r="JZS124" s="1017"/>
      <c r="JZT124" s="1017"/>
      <c r="JZU124" s="1017"/>
      <c r="JZV124" s="1017"/>
      <c r="JZW124" s="1017"/>
      <c r="JZX124" s="1017"/>
      <c r="JZY124" s="1017"/>
      <c r="JZZ124" s="1017"/>
      <c r="KAA124" s="1017"/>
      <c r="KAB124" s="1017"/>
      <c r="KAC124" s="1017"/>
      <c r="KAD124" s="1017"/>
      <c r="KAE124" s="1017"/>
      <c r="KAF124" s="1017"/>
      <c r="KAG124" s="1017"/>
      <c r="KAH124" s="1017"/>
      <c r="KAI124" s="1017"/>
      <c r="KAJ124" s="1017"/>
      <c r="KAK124" s="1017"/>
      <c r="KAL124" s="1017"/>
      <c r="KAM124" s="1017"/>
      <c r="KAN124" s="1017"/>
      <c r="KAO124" s="1017"/>
      <c r="KAP124" s="1017"/>
      <c r="KAQ124" s="1017"/>
      <c r="KAR124" s="1017"/>
      <c r="KAS124" s="1017"/>
      <c r="KAT124" s="1017"/>
      <c r="KAU124" s="1017"/>
      <c r="KAV124" s="1017"/>
      <c r="KAW124" s="1017"/>
      <c r="KAX124" s="1017"/>
      <c r="KAY124" s="1017"/>
      <c r="KAZ124" s="1017"/>
      <c r="KBA124" s="1017"/>
      <c r="KBB124" s="1017"/>
      <c r="KBC124" s="1017"/>
      <c r="KBD124" s="1017"/>
      <c r="KBE124" s="1017"/>
      <c r="KBF124" s="1017"/>
      <c r="KBG124" s="1017"/>
      <c r="KBH124" s="1017"/>
      <c r="KBI124" s="1017"/>
      <c r="KBJ124" s="1017"/>
      <c r="KBK124" s="1017"/>
      <c r="KBL124" s="1017"/>
      <c r="KBM124" s="1017"/>
      <c r="KBN124" s="1017"/>
      <c r="KBO124" s="1017"/>
      <c r="KBP124" s="1017"/>
      <c r="KBQ124" s="1017"/>
      <c r="KBR124" s="1017"/>
      <c r="KBS124" s="1017"/>
      <c r="KBT124" s="1017"/>
      <c r="KBU124" s="1017"/>
      <c r="KBV124" s="1017"/>
      <c r="KBW124" s="1017"/>
      <c r="KBX124" s="1017"/>
      <c r="KBY124" s="1017"/>
      <c r="KBZ124" s="1017"/>
      <c r="KCA124" s="1017"/>
      <c r="KCB124" s="1017"/>
      <c r="KCC124" s="1017"/>
      <c r="KCD124" s="1017"/>
      <c r="KCE124" s="1017"/>
      <c r="KCF124" s="1017"/>
      <c r="KCG124" s="1017"/>
      <c r="KCH124" s="1017"/>
      <c r="KCI124" s="1017"/>
      <c r="KCJ124" s="1017"/>
      <c r="KCK124" s="1017"/>
      <c r="KCL124" s="1017"/>
      <c r="KCM124" s="1017"/>
      <c r="KCN124" s="1017"/>
      <c r="KCO124" s="1017"/>
      <c r="KCP124" s="1017"/>
      <c r="KCQ124" s="1017"/>
      <c r="KCR124" s="1017"/>
      <c r="KCS124" s="1017"/>
      <c r="KCT124" s="1017"/>
      <c r="KCU124" s="1017"/>
      <c r="KCV124" s="1017"/>
      <c r="KCW124" s="1017"/>
      <c r="KCX124" s="1017"/>
      <c r="KCY124" s="1017"/>
      <c r="KCZ124" s="1017"/>
      <c r="KDA124" s="1017"/>
      <c r="KDB124" s="1017"/>
      <c r="KDC124" s="1017"/>
      <c r="KDD124" s="1017"/>
      <c r="KDE124" s="1017"/>
      <c r="KDF124" s="1017"/>
      <c r="KDG124" s="1017"/>
      <c r="KDH124" s="1017"/>
      <c r="KDI124" s="1017"/>
      <c r="KDJ124" s="1017"/>
      <c r="KDK124" s="1017"/>
      <c r="KDL124" s="1017"/>
      <c r="KDM124" s="1017"/>
      <c r="KDN124" s="1017"/>
      <c r="KDO124" s="1017"/>
      <c r="KDP124" s="1017"/>
      <c r="KDQ124" s="1017"/>
      <c r="KDR124" s="1017"/>
      <c r="KDS124" s="1017"/>
      <c r="KDT124" s="1017"/>
      <c r="KDU124" s="1017"/>
      <c r="KDV124" s="1017"/>
      <c r="KDW124" s="1017"/>
      <c r="KDX124" s="1017"/>
      <c r="KDY124" s="1017"/>
      <c r="KDZ124" s="1017"/>
      <c r="KEA124" s="1017"/>
      <c r="KEB124" s="1017"/>
      <c r="KEC124" s="1017"/>
      <c r="KED124" s="1017"/>
      <c r="KEE124" s="1017"/>
      <c r="KEF124" s="1017"/>
      <c r="KEG124" s="1017"/>
      <c r="KEH124" s="1017"/>
      <c r="KEI124" s="1017"/>
      <c r="KEJ124" s="1017"/>
      <c r="KEK124" s="1017"/>
      <c r="KEL124" s="1017"/>
      <c r="KEM124" s="1017"/>
      <c r="KEN124" s="1017"/>
      <c r="KEO124" s="1017"/>
      <c r="KEP124" s="1017"/>
      <c r="KEQ124" s="1017"/>
      <c r="KER124" s="1017"/>
      <c r="KES124" s="1017"/>
      <c r="KET124" s="1017"/>
      <c r="KEU124" s="1017"/>
      <c r="KEV124" s="1017"/>
      <c r="KEW124" s="1017"/>
      <c r="KEX124" s="1017"/>
      <c r="KEY124" s="1017"/>
      <c r="KEZ124" s="1017"/>
      <c r="KFA124" s="1017"/>
      <c r="KFB124" s="1017"/>
      <c r="KFC124" s="1017"/>
      <c r="KFD124" s="1017"/>
      <c r="KFE124" s="1017"/>
      <c r="KFF124" s="1017"/>
      <c r="KFG124" s="1017"/>
      <c r="KFH124" s="1017"/>
      <c r="KFI124" s="1017"/>
      <c r="KFJ124" s="1017"/>
      <c r="KFK124" s="1017"/>
      <c r="KFL124" s="1017"/>
      <c r="KFM124" s="1017"/>
      <c r="KFN124" s="1017"/>
      <c r="KFO124" s="1017"/>
      <c r="KFP124" s="1017"/>
      <c r="KFQ124" s="1017"/>
      <c r="KFR124" s="1017"/>
      <c r="KFS124" s="1017"/>
      <c r="KFT124" s="1017"/>
      <c r="KFU124" s="1017"/>
      <c r="KFV124" s="1017"/>
      <c r="KFW124" s="1017"/>
      <c r="KFX124" s="1017"/>
      <c r="KFY124" s="1017"/>
      <c r="KFZ124" s="1017"/>
      <c r="KGA124" s="1017"/>
      <c r="KGB124" s="1017"/>
      <c r="KGC124" s="1017"/>
      <c r="KGD124" s="1017"/>
      <c r="KGE124" s="1017"/>
      <c r="KGF124" s="1017"/>
      <c r="KGG124" s="1017"/>
      <c r="KGH124" s="1017"/>
      <c r="KGI124" s="1017"/>
      <c r="KGJ124" s="1017"/>
      <c r="KGK124" s="1017"/>
      <c r="KGL124" s="1017"/>
      <c r="KGM124" s="1017"/>
      <c r="KGN124" s="1017"/>
      <c r="KGO124" s="1017"/>
      <c r="KGP124" s="1017"/>
      <c r="KGQ124" s="1017"/>
      <c r="KGR124" s="1017"/>
      <c r="KGS124" s="1017"/>
      <c r="KGT124" s="1017"/>
      <c r="KGU124" s="1017"/>
      <c r="KGV124" s="1017"/>
      <c r="KGW124" s="1017"/>
      <c r="KGX124" s="1017"/>
      <c r="KGY124" s="1017"/>
      <c r="KGZ124" s="1017"/>
      <c r="KHA124" s="1017"/>
      <c r="KHB124" s="1017"/>
      <c r="KHC124" s="1017"/>
      <c r="KHD124" s="1017"/>
      <c r="KHE124" s="1017"/>
      <c r="KHF124" s="1017"/>
      <c r="KHG124" s="1017"/>
      <c r="KHH124" s="1017"/>
      <c r="KHI124" s="1017"/>
      <c r="KHJ124" s="1017"/>
      <c r="KHK124" s="1017"/>
      <c r="KHL124" s="1017"/>
      <c r="KHM124" s="1017"/>
      <c r="KHN124" s="1017"/>
      <c r="KHO124" s="1017"/>
      <c r="KHP124" s="1017"/>
      <c r="KHQ124" s="1017"/>
      <c r="KHR124" s="1017"/>
      <c r="KHS124" s="1017"/>
      <c r="KHT124" s="1017"/>
      <c r="KHU124" s="1017"/>
      <c r="KHV124" s="1017"/>
      <c r="KHW124" s="1017"/>
      <c r="KHX124" s="1017"/>
      <c r="KHY124" s="1017"/>
      <c r="KHZ124" s="1017"/>
      <c r="KIA124" s="1017"/>
      <c r="KIB124" s="1017"/>
      <c r="KIC124" s="1017"/>
      <c r="KID124" s="1017"/>
      <c r="KIE124" s="1017"/>
      <c r="KIF124" s="1017"/>
      <c r="KIG124" s="1017"/>
      <c r="KIH124" s="1017"/>
      <c r="KII124" s="1017"/>
      <c r="KIJ124" s="1017"/>
      <c r="KIK124" s="1017"/>
      <c r="KIL124" s="1017"/>
      <c r="KIM124" s="1017"/>
      <c r="KIN124" s="1017"/>
      <c r="KIO124" s="1017"/>
      <c r="KIP124" s="1017"/>
      <c r="KIQ124" s="1017"/>
      <c r="KIR124" s="1017"/>
      <c r="KIS124" s="1017"/>
      <c r="KIT124" s="1017"/>
      <c r="KIU124" s="1017"/>
      <c r="KIV124" s="1017"/>
      <c r="KIW124" s="1017"/>
      <c r="KIX124" s="1017"/>
      <c r="KIY124" s="1017"/>
      <c r="KIZ124" s="1017"/>
      <c r="KJA124" s="1017"/>
      <c r="KJB124" s="1017"/>
      <c r="KJC124" s="1017"/>
      <c r="KJD124" s="1017"/>
      <c r="KJE124" s="1017"/>
      <c r="KJF124" s="1017"/>
      <c r="KJG124" s="1017"/>
      <c r="KJH124" s="1017"/>
      <c r="KJI124" s="1017"/>
      <c r="KJJ124" s="1017"/>
      <c r="KJK124" s="1017"/>
      <c r="KJL124" s="1017"/>
      <c r="KJM124" s="1017"/>
      <c r="KJN124" s="1017"/>
      <c r="KJO124" s="1017"/>
      <c r="KJP124" s="1017"/>
      <c r="KJQ124" s="1017"/>
      <c r="KJR124" s="1017"/>
      <c r="KJS124" s="1017"/>
      <c r="KJT124" s="1017"/>
      <c r="KJU124" s="1017"/>
      <c r="KJV124" s="1017"/>
      <c r="KJW124" s="1017"/>
      <c r="KJX124" s="1017"/>
      <c r="KJY124" s="1017"/>
      <c r="KJZ124" s="1017"/>
      <c r="KKA124" s="1017"/>
      <c r="KKB124" s="1017"/>
      <c r="KKC124" s="1017"/>
      <c r="KKD124" s="1017"/>
      <c r="KKE124" s="1017"/>
      <c r="KKF124" s="1017"/>
      <c r="KKG124" s="1017"/>
      <c r="KKH124" s="1017"/>
      <c r="KKI124" s="1017"/>
      <c r="KKJ124" s="1017"/>
      <c r="KKK124" s="1017"/>
      <c r="KKL124" s="1017"/>
      <c r="KKM124" s="1017"/>
      <c r="KKN124" s="1017"/>
      <c r="KKO124" s="1017"/>
      <c r="KKP124" s="1017"/>
      <c r="KKQ124" s="1017"/>
      <c r="KKR124" s="1017"/>
      <c r="KKS124" s="1017"/>
      <c r="KKT124" s="1017"/>
      <c r="KKU124" s="1017"/>
      <c r="KKV124" s="1017"/>
      <c r="KKW124" s="1017"/>
      <c r="KKX124" s="1017"/>
      <c r="KKY124" s="1017"/>
      <c r="KKZ124" s="1017"/>
      <c r="KLA124" s="1017"/>
      <c r="KLB124" s="1017"/>
      <c r="KLC124" s="1017"/>
      <c r="KLD124" s="1017"/>
      <c r="KLE124" s="1017"/>
      <c r="KLF124" s="1017"/>
      <c r="KLG124" s="1017"/>
      <c r="KLH124" s="1017"/>
      <c r="KLI124" s="1017"/>
      <c r="KLJ124" s="1017"/>
      <c r="KLK124" s="1017"/>
      <c r="KLL124" s="1017"/>
      <c r="KLM124" s="1017"/>
      <c r="KLN124" s="1017"/>
      <c r="KLO124" s="1017"/>
      <c r="KLP124" s="1017"/>
      <c r="KLQ124" s="1017"/>
      <c r="KLR124" s="1017"/>
      <c r="KLS124" s="1017"/>
      <c r="KLT124" s="1017"/>
      <c r="KLU124" s="1017"/>
      <c r="KLV124" s="1017"/>
      <c r="KLW124" s="1017"/>
      <c r="KLX124" s="1017"/>
      <c r="KLY124" s="1017"/>
      <c r="KLZ124" s="1017"/>
      <c r="KMA124" s="1017"/>
      <c r="KMB124" s="1017"/>
      <c r="KMC124" s="1017"/>
      <c r="KMD124" s="1017"/>
      <c r="KME124" s="1017"/>
      <c r="KMF124" s="1017"/>
      <c r="KMG124" s="1017"/>
      <c r="KMH124" s="1017"/>
      <c r="KMI124" s="1017"/>
      <c r="KMJ124" s="1017"/>
      <c r="KMK124" s="1017"/>
      <c r="KML124" s="1017"/>
      <c r="KMM124" s="1017"/>
      <c r="KMN124" s="1017"/>
      <c r="KMO124" s="1017"/>
      <c r="KMP124" s="1017"/>
      <c r="KMQ124" s="1017"/>
      <c r="KMR124" s="1017"/>
      <c r="KMS124" s="1017"/>
      <c r="KMT124" s="1017"/>
      <c r="KMU124" s="1017"/>
      <c r="KMV124" s="1017"/>
      <c r="KMW124" s="1017"/>
      <c r="KMX124" s="1017"/>
      <c r="KMY124" s="1017"/>
      <c r="KMZ124" s="1017"/>
      <c r="KNA124" s="1017"/>
      <c r="KNB124" s="1017"/>
      <c r="KNC124" s="1017"/>
      <c r="KND124" s="1017"/>
      <c r="KNE124" s="1017"/>
      <c r="KNF124" s="1017"/>
      <c r="KNG124" s="1017"/>
      <c r="KNH124" s="1017"/>
      <c r="KNI124" s="1017"/>
      <c r="KNJ124" s="1017"/>
      <c r="KNK124" s="1017"/>
      <c r="KNL124" s="1017"/>
      <c r="KNM124" s="1017"/>
      <c r="KNN124" s="1017"/>
      <c r="KNO124" s="1017"/>
      <c r="KNP124" s="1017"/>
      <c r="KNQ124" s="1017"/>
      <c r="KNR124" s="1017"/>
      <c r="KNS124" s="1017"/>
      <c r="KNT124" s="1017"/>
      <c r="KNU124" s="1017"/>
      <c r="KNV124" s="1017"/>
      <c r="KNW124" s="1017"/>
      <c r="KNX124" s="1017"/>
      <c r="KNY124" s="1017"/>
      <c r="KNZ124" s="1017"/>
      <c r="KOA124" s="1017"/>
      <c r="KOB124" s="1017"/>
      <c r="KOC124" s="1017"/>
      <c r="KOD124" s="1017"/>
      <c r="KOE124" s="1017"/>
      <c r="KOF124" s="1017"/>
      <c r="KOG124" s="1017"/>
      <c r="KOH124" s="1017"/>
      <c r="KOI124" s="1017"/>
      <c r="KOJ124" s="1017"/>
      <c r="KOK124" s="1017"/>
      <c r="KOL124" s="1017"/>
      <c r="KOM124" s="1017"/>
      <c r="KON124" s="1017"/>
      <c r="KOO124" s="1017"/>
      <c r="KOP124" s="1017"/>
      <c r="KOQ124" s="1017"/>
      <c r="KOR124" s="1017"/>
      <c r="KOS124" s="1017"/>
      <c r="KOT124" s="1017"/>
      <c r="KOU124" s="1017"/>
      <c r="KOV124" s="1017"/>
      <c r="KOW124" s="1017"/>
      <c r="KOX124" s="1017"/>
      <c r="KOY124" s="1017"/>
      <c r="KOZ124" s="1017"/>
      <c r="KPA124" s="1017"/>
      <c r="KPB124" s="1017"/>
      <c r="KPC124" s="1017"/>
      <c r="KPD124" s="1017"/>
      <c r="KPE124" s="1017"/>
      <c r="KPF124" s="1017"/>
      <c r="KPG124" s="1017"/>
      <c r="KPH124" s="1017"/>
      <c r="KPI124" s="1017"/>
      <c r="KPJ124" s="1017"/>
      <c r="KPK124" s="1017"/>
      <c r="KPL124" s="1017"/>
      <c r="KPM124" s="1017"/>
      <c r="KPN124" s="1017"/>
      <c r="KPO124" s="1017"/>
      <c r="KPP124" s="1017"/>
      <c r="KPQ124" s="1017"/>
      <c r="KPR124" s="1017"/>
      <c r="KPS124" s="1017"/>
      <c r="KPT124" s="1017"/>
      <c r="KPU124" s="1017"/>
      <c r="KPV124" s="1017"/>
      <c r="KPW124" s="1017"/>
      <c r="KPX124" s="1017"/>
      <c r="KPY124" s="1017"/>
      <c r="KPZ124" s="1017"/>
      <c r="KQA124" s="1017"/>
      <c r="KQB124" s="1017"/>
      <c r="KQC124" s="1017"/>
      <c r="KQD124" s="1017"/>
      <c r="KQE124" s="1017"/>
      <c r="KQF124" s="1017"/>
      <c r="KQG124" s="1017"/>
      <c r="KQH124" s="1017"/>
      <c r="KQI124" s="1017"/>
      <c r="KQJ124" s="1017"/>
      <c r="KQK124" s="1017"/>
      <c r="KQL124" s="1017"/>
      <c r="KQM124" s="1017"/>
      <c r="KQN124" s="1017"/>
      <c r="KQO124" s="1017"/>
      <c r="KQP124" s="1017"/>
      <c r="KQQ124" s="1017"/>
      <c r="KQR124" s="1017"/>
      <c r="KQS124" s="1017"/>
      <c r="KQT124" s="1017"/>
      <c r="KQU124" s="1017"/>
      <c r="KQV124" s="1017"/>
      <c r="KQW124" s="1017"/>
      <c r="KQX124" s="1017"/>
      <c r="KQY124" s="1017"/>
      <c r="KQZ124" s="1017"/>
      <c r="KRA124" s="1017"/>
      <c r="KRB124" s="1017"/>
      <c r="KRC124" s="1017"/>
      <c r="KRD124" s="1017"/>
      <c r="KRE124" s="1017"/>
      <c r="KRF124" s="1017"/>
      <c r="KRG124" s="1017"/>
      <c r="KRH124" s="1017"/>
      <c r="KRI124" s="1017"/>
      <c r="KRJ124" s="1017"/>
      <c r="KRK124" s="1017"/>
      <c r="KRL124" s="1017"/>
      <c r="KRM124" s="1017"/>
      <c r="KRN124" s="1017"/>
      <c r="KRO124" s="1017"/>
      <c r="KRP124" s="1017"/>
      <c r="KRQ124" s="1017"/>
      <c r="KRR124" s="1017"/>
      <c r="KRS124" s="1017"/>
      <c r="KRT124" s="1017"/>
      <c r="KRU124" s="1017"/>
      <c r="KRV124" s="1017"/>
      <c r="KRW124" s="1017"/>
      <c r="KRX124" s="1017"/>
      <c r="KRY124" s="1017"/>
      <c r="KRZ124" s="1017"/>
      <c r="KSA124" s="1017"/>
      <c r="KSB124" s="1017"/>
      <c r="KSC124" s="1017"/>
      <c r="KSD124" s="1017"/>
      <c r="KSE124" s="1017"/>
      <c r="KSF124" s="1017"/>
      <c r="KSG124" s="1017"/>
      <c r="KSH124" s="1017"/>
      <c r="KSI124" s="1017"/>
      <c r="KSJ124" s="1017"/>
      <c r="KSK124" s="1017"/>
      <c r="KSL124" s="1017"/>
      <c r="KSM124" s="1017"/>
      <c r="KSN124" s="1017"/>
      <c r="KSO124" s="1017"/>
      <c r="KSP124" s="1017"/>
      <c r="KSQ124" s="1017"/>
      <c r="KSR124" s="1017"/>
      <c r="KSS124" s="1017"/>
      <c r="KST124" s="1017"/>
      <c r="KSU124" s="1017"/>
      <c r="KSV124" s="1017"/>
      <c r="KSW124" s="1017"/>
      <c r="KSX124" s="1017"/>
      <c r="KSY124" s="1017"/>
      <c r="KSZ124" s="1017"/>
      <c r="KTA124" s="1017"/>
      <c r="KTB124" s="1017"/>
      <c r="KTC124" s="1017"/>
      <c r="KTD124" s="1017"/>
      <c r="KTE124" s="1017"/>
      <c r="KTF124" s="1017"/>
      <c r="KTG124" s="1017"/>
      <c r="KTH124" s="1017"/>
      <c r="KTI124" s="1017"/>
      <c r="KTJ124" s="1017"/>
      <c r="KTK124" s="1017"/>
      <c r="KTL124" s="1017"/>
      <c r="KTM124" s="1017"/>
      <c r="KTN124" s="1017"/>
      <c r="KTO124" s="1017"/>
      <c r="KTP124" s="1017"/>
      <c r="KTQ124" s="1017"/>
      <c r="KTR124" s="1017"/>
      <c r="KTS124" s="1017"/>
      <c r="KTT124" s="1017"/>
      <c r="KTU124" s="1017"/>
      <c r="KTV124" s="1017"/>
      <c r="KTW124" s="1017"/>
      <c r="KTX124" s="1017"/>
      <c r="KTY124" s="1017"/>
      <c r="KTZ124" s="1017"/>
      <c r="KUA124" s="1017"/>
      <c r="KUB124" s="1017"/>
      <c r="KUC124" s="1017"/>
      <c r="KUD124" s="1017"/>
      <c r="KUE124" s="1017"/>
      <c r="KUF124" s="1017"/>
      <c r="KUG124" s="1017"/>
      <c r="KUH124" s="1017"/>
      <c r="KUI124" s="1017"/>
      <c r="KUJ124" s="1017"/>
      <c r="KUK124" s="1017"/>
      <c r="KUL124" s="1017"/>
      <c r="KUM124" s="1017"/>
      <c r="KUN124" s="1017"/>
      <c r="KUO124" s="1017"/>
      <c r="KUP124" s="1017"/>
      <c r="KUQ124" s="1017"/>
      <c r="KUR124" s="1017"/>
      <c r="KUS124" s="1017"/>
      <c r="KUT124" s="1017"/>
      <c r="KUU124" s="1017"/>
      <c r="KUV124" s="1017"/>
      <c r="KUW124" s="1017"/>
      <c r="KUX124" s="1017"/>
      <c r="KUY124" s="1017"/>
      <c r="KUZ124" s="1017"/>
      <c r="KVA124" s="1017"/>
      <c r="KVB124" s="1017"/>
      <c r="KVC124" s="1017"/>
      <c r="KVD124" s="1017"/>
      <c r="KVE124" s="1017"/>
      <c r="KVF124" s="1017"/>
      <c r="KVG124" s="1017"/>
      <c r="KVH124" s="1017"/>
      <c r="KVI124" s="1017"/>
      <c r="KVJ124" s="1017"/>
      <c r="KVK124" s="1017"/>
      <c r="KVL124" s="1017"/>
      <c r="KVM124" s="1017"/>
      <c r="KVN124" s="1017"/>
      <c r="KVO124" s="1017"/>
      <c r="KVP124" s="1017"/>
      <c r="KVQ124" s="1017"/>
      <c r="KVR124" s="1017"/>
      <c r="KVS124" s="1017"/>
      <c r="KVT124" s="1017"/>
      <c r="KVU124" s="1017"/>
      <c r="KVV124" s="1017"/>
      <c r="KVW124" s="1017"/>
      <c r="KVX124" s="1017"/>
      <c r="KVY124" s="1017"/>
      <c r="KVZ124" s="1017"/>
      <c r="KWA124" s="1017"/>
      <c r="KWB124" s="1017"/>
      <c r="KWC124" s="1017"/>
      <c r="KWD124" s="1017"/>
      <c r="KWE124" s="1017"/>
      <c r="KWF124" s="1017"/>
      <c r="KWG124" s="1017"/>
      <c r="KWH124" s="1017"/>
      <c r="KWI124" s="1017"/>
      <c r="KWJ124" s="1017"/>
      <c r="KWK124" s="1017"/>
      <c r="KWL124" s="1017"/>
      <c r="KWM124" s="1017"/>
      <c r="KWN124" s="1017"/>
      <c r="KWO124" s="1017"/>
      <c r="KWP124" s="1017"/>
      <c r="KWQ124" s="1017"/>
      <c r="KWR124" s="1017"/>
      <c r="KWS124" s="1017"/>
      <c r="KWT124" s="1017"/>
      <c r="KWU124" s="1017"/>
      <c r="KWV124" s="1017"/>
      <c r="KWW124" s="1017"/>
      <c r="KWX124" s="1017"/>
      <c r="KWY124" s="1017"/>
      <c r="KWZ124" s="1017"/>
      <c r="KXA124" s="1017"/>
      <c r="KXB124" s="1017"/>
      <c r="KXC124" s="1017"/>
      <c r="KXD124" s="1017"/>
      <c r="KXE124" s="1017"/>
      <c r="KXF124" s="1017"/>
      <c r="KXG124" s="1017"/>
      <c r="KXH124" s="1017"/>
      <c r="KXI124" s="1017"/>
      <c r="KXJ124" s="1017"/>
      <c r="KXK124" s="1017"/>
      <c r="KXL124" s="1017"/>
      <c r="KXM124" s="1017"/>
      <c r="KXN124" s="1017"/>
      <c r="KXO124" s="1017"/>
      <c r="KXP124" s="1017"/>
      <c r="KXQ124" s="1017"/>
      <c r="KXR124" s="1017"/>
      <c r="KXS124" s="1017"/>
      <c r="KXT124" s="1017"/>
      <c r="KXU124" s="1017"/>
      <c r="KXV124" s="1017"/>
      <c r="KXW124" s="1017"/>
      <c r="KXX124" s="1017"/>
      <c r="KXY124" s="1017"/>
      <c r="KXZ124" s="1017"/>
      <c r="KYA124" s="1017"/>
      <c r="KYB124" s="1017"/>
      <c r="KYC124" s="1017"/>
      <c r="KYD124" s="1017"/>
      <c r="KYE124" s="1017"/>
      <c r="KYF124" s="1017"/>
      <c r="KYG124" s="1017"/>
      <c r="KYH124" s="1017"/>
      <c r="KYI124" s="1017"/>
      <c r="KYJ124" s="1017"/>
      <c r="KYK124" s="1017"/>
      <c r="KYL124" s="1017"/>
      <c r="KYM124" s="1017"/>
      <c r="KYN124" s="1017"/>
      <c r="KYO124" s="1017"/>
      <c r="KYP124" s="1017"/>
      <c r="KYQ124" s="1017"/>
      <c r="KYR124" s="1017"/>
      <c r="KYS124" s="1017"/>
      <c r="KYT124" s="1017"/>
      <c r="KYU124" s="1017"/>
      <c r="KYV124" s="1017"/>
      <c r="KYW124" s="1017"/>
      <c r="KYX124" s="1017"/>
      <c r="KYY124" s="1017"/>
      <c r="KYZ124" s="1017"/>
      <c r="KZA124" s="1017"/>
      <c r="KZB124" s="1017"/>
      <c r="KZC124" s="1017"/>
      <c r="KZD124" s="1017"/>
      <c r="KZE124" s="1017"/>
      <c r="KZF124" s="1017"/>
      <c r="KZG124" s="1017"/>
      <c r="KZH124" s="1017"/>
      <c r="KZI124" s="1017"/>
      <c r="KZJ124" s="1017"/>
      <c r="KZK124" s="1017"/>
      <c r="KZL124" s="1017"/>
      <c r="KZM124" s="1017"/>
      <c r="KZN124" s="1017"/>
      <c r="KZO124" s="1017"/>
      <c r="KZP124" s="1017"/>
      <c r="KZQ124" s="1017"/>
      <c r="KZR124" s="1017"/>
      <c r="KZS124" s="1017"/>
      <c r="KZT124" s="1017"/>
      <c r="KZU124" s="1017"/>
      <c r="KZV124" s="1017"/>
      <c r="KZW124" s="1017"/>
      <c r="KZX124" s="1017"/>
      <c r="KZY124" s="1017"/>
      <c r="KZZ124" s="1017"/>
      <c r="LAA124" s="1017"/>
      <c r="LAB124" s="1017"/>
      <c r="LAC124" s="1017"/>
      <c r="LAD124" s="1017"/>
      <c r="LAE124" s="1017"/>
      <c r="LAF124" s="1017"/>
      <c r="LAG124" s="1017"/>
      <c r="LAH124" s="1017"/>
      <c r="LAI124" s="1017"/>
      <c r="LAJ124" s="1017"/>
      <c r="LAK124" s="1017"/>
      <c r="LAL124" s="1017"/>
      <c r="LAM124" s="1017"/>
      <c r="LAN124" s="1017"/>
      <c r="LAO124" s="1017"/>
      <c r="LAP124" s="1017"/>
      <c r="LAQ124" s="1017"/>
      <c r="LAR124" s="1017"/>
      <c r="LAS124" s="1017"/>
      <c r="LAT124" s="1017"/>
      <c r="LAU124" s="1017"/>
      <c r="LAV124" s="1017"/>
      <c r="LAW124" s="1017"/>
      <c r="LAX124" s="1017"/>
      <c r="LAY124" s="1017"/>
      <c r="LAZ124" s="1017"/>
      <c r="LBA124" s="1017"/>
      <c r="LBB124" s="1017"/>
      <c r="LBC124" s="1017"/>
      <c r="LBD124" s="1017"/>
      <c r="LBE124" s="1017"/>
      <c r="LBF124" s="1017"/>
      <c r="LBG124" s="1017"/>
      <c r="LBH124" s="1017"/>
      <c r="LBI124" s="1017"/>
      <c r="LBJ124" s="1017"/>
      <c r="LBK124" s="1017"/>
      <c r="LBL124" s="1017"/>
      <c r="LBM124" s="1017"/>
      <c r="LBN124" s="1017"/>
      <c r="LBO124" s="1017"/>
      <c r="LBP124" s="1017"/>
      <c r="LBQ124" s="1017"/>
      <c r="LBR124" s="1017"/>
      <c r="LBS124" s="1017"/>
      <c r="LBT124" s="1017"/>
      <c r="LBU124" s="1017"/>
      <c r="LBV124" s="1017"/>
      <c r="LBW124" s="1017"/>
      <c r="LBX124" s="1017"/>
      <c r="LBY124" s="1017"/>
      <c r="LBZ124" s="1017"/>
      <c r="LCA124" s="1017"/>
      <c r="LCB124" s="1017"/>
      <c r="LCC124" s="1017"/>
      <c r="LCD124" s="1017"/>
      <c r="LCE124" s="1017"/>
      <c r="LCF124" s="1017"/>
      <c r="LCG124" s="1017"/>
      <c r="LCH124" s="1017"/>
      <c r="LCI124" s="1017"/>
      <c r="LCJ124" s="1017"/>
      <c r="LCK124" s="1017"/>
      <c r="LCL124" s="1017"/>
      <c r="LCM124" s="1017"/>
      <c r="LCN124" s="1017"/>
      <c r="LCO124" s="1017"/>
      <c r="LCP124" s="1017"/>
      <c r="LCQ124" s="1017"/>
      <c r="LCR124" s="1017"/>
      <c r="LCS124" s="1017"/>
      <c r="LCT124" s="1017"/>
      <c r="LCU124" s="1017"/>
      <c r="LCV124" s="1017"/>
      <c r="LCW124" s="1017"/>
      <c r="LCX124" s="1017"/>
      <c r="LCY124" s="1017"/>
      <c r="LCZ124" s="1017"/>
      <c r="LDA124" s="1017"/>
      <c r="LDB124" s="1017"/>
      <c r="LDC124" s="1017"/>
      <c r="LDD124" s="1017"/>
      <c r="LDE124" s="1017"/>
      <c r="LDF124" s="1017"/>
      <c r="LDG124" s="1017"/>
      <c r="LDH124" s="1017"/>
      <c r="LDI124" s="1017"/>
      <c r="LDJ124" s="1017"/>
      <c r="LDK124" s="1017"/>
      <c r="LDL124" s="1017"/>
      <c r="LDM124" s="1017"/>
      <c r="LDN124" s="1017"/>
      <c r="LDO124" s="1017"/>
      <c r="LDP124" s="1017"/>
      <c r="LDQ124" s="1017"/>
      <c r="LDR124" s="1017"/>
      <c r="LDS124" s="1017"/>
      <c r="LDT124" s="1017"/>
      <c r="LDU124" s="1017"/>
      <c r="LDV124" s="1017"/>
      <c r="LDW124" s="1017"/>
      <c r="LDX124" s="1017"/>
      <c r="LDY124" s="1017"/>
      <c r="LDZ124" s="1017"/>
      <c r="LEA124" s="1017"/>
      <c r="LEB124" s="1017"/>
      <c r="LEC124" s="1017"/>
      <c r="LED124" s="1017"/>
      <c r="LEE124" s="1017"/>
      <c r="LEF124" s="1017"/>
      <c r="LEG124" s="1017"/>
      <c r="LEH124" s="1017"/>
      <c r="LEI124" s="1017"/>
      <c r="LEJ124" s="1017"/>
      <c r="LEK124" s="1017"/>
      <c r="LEL124" s="1017"/>
      <c r="LEM124" s="1017"/>
      <c r="LEN124" s="1017"/>
      <c r="LEO124" s="1017"/>
      <c r="LEP124" s="1017"/>
      <c r="LEQ124" s="1017"/>
      <c r="LER124" s="1017"/>
      <c r="LES124" s="1017"/>
      <c r="LET124" s="1017"/>
      <c r="LEU124" s="1017"/>
      <c r="LEV124" s="1017"/>
      <c r="LEW124" s="1017"/>
      <c r="LEX124" s="1017"/>
      <c r="LEY124" s="1017"/>
      <c r="LEZ124" s="1017"/>
      <c r="LFA124" s="1017"/>
      <c r="LFB124" s="1017"/>
      <c r="LFC124" s="1017"/>
      <c r="LFD124" s="1017"/>
      <c r="LFE124" s="1017"/>
      <c r="LFF124" s="1017"/>
      <c r="LFG124" s="1017"/>
      <c r="LFH124" s="1017"/>
      <c r="LFI124" s="1017"/>
      <c r="LFJ124" s="1017"/>
      <c r="LFK124" s="1017"/>
      <c r="LFL124" s="1017"/>
      <c r="LFM124" s="1017"/>
      <c r="LFN124" s="1017"/>
      <c r="LFO124" s="1017"/>
      <c r="LFP124" s="1017"/>
      <c r="LFQ124" s="1017"/>
      <c r="LFR124" s="1017"/>
      <c r="LFS124" s="1017"/>
      <c r="LFT124" s="1017"/>
      <c r="LFU124" s="1017"/>
      <c r="LFV124" s="1017"/>
      <c r="LFW124" s="1017"/>
      <c r="LFX124" s="1017"/>
      <c r="LFY124" s="1017"/>
      <c r="LFZ124" s="1017"/>
      <c r="LGA124" s="1017"/>
      <c r="LGB124" s="1017"/>
      <c r="LGC124" s="1017"/>
      <c r="LGD124" s="1017"/>
      <c r="LGE124" s="1017"/>
      <c r="LGF124" s="1017"/>
      <c r="LGG124" s="1017"/>
      <c r="LGH124" s="1017"/>
      <c r="LGI124" s="1017"/>
      <c r="LGJ124" s="1017"/>
      <c r="LGK124" s="1017"/>
      <c r="LGL124" s="1017"/>
      <c r="LGM124" s="1017"/>
      <c r="LGN124" s="1017"/>
      <c r="LGO124" s="1017"/>
      <c r="LGP124" s="1017"/>
      <c r="LGQ124" s="1017"/>
      <c r="LGR124" s="1017"/>
      <c r="LGS124" s="1017"/>
      <c r="LGT124" s="1017"/>
      <c r="LGU124" s="1017"/>
      <c r="LGV124" s="1017"/>
      <c r="LGW124" s="1017"/>
      <c r="LGX124" s="1017"/>
      <c r="LGY124" s="1017"/>
      <c r="LGZ124" s="1017"/>
      <c r="LHA124" s="1017"/>
      <c r="LHB124" s="1017"/>
      <c r="LHC124" s="1017"/>
      <c r="LHD124" s="1017"/>
      <c r="LHE124" s="1017"/>
      <c r="LHF124" s="1017"/>
      <c r="LHG124" s="1017"/>
      <c r="LHH124" s="1017"/>
      <c r="LHI124" s="1017"/>
      <c r="LHJ124" s="1017"/>
      <c r="LHK124" s="1017"/>
      <c r="LHL124" s="1017"/>
      <c r="LHM124" s="1017"/>
      <c r="LHN124" s="1017"/>
      <c r="LHO124" s="1017"/>
      <c r="LHP124" s="1017"/>
      <c r="LHQ124" s="1017"/>
      <c r="LHR124" s="1017"/>
      <c r="LHS124" s="1017"/>
      <c r="LHT124" s="1017"/>
      <c r="LHU124" s="1017"/>
      <c r="LHV124" s="1017"/>
      <c r="LHW124" s="1017"/>
      <c r="LHX124" s="1017"/>
      <c r="LHY124" s="1017"/>
      <c r="LHZ124" s="1017"/>
      <c r="LIA124" s="1017"/>
      <c r="LIB124" s="1017"/>
      <c r="LIC124" s="1017"/>
      <c r="LID124" s="1017"/>
      <c r="LIE124" s="1017"/>
      <c r="LIF124" s="1017"/>
      <c r="LIG124" s="1017"/>
      <c r="LIH124" s="1017"/>
      <c r="LII124" s="1017"/>
      <c r="LIJ124" s="1017"/>
      <c r="LIK124" s="1017"/>
      <c r="LIL124" s="1017"/>
      <c r="LIM124" s="1017"/>
      <c r="LIN124" s="1017"/>
      <c r="LIO124" s="1017"/>
      <c r="LIP124" s="1017"/>
      <c r="LIQ124" s="1017"/>
      <c r="LIR124" s="1017"/>
      <c r="LIS124" s="1017"/>
      <c r="LIT124" s="1017"/>
      <c r="LIU124" s="1017"/>
      <c r="LIV124" s="1017"/>
      <c r="LIW124" s="1017"/>
      <c r="LIX124" s="1017"/>
      <c r="LIY124" s="1017"/>
      <c r="LIZ124" s="1017"/>
      <c r="LJA124" s="1017"/>
      <c r="LJB124" s="1017"/>
      <c r="LJC124" s="1017"/>
      <c r="LJD124" s="1017"/>
      <c r="LJE124" s="1017"/>
      <c r="LJF124" s="1017"/>
      <c r="LJG124" s="1017"/>
      <c r="LJH124" s="1017"/>
      <c r="LJI124" s="1017"/>
      <c r="LJJ124" s="1017"/>
      <c r="LJK124" s="1017"/>
      <c r="LJL124" s="1017"/>
      <c r="LJM124" s="1017"/>
      <c r="LJN124" s="1017"/>
      <c r="LJO124" s="1017"/>
      <c r="LJP124" s="1017"/>
      <c r="LJQ124" s="1017"/>
      <c r="LJR124" s="1017"/>
      <c r="LJS124" s="1017"/>
      <c r="LJT124" s="1017"/>
      <c r="LJU124" s="1017"/>
      <c r="LJV124" s="1017"/>
      <c r="LJW124" s="1017"/>
      <c r="LJX124" s="1017"/>
      <c r="LJY124" s="1017"/>
      <c r="LJZ124" s="1017"/>
      <c r="LKA124" s="1017"/>
      <c r="LKB124" s="1017"/>
      <c r="LKC124" s="1017"/>
      <c r="LKD124" s="1017"/>
      <c r="LKE124" s="1017"/>
      <c r="LKF124" s="1017"/>
      <c r="LKG124" s="1017"/>
      <c r="LKH124" s="1017"/>
      <c r="LKI124" s="1017"/>
      <c r="LKJ124" s="1017"/>
      <c r="LKK124" s="1017"/>
      <c r="LKL124" s="1017"/>
      <c r="LKM124" s="1017"/>
      <c r="LKN124" s="1017"/>
      <c r="LKO124" s="1017"/>
      <c r="LKP124" s="1017"/>
      <c r="LKQ124" s="1017"/>
      <c r="LKR124" s="1017"/>
      <c r="LKS124" s="1017"/>
      <c r="LKT124" s="1017"/>
      <c r="LKU124" s="1017"/>
      <c r="LKV124" s="1017"/>
      <c r="LKW124" s="1017"/>
      <c r="LKX124" s="1017"/>
      <c r="LKY124" s="1017"/>
      <c r="LKZ124" s="1017"/>
      <c r="LLA124" s="1017"/>
      <c r="LLB124" s="1017"/>
      <c r="LLC124" s="1017"/>
      <c r="LLD124" s="1017"/>
      <c r="LLE124" s="1017"/>
      <c r="LLF124" s="1017"/>
      <c r="LLG124" s="1017"/>
      <c r="LLH124" s="1017"/>
      <c r="LLI124" s="1017"/>
      <c r="LLJ124" s="1017"/>
      <c r="LLK124" s="1017"/>
      <c r="LLL124" s="1017"/>
      <c r="LLM124" s="1017"/>
      <c r="LLN124" s="1017"/>
      <c r="LLO124" s="1017"/>
      <c r="LLP124" s="1017"/>
      <c r="LLQ124" s="1017"/>
      <c r="LLR124" s="1017"/>
      <c r="LLS124" s="1017"/>
      <c r="LLT124" s="1017"/>
      <c r="LLU124" s="1017"/>
      <c r="LLV124" s="1017"/>
      <c r="LLW124" s="1017"/>
      <c r="LLX124" s="1017"/>
      <c r="LLY124" s="1017"/>
      <c r="LLZ124" s="1017"/>
      <c r="LMA124" s="1017"/>
      <c r="LMB124" s="1017"/>
      <c r="LMC124" s="1017"/>
      <c r="LMD124" s="1017"/>
      <c r="LME124" s="1017"/>
      <c r="LMF124" s="1017"/>
      <c r="LMG124" s="1017"/>
      <c r="LMH124" s="1017"/>
      <c r="LMI124" s="1017"/>
      <c r="LMJ124" s="1017"/>
      <c r="LMK124" s="1017"/>
      <c r="LML124" s="1017"/>
      <c r="LMM124" s="1017"/>
      <c r="LMN124" s="1017"/>
      <c r="LMO124" s="1017"/>
      <c r="LMP124" s="1017"/>
      <c r="LMQ124" s="1017"/>
      <c r="LMR124" s="1017"/>
      <c r="LMS124" s="1017"/>
      <c r="LMT124" s="1017"/>
      <c r="LMU124" s="1017"/>
      <c r="LMV124" s="1017"/>
      <c r="LMW124" s="1017"/>
      <c r="LMX124" s="1017"/>
      <c r="LMY124" s="1017"/>
      <c r="LMZ124" s="1017"/>
      <c r="LNA124" s="1017"/>
      <c r="LNB124" s="1017"/>
      <c r="LNC124" s="1017"/>
      <c r="LND124" s="1017"/>
      <c r="LNE124" s="1017"/>
      <c r="LNF124" s="1017"/>
      <c r="LNG124" s="1017"/>
      <c r="LNH124" s="1017"/>
      <c r="LNI124" s="1017"/>
      <c r="LNJ124" s="1017"/>
      <c r="LNK124" s="1017"/>
      <c r="LNL124" s="1017"/>
      <c r="LNM124" s="1017"/>
      <c r="LNN124" s="1017"/>
      <c r="LNO124" s="1017"/>
      <c r="LNP124" s="1017"/>
      <c r="LNQ124" s="1017"/>
      <c r="LNR124" s="1017"/>
      <c r="LNS124" s="1017"/>
      <c r="LNT124" s="1017"/>
      <c r="LNU124" s="1017"/>
      <c r="LNV124" s="1017"/>
      <c r="LNW124" s="1017"/>
      <c r="LNX124" s="1017"/>
      <c r="LNY124" s="1017"/>
      <c r="LNZ124" s="1017"/>
      <c r="LOA124" s="1017"/>
      <c r="LOB124" s="1017"/>
      <c r="LOC124" s="1017"/>
      <c r="LOD124" s="1017"/>
      <c r="LOE124" s="1017"/>
      <c r="LOF124" s="1017"/>
      <c r="LOG124" s="1017"/>
      <c r="LOH124" s="1017"/>
      <c r="LOI124" s="1017"/>
      <c r="LOJ124" s="1017"/>
      <c r="LOK124" s="1017"/>
      <c r="LOL124" s="1017"/>
      <c r="LOM124" s="1017"/>
      <c r="LON124" s="1017"/>
      <c r="LOO124" s="1017"/>
      <c r="LOP124" s="1017"/>
      <c r="LOQ124" s="1017"/>
      <c r="LOR124" s="1017"/>
      <c r="LOS124" s="1017"/>
      <c r="LOT124" s="1017"/>
      <c r="LOU124" s="1017"/>
      <c r="LOV124" s="1017"/>
      <c r="LOW124" s="1017"/>
      <c r="LOX124" s="1017"/>
      <c r="LOY124" s="1017"/>
      <c r="LOZ124" s="1017"/>
      <c r="LPA124" s="1017"/>
      <c r="LPB124" s="1017"/>
      <c r="LPC124" s="1017"/>
      <c r="LPD124" s="1017"/>
      <c r="LPE124" s="1017"/>
      <c r="LPF124" s="1017"/>
      <c r="LPG124" s="1017"/>
      <c r="LPH124" s="1017"/>
      <c r="LPI124" s="1017"/>
      <c r="LPJ124" s="1017"/>
      <c r="LPK124" s="1017"/>
      <c r="LPL124" s="1017"/>
      <c r="LPM124" s="1017"/>
      <c r="LPN124" s="1017"/>
      <c r="LPO124" s="1017"/>
      <c r="LPP124" s="1017"/>
      <c r="LPQ124" s="1017"/>
      <c r="LPR124" s="1017"/>
      <c r="LPS124" s="1017"/>
      <c r="LPT124" s="1017"/>
      <c r="LPU124" s="1017"/>
      <c r="LPV124" s="1017"/>
      <c r="LPW124" s="1017"/>
      <c r="LPX124" s="1017"/>
      <c r="LPY124" s="1017"/>
      <c r="LPZ124" s="1017"/>
      <c r="LQA124" s="1017"/>
      <c r="LQB124" s="1017"/>
      <c r="LQC124" s="1017"/>
      <c r="LQD124" s="1017"/>
      <c r="LQE124" s="1017"/>
      <c r="LQF124" s="1017"/>
      <c r="LQG124" s="1017"/>
      <c r="LQH124" s="1017"/>
      <c r="LQI124" s="1017"/>
      <c r="LQJ124" s="1017"/>
      <c r="LQK124" s="1017"/>
      <c r="LQL124" s="1017"/>
      <c r="LQM124" s="1017"/>
      <c r="LQN124" s="1017"/>
      <c r="LQO124" s="1017"/>
      <c r="LQP124" s="1017"/>
      <c r="LQQ124" s="1017"/>
      <c r="LQR124" s="1017"/>
      <c r="LQS124" s="1017"/>
      <c r="LQT124" s="1017"/>
      <c r="LQU124" s="1017"/>
      <c r="LQV124" s="1017"/>
      <c r="LQW124" s="1017"/>
      <c r="LQX124" s="1017"/>
      <c r="LQY124" s="1017"/>
      <c r="LQZ124" s="1017"/>
      <c r="LRA124" s="1017"/>
      <c r="LRB124" s="1017"/>
      <c r="LRC124" s="1017"/>
      <c r="LRD124" s="1017"/>
      <c r="LRE124" s="1017"/>
      <c r="LRF124" s="1017"/>
      <c r="LRG124" s="1017"/>
      <c r="LRH124" s="1017"/>
      <c r="LRI124" s="1017"/>
      <c r="LRJ124" s="1017"/>
      <c r="LRK124" s="1017"/>
      <c r="LRL124" s="1017"/>
      <c r="LRM124" s="1017"/>
      <c r="LRN124" s="1017"/>
      <c r="LRO124" s="1017"/>
      <c r="LRP124" s="1017"/>
      <c r="LRQ124" s="1017"/>
      <c r="LRR124" s="1017"/>
      <c r="LRS124" s="1017"/>
      <c r="LRT124" s="1017"/>
      <c r="LRU124" s="1017"/>
      <c r="LRV124" s="1017"/>
      <c r="LRW124" s="1017"/>
      <c r="LRX124" s="1017"/>
      <c r="LRY124" s="1017"/>
      <c r="LRZ124" s="1017"/>
      <c r="LSA124" s="1017"/>
      <c r="LSB124" s="1017"/>
      <c r="LSC124" s="1017"/>
      <c r="LSD124" s="1017"/>
      <c r="LSE124" s="1017"/>
      <c r="LSF124" s="1017"/>
      <c r="LSG124" s="1017"/>
      <c r="LSH124" s="1017"/>
      <c r="LSI124" s="1017"/>
      <c r="LSJ124" s="1017"/>
      <c r="LSK124" s="1017"/>
      <c r="LSL124" s="1017"/>
      <c r="LSM124" s="1017"/>
      <c r="LSN124" s="1017"/>
      <c r="LSO124" s="1017"/>
      <c r="LSP124" s="1017"/>
      <c r="LSQ124" s="1017"/>
      <c r="LSR124" s="1017"/>
      <c r="LSS124" s="1017"/>
      <c r="LST124" s="1017"/>
      <c r="LSU124" s="1017"/>
      <c r="LSV124" s="1017"/>
      <c r="LSW124" s="1017"/>
      <c r="LSX124" s="1017"/>
      <c r="LSY124" s="1017"/>
      <c r="LSZ124" s="1017"/>
      <c r="LTA124" s="1017"/>
      <c r="LTB124" s="1017"/>
      <c r="LTC124" s="1017"/>
      <c r="LTD124" s="1017"/>
      <c r="LTE124" s="1017"/>
      <c r="LTF124" s="1017"/>
      <c r="LTG124" s="1017"/>
      <c r="LTH124" s="1017"/>
      <c r="LTI124" s="1017"/>
      <c r="LTJ124" s="1017"/>
      <c r="LTK124" s="1017"/>
      <c r="LTL124" s="1017"/>
      <c r="LTM124" s="1017"/>
      <c r="LTN124" s="1017"/>
      <c r="LTO124" s="1017"/>
      <c r="LTP124" s="1017"/>
      <c r="LTQ124" s="1017"/>
      <c r="LTR124" s="1017"/>
      <c r="LTS124" s="1017"/>
      <c r="LTT124" s="1017"/>
      <c r="LTU124" s="1017"/>
      <c r="LTV124" s="1017"/>
      <c r="LTW124" s="1017"/>
      <c r="LTX124" s="1017"/>
      <c r="LTY124" s="1017"/>
      <c r="LTZ124" s="1017"/>
      <c r="LUA124" s="1017"/>
      <c r="LUB124" s="1017"/>
      <c r="LUC124" s="1017"/>
      <c r="LUD124" s="1017"/>
      <c r="LUE124" s="1017"/>
      <c r="LUF124" s="1017"/>
      <c r="LUG124" s="1017"/>
      <c r="LUH124" s="1017"/>
      <c r="LUI124" s="1017"/>
      <c r="LUJ124" s="1017"/>
      <c r="LUK124" s="1017"/>
      <c r="LUL124" s="1017"/>
      <c r="LUM124" s="1017"/>
      <c r="LUN124" s="1017"/>
      <c r="LUO124" s="1017"/>
      <c r="LUP124" s="1017"/>
      <c r="LUQ124" s="1017"/>
      <c r="LUR124" s="1017"/>
      <c r="LUS124" s="1017"/>
      <c r="LUT124" s="1017"/>
      <c r="LUU124" s="1017"/>
      <c r="LUV124" s="1017"/>
      <c r="LUW124" s="1017"/>
      <c r="LUX124" s="1017"/>
      <c r="LUY124" s="1017"/>
      <c r="LUZ124" s="1017"/>
      <c r="LVA124" s="1017"/>
      <c r="LVB124" s="1017"/>
      <c r="LVC124" s="1017"/>
      <c r="LVD124" s="1017"/>
      <c r="LVE124" s="1017"/>
      <c r="LVF124" s="1017"/>
      <c r="LVG124" s="1017"/>
      <c r="LVH124" s="1017"/>
      <c r="LVI124" s="1017"/>
      <c r="LVJ124" s="1017"/>
      <c r="LVK124" s="1017"/>
      <c r="LVL124" s="1017"/>
      <c r="LVM124" s="1017"/>
      <c r="LVN124" s="1017"/>
      <c r="LVO124" s="1017"/>
      <c r="LVP124" s="1017"/>
      <c r="LVQ124" s="1017"/>
      <c r="LVR124" s="1017"/>
      <c r="LVS124" s="1017"/>
      <c r="LVT124" s="1017"/>
      <c r="LVU124" s="1017"/>
      <c r="LVV124" s="1017"/>
      <c r="LVW124" s="1017"/>
      <c r="LVX124" s="1017"/>
      <c r="LVY124" s="1017"/>
      <c r="LVZ124" s="1017"/>
      <c r="LWA124" s="1017"/>
      <c r="LWB124" s="1017"/>
      <c r="LWC124" s="1017"/>
      <c r="LWD124" s="1017"/>
      <c r="LWE124" s="1017"/>
      <c r="LWF124" s="1017"/>
      <c r="LWG124" s="1017"/>
      <c r="LWH124" s="1017"/>
      <c r="LWI124" s="1017"/>
      <c r="LWJ124" s="1017"/>
      <c r="LWK124" s="1017"/>
      <c r="LWL124" s="1017"/>
      <c r="LWM124" s="1017"/>
      <c r="LWN124" s="1017"/>
      <c r="LWO124" s="1017"/>
      <c r="LWP124" s="1017"/>
      <c r="LWQ124" s="1017"/>
      <c r="LWR124" s="1017"/>
      <c r="LWS124" s="1017"/>
      <c r="LWT124" s="1017"/>
      <c r="LWU124" s="1017"/>
      <c r="LWV124" s="1017"/>
      <c r="LWW124" s="1017"/>
      <c r="LWX124" s="1017"/>
      <c r="LWY124" s="1017"/>
      <c r="LWZ124" s="1017"/>
      <c r="LXA124" s="1017"/>
      <c r="LXB124" s="1017"/>
      <c r="LXC124" s="1017"/>
      <c r="LXD124" s="1017"/>
      <c r="LXE124" s="1017"/>
      <c r="LXF124" s="1017"/>
      <c r="LXG124" s="1017"/>
      <c r="LXH124" s="1017"/>
      <c r="LXI124" s="1017"/>
      <c r="LXJ124" s="1017"/>
      <c r="LXK124" s="1017"/>
      <c r="LXL124" s="1017"/>
      <c r="LXM124" s="1017"/>
      <c r="LXN124" s="1017"/>
      <c r="LXO124" s="1017"/>
      <c r="LXP124" s="1017"/>
      <c r="LXQ124" s="1017"/>
      <c r="LXR124" s="1017"/>
      <c r="LXS124" s="1017"/>
      <c r="LXT124" s="1017"/>
      <c r="LXU124" s="1017"/>
      <c r="LXV124" s="1017"/>
      <c r="LXW124" s="1017"/>
      <c r="LXX124" s="1017"/>
      <c r="LXY124" s="1017"/>
      <c r="LXZ124" s="1017"/>
      <c r="LYA124" s="1017"/>
      <c r="LYB124" s="1017"/>
      <c r="LYC124" s="1017"/>
      <c r="LYD124" s="1017"/>
      <c r="LYE124" s="1017"/>
      <c r="LYF124" s="1017"/>
      <c r="LYG124" s="1017"/>
      <c r="LYH124" s="1017"/>
      <c r="LYI124" s="1017"/>
      <c r="LYJ124" s="1017"/>
      <c r="LYK124" s="1017"/>
      <c r="LYL124" s="1017"/>
      <c r="LYM124" s="1017"/>
      <c r="LYN124" s="1017"/>
      <c r="LYO124" s="1017"/>
      <c r="LYP124" s="1017"/>
      <c r="LYQ124" s="1017"/>
      <c r="LYR124" s="1017"/>
      <c r="LYS124" s="1017"/>
      <c r="LYT124" s="1017"/>
      <c r="LYU124" s="1017"/>
      <c r="LYV124" s="1017"/>
      <c r="LYW124" s="1017"/>
      <c r="LYX124" s="1017"/>
      <c r="LYY124" s="1017"/>
      <c r="LYZ124" s="1017"/>
      <c r="LZA124" s="1017"/>
      <c r="LZB124" s="1017"/>
      <c r="LZC124" s="1017"/>
      <c r="LZD124" s="1017"/>
      <c r="LZE124" s="1017"/>
      <c r="LZF124" s="1017"/>
      <c r="LZG124" s="1017"/>
      <c r="LZH124" s="1017"/>
      <c r="LZI124" s="1017"/>
      <c r="LZJ124" s="1017"/>
      <c r="LZK124" s="1017"/>
      <c r="LZL124" s="1017"/>
      <c r="LZM124" s="1017"/>
      <c r="LZN124" s="1017"/>
      <c r="LZO124" s="1017"/>
      <c r="LZP124" s="1017"/>
      <c r="LZQ124" s="1017"/>
      <c r="LZR124" s="1017"/>
      <c r="LZS124" s="1017"/>
      <c r="LZT124" s="1017"/>
      <c r="LZU124" s="1017"/>
      <c r="LZV124" s="1017"/>
      <c r="LZW124" s="1017"/>
      <c r="LZX124" s="1017"/>
      <c r="LZY124" s="1017"/>
      <c r="LZZ124" s="1017"/>
      <c r="MAA124" s="1017"/>
      <c r="MAB124" s="1017"/>
      <c r="MAC124" s="1017"/>
      <c r="MAD124" s="1017"/>
      <c r="MAE124" s="1017"/>
      <c r="MAF124" s="1017"/>
      <c r="MAG124" s="1017"/>
      <c r="MAH124" s="1017"/>
      <c r="MAI124" s="1017"/>
      <c r="MAJ124" s="1017"/>
      <c r="MAK124" s="1017"/>
      <c r="MAL124" s="1017"/>
      <c r="MAM124" s="1017"/>
      <c r="MAN124" s="1017"/>
      <c r="MAO124" s="1017"/>
      <c r="MAP124" s="1017"/>
      <c r="MAQ124" s="1017"/>
      <c r="MAR124" s="1017"/>
      <c r="MAS124" s="1017"/>
      <c r="MAT124" s="1017"/>
      <c r="MAU124" s="1017"/>
      <c r="MAV124" s="1017"/>
      <c r="MAW124" s="1017"/>
      <c r="MAX124" s="1017"/>
      <c r="MAY124" s="1017"/>
      <c r="MAZ124" s="1017"/>
      <c r="MBA124" s="1017"/>
      <c r="MBB124" s="1017"/>
      <c r="MBC124" s="1017"/>
      <c r="MBD124" s="1017"/>
      <c r="MBE124" s="1017"/>
      <c r="MBF124" s="1017"/>
      <c r="MBG124" s="1017"/>
      <c r="MBH124" s="1017"/>
      <c r="MBI124" s="1017"/>
      <c r="MBJ124" s="1017"/>
      <c r="MBK124" s="1017"/>
      <c r="MBL124" s="1017"/>
      <c r="MBM124" s="1017"/>
      <c r="MBN124" s="1017"/>
      <c r="MBO124" s="1017"/>
      <c r="MBP124" s="1017"/>
      <c r="MBQ124" s="1017"/>
      <c r="MBR124" s="1017"/>
      <c r="MBS124" s="1017"/>
      <c r="MBT124" s="1017"/>
      <c r="MBU124" s="1017"/>
      <c r="MBV124" s="1017"/>
      <c r="MBW124" s="1017"/>
      <c r="MBX124" s="1017"/>
      <c r="MBY124" s="1017"/>
      <c r="MBZ124" s="1017"/>
      <c r="MCA124" s="1017"/>
      <c r="MCB124" s="1017"/>
      <c r="MCC124" s="1017"/>
      <c r="MCD124" s="1017"/>
      <c r="MCE124" s="1017"/>
      <c r="MCF124" s="1017"/>
      <c r="MCG124" s="1017"/>
      <c r="MCH124" s="1017"/>
      <c r="MCI124" s="1017"/>
      <c r="MCJ124" s="1017"/>
      <c r="MCK124" s="1017"/>
      <c r="MCL124" s="1017"/>
      <c r="MCM124" s="1017"/>
      <c r="MCN124" s="1017"/>
      <c r="MCO124" s="1017"/>
      <c r="MCP124" s="1017"/>
      <c r="MCQ124" s="1017"/>
      <c r="MCR124" s="1017"/>
      <c r="MCS124" s="1017"/>
      <c r="MCT124" s="1017"/>
      <c r="MCU124" s="1017"/>
      <c r="MCV124" s="1017"/>
      <c r="MCW124" s="1017"/>
      <c r="MCX124" s="1017"/>
      <c r="MCY124" s="1017"/>
      <c r="MCZ124" s="1017"/>
      <c r="MDA124" s="1017"/>
      <c r="MDB124" s="1017"/>
      <c r="MDC124" s="1017"/>
      <c r="MDD124" s="1017"/>
      <c r="MDE124" s="1017"/>
      <c r="MDF124" s="1017"/>
      <c r="MDG124" s="1017"/>
      <c r="MDH124" s="1017"/>
      <c r="MDI124" s="1017"/>
      <c r="MDJ124" s="1017"/>
      <c r="MDK124" s="1017"/>
      <c r="MDL124" s="1017"/>
      <c r="MDM124" s="1017"/>
      <c r="MDN124" s="1017"/>
      <c r="MDO124" s="1017"/>
      <c r="MDP124" s="1017"/>
      <c r="MDQ124" s="1017"/>
      <c r="MDR124" s="1017"/>
      <c r="MDS124" s="1017"/>
      <c r="MDT124" s="1017"/>
      <c r="MDU124" s="1017"/>
      <c r="MDV124" s="1017"/>
      <c r="MDW124" s="1017"/>
      <c r="MDX124" s="1017"/>
      <c r="MDY124" s="1017"/>
      <c r="MDZ124" s="1017"/>
      <c r="MEA124" s="1017"/>
      <c r="MEB124" s="1017"/>
      <c r="MEC124" s="1017"/>
      <c r="MED124" s="1017"/>
      <c r="MEE124" s="1017"/>
      <c r="MEF124" s="1017"/>
      <c r="MEG124" s="1017"/>
      <c r="MEH124" s="1017"/>
      <c r="MEI124" s="1017"/>
      <c r="MEJ124" s="1017"/>
      <c r="MEK124" s="1017"/>
      <c r="MEL124" s="1017"/>
      <c r="MEM124" s="1017"/>
      <c r="MEN124" s="1017"/>
      <c r="MEO124" s="1017"/>
      <c r="MEP124" s="1017"/>
      <c r="MEQ124" s="1017"/>
      <c r="MER124" s="1017"/>
      <c r="MES124" s="1017"/>
      <c r="MET124" s="1017"/>
      <c r="MEU124" s="1017"/>
      <c r="MEV124" s="1017"/>
      <c r="MEW124" s="1017"/>
      <c r="MEX124" s="1017"/>
      <c r="MEY124" s="1017"/>
      <c r="MEZ124" s="1017"/>
      <c r="MFA124" s="1017"/>
      <c r="MFB124" s="1017"/>
      <c r="MFC124" s="1017"/>
      <c r="MFD124" s="1017"/>
      <c r="MFE124" s="1017"/>
      <c r="MFF124" s="1017"/>
      <c r="MFG124" s="1017"/>
      <c r="MFH124" s="1017"/>
      <c r="MFI124" s="1017"/>
      <c r="MFJ124" s="1017"/>
      <c r="MFK124" s="1017"/>
      <c r="MFL124" s="1017"/>
      <c r="MFM124" s="1017"/>
      <c r="MFN124" s="1017"/>
      <c r="MFO124" s="1017"/>
      <c r="MFP124" s="1017"/>
      <c r="MFQ124" s="1017"/>
      <c r="MFR124" s="1017"/>
      <c r="MFS124" s="1017"/>
      <c r="MFT124" s="1017"/>
      <c r="MFU124" s="1017"/>
      <c r="MFV124" s="1017"/>
      <c r="MFW124" s="1017"/>
      <c r="MFX124" s="1017"/>
      <c r="MFY124" s="1017"/>
      <c r="MFZ124" s="1017"/>
      <c r="MGA124" s="1017"/>
      <c r="MGB124" s="1017"/>
      <c r="MGC124" s="1017"/>
      <c r="MGD124" s="1017"/>
      <c r="MGE124" s="1017"/>
      <c r="MGF124" s="1017"/>
      <c r="MGG124" s="1017"/>
      <c r="MGH124" s="1017"/>
      <c r="MGI124" s="1017"/>
      <c r="MGJ124" s="1017"/>
      <c r="MGK124" s="1017"/>
      <c r="MGL124" s="1017"/>
      <c r="MGM124" s="1017"/>
      <c r="MGN124" s="1017"/>
      <c r="MGO124" s="1017"/>
      <c r="MGP124" s="1017"/>
      <c r="MGQ124" s="1017"/>
      <c r="MGR124" s="1017"/>
      <c r="MGS124" s="1017"/>
      <c r="MGT124" s="1017"/>
      <c r="MGU124" s="1017"/>
      <c r="MGV124" s="1017"/>
      <c r="MGW124" s="1017"/>
      <c r="MGX124" s="1017"/>
      <c r="MGY124" s="1017"/>
      <c r="MGZ124" s="1017"/>
      <c r="MHA124" s="1017"/>
      <c r="MHB124" s="1017"/>
      <c r="MHC124" s="1017"/>
      <c r="MHD124" s="1017"/>
      <c r="MHE124" s="1017"/>
      <c r="MHF124" s="1017"/>
      <c r="MHG124" s="1017"/>
      <c r="MHH124" s="1017"/>
      <c r="MHI124" s="1017"/>
      <c r="MHJ124" s="1017"/>
      <c r="MHK124" s="1017"/>
      <c r="MHL124" s="1017"/>
      <c r="MHM124" s="1017"/>
      <c r="MHN124" s="1017"/>
      <c r="MHO124" s="1017"/>
      <c r="MHP124" s="1017"/>
      <c r="MHQ124" s="1017"/>
      <c r="MHR124" s="1017"/>
      <c r="MHS124" s="1017"/>
      <c r="MHT124" s="1017"/>
      <c r="MHU124" s="1017"/>
      <c r="MHV124" s="1017"/>
      <c r="MHW124" s="1017"/>
      <c r="MHX124" s="1017"/>
      <c r="MHY124" s="1017"/>
      <c r="MHZ124" s="1017"/>
      <c r="MIA124" s="1017"/>
      <c r="MIB124" s="1017"/>
      <c r="MIC124" s="1017"/>
      <c r="MID124" s="1017"/>
      <c r="MIE124" s="1017"/>
      <c r="MIF124" s="1017"/>
      <c r="MIG124" s="1017"/>
      <c r="MIH124" s="1017"/>
      <c r="MII124" s="1017"/>
      <c r="MIJ124" s="1017"/>
      <c r="MIK124" s="1017"/>
      <c r="MIL124" s="1017"/>
      <c r="MIM124" s="1017"/>
      <c r="MIN124" s="1017"/>
      <c r="MIO124" s="1017"/>
      <c r="MIP124" s="1017"/>
      <c r="MIQ124" s="1017"/>
      <c r="MIR124" s="1017"/>
      <c r="MIS124" s="1017"/>
      <c r="MIT124" s="1017"/>
      <c r="MIU124" s="1017"/>
      <c r="MIV124" s="1017"/>
      <c r="MIW124" s="1017"/>
      <c r="MIX124" s="1017"/>
      <c r="MIY124" s="1017"/>
      <c r="MIZ124" s="1017"/>
      <c r="MJA124" s="1017"/>
      <c r="MJB124" s="1017"/>
      <c r="MJC124" s="1017"/>
      <c r="MJD124" s="1017"/>
      <c r="MJE124" s="1017"/>
      <c r="MJF124" s="1017"/>
      <c r="MJG124" s="1017"/>
      <c r="MJH124" s="1017"/>
      <c r="MJI124" s="1017"/>
      <c r="MJJ124" s="1017"/>
      <c r="MJK124" s="1017"/>
      <c r="MJL124" s="1017"/>
      <c r="MJM124" s="1017"/>
      <c r="MJN124" s="1017"/>
      <c r="MJO124" s="1017"/>
      <c r="MJP124" s="1017"/>
      <c r="MJQ124" s="1017"/>
      <c r="MJR124" s="1017"/>
      <c r="MJS124" s="1017"/>
      <c r="MJT124" s="1017"/>
      <c r="MJU124" s="1017"/>
      <c r="MJV124" s="1017"/>
      <c r="MJW124" s="1017"/>
      <c r="MJX124" s="1017"/>
      <c r="MJY124" s="1017"/>
      <c r="MJZ124" s="1017"/>
      <c r="MKA124" s="1017"/>
      <c r="MKB124" s="1017"/>
      <c r="MKC124" s="1017"/>
      <c r="MKD124" s="1017"/>
      <c r="MKE124" s="1017"/>
      <c r="MKF124" s="1017"/>
      <c r="MKG124" s="1017"/>
      <c r="MKH124" s="1017"/>
      <c r="MKI124" s="1017"/>
      <c r="MKJ124" s="1017"/>
      <c r="MKK124" s="1017"/>
      <c r="MKL124" s="1017"/>
      <c r="MKM124" s="1017"/>
      <c r="MKN124" s="1017"/>
      <c r="MKO124" s="1017"/>
      <c r="MKP124" s="1017"/>
      <c r="MKQ124" s="1017"/>
      <c r="MKR124" s="1017"/>
      <c r="MKS124" s="1017"/>
      <c r="MKT124" s="1017"/>
      <c r="MKU124" s="1017"/>
      <c r="MKV124" s="1017"/>
      <c r="MKW124" s="1017"/>
      <c r="MKX124" s="1017"/>
      <c r="MKY124" s="1017"/>
      <c r="MKZ124" s="1017"/>
      <c r="MLA124" s="1017"/>
      <c r="MLB124" s="1017"/>
      <c r="MLC124" s="1017"/>
      <c r="MLD124" s="1017"/>
      <c r="MLE124" s="1017"/>
      <c r="MLF124" s="1017"/>
      <c r="MLG124" s="1017"/>
      <c r="MLH124" s="1017"/>
      <c r="MLI124" s="1017"/>
      <c r="MLJ124" s="1017"/>
      <c r="MLK124" s="1017"/>
      <c r="MLL124" s="1017"/>
      <c r="MLM124" s="1017"/>
      <c r="MLN124" s="1017"/>
      <c r="MLO124" s="1017"/>
      <c r="MLP124" s="1017"/>
      <c r="MLQ124" s="1017"/>
      <c r="MLR124" s="1017"/>
      <c r="MLS124" s="1017"/>
      <c r="MLT124" s="1017"/>
      <c r="MLU124" s="1017"/>
      <c r="MLV124" s="1017"/>
      <c r="MLW124" s="1017"/>
      <c r="MLX124" s="1017"/>
      <c r="MLY124" s="1017"/>
      <c r="MLZ124" s="1017"/>
      <c r="MMA124" s="1017"/>
      <c r="MMB124" s="1017"/>
      <c r="MMC124" s="1017"/>
      <c r="MMD124" s="1017"/>
      <c r="MME124" s="1017"/>
      <c r="MMF124" s="1017"/>
      <c r="MMG124" s="1017"/>
      <c r="MMH124" s="1017"/>
      <c r="MMI124" s="1017"/>
      <c r="MMJ124" s="1017"/>
      <c r="MMK124" s="1017"/>
      <c r="MML124" s="1017"/>
      <c r="MMM124" s="1017"/>
      <c r="MMN124" s="1017"/>
      <c r="MMO124" s="1017"/>
      <c r="MMP124" s="1017"/>
      <c r="MMQ124" s="1017"/>
      <c r="MMR124" s="1017"/>
      <c r="MMS124" s="1017"/>
      <c r="MMT124" s="1017"/>
      <c r="MMU124" s="1017"/>
      <c r="MMV124" s="1017"/>
      <c r="MMW124" s="1017"/>
      <c r="MMX124" s="1017"/>
      <c r="MMY124" s="1017"/>
      <c r="MMZ124" s="1017"/>
      <c r="MNA124" s="1017"/>
      <c r="MNB124" s="1017"/>
      <c r="MNC124" s="1017"/>
      <c r="MND124" s="1017"/>
      <c r="MNE124" s="1017"/>
      <c r="MNF124" s="1017"/>
      <c r="MNG124" s="1017"/>
      <c r="MNH124" s="1017"/>
      <c r="MNI124" s="1017"/>
      <c r="MNJ124" s="1017"/>
      <c r="MNK124" s="1017"/>
      <c r="MNL124" s="1017"/>
      <c r="MNM124" s="1017"/>
      <c r="MNN124" s="1017"/>
      <c r="MNO124" s="1017"/>
      <c r="MNP124" s="1017"/>
      <c r="MNQ124" s="1017"/>
      <c r="MNR124" s="1017"/>
      <c r="MNS124" s="1017"/>
      <c r="MNT124" s="1017"/>
      <c r="MNU124" s="1017"/>
      <c r="MNV124" s="1017"/>
      <c r="MNW124" s="1017"/>
      <c r="MNX124" s="1017"/>
      <c r="MNY124" s="1017"/>
      <c r="MNZ124" s="1017"/>
      <c r="MOA124" s="1017"/>
      <c r="MOB124" s="1017"/>
      <c r="MOC124" s="1017"/>
      <c r="MOD124" s="1017"/>
      <c r="MOE124" s="1017"/>
      <c r="MOF124" s="1017"/>
      <c r="MOG124" s="1017"/>
      <c r="MOH124" s="1017"/>
      <c r="MOI124" s="1017"/>
      <c r="MOJ124" s="1017"/>
      <c r="MOK124" s="1017"/>
      <c r="MOL124" s="1017"/>
      <c r="MOM124" s="1017"/>
      <c r="MON124" s="1017"/>
      <c r="MOO124" s="1017"/>
      <c r="MOP124" s="1017"/>
      <c r="MOQ124" s="1017"/>
      <c r="MOR124" s="1017"/>
      <c r="MOS124" s="1017"/>
      <c r="MOT124" s="1017"/>
      <c r="MOU124" s="1017"/>
      <c r="MOV124" s="1017"/>
      <c r="MOW124" s="1017"/>
      <c r="MOX124" s="1017"/>
      <c r="MOY124" s="1017"/>
      <c r="MOZ124" s="1017"/>
      <c r="MPA124" s="1017"/>
      <c r="MPB124" s="1017"/>
      <c r="MPC124" s="1017"/>
      <c r="MPD124" s="1017"/>
      <c r="MPE124" s="1017"/>
      <c r="MPF124" s="1017"/>
      <c r="MPG124" s="1017"/>
      <c r="MPH124" s="1017"/>
      <c r="MPI124" s="1017"/>
      <c r="MPJ124" s="1017"/>
      <c r="MPK124" s="1017"/>
      <c r="MPL124" s="1017"/>
      <c r="MPM124" s="1017"/>
      <c r="MPN124" s="1017"/>
      <c r="MPO124" s="1017"/>
      <c r="MPP124" s="1017"/>
      <c r="MPQ124" s="1017"/>
      <c r="MPR124" s="1017"/>
      <c r="MPS124" s="1017"/>
      <c r="MPT124" s="1017"/>
      <c r="MPU124" s="1017"/>
      <c r="MPV124" s="1017"/>
      <c r="MPW124" s="1017"/>
      <c r="MPX124" s="1017"/>
      <c r="MPY124" s="1017"/>
      <c r="MPZ124" s="1017"/>
      <c r="MQA124" s="1017"/>
      <c r="MQB124" s="1017"/>
      <c r="MQC124" s="1017"/>
      <c r="MQD124" s="1017"/>
      <c r="MQE124" s="1017"/>
      <c r="MQF124" s="1017"/>
      <c r="MQG124" s="1017"/>
      <c r="MQH124" s="1017"/>
      <c r="MQI124" s="1017"/>
      <c r="MQJ124" s="1017"/>
      <c r="MQK124" s="1017"/>
      <c r="MQL124" s="1017"/>
      <c r="MQM124" s="1017"/>
      <c r="MQN124" s="1017"/>
      <c r="MQO124" s="1017"/>
      <c r="MQP124" s="1017"/>
      <c r="MQQ124" s="1017"/>
      <c r="MQR124" s="1017"/>
      <c r="MQS124" s="1017"/>
      <c r="MQT124" s="1017"/>
      <c r="MQU124" s="1017"/>
      <c r="MQV124" s="1017"/>
      <c r="MQW124" s="1017"/>
      <c r="MQX124" s="1017"/>
      <c r="MQY124" s="1017"/>
      <c r="MQZ124" s="1017"/>
      <c r="MRA124" s="1017"/>
      <c r="MRB124" s="1017"/>
      <c r="MRC124" s="1017"/>
      <c r="MRD124" s="1017"/>
      <c r="MRE124" s="1017"/>
      <c r="MRF124" s="1017"/>
      <c r="MRG124" s="1017"/>
      <c r="MRH124" s="1017"/>
      <c r="MRI124" s="1017"/>
      <c r="MRJ124" s="1017"/>
      <c r="MRK124" s="1017"/>
      <c r="MRL124" s="1017"/>
      <c r="MRM124" s="1017"/>
      <c r="MRN124" s="1017"/>
      <c r="MRO124" s="1017"/>
      <c r="MRP124" s="1017"/>
      <c r="MRQ124" s="1017"/>
      <c r="MRR124" s="1017"/>
      <c r="MRS124" s="1017"/>
      <c r="MRT124" s="1017"/>
      <c r="MRU124" s="1017"/>
      <c r="MRV124" s="1017"/>
      <c r="MRW124" s="1017"/>
      <c r="MRX124" s="1017"/>
      <c r="MRY124" s="1017"/>
      <c r="MRZ124" s="1017"/>
      <c r="MSA124" s="1017"/>
      <c r="MSB124" s="1017"/>
      <c r="MSC124" s="1017"/>
      <c r="MSD124" s="1017"/>
      <c r="MSE124" s="1017"/>
      <c r="MSF124" s="1017"/>
      <c r="MSG124" s="1017"/>
      <c r="MSH124" s="1017"/>
      <c r="MSI124" s="1017"/>
      <c r="MSJ124" s="1017"/>
      <c r="MSK124" s="1017"/>
      <c r="MSL124" s="1017"/>
      <c r="MSM124" s="1017"/>
      <c r="MSN124" s="1017"/>
      <c r="MSO124" s="1017"/>
      <c r="MSP124" s="1017"/>
      <c r="MSQ124" s="1017"/>
      <c r="MSR124" s="1017"/>
      <c r="MSS124" s="1017"/>
      <c r="MST124" s="1017"/>
      <c r="MSU124" s="1017"/>
      <c r="MSV124" s="1017"/>
      <c r="MSW124" s="1017"/>
      <c r="MSX124" s="1017"/>
      <c r="MSY124" s="1017"/>
      <c r="MSZ124" s="1017"/>
      <c r="MTA124" s="1017"/>
      <c r="MTB124" s="1017"/>
      <c r="MTC124" s="1017"/>
      <c r="MTD124" s="1017"/>
      <c r="MTE124" s="1017"/>
      <c r="MTF124" s="1017"/>
      <c r="MTG124" s="1017"/>
      <c r="MTH124" s="1017"/>
      <c r="MTI124" s="1017"/>
      <c r="MTJ124" s="1017"/>
      <c r="MTK124" s="1017"/>
      <c r="MTL124" s="1017"/>
      <c r="MTM124" s="1017"/>
      <c r="MTN124" s="1017"/>
      <c r="MTO124" s="1017"/>
      <c r="MTP124" s="1017"/>
      <c r="MTQ124" s="1017"/>
      <c r="MTR124" s="1017"/>
      <c r="MTS124" s="1017"/>
      <c r="MTT124" s="1017"/>
      <c r="MTU124" s="1017"/>
      <c r="MTV124" s="1017"/>
      <c r="MTW124" s="1017"/>
      <c r="MTX124" s="1017"/>
      <c r="MTY124" s="1017"/>
      <c r="MTZ124" s="1017"/>
      <c r="MUA124" s="1017"/>
      <c r="MUB124" s="1017"/>
      <c r="MUC124" s="1017"/>
      <c r="MUD124" s="1017"/>
      <c r="MUE124" s="1017"/>
      <c r="MUF124" s="1017"/>
      <c r="MUG124" s="1017"/>
      <c r="MUH124" s="1017"/>
      <c r="MUI124" s="1017"/>
      <c r="MUJ124" s="1017"/>
      <c r="MUK124" s="1017"/>
      <c r="MUL124" s="1017"/>
      <c r="MUM124" s="1017"/>
      <c r="MUN124" s="1017"/>
      <c r="MUO124" s="1017"/>
      <c r="MUP124" s="1017"/>
      <c r="MUQ124" s="1017"/>
      <c r="MUR124" s="1017"/>
      <c r="MUS124" s="1017"/>
      <c r="MUT124" s="1017"/>
      <c r="MUU124" s="1017"/>
      <c r="MUV124" s="1017"/>
      <c r="MUW124" s="1017"/>
      <c r="MUX124" s="1017"/>
      <c r="MUY124" s="1017"/>
      <c r="MUZ124" s="1017"/>
      <c r="MVA124" s="1017"/>
      <c r="MVB124" s="1017"/>
      <c r="MVC124" s="1017"/>
      <c r="MVD124" s="1017"/>
      <c r="MVE124" s="1017"/>
      <c r="MVF124" s="1017"/>
      <c r="MVG124" s="1017"/>
      <c r="MVH124" s="1017"/>
      <c r="MVI124" s="1017"/>
      <c r="MVJ124" s="1017"/>
      <c r="MVK124" s="1017"/>
      <c r="MVL124" s="1017"/>
      <c r="MVM124" s="1017"/>
      <c r="MVN124" s="1017"/>
      <c r="MVO124" s="1017"/>
      <c r="MVP124" s="1017"/>
      <c r="MVQ124" s="1017"/>
      <c r="MVR124" s="1017"/>
      <c r="MVS124" s="1017"/>
      <c r="MVT124" s="1017"/>
      <c r="MVU124" s="1017"/>
      <c r="MVV124" s="1017"/>
      <c r="MVW124" s="1017"/>
      <c r="MVX124" s="1017"/>
      <c r="MVY124" s="1017"/>
      <c r="MVZ124" s="1017"/>
      <c r="MWA124" s="1017"/>
      <c r="MWB124" s="1017"/>
      <c r="MWC124" s="1017"/>
      <c r="MWD124" s="1017"/>
      <c r="MWE124" s="1017"/>
      <c r="MWF124" s="1017"/>
      <c r="MWG124" s="1017"/>
      <c r="MWH124" s="1017"/>
      <c r="MWI124" s="1017"/>
      <c r="MWJ124" s="1017"/>
      <c r="MWK124" s="1017"/>
      <c r="MWL124" s="1017"/>
      <c r="MWM124" s="1017"/>
      <c r="MWN124" s="1017"/>
      <c r="MWO124" s="1017"/>
      <c r="MWP124" s="1017"/>
      <c r="MWQ124" s="1017"/>
      <c r="MWR124" s="1017"/>
      <c r="MWS124" s="1017"/>
      <c r="MWT124" s="1017"/>
      <c r="MWU124" s="1017"/>
      <c r="MWV124" s="1017"/>
      <c r="MWW124" s="1017"/>
      <c r="MWX124" s="1017"/>
      <c r="MWY124" s="1017"/>
      <c r="MWZ124" s="1017"/>
      <c r="MXA124" s="1017"/>
      <c r="MXB124" s="1017"/>
      <c r="MXC124" s="1017"/>
      <c r="MXD124" s="1017"/>
      <c r="MXE124" s="1017"/>
      <c r="MXF124" s="1017"/>
      <c r="MXG124" s="1017"/>
      <c r="MXH124" s="1017"/>
      <c r="MXI124" s="1017"/>
      <c r="MXJ124" s="1017"/>
      <c r="MXK124" s="1017"/>
      <c r="MXL124" s="1017"/>
      <c r="MXM124" s="1017"/>
      <c r="MXN124" s="1017"/>
      <c r="MXO124" s="1017"/>
      <c r="MXP124" s="1017"/>
      <c r="MXQ124" s="1017"/>
      <c r="MXR124" s="1017"/>
      <c r="MXS124" s="1017"/>
      <c r="MXT124" s="1017"/>
      <c r="MXU124" s="1017"/>
      <c r="MXV124" s="1017"/>
      <c r="MXW124" s="1017"/>
      <c r="MXX124" s="1017"/>
      <c r="MXY124" s="1017"/>
      <c r="MXZ124" s="1017"/>
      <c r="MYA124" s="1017"/>
      <c r="MYB124" s="1017"/>
      <c r="MYC124" s="1017"/>
      <c r="MYD124" s="1017"/>
      <c r="MYE124" s="1017"/>
      <c r="MYF124" s="1017"/>
      <c r="MYG124" s="1017"/>
      <c r="MYH124" s="1017"/>
      <c r="MYI124" s="1017"/>
      <c r="MYJ124" s="1017"/>
      <c r="MYK124" s="1017"/>
      <c r="MYL124" s="1017"/>
      <c r="MYM124" s="1017"/>
      <c r="MYN124" s="1017"/>
      <c r="MYO124" s="1017"/>
      <c r="MYP124" s="1017"/>
      <c r="MYQ124" s="1017"/>
      <c r="MYR124" s="1017"/>
      <c r="MYS124" s="1017"/>
      <c r="MYT124" s="1017"/>
      <c r="MYU124" s="1017"/>
      <c r="MYV124" s="1017"/>
      <c r="MYW124" s="1017"/>
      <c r="MYX124" s="1017"/>
      <c r="MYY124" s="1017"/>
      <c r="MYZ124" s="1017"/>
      <c r="MZA124" s="1017"/>
      <c r="MZB124" s="1017"/>
      <c r="MZC124" s="1017"/>
      <c r="MZD124" s="1017"/>
      <c r="MZE124" s="1017"/>
      <c r="MZF124" s="1017"/>
      <c r="MZG124" s="1017"/>
      <c r="MZH124" s="1017"/>
      <c r="MZI124" s="1017"/>
      <c r="MZJ124" s="1017"/>
      <c r="MZK124" s="1017"/>
      <c r="MZL124" s="1017"/>
      <c r="MZM124" s="1017"/>
      <c r="MZN124" s="1017"/>
      <c r="MZO124" s="1017"/>
      <c r="MZP124" s="1017"/>
      <c r="MZQ124" s="1017"/>
      <c r="MZR124" s="1017"/>
      <c r="MZS124" s="1017"/>
      <c r="MZT124" s="1017"/>
      <c r="MZU124" s="1017"/>
      <c r="MZV124" s="1017"/>
      <c r="MZW124" s="1017"/>
      <c r="MZX124" s="1017"/>
      <c r="MZY124" s="1017"/>
      <c r="MZZ124" s="1017"/>
      <c r="NAA124" s="1017"/>
      <c r="NAB124" s="1017"/>
      <c r="NAC124" s="1017"/>
      <c r="NAD124" s="1017"/>
      <c r="NAE124" s="1017"/>
      <c r="NAF124" s="1017"/>
      <c r="NAG124" s="1017"/>
      <c r="NAH124" s="1017"/>
      <c r="NAI124" s="1017"/>
      <c r="NAJ124" s="1017"/>
      <c r="NAK124" s="1017"/>
      <c r="NAL124" s="1017"/>
      <c r="NAM124" s="1017"/>
      <c r="NAN124" s="1017"/>
      <c r="NAO124" s="1017"/>
      <c r="NAP124" s="1017"/>
      <c r="NAQ124" s="1017"/>
      <c r="NAR124" s="1017"/>
      <c r="NAS124" s="1017"/>
      <c r="NAT124" s="1017"/>
      <c r="NAU124" s="1017"/>
      <c r="NAV124" s="1017"/>
      <c r="NAW124" s="1017"/>
      <c r="NAX124" s="1017"/>
      <c r="NAY124" s="1017"/>
      <c r="NAZ124" s="1017"/>
      <c r="NBA124" s="1017"/>
      <c r="NBB124" s="1017"/>
      <c r="NBC124" s="1017"/>
      <c r="NBD124" s="1017"/>
      <c r="NBE124" s="1017"/>
      <c r="NBF124" s="1017"/>
      <c r="NBG124" s="1017"/>
      <c r="NBH124" s="1017"/>
      <c r="NBI124" s="1017"/>
      <c r="NBJ124" s="1017"/>
      <c r="NBK124" s="1017"/>
      <c r="NBL124" s="1017"/>
      <c r="NBM124" s="1017"/>
      <c r="NBN124" s="1017"/>
      <c r="NBO124" s="1017"/>
      <c r="NBP124" s="1017"/>
      <c r="NBQ124" s="1017"/>
      <c r="NBR124" s="1017"/>
      <c r="NBS124" s="1017"/>
      <c r="NBT124" s="1017"/>
      <c r="NBU124" s="1017"/>
      <c r="NBV124" s="1017"/>
      <c r="NBW124" s="1017"/>
      <c r="NBX124" s="1017"/>
      <c r="NBY124" s="1017"/>
      <c r="NBZ124" s="1017"/>
      <c r="NCA124" s="1017"/>
      <c r="NCB124" s="1017"/>
      <c r="NCC124" s="1017"/>
      <c r="NCD124" s="1017"/>
      <c r="NCE124" s="1017"/>
      <c r="NCF124" s="1017"/>
      <c r="NCG124" s="1017"/>
      <c r="NCH124" s="1017"/>
      <c r="NCI124" s="1017"/>
      <c r="NCJ124" s="1017"/>
      <c r="NCK124" s="1017"/>
      <c r="NCL124" s="1017"/>
      <c r="NCM124" s="1017"/>
      <c r="NCN124" s="1017"/>
      <c r="NCO124" s="1017"/>
      <c r="NCP124" s="1017"/>
      <c r="NCQ124" s="1017"/>
      <c r="NCR124" s="1017"/>
      <c r="NCS124" s="1017"/>
      <c r="NCT124" s="1017"/>
      <c r="NCU124" s="1017"/>
      <c r="NCV124" s="1017"/>
      <c r="NCW124" s="1017"/>
      <c r="NCX124" s="1017"/>
      <c r="NCY124" s="1017"/>
      <c r="NCZ124" s="1017"/>
      <c r="NDA124" s="1017"/>
      <c r="NDB124" s="1017"/>
      <c r="NDC124" s="1017"/>
      <c r="NDD124" s="1017"/>
      <c r="NDE124" s="1017"/>
      <c r="NDF124" s="1017"/>
      <c r="NDG124" s="1017"/>
      <c r="NDH124" s="1017"/>
      <c r="NDI124" s="1017"/>
      <c r="NDJ124" s="1017"/>
      <c r="NDK124" s="1017"/>
      <c r="NDL124" s="1017"/>
      <c r="NDM124" s="1017"/>
      <c r="NDN124" s="1017"/>
      <c r="NDO124" s="1017"/>
      <c r="NDP124" s="1017"/>
      <c r="NDQ124" s="1017"/>
      <c r="NDR124" s="1017"/>
      <c r="NDS124" s="1017"/>
      <c r="NDT124" s="1017"/>
      <c r="NDU124" s="1017"/>
      <c r="NDV124" s="1017"/>
      <c r="NDW124" s="1017"/>
      <c r="NDX124" s="1017"/>
      <c r="NDY124" s="1017"/>
      <c r="NDZ124" s="1017"/>
      <c r="NEA124" s="1017"/>
      <c r="NEB124" s="1017"/>
      <c r="NEC124" s="1017"/>
      <c r="NED124" s="1017"/>
      <c r="NEE124" s="1017"/>
      <c r="NEF124" s="1017"/>
      <c r="NEG124" s="1017"/>
      <c r="NEH124" s="1017"/>
      <c r="NEI124" s="1017"/>
      <c r="NEJ124" s="1017"/>
      <c r="NEK124" s="1017"/>
      <c r="NEL124" s="1017"/>
      <c r="NEM124" s="1017"/>
      <c r="NEN124" s="1017"/>
      <c r="NEO124" s="1017"/>
      <c r="NEP124" s="1017"/>
      <c r="NEQ124" s="1017"/>
      <c r="NER124" s="1017"/>
      <c r="NES124" s="1017"/>
      <c r="NET124" s="1017"/>
      <c r="NEU124" s="1017"/>
      <c r="NEV124" s="1017"/>
      <c r="NEW124" s="1017"/>
      <c r="NEX124" s="1017"/>
      <c r="NEY124" s="1017"/>
      <c r="NEZ124" s="1017"/>
      <c r="NFA124" s="1017"/>
      <c r="NFB124" s="1017"/>
      <c r="NFC124" s="1017"/>
      <c r="NFD124" s="1017"/>
      <c r="NFE124" s="1017"/>
      <c r="NFF124" s="1017"/>
      <c r="NFG124" s="1017"/>
      <c r="NFH124" s="1017"/>
      <c r="NFI124" s="1017"/>
      <c r="NFJ124" s="1017"/>
      <c r="NFK124" s="1017"/>
      <c r="NFL124" s="1017"/>
      <c r="NFM124" s="1017"/>
      <c r="NFN124" s="1017"/>
      <c r="NFO124" s="1017"/>
      <c r="NFP124" s="1017"/>
      <c r="NFQ124" s="1017"/>
      <c r="NFR124" s="1017"/>
      <c r="NFS124" s="1017"/>
      <c r="NFT124" s="1017"/>
      <c r="NFU124" s="1017"/>
      <c r="NFV124" s="1017"/>
      <c r="NFW124" s="1017"/>
      <c r="NFX124" s="1017"/>
      <c r="NFY124" s="1017"/>
      <c r="NFZ124" s="1017"/>
      <c r="NGA124" s="1017"/>
      <c r="NGB124" s="1017"/>
      <c r="NGC124" s="1017"/>
      <c r="NGD124" s="1017"/>
      <c r="NGE124" s="1017"/>
      <c r="NGF124" s="1017"/>
      <c r="NGG124" s="1017"/>
      <c r="NGH124" s="1017"/>
      <c r="NGI124" s="1017"/>
      <c r="NGJ124" s="1017"/>
      <c r="NGK124" s="1017"/>
      <c r="NGL124" s="1017"/>
      <c r="NGM124" s="1017"/>
      <c r="NGN124" s="1017"/>
      <c r="NGO124" s="1017"/>
      <c r="NGP124" s="1017"/>
      <c r="NGQ124" s="1017"/>
      <c r="NGR124" s="1017"/>
      <c r="NGS124" s="1017"/>
      <c r="NGT124" s="1017"/>
      <c r="NGU124" s="1017"/>
      <c r="NGV124" s="1017"/>
      <c r="NGW124" s="1017"/>
      <c r="NGX124" s="1017"/>
      <c r="NGY124" s="1017"/>
      <c r="NGZ124" s="1017"/>
      <c r="NHA124" s="1017"/>
      <c r="NHB124" s="1017"/>
      <c r="NHC124" s="1017"/>
      <c r="NHD124" s="1017"/>
      <c r="NHE124" s="1017"/>
      <c r="NHF124" s="1017"/>
      <c r="NHG124" s="1017"/>
      <c r="NHH124" s="1017"/>
      <c r="NHI124" s="1017"/>
      <c r="NHJ124" s="1017"/>
      <c r="NHK124" s="1017"/>
      <c r="NHL124" s="1017"/>
      <c r="NHM124" s="1017"/>
      <c r="NHN124" s="1017"/>
      <c r="NHO124" s="1017"/>
      <c r="NHP124" s="1017"/>
      <c r="NHQ124" s="1017"/>
      <c r="NHR124" s="1017"/>
      <c r="NHS124" s="1017"/>
      <c r="NHT124" s="1017"/>
      <c r="NHU124" s="1017"/>
      <c r="NHV124" s="1017"/>
      <c r="NHW124" s="1017"/>
      <c r="NHX124" s="1017"/>
      <c r="NHY124" s="1017"/>
      <c r="NHZ124" s="1017"/>
      <c r="NIA124" s="1017"/>
      <c r="NIB124" s="1017"/>
      <c r="NIC124" s="1017"/>
      <c r="NID124" s="1017"/>
      <c r="NIE124" s="1017"/>
      <c r="NIF124" s="1017"/>
      <c r="NIG124" s="1017"/>
      <c r="NIH124" s="1017"/>
      <c r="NII124" s="1017"/>
      <c r="NIJ124" s="1017"/>
      <c r="NIK124" s="1017"/>
      <c r="NIL124" s="1017"/>
      <c r="NIM124" s="1017"/>
      <c r="NIN124" s="1017"/>
      <c r="NIO124" s="1017"/>
      <c r="NIP124" s="1017"/>
      <c r="NIQ124" s="1017"/>
      <c r="NIR124" s="1017"/>
      <c r="NIS124" s="1017"/>
      <c r="NIT124" s="1017"/>
      <c r="NIU124" s="1017"/>
      <c r="NIV124" s="1017"/>
      <c r="NIW124" s="1017"/>
      <c r="NIX124" s="1017"/>
      <c r="NIY124" s="1017"/>
      <c r="NIZ124" s="1017"/>
      <c r="NJA124" s="1017"/>
      <c r="NJB124" s="1017"/>
      <c r="NJC124" s="1017"/>
      <c r="NJD124" s="1017"/>
      <c r="NJE124" s="1017"/>
      <c r="NJF124" s="1017"/>
      <c r="NJG124" s="1017"/>
      <c r="NJH124" s="1017"/>
      <c r="NJI124" s="1017"/>
      <c r="NJJ124" s="1017"/>
      <c r="NJK124" s="1017"/>
      <c r="NJL124" s="1017"/>
      <c r="NJM124" s="1017"/>
      <c r="NJN124" s="1017"/>
      <c r="NJO124" s="1017"/>
      <c r="NJP124" s="1017"/>
      <c r="NJQ124" s="1017"/>
      <c r="NJR124" s="1017"/>
      <c r="NJS124" s="1017"/>
      <c r="NJT124" s="1017"/>
      <c r="NJU124" s="1017"/>
      <c r="NJV124" s="1017"/>
      <c r="NJW124" s="1017"/>
      <c r="NJX124" s="1017"/>
      <c r="NJY124" s="1017"/>
      <c r="NJZ124" s="1017"/>
      <c r="NKA124" s="1017"/>
      <c r="NKB124" s="1017"/>
      <c r="NKC124" s="1017"/>
      <c r="NKD124" s="1017"/>
      <c r="NKE124" s="1017"/>
      <c r="NKF124" s="1017"/>
      <c r="NKG124" s="1017"/>
      <c r="NKH124" s="1017"/>
      <c r="NKI124" s="1017"/>
      <c r="NKJ124" s="1017"/>
      <c r="NKK124" s="1017"/>
      <c r="NKL124" s="1017"/>
      <c r="NKM124" s="1017"/>
      <c r="NKN124" s="1017"/>
      <c r="NKO124" s="1017"/>
      <c r="NKP124" s="1017"/>
      <c r="NKQ124" s="1017"/>
      <c r="NKR124" s="1017"/>
      <c r="NKS124" s="1017"/>
      <c r="NKT124" s="1017"/>
      <c r="NKU124" s="1017"/>
      <c r="NKV124" s="1017"/>
      <c r="NKW124" s="1017"/>
      <c r="NKX124" s="1017"/>
      <c r="NKY124" s="1017"/>
      <c r="NKZ124" s="1017"/>
      <c r="NLA124" s="1017"/>
      <c r="NLB124" s="1017"/>
      <c r="NLC124" s="1017"/>
      <c r="NLD124" s="1017"/>
      <c r="NLE124" s="1017"/>
      <c r="NLF124" s="1017"/>
      <c r="NLG124" s="1017"/>
      <c r="NLH124" s="1017"/>
      <c r="NLI124" s="1017"/>
      <c r="NLJ124" s="1017"/>
      <c r="NLK124" s="1017"/>
      <c r="NLL124" s="1017"/>
      <c r="NLM124" s="1017"/>
      <c r="NLN124" s="1017"/>
      <c r="NLO124" s="1017"/>
      <c r="NLP124" s="1017"/>
      <c r="NLQ124" s="1017"/>
      <c r="NLR124" s="1017"/>
      <c r="NLS124" s="1017"/>
      <c r="NLT124" s="1017"/>
      <c r="NLU124" s="1017"/>
      <c r="NLV124" s="1017"/>
      <c r="NLW124" s="1017"/>
      <c r="NLX124" s="1017"/>
      <c r="NLY124" s="1017"/>
      <c r="NLZ124" s="1017"/>
      <c r="NMA124" s="1017"/>
      <c r="NMB124" s="1017"/>
      <c r="NMC124" s="1017"/>
      <c r="NMD124" s="1017"/>
      <c r="NME124" s="1017"/>
      <c r="NMF124" s="1017"/>
      <c r="NMG124" s="1017"/>
      <c r="NMH124" s="1017"/>
      <c r="NMI124" s="1017"/>
      <c r="NMJ124" s="1017"/>
      <c r="NMK124" s="1017"/>
      <c r="NML124" s="1017"/>
      <c r="NMM124" s="1017"/>
      <c r="NMN124" s="1017"/>
      <c r="NMO124" s="1017"/>
      <c r="NMP124" s="1017"/>
      <c r="NMQ124" s="1017"/>
      <c r="NMR124" s="1017"/>
      <c r="NMS124" s="1017"/>
      <c r="NMT124" s="1017"/>
      <c r="NMU124" s="1017"/>
      <c r="NMV124" s="1017"/>
      <c r="NMW124" s="1017"/>
      <c r="NMX124" s="1017"/>
      <c r="NMY124" s="1017"/>
      <c r="NMZ124" s="1017"/>
      <c r="NNA124" s="1017"/>
      <c r="NNB124" s="1017"/>
      <c r="NNC124" s="1017"/>
      <c r="NND124" s="1017"/>
      <c r="NNE124" s="1017"/>
      <c r="NNF124" s="1017"/>
      <c r="NNG124" s="1017"/>
      <c r="NNH124" s="1017"/>
      <c r="NNI124" s="1017"/>
      <c r="NNJ124" s="1017"/>
      <c r="NNK124" s="1017"/>
      <c r="NNL124" s="1017"/>
      <c r="NNM124" s="1017"/>
      <c r="NNN124" s="1017"/>
      <c r="NNO124" s="1017"/>
      <c r="NNP124" s="1017"/>
      <c r="NNQ124" s="1017"/>
      <c r="NNR124" s="1017"/>
      <c r="NNS124" s="1017"/>
      <c r="NNT124" s="1017"/>
      <c r="NNU124" s="1017"/>
      <c r="NNV124" s="1017"/>
      <c r="NNW124" s="1017"/>
      <c r="NNX124" s="1017"/>
      <c r="NNY124" s="1017"/>
      <c r="NNZ124" s="1017"/>
      <c r="NOA124" s="1017"/>
      <c r="NOB124" s="1017"/>
      <c r="NOC124" s="1017"/>
      <c r="NOD124" s="1017"/>
      <c r="NOE124" s="1017"/>
      <c r="NOF124" s="1017"/>
      <c r="NOG124" s="1017"/>
      <c r="NOH124" s="1017"/>
      <c r="NOI124" s="1017"/>
      <c r="NOJ124" s="1017"/>
      <c r="NOK124" s="1017"/>
      <c r="NOL124" s="1017"/>
      <c r="NOM124" s="1017"/>
      <c r="NON124" s="1017"/>
      <c r="NOO124" s="1017"/>
      <c r="NOP124" s="1017"/>
      <c r="NOQ124" s="1017"/>
      <c r="NOR124" s="1017"/>
      <c r="NOS124" s="1017"/>
      <c r="NOT124" s="1017"/>
      <c r="NOU124" s="1017"/>
      <c r="NOV124" s="1017"/>
      <c r="NOW124" s="1017"/>
      <c r="NOX124" s="1017"/>
      <c r="NOY124" s="1017"/>
      <c r="NOZ124" s="1017"/>
      <c r="NPA124" s="1017"/>
      <c r="NPB124" s="1017"/>
      <c r="NPC124" s="1017"/>
      <c r="NPD124" s="1017"/>
      <c r="NPE124" s="1017"/>
      <c r="NPF124" s="1017"/>
      <c r="NPG124" s="1017"/>
      <c r="NPH124" s="1017"/>
      <c r="NPI124" s="1017"/>
      <c r="NPJ124" s="1017"/>
      <c r="NPK124" s="1017"/>
      <c r="NPL124" s="1017"/>
      <c r="NPM124" s="1017"/>
      <c r="NPN124" s="1017"/>
      <c r="NPO124" s="1017"/>
      <c r="NPP124" s="1017"/>
      <c r="NPQ124" s="1017"/>
      <c r="NPR124" s="1017"/>
      <c r="NPS124" s="1017"/>
      <c r="NPT124" s="1017"/>
      <c r="NPU124" s="1017"/>
      <c r="NPV124" s="1017"/>
      <c r="NPW124" s="1017"/>
      <c r="NPX124" s="1017"/>
      <c r="NPY124" s="1017"/>
      <c r="NPZ124" s="1017"/>
      <c r="NQA124" s="1017"/>
      <c r="NQB124" s="1017"/>
      <c r="NQC124" s="1017"/>
      <c r="NQD124" s="1017"/>
      <c r="NQE124" s="1017"/>
      <c r="NQF124" s="1017"/>
      <c r="NQG124" s="1017"/>
      <c r="NQH124" s="1017"/>
      <c r="NQI124" s="1017"/>
      <c r="NQJ124" s="1017"/>
      <c r="NQK124" s="1017"/>
      <c r="NQL124" s="1017"/>
      <c r="NQM124" s="1017"/>
      <c r="NQN124" s="1017"/>
      <c r="NQO124" s="1017"/>
      <c r="NQP124" s="1017"/>
      <c r="NQQ124" s="1017"/>
      <c r="NQR124" s="1017"/>
      <c r="NQS124" s="1017"/>
      <c r="NQT124" s="1017"/>
      <c r="NQU124" s="1017"/>
      <c r="NQV124" s="1017"/>
      <c r="NQW124" s="1017"/>
      <c r="NQX124" s="1017"/>
      <c r="NQY124" s="1017"/>
      <c r="NQZ124" s="1017"/>
      <c r="NRA124" s="1017"/>
      <c r="NRB124" s="1017"/>
      <c r="NRC124" s="1017"/>
      <c r="NRD124" s="1017"/>
      <c r="NRE124" s="1017"/>
      <c r="NRF124" s="1017"/>
      <c r="NRG124" s="1017"/>
      <c r="NRH124" s="1017"/>
      <c r="NRI124" s="1017"/>
      <c r="NRJ124" s="1017"/>
      <c r="NRK124" s="1017"/>
      <c r="NRL124" s="1017"/>
      <c r="NRM124" s="1017"/>
      <c r="NRN124" s="1017"/>
      <c r="NRO124" s="1017"/>
      <c r="NRP124" s="1017"/>
      <c r="NRQ124" s="1017"/>
      <c r="NRR124" s="1017"/>
      <c r="NRS124" s="1017"/>
      <c r="NRT124" s="1017"/>
      <c r="NRU124" s="1017"/>
      <c r="NRV124" s="1017"/>
      <c r="NRW124" s="1017"/>
      <c r="NRX124" s="1017"/>
      <c r="NRY124" s="1017"/>
      <c r="NRZ124" s="1017"/>
      <c r="NSA124" s="1017"/>
      <c r="NSB124" s="1017"/>
      <c r="NSC124" s="1017"/>
      <c r="NSD124" s="1017"/>
      <c r="NSE124" s="1017"/>
      <c r="NSF124" s="1017"/>
      <c r="NSG124" s="1017"/>
      <c r="NSH124" s="1017"/>
      <c r="NSI124" s="1017"/>
      <c r="NSJ124" s="1017"/>
      <c r="NSK124" s="1017"/>
      <c r="NSL124" s="1017"/>
      <c r="NSM124" s="1017"/>
      <c r="NSN124" s="1017"/>
      <c r="NSO124" s="1017"/>
      <c r="NSP124" s="1017"/>
      <c r="NSQ124" s="1017"/>
      <c r="NSR124" s="1017"/>
      <c r="NSS124" s="1017"/>
      <c r="NST124" s="1017"/>
      <c r="NSU124" s="1017"/>
      <c r="NSV124" s="1017"/>
      <c r="NSW124" s="1017"/>
      <c r="NSX124" s="1017"/>
      <c r="NSY124" s="1017"/>
      <c r="NSZ124" s="1017"/>
      <c r="NTA124" s="1017"/>
      <c r="NTB124" s="1017"/>
      <c r="NTC124" s="1017"/>
      <c r="NTD124" s="1017"/>
      <c r="NTE124" s="1017"/>
      <c r="NTF124" s="1017"/>
      <c r="NTG124" s="1017"/>
      <c r="NTH124" s="1017"/>
      <c r="NTI124" s="1017"/>
      <c r="NTJ124" s="1017"/>
      <c r="NTK124" s="1017"/>
      <c r="NTL124" s="1017"/>
      <c r="NTM124" s="1017"/>
      <c r="NTN124" s="1017"/>
      <c r="NTO124" s="1017"/>
      <c r="NTP124" s="1017"/>
      <c r="NTQ124" s="1017"/>
      <c r="NTR124" s="1017"/>
      <c r="NTS124" s="1017"/>
      <c r="NTT124" s="1017"/>
      <c r="NTU124" s="1017"/>
      <c r="NTV124" s="1017"/>
      <c r="NTW124" s="1017"/>
      <c r="NTX124" s="1017"/>
      <c r="NTY124" s="1017"/>
      <c r="NTZ124" s="1017"/>
      <c r="NUA124" s="1017"/>
      <c r="NUB124" s="1017"/>
      <c r="NUC124" s="1017"/>
      <c r="NUD124" s="1017"/>
      <c r="NUE124" s="1017"/>
      <c r="NUF124" s="1017"/>
      <c r="NUG124" s="1017"/>
      <c r="NUH124" s="1017"/>
      <c r="NUI124" s="1017"/>
      <c r="NUJ124" s="1017"/>
      <c r="NUK124" s="1017"/>
      <c r="NUL124" s="1017"/>
      <c r="NUM124" s="1017"/>
      <c r="NUN124" s="1017"/>
      <c r="NUO124" s="1017"/>
      <c r="NUP124" s="1017"/>
      <c r="NUQ124" s="1017"/>
      <c r="NUR124" s="1017"/>
      <c r="NUS124" s="1017"/>
      <c r="NUT124" s="1017"/>
      <c r="NUU124" s="1017"/>
      <c r="NUV124" s="1017"/>
      <c r="NUW124" s="1017"/>
      <c r="NUX124" s="1017"/>
      <c r="NUY124" s="1017"/>
      <c r="NUZ124" s="1017"/>
      <c r="NVA124" s="1017"/>
      <c r="NVB124" s="1017"/>
      <c r="NVC124" s="1017"/>
      <c r="NVD124" s="1017"/>
      <c r="NVE124" s="1017"/>
      <c r="NVF124" s="1017"/>
      <c r="NVG124" s="1017"/>
      <c r="NVH124" s="1017"/>
      <c r="NVI124" s="1017"/>
      <c r="NVJ124" s="1017"/>
      <c r="NVK124" s="1017"/>
      <c r="NVL124" s="1017"/>
      <c r="NVM124" s="1017"/>
      <c r="NVN124" s="1017"/>
      <c r="NVO124" s="1017"/>
      <c r="NVP124" s="1017"/>
      <c r="NVQ124" s="1017"/>
      <c r="NVR124" s="1017"/>
      <c r="NVS124" s="1017"/>
      <c r="NVT124" s="1017"/>
      <c r="NVU124" s="1017"/>
      <c r="NVV124" s="1017"/>
      <c r="NVW124" s="1017"/>
      <c r="NVX124" s="1017"/>
      <c r="NVY124" s="1017"/>
      <c r="NVZ124" s="1017"/>
      <c r="NWA124" s="1017"/>
      <c r="NWB124" s="1017"/>
      <c r="NWC124" s="1017"/>
      <c r="NWD124" s="1017"/>
      <c r="NWE124" s="1017"/>
      <c r="NWF124" s="1017"/>
      <c r="NWG124" s="1017"/>
      <c r="NWH124" s="1017"/>
      <c r="NWI124" s="1017"/>
      <c r="NWJ124" s="1017"/>
      <c r="NWK124" s="1017"/>
      <c r="NWL124" s="1017"/>
      <c r="NWM124" s="1017"/>
      <c r="NWN124" s="1017"/>
      <c r="NWO124" s="1017"/>
      <c r="NWP124" s="1017"/>
      <c r="NWQ124" s="1017"/>
      <c r="NWR124" s="1017"/>
      <c r="NWS124" s="1017"/>
      <c r="NWT124" s="1017"/>
      <c r="NWU124" s="1017"/>
      <c r="NWV124" s="1017"/>
      <c r="NWW124" s="1017"/>
      <c r="NWX124" s="1017"/>
      <c r="NWY124" s="1017"/>
      <c r="NWZ124" s="1017"/>
      <c r="NXA124" s="1017"/>
      <c r="NXB124" s="1017"/>
      <c r="NXC124" s="1017"/>
      <c r="NXD124" s="1017"/>
      <c r="NXE124" s="1017"/>
      <c r="NXF124" s="1017"/>
      <c r="NXG124" s="1017"/>
      <c r="NXH124" s="1017"/>
      <c r="NXI124" s="1017"/>
      <c r="NXJ124" s="1017"/>
      <c r="NXK124" s="1017"/>
      <c r="NXL124" s="1017"/>
      <c r="NXM124" s="1017"/>
      <c r="NXN124" s="1017"/>
      <c r="NXO124" s="1017"/>
      <c r="NXP124" s="1017"/>
      <c r="NXQ124" s="1017"/>
      <c r="NXR124" s="1017"/>
      <c r="NXS124" s="1017"/>
      <c r="NXT124" s="1017"/>
      <c r="NXU124" s="1017"/>
      <c r="NXV124" s="1017"/>
      <c r="NXW124" s="1017"/>
      <c r="NXX124" s="1017"/>
      <c r="NXY124" s="1017"/>
      <c r="NXZ124" s="1017"/>
      <c r="NYA124" s="1017"/>
      <c r="NYB124" s="1017"/>
      <c r="NYC124" s="1017"/>
      <c r="NYD124" s="1017"/>
      <c r="NYE124" s="1017"/>
      <c r="NYF124" s="1017"/>
      <c r="NYG124" s="1017"/>
      <c r="NYH124" s="1017"/>
      <c r="NYI124" s="1017"/>
      <c r="NYJ124" s="1017"/>
      <c r="NYK124" s="1017"/>
      <c r="NYL124" s="1017"/>
      <c r="NYM124" s="1017"/>
      <c r="NYN124" s="1017"/>
      <c r="NYO124" s="1017"/>
      <c r="NYP124" s="1017"/>
      <c r="NYQ124" s="1017"/>
      <c r="NYR124" s="1017"/>
      <c r="NYS124" s="1017"/>
      <c r="NYT124" s="1017"/>
      <c r="NYU124" s="1017"/>
      <c r="NYV124" s="1017"/>
      <c r="NYW124" s="1017"/>
      <c r="NYX124" s="1017"/>
      <c r="NYY124" s="1017"/>
      <c r="NYZ124" s="1017"/>
      <c r="NZA124" s="1017"/>
      <c r="NZB124" s="1017"/>
      <c r="NZC124" s="1017"/>
      <c r="NZD124" s="1017"/>
      <c r="NZE124" s="1017"/>
      <c r="NZF124" s="1017"/>
      <c r="NZG124" s="1017"/>
      <c r="NZH124" s="1017"/>
      <c r="NZI124" s="1017"/>
      <c r="NZJ124" s="1017"/>
      <c r="NZK124" s="1017"/>
      <c r="NZL124" s="1017"/>
      <c r="NZM124" s="1017"/>
      <c r="NZN124" s="1017"/>
      <c r="NZO124" s="1017"/>
      <c r="NZP124" s="1017"/>
      <c r="NZQ124" s="1017"/>
      <c r="NZR124" s="1017"/>
      <c r="NZS124" s="1017"/>
      <c r="NZT124" s="1017"/>
      <c r="NZU124" s="1017"/>
      <c r="NZV124" s="1017"/>
      <c r="NZW124" s="1017"/>
      <c r="NZX124" s="1017"/>
      <c r="NZY124" s="1017"/>
      <c r="NZZ124" s="1017"/>
      <c r="OAA124" s="1017"/>
      <c r="OAB124" s="1017"/>
      <c r="OAC124" s="1017"/>
      <c r="OAD124" s="1017"/>
      <c r="OAE124" s="1017"/>
      <c r="OAF124" s="1017"/>
      <c r="OAG124" s="1017"/>
      <c r="OAH124" s="1017"/>
      <c r="OAI124" s="1017"/>
      <c r="OAJ124" s="1017"/>
      <c r="OAK124" s="1017"/>
      <c r="OAL124" s="1017"/>
      <c r="OAM124" s="1017"/>
      <c r="OAN124" s="1017"/>
      <c r="OAO124" s="1017"/>
      <c r="OAP124" s="1017"/>
      <c r="OAQ124" s="1017"/>
      <c r="OAR124" s="1017"/>
      <c r="OAS124" s="1017"/>
      <c r="OAT124" s="1017"/>
      <c r="OAU124" s="1017"/>
      <c r="OAV124" s="1017"/>
      <c r="OAW124" s="1017"/>
      <c r="OAX124" s="1017"/>
      <c r="OAY124" s="1017"/>
      <c r="OAZ124" s="1017"/>
      <c r="OBA124" s="1017"/>
      <c r="OBB124" s="1017"/>
      <c r="OBC124" s="1017"/>
      <c r="OBD124" s="1017"/>
      <c r="OBE124" s="1017"/>
      <c r="OBF124" s="1017"/>
      <c r="OBG124" s="1017"/>
      <c r="OBH124" s="1017"/>
      <c r="OBI124" s="1017"/>
      <c r="OBJ124" s="1017"/>
      <c r="OBK124" s="1017"/>
      <c r="OBL124" s="1017"/>
      <c r="OBM124" s="1017"/>
      <c r="OBN124" s="1017"/>
      <c r="OBO124" s="1017"/>
      <c r="OBP124" s="1017"/>
      <c r="OBQ124" s="1017"/>
      <c r="OBR124" s="1017"/>
      <c r="OBS124" s="1017"/>
      <c r="OBT124" s="1017"/>
      <c r="OBU124" s="1017"/>
      <c r="OBV124" s="1017"/>
      <c r="OBW124" s="1017"/>
      <c r="OBX124" s="1017"/>
      <c r="OBY124" s="1017"/>
      <c r="OBZ124" s="1017"/>
      <c r="OCA124" s="1017"/>
      <c r="OCB124" s="1017"/>
      <c r="OCC124" s="1017"/>
      <c r="OCD124" s="1017"/>
      <c r="OCE124" s="1017"/>
      <c r="OCF124" s="1017"/>
      <c r="OCG124" s="1017"/>
      <c r="OCH124" s="1017"/>
      <c r="OCI124" s="1017"/>
      <c r="OCJ124" s="1017"/>
      <c r="OCK124" s="1017"/>
      <c r="OCL124" s="1017"/>
      <c r="OCM124" s="1017"/>
      <c r="OCN124" s="1017"/>
      <c r="OCO124" s="1017"/>
      <c r="OCP124" s="1017"/>
      <c r="OCQ124" s="1017"/>
      <c r="OCR124" s="1017"/>
      <c r="OCS124" s="1017"/>
      <c r="OCT124" s="1017"/>
      <c r="OCU124" s="1017"/>
      <c r="OCV124" s="1017"/>
      <c r="OCW124" s="1017"/>
      <c r="OCX124" s="1017"/>
      <c r="OCY124" s="1017"/>
      <c r="OCZ124" s="1017"/>
      <c r="ODA124" s="1017"/>
      <c r="ODB124" s="1017"/>
      <c r="ODC124" s="1017"/>
      <c r="ODD124" s="1017"/>
      <c r="ODE124" s="1017"/>
      <c r="ODF124" s="1017"/>
      <c r="ODG124" s="1017"/>
      <c r="ODH124" s="1017"/>
      <c r="ODI124" s="1017"/>
      <c r="ODJ124" s="1017"/>
      <c r="ODK124" s="1017"/>
      <c r="ODL124" s="1017"/>
      <c r="ODM124" s="1017"/>
      <c r="ODN124" s="1017"/>
      <c r="ODO124" s="1017"/>
      <c r="ODP124" s="1017"/>
      <c r="ODQ124" s="1017"/>
      <c r="ODR124" s="1017"/>
      <c r="ODS124" s="1017"/>
      <c r="ODT124" s="1017"/>
      <c r="ODU124" s="1017"/>
      <c r="ODV124" s="1017"/>
      <c r="ODW124" s="1017"/>
      <c r="ODX124" s="1017"/>
      <c r="ODY124" s="1017"/>
      <c r="ODZ124" s="1017"/>
      <c r="OEA124" s="1017"/>
      <c r="OEB124" s="1017"/>
      <c r="OEC124" s="1017"/>
      <c r="OED124" s="1017"/>
      <c r="OEE124" s="1017"/>
      <c r="OEF124" s="1017"/>
      <c r="OEG124" s="1017"/>
      <c r="OEH124" s="1017"/>
      <c r="OEI124" s="1017"/>
      <c r="OEJ124" s="1017"/>
      <c r="OEK124" s="1017"/>
      <c r="OEL124" s="1017"/>
      <c r="OEM124" s="1017"/>
      <c r="OEN124" s="1017"/>
      <c r="OEO124" s="1017"/>
      <c r="OEP124" s="1017"/>
      <c r="OEQ124" s="1017"/>
      <c r="OER124" s="1017"/>
      <c r="OES124" s="1017"/>
      <c r="OET124" s="1017"/>
      <c r="OEU124" s="1017"/>
      <c r="OEV124" s="1017"/>
      <c r="OEW124" s="1017"/>
      <c r="OEX124" s="1017"/>
      <c r="OEY124" s="1017"/>
      <c r="OEZ124" s="1017"/>
      <c r="OFA124" s="1017"/>
      <c r="OFB124" s="1017"/>
      <c r="OFC124" s="1017"/>
      <c r="OFD124" s="1017"/>
      <c r="OFE124" s="1017"/>
      <c r="OFF124" s="1017"/>
      <c r="OFG124" s="1017"/>
      <c r="OFH124" s="1017"/>
      <c r="OFI124" s="1017"/>
      <c r="OFJ124" s="1017"/>
      <c r="OFK124" s="1017"/>
      <c r="OFL124" s="1017"/>
      <c r="OFM124" s="1017"/>
      <c r="OFN124" s="1017"/>
      <c r="OFO124" s="1017"/>
      <c r="OFP124" s="1017"/>
      <c r="OFQ124" s="1017"/>
      <c r="OFR124" s="1017"/>
      <c r="OFS124" s="1017"/>
      <c r="OFT124" s="1017"/>
      <c r="OFU124" s="1017"/>
      <c r="OFV124" s="1017"/>
      <c r="OFW124" s="1017"/>
      <c r="OFX124" s="1017"/>
      <c r="OFY124" s="1017"/>
      <c r="OFZ124" s="1017"/>
      <c r="OGA124" s="1017"/>
      <c r="OGB124" s="1017"/>
      <c r="OGC124" s="1017"/>
      <c r="OGD124" s="1017"/>
      <c r="OGE124" s="1017"/>
      <c r="OGF124" s="1017"/>
      <c r="OGG124" s="1017"/>
      <c r="OGH124" s="1017"/>
      <c r="OGI124" s="1017"/>
      <c r="OGJ124" s="1017"/>
      <c r="OGK124" s="1017"/>
      <c r="OGL124" s="1017"/>
      <c r="OGM124" s="1017"/>
      <c r="OGN124" s="1017"/>
      <c r="OGO124" s="1017"/>
      <c r="OGP124" s="1017"/>
      <c r="OGQ124" s="1017"/>
      <c r="OGR124" s="1017"/>
      <c r="OGS124" s="1017"/>
      <c r="OGT124" s="1017"/>
      <c r="OGU124" s="1017"/>
      <c r="OGV124" s="1017"/>
      <c r="OGW124" s="1017"/>
      <c r="OGX124" s="1017"/>
      <c r="OGY124" s="1017"/>
      <c r="OGZ124" s="1017"/>
      <c r="OHA124" s="1017"/>
      <c r="OHB124" s="1017"/>
      <c r="OHC124" s="1017"/>
      <c r="OHD124" s="1017"/>
      <c r="OHE124" s="1017"/>
      <c r="OHF124" s="1017"/>
      <c r="OHG124" s="1017"/>
      <c r="OHH124" s="1017"/>
      <c r="OHI124" s="1017"/>
      <c r="OHJ124" s="1017"/>
      <c r="OHK124" s="1017"/>
      <c r="OHL124" s="1017"/>
      <c r="OHM124" s="1017"/>
      <c r="OHN124" s="1017"/>
      <c r="OHO124" s="1017"/>
      <c r="OHP124" s="1017"/>
      <c r="OHQ124" s="1017"/>
      <c r="OHR124" s="1017"/>
      <c r="OHS124" s="1017"/>
      <c r="OHT124" s="1017"/>
      <c r="OHU124" s="1017"/>
      <c r="OHV124" s="1017"/>
      <c r="OHW124" s="1017"/>
      <c r="OHX124" s="1017"/>
      <c r="OHY124" s="1017"/>
      <c r="OHZ124" s="1017"/>
      <c r="OIA124" s="1017"/>
      <c r="OIB124" s="1017"/>
      <c r="OIC124" s="1017"/>
      <c r="OID124" s="1017"/>
      <c r="OIE124" s="1017"/>
      <c r="OIF124" s="1017"/>
      <c r="OIG124" s="1017"/>
      <c r="OIH124" s="1017"/>
      <c r="OII124" s="1017"/>
      <c r="OIJ124" s="1017"/>
      <c r="OIK124" s="1017"/>
      <c r="OIL124" s="1017"/>
      <c r="OIM124" s="1017"/>
      <c r="OIN124" s="1017"/>
      <c r="OIO124" s="1017"/>
      <c r="OIP124" s="1017"/>
      <c r="OIQ124" s="1017"/>
      <c r="OIR124" s="1017"/>
      <c r="OIS124" s="1017"/>
      <c r="OIT124" s="1017"/>
      <c r="OIU124" s="1017"/>
      <c r="OIV124" s="1017"/>
      <c r="OIW124" s="1017"/>
      <c r="OIX124" s="1017"/>
      <c r="OIY124" s="1017"/>
      <c r="OIZ124" s="1017"/>
      <c r="OJA124" s="1017"/>
      <c r="OJB124" s="1017"/>
      <c r="OJC124" s="1017"/>
      <c r="OJD124" s="1017"/>
      <c r="OJE124" s="1017"/>
      <c r="OJF124" s="1017"/>
      <c r="OJG124" s="1017"/>
      <c r="OJH124" s="1017"/>
      <c r="OJI124" s="1017"/>
      <c r="OJJ124" s="1017"/>
      <c r="OJK124" s="1017"/>
      <c r="OJL124" s="1017"/>
      <c r="OJM124" s="1017"/>
      <c r="OJN124" s="1017"/>
      <c r="OJO124" s="1017"/>
      <c r="OJP124" s="1017"/>
      <c r="OJQ124" s="1017"/>
      <c r="OJR124" s="1017"/>
      <c r="OJS124" s="1017"/>
      <c r="OJT124" s="1017"/>
      <c r="OJU124" s="1017"/>
      <c r="OJV124" s="1017"/>
      <c r="OJW124" s="1017"/>
      <c r="OJX124" s="1017"/>
      <c r="OJY124" s="1017"/>
      <c r="OJZ124" s="1017"/>
      <c r="OKA124" s="1017"/>
      <c r="OKB124" s="1017"/>
      <c r="OKC124" s="1017"/>
      <c r="OKD124" s="1017"/>
      <c r="OKE124" s="1017"/>
      <c r="OKF124" s="1017"/>
      <c r="OKG124" s="1017"/>
      <c r="OKH124" s="1017"/>
      <c r="OKI124" s="1017"/>
      <c r="OKJ124" s="1017"/>
      <c r="OKK124" s="1017"/>
      <c r="OKL124" s="1017"/>
      <c r="OKM124" s="1017"/>
      <c r="OKN124" s="1017"/>
      <c r="OKO124" s="1017"/>
      <c r="OKP124" s="1017"/>
      <c r="OKQ124" s="1017"/>
      <c r="OKR124" s="1017"/>
      <c r="OKS124" s="1017"/>
      <c r="OKT124" s="1017"/>
      <c r="OKU124" s="1017"/>
      <c r="OKV124" s="1017"/>
      <c r="OKW124" s="1017"/>
      <c r="OKX124" s="1017"/>
      <c r="OKY124" s="1017"/>
      <c r="OKZ124" s="1017"/>
      <c r="OLA124" s="1017"/>
      <c r="OLB124" s="1017"/>
      <c r="OLC124" s="1017"/>
      <c r="OLD124" s="1017"/>
      <c r="OLE124" s="1017"/>
      <c r="OLF124" s="1017"/>
      <c r="OLG124" s="1017"/>
      <c r="OLH124" s="1017"/>
      <c r="OLI124" s="1017"/>
      <c r="OLJ124" s="1017"/>
      <c r="OLK124" s="1017"/>
      <c r="OLL124" s="1017"/>
      <c r="OLM124" s="1017"/>
      <c r="OLN124" s="1017"/>
      <c r="OLO124" s="1017"/>
      <c r="OLP124" s="1017"/>
      <c r="OLQ124" s="1017"/>
      <c r="OLR124" s="1017"/>
      <c r="OLS124" s="1017"/>
      <c r="OLT124" s="1017"/>
      <c r="OLU124" s="1017"/>
      <c r="OLV124" s="1017"/>
      <c r="OLW124" s="1017"/>
      <c r="OLX124" s="1017"/>
      <c r="OLY124" s="1017"/>
      <c r="OLZ124" s="1017"/>
      <c r="OMA124" s="1017"/>
      <c r="OMB124" s="1017"/>
      <c r="OMC124" s="1017"/>
      <c r="OMD124" s="1017"/>
      <c r="OME124" s="1017"/>
      <c r="OMF124" s="1017"/>
      <c r="OMG124" s="1017"/>
      <c r="OMH124" s="1017"/>
      <c r="OMI124" s="1017"/>
      <c r="OMJ124" s="1017"/>
      <c r="OMK124" s="1017"/>
      <c r="OML124" s="1017"/>
      <c r="OMM124" s="1017"/>
      <c r="OMN124" s="1017"/>
      <c r="OMO124" s="1017"/>
      <c r="OMP124" s="1017"/>
      <c r="OMQ124" s="1017"/>
      <c r="OMR124" s="1017"/>
      <c r="OMS124" s="1017"/>
      <c r="OMT124" s="1017"/>
      <c r="OMU124" s="1017"/>
      <c r="OMV124" s="1017"/>
      <c r="OMW124" s="1017"/>
      <c r="OMX124" s="1017"/>
      <c r="OMY124" s="1017"/>
      <c r="OMZ124" s="1017"/>
      <c r="ONA124" s="1017"/>
      <c r="ONB124" s="1017"/>
      <c r="ONC124" s="1017"/>
      <c r="OND124" s="1017"/>
      <c r="ONE124" s="1017"/>
      <c r="ONF124" s="1017"/>
      <c r="ONG124" s="1017"/>
      <c r="ONH124" s="1017"/>
      <c r="ONI124" s="1017"/>
      <c r="ONJ124" s="1017"/>
      <c r="ONK124" s="1017"/>
      <c r="ONL124" s="1017"/>
      <c r="ONM124" s="1017"/>
      <c r="ONN124" s="1017"/>
      <c r="ONO124" s="1017"/>
      <c r="ONP124" s="1017"/>
      <c r="ONQ124" s="1017"/>
      <c r="ONR124" s="1017"/>
      <c r="ONS124" s="1017"/>
      <c r="ONT124" s="1017"/>
      <c r="ONU124" s="1017"/>
      <c r="ONV124" s="1017"/>
      <c r="ONW124" s="1017"/>
      <c r="ONX124" s="1017"/>
      <c r="ONY124" s="1017"/>
      <c r="ONZ124" s="1017"/>
      <c r="OOA124" s="1017"/>
      <c r="OOB124" s="1017"/>
      <c r="OOC124" s="1017"/>
      <c r="OOD124" s="1017"/>
      <c r="OOE124" s="1017"/>
      <c r="OOF124" s="1017"/>
      <c r="OOG124" s="1017"/>
      <c r="OOH124" s="1017"/>
      <c r="OOI124" s="1017"/>
      <c r="OOJ124" s="1017"/>
      <c r="OOK124" s="1017"/>
      <c r="OOL124" s="1017"/>
      <c r="OOM124" s="1017"/>
      <c r="OON124" s="1017"/>
      <c r="OOO124" s="1017"/>
      <c r="OOP124" s="1017"/>
      <c r="OOQ124" s="1017"/>
      <c r="OOR124" s="1017"/>
      <c r="OOS124" s="1017"/>
      <c r="OOT124" s="1017"/>
      <c r="OOU124" s="1017"/>
      <c r="OOV124" s="1017"/>
      <c r="OOW124" s="1017"/>
      <c r="OOX124" s="1017"/>
      <c r="OOY124" s="1017"/>
      <c r="OOZ124" s="1017"/>
      <c r="OPA124" s="1017"/>
      <c r="OPB124" s="1017"/>
      <c r="OPC124" s="1017"/>
      <c r="OPD124" s="1017"/>
      <c r="OPE124" s="1017"/>
      <c r="OPF124" s="1017"/>
      <c r="OPG124" s="1017"/>
      <c r="OPH124" s="1017"/>
      <c r="OPI124" s="1017"/>
      <c r="OPJ124" s="1017"/>
      <c r="OPK124" s="1017"/>
      <c r="OPL124" s="1017"/>
      <c r="OPM124" s="1017"/>
      <c r="OPN124" s="1017"/>
      <c r="OPO124" s="1017"/>
      <c r="OPP124" s="1017"/>
      <c r="OPQ124" s="1017"/>
      <c r="OPR124" s="1017"/>
      <c r="OPS124" s="1017"/>
      <c r="OPT124" s="1017"/>
      <c r="OPU124" s="1017"/>
      <c r="OPV124" s="1017"/>
      <c r="OPW124" s="1017"/>
      <c r="OPX124" s="1017"/>
      <c r="OPY124" s="1017"/>
      <c r="OPZ124" s="1017"/>
      <c r="OQA124" s="1017"/>
      <c r="OQB124" s="1017"/>
      <c r="OQC124" s="1017"/>
      <c r="OQD124" s="1017"/>
      <c r="OQE124" s="1017"/>
      <c r="OQF124" s="1017"/>
      <c r="OQG124" s="1017"/>
      <c r="OQH124" s="1017"/>
      <c r="OQI124" s="1017"/>
      <c r="OQJ124" s="1017"/>
      <c r="OQK124" s="1017"/>
      <c r="OQL124" s="1017"/>
      <c r="OQM124" s="1017"/>
      <c r="OQN124" s="1017"/>
      <c r="OQO124" s="1017"/>
      <c r="OQP124" s="1017"/>
      <c r="OQQ124" s="1017"/>
      <c r="OQR124" s="1017"/>
      <c r="OQS124" s="1017"/>
      <c r="OQT124" s="1017"/>
      <c r="OQU124" s="1017"/>
      <c r="OQV124" s="1017"/>
      <c r="OQW124" s="1017"/>
      <c r="OQX124" s="1017"/>
      <c r="OQY124" s="1017"/>
      <c r="OQZ124" s="1017"/>
      <c r="ORA124" s="1017"/>
      <c r="ORB124" s="1017"/>
      <c r="ORC124" s="1017"/>
      <c r="ORD124" s="1017"/>
      <c r="ORE124" s="1017"/>
      <c r="ORF124" s="1017"/>
      <c r="ORG124" s="1017"/>
      <c r="ORH124" s="1017"/>
      <c r="ORI124" s="1017"/>
      <c r="ORJ124" s="1017"/>
      <c r="ORK124" s="1017"/>
      <c r="ORL124" s="1017"/>
      <c r="ORM124" s="1017"/>
      <c r="ORN124" s="1017"/>
      <c r="ORO124" s="1017"/>
      <c r="ORP124" s="1017"/>
      <c r="ORQ124" s="1017"/>
      <c r="ORR124" s="1017"/>
      <c r="ORS124" s="1017"/>
      <c r="ORT124" s="1017"/>
      <c r="ORU124" s="1017"/>
      <c r="ORV124" s="1017"/>
      <c r="ORW124" s="1017"/>
      <c r="ORX124" s="1017"/>
      <c r="ORY124" s="1017"/>
      <c r="ORZ124" s="1017"/>
      <c r="OSA124" s="1017"/>
      <c r="OSB124" s="1017"/>
      <c r="OSC124" s="1017"/>
      <c r="OSD124" s="1017"/>
      <c r="OSE124" s="1017"/>
      <c r="OSF124" s="1017"/>
      <c r="OSG124" s="1017"/>
      <c r="OSH124" s="1017"/>
      <c r="OSI124" s="1017"/>
      <c r="OSJ124" s="1017"/>
      <c r="OSK124" s="1017"/>
      <c r="OSL124" s="1017"/>
      <c r="OSM124" s="1017"/>
      <c r="OSN124" s="1017"/>
      <c r="OSO124" s="1017"/>
      <c r="OSP124" s="1017"/>
      <c r="OSQ124" s="1017"/>
      <c r="OSR124" s="1017"/>
      <c r="OSS124" s="1017"/>
      <c r="OST124" s="1017"/>
      <c r="OSU124" s="1017"/>
      <c r="OSV124" s="1017"/>
      <c r="OSW124" s="1017"/>
      <c r="OSX124" s="1017"/>
      <c r="OSY124" s="1017"/>
      <c r="OSZ124" s="1017"/>
      <c r="OTA124" s="1017"/>
      <c r="OTB124" s="1017"/>
      <c r="OTC124" s="1017"/>
      <c r="OTD124" s="1017"/>
      <c r="OTE124" s="1017"/>
      <c r="OTF124" s="1017"/>
      <c r="OTG124" s="1017"/>
      <c r="OTH124" s="1017"/>
      <c r="OTI124" s="1017"/>
      <c r="OTJ124" s="1017"/>
      <c r="OTK124" s="1017"/>
      <c r="OTL124" s="1017"/>
      <c r="OTM124" s="1017"/>
      <c r="OTN124" s="1017"/>
      <c r="OTO124" s="1017"/>
      <c r="OTP124" s="1017"/>
      <c r="OTQ124" s="1017"/>
      <c r="OTR124" s="1017"/>
      <c r="OTS124" s="1017"/>
      <c r="OTT124" s="1017"/>
      <c r="OTU124" s="1017"/>
      <c r="OTV124" s="1017"/>
      <c r="OTW124" s="1017"/>
      <c r="OTX124" s="1017"/>
      <c r="OTY124" s="1017"/>
      <c r="OTZ124" s="1017"/>
      <c r="OUA124" s="1017"/>
      <c r="OUB124" s="1017"/>
      <c r="OUC124" s="1017"/>
      <c r="OUD124" s="1017"/>
      <c r="OUE124" s="1017"/>
      <c r="OUF124" s="1017"/>
      <c r="OUG124" s="1017"/>
      <c r="OUH124" s="1017"/>
      <c r="OUI124" s="1017"/>
      <c r="OUJ124" s="1017"/>
      <c r="OUK124" s="1017"/>
      <c r="OUL124" s="1017"/>
      <c r="OUM124" s="1017"/>
      <c r="OUN124" s="1017"/>
      <c r="OUO124" s="1017"/>
      <c r="OUP124" s="1017"/>
      <c r="OUQ124" s="1017"/>
      <c r="OUR124" s="1017"/>
      <c r="OUS124" s="1017"/>
      <c r="OUT124" s="1017"/>
      <c r="OUU124" s="1017"/>
      <c r="OUV124" s="1017"/>
      <c r="OUW124" s="1017"/>
      <c r="OUX124" s="1017"/>
      <c r="OUY124" s="1017"/>
      <c r="OUZ124" s="1017"/>
      <c r="OVA124" s="1017"/>
      <c r="OVB124" s="1017"/>
      <c r="OVC124" s="1017"/>
      <c r="OVD124" s="1017"/>
      <c r="OVE124" s="1017"/>
      <c r="OVF124" s="1017"/>
      <c r="OVG124" s="1017"/>
      <c r="OVH124" s="1017"/>
      <c r="OVI124" s="1017"/>
      <c r="OVJ124" s="1017"/>
      <c r="OVK124" s="1017"/>
      <c r="OVL124" s="1017"/>
      <c r="OVM124" s="1017"/>
      <c r="OVN124" s="1017"/>
      <c r="OVO124" s="1017"/>
      <c r="OVP124" s="1017"/>
      <c r="OVQ124" s="1017"/>
      <c r="OVR124" s="1017"/>
      <c r="OVS124" s="1017"/>
      <c r="OVT124" s="1017"/>
      <c r="OVU124" s="1017"/>
      <c r="OVV124" s="1017"/>
      <c r="OVW124" s="1017"/>
      <c r="OVX124" s="1017"/>
      <c r="OVY124" s="1017"/>
      <c r="OVZ124" s="1017"/>
      <c r="OWA124" s="1017"/>
      <c r="OWB124" s="1017"/>
      <c r="OWC124" s="1017"/>
      <c r="OWD124" s="1017"/>
      <c r="OWE124" s="1017"/>
      <c r="OWF124" s="1017"/>
      <c r="OWG124" s="1017"/>
      <c r="OWH124" s="1017"/>
      <c r="OWI124" s="1017"/>
      <c r="OWJ124" s="1017"/>
      <c r="OWK124" s="1017"/>
      <c r="OWL124" s="1017"/>
      <c r="OWM124" s="1017"/>
      <c r="OWN124" s="1017"/>
      <c r="OWO124" s="1017"/>
      <c r="OWP124" s="1017"/>
      <c r="OWQ124" s="1017"/>
      <c r="OWR124" s="1017"/>
      <c r="OWS124" s="1017"/>
      <c r="OWT124" s="1017"/>
      <c r="OWU124" s="1017"/>
      <c r="OWV124" s="1017"/>
      <c r="OWW124" s="1017"/>
      <c r="OWX124" s="1017"/>
      <c r="OWY124" s="1017"/>
      <c r="OWZ124" s="1017"/>
      <c r="OXA124" s="1017"/>
      <c r="OXB124" s="1017"/>
      <c r="OXC124" s="1017"/>
      <c r="OXD124" s="1017"/>
      <c r="OXE124" s="1017"/>
      <c r="OXF124" s="1017"/>
      <c r="OXG124" s="1017"/>
      <c r="OXH124" s="1017"/>
      <c r="OXI124" s="1017"/>
      <c r="OXJ124" s="1017"/>
      <c r="OXK124" s="1017"/>
      <c r="OXL124" s="1017"/>
      <c r="OXM124" s="1017"/>
      <c r="OXN124" s="1017"/>
      <c r="OXO124" s="1017"/>
      <c r="OXP124" s="1017"/>
      <c r="OXQ124" s="1017"/>
      <c r="OXR124" s="1017"/>
      <c r="OXS124" s="1017"/>
      <c r="OXT124" s="1017"/>
      <c r="OXU124" s="1017"/>
      <c r="OXV124" s="1017"/>
      <c r="OXW124" s="1017"/>
      <c r="OXX124" s="1017"/>
      <c r="OXY124" s="1017"/>
      <c r="OXZ124" s="1017"/>
      <c r="OYA124" s="1017"/>
      <c r="OYB124" s="1017"/>
      <c r="OYC124" s="1017"/>
      <c r="OYD124" s="1017"/>
      <c r="OYE124" s="1017"/>
      <c r="OYF124" s="1017"/>
      <c r="OYG124" s="1017"/>
      <c r="OYH124" s="1017"/>
      <c r="OYI124" s="1017"/>
      <c r="OYJ124" s="1017"/>
      <c r="OYK124" s="1017"/>
      <c r="OYL124" s="1017"/>
      <c r="OYM124" s="1017"/>
      <c r="OYN124" s="1017"/>
      <c r="OYO124" s="1017"/>
      <c r="OYP124" s="1017"/>
      <c r="OYQ124" s="1017"/>
      <c r="OYR124" s="1017"/>
      <c r="OYS124" s="1017"/>
      <c r="OYT124" s="1017"/>
      <c r="OYU124" s="1017"/>
      <c r="OYV124" s="1017"/>
      <c r="OYW124" s="1017"/>
      <c r="OYX124" s="1017"/>
      <c r="OYY124" s="1017"/>
      <c r="OYZ124" s="1017"/>
      <c r="OZA124" s="1017"/>
      <c r="OZB124" s="1017"/>
      <c r="OZC124" s="1017"/>
      <c r="OZD124" s="1017"/>
      <c r="OZE124" s="1017"/>
      <c r="OZF124" s="1017"/>
      <c r="OZG124" s="1017"/>
      <c r="OZH124" s="1017"/>
      <c r="OZI124" s="1017"/>
      <c r="OZJ124" s="1017"/>
      <c r="OZK124" s="1017"/>
      <c r="OZL124" s="1017"/>
      <c r="OZM124" s="1017"/>
      <c r="OZN124" s="1017"/>
      <c r="OZO124" s="1017"/>
      <c r="OZP124" s="1017"/>
      <c r="OZQ124" s="1017"/>
      <c r="OZR124" s="1017"/>
      <c r="OZS124" s="1017"/>
      <c r="OZT124" s="1017"/>
      <c r="OZU124" s="1017"/>
      <c r="OZV124" s="1017"/>
      <c r="OZW124" s="1017"/>
      <c r="OZX124" s="1017"/>
      <c r="OZY124" s="1017"/>
      <c r="OZZ124" s="1017"/>
      <c r="PAA124" s="1017"/>
      <c r="PAB124" s="1017"/>
      <c r="PAC124" s="1017"/>
      <c r="PAD124" s="1017"/>
      <c r="PAE124" s="1017"/>
      <c r="PAF124" s="1017"/>
      <c r="PAG124" s="1017"/>
      <c r="PAH124" s="1017"/>
      <c r="PAI124" s="1017"/>
      <c r="PAJ124" s="1017"/>
      <c r="PAK124" s="1017"/>
      <c r="PAL124" s="1017"/>
      <c r="PAM124" s="1017"/>
      <c r="PAN124" s="1017"/>
      <c r="PAO124" s="1017"/>
      <c r="PAP124" s="1017"/>
      <c r="PAQ124" s="1017"/>
      <c r="PAR124" s="1017"/>
      <c r="PAS124" s="1017"/>
      <c r="PAT124" s="1017"/>
      <c r="PAU124" s="1017"/>
      <c r="PAV124" s="1017"/>
      <c r="PAW124" s="1017"/>
      <c r="PAX124" s="1017"/>
      <c r="PAY124" s="1017"/>
      <c r="PAZ124" s="1017"/>
      <c r="PBA124" s="1017"/>
      <c r="PBB124" s="1017"/>
      <c r="PBC124" s="1017"/>
      <c r="PBD124" s="1017"/>
      <c r="PBE124" s="1017"/>
      <c r="PBF124" s="1017"/>
      <c r="PBG124" s="1017"/>
      <c r="PBH124" s="1017"/>
      <c r="PBI124" s="1017"/>
      <c r="PBJ124" s="1017"/>
      <c r="PBK124" s="1017"/>
      <c r="PBL124" s="1017"/>
      <c r="PBM124" s="1017"/>
      <c r="PBN124" s="1017"/>
      <c r="PBO124" s="1017"/>
      <c r="PBP124" s="1017"/>
      <c r="PBQ124" s="1017"/>
      <c r="PBR124" s="1017"/>
      <c r="PBS124" s="1017"/>
      <c r="PBT124" s="1017"/>
      <c r="PBU124" s="1017"/>
      <c r="PBV124" s="1017"/>
      <c r="PBW124" s="1017"/>
      <c r="PBX124" s="1017"/>
      <c r="PBY124" s="1017"/>
      <c r="PBZ124" s="1017"/>
      <c r="PCA124" s="1017"/>
      <c r="PCB124" s="1017"/>
      <c r="PCC124" s="1017"/>
      <c r="PCD124" s="1017"/>
      <c r="PCE124" s="1017"/>
      <c r="PCF124" s="1017"/>
      <c r="PCG124" s="1017"/>
      <c r="PCH124" s="1017"/>
      <c r="PCI124" s="1017"/>
      <c r="PCJ124" s="1017"/>
      <c r="PCK124" s="1017"/>
      <c r="PCL124" s="1017"/>
      <c r="PCM124" s="1017"/>
      <c r="PCN124" s="1017"/>
      <c r="PCO124" s="1017"/>
      <c r="PCP124" s="1017"/>
      <c r="PCQ124" s="1017"/>
      <c r="PCR124" s="1017"/>
      <c r="PCS124" s="1017"/>
      <c r="PCT124" s="1017"/>
      <c r="PCU124" s="1017"/>
      <c r="PCV124" s="1017"/>
      <c r="PCW124" s="1017"/>
      <c r="PCX124" s="1017"/>
      <c r="PCY124" s="1017"/>
      <c r="PCZ124" s="1017"/>
      <c r="PDA124" s="1017"/>
      <c r="PDB124" s="1017"/>
      <c r="PDC124" s="1017"/>
      <c r="PDD124" s="1017"/>
      <c r="PDE124" s="1017"/>
      <c r="PDF124" s="1017"/>
      <c r="PDG124" s="1017"/>
      <c r="PDH124" s="1017"/>
      <c r="PDI124" s="1017"/>
      <c r="PDJ124" s="1017"/>
      <c r="PDK124" s="1017"/>
      <c r="PDL124" s="1017"/>
      <c r="PDM124" s="1017"/>
      <c r="PDN124" s="1017"/>
      <c r="PDO124" s="1017"/>
      <c r="PDP124" s="1017"/>
      <c r="PDQ124" s="1017"/>
      <c r="PDR124" s="1017"/>
      <c r="PDS124" s="1017"/>
      <c r="PDT124" s="1017"/>
      <c r="PDU124" s="1017"/>
      <c r="PDV124" s="1017"/>
      <c r="PDW124" s="1017"/>
      <c r="PDX124" s="1017"/>
      <c r="PDY124" s="1017"/>
      <c r="PDZ124" s="1017"/>
      <c r="PEA124" s="1017"/>
      <c r="PEB124" s="1017"/>
      <c r="PEC124" s="1017"/>
      <c r="PED124" s="1017"/>
      <c r="PEE124" s="1017"/>
      <c r="PEF124" s="1017"/>
      <c r="PEG124" s="1017"/>
      <c r="PEH124" s="1017"/>
      <c r="PEI124" s="1017"/>
      <c r="PEJ124" s="1017"/>
      <c r="PEK124" s="1017"/>
      <c r="PEL124" s="1017"/>
      <c r="PEM124" s="1017"/>
      <c r="PEN124" s="1017"/>
      <c r="PEO124" s="1017"/>
      <c r="PEP124" s="1017"/>
      <c r="PEQ124" s="1017"/>
      <c r="PER124" s="1017"/>
      <c r="PES124" s="1017"/>
      <c r="PET124" s="1017"/>
      <c r="PEU124" s="1017"/>
      <c r="PEV124" s="1017"/>
      <c r="PEW124" s="1017"/>
      <c r="PEX124" s="1017"/>
      <c r="PEY124" s="1017"/>
      <c r="PEZ124" s="1017"/>
      <c r="PFA124" s="1017"/>
      <c r="PFB124" s="1017"/>
      <c r="PFC124" s="1017"/>
      <c r="PFD124" s="1017"/>
      <c r="PFE124" s="1017"/>
      <c r="PFF124" s="1017"/>
      <c r="PFG124" s="1017"/>
      <c r="PFH124" s="1017"/>
      <c r="PFI124" s="1017"/>
      <c r="PFJ124" s="1017"/>
      <c r="PFK124" s="1017"/>
      <c r="PFL124" s="1017"/>
      <c r="PFM124" s="1017"/>
      <c r="PFN124" s="1017"/>
      <c r="PFO124" s="1017"/>
      <c r="PFP124" s="1017"/>
      <c r="PFQ124" s="1017"/>
      <c r="PFR124" s="1017"/>
      <c r="PFS124" s="1017"/>
      <c r="PFT124" s="1017"/>
      <c r="PFU124" s="1017"/>
      <c r="PFV124" s="1017"/>
      <c r="PFW124" s="1017"/>
      <c r="PFX124" s="1017"/>
      <c r="PFY124" s="1017"/>
      <c r="PFZ124" s="1017"/>
      <c r="PGA124" s="1017"/>
      <c r="PGB124" s="1017"/>
      <c r="PGC124" s="1017"/>
      <c r="PGD124" s="1017"/>
      <c r="PGE124" s="1017"/>
      <c r="PGF124" s="1017"/>
      <c r="PGG124" s="1017"/>
      <c r="PGH124" s="1017"/>
      <c r="PGI124" s="1017"/>
      <c r="PGJ124" s="1017"/>
      <c r="PGK124" s="1017"/>
      <c r="PGL124" s="1017"/>
      <c r="PGM124" s="1017"/>
      <c r="PGN124" s="1017"/>
      <c r="PGO124" s="1017"/>
      <c r="PGP124" s="1017"/>
      <c r="PGQ124" s="1017"/>
      <c r="PGR124" s="1017"/>
      <c r="PGS124" s="1017"/>
      <c r="PGT124" s="1017"/>
      <c r="PGU124" s="1017"/>
      <c r="PGV124" s="1017"/>
      <c r="PGW124" s="1017"/>
      <c r="PGX124" s="1017"/>
      <c r="PGY124" s="1017"/>
      <c r="PGZ124" s="1017"/>
      <c r="PHA124" s="1017"/>
      <c r="PHB124" s="1017"/>
      <c r="PHC124" s="1017"/>
      <c r="PHD124" s="1017"/>
      <c r="PHE124" s="1017"/>
      <c r="PHF124" s="1017"/>
      <c r="PHG124" s="1017"/>
      <c r="PHH124" s="1017"/>
      <c r="PHI124" s="1017"/>
      <c r="PHJ124" s="1017"/>
      <c r="PHK124" s="1017"/>
      <c r="PHL124" s="1017"/>
      <c r="PHM124" s="1017"/>
      <c r="PHN124" s="1017"/>
      <c r="PHO124" s="1017"/>
      <c r="PHP124" s="1017"/>
      <c r="PHQ124" s="1017"/>
      <c r="PHR124" s="1017"/>
      <c r="PHS124" s="1017"/>
      <c r="PHT124" s="1017"/>
      <c r="PHU124" s="1017"/>
      <c r="PHV124" s="1017"/>
      <c r="PHW124" s="1017"/>
      <c r="PHX124" s="1017"/>
      <c r="PHY124" s="1017"/>
      <c r="PHZ124" s="1017"/>
      <c r="PIA124" s="1017"/>
      <c r="PIB124" s="1017"/>
      <c r="PIC124" s="1017"/>
      <c r="PID124" s="1017"/>
      <c r="PIE124" s="1017"/>
      <c r="PIF124" s="1017"/>
      <c r="PIG124" s="1017"/>
      <c r="PIH124" s="1017"/>
      <c r="PII124" s="1017"/>
      <c r="PIJ124" s="1017"/>
      <c r="PIK124" s="1017"/>
      <c r="PIL124" s="1017"/>
      <c r="PIM124" s="1017"/>
      <c r="PIN124" s="1017"/>
      <c r="PIO124" s="1017"/>
      <c r="PIP124" s="1017"/>
      <c r="PIQ124" s="1017"/>
      <c r="PIR124" s="1017"/>
      <c r="PIS124" s="1017"/>
      <c r="PIT124" s="1017"/>
      <c r="PIU124" s="1017"/>
      <c r="PIV124" s="1017"/>
      <c r="PIW124" s="1017"/>
      <c r="PIX124" s="1017"/>
      <c r="PIY124" s="1017"/>
      <c r="PIZ124" s="1017"/>
      <c r="PJA124" s="1017"/>
      <c r="PJB124" s="1017"/>
      <c r="PJC124" s="1017"/>
      <c r="PJD124" s="1017"/>
      <c r="PJE124" s="1017"/>
      <c r="PJF124" s="1017"/>
      <c r="PJG124" s="1017"/>
      <c r="PJH124" s="1017"/>
      <c r="PJI124" s="1017"/>
      <c r="PJJ124" s="1017"/>
      <c r="PJK124" s="1017"/>
      <c r="PJL124" s="1017"/>
      <c r="PJM124" s="1017"/>
      <c r="PJN124" s="1017"/>
      <c r="PJO124" s="1017"/>
      <c r="PJP124" s="1017"/>
      <c r="PJQ124" s="1017"/>
      <c r="PJR124" s="1017"/>
      <c r="PJS124" s="1017"/>
      <c r="PJT124" s="1017"/>
      <c r="PJU124" s="1017"/>
      <c r="PJV124" s="1017"/>
      <c r="PJW124" s="1017"/>
      <c r="PJX124" s="1017"/>
      <c r="PJY124" s="1017"/>
      <c r="PJZ124" s="1017"/>
      <c r="PKA124" s="1017"/>
      <c r="PKB124" s="1017"/>
      <c r="PKC124" s="1017"/>
      <c r="PKD124" s="1017"/>
      <c r="PKE124" s="1017"/>
      <c r="PKF124" s="1017"/>
      <c r="PKG124" s="1017"/>
      <c r="PKH124" s="1017"/>
      <c r="PKI124" s="1017"/>
      <c r="PKJ124" s="1017"/>
      <c r="PKK124" s="1017"/>
      <c r="PKL124" s="1017"/>
      <c r="PKM124" s="1017"/>
      <c r="PKN124" s="1017"/>
      <c r="PKO124" s="1017"/>
      <c r="PKP124" s="1017"/>
      <c r="PKQ124" s="1017"/>
      <c r="PKR124" s="1017"/>
      <c r="PKS124" s="1017"/>
      <c r="PKT124" s="1017"/>
      <c r="PKU124" s="1017"/>
      <c r="PKV124" s="1017"/>
      <c r="PKW124" s="1017"/>
      <c r="PKX124" s="1017"/>
      <c r="PKY124" s="1017"/>
      <c r="PKZ124" s="1017"/>
      <c r="PLA124" s="1017"/>
      <c r="PLB124" s="1017"/>
      <c r="PLC124" s="1017"/>
      <c r="PLD124" s="1017"/>
      <c r="PLE124" s="1017"/>
      <c r="PLF124" s="1017"/>
      <c r="PLG124" s="1017"/>
      <c r="PLH124" s="1017"/>
      <c r="PLI124" s="1017"/>
      <c r="PLJ124" s="1017"/>
      <c r="PLK124" s="1017"/>
      <c r="PLL124" s="1017"/>
      <c r="PLM124" s="1017"/>
      <c r="PLN124" s="1017"/>
      <c r="PLO124" s="1017"/>
      <c r="PLP124" s="1017"/>
      <c r="PLQ124" s="1017"/>
      <c r="PLR124" s="1017"/>
      <c r="PLS124" s="1017"/>
      <c r="PLT124" s="1017"/>
      <c r="PLU124" s="1017"/>
      <c r="PLV124" s="1017"/>
      <c r="PLW124" s="1017"/>
      <c r="PLX124" s="1017"/>
      <c r="PLY124" s="1017"/>
      <c r="PLZ124" s="1017"/>
      <c r="PMA124" s="1017"/>
      <c r="PMB124" s="1017"/>
      <c r="PMC124" s="1017"/>
      <c r="PMD124" s="1017"/>
      <c r="PME124" s="1017"/>
      <c r="PMF124" s="1017"/>
      <c r="PMG124" s="1017"/>
      <c r="PMH124" s="1017"/>
      <c r="PMI124" s="1017"/>
      <c r="PMJ124" s="1017"/>
      <c r="PMK124" s="1017"/>
      <c r="PML124" s="1017"/>
      <c r="PMM124" s="1017"/>
      <c r="PMN124" s="1017"/>
      <c r="PMO124" s="1017"/>
      <c r="PMP124" s="1017"/>
      <c r="PMQ124" s="1017"/>
      <c r="PMR124" s="1017"/>
      <c r="PMS124" s="1017"/>
      <c r="PMT124" s="1017"/>
      <c r="PMU124" s="1017"/>
      <c r="PMV124" s="1017"/>
      <c r="PMW124" s="1017"/>
      <c r="PMX124" s="1017"/>
      <c r="PMY124" s="1017"/>
      <c r="PMZ124" s="1017"/>
      <c r="PNA124" s="1017"/>
      <c r="PNB124" s="1017"/>
      <c r="PNC124" s="1017"/>
      <c r="PND124" s="1017"/>
      <c r="PNE124" s="1017"/>
      <c r="PNF124" s="1017"/>
      <c r="PNG124" s="1017"/>
      <c r="PNH124" s="1017"/>
      <c r="PNI124" s="1017"/>
      <c r="PNJ124" s="1017"/>
      <c r="PNK124" s="1017"/>
      <c r="PNL124" s="1017"/>
      <c r="PNM124" s="1017"/>
      <c r="PNN124" s="1017"/>
      <c r="PNO124" s="1017"/>
      <c r="PNP124" s="1017"/>
      <c r="PNQ124" s="1017"/>
      <c r="PNR124" s="1017"/>
      <c r="PNS124" s="1017"/>
      <c r="PNT124" s="1017"/>
      <c r="PNU124" s="1017"/>
      <c r="PNV124" s="1017"/>
      <c r="PNW124" s="1017"/>
      <c r="PNX124" s="1017"/>
      <c r="PNY124" s="1017"/>
      <c r="PNZ124" s="1017"/>
      <c r="POA124" s="1017"/>
      <c r="POB124" s="1017"/>
      <c r="POC124" s="1017"/>
      <c r="POD124" s="1017"/>
      <c r="POE124" s="1017"/>
      <c r="POF124" s="1017"/>
      <c r="POG124" s="1017"/>
      <c r="POH124" s="1017"/>
      <c r="POI124" s="1017"/>
      <c r="POJ124" s="1017"/>
      <c r="POK124" s="1017"/>
      <c r="POL124" s="1017"/>
      <c r="POM124" s="1017"/>
      <c r="PON124" s="1017"/>
      <c r="POO124" s="1017"/>
      <c r="POP124" s="1017"/>
      <c r="POQ124" s="1017"/>
      <c r="POR124" s="1017"/>
      <c r="POS124" s="1017"/>
      <c r="POT124" s="1017"/>
      <c r="POU124" s="1017"/>
      <c r="POV124" s="1017"/>
      <c r="POW124" s="1017"/>
      <c r="POX124" s="1017"/>
      <c r="POY124" s="1017"/>
      <c r="POZ124" s="1017"/>
      <c r="PPA124" s="1017"/>
      <c r="PPB124" s="1017"/>
      <c r="PPC124" s="1017"/>
      <c r="PPD124" s="1017"/>
      <c r="PPE124" s="1017"/>
      <c r="PPF124" s="1017"/>
      <c r="PPG124" s="1017"/>
      <c r="PPH124" s="1017"/>
      <c r="PPI124" s="1017"/>
      <c r="PPJ124" s="1017"/>
      <c r="PPK124" s="1017"/>
      <c r="PPL124" s="1017"/>
      <c r="PPM124" s="1017"/>
      <c r="PPN124" s="1017"/>
      <c r="PPO124" s="1017"/>
      <c r="PPP124" s="1017"/>
      <c r="PPQ124" s="1017"/>
      <c r="PPR124" s="1017"/>
      <c r="PPS124" s="1017"/>
      <c r="PPT124" s="1017"/>
      <c r="PPU124" s="1017"/>
      <c r="PPV124" s="1017"/>
      <c r="PPW124" s="1017"/>
      <c r="PPX124" s="1017"/>
      <c r="PPY124" s="1017"/>
      <c r="PPZ124" s="1017"/>
      <c r="PQA124" s="1017"/>
      <c r="PQB124" s="1017"/>
      <c r="PQC124" s="1017"/>
      <c r="PQD124" s="1017"/>
      <c r="PQE124" s="1017"/>
      <c r="PQF124" s="1017"/>
      <c r="PQG124" s="1017"/>
      <c r="PQH124" s="1017"/>
      <c r="PQI124" s="1017"/>
      <c r="PQJ124" s="1017"/>
      <c r="PQK124" s="1017"/>
      <c r="PQL124" s="1017"/>
      <c r="PQM124" s="1017"/>
      <c r="PQN124" s="1017"/>
      <c r="PQO124" s="1017"/>
      <c r="PQP124" s="1017"/>
      <c r="PQQ124" s="1017"/>
      <c r="PQR124" s="1017"/>
      <c r="PQS124" s="1017"/>
      <c r="PQT124" s="1017"/>
      <c r="PQU124" s="1017"/>
      <c r="PQV124" s="1017"/>
      <c r="PQW124" s="1017"/>
      <c r="PQX124" s="1017"/>
      <c r="PQY124" s="1017"/>
      <c r="PQZ124" s="1017"/>
      <c r="PRA124" s="1017"/>
      <c r="PRB124" s="1017"/>
      <c r="PRC124" s="1017"/>
      <c r="PRD124" s="1017"/>
      <c r="PRE124" s="1017"/>
      <c r="PRF124" s="1017"/>
      <c r="PRG124" s="1017"/>
      <c r="PRH124" s="1017"/>
      <c r="PRI124" s="1017"/>
      <c r="PRJ124" s="1017"/>
      <c r="PRK124" s="1017"/>
      <c r="PRL124" s="1017"/>
      <c r="PRM124" s="1017"/>
      <c r="PRN124" s="1017"/>
      <c r="PRO124" s="1017"/>
      <c r="PRP124" s="1017"/>
      <c r="PRQ124" s="1017"/>
      <c r="PRR124" s="1017"/>
      <c r="PRS124" s="1017"/>
      <c r="PRT124" s="1017"/>
      <c r="PRU124" s="1017"/>
      <c r="PRV124" s="1017"/>
      <c r="PRW124" s="1017"/>
      <c r="PRX124" s="1017"/>
      <c r="PRY124" s="1017"/>
      <c r="PRZ124" s="1017"/>
      <c r="PSA124" s="1017"/>
      <c r="PSB124" s="1017"/>
      <c r="PSC124" s="1017"/>
      <c r="PSD124" s="1017"/>
      <c r="PSE124" s="1017"/>
      <c r="PSF124" s="1017"/>
      <c r="PSG124" s="1017"/>
      <c r="PSH124" s="1017"/>
      <c r="PSI124" s="1017"/>
      <c r="PSJ124" s="1017"/>
      <c r="PSK124" s="1017"/>
      <c r="PSL124" s="1017"/>
      <c r="PSM124" s="1017"/>
      <c r="PSN124" s="1017"/>
      <c r="PSO124" s="1017"/>
      <c r="PSP124" s="1017"/>
      <c r="PSQ124" s="1017"/>
      <c r="PSR124" s="1017"/>
      <c r="PSS124" s="1017"/>
      <c r="PST124" s="1017"/>
      <c r="PSU124" s="1017"/>
      <c r="PSV124" s="1017"/>
      <c r="PSW124" s="1017"/>
      <c r="PSX124" s="1017"/>
      <c r="PSY124" s="1017"/>
      <c r="PSZ124" s="1017"/>
      <c r="PTA124" s="1017"/>
      <c r="PTB124" s="1017"/>
      <c r="PTC124" s="1017"/>
      <c r="PTD124" s="1017"/>
      <c r="PTE124" s="1017"/>
      <c r="PTF124" s="1017"/>
      <c r="PTG124" s="1017"/>
      <c r="PTH124" s="1017"/>
      <c r="PTI124" s="1017"/>
      <c r="PTJ124" s="1017"/>
      <c r="PTK124" s="1017"/>
      <c r="PTL124" s="1017"/>
      <c r="PTM124" s="1017"/>
      <c r="PTN124" s="1017"/>
      <c r="PTO124" s="1017"/>
      <c r="PTP124" s="1017"/>
      <c r="PTQ124" s="1017"/>
      <c r="PTR124" s="1017"/>
      <c r="PTS124" s="1017"/>
      <c r="PTT124" s="1017"/>
      <c r="PTU124" s="1017"/>
      <c r="PTV124" s="1017"/>
      <c r="PTW124" s="1017"/>
      <c r="PTX124" s="1017"/>
      <c r="PTY124" s="1017"/>
      <c r="PTZ124" s="1017"/>
      <c r="PUA124" s="1017"/>
      <c r="PUB124" s="1017"/>
      <c r="PUC124" s="1017"/>
      <c r="PUD124" s="1017"/>
      <c r="PUE124" s="1017"/>
      <c r="PUF124" s="1017"/>
      <c r="PUG124" s="1017"/>
      <c r="PUH124" s="1017"/>
      <c r="PUI124" s="1017"/>
      <c r="PUJ124" s="1017"/>
      <c r="PUK124" s="1017"/>
      <c r="PUL124" s="1017"/>
      <c r="PUM124" s="1017"/>
      <c r="PUN124" s="1017"/>
      <c r="PUO124" s="1017"/>
      <c r="PUP124" s="1017"/>
      <c r="PUQ124" s="1017"/>
      <c r="PUR124" s="1017"/>
      <c r="PUS124" s="1017"/>
      <c r="PUT124" s="1017"/>
      <c r="PUU124" s="1017"/>
      <c r="PUV124" s="1017"/>
      <c r="PUW124" s="1017"/>
      <c r="PUX124" s="1017"/>
      <c r="PUY124" s="1017"/>
      <c r="PUZ124" s="1017"/>
      <c r="PVA124" s="1017"/>
      <c r="PVB124" s="1017"/>
      <c r="PVC124" s="1017"/>
      <c r="PVD124" s="1017"/>
      <c r="PVE124" s="1017"/>
      <c r="PVF124" s="1017"/>
      <c r="PVG124" s="1017"/>
      <c r="PVH124" s="1017"/>
      <c r="PVI124" s="1017"/>
      <c r="PVJ124" s="1017"/>
      <c r="PVK124" s="1017"/>
      <c r="PVL124" s="1017"/>
      <c r="PVM124" s="1017"/>
      <c r="PVN124" s="1017"/>
      <c r="PVO124" s="1017"/>
      <c r="PVP124" s="1017"/>
      <c r="PVQ124" s="1017"/>
      <c r="PVR124" s="1017"/>
      <c r="PVS124" s="1017"/>
      <c r="PVT124" s="1017"/>
      <c r="PVU124" s="1017"/>
      <c r="PVV124" s="1017"/>
      <c r="PVW124" s="1017"/>
      <c r="PVX124" s="1017"/>
      <c r="PVY124" s="1017"/>
      <c r="PVZ124" s="1017"/>
      <c r="PWA124" s="1017"/>
      <c r="PWB124" s="1017"/>
      <c r="PWC124" s="1017"/>
      <c r="PWD124" s="1017"/>
      <c r="PWE124" s="1017"/>
      <c r="PWF124" s="1017"/>
      <c r="PWG124" s="1017"/>
      <c r="PWH124" s="1017"/>
      <c r="PWI124" s="1017"/>
      <c r="PWJ124" s="1017"/>
      <c r="PWK124" s="1017"/>
      <c r="PWL124" s="1017"/>
      <c r="PWM124" s="1017"/>
      <c r="PWN124" s="1017"/>
      <c r="PWO124" s="1017"/>
      <c r="PWP124" s="1017"/>
      <c r="PWQ124" s="1017"/>
      <c r="PWR124" s="1017"/>
      <c r="PWS124" s="1017"/>
      <c r="PWT124" s="1017"/>
      <c r="PWU124" s="1017"/>
      <c r="PWV124" s="1017"/>
      <c r="PWW124" s="1017"/>
      <c r="PWX124" s="1017"/>
      <c r="PWY124" s="1017"/>
      <c r="PWZ124" s="1017"/>
      <c r="PXA124" s="1017"/>
      <c r="PXB124" s="1017"/>
      <c r="PXC124" s="1017"/>
      <c r="PXD124" s="1017"/>
      <c r="PXE124" s="1017"/>
      <c r="PXF124" s="1017"/>
      <c r="PXG124" s="1017"/>
      <c r="PXH124" s="1017"/>
      <c r="PXI124" s="1017"/>
      <c r="PXJ124" s="1017"/>
      <c r="PXK124" s="1017"/>
      <c r="PXL124" s="1017"/>
      <c r="PXM124" s="1017"/>
      <c r="PXN124" s="1017"/>
      <c r="PXO124" s="1017"/>
      <c r="PXP124" s="1017"/>
      <c r="PXQ124" s="1017"/>
      <c r="PXR124" s="1017"/>
      <c r="PXS124" s="1017"/>
      <c r="PXT124" s="1017"/>
      <c r="PXU124" s="1017"/>
      <c r="PXV124" s="1017"/>
      <c r="PXW124" s="1017"/>
      <c r="PXX124" s="1017"/>
      <c r="PXY124" s="1017"/>
      <c r="PXZ124" s="1017"/>
      <c r="PYA124" s="1017"/>
      <c r="PYB124" s="1017"/>
      <c r="PYC124" s="1017"/>
      <c r="PYD124" s="1017"/>
      <c r="PYE124" s="1017"/>
      <c r="PYF124" s="1017"/>
      <c r="PYG124" s="1017"/>
      <c r="PYH124" s="1017"/>
      <c r="PYI124" s="1017"/>
      <c r="PYJ124" s="1017"/>
      <c r="PYK124" s="1017"/>
      <c r="PYL124" s="1017"/>
      <c r="PYM124" s="1017"/>
      <c r="PYN124" s="1017"/>
      <c r="PYO124" s="1017"/>
      <c r="PYP124" s="1017"/>
      <c r="PYQ124" s="1017"/>
      <c r="PYR124" s="1017"/>
      <c r="PYS124" s="1017"/>
      <c r="PYT124" s="1017"/>
      <c r="PYU124" s="1017"/>
      <c r="PYV124" s="1017"/>
      <c r="PYW124" s="1017"/>
      <c r="PYX124" s="1017"/>
      <c r="PYY124" s="1017"/>
      <c r="PYZ124" s="1017"/>
      <c r="PZA124" s="1017"/>
      <c r="PZB124" s="1017"/>
      <c r="PZC124" s="1017"/>
      <c r="PZD124" s="1017"/>
      <c r="PZE124" s="1017"/>
      <c r="PZF124" s="1017"/>
      <c r="PZG124" s="1017"/>
      <c r="PZH124" s="1017"/>
      <c r="PZI124" s="1017"/>
      <c r="PZJ124" s="1017"/>
      <c r="PZK124" s="1017"/>
      <c r="PZL124" s="1017"/>
      <c r="PZM124" s="1017"/>
      <c r="PZN124" s="1017"/>
      <c r="PZO124" s="1017"/>
      <c r="PZP124" s="1017"/>
      <c r="PZQ124" s="1017"/>
      <c r="PZR124" s="1017"/>
      <c r="PZS124" s="1017"/>
      <c r="PZT124" s="1017"/>
      <c r="PZU124" s="1017"/>
      <c r="PZV124" s="1017"/>
      <c r="PZW124" s="1017"/>
      <c r="PZX124" s="1017"/>
      <c r="PZY124" s="1017"/>
      <c r="PZZ124" s="1017"/>
      <c r="QAA124" s="1017"/>
      <c r="QAB124" s="1017"/>
      <c r="QAC124" s="1017"/>
      <c r="QAD124" s="1017"/>
      <c r="QAE124" s="1017"/>
      <c r="QAF124" s="1017"/>
      <c r="QAG124" s="1017"/>
      <c r="QAH124" s="1017"/>
      <c r="QAI124" s="1017"/>
      <c r="QAJ124" s="1017"/>
      <c r="QAK124" s="1017"/>
      <c r="QAL124" s="1017"/>
      <c r="QAM124" s="1017"/>
      <c r="QAN124" s="1017"/>
      <c r="QAO124" s="1017"/>
      <c r="QAP124" s="1017"/>
      <c r="QAQ124" s="1017"/>
      <c r="QAR124" s="1017"/>
      <c r="QAS124" s="1017"/>
      <c r="QAT124" s="1017"/>
      <c r="QAU124" s="1017"/>
      <c r="QAV124" s="1017"/>
      <c r="QAW124" s="1017"/>
      <c r="QAX124" s="1017"/>
      <c r="QAY124" s="1017"/>
      <c r="QAZ124" s="1017"/>
      <c r="QBA124" s="1017"/>
      <c r="QBB124" s="1017"/>
      <c r="QBC124" s="1017"/>
      <c r="QBD124" s="1017"/>
      <c r="QBE124" s="1017"/>
      <c r="QBF124" s="1017"/>
      <c r="QBG124" s="1017"/>
      <c r="QBH124" s="1017"/>
      <c r="QBI124" s="1017"/>
      <c r="QBJ124" s="1017"/>
      <c r="QBK124" s="1017"/>
      <c r="QBL124" s="1017"/>
      <c r="QBM124" s="1017"/>
      <c r="QBN124" s="1017"/>
      <c r="QBO124" s="1017"/>
      <c r="QBP124" s="1017"/>
      <c r="QBQ124" s="1017"/>
      <c r="QBR124" s="1017"/>
      <c r="QBS124" s="1017"/>
      <c r="QBT124" s="1017"/>
      <c r="QBU124" s="1017"/>
      <c r="QBV124" s="1017"/>
      <c r="QBW124" s="1017"/>
      <c r="QBX124" s="1017"/>
      <c r="QBY124" s="1017"/>
      <c r="QBZ124" s="1017"/>
      <c r="QCA124" s="1017"/>
      <c r="QCB124" s="1017"/>
      <c r="QCC124" s="1017"/>
      <c r="QCD124" s="1017"/>
      <c r="QCE124" s="1017"/>
      <c r="QCF124" s="1017"/>
      <c r="QCG124" s="1017"/>
      <c r="QCH124" s="1017"/>
      <c r="QCI124" s="1017"/>
      <c r="QCJ124" s="1017"/>
      <c r="QCK124" s="1017"/>
      <c r="QCL124" s="1017"/>
      <c r="QCM124" s="1017"/>
      <c r="QCN124" s="1017"/>
      <c r="QCO124" s="1017"/>
      <c r="QCP124" s="1017"/>
      <c r="QCQ124" s="1017"/>
      <c r="QCR124" s="1017"/>
      <c r="QCS124" s="1017"/>
      <c r="QCT124" s="1017"/>
      <c r="QCU124" s="1017"/>
      <c r="QCV124" s="1017"/>
      <c r="QCW124" s="1017"/>
      <c r="QCX124" s="1017"/>
      <c r="QCY124" s="1017"/>
      <c r="QCZ124" s="1017"/>
      <c r="QDA124" s="1017"/>
      <c r="QDB124" s="1017"/>
      <c r="QDC124" s="1017"/>
      <c r="QDD124" s="1017"/>
      <c r="QDE124" s="1017"/>
      <c r="QDF124" s="1017"/>
      <c r="QDG124" s="1017"/>
      <c r="QDH124" s="1017"/>
      <c r="QDI124" s="1017"/>
      <c r="QDJ124" s="1017"/>
      <c r="QDK124" s="1017"/>
      <c r="QDL124" s="1017"/>
      <c r="QDM124" s="1017"/>
      <c r="QDN124" s="1017"/>
      <c r="QDO124" s="1017"/>
      <c r="QDP124" s="1017"/>
      <c r="QDQ124" s="1017"/>
      <c r="QDR124" s="1017"/>
      <c r="QDS124" s="1017"/>
      <c r="QDT124" s="1017"/>
      <c r="QDU124" s="1017"/>
      <c r="QDV124" s="1017"/>
      <c r="QDW124" s="1017"/>
      <c r="QDX124" s="1017"/>
      <c r="QDY124" s="1017"/>
      <c r="QDZ124" s="1017"/>
      <c r="QEA124" s="1017"/>
      <c r="QEB124" s="1017"/>
      <c r="QEC124" s="1017"/>
      <c r="QED124" s="1017"/>
      <c r="QEE124" s="1017"/>
      <c r="QEF124" s="1017"/>
      <c r="QEG124" s="1017"/>
      <c r="QEH124" s="1017"/>
      <c r="QEI124" s="1017"/>
      <c r="QEJ124" s="1017"/>
      <c r="QEK124" s="1017"/>
      <c r="QEL124" s="1017"/>
      <c r="QEM124" s="1017"/>
      <c r="QEN124" s="1017"/>
      <c r="QEO124" s="1017"/>
      <c r="QEP124" s="1017"/>
      <c r="QEQ124" s="1017"/>
      <c r="QER124" s="1017"/>
      <c r="QES124" s="1017"/>
      <c r="QET124" s="1017"/>
      <c r="QEU124" s="1017"/>
      <c r="QEV124" s="1017"/>
      <c r="QEW124" s="1017"/>
      <c r="QEX124" s="1017"/>
      <c r="QEY124" s="1017"/>
      <c r="QEZ124" s="1017"/>
      <c r="QFA124" s="1017"/>
      <c r="QFB124" s="1017"/>
      <c r="QFC124" s="1017"/>
      <c r="QFD124" s="1017"/>
      <c r="QFE124" s="1017"/>
      <c r="QFF124" s="1017"/>
      <c r="QFG124" s="1017"/>
      <c r="QFH124" s="1017"/>
      <c r="QFI124" s="1017"/>
      <c r="QFJ124" s="1017"/>
      <c r="QFK124" s="1017"/>
      <c r="QFL124" s="1017"/>
      <c r="QFM124" s="1017"/>
      <c r="QFN124" s="1017"/>
      <c r="QFO124" s="1017"/>
      <c r="QFP124" s="1017"/>
      <c r="QFQ124" s="1017"/>
      <c r="QFR124" s="1017"/>
      <c r="QFS124" s="1017"/>
      <c r="QFT124" s="1017"/>
      <c r="QFU124" s="1017"/>
      <c r="QFV124" s="1017"/>
      <c r="QFW124" s="1017"/>
      <c r="QFX124" s="1017"/>
      <c r="QFY124" s="1017"/>
      <c r="QFZ124" s="1017"/>
      <c r="QGA124" s="1017"/>
      <c r="QGB124" s="1017"/>
      <c r="QGC124" s="1017"/>
      <c r="QGD124" s="1017"/>
      <c r="QGE124" s="1017"/>
      <c r="QGF124" s="1017"/>
      <c r="QGG124" s="1017"/>
      <c r="QGH124" s="1017"/>
      <c r="QGI124" s="1017"/>
      <c r="QGJ124" s="1017"/>
      <c r="QGK124" s="1017"/>
      <c r="QGL124" s="1017"/>
      <c r="QGM124" s="1017"/>
      <c r="QGN124" s="1017"/>
      <c r="QGO124" s="1017"/>
      <c r="QGP124" s="1017"/>
      <c r="QGQ124" s="1017"/>
      <c r="QGR124" s="1017"/>
      <c r="QGS124" s="1017"/>
      <c r="QGT124" s="1017"/>
      <c r="QGU124" s="1017"/>
      <c r="QGV124" s="1017"/>
      <c r="QGW124" s="1017"/>
      <c r="QGX124" s="1017"/>
      <c r="QGY124" s="1017"/>
      <c r="QGZ124" s="1017"/>
      <c r="QHA124" s="1017"/>
      <c r="QHB124" s="1017"/>
      <c r="QHC124" s="1017"/>
      <c r="QHD124" s="1017"/>
      <c r="QHE124" s="1017"/>
      <c r="QHF124" s="1017"/>
      <c r="QHG124" s="1017"/>
      <c r="QHH124" s="1017"/>
      <c r="QHI124" s="1017"/>
      <c r="QHJ124" s="1017"/>
      <c r="QHK124" s="1017"/>
      <c r="QHL124" s="1017"/>
      <c r="QHM124" s="1017"/>
      <c r="QHN124" s="1017"/>
      <c r="QHO124" s="1017"/>
      <c r="QHP124" s="1017"/>
      <c r="QHQ124" s="1017"/>
      <c r="QHR124" s="1017"/>
      <c r="QHS124" s="1017"/>
      <c r="QHT124" s="1017"/>
      <c r="QHU124" s="1017"/>
      <c r="QHV124" s="1017"/>
      <c r="QHW124" s="1017"/>
      <c r="QHX124" s="1017"/>
      <c r="QHY124" s="1017"/>
      <c r="QHZ124" s="1017"/>
      <c r="QIA124" s="1017"/>
      <c r="QIB124" s="1017"/>
      <c r="QIC124" s="1017"/>
      <c r="QID124" s="1017"/>
      <c r="QIE124" s="1017"/>
      <c r="QIF124" s="1017"/>
      <c r="QIG124" s="1017"/>
      <c r="QIH124" s="1017"/>
      <c r="QII124" s="1017"/>
      <c r="QIJ124" s="1017"/>
      <c r="QIK124" s="1017"/>
      <c r="QIL124" s="1017"/>
      <c r="QIM124" s="1017"/>
      <c r="QIN124" s="1017"/>
      <c r="QIO124" s="1017"/>
      <c r="QIP124" s="1017"/>
      <c r="QIQ124" s="1017"/>
      <c r="QIR124" s="1017"/>
      <c r="QIS124" s="1017"/>
      <c r="QIT124" s="1017"/>
      <c r="QIU124" s="1017"/>
      <c r="QIV124" s="1017"/>
      <c r="QIW124" s="1017"/>
      <c r="QIX124" s="1017"/>
      <c r="QIY124" s="1017"/>
      <c r="QIZ124" s="1017"/>
      <c r="QJA124" s="1017"/>
      <c r="QJB124" s="1017"/>
      <c r="QJC124" s="1017"/>
      <c r="QJD124" s="1017"/>
      <c r="QJE124" s="1017"/>
      <c r="QJF124" s="1017"/>
      <c r="QJG124" s="1017"/>
      <c r="QJH124" s="1017"/>
      <c r="QJI124" s="1017"/>
      <c r="QJJ124" s="1017"/>
      <c r="QJK124" s="1017"/>
      <c r="QJL124" s="1017"/>
      <c r="QJM124" s="1017"/>
      <c r="QJN124" s="1017"/>
      <c r="QJO124" s="1017"/>
      <c r="QJP124" s="1017"/>
      <c r="QJQ124" s="1017"/>
      <c r="QJR124" s="1017"/>
      <c r="QJS124" s="1017"/>
      <c r="QJT124" s="1017"/>
      <c r="QJU124" s="1017"/>
      <c r="QJV124" s="1017"/>
      <c r="QJW124" s="1017"/>
      <c r="QJX124" s="1017"/>
      <c r="QJY124" s="1017"/>
      <c r="QJZ124" s="1017"/>
      <c r="QKA124" s="1017"/>
      <c r="QKB124" s="1017"/>
      <c r="QKC124" s="1017"/>
      <c r="QKD124" s="1017"/>
      <c r="QKE124" s="1017"/>
      <c r="QKF124" s="1017"/>
      <c r="QKG124" s="1017"/>
      <c r="QKH124" s="1017"/>
      <c r="QKI124" s="1017"/>
      <c r="QKJ124" s="1017"/>
      <c r="QKK124" s="1017"/>
      <c r="QKL124" s="1017"/>
      <c r="QKM124" s="1017"/>
      <c r="QKN124" s="1017"/>
      <c r="QKO124" s="1017"/>
      <c r="QKP124" s="1017"/>
      <c r="QKQ124" s="1017"/>
      <c r="QKR124" s="1017"/>
      <c r="QKS124" s="1017"/>
      <c r="QKT124" s="1017"/>
      <c r="QKU124" s="1017"/>
      <c r="QKV124" s="1017"/>
      <c r="QKW124" s="1017"/>
      <c r="QKX124" s="1017"/>
      <c r="QKY124" s="1017"/>
      <c r="QKZ124" s="1017"/>
      <c r="QLA124" s="1017"/>
      <c r="QLB124" s="1017"/>
      <c r="QLC124" s="1017"/>
      <c r="QLD124" s="1017"/>
      <c r="QLE124" s="1017"/>
      <c r="QLF124" s="1017"/>
      <c r="QLG124" s="1017"/>
      <c r="QLH124" s="1017"/>
      <c r="QLI124" s="1017"/>
      <c r="QLJ124" s="1017"/>
      <c r="QLK124" s="1017"/>
      <c r="QLL124" s="1017"/>
      <c r="QLM124" s="1017"/>
      <c r="QLN124" s="1017"/>
      <c r="QLO124" s="1017"/>
      <c r="QLP124" s="1017"/>
      <c r="QLQ124" s="1017"/>
      <c r="QLR124" s="1017"/>
      <c r="QLS124" s="1017"/>
      <c r="QLT124" s="1017"/>
      <c r="QLU124" s="1017"/>
      <c r="QLV124" s="1017"/>
      <c r="QLW124" s="1017"/>
      <c r="QLX124" s="1017"/>
      <c r="QLY124" s="1017"/>
      <c r="QLZ124" s="1017"/>
      <c r="QMA124" s="1017"/>
      <c r="QMB124" s="1017"/>
      <c r="QMC124" s="1017"/>
      <c r="QMD124" s="1017"/>
      <c r="QME124" s="1017"/>
      <c r="QMF124" s="1017"/>
      <c r="QMG124" s="1017"/>
      <c r="QMH124" s="1017"/>
      <c r="QMI124" s="1017"/>
      <c r="QMJ124" s="1017"/>
      <c r="QMK124" s="1017"/>
      <c r="QML124" s="1017"/>
      <c r="QMM124" s="1017"/>
      <c r="QMN124" s="1017"/>
      <c r="QMO124" s="1017"/>
      <c r="QMP124" s="1017"/>
      <c r="QMQ124" s="1017"/>
      <c r="QMR124" s="1017"/>
      <c r="QMS124" s="1017"/>
      <c r="QMT124" s="1017"/>
      <c r="QMU124" s="1017"/>
      <c r="QMV124" s="1017"/>
      <c r="QMW124" s="1017"/>
      <c r="QMX124" s="1017"/>
      <c r="QMY124" s="1017"/>
      <c r="QMZ124" s="1017"/>
      <c r="QNA124" s="1017"/>
      <c r="QNB124" s="1017"/>
      <c r="QNC124" s="1017"/>
      <c r="QND124" s="1017"/>
      <c r="QNE124" s="1017"/>
      <c r="QNF124" s="1017"/>
      <c r="QNG124" s="1017"/>
      <c r="QNH124" s="1017"/>
      <c r="QNI124" s="1017"/>
      <c r="QNJ124" s="1017"/>
      <c r="QNK124" s="1017"/>
      <c r="QNL124" s="1017"/>
      <c r="QNM124" s="1017"/>
      <c r="QNN124" s="1017"/>
      <c r="QNO124" s="1017"/>
      <c r="QNP124" s="1017"/>
      <c r="QNQ124" s="1017"/>
      <c r="QNR124" s="1017"/>
      <c r="QNS124" s="1017"/>
      <c r="QNT124" s="1017"/>
      <c r="QNU124" s="1017"/>
      <c r="QNV124" s="1017"/>
      <c r="QNW124" s="1017"/>
      <c r="QNX124" s="1017"/>
      <c r="QNY124" s="1017"/>
      <c r="QNZ124" s="1017"/>
      <c r="QOA124" s="1017"/>
      <c r="QOB124" s="1017"/>
      <c r="QOC124" s="1017"/>
      <c r="QOD124" s="1017"/>
      <c r="QOE124" s="1017"/>
      <c r="QOF124" s="1017"/>
      <c r="QOG124" s="1017"/>
      <c r="QOH124" s="1017"/>
      <c r="QOI124" s="1017"/>
      <c r="QOJ124" s="1017"/>
      <c r="QOK124" s="1017"/>
      <c r="QOL124" s="1017"/>
      <c r="QOM124" s="1017"/>
      <c r="QON124" s="1017"/>
      <c r="QOO124" s="1017"/>
      <c r="QOP124" s="1017"/>
      <c r="QOQ124" s="1017"/>
      <c r="QOR124" s="1017"/>
      <c r="QOS124" s="1017"/>
      <c r="QOT124" s="1017"/>
      <c r="QOU124" s="1017"/>
      <c r="QOV124" s="1017"/>
      <c r="QOW124" s="1017"/>
      <c r="QOX124" s="1017"/>
      <c r="QOY124" s="1017"/>
      <c r="QOZ124" s="1017"/>
      <c r="QPA124" s="1017"/>
      <c r="QPB124" s="1017"/>
      <c r="QPC124" s="1017"/>
      <c r="QPD124" s="1017"/>
      <c r="QPE124" s="1017"/>
      <c r="QPF124" s="1017"/>
      <c r="QPG124" s="1017"/>
      <c r="QPH124" s="1017"/>
      <c r="QPI124" s="1017"/>
      <c r="QPJ124" s="1017"/>
      <c r="QPK124" s="1017"/>
      <c r="QPL124" s="1017"/>
      <c r="QPM124" s="1017"/>
      <c r="QPN124" s="1017"/>
      <c r="QPO124" s="1017"/>
      <c r="QPP124" s="1017"/>
      <c r="QPQ124" s="1017"/>
      <c r="QPR124" s="1017"/>
      <c r="QPS124" s="1017"/>
      <c r="QPT124" s="1017"/>
      <c r="QPU124" s="1017"/>
      <c r="QPV124" s="1017"/>
      <c r="QPW124" s="1017"/>
      <c r="QPX124" s="1017"/>
      <c r="QPY124" s="1017"/>
      <c r="QPZ124" s="1017"/>
      <c r="QQA124" s="1017"/>
      <c r="QQB124" s="1017"/>
      <c r="QQC124" s="1017"/>
      <c r="QQD124" s="1017"/>
      <c r="QQE124" s="1017"/>
      <c r="QQF124" s="1017"/>
      <c r="QQG124" s="1017"/>
      <c r="QQH124" s="1017"/>
      <c r="QQI124" s="1017"/>
      <c r="QQJ124" s="1017"/>
      <c r="QQK124" s="1017"/>
      <c r="QQL124" s="1017"/>
      <c r="QQM124" s="1017"/>
      <c r="QQN124" s="1017"/>
      <c r="QQO124" s="1017"/>
      <c r="QQP124" s="1017"/>
      <c r="QQQ124" s="1017"/>
      <c r="QQR124" s="1017"/>
      <c r="QQS124" s="1017"/>
      <c r="QQT124" s="1017"/>
      <c r="QQU124" s="1017"/>
      <c r="QQV124" s="1017"/>
      <c r="QQW124" s="1017"/>
      <c r="QQX124" s="1017"/>
      <c r="QQY124" s="1017"/>
      <c r="QQZ124" s="1017"/>
      <c r="QRA124" s="1017"/>
      <c r="QRB124" s="1017"/>
      <c r="QRC124" s="1017"/>
      <c r="QRD124" s="1017"/>
      <c r="QRE124" s="1017"/>
      <c r="QRF124" s="1017"/>
      <c r="QRG124" s="1017"/>
      <c r="QRH124" s="1017"/>
      <c r="QRI124" s="1017"/>
      <c r="QRJ124" s="1017"/>
      <c r="QRK124" s="1017"/>
      <c r="QRL124" s="1017"/>
      <c r="QRM124" s="1017"/>
      <c r="QRN124" s="1017"/>
      <c r="QRO124" s="1017"/>
      <c r="QRP124" s="1017"/>
      <c r="QRQ124" s="1017"/>
      <c r="QRR124" s="1017"/>
      <c r="QRS124" s="1017"/>
      <c r="QRT124" s="1017"/>
      <c r="QRU124" s="1017"/>
      <c r="QRV124" s="1017"/>
      <c r="QRW124" s="1017"/>
      <c r="QRX124" s="1017"/>
      <c r="QRY124" s="1017"/>
      <c r="QRZ124" s="1017"/>
      <c r="QSA124" s="1017"/>
      <c r="QSB124" s="1017"/>
      <c r="QSC124" s="1017"/>
      <c r="QSD124" s="1017"/>
      <c r="QSE124" s="1017"/>
      <c r="QSF124" s="1017"/>
      <c r="QSG124" s="1017"/>
      <c r="QSH124" s="1017"/>
      <c r="QSI124" s="1017"/>
      <c r="QSJ124" s="1017"/>
      <c r="QSK124" s="1017"/>
      <c r="QSL124" s="1017"/>
      <c r="QSM124" s="1017"/>
      <c r="QSN124" s="1017"/>
      <c r="QSO124" s="1017"/>
      <c r="QSP124" s="1017"/>
      <c r="QSQ124" s="1017"/>
      <c r="QSR124" s="1017"/>
      <c r="QSS124" s="1017"/>
      <c r="QST124" s="1017"/>
      <c r="QSU124" s="1017"/>
      <c r="QSV124" s="1017"/>
      <c r="QSW124" s="1017"/>
      <c r="QSX124" s="1017"/>
      <c r="QSY124" s="1017"/>
      <c r="QSZ124" s="1017"/>
      <c r="QTA124" s="1017"/>
      <c r="QTB124" s="1017"/>
      <c r="QTC124" s="1017"/>
      <c r="QTD124" s="1017"/>
      <c r="QTE124" s="1017"/>
      <c r="QTF124" s="1017"/>
      <c r="QTG124" s="1017"/>
      <c r="QTH124" s="1017"/>
      <c r="QTI124" s="1017"/>
      <c r="QTJ124" s="1017"/>
      <c r="QTK124" s="1017"/>
      <c r="QTL124" s="1017"/>
      <c r="QTM124" s="1017"/>
      <c r="QTN124" s="1017"/>
      <c r="QTO124" s="1017"/>
      <c r="QTP124" s="1017"/>
      <c r="QTQ124" s="1017"/>
      <c r="QTR124" s="1017"/>
      <c r="QTS124" s="1017"/>
      <c r="QTT124" s="1017"/>
      <c r="QTU124" s="1017"/>
      <c r="QTV124" s="1017"/>
      <c r="QTW124" s="1017"/>
      <c r="QTX124" s="1017"/>
      <c r="QTY124" s="1017"/>
      <c r="QTZ124" s="1017"/>
      <c r="QUA124" s="1017"/>
      <c r="QUB124" s="1017"/>
      <c r="QUC124" s="1017"/>
      <c r="QUD124" s="1017"/>
      <c r="QUE124" s="1017"/>
      <c r="QUF124" s="1017"/>
      <c r="QUG124" s="1017"/>
      <c r="QUH124" s="1017"/>
      <c r="QUI124" s="1017"/>
      <c r="QUJ124" s="1017"/>
      <c r="QUK124" s="1017"/>
      <c r="QUL124" s="1017"/>
      <c r="QUM124" s="1017"/>
      <c r="QUN124" s="1017"/>
      <c r="QUO124" s="1017"/>
      <c r="QUP124" s="1017"/>
      <c r="QUQ124" s="1017"/>
      <c r="QUR124" s="1017"/>
      <c r="QUS124" s="1017"/>
      <c r="QUT124" s="1017"/>
      <c r="QUU124" s="1017"/>
      <c r="QUV124" s="1017"/>
      <c r="QUW124" s="1017"/>
      <c r="QUX124" s="1017"/>
      <c r="QUY124" s="1017"/>
      <c r="QUZ124" s="1017"/>
      <c r="QVA124" s="1017"/>
      <c r="QVB124" s="1017"/>
      <c r="QVC124" s="1017"/>
      <c r="QVD124" s="1017"/>
      <c r="QVE124" s="1017"/>
      <c r="QVF124" s="1017"/>
      <c r="QVG124" s="1017"/>
      <c r="QVH124" s="1017"/>
      <c r="QVI124" s="1017"/>
      <c r="QVJ124" s="1017"/>
      <c r="QVK124" s="1017"/>
      <c r="QVL124" s="1017"/>
      <c r="QVM124" s="1017"/>
      <c r="QVN124" s="1017"/>
      <c r="QVO124" s="1017"/>
      <c r="QVP124" s="1017"/>
      <c r="QVQ124" s="1017"/>
      <c r="QVR124" s="1017"/>
      <c r="QVS124" s="1017"/>
      <c r="QVT124" s="1017"/>
      <c r="QVU124" s="1017"/>
      <c r="QVV124" s="1017"/>
      <c r="QVW124" s="1017"/>
      <c r="QVX124" s="1017"/>
      <c r="QVY124" s="1017"/>
      <c r="QVZ124" s="1017"/>
      <c r="QWA124" s="1017"/>
      <c r="QWB124" s="1017"/>
      <c r="QWC124" s="1017"/>
      <c r="QWD124" s="1017"/>
      <c r="QWE124" s="1017"/>
      <c r="QWF124" s="1017"/>
      <c r="QWG124" s="1017"/>
      <c r="QWH124" s="1017"/>
      <c r="QWI124" s="1017"/>
      <c r="QWJ124" s="1017"/>
      <c r="QWK124" s="1017"/>
      <c r="QWL124" s="1017"/>
      <c r="QWM124" s="1017"/>
      <c r="QWN124" s="1017"/>
      <c r="QWO124" s="1017"/>
      <c r="QWP124" s="1017"/>
      <c r="QWQ124" s="1017"/>
      <c r="QWR124" s="1017"/>
      <c r="QWS124" s="1017"/>
      <c r="QWT124" s="1017"/>
      <c r="QWU124" s="1017"/>
      <c r="QWV124" s="1017"/>
      <c r="QWW124" s="1017"/>
      <c r="QWX124" s="1017"/>
      <c r="QWY124" s="1017"/>
      <c r="QWZ124" s="1017"/>
      <c r="QXA124" s="1017"/>
      <c r="QXB124" s="1017"/>
      <c r="QXC124" s="1017"/>
      <c r="QXD124" s="1017"/>
      <c r="QXE124" s="1017"/>
      <c r="QXF124" s="1017"/>
      <c r="QXG124" s="1017"/>
      <c r="QXH124" s="1017"/>
      <c r="QXI124" s="1017"/>
      <c r="QXJ124" s="1017"/>
      <c r="QXK124" s="1017"/>
      <c r="QXL124" s="1017"/>
      <c r="QXM124" s="1017"/>
      <c r="QXN124" s="1017"/>
      <c r="QXO124" s="1017"/>
      <c r="QXP124" s="1017"/>
      <c r="QXQ124" s="1017"/>
      <c r="QXR124" s="1017"/>
      <c r="QXS124" s="1017"/>
      <c r="QXT124" s="1017"/>
      <c r="QXU124" s="1017"/>
      <c r="QXV124" s="1017"/>
      <c r="QXW124" s="1017"/>
      <c r="QXX124" s="1017"/>
      <c r="QXY124" s="1017"/>
      <c r="QXZ124" s="1017"/>
      <c r="QYA124" s="1017"/>
      <c r="QYB124" s="1017"/>
      <c r="QYC124" s="1017"/>
      <c r="QYD124" s="1017"/>
      <c r="QYE124" s="1017"/>
      <c r="QYF124" s="1017"/>
      <c r="QYG124" s="1017"/>
      <c r="QYH124" s="1017"/>
      <c r="QYI124" s="1017"/>
      <c r="QYJ124" s="1017"/>
      <c r="QYK124" s="1017"/>
      <c r="QYL124" s="1017"/>
      <c r="QYM124" s="1017"/>
      <c r="QYN124" s="1017"/>
      <c r="QYO124" s="1017"/>
      <c r="QYP124" s="1017"/>
      <c r="QYQ124" s="1017"/>
      <c r="QYR124" s="1017"/>
      <c r="QYS124" s="1017"/>
      <c r="QYT124" s="1017"/>
      <c r="QYU124" s="1017"/>
      <c r="QYV124" s="1017"/>
      <c r="QYW124" s="1017"/>
      <c r="QYX124" s="1017"/>
      <c r="QYY124" s="1017"/>
      <c r="QYZ124" s="1017"/>
      <c r="QZA124" s="1017"/>
      <c r="QZB124" s="1017"/>
      <c r="QZC124" s="1017"/>
      <c r="QZD124" s="1017"/>
      <c r="QZE124" s="1017"/>
      <c r="QZF124" s="1017"/>
      <c r="QZG124" s="1017"/>
      <c r="QZH124" s="1017"/>
      <c r="QZI124" s="1017"/>
      <c r="QZJ124" s="1017"/>
      <c r="QZK124" s="1017"/>
      <c r="QZL124" s="1017"/>
      <c r="QZM124" s="1017"/>
      <c r="QZN124" s="1017"/>
      <c r="QZO124" s="1017"/>
      <c r="QZP124" s="1017"/>
      <c r="QZQ124" s="1017"/>
      <c r="QZR124" s="1017"/>
      <c r="QZS124" s="1017"/>
      <c r="QZT124" s="1017"/>
      <c r="QZU124" s="1017"/>
      <c r="QZV124" s="1017"/>
      <c r="QZW124" s="1017"/>
      <c r="QZX124" s="1017"/>
      <c r="QZY124" s="1017"/>
      <c r="QZZ124" s="1017"/>
      <c r="RAA124" s="1017"/>
      <c r="RAB124" s="1017"/>
      <c r="RAC124" s="1017"/>
      <c r="RAD124" s="1017"/>
      <c r="RAE124" s="1017"/>
      <c r="RAF124" s="1017"/>
      <c r="RAG124" s="1017"/>
      <c r="RAH124" s="1017"/>
      <c r="RAI124" s="1017"/>
      <c r="RAJ124" s="1017"/>
      <c r="RAK124" s="1017"/>
      <c r="RAL124" s="1017"/>
      <c r="RAM124" s="1017"/>
      <c r="RAN124" s="1017"/>
      <c r="RAO124" s="1017"/>
      <c r="RAP124" s="1017"/>
      <c r="RAQ124" s="1017"/>
      <c r="RAR124" s="1017"/>
      <c r="RAS124" s="1017"/>
      <c r="RAT124" s="1017"/>
      <c r="RAU124" s="1017"/>
      <c r="RAV124" s="1017"/>
      <c r="RAW124" s="1017"/>
      <c r="RAX124" s="1017"/>
      <c r="RAY124" s="1017"/>
      <c r="RAZ124" s="1017"/>
      <c r="RBA124" s="1017"/>
      <c r="RBB124" s="1017"/>
      <c r="RBC124" s="1017"/>
      <c r="RBD124" s="1017"/>
      <c r="RBE124" s="1017"/>
      <c r="RBF124" s="1017"/>
      <c r="RBG124" s="1017"/>
      <c r="RBH124" s="1017"/>
      <c r="RBI124" s="1017"/>
      <c r="RBJ124" s="1017"/>
      <c r="RBK124" s="1017"/>
      <c r="RBL124" s="1017"/>
      <c r="RBM124" s="1017"/>
      <c r="RBN124" s="1017"/>
      <c r="RBO124" s="1017"/>
      <c r="RBP124" s="1017"/>
      <c r="RBQ124" s="1017"/>
      <c r="RBR124" s="1017"/>
      <c r="RBS124" s="1017"/>
      <c r="RBT124" s="1017"/>
      <c r="RBU124" s="1017"/>
      <c r="RBV124" s="1017"/>
      <c r="RBW124" s="1017"/>
      <c r="RBX124" s="1017"/>
      <c r="RBY124" s="1017"/>
      <c r="RBZ124" s="1017"/>
      <c r="RCA124" s="1017"/>
      <c r="RCB124" s="1017"/>
      <c r="RCC124" s="1017"/>
      <c r="RCD124" s="1017"/>
      <c r="RCE124" s="1017"/>
      <c r="RCF124" s="1017"/>
      <c r="RCG124" s="1017"/>
      <c r="RCH124" s="1017"/>
      <c r="RCI124" s="1017"/>
      <c r="RCJ124" s="1017"/>
      <c r="RCK124" s="1017"/>
      <c r="RCL124" s="1017"/>
      <c r="RCM124" s="1017"/>
      <c r="RCN124" s="1017"/>
      <c r="RCO124" s="1017"/>
      <c r="RCP124" s="1017"/>
      <c r="RCQ124" s="1017"/>
      <c r="RCR124" s="1017"/>
      <c r="RCS124" s="1017"/>
      <c r="RCT124" s="1017"/>
      <c r="RCU124" s="1017"/>
      <c r="RCV124" s="1017"/>
      <c r="RCW124" s="1017"/>
      <c r="RCX124" s="1017"/>
      <c r="RCY124" s="1017"/>
      <c r="RCZ124" s="1017"/>
      <c r="RDA124" s="1017"/>
      <c r="RDB124" s="1017"/>
      <c r="RDC124" s="1017"/>
      <c r="RDD124" s="1017"/>
      <c r="RDE124" s="1017"/>
      <c r="RDF124" s="1017"/>
      <c r="RDG124" s="1017"/>
      <c r="RDH124" s="1017"/>
      <c r="RDI124" s="1017"/>
      <c r="RDJ124" s="1017"/>
      <c r="RDK124" s="1017"/>
      <c r="RDL124" s="1017"/>
      <c r="RDM124" s="1017"/>
      <c r="RDN124" s="1017"/>
      <c r="RDO124" s="1017"/>
      <c r="RDP124" s="1017"/>
      <c r="RDQ124" s="1017"/>
      <c r="RDR124" s="1017"/>
      <c r="RDS124" s="1017"/>
      <c r="RDT124" s="1017"/>
      <c r="RDU124" s="1017"/>
      <c r="RDV124" s="1017"/>
      <c r="RDW124" s="1017"/>
      <c r="RDX124" s="1017"/>
      <c r="RDY124" s="1017"/>
      <c r="RDZ124" s="1017"/>
      <c r="REA124" s="1017"/>
      <c r="REB124" s="1017"/>
      <c r="REC124" s="1017"/>
      <c r="RED124" s="1017"/>
      <c r="REE124" s="1017"/>
      <c r="REF124" s="1017"/>
      <c r="REG124" s="1017"/>
      <c r="REH124" s="1017"/>
      <c r="REI124" s="1017"/>
      <c r="REJ124" s="1017"/>
      <c r="REK124" s="1017"/>
      <c r="REL124" s="1017"/>
      <c r="REM124" s="1017"/>
      <c r="REN124" s="1017"/>
      <c r="REO124" s="1017"/>
      <c r="REP124" s="1017"/>
      <c r="REQ124" s="1017"/>
      <c r="RER124" s="1017"/>
      <c r="RES124" s="1017"/>
      <c r="RET124" s="1017"/>
      <c r="REU124" s="1017"/>
      <c r="REV124" s="1017"/>
      <c r="REW124" s="1017"/>
      <c r="REX124" s="1017"/>
      <c r="REY124" s="1017"/>
      <c r="REZ124" s="1017"/>
      <c r="RFA124" s="1017"/>
      <c r="RFB124" s="1017"/>
      <c r="RFC124" s="1017"/>
      <c r="RFD124" s="1017"/>
      <c r="RFE124" s="1017"/>
      <c r="RFF124" s="1017"/>
      <c r="RFG124" s="1017"/>
      <c r="RFH124" s="1017"/>
      <c r="RFI124" s="1017"/>
      <c r="RFJ124" s="1017"/>
      <c r="RFK124" s="1017"/>
      <c r="RFL124" s="1017"/>
      <c r="RFM124" s="1017"/>
      <c r="RFN124" s="1017"/>
      <c r="RFO124" s="1017"/>
      <c r="RFP124" s="1017"/>
      <c r="RFQ124" s="1017"/>
      <c r="RFR124" s="1017"/>
      <c r="RFS124" s="1017"/>
      <c r="RFT124" s="1017"/>
      <c r="RFU124" s="1017"/>
      <c r="RFV124" s="1017"/>
      <c r="RFW124" s="1017"/>
      <c r="RFX124" s="1017"/>
      <c r="RFY124" s="1017"/>
      <c r="RFZ124" s="1017"/>
      <c r="RGA124" s="1017"/>
      <c r="RGB124" s="1017"/>
      <c r="RGC124" s="1017"/>
      <c r="RGD124" s="1017"/>
      <c r="RGE124" s="1017"/>
      <c r="RGF124" s="1017"/>
      <c r="RGG124" s="1017"/>
      <c r="RGH124" s="1017"/>
      <c r="RGI124" s="1017"/>
      <c r="RGJ124" s="1017"/>
      <c r="RGK124" s="1017"/>
      <c r="RGL124" s="1017"/>
      <c r="RGM124" s="1017"/>
      <c r="RGN124" s="1017"/>
      <c r="RGO124" s="1017"/>
      <c r="RGP124" s="1017"/>
      <c r="RGQ124" s="1017"/>
      <c r="RGR124" s="1017"/>
      <c r="RGS124" s="1017"/>
      <c r="RGT124" s="1017"/>
      <c r="RGU124" s="1017"/>
      <c r="RGV124" s="1017"/>
      <c r="RGW124" s="1017"/>
      <c r="RGX124" s="1017"/>
      <c r="RGY124" s="1017"/>
      <c r="RGZ124" s="1017"/>
      <c r="RHA124" s="1017"/>
      <c r="RHB124" s="1017"/>
      <c r="RHC124" s="1017"/>
      <c r="RHD124" s="1017"/>
      <c r="RHE124" s="1017"/>
      <c r="RHF124" s="1017"/>
      <c r="RHG124" s="1017"/>
      <c r="RHH124" s="1017"/>
      <c r="RHI124" s="1017"/>
      <c r="RHJ124" s="1017"/>
      <c r="RHK124" s="1017"/>
      <c r="RHL124" s="1017"/>
      <c r="RHM124" s="1017"/>
      <c r="RHN124" s="1017"/>
      <c r="RHO124" s="1017"/>
      <c r="RHP124" s="1017"/>
      <c r="RHQ124" s="1017"/>
      <c r="RHR124" s="1017"/>
      <c r="RHS124" s="1017"/>
      <c r="RHT124" s="1017"/>
      <c r="RHU124" s="1017"/>
      <c r="RHV124" s="1017"/>
      <c r="RHW124" s="1017"/>
      <c r="RHX124" s="1017"/>
      <c r="RHY124" s="1017"/>
      <c r="RHZ124" s="1017"/>
      <c r="RIA124" s="1017"/>
      <c r="RIB124" s="1017"/>
      <c r="RIC124" s="1017"/>
      <c r="RID124" s="1017"/>
      <c r="RIE124" s="1017"/>
      <c r="RIF124" s="1017"/>
      <c r="RIG124" s="1017"/>
      <c r="RIH124" s="1017"/>
      <c r="RII124" s="1017"/>
      <c r="RIJ124" s="1017"/>
      <c r="RIK124" s="1017"/>
      <c r="RIL124" s="1017"/>
      <c r="RIM124" s="1017"/>
      <c r="RIN124" s="1017"/>
      <c r="RIO124" s="1017"/>
      <c r="RIP124" s="1017"/>
      <c r="RIQ124" s="1017"/>
      <c r="RIR124" s="1017"/>
      <c r="RIS124" s="1017"/>
      <c r="RIT124" s="1017"/>
      <c r="RIU124" s="1017"/>
      <c r="RIV124" s="1017"/>
      <c r="RIW124" s="1017"/>
      <c r="RIX124" s="1017"/>
      <c r="RIY124" s="1017"/>
      <c r="RIZ124" s="1017"/>
      <c r="RJA124" s="1017"/>
      <c r="RJB124" s="1017"/>
      <c r="RJC124" s="1017"/>
      <c r="RJD124" s="1017"/>
      <c r="RJE124" s="1017"/>
      <c r="RJF124" s="1017"/>
      <c r="RJG124" s="1017"/>
      <c r="RJH124" s="1017"/>
      <c r="RJI124" s="1017"/>
      <c r="RJJ124" s="1017"/>
      <c r="RJK124" s="1017"/>
      <c r="RJL124" s="1017"/>
      <c r="RJM124" s="1017"/>
      <c r="RJN124" s="1017"/>
      <c r="RJO124" s="1017"/>
      <c r="RJP124" s="1017"/>
      <c r="RJQ124" s="1017"/>
      <c r="RJR124" s="1017"/>
      <c r="RJS124" s="1017"/>
      <c r="RJT124" s="1017"/>
      <c r="RJU124" s="1017"/>
      <c r="RJV124" s="1017"/>
      <c r="RJW124" s="1017"/>
      <c r="RJX124" s="1017"/>
      <c r="RJY124" s="1017"/>
      <c r="RJZ124" s="1017"/>
      <c r="RKA124" s="1017"/>
      <c r="RKB124" s="1017"/>
      <c r="RKC124" s="1017"/>
      <c r="RKD124" s="1017"/>
      <c r="RKE124" s="1017"/>
      <c r="RKF124" s="1017"/>
      <c r="RKG124" s="1017"/>
      <c r="RKH124" s="1017"/>
      <c r="RKI124" s="1017"/>
      <c r="RKJ124" s="1017"/>
      <c r="RKK124" s="1017"/>
      <c r="RKL124" s="1017"/>
      <c r="RKM124" s="1017"/>
      <c r="RKN124" s="1017"/>
      <c r="RKO124" s="1017"/>
      <c r="RKP124" s="1017"/>
      <c r="RKQ124" s="1017"/>
      <c r="RKR124" s="1017"/>
      <c r="RKS124" s="1017"/>
      <c r="RKT124" s="1017"/>
      <c r="RKU124" s="1017"/>
      <c r="RKV124" s="1017"/>
      <c r="RKW124" s="1017"/>
      <c r="RKX124" s="1017"/>
      <c r="RKY124" s="1017"/>
      <c r="RKZ124" s="1017"/>
      <c r="RLA124" s="1017"/>
      <c r="RLB124" s="1017"/>
      <c r="RLC124" s="1017"/>
      <c r="RLD124" s="1017"/>
      <c r="RLE124" s="1017"/>
      <c r="RLF124" s="1017"/>
      <c r="RLG124" s="1017"/>
      <c r="RLH124" s="1017"/>
      <c r="RLI124" s="1017"/>
      <c r="RLJ124" s="1017"/>
      <c r="RLK124" s="1017"/>
      <c r="RLL124" s="1017"/>
      <c r="RLM124" s="1017"/>
      <c r="RLN124" s="1017"/>
      <c r="RLO124" s="1017"/>
      <c r="RLP124" s="1017"/>
      <c r="RLQ124" s="1017"/>
      <c r="RLR124" s="1017"/>
      <c r="RLS124" s="1017"/>
      <c r="RLT124" s="1017"/>
      <c r="RLU124" s="1017"/>
      <c r="RLV124" s="1017"/>
      <c r="RLW124" s="1017"/>
      <c r="RLX124" s="1017"/>
      <c r="RLY124" s="1017"/>
      <c r="RLZ124" s="1017"/>
      <c r="RMA124" s="1017"/>
      <c r="RMB124" s="1017"/>
      <c r="RMC124" s="1017"/>
      <c r="RMD124" s="1017"/>
      <c r="RME124" s="1017"/>
      <c r="RMF124" s="1017"/>
      <c r="RMG124" s="1017"/>
      <c r="RMH124" s="1017"/>
      <c r="RMI124" s="1017"/>
      <c r="RMJ124" s="1017"/>
      <c r="RMK124" s="1017"/>
      <c r="RML124" s="1017"/>
      <c r="RMM124" s="1017"/>
      <c r="RMN124" s="1017"/>
      <c r="RMO124" s="1017"/>
      <c r="RMP124" s="1017"/>
      <c r="RMQ124" s="1017"/>
      <c r="RMR124" s="1017"/>
      <c r="RMS124" s="1017"/>
      <c r="RMT124" s="1017"/>
      <c r="RMU124" s="1017"/>
      <c r="RMV124" s="1017"/>
      <c r="RMW124" s="1017"/>
      <c r="RMX124" s="1017"/>
      <c r="RMY124" s="1017"/>
      <c r="RMZ124" s="1017"/>
      <c r="RNA124" s="1017"/>
      <c r="RNB124" s="1017"/>
      <c r="RNC124" s="1017"/>
      <c r="RND124" s="1017"/>
      <c r="RNE124" s="1017"/>
      <c r="RNF124" s="1017"/>
      <c r="RNG124" s="1017"/>
      <c r="RNH124" s="1017"/>
      <c r="RNI124" s="1017"/>
      <c r="RNJ124" s="1017"/>
      <c r="RNK124" s="1017"/>
      <c r="RNL124" s="1017"/>
      <c r="RNM124" s="1017"/>
      <c r="RNN124" s="1017"/>
      <c r="RNO124" s="1017"/>
      <c r="RNP124" s="1017"/>
      <c r="RNQ124" s="1017"/>
      <c r="RNR124" s="1017"/>
      <c r="RNS124" s="1017"/>
      <c r="RNT124" s="1017"/>
      <c r="RNU124" s="1017"/>
      <c r="RNV124" s="1017"/>
      <c r="RNW124" s="1017"/>
      <c r="RNX124" s="1017"/>
      <c r="RNY124" s="1017"/>
      <c r="RNZ124" s="1017"/>
      <c r="ROA124" s="1017"/>
      <c r="ROB124" s="1017"/>
      <c r="ROC124" s="1017"/>
      <c r="ROD124" s="1017"/>
      <c r="ROE124" s="1017"/>
      <c r="ROF124" s="1017"/>
      <c r="ROG124" s="1017"/>
      <c r="ROH124" s="1017"/>
      <c r="ROI124" s="1017"/>
      <c r="ROJ124" s="1017"/>
      <c r="ROK124" s="1017"/>
      <c r="ROL124" s="1017"/>
      <c r="ROM124" s="1017"/>
      <c r="RON124" s="1017"/>
      <c r="ROO124" s="1017"/>
      <c r="ROP124" s="1017"/>
      <c r="ROQ124" s="1017"/>
      <c r="ROR124" s="1017"/>
      <c r="ROS124" s="1017"/>
      <c r="ROT124" s="1017"/>
      <c r="ROU124" s="1017"/>
      <c r="ROV124" s="1017"/>
      <c r="ROW124" s="1017"/>
      <c r="ROX124" s="1017"/>
      <c r="ROY124" s="1017"/>
      <c r="ROZ124" s="1017"/>
      <c r="RPA124" s="1017"/>
      <c r="RPB124" s="1017"/>
      <c r="RPC124" s="1017"/>
      <c r="RPD124" s="1017"/>
      <c r="RPE124" s="1017"/>
      <c r="RPF124" s="1017"/>
      <c r="RPG124" s="1017"/>
      <c r="RPH124" s="1017"/>
      <c r="RPI124" s="1017"/>
      <c r="RPJ124" s="1017"/>
      <c r="RPK124" s="1017"/>
      <c r="RPL124" s="1017"/>
      <c r="RPM124" s="1017"/>
      <c r="RPN124" s="1017"/>
      <c r="RPO124" s="1017"/>
      <c r="RPP124" s="1017"/>
      <c r="RPQ124" s="1017"/>
      <c r="RPR124" s="1017"/>
      <c r="RPS124" s="1017"/>
      <c r="RPT124" s="1017"/>
      <c r="RPU124" s="1017"/>
      <c r="RPV124" s="1017"/>
      <c r="RPW124" s="1017"/>
      <c r="RPX124" s="1017"/>
      <c r="RPY124" s="1017"/>
      <c r="RPZ124" s="1017"/>
      <c r="RQA124" s="1017"/>
      <c r="RQB124" s="1017"/>
      <c r="RQC124" s="1017"/>
      <c r="RQD124" s="1017"/>
      <c r="RQE124" s="1017"/>
      <c r="RQF124" s="1017"/>
      <c r="RQG124" s="1017"/>
      <c r="RQH124" s="1017"/>
      <c r="RQI124" s="1017"/>
      <c r="RQJ124" s="1017"/>
      <c r="RQK124" s="1017"/>
      <c r="RQL124" s="1017"/>
      <c r="RQM124" s="1017"/>
      <c r="RQN124" s="1017"/>
      <c r="RQO124" s="1017"/>
      <c r="RQP124" s="1017"/>
      <c r="RQQ124" s="1017"/>
      <c r="RQR124" s="1017"/>
      <c r="RQS124" s="1017"/>
      <c r="RQT124" s="1017"/>
      <c r="RQU124" s="1017"/>
      <c r="RQV124" s="1017"/>
      <c r="RQW124" s="1017"/>
      <c r="RQX124" s="1017"/>
      <c r="RQY124" s="1017"/>
      <c r="RQZ124" s="1017"/>
      <c r="RRA124" s="1017"/>
      <c r="RRB124" s="1017"/>
      <c r="RRC124" s="1017"/>
      <c r="RRD124" s="1017"/>
      <c r="RRE124" s="1017"/>
      <c r="RRF124" s="1017"/>
      <c r="RRG124" s="1017"/>
      <c r="RRH124" s="1017"/>
      <c r="RRI124" s="1017"/>
      <c r="RRJ124" s="1017"/>
      <c r="RRK124" s="1017"/>
      <c r="RRL124" s="1017"/>
      <c r="RRM124" s="1017"/>
      <c r="RRN124" s="1017"/>
      <c r="RRO124" s="1017"/>
      <c r="RRP124" s="1017"/>
      <c r="RRQ124" s="1017"/>
      <c r="RRR124" s="1017"/>
      <c r="RRS124" s="1017"/>
      <c r="RRT124" s="1017"/>
      <c r="RRU124" s="1017"/>
      <c r="RRV124" s="1017"/>
      <c r="RRW124" s="1017"/>
      <c r="RRX124" s="1017"/>
      <c r="RRY124" s="1017"/>
      <c r="RRZ124" s="1017"/>
      <c r="RSA124" s="1017"/>
      <c r="RSB124" s="1017"/>
      <c r="RSC124" s="1017"/>
      <c r="RSD124" s="1017"/>
      <c r="RSE124" s="1017"/>
      <c r="RSF124" s="1017"/>
      <c r="RSG124" s="1017"/>
      <c r="RSH124" s="1017"/>
      <c r="RSI124" s="1017"/>
      <c r="RSJ124" s="1017"/>
      <c r="RSK124" s="1017"/>
      <c r="RSL124" s="1017"/>
      <c r="RSM124" s="1017"/>
      <c r="RSN124" s="1017"/>
      <c r="RSO124" s="1017"/>
      <c r="RSP124" s="1017"/>
      <c r="RSQ124" s="1017"/>
      <c r="RSR124" s="1017"/>
      <c r="RSS124" s="1017"/>
      <c r="RST124" s="1017"/>
      <c r="RSU124" s="1017"/>
      <c r="RSV124" s="1017"/>
      <c r="RSW124" s="1017"/>
      <c r="RSX124" s="1017"/>
      <c r="RSY124" s="1017"/>
      <c r="RSZ124" s="1017"/>
      <c r="RTA124" s="1017"/>
      <c r="RTB124" s="1017"/>
      <c r="RTC124" s="1017"/>
      <c r="RTD124" s="1017"/>
      <c r="RTE124" s="1017"/>
      <c r="RTF124" s="1017"/>
      <c r="RTG124" s="1017"/>
      <c r="RTH124" s="1017"/>
      <c r="RTI124" s="1017"/>
      <c r="RTJ124" s="1017"/>
      <c r="RTK124" s="1017"/>
      <c r="RTL124" s="1017"/>
      <c r="RTM124" s="1017"/>
      <c r="RTN124" s="1017"/>
      <c r="RTO124" s="1017"/>
      <c r="RTP124" s="1017"/>
      <c r="RTQ124" s="1017"/>
      <c r="RTR124" s="1017"/>
      <c r="RTS124" s="1017"/>
      <c r="RTT124" s="1017"/>
      <c r="RTU124" s="1017"/>
      <c r="RTV124" s="1017"/>
      <c r="RTW124" s="1017"/>
      <c r="RTX124" s="1017"/>
      <c r="RTY124" s="1017"/>
      <c r="RTZ124" s="1017"/>
      <c r="RUA124" s="1017"/>
      <c r="RUB124" s="1017"/>
      <c r="RUC124" s="1017"/>
      <c r="RUD124" s="1017"/>
      <c r="RUE124" s="1017"/>
      <c r="RUF124" s="1017"/>
      <c r="RUG124" s="1017"/>
      <c r="RUH124" s="1017"/>
      <c r="RUI124" s="1017"/>
      <c r="RUJ124" s="1017"/>
      <c r="RUK124" s="1017"/>
      <c r="RUL124" s="1017"/>
      <c r="RUM124" s="1017"/>
      <c r="RUN124" s="1017"/>
      <c r="RUO124" s="1017"/>
      <c r="RUP124" s="1017"/>
      <c r="RUQ124" s="1017"/>
      <c r="RUR124" s="1017"/>
      <c r="RUS124" s="1017"/>
      <c r="RUT124" s="1017"/>
      <c r="RUU124" s="1017"/>
      <c r="RUV124" s="1017"/>
      <c r="RUW124" s="1017"/>
      <c r="RUX124" s="1017"/>
      <c r="RUY124" s="1017"/>
      <c r="RUZ124" s="1017"/>
      <c r="RVA124" s="1017"/>
      <c r="RVB124" s="1017"/>
      <c r="RVC124" s="1017"/>
      <c r="RVD124" s="1017"/>
      <c r="RVE124" s="1017"/>
      <c r="RVF124" s="1017"/>
      <c r="RVG124" s="1017"/>
      <c r="RVH124" s="1017"/>
      <c r="RVI124" s="1017"/>
      <c r="RVJ124" s="1017"/>
      <c r="RVK124" s="1017"/>
      <c r="RVL124" s="1017"/>
      <c r="RVM124" s="1017"/>
      <c r="RVN124" s="1017"/>
      <c r="RVO124" s="1017"/>
      <c r="RVP124" s="1017"/>
      <c r="RVQ124" s="1017"/>
      <c r="RVR124" s="1017"/>
      <c r="RVS124" s="1017"/>
      <c r="RVT124" s="1017"/>
      <c r="RVU124" s="1017"/>
      <c r="RVV124" s="1017"/>
      <c r="RVW124" s="1017"/>
      <c r="RVX124" s="1017"/>
      <c r="RVY124" s="1017"/>
      <c r="RVZ124" s="1017"/>
      <c r="RWA124" s="1017"/>
      <c r="RWB124" s="1017"/>
      <c r="RWC124" s="1017"/>
      <c r="RWD124" s="1017"/>
      <c r="RWE124" s="1017"/>
      <c r="RWF124" s="1017"/>
      <c r="RWG124" s="1017"/>
      <c r="RWH124" s="1017"/>
      <c r="RWI124" s="1017"/>
      <c r="RWJ124" s="1017"/>
      <c r="RWK124" s="1017"/>
      <c r="RWL124" s="1017"/>
      <c r="RWM124" s="1017"/>
      <c r="RWN124" s="1017"/>
      <c r="RWO124" s="1017"/>
      <c r="RWP124" s="1017"/>
      <c r="RWQ124" s="1017"/>
      <c r="RWR124" s="1017"/>
      <c r="RWS124" s="1017"/>
      <c r="RWT124" s="1017"/>
      <c r="RWU124" s="1017"/>
      <c r="RWV124" s="1017"/>
      <c r="RWW124" s="1017"/>
      <c r="RWX124" s="1017"/>
      <c r="RWY124" s="1017"/>
      <c r="RWZ124" s="1017"/>
      <c r="RXA124" s="1017"/>
      <c r="RXB124" s="1017"/>
      <c r="RXC124" s="1017"/>
      <c r="RXD124" s="1017"/>
      <c r="RXE124" s="1017"/>
      <c r="RXF124" s="1017"/>
      <c r="RXG124" s="1017"/>
      <c r="RXH124" s="1017"/>
      <c r="RXI124" s="1017"/>
      <c r="RXJ124" s="1017"/>
      <c r="RXK124" s="1017"/>
      <c r="RXL124" s="1017"/>
      <c r="RXM124" s="1017"/>
      <c r="RXN124" s="1017"/>
      <c r="RXO124" s="1017"/>
      <c r="RXP124" s="1017"/>
      <c r="RXQ124" s="1017"/>
      <c r="RXR124" s="1017"/>
      <c r="RXS124" s="1017"/>
      <c r="RXT124" s="1017"/>
      <c r="RXU124" s="1017"/>
      <c r="RXV124" s="1017"/>
      <c r="RXW124" s="1017"/>
      <c r="RXX124" s="1017"/>
      <c r="RXY124" s="1017"/>
      <c r="RXZ124" s="1017"/>
      <c r="RYA124" s="1017"/>
      <c r="RYB124" s="1017"/>
      <c r="RYC124" s="1017"/>
      <c r="RYD124" s="1017"/>
      <c r="RYE124" s="1017"/>
      <c r="RYF124" s="1017"/>
      <c r="RYG124" s="1017"/>
      <c r="RYH124" s="1017"/>
      <c r="RYI124" s="1017"/>
      <c r="RYJ124" s="1017"/>
      <c r="RYK124" s="1017"/>
      <c r="RYL124" s="1017"/>
      <c r="RYM124" s="1017"/>
      <c r="RYN124" s="1017"/>
      <c r="RYO124" s="1017"/>
      <c r="RYP124" s="1017"/>
      <c r="RYQ124" s="1017"/>
      <c r="RYR124" s="1017"/>
      <c r="RYS124" s="1017"/>
      <c r="RYT124" s="1017"/>
      <c r="RYU124" s="1017"/>
      <c r="RYV124" s="1017"/>
      <c r="RYW124" s="1017"/>
      <c r="RYX124" s="1017"/>
      <c r="RYY124" s="1017"/>
      <c r="RYZ124" s="1017"/>
      <c r="RZA124" s="1017"/>
      <c r="RZB124" s="1017"/>
      <c r="RZC124" s="1017"/>
      <c r="RZD124" s="1017"/>
      <c r="RZE124" s="1017"/>
      <c r="RZF124" s="1017"/>
      <c r="RZG124" s="1017"/>
      <c r="RZH124" s="1017"/>
      <c r="RZI124" s="1017"/>
      <c r="RZJ124" s="1017"/>
      <c r="RZK124" s="1017"/>
      <c r="RZL124" s="1017"/>
      <c r="RZM124" s="1017"/>
      <c r="RZN124" s="1017"/>
      <c r="RZO124" s="1017"/>
      <c r="RZP124" s="1017"/>
      <c r="RZQ124" s="1017"/>
      <c r="RZR124" s="1017"/>
      <c r="RZS124" s="1017"/>
      <c r="RZT124" s="1017"/>
      <c r="RZU124" s="1017"/>
      <c r="RZV124" s="1017"/>
      <c r="RZW124" s="1017"/>
      <c r="RZX124" s="1017"/>
      <c r="RZY124" s="1017"/>
      <c r="RZZ124" s="1017"/>
      <c r="SAA124" s="1017"/>
      <c r="SAB124" s="1017"/>
      <c r="SAC124" s="1017"/>
      <c r="SAD124" s="1017"/>
      <c r="SAE124" s="1017"/>
      <c r="SAF124" s="1017"/>
      <c r="SAG124" s="1017"/>
      <c r="SAH124" s="1017"/>
      <c r="SAI124" s="1017"/>
      <c r="SAJ124" s="1017"/>
      <c r="SAK124" s="1017"/>
      <c r="SAL124" s="1017"/>
      <c r="SAM124" s="1017"/>
      <c r="SAN124" s="1017"/>
      <c r="SAO124" s="1017"/>
      <c r="SAP124" s="1017"/>
      <c r="SAQ124" s="1017"/>
      <c r="SAR124" s="1017"/>
      <c r="SAS124" s="1017"/>
      <c r="SAT124" s="1017"/>
      <c r="SAU124" s="1017"/>
      <c r="SAV124" s="1017"/>
      <c r="SAW124" s="1017"/>
      <c r="SAX124" s="1017"/>
      <c r="SAY124" s="1017"/>
      <c r="SAZ124" s="1017"/>
      <c r="SBA124" s="1017"/>
      <c r="SBB124" s="1017"/>
      <c r="SBC124" s="1017"/>
      <c r="SBD124" s="1017"/>
      <c r="SBE124" s="1017"/>
      <c r="SBF124" s="1017"/>
      <c r="SBG124" s="1017"/>
      <c r="SBH124" s="1017"/>
      <c r="SBI124" s="1017"/>
      <c r="SBJ124" s="1017"/>
      <c r="SBK124" s="1017"/>
      <c r="SBL124" s="1017"/>
      <c r="SBM124" s="1017"/>
      <c r="SBN124" s="1017"/>
      <c r="SBO124" s="1017"/>
      <c r="SBP124" s="1017"/>
      <c r="SBQ124" s="1017"/>
      <c r="SBR124" s="1017"/>
      <c r="SBS124" s="1017"/>
      <c r="SBT124" s="1017"/>
      <c r="SBU124" s="1017"/>
      <c r="SBV124" s="1017"/>
      <c r="SBW124" s="1017"/>
      <c r="SBX124" s="1017"/>
      <c r="SBY124" s="1017"/>
      <c r="SBZ124" s="1017"/>
      <c r="SCA124" s="1017"/>
      <c r="SCB124" s="1017"/>
      <c r="SCC124" s="1017"/>
      <c r="SCD124" s="1017"/>
      <c r="SCE124" s="1017"/>
      <c r="SCF124" s="1017"/>
      <c r="SCG124" s="1017"/>
      <c r="SCH124" s="1017"/>
      <c r="SCI124" s="1017"/>
      <c r="SCJ124" s="1017"/>
      <c r="SCK124" s="1017"/>
      <c r="SCL124" s="1017"/>
      <c r="SCM124" s="1017"/>
      <c r="SCN124" s="1017"/>
      <c r="SCO124" s="1017"/>
      <c r="SCP124" s="1017"/>
      <c r="SCQ124" s="1017"/>
      <c r="SCR124" s="1017"/>
      <c r="SCS124" s="1017"/>
      <c r="SCT124" s="1017"/>
      <c r="SCU124" s="1017"/>
      <c r="SCV124" s="1017"/>
      <c r="SCW124" s="1017"/>
      <c r="SCX124" s="1017"/>
      <c r="SCY124" s="1017"/>
      <c r="SCZ124" s="1017"/>
      <c r="SDA124" s="1017"/>
      <c r="SDB124" s="1017"/>
      <c r="SDC124" s="1017"/>
      <c r="SDD124" s="1017"/>
      <c r="SDE124" s="1017"/>
      <c r="SDF124" s="1017"/>
      <c r="SDG124" s="1017"/>
      <c r="SDH124" s="1017"/>
      <c r="SDI124" s="1017"/>
      <c r="SDJ124" s="1017"/>
      <c r="SDK124" s="1017"/>
      <c r="SDL124" s="1017"/>
      <c r="SDM124" s="1017"/>
      <c r="SDN124" s="1017"/>
      <c r="SDO124" s="1017"/>
      <c r="SDP124" s="1017"/>
      <c r="SDQ124" s="1017"/>
      <c r="SDR124" s="1017"/>
      <c r="SDS124" s="1017"/>
      <c r="SDT124" s="1017"/>
      <c r="SDU124" s="1017"/>
      <c r="SDV124" s="1017"/>
      <c r="SDW124" s="1017"/>
      <c r="SDX124" s="1017"/>
      <c r="SDY124" s="1017"/>
      <c r="SDZ124" s="1017"/>
      <c r="SEA124" s="1017"/>
      <c r="SEB124" s="1017"/>
      <c r="SEC124" s="1017"/>
      <c r="SED124" s="1017"/>
      <c r="SEE124" s="1017"/>
      <c r="SEF124" s="1017"/>
      <c r="SEG124" s="1017"/>
      <c r="SEH124" s="1017"/>
      <c r="SEI124" s="1017"/>
      <c r="SEJ124" s="1017"/>
      <c r="SEK124" s="1017"/>
      <c r="SEL124" s="1017"/>
      <c r="SEM124" s="1017"/>
      <c r="SEN124" s="1017"/>
      <c r="SEO124" s="1017"/>
      <c r="SEP124" s="1017"/>
      <c r="SEQ124" s="1017"/>
      <c r="SER124" s="1017"/>
      <c r="SES124" s="1017"/>
      <c r="SET124" s="1017"/>
      <c r="SEU124" s="1017"/>
      <c r="SEV124" s="1017"/>
      <c r="SEW124" s="1017"/>
      <c r="SEX124" s="1017"/>
      <c r="SEY124" s="1017"/>
      <c r="SEZ124" s="1017"/>
      <c r="SFA124" s="1017"/>
      <c r="SFB124" s="1017"/>
      <c r="SFC124" s="1017"/>
      <c r="SFD124" s="1017"/>
      <c r="SFE124" s="1017"/>
      <c r="SFF124" s="1017"/>
      <c r="SFG124" s="1017"/>
      <c r="SFH124" s="1017"/>
      <c r="SFI124" s="1017"/>
      <c r="SFJ124" s="1017"/>
      <c r="SFK124" s="1017"/>
      <c r="SFL124" s="1017"/>
      <c r="SFM124" s="1017"/>
      <c r="SFN124" s="1017"/>
      <c r="SFO124" s="1017"/>
      <c r="SFP124" s="1017"/>
      <c r="SFQ124" s="1017"/>
      <c r="SFR124" s="1017"/>
      <c r="SFS124" s="1017"/>
      <c r="SFT124" s="1017"/>
      <c r="SFU124" s="1017"/>
      <c r="SFV124" s="1017"/>
      <c r="SFW124" s="1017"/>
      <c r="SFX124" s="1017"/>
      <c r="SFY124" s="1017"/>
      <c r="SFZ124" s="1017"/>
      <c r="SGA124" s="1017"/>
      <c r="SGB124" s="1017"/>
      <c r="SGC124" s="1017"/>
      <c r="SGD124" s="1017"/>
      <c r="SGE124" s="1017"/>
      <c r="SGF124" s="1017"/>
      <c r="SGG124" s="1017"/>
      <c r="SGH124" s="1017"/>
      <c r="SGI124" s="1017"/>
      <c r="SGJ124" s="1017"/>
      <c r="SGK124" s="1017"/>
      <c r="SGL124" s="1017"/>
      <c r="SGM124" s="1017"/>
      <c r="SGN124" s="1017"/>
      <c r="SGO124" s="1017"/>
      <c r="SGP124" s="1017"/>
      <c r="SGQ124" s="1017"/>
      <c r="SGR124" s="1017"/>
      <c r="SGS124" s="1017"/>
      <c r="SGT124" s="1017"/>
      <c r="SGU124" s="1017"/>
      <c r="SGV124" s="1017"/>
      <c r="SGW124" s="1017"/>
      <c r="SGX124" s="1017"/>
      <c r="SGY124" s="1017"/>
      <c r="SGZ124" s="1017"/>
      <c r="SHA124" s="1017"/>
      <c r="SHB124" s="1017"/>
      <c r="SHC124" s="1017"/>
      <c r="SHD124" s="1017"/>
      <c r="SHE124" s="1017"/>
      <c r="SHF124" s="1017"/>
      <c r="SHG124" s="1017"/>
      <c r="SHH124" s="1017"/>
      <c r="SHI124" s="1017"/>
      <c r="SHJ124" s="1017"/>
      <c r="SHK124" s="1017"/>
      <c r="SHL124" s="1017"/>
      <c r="SHM124" s="1017"/>
      <c r="SHN124" s="1017"/>
      <c r="SHO124" s="1017"/>
      <c r="SHP124" s="1017"/>
      <c r="SHQ124" s="1017"/>
      <c r="SHR124" s="1017"/>
      <c r="SHS124" s="1017"/>
      <c r="SHT124" s="1017"/>
      <c r="SHU124" s="1017"/>
      <c r="SHV124" s="1017"/>
      <c r="SHW124" s="1017"/>
      <c r="SHX124" s="1017"/>
      <c r="SHY124" s="1017"/>
      <c r="SHZ124" s="1017"/>
      <c r="SIA124" s="1017"/>
      <c r="SIB124" s="1017"/>
      <c r="SIC124" s="1017"/>
      <c r="SID124" s="1017"/>
      <c r="SIE124" s="1017"/>
      <c r="SIF124" s="1017"/>
      <c r="SIG124" s="1017"/>
      <c r="SIH124" s="1017"/>
      <c r="SII124" s="1017"/>
      <c r="SIJ124" s="1017"/>
      <c r="SIK124" s="1017"/>
      <c r="SIL124" s="1017"/>
      <c r="SIM124" s="1017"/>
      <c r="SIN124" s="1017"/>
      <c r="SIO124" s="1017"/>
      <c r="SIP124" s="1017"/>
      <c r="SIQ124" s="1017"/>
      <c r="SIR124" s="1017"/>
      <c r="SIS124" s="1017"/>
      <c r="SIT124" s="1017"/>
      <c r="SIU124" s="1017"/>
      <c r="SIV124" s="1017"/>
      <c r="SIW124" s="1017"/>
      <c r="SIX124" s="1017"/>
      <c r="SIY124" s="1017"/>
      <c r="SIZ124" s="1017"/>
      <c r="SJA124" s="1017"/>
      <c r="SJB124" s="1017"/>
      <c r="SJC124" s="1017"/>
      <c r="SJD124" s="1017"/>
      <c r="SJE124" s="1017"/>
      <c r="SJF124" s="1017"/>
      <c r="SJG124" s="1017"/>
      <c r="SJH124" s="1017"/>
      <c r="SJI124" s="1017"/>
      <c r="SJJ124" s="1017"/>
      <c r="SJK124" s="1017"/>
      <c r="SJL124" s="1017"/>
      <c r="SJM124" s="1017"/>
      <c r="SJN124" s="1017"/>
      <c r="SJO124" s="1017"/>
      <c r="SJP124" s="1017"/>
      <c r="SJQ124" s="1017"/>
      <c r="SJR124" s="1017"/>
      <c r="SJS124" s="1017"/>
      <c r="SJT124" s="1017"/>
      <c r="SJU124" s="1017"/>
      <c r="SJV124" s="1017"/>
      <c r="SJW124" s="1017"/>
      <c r="SJX124" s="1017"/>
      <c r="SJY124" s="1017"/>
      <c r="SJZ124" s="1017"/>
      <c r="SKA124" s="1017"/>
      <c r="SKB124" s="1017"/>
      <c r="SKC124" s="1017"/>
      <c r="SKD124" s="1017"/>
      <c r="SKE124" s="1017"/>
      <c r="SKF124" s="1017"/>
      <c r="SKG124" s="1017"/>
      <c r="SKH124" s="1017"/>
      <c r="SKI124" s="1017"/>
      <c r="SKJ124" s="1017"/>
      <c r="SKK124" s="1017"/>
      <c r="SKL124" s="1017"/>
      <c r="SKM124" s="1017"/>
      <c r="SKN124" s="1017"/>
      <c r="SKO124" s="1017"/>
      <c r="SKP124" s="1017"/>
      <c r="SKQ124" s="1017"/>
      <c r="SKR124" s="1017"/>
      <c r="SKS124" s="1017"/>
      <c r="SKT124" s="1017"/>
      <c r="SKU124" s="1017"/>
      <c r="SKV124" s="1017"/>
      <c r="SKW124" s="1017"/>
      <c r="SKX124" s="1017"/>
      <c r="SKY124" s="1017"/>
      <c r="SKZ124" s="1017"/>
      <c r="SLA124" s="1017"/>
      <c r="SLB124" s="1017"/>
      <c r="SLC124" s="1017"/>
      <c r="SLD124" s="1017"/>
      <c r="SLE124" s="1017"/>
      <c r="SLF124" s="1017"/>
      <c r="SLG124" s="1017"/>
      <c r="SLH124" s="1017"/>
      <c r="SLI124" s="1017"/>
      <c r="SLJ124" s="1017"/>
      <c r="SLK124" s="1017"/>
      <c r="SLL124" s="1017"/>
      <c r="SLM124" s="1017"/>
      <c r="SLN124" s="1017"/>
      <c r="SLO124" s="1017"/>
      <c r="SLP124" s="1017"/>
      <c r="SLQ124" s="1017"/>
      <c r="SLR124" s="1017"/>
      <c r="SLS124" s="1017"/>
      <c r="SLT124" s="1017"/>
      <c r="SLU124" s="1017"/>
      <c r="SLV124" s="1017"/>
      <c r="SLW124" s="1017"/>
      <c r="SLX124" s="1017"/>
      <c r="SLY124" s="1017"/>
      <c r="SLZ124" s="1017"/>
      <c r="SMA124" s="1017"/>
      <c r="SMB124" s="1017"/>
      <c r="SMC124" s="1017"/>
      <c r="SMD124" s="1017"/>
      <c r="SME124" s="1017"/>
      <c r="SMF124" s="1017"/>
      <c r="SMG124" s="1017"/>
      <c r="SMH124" s="1017"/>
      <c r="SMI124" s="1017"/>
      <c r="SMJ124" s="1017"/>
      <c r="SMK124" s="1017"/>
      <c r="SML124" s="1017"/>
      <c r="SMM124" s="1017"/>
      <c r="SMN124" s="1017"/>
      <c r="SMO124" s="1017"/>
      <c r="SMP124" s="1017"/>
      <c r="SMQ124" s="1017"/>
      <c r="SMR124" s="1017"/>
      <c r="SMS124" s="1017"/>
      <c r="SMT124" s="1017"/>
      <c r="SMU124" s="1017"/>
      <c r="SMV124" s="1017"/>
      <c r="SMW124" s="1017"/>
      <c r="SMX124" s="1017"/>
      <c r="SMY124" s="1017"/>
      <c r="SMZ124" s="1017"/>
      <c r="SNA124" s="1017"/>
      <c r="SNB124" s="1017"/>
      <c r="SNC124" s="1017"/>
      <c r="SND124" s="1017"/>
      <c r="SNE124" s="1017"/>
      <c r="SNF124" s="1017"/>
      <c r="SNG124" s="1017"/>
      <c r="SNH124" s="1017"/>
      <c r="SNI124" s="1017"/>
      <c r="SNJ124" s="1017"/>
      <c r="SNK124" s="1017"/>
      <c r="SNL124" s="1017"/>
      <c r="SNM124" s="1017"/>
      <c r="SNN124" s="1017"/>
      <c r="SNO124" s="1017"/>
      <c r="SNP124" s="1017"/>
      <c r="SNQ124" s="1017"/>
      <c r="SNR124" s="1017"/>
      <c r="SNS124" s="1017"/>
      <c r="SNT124" s="1017"/>
      <c r="SNU124" s="1017"/>
      <c r="SNV124" s="1017"/>
      <c r="SNW124" s="1017"/>
      <c r="SNX124" s="1017"/>
      <c r="SNY124" s="1017"/>
      <c r="SNZ124" s="1017"/>
      <c r="SOA124" s="1017"/>
      <c r="SOB124" s="1017"/>
      <c r="SOC124" s="1017"/>
      <c r="SOD124" s="1017"/>
      <c r="SOE124" s="1017"/>
      <c r="SOF124" s="1017"/>
      <c r="SOG124" s="1017"/>
      <c r="SOH124" s="1017"/>
      <c r="SOI124" s="1017"/>
      <c r="SOJ124" s="1017"/>
      <c r="SOK124" s="1017"/>
      <c r="SOL124" s="1017"/>
      <c r="SOM124" s="1017"/>
      <c r="SON124" s="1017"/>
      <c r="SOO124" s="1017"/>
      <c r="SOP124" s="1017"/>
      <c r="SOQ124" s="1017"/>
      <c r="SOR124" s="1017"/>
      <c r="SOS124" s="1017"/>
      <c r="SOT124" s="1017"/>
      <c r="SOU124" s="1017"/>
      <c r="SOV124" s="1017"/>
      <c r="SOW124" s="1017"/>
      <c r="SOX124" s="1017"/>
      <c r="SOY124" s="1017"/>
      <c r="SOZ124" s="1017"/>
      <c r="SPA124" s="1017"/>
      <c r="SPB124" s="1017"/>
      <c r="SPC124" s="1017"/>
      <c r="SPD124" s="1017"/>
      <c r="SPE124" s="1017"/>
      <c r="SPF124" s="1017"/>
      <c r="SPG124" s="1017"/>
      <c r="SPH124" s="1017"/>
      <c r="SPI124" s="1017"/>
      <c r="SPJ124" s="1017"/>
      <c r="SPK124" s="1017"/>
      <c r="SPL124" s="1017"/>
      <c r="SPM124" s="1017"/>
      <c r="SPN124" s="1017"/>
      <c r="SPO124" s="1017"/>
      <c r="SPP124" s="1017"/>
      <c r="SPQ124" s="1017"/>
      <c r="SPR124" s="1017"/>
      <c r="SPS124" s="1017"/>
      <c r="SPT124" s="1017"/>
      <c r="SPU124" s="1017"/>
      <c r="SPV124" s="1017"/>
      <c r="SPW124" s="1017"/>
      <c r="SPX124" s="1017"/>
      <c r="SPY124" s="1017"/>
      <c r="SPZ124" s="1017"/>
      <c r="SQA124" s="1017"/>
      <c r="SQB124" s="1017"/>
      <c r="SQC124" s="1017"/>
      <c r="SQD124" s="1017"/>
      <c r="SQE124" s="1017"/>
      <c r="SQF124" s="1017"/>
      <c r="SQG124" s="1017"/>
      <c r="SQH124" s="1017"/>
      <c r="SQI124" s="1017"/>
      <c r="SQJ124" s="1017"/>
      <c r="SQK124" s="1017"/>
      <c r="SQL124" s="1017"/>
      <c r="SQM124" s="1017"/>
      <c r="SQN124" s="1017"/>
      <c r="SQO124" s="1017"/>
      <c r="SQP124" s="1017"/>
      <c r="SQQ124" s="1017"/>
      <c r="SQR124" s="1017"/>
      <c r="SQS124" s="1017"/>
      <c r="SQT124" s="1017"/>
      <c r="SQU124" s="1017"/>
      <c r="SQV124" s="1017"/>
      <c r="SQW124" s="1017"/>
      <c r="SQX124" s="1017"/>
      <c r="SQY124" s="1017"/>
      <c r="SQZ124" s="1017"/>
      <c r="SRA124" s="1017"/>
      <c r="SRB124" s="1017"/>
      <c r="SRC124" s="1017"/>
      <c r="SRD124" s="1017"/>
      <c r="SRE124" s="1017"/>
      <c r="SRF124" s="1017"/>
      <c r="SRG124" s="1017"/>
      <c r="SRH124" s="1017"/>
      <c r="SRI124" s="1017"/>
      <c r="SRJ124" s="1017"/>
      <c r="SRK124" s="1017"/>
      <c r="SRL124" s="1017"/>
      <c r="SRM124" s="1017"/>
      <c r="SRN124" s="1017"/>
      <c r="SRO124" s="1017"/>
      <c r="SRP124" s="1017"/>
      <c r="SRQ124" s="1017"/>
      <c r="SRR124" s="1017"/>
      <c r="SRS124" s="1017"/>
      <c r="SRT124" s="1017"/>
      <c r="SRU124" s="1017"/>
      <c r="SRV124" s="1017"/>
      <c r="SRW124" s="1017"/>
      <c r="SRX124" s="1017"/>
      <c r="SRY124" s="1017"/>
      <c r="SRZ124" s="1017"/>
      <c r="SSA124" s="1017"/>
      <c r="SSB124" s="1017"/>
      <c r="SSC124" s="1017"/>
      <c r="SSD124" s="1017"/>
      <c r="SSE124" s="1017"/>
      <c r="SSF124" s="1017"/>
      <c r="SSG124" s="1017"/>
      <c r="SSH124" s="1017"/>
      <c r="SSI124" s="1017"/>
      <c r="SSJ124" s="1017"/>
      <c r="SSK124" s="1017"/>
      <c r="SSL124" s="1017"/>
      <c r="SSM124" s="1017"/>
      <c r="SSN124" s="1017"/>
      <c r="SSO124" s="1017"/>
      <c r="SSP124" s="1017"/>
      <c r="SSQ124" s="1017"/>
      <c r="SSR124" s="1017"/>
      <c r="SSS124" s="1017"/>
      <c r="SST124" s="1017"/>
      <c r="SSU124" s="1017"/>
      <c r="SSV124" s="1017"/>
      <c r="SSW124" s="1017"/>
      <c r="SSX124" s="1017"/>
      <c r="SSY124" s="1017"/>
      <c r="SSZ124" s="1017"/>
      <c r="STA124" s="1017"/>
      <c r="STB124" s="1017"/>
      <c r="STC124" s="1017"/>
      <c r="STD124" s="1017"/>
      <c r="STE124" s="1017"/>
      <c r="STF124" s="1017"/>
      <c r="STG124" s="1017"/>
      <c r="STH124" s="1017"/>
      <c r="STI124" s="1017"/>
      <c r="STJ124" s="1017"/>
      <c r="STK124" s="1017"/>
      <c r="STL124" s="1017"/>
      <c r="STM124" s="1017"/>
      <c r="STN124" s="1017"/>
      <c r="STO124" s="1017"/>
      <c r="STP124" s="1017"/>
      <c r="STQ124" s="1017"/>
      <c r="STR124" s="1017"/>
      <c r="STS124" s="1017"/>
      <c r="STT124" s="1017"/>
      <c r="STU124" s="1017"/>
      <c r="STV124" s="1017"/>
      <c r="STW124" s="1017"/>
      <c r="STX124" s="1017"/>
      <c r="STY124" s="1017"/>
      <c r="STZ124" s="1017"/>
      <c r="SUA124" s="1017"/>
      <c r="SUB124" s="1017"/>
      <c r="SUC124" s="1017"/>
      <c r="SUD124" s="1017"/>
      <c r="SUE124" s="1017"/>
      <c r="SUF124" s="1017"/>
      <c r="SUG124" s="1017"/>
      <c r="SUH124" s="1017"/>
      <c r="SUI124" s="1017"/>
      <c r="SUJ124" s="1017"/>
      <c r="SUK124" s="1017"/>
      <c r="SUL124" s="1017"/>
      <c r="SUM124" s="1017"/>
      <c r="SUN124" s="1017"/>
      <c r="SUO124" s="1017"/>
      <c r="SUP124" s="1017"/>
      <c r="SUQ124" s="1017"/>
      <c r="SUR124" s="1017"/>
      <c r="SUS124" s="1017"/>
      <c r="SUT124" s="1017"/>
      <c r="SUU124" s="1017"/>
      <c r="SUV124" s="1017"/>
      <c r="SUW124" s="1017"/>
      <c r="SUX124" s="1017"/>
      <c r="SUY124" s="1017"/>
      <c r="SUZ124" s="1017"/>
      <c r="SVA124" s="1017"/>
      <c r="SVB124" s="1017"/>
      <c r="SVC124" s="1017"/>
      <c r="SVD124" s="1017"/>
      <c r="SVE124" s="1017"/>
      <c r="SVF124" s="1017"/>
      <c r="SVG124" s="1017"/>
      <c r="SVH124" s="1017"/>
      <c r="SVI124" s="1017"/>
      <c r="SVJ124" s="1017"/>
      <c r="SVK124" s="1017"/>
      <c r="SVL124" s="1017"/>
      <c r="SVM124" s="1017"/>
      <c r="SVN124" s="1017"/>
      <c r="SVO124" s="1017"/>
      <c r="SVP124" s="1017"/>
      <c r="SVQ124" s="1017"/>
      <c r="SVR124" s="1017"/>
      <c r="SVS124" s="1017"/>
      <c r="SVT124" s="1017"/>
      <c r="SVU124" s="1017"/>
      <c r="SVV124" s="1017"/>
      <c r="SVW124" s="1017"/>
      <c r="SVX124" s="1017"/>
      <c r="SVY124" s="1017"/>
      <c r="SVZ124" s="1017"/>
      <c r="SWA124" s="1017"/>
      <c r="SWB124" s="1017"/>
      <c r="SWC124" s="1017"/>
      <c r="SWD124" s="1017"/>
      <c r="SWE124" s="1017"/>
      <c r="SWF124" s="1017"/>
      <c r="SWG124" s="1017"/>
      <c r="SWH124" s="1017"/>
      <c r="SWI124" s="1017"/>
      <c r="SWJ124" s="1017"/>
      <c r="SWK124" s="1017"/>
      <c r="SWL124" s="1017"/>
      <c r="SWM124" s="1017"/>
      <c r="SWN124" s="1017"/>
      <c r="SWO124" s="1017"/>
      <c r="SWP124" s="1017"/>
      <c r="SWQ124" s="1017"/>
      <c r="SWR124" s="1017"/>
      <c r="SWS124" s="1017"/>
      <c r="SWT124" s="1017"/>
      <c r="SWU124" s="1017"/>
      <c r="SWV124" s="1017"/>
      <c r="SWW124" s="1017"/>
      <c r="SWX124" s="1017"/>
      <c r="SWY124" s="1017"/>
      <c r="SWZ124" s="1017"/>
      <c r="SXA124" s="1017"/>
      <c r="SXB124" s="1017"/>
      <c r="SXC124" s="1017"/>
      <c r="SXD124" s="1017"/>
      <c r="SXE124" s="1017"/>
      <c r="SXF124" s="1017"/>
      <c r="SXG124" s="1017"/>
      <c r="SXH124" s="1017"/>
      <c r="SXI124" s="1017"/>
      <c r="SXJ124" s="1017"/>
      <c r="SXK124" s="1017"/>
      <c r="SXL124" s="1017"/>
      <c r="SXM124" s="1017"/>
      <c r="SXN124" s="1017"/>
      <c r="SXO124" s="1017"/>
      <c r="SXP124" s="1017"/>
      <c r="SXQ124" s="1017"/>
      <c r="SXR124" s="1017"/>
      <c r="SXS124" s="1017"/>
      <c r="SXT124" s="1017"/>
      <c r="SXU124" s="1017"/>
      <c r="SXV124" s="1017"/>
      <c r="SXW124" s="1017"/>
      <c r="SXX124" s="1017"/>
      <c r="SXY124" s="1017"/>
      <c r="SXZ124" s="1017"/>
      <c r="SYA124" s="1017"/>
      <c r="SYB124" s="1017"/>
      <c r="SYC124" s="1017"/>
      <c r="SYD124" s="1017"/>
      <c r="SYE124" s="1017"/>
      <c r="SYF124" s="1017"/>
      <c r="SYG124" s="1017"/>
      <c r="SYH124" s="1017"/>
      <c r="SYI124" s="1017"/>
      <c r="SYJ124" s="1017"/>
      <c r="SYK124" s="1017"/>
      <c r="SYL124" s="1017"/>
      <c r="SYM124" s="1017"/>
      <c r="SYN124" s="1017"/>
      <c r="SYO124" s="1017"/>
      <c r="SYP124" s="1017"/>
      <c r="SYQ124" s="1017"/>
      <c r="SYR124" s="1017"/>
      <c r="SYS124" s="1017"/>
      <c r="SYT124" s="1017"/>
      <c r="SYU124" s="1017"/>
      <c r="SYV124" s="1017"/>
      <c r="SYW124" s="1017"/>
      <c r="SYX124" s="1017"/>
      <c r="SYY124" s="1017"/>
      <c r="SYZ124" s="1017"/>
      <c r="SZA124" s="1017"/>
      <c r="SZB124" s="1017"/>
      <c r="SZC124" s="1017"/>
      <c r="SZD124" s="1017"/>
      <c r="SZE124" s="1017"/>
      <c r="SZF124" s="1017"/>
      <c r="SZG124" s="1017"/>
      <c r="SZH124" s="1017"/>
      <c r="SZI124" s="1017"/>
      <c r="SZJ124" s="1017"/>
      <c r="SZK124" s="1017"/>
      <c r="SZL124" s="1017"/>
      <c r="SZM124" s="1017"/>
      <c r="SZN124" s="1017"/>
      <c r="SZO124" s="1017"/>
      <c r="SZP124" s="1017"/>
      <c r="SZQ124" s="1017"/>
      <c r="SZR124" s="1017"/>
      <c r="SZS124" s="1017"/>
      <c r="SZT124" s="1017"/>
      <c r="SZU124" s="1017"/>
      <c r="SZV124" s="1017"/>
      <c r="SZW124" s="1017"/>
      <c r="SZX124" s="1017"/>
      <c r="SZY124" s="1017"/>
      <c r="SZZ124" s="1017"/>
      <c r="TAA124" s="1017"/>
      <c r="TAB124" s="1017"/>
      <c r="TAC124" s="1017"/>
      <c r="TAD124" s="1017"/>
      <c r="TAE124" s="1017"/>
      <c r="TAF124" s="1017"/>
      <c r="TAG124" s="1017"/>
      <c r="TAH124" s="1017"/>
      <c r="TAI124" s="1017"/>
      <c r="TAJ124" s="1017"/>
      <c r="TAK124" s="1017"/>
      <c r="TAL124" s="1017"/>
      <c r="TAM124" s="1017"/>
      <c r="TAN124" s="1017"/>
      <c r="TAO124" s="1017"/>
      <c r="TAP124" s="1017"/>
      <c r="TAQ124" s="1017"/>
      <c r="TAR124" s="1017"/>
      <c r="TAS124" s="1017"/>
      <c r="TAT124" s="1017"/>
      <c r="TAU124" s="1017"/>
      <c r="TAV124" s="1017"/>
      <c r="TAW124" s="1017"/>
      <c r="TAX124" s="1017"/>
      <c r="TAY124" s="1017"/>
      <c r="TAZ124" s="1017"/>
      <c r="TBA124" s="1017"/>
      <c r="TBB124" s="1017"/>
      <c r="TBC124" s="1017"/>
      <c r="TBD124" s="1017"/>
      <c r="TBE124" s="1017"/>
      <c r="TBF124" s="1017"/>
      <c r="TBG124" s="1017"/>
      <c r="TBH124" s="1017"/>
      <c r="TBI124" s="1017"/>
      <c r="TBJ124" s="1017"/>
      <c r="TBK124" s="1017"/>
      <c r="TBL124" s="1017"/>
      <c r="TBM124" s="1017"/>
      <c r="TBN124" s="1017"/>
      <c r="TBO124" s="1017"/>
      <c r="TBP124" s="1017"/>
      <c r="TBQ124" s="1017"/>
      <c r="TBR124" s="1017"/>
      <c r="TBS124" s="1017"/>
      <c r="TBT124" s="1017"/>
      <c r="TBU124" s="1017"/>
      <c r="TBV124" s="1017"/>
      <c r="TBW124" s="1017"/>
      <c r="TBX124" s="1017"/>
      <c r="TBY124" s="1017"/>
      <c r="TBZ124" s="1017"/>
      <c r="TCA124" s="1017"/>
      <c r="TCB124" s="1017"/>
      <c r="TCC124" s="1017"/>
      <c r="TCD124" s="1017"/>
      <c r="TCE124" s="1017"/>
      <c r="TCF124" s="1017"/>
      <c r="TCG124" s="1017"/>
      <c r="TCH124" s="1017"/>
      <c r="TCI124" s="1017"/>
      <c r="TCJ124" s="1017"/>
      <c r="TCK124" s="1017"/>
      <c r="TCL124" s="1017"/>
      <c r="TCM124" s="1017"/>
      <c r="TCN124" s="1017"/>
      <c r="TCO124" s="1017"/>
      <c r="TCP124" s="1017"/>
      <c r="TCQ124" s="1017"/>
      <c r="TCR124" s="1017"/>
      <c r="TCS124" s="1017"/>
      <c r="TCT124" s="1017"/>
      <c r="TCU124" s="1017"/>
      <c r="TCV124" s="1017"/>
      <c r="TCW124" s="1017"/>
      <c r="TCX124" s="1017"/>
      <c r="TCY124" s="1017"/>
      <c r="TCZ124" s="1017"/>
      <c r="TDA124" s="1017"/>
      <c r="TDB124" s="1017"/>
      <c r="TDC124" s="1017"/>
      <c r="TDD124" s="1017"/>
      <c r="TDE124" s="1017"/>
      <c r="TDF124" s="1017"/>
      <c r="TDG124" s="1017"/>
      <c r="TDH124" s="1017"/>
      <c r="TDI124" s="1017"/>
      <c r="TDJ124" s="1017"/>
      <c r="TDK124" s="1017"/>
      <c r="TDL124" s="1017"/>
      <c r="TDM124" s="1017"/>
      <c r="TDN124" s="1017"/>
      <c r="TDO124" s="1017"/>
      <c r="TDP124" s="1017"/>
      <c r="TDQ124" s="1017"/>
      <c r="TDR124" s="1017"/>
      <c r="TDS124" s="1017"/>
      <c r="TDT124" s="1017"/>
      <c r="TDU124" s="1017"/>
      <c r="TDV124" s="1017"/>
      <c r="TDW124" s="1017"/>
      <c r="TDX124" s="1017"/>
      <c r="TDY124" s="1017"/>
      <c r="TDZ124" s="1017"/>
      <c r="TEA124" s="1017"/>
      <c r="TEB124" s="1017"/>
      <c r="TEC124" s="1017"/>
      <c r="TED124" s="1017"/>
      <c r="TEE124" s="1017"/>
      <c r="TEF124" s="1017"/>
      <c r="TEG124" s="1017"/>
      <c r="TEH124" s="1017"/>
      <c r="TEI124" s="1017"/>
      <c r="TEJ124" s="1017"/>
      <c r="TEK124" s="1017"/>
      <c r="TEL124" s="1017"/>
      <c r="TEM124" s="1017"/>
      <c r="TEN124" s="1017"/>
      <c r="TEO124" s="1017"/>
      <c r="TEP124" s="1017"/>
      <c r="TEQ124" s="1017"/>
      <c r="TER124" s="1017"/>
      <c r="TES124" s="1017"/>
      <c r="TET124" s="1017"/>
      <c r="TEU124" s="1017"/>
      <c r="TEV124" s="1017"/>
      <c r="TEW124" s="1017"/>
      <c r="TEX124" s="1017"/>
      <c r="TEY124" s="1017"/>
      <c r="TEZ124" s="1017"/>
      <c r="TFA124" s="1017"/>
      <c r="TFB124" s="1017"/>
      <c r="TFC124" s="1017"/>
      <c r="TFD124" s="1017"/>
      <c r="TFE124" s="1017"/>
      <c r="TFF124" s="1017"/>
      <c r="TFG124" s="1017"/>
      <c r="TFH124" s="1017"/>
      <c r="TFI124" s="1017"/>
      <c r="TFJ124" s="1017"/>
      <c r="TFK124" s="1017"/>
      <c r="TFL124" s="1017"/>
      <c r="TFM124" s="1017"/>
      <c r="TFN124" s="1017"/>
      <c r="TFO124" s="1017"/>
      <c r="TFP124" s="1017"/>
      <c r="TFQ124" s="1017"/>
      <c r="TFR124" s="1017"/>
      <c r="TFS124" s="1017"/>
      <c r="TFT124" s="1017"/>
      <c r="TFU124" s="1017"/>
      <c r="TFV124" s="1017"/>
      <c r="TFW124" s="1017"/>
      <c r="TFX124" s="1017"/>
      <c r="TFY124" s="1017"/>
      <c r="TFZ124" s="1017"/>
      <c r="TGA124" s="1017"/>
      <c r="TGB124" s="1017"/>
      <c r="TGC124" s="1017"/>
      <c r="TGD124" s="1017"/>
      <c r="TGE124" s="1017"/>
      <c r="TGF124" s="1017"/>
      <c r="TGG124" s="1017"/>
      <c r="TGH124" s="1017"/>
      <c r="TGI124" s="1017"/>
      <c r="TGJ124" s="1017"/>
      <c r="TGK124" s="1017"/>
      <c r="TGL124" s="1017"/>
      <c r="TGM124" s="1017"/>
      <c r="TGN124" s="1017"/>
      <c r="TGO124" s="1017"/>
      <c r="TGP124" s="1017"/>
      <c r="TGQ124" s="1017"/>
      <c r="TGR124" s="1017"/>
      <c r="TGS124" s="1017"/>
      <c r="TGT124" s="1017"/>
      <c r="TGU124" s="1017"/>
      <c r="TGV124" s="1017"/>
      <c r="TGW124" s="1017"/>
      <c r="TGX124" s="1017"/>
      <c r="TGY124" s="1017"/>
      <c r="TGZ124" s="1017"/>
      <c r="THA124" s="1017"/>
      <c r="THB124" s="1017"/>
      <c r="THC124" s="1017"/>
      <c r="THD124" s="1017"/>
      <c r="THE124" s="1017"/>
      <c r="THF124" s="1017"/>
      <c r="THG124" s="1017"/>
      <c r="THH124" s="1017"/>
      <c r="THI124" s="1017"/>
      <c r="THJ124" s="1017"/>
      <c r="THK124" s="1017"/>
      <c r="THL124" s="1017"/>
      <c r="THM124" s="1017"/>
      <c r="THN124" s="1017"/>
      <c r="THO124" s="1017"/>
      <c r="THP124" s="1017"/>
      <c r="THQ124" s="1017"/>
      <c r="THR124" s="1017"/>
      <c r="THS124" s="1017"/>
      <c r="THT124" s="1017"/>
      <c r="THU124" s="1017"/>
      <c r="THV124" s="1017"/>
      <c r="THW124" s="1017"/>
      <c r="THX124" s="1017"/>
      <c r="THY124" s="1017"/>
      <c r="THZ124" s="1017"/>
      <c r="TIA124" s="1017"/>
      <c r="TIB124" s="1017"/>
      <c r="TIC124" s="1017"/>
      <c r="TID124" s="1017"/>
      <c r="TIE124" s="1017"/>
      <c r="TIF124" s="1017"/>
      <c r="TIG124" s="1017"/>
      <c r="TIH124" s="1017"/>
      <c r="TII124" s="1017"/>
      <c r="TIJ124" s="1017"/>
      <c r="TIK124" s="1017"/>
      <c r="TIL124" s="1017"/>
      <c r="TIM124" s="1017"/>
      <c r="TIN124" s="1017"/>
      <c r="TIO124" s="1017"/>
      <c r="TIP124" s="1017"/>
      <c r="TIQ124" s="1017"/>
      <c r="TIR124" s="1017"/>
      <c r="TIS124" s="1017"/>
      <c r="TIT124" s="1017"/>
      <c r="TIU124" s="1017"/>
      <c r="TIV124" s="1017"/>
      <c r="TIW124" s="1017"/>
      <c r="TIX124" s="1017"/>
      <c r="TIY124" s="1017"/>
      <c r="TIZ124" s="1017"/>
      <c r="TJA124" s="1017"/>
      <c r="TJB124" s="1017"/>
      <c r="TJC124" s="1017"/>
      <c r="TJD124" s="1017"/>
      <c r="TJE124" s="1017"/>
      <c r="TJF124" s="1017"/>
      <c r="TJG124" s="1017"/>
      <c r="TJH124" s="1017"/>
      <c r="TJI124" s="1017"/>
      <c r="TJJ124" s="1017"/>
      <c r="TJK124" s="1017"/>
      <c r="TJL124" s="1017"/>
      <c r="TJM124" s="1017"/>
      <c r="TJN124" s="1017"/>
      <c r="TJO124" s="1017"/>
      <c r="TJP124" s="1017"/>
      <c r="TJQ124" s="1017"/>
      <c r="TJR124" s="1017"/>
      <c r="TJS124" s="1017"/>
      <c r="TJT124" s="1017"/>
      <c r="TJU124" s="1017"/>
      <c r="TJV124" s="1017"/>
      <c r="TJW124" s="1017"/>
      <c r="TJX124" s="1017"/>
      <c r="TJY124" s="1017"/>
      <c r="TJZ124" s="1017"/>
      <c r="TKA124" s="1017"/>
      <c r="TKB124" s="1017"/>
      <c r="TKC124" s="1017"/>
      <c r="TKD124" s="1017"/>
      <c r="TKE124" s="1017"/>
      <c r="TKF124" s="1017"/>
      <c r="TKG124" s="1017"/>
      <c r="TKH124" s="1017"/>
      <c r="TKI124" s="1017"/>
      <c r="TKJ124" s="1017"/>
      <c r="TKK124" s="1017"/>
      <c r="TKL124" s="1017"/>
      <c r="TKM124" s="1017"/>
      <c r="TKN124" s="1017"/>
      <c r="TKO124" s="1017"/>
      <c r="TKP124" s="1017"/>
      <c r="TKQ124" s="1017"/>
      <c r="TKR124" s="1017"/>
      <c r="TKS124" s="1017"/>
      <c r="TKT124" s="1017"/>
      <c r="TKU124" s="1017"/>
      <c r="TKV124" s="1017"/>
      <c r="TKW124" s="1017"/>
      <c r="TKX124" s="1017"/>
      <c r="TKY124" s="1017"/>
      <c r="TKZ124" s="1017"/>
      <c r="TLA124" s="1017"/>
      <c r="TLB124" s="1017"/>
      <c r="TLC124" s="1017"/>
      <c r="TLD124" s="1017"/>
      <c r="TLE124" s="1017"/>
      <c r="TLF124" s="1017"/>
      <c r="TLG124" s="1017"/>
      <c r="TLH124" s="1017"/>
      <c r="TLI124" s="1017"/>
      <c r="TLJ124" s="1017"/>
      <c r="TLK124" s="1017"/>
      <c r="TLL124" s="1017"/>
      <c r="TLM124" s="1017"/>
      <c r="TLN124" s="1017"/>
      <c r="TLO124" s="1017"/>
      <c r="TLP124" s="1017"/>
      <c r="TLQ124" s="1017"/>
      <c r="TLR124" s="1017"/>
      <c r="TLS124" s="1017"/>
      <c r="TLT124" s="1017"/>
      <c r="TLU124" s="1017"/>
      <c r="TLV124" s="1017"/>
      <c r="TLW124" s="1017"/>
      <c r="TLX124" s="1017"/>
      <c r="TLY124" s="1017"/>
      <c r="TLZ124" s="1017"/>
      <c r="TMA124" s="1017"/>
      <c r="TMB124" s="1017"/>
      <c r="TMC124" s="1017"/>
      <c r="TMD124" s="1017"/>
      <c r="TME124" s="1017"/>
      <c r="TMF124" s="1017"/>
      <c r="TMG124" s="1017"/>
      <c r="TMH124" s="1017"/>
      <c r="TMI124" s="1017"/>
      <c r="TMJ124" s="1017"/>
      <c r="TMK124" s="1017"/>
      <c r="TML124" s="1017"/>
      <c r="TMM124" s="1017"/>
      <c r="TMN124" s="1017"/>
      <c r="TMO124" s="1017"/>
      <c r="TMP124" s="1017"/>
      <c r="TMQ124" s="1017"/>
      <c r="TMR124" s="1017"/>
      <c r="TMS124" s="1017"/>
      <c r="TMT124" s="1017"/>
      <c r="TMU124" s="1017"/>
      <c r="TMV124" s="1017"/>
      <c r="TMW124" s="1017"/>
      <c r="TMX124" s="1017"/>
      <c r="TMY124" s="1017"/>
      <c r="TMZ124" s="1017"/>
      <c r="TNA124" s="1017"/>
      <c r="TNB124" s="1017"/>
      <c r="TNC124" s="1017"/>
      <c r="TND124" s="1017"/>
      <c r="TNE124" s="1017"/>
      <c r="TNF124" s="1017"/>
      <c r="TNG124" s="1017"/>
      <c r="TNH124" s="1017"/>
      <c r="TNI124" s="1017"/>
      <c r="TNJ124" s="1017"/>
      <c r="TNK124" s="1017"/>
      <c r="TNL124" s="1017"/>
      <c r="TNM124" s="1017"/>
      <c r="TNN124" s="1017"/>
      <c r="TNO124" s="1017"/>
      <c r="TNP124" s="1017"/>
      <c r="TNQ124" s="1017"/>
      <c r="TNR124" s="1017"/>
      <c r="TNS124" s="1017"/>
      <c r="TNT124" s="1017"/>
      <c r="TNU124" s="1017"/>
      <c r="TNV124" s="1017"/>
      <c r="TNW124" s="1017"/>
      <c r="TNX124" s="1017"/>
      <c r="TNY124" s="1017"/>
      <c r="TNZ124" s="1017"/>
      <c r="TOA124" s="1017"/>
      <c r="TOB124" s="1017"/>
      <c r="TOC124" s="1017"/>
      <c r="TOD124" s="1017"/>
      <c r="TOE124" s="1017"/>
      <c r="TOF124" s="1017"/>
      <c r="TOG124" s="1017"/>
      <c r="TOH124" s="1017"/>
      <c r="TOI124" s="1017"/>
      <c r="TOJ124" s="1017"/>
      <c r="TOK124" s="1017"/>
      <c r="TOL124" s="1017"/>
      <c r="TOM124" s="1017"/>
      <c r="TON124" s="1017"/>
      <c r="TOO124" s="1017"/>
      <c r="TOP124" s="1017"/>
      <c r="TOQ124" s="1017"/>
      <c r="TOR124" s="1017"/>
      <c r="TOS124" s="1017"/>
      <c r="TOT124" s="1017"/>
      <c r="TOU124" s="1017"/>
      <c r="TOV124" s="1017"/>
      <c r="TOW124" s="1017"/>
      <c r="TOX124" s="1017"/>
      <c r="TOY124" s="1017"/>
      <c r="TOZ124" s="1017"/>
      <c r="TPA124" s="1017"/>
      <c r="TPB124" s="1017"/>
      <c r="TPC124" s="1017"/>
      <c r="TPD124" s="1017"/>
      <c r="TPE124" s="1017"/>
      <c r="TPF124" s="1017"/>
      <c r="TPG124" s="1017"/>
      <c r="TPH124" s="1017"/>
      <c r="TPI124" s="1017"/>
      <c r="TPJ124" s="1017"/>
      <c r="TPK124" s="1017"/>
      <c r="TPL124" s="1017"/>
      <c r="TPM124" s="1017"/>
      <c r="TPN124" s="1017"/>
      <c r="TPO124" s="1017"/>
      <c r="TPP124" s="1017"/>
      <c r="TPQ124" s="1017"/>
      <c r="TPR124" s="1017"/>
      <c r="TPS124" s="1017"/>
      <c r="TPT124" s="1017"/>
      <c r="TPU124" s="1017"/>
      <c r="TPV124" s="1017"/>
      <c r="TPW124" s="1017"/>
      <c r="TPX124" s="1017"/>
      <c r="TPY124" s="1017"/>
      <c r="TPZ124" s="1017"/>
      <c r="TQA124" s="1017"/>
      <c r="TQB124" s="1017"/>
      <c r="TQC124" s="1017"/>
      <c r="TQD124" s="1017"/>
      <c r="TQE124" s="1017"/>
      <c r="TQF124" s="1017"/>
      <c r="TQG124" s="1017"/>
      <c r="TQH124" s="1017"/>
      <c r="TQI124" s="1017"/>
      <c r="TQJ124" s="1017"/>
      <c r="TQK124" s="1017"/>
      <c r="TQL124" s="1017"/>
      <c r="TQM124" s="1017"/>
      <c r="TQN124" s="1017"/>
      <c r="TQO124" s="1017"/>
      <c r="TQP124" s="1017"/>
      <c r="TQQ124" s="1017"/>
      <c r="TQR124" s="1017"/>
      <c r="TQS124" s="1017"/>
      <c r="TQT124" s="1017"/>
      <c r="TQU124" s="1017"/>
      <c r="TQV124" s="1017"/>
      <c r="TQW124" s="1017"/>
      <c r="TQX124" s="1017"/>
      <c r="TQY124" s="1017"/>
      <c r="TQZ124" s="1017"/>
      <c r="TRA124" s="1017"/>
      <c r="TRB124" s="1017"/>
      <c r="TRC124" s="1017"/>
      <c r="TRD124" s="1017"/>
      <c r="TRE124" s="1017"/>
      <c r="TRF124" s="1017"/>
      <c r="TRG124" s="1017"/>
      <c r="TRH124" s="1017"/>
      <c r="TRI124" s="1017"/>
      <c r="TRJ124" s="1017"/>
      <c r="TRK124" s="1017"/>
      <c r="TRL124" s="1017"/>
      <c r="TRM124" s="1017"/>
      <c r="TRN124" s="1017"/>
      <c r="TRO124" s="1017"/>
      <c r="TRP124" s="1017"/>
      <c r="TRQ124" s="1017"/>
      <c r="TRR124" s="1017"/>
      <c r="TRS124" s="1017"/>
      <c r="TRT124" s="1017"/>
      <c r="TRU124" s="1017"/>
      <c r="TRV124" s="1017"/>
      <c r="TRW124" s="1017"/>
      <c r="TRX124" s="1017"/>
      <c r="TRY124" s="1017"/>
      <c r="TRZ124" s="1017"/>
      <c r="TSA124" s="1017"/>
      <c r="TSB124" s="1017"/>
      <c r="TSC124" s="1017"/>
      <c r="TSD124" s="1017"/>
      <c r="TSE124" s="1017"/>
      <c r="TSF124" s="1017"/>
      <c r="TSG124" s="1017"/>
      <c r="TSH124" s="1017"/>
      <c r="TSI124" s="1017"/>
      <c r="TSJ124" s="1017"/>
      <c r="TSK124" s="1017"/>
      <c r="TSL124" s="1017"/>
      <c r="TSM124" s="1017"/>
      <c r="TSN124" s="1017"/>
      <c r="TSO124" s="1017"/>
      <c r="TSP124" s="1017"/>
      <c r="TSQ124" s="1017"/>
      <c r="TSR124" s="1017"/>
      <c r="TSS124" s="1017"/>
      <c r="TST124" s="1017"/>
      <c r="TSU124" s="1017"/>
      <c r="TSV124" s="1017"/>
      <c r="TSW124" s="1017"/>
      <c r="TSX124" s="1017"/>
      <c r="TSY124" s="1017"/>
      <c r="TSZ124" s="1017"/>
      <c r="TTA124" s="1017"/>
      <c r="TTB124" s="1017"/>
      <c r="TTC124" s="1017"/>
      <c r="TTD124" s="1017"/>
      <c r="TTE124" s="1017"/>
      <c r="TTF124" s="1017"/>
      <c r="TTG124" s="1017"/>
      <c r="TTH124" s="1017"/>
      <c r="TTI124" s="1017"/>
      <c r="TTJ124" s="1017"/>
      <c r="TTK124" s="1017"/>
      <c r="TTL124" s="1017"/>
      <c r="TTM124" s="1017"/>
      <c r="TTN124" s="1017"/>
      <c r="TTO124" s="1017"/>
      <c r="TTP124" s="1017"/>
      <c r="TTQ124" s="1017"/>
      <c r="TTR124" s="1017"/>
      <c r="TTS124" s="1017"/>
      <c r="TTT124" s="1017"/>
      <c r="TTU124" s="1017"/>
      <c r="TTV124" s="1017"/>
      <c r="TTW124" s="1017"/>
      <c r="TTX124" s="1017"/>
      <c r="TTY124" s="1017"/>
      <c r="TTZ124" s="1017"/>
      <c r="TUA124" s="1017"/>
      <c r="TUB124" s="1017"/>
      <c r="TUC124" s="1017"/>
      <c r="TUD124" s="1017"/>
      <c r="TUE124" s="1017"/>
      <c r="TUF124" s="1017"/>
      <c r="TUG124" s="1017"/>
      <c r="TUH124" s="1017"/>
      <c r="TUI124" s="1017"/>
      <c r="TUJ124" s="1017"/>
      <c r="TUK124" s="1017"/>
      <c r="TUL124" s="1017"/>
      <c r="TUM124" s="1017"/>
      <c r="TUN124" s="1017"/>
      <c r="TUO124" s="1017"/>
      <c r="TUP124" s="1017"/>
      <c r="TUQ124" s="1017"/>
      <c r="TUR124" s="1017"/>
      <c r="TUS124" s="1017"/>
      <c r="TUT124" s="1017"/>
      <c r="TUU124" s="1017"/>
      <c r="TUV124" s="1017"/>
      <c r="TUW124" s="1017"/>
      <c r="TUX124" s="1017"/>
      <c r="TUY124" s="1017"/>
      <c r="TUZ124" s="1017"/>
      <c r="TVA124" s="1017"/>
      <c r="TVB124" s="1017"/>
      <c r="TVC124" s="1017"/>
      <c r="TVD124" s="1017"/>
      <c r="TVE124" s="1017"/>
      <c r="TVF124" s="1017"/>
      <c r="TVG124" s="1017"/>
      <c r="TVH124" s="1017"/>
      <c r="TVI124" s="1017"/>
      <c r="TVJ124" s="1017"/>
      <c r="TVK124" s="1017"/>
      <c r="TVL124" s="1017"/>
      <c r="TVM124" s="1017"/>
      <c r="TVN124" s="1017"/>
      <c r="TVO124" s="1017"/>
      <c r="TVP124" s="1017"/>
      <c r="TVQ124" s="1017"/>
      <c r="TVR124" s="1017"/>
      <c r="TVS124" s="1017"/>
      <c r="TVT124" s="1017"/>
      <c r="TVU124" s="1017"/>
      <c r="TVV124" s="1017"/>
      <c r="TVW124" s="1017"/>
      <c r="TVX124" s="1017"/>
      <c r="TVY124" s="1017"/>
      <c r="TVZ124" s="1017"/>
      <c r="TWA124" s="1017"/>
      <c r="TWB124" s="1017"/>
      <c r="TWC124" s="1017"/>
      <c r="TWD124" s="1017"/>
      <c r="TWE124" s="1017"/>
      <c r="TWF124" s="1017"/>
      <c r="TWG124" s="1017"/>
      <c r="TWH124" s="1017"/>
      <c r="TWI124" s="1017"/>
      <c r="TWJ124" s="1017"/>
      <c r="TWK124" s="1017"/>
      <c r="TWL124" s="1017"/>
      <c r="TWM124" s="1017"/>
      <c r="TWN124" s="1017"/>
      <c r="TWO124" s="1017"/>
      <c r="TWP124" s="1017"/>
      <c r="TWQ124" s="1017"/>
      <c r="TWR124" s="1017"/>
      <c r="TWS124" s="1017"/>
      <c r="TWT124" s="1017"/>
      <c r="TWU124" s="1017"/>
      <c r="TWV124" s="1017"/>
      <c r="TWW124" s="1017"/>
      <c r="TWX124" s="1017"/>
      <c r="TWY124" s="1017"/>
      <c r="TWZ124" s="1017"/>
      <c r="TXA124" s="1017"/>
      <c r="TXB124" s="1017"/>
      <c r="TXC124" s="1017"/>
      <c r="TXD124" s="1017"/>
      <c r="TXE124" s="1017"/>
      <c r="TXF124" s="1017"/>
      <c r="TXG124" s="1017"/>
      <c r="TXH124" s="1017"/>
      <c r="TXI124" s="1017"/>
      <c r="TXJ124" s="1017"/>
      <c r="TXK124" s="1017"/>
      <c r="TXL124" s="1017"/>
      <c r="TXM124" s="1017"/>
      <c r="TXN124" s="1017"/>
      <c r="TXO124" s="1017"/>
      <c r="TXP124" s="1017"/>
      <c r="TXQ124" s="1017"/>
      <c r="TXR124" s="1017"/>
      <c r="TXS124" s="1017"/>
      <c r="TXT124" s="1017"/>
      <c r="TXU124" s="1017"/>
      <c r="TXV124" s="1017"/>
      <c r="TXW124" s="1017"/>
      <c r="TXX124" s="1017"/>
      <c r="TXY124" s="1017"/>
      <c r="TXZ124" s="1017"/>
      <c r="TYA124" s="1017"/>
      <c r="TYB124" s="1017"/>
      <c r="TYC124" s="1017"/>
      <c r="TYD124" s="1017"/>
      <c r="TYE124" s="1017"/>
      <c r="TYF124" s="1017"/>
      <c r="TYG124" s="1017"/>
      <c r="TYH124" s="1017"/>
      <c r="TYI124" s="1017"/>
      <c r="TYJ124" s="1017"/>
      <c r="TYK124" s="1017"/>
      <c r="TYL124" s="1017"/>
      <c r="TYM124" s="1017"/>
      <c r="TYN124" s="1017"/>
      <c r="TYO124" s="1017"/>
      <c r="TYP124" s="1017"/>
      <c r="TYQ124" s="1017"/>
      <c r="TYR124" s="1017"/>
      <c r="TYS124" s="1017"/>
      <c r="TYT124" s="1017"/>
      <c r="TYU124" s="1017"/>
      <c r="TYV124" s="1017"/>
      <c r="TYW124" s="1017"/>
      <c r="TYX124" s="1017"/>
      <c r="TYY124" s="1017"/>
      <c r="TYZ124" s="1017"/>
      <c r="TZA124" s="1017"/>
      <c r="TZB124" s="1017"/>
      <c r="TZC124" s="1017"/>
      <c r="TZD124" s="1017"/>
      <c r="TZE124" s="1017"/>
      <c r="TZF124" s="1017"/>
      <c r="TZG124" s="1017"/>
      <c r="TZH124" s="1017"/>
      <c r="TZI124" s="1017"/>
      <c r="TZJ124" s="1017"/>
      <c r="TZK124" s="1017"/>
      <c r="TZL124" s="1017"/>
      <c r="TZM124" s="1017"/>
      <c r="TZN124" s="1017"/>
      <c r="TZO124" s="1017"/>
      <c r="TZP124" s="1017"/>
      <c r="TZQ124" s="1017"/>
      <c r="TZR124" s="1017"/>
      <c r="TZS124" s="1017"/>
      <c r="TZT124" s="1017"/>
      <c r="TZU124" s="1017"/>
      <c r="TZV124" s="1017"/>
      <c r="TZW124" s="1017"/>
      <c r="TZX124" s="1017"/>
      <c r="TZY124" s="1017"/>
      <c r="TZZ124" s="1017"/>
      <c r="UAA124" s="1017"/>
      <c r="UAB124" s="1017"/>
      <c r="UAC124" s="1017"/>
      <c r="UAD124" s="1017"/>
      <c r="UAE124" s="1017"/>
      <c r="UAF124" s="1017"/>
      <c r="UAG124" s="1017"/>
      <c r="UAH124" s="1017"/>
      <c r="UAI124" s="1017"/>
      <c r="UAJ124" s="1017"/>
      <c r="UAK124" s="1017"/>
      <c r="UAL124" s="1017"/>
      <c r="UAM124" s="1017"/>
      <c r="UAN124" s="1017"/>
      <c r="UAO124" s="1017"/>
      <c r="UAP124" s="1017"/>
      <c r="UAQ124" s="1017"/>
      <c r="UAR124" s="1017"/>
      <c r="UAS124" s="1017"/>
      <c r="UAT124" s="1017"/>
      <c r="UAU124" s="1017"/>
      <c r="UAV124" s="1017"/>
      <c r="UAW124" s="1017"/>
      <c r="UAX124" s="1017"/>
      <c r="UAY124" s="1017"/>
      <c r="UAZ124" s="1017"/>
      <c r="UBA124" s="1017"/>
      <c r="UBB124" s="1017"/>
      <c r="UBC124" s="1017"/>
      <c r="UBD124" s="1017"/>
      <c r="UBE124" s="1017"/>
      <c r="UBF124" s="1017"/>
      <c r="UBG124" s="1017"/>
      <c r="UBH124" s="1017"/>
      <c r="UBI124" s="1017"/>
      <c r="UBJ124" s="1017"/>
      <c r="UBK124" s="1017"/>
      <c r="UBL124" s="1017"/>
      <c r="UBM124" s="1017"/>
      <c r="UBN124" s="1017"/>
      <c r="UBO124" s="1017"/>
      <c r="UBP124" s="1017"/>
      <c r="UBQ124" s="1017"/>
      <c r="UBR124" s="1017"/>
      <c r="UBS124" s="1017"/>
      <c r="UBT124" s="1017"/>
      <c r="UBU124" s="1017"/>
      <c r="UBV124" s="1017"/>
      <c r="UBW124" s="1017"/>
      <c r="UBX124" s="1017"/>
      <c r="UBY124" s="1017"/>
      <c r="UBZ124" s="1017"/>
      <c r="UCA124" s="1017"/>
      <c r="UCB124" s="1017"/>
      <c r="UCC124" s="1017"/>
      <c r="UCD124" s="1017"/>
      <c r="UCE124" s="1017"/>
      <c r="UCF124" s="1017"/>
      <c r="UCG124" s="1017"/>
      <c r="UCH124" s="1017"/>
      <c r="UCI124" s="1017"/>
      <c r="UCJ124" s="1017"/>
      <c r="UCK124" s="1017"/>
      <c r="UCL124" s="1017"/>
      <c r="UCM124" s="1017"/>
      <c r="UCN124" s="1017"/>
      <c r="UCO124" s="1017"/>
      <c r="UCP124" s="1017"/>
      <c r="UCQ124" s="1017"/>
      <c r="UCR124" s="1017"/>
      <c r="UCS124" s="1017"/>
      <c r="UCT124" s="1017"/>
      <c r="UCU124" s="1017"/>
      <c r="UCV124" s="1017"/>
      <c r="UCW124" s="1017"/>
      <c r="UCX124" s="1017"/>
      <c r="UCY124" s="1017"/>
      <c r="UCZ124" s="1017"/>
      <c r="UDA124" s="1017"/>
      <c r="UDB124" s="1017"/>
      <c r="UDC124" s="1017"/>
      <c r="UDD124" s="1017"/>
      <c r="UDE124" s="1017"/>
      <c r="UDF124" s="1017"/>
      <c r="UDG124" s="1017"/>
      <c r="UDH124" s="1017"/>
      <c r="UDI124" s="1017"/>
      <c r="UDJ124" s="1017"/>
      <c r="UDK124" s="1017"/>
      <c r="UDL124" s="1017"/>
      <c r="UDM124" s="1017"/>
      <c r="UDN124" s="1017"/>
      <c r="UDO124" s="1017"/>
      <c r="UDP124" s="1017"/>
      <c r="UDQ124" s="1017"/>
      <c r="UDR124" s="1017"/>
      <c r="UDS124" s="1017"/>
      <c r="UDT124" s="1017"/>
      <c r="UDU124" s="1017"/>
      <c r="UDV124" s="1017"/>
      <c r="UDW124" s="1017"/>
      <c r="UDX124" s="1017"/>
      <c r="UDY124" s="1017"/>
      <c r="UDZ124" s="1017"/>
      <c r="UEA124" s="1017"/>
      <c r="UEB124" s="1017"/>
      <c r="UEC124" s="1017"/>
      <c r="UED124" s="1017"/>
      <c r="UEE124" s="1017"/>
      <c r="UEF124" s="1017"/>
      <c r="UEG124" s="1017"/>
      <c r="UEH124" s="1017"/>
      <c r="UEI124" s="1017"/>
      <c r="UEJ124" s="1017"/>
      <c r="UEK124" s="1017"/>
      <c r="UEL124" s="1017"/>
      <c r="UEM124" s="1017"/>
      <c r="UEN124" s="1017"/>
      <c r="UEO124" s="1017"/>
      <c r="UEP124" s="1017"/>
      <c r="UEQ124" s="1017"/>
      <c r="UER124" s="1017"/>
      <c r="UES124" s="1017"/>
      <c r="UET124" s="1017"/>
      <c r="UEU124" s="1017"/>
      <c r="UEV124" s="1017"/>
      <c r="UEW124" s="1017"/>
      <c r="UEX124" s="1017"/>
      <c r="UEY124" s="1017"/>
      <c r="UEZ124" s="1017"/>
      <c r="UFA124" s="1017"/>
      <c r="UFB124" s="1017"/>
      <c r="UFC124" s="1017"/>
      <c r="UFD124" s="1017"/>
      <c r="UFE124" s="1017"/>
      <c r="UFF124" s="1017"/>
      <c r="UFG124" s="1017"/>
      <c r="UFH124" s="1017"/>
      <c r="UFI124" s="1017"/>
      <c r="UFJ124" s="1017"/>
      <c r="UFK124" s="1017"/>
      <c r="UFL124" s="1017"/>
      <c r="UFM124" s="1017"/>
      <c r="UFN124" s="1017"/>
      <c r="UFO124" s="1017"/>
      <c r="UFP124" s="1017"/>
      <c r="UFQ124" s="1017"/>
      <c r="UFR124" s="1017"/>
      <c r="UFS124" s="1017"/>
      <c r="UFT124" s="1017"/>
      <c r="UFU124" s="1017"/>
      <c r="UFV124" s="1017"/>
      <c r="UFW124" s="1017"/>
      <c r="UFX124" s="1017"/>
      <c r="UFY124" s="1017"/>
      <c r="UFZ124" s="1017"/>
      <c r="UGA124" s="1017"/>
      <c r="UGB124" s="1017"/>
      <c r="UGC124" s="1017"/>
      <c r="UGD124" s="1017"/>
      <c r="UGE124" s="1017"/>
      <c r="UGF124" s="1017"/>
      <c r="UGG124" s="1017"/>
      <c r="UGH124" s="1017"/>
      <c r="UGI124" s="1017"/>
      <c r="UGJ124" s="1017"/>
      <c r="UGK124" s="1017"/>
      <c r="UGL124" s="1017"/>
      <c r="UGM124" s="1017"/>
      <c r="UGN124" s="1017"/>
      <c r="UGO124" s="1017"/>
      <c r="UGP124" s="1017"/>
      <c r="UGQ124" s="1017"/>
      <c r="UGR124" s="1017"/>
      <c r="UGS124" s="1017"/>
      <c r="UGT124" s="1017"/>
      <c r="UGU124" s="1017"/>
      <c r="UGV124" s="1017"/>
      <c r="UGW124" s="1017"/>
      <c r="UGX124" s="1017"/>
      <c r="UGY124" s="1017"/>
      <c r="UGZ124" s="1017"/>
      <c r="UHA124" s="1017"/>
      <c r="UHB124" s="1017"/>
      <c r="UHC124" s="1017"/>
      <c r="UHD124" s="1017"/>
      <c r="UHE124" s="1017"/>
      <c r="UHF124" s="1017"/>
      <c r="UHG124" s="1017"/>
      <c r="UHH124" s="1017"/>
      <c r="UHI124" s="1017"/>
      <c r="UHJ124" s="1017"/>
      <c r="UHK124" s="1017"/>
      <c r="UHL124" s="1017"/>
      <c r="UHM124" s="1017"/>
      <c r="UHN124" s="1017"/>
      <c r="UHO124" s="1017"/>
      <c r="UHP124" s="1017"/>
      <c r="UHQ124" s="1017"/>
      <c r="UHR124" s="1017"/>
      <c r="UHS124" s="1017"/>
      <c r="UHT124" s="1017"/>
      <c r="UHU124" s="1017"/>
      <c r="UHV124" s="1017"/>
      <c r="UHW124" s="1017"/>
      <c r="UHX124" s="1017"/>
      <c r="UHY124" s="1017"/>
      <c r="UHZ124" s="1017"/>
      <c r="UIA124" s="1017"/>
      <c r="UIB124" s="1017"/>
      <c r="UIC124" s="1017"/>
      <c r="UID124" s="1017"/>
      <c r="UIE124" s="1017"/>
      <c r="UIF124" s="1017"/>
      <c r="UIG124" s="1017"/>
      <c r="UIH124" s="1017"/>
      <c r="UII124" s="1017"/>
      <c r="UIJ124" s="1017"/>
      <c r="UIK124" s="1017"/>
      <c r="UIL124" s="1017"/>
      <c r="UIM124" s="1017"/>
      <c r="UIN124" s="1017"/>
      <c r="UIO124" s="1017"/>
      <c r="UIP124" s="1017"/>
      <c r="UIQ124" s="1017"/>
      <c r="UIR124" s="1017"/>
      <c r="UIS124" s="1017"/>
      <c r="UIT124" s="1017"/>
      <c r="UIU124" s="1017"/>
      <c r="UIV124" s="1017"/>
      <c r="UIW124" s="1017"/>
      <c r="UIX124" s="1017"/>
      <c r="UIY124" s="1017"/>
      <c r="UIZ124" s="1017"/>
      <c r="UJA124" s="1017"/>
      <c r="UJB124" s="1017"/>
      <c r="UJC124" s="1017"/>
      <c r="UJD124" s="1017"/>
      <c r="UJE124" s="1017"/>
      <c r="UJF124" s="1017"/>
      <c r="UJG124" s="1017"/>
      <c r="UJH124" s="1017"/>
      <c r="UJI124" s="1017"/>
      <c r="UJJ124" s="1017"/>
      <c r="UJK124" s="1017"/>
      <c r="UJL124" s="1017"/>
      <c r="UJM124" s="1017"/>
      <c r="UJN124" s="1017"/>
      <c r="UJO124" s="1017"/>
      <c r="UJP124" s="1017"/>
      <c r="UJQ124" s="1017"/>
      <c r="UJR124" s="1017"/>
      <c r="UJS124" s="1017"/>
      <c r="UJT124" s="1017"/>
      <c r="UJU124" s="1017"/>
      <c r="UJV124" s="1017"/>
      <c r="UJW124" s="1017"/>
      <c r="UJX124" s="1017"/>
      <c r="UJY124" s="1017"/>
      <c r="UJZ124" s="1017"/>
      <c r="UKA124" s="1017"/>
      <c r="UKB124" s="1017"/>
      <c r="UKC124" s="1017"/>
      <c r="UKD124" s="1017"/>
      <c r="UKE124" s="1017"/>
      <c r="UKF124" s="1017"/>
      <c r="UKG124" s="1017"/>
      <c r="UKH124" s="1017"/>
      <c r="UKI124" s="1017"/>
      <c r="UKJ124" s="1017"/>
      <c r="UKK124" s="1017"/>
      <c r="UKL124" s="1017"/>
      <c r="UKM124" s="1017"/>
      <c r="UKN124" s="1017"/>
      <c r="UKO124" s="1017"/>
      <c r="UKP124" s="1017"/>
      <c r="UKQ124" s="1017"/>
      <c r="UKR124" s="1017"/>
      <c r="UKS124" s="1017"/>
      <c r="UKT124" s="1017"/>
      <c r="UKU124" s="1017"/>
      <c r="UKV124" s="1017"/>
      <c r="UKW124" s="1017"/>
      <c r="UKX124" s="1017"/>
      <c r="UKY124" s="1017"/>
      <c r="UKZ124" s="1017"/>
      <c r="ULA124" s="1017"/>
      <c r="ULB124" s="1017"/>
      <c r="ULC124" s="1017"/>
      <c r="ULD124" s="1017"/>
      <c r="ULE124" s="1017"/>
      <c r="ULF124" s="1017"/>
      <c r="ULG124" s="1017"/>
      <c r="ULH124" s="1017"/>
      <c r="ULI124" s="1017"/>
      <c r="ULJ124" s="1017"/>
      <c r="ULK124" s="1017"/>
      <c r="ULL124" s="1017"/>
      <c r="ULM124" s="1017"/>
      <c r="ULN124" s="1017"/>
      <c r="ULO124" s="1017"/>
      <c r="ULP124" s="1017"/>
      <c r="ULQ124" s="1017"/>
      <c r="ULR124" s="1017"/>
      <c r="ULS124" s="1017"/>
      <c r="ULT124" s="1017"/>
      <c r="ULU124" s="1017"/>
      <c r="ULV124" s="1017"/>
      <c r="ULW124" s="1017"/>
      <c r="ULX124" s="1017"/>
      <c r="ULY124" s="1017"/>
      <c r="ULZ124" s="1017"/>
      <c r="UMA124" s="1017"/>
      <c r="UMB124" s="1017"/>
      <c r="UMC124" s="1017"/>
      <c r="UMD124" s="1017"/>
      <c r="UME124" s="1017"/>
      <c r="UMF124" s="1017"/>
      <c r="UMG124" s="1017"/>
      <c r="UMH124" s="1017"/>
      <c r="UMI124" s="1017"/>
      <c r="UMJ124" s="1017"/>
      <c r="UMK124" s="1017"/>
      <c r="UML124" s="1017"/>
      <c r="UMM124" s="1017"/>
      <c r="UMN124" s="1017"/>
      <c r="UMO124" s="1017"/>
      <c r="UMP124" s="1017"/>
      <c r="UMQ124" s="1017"/>
      <c r="UMR124" s="1017"/>
      <c r="UMS124" s="1017"/>
      <c r="UMT124" s="1017"/>
      <c r="UMU124" s="1017"/>
      <c r="UMV124" s="1017"/>
      <c r="UMW124" s="1017"/>
      <c r="UMX124" s="1017"/>
      <c r="UMY124" s="1017"/>
      <c r="UMZ124" s="1017"/>
      <c r="UNA124" s="1017"/>
      <c r="UNB124" s="1017"/>
      <c r="UNC124" s="1017"/>
      <c r="UND124" s="1017"/>
      <c r="UNE124" s="1017"/>
      <c r="UNF124" s="1017"/>
      <c r="UNG124" s="1017"/>
      <c r="UNH124" s="1017"/>
      <c r="UNI124" s="1017"/>
      <c r="UNJ124" s="1017"/>
      <c r="UNK124" s="1017"/>
      <c r="UNL124" s="1017"/>
      <c r="UNM124" s="1017"/>
      <c r="UNN124" s="1017"/>
      <c r="UNO124" s="1017"/>
      <c r="UNP124" s="1017"/>
      <c r="UNQ124" s="1017"/>
      <c r="UNR124" s="1017"/>
      <c r="UNS124" s="1017"/>
      <c r="UNT124" s="1017"/>
      <c r="UNU124" s="1017"/>
      <c r="UNV124" s="1017"/>
      <c r="UNW124" s="1017"/>
      <c r="UNX124" s="1017"/>
      <c r="UNY124" s="1017"/>
      <c r="UNZ124" s="1017"/>
      <c r="UOA124" s="1017"/>
      <c r="UOB124" s="1017"/>
      <c r="UOC124" s="1017"/>
      <c r="UOD124" s="1017"/>
      <c r="UOE124" s="1017"/>
      <c r="UOF124" s="1017"/>
      <c r="UOG124" s="1017"/>
      <c r="UOH124" s="1017"/>
      <c r="UOI124" s="1017"/>
      <c r="UOJ124" s="1017"/>
      <c r="UOK124" s="1017"/>
      <c r="UOL124" s="1017"/>
      <c r="UOM124" s="1017"/>
      <c r="UON124" s="1017"/>
      <c r="UOO124" s="1017"/>
      <c r="UOP124" s="1017"/>
      <c r="UOQ124" s="1017"/>
      <c r="UOR124" s="1017"/>
      <c r="UOS124" s="1017"/>
      <c r="UOT124" s="1017"/>
      <c r="UOU124" s="1017"/>
      <c r="UOV124" s="1017"/>
      <c r="UOW124" s="1017"/>
      <c r="UOX124" s="1017"/>
      <c r="UOY124" s="1017"/>
      <c r="UOZ124" s="1017"/>
      <c r="UPA124" s="1017"/>
      <c r="UPB124" s="1017"/>
      <c r="UPC124" s="1017"/>
      <c r="UPD124" s="1017"/>
      <c r="UPE124" s="1017"/>
      <c r="UPF124" s="1017"/>
      <c r="UPG124" s="1017"/>
      <c r="UPH124" s="1017"/>
      <c r="UPI124" s="1017"/>
      <c r="UPJ124" s="1017"/>
      <c r="UPK124" s="1017"/>
      <c r="UPL124" s="1017"/>
      <c r="UPM124" s="1017"/>
      <c r="UPN124" s="1017"/>
      <c r="UPO124" s="1017"/>
      <c r="UPP124" s="1017"/>
      <c r="UPQ124" s="1017"/>
      <c r="UPR124" s="1017"/>
      <c r="UPS124" s="1017"/>
      <c r="UPT124" s="1017"/>
      <c r="UPU124" s="1017"/>
      <c r="UPV124" s="1017"/>
      <c r="UPW124" s="1017"/>
      <c r="UPX124" s="1017"/>
      <c r="UPY124" s="1017"/>
      <c r="UPZ124" s="1017"/>
      <c r="UQA124" s="1017"/>
      <c r="UQB124" s="1017"/>
      <c r="UQC124" s="1017"/>
      <c r="UQD124" s="1017"/>
      <c r="UQE124" s="1017"/>
      <c r="UQF124" s="1017"/>
      <c r="UQG124" s="1017"/>
      <c r="UQH124" s="1017"/>
      <c r="UQI124" s="1017"/>
      <c r="UQJ124" s="1017"/>
      <c r="UQK124" s="1017"/>
      <c r="UQL124" s="1017"/>
      <c r="UQM124" s="1017"/>
      <c r="UQN124" s="1017"/>
      <c r="UQO124" s="1017"/>
      <c r="UQP124" s="1017"/>
      <c r="UQQ124" s="1017"/>
      <c r="UQR124" s="1017"/>
      <c r="UQS124" s="1017"/>
      <c r="UQT124" s="1017"/>
      <c r="UQU124" s="1017"/>
      <c r="UQV124" s="1017"/>
      <c r="UQW124" s="1017"/>
      <c r="UQX124" s="1017"/>
      <c r="UQY124" s="1017"/>
      <c r="UQZ124" s="1017"/>
      <c r="URA124" s="1017"/>
      <c r="URB124" s="1017"/>
      <c r="URC124" s="1017"/>
      <c r="URD124" s="1017"/>
      <c r="URE124" s="1017"/>
      <c r="URF124" s="1017"/>
      <c r="URG124" s="1017"/>
      <c r="URH124" s="1017"/>
      <c r="URI124" s="1017"/>
      <c r="URJ124" s="1017"/>
      <c r="URK124" s="1017"/>
      <c r="URL124" s="1017"/>
      <c r="URM124" s="1017"/>
      <c r="URN124" s="1017"/>
      <c r="URO124" s="1017"/>
      <c r="URP124" s="1017"/>
      <c r="URQ124" s="1017"/>
      <c r="URR124" s="1017"/>
      <c r="URS124" s="1017"/>
      <c r="URT124" s="1017"/>
      <c r="URU124" s="1017"/>
      <c r="URV124" s="1017"/>
      <c r="URW124" s="1017"/>
      <c r="URX124" s="1017"/>
      <c r="URY124" s="1017"/>
      <c r="URZ124" s="1017"/>
      <c r="USA124" s="1017"/>
      <c r="USB124" s="1017"/>
      <c r="USC124" s="1017"/>
      <c r="USD124" s="1017"/>
      <c r="USE124" s="1017"/>
      <c r="USF124" s="1017"/>
      <c r="USG124" s="1017"/>
      <c r="USH124" s="1017"/>
      <c r="USI124" s="1017"/>
      <c r="USJ124" s="1017"/>
      <c r="USK124" s="1017"/>
      <c r="USL124" s="1017"/>
      <c r="USM124" s="1017"/>
      <c r="USN124" s="1017"/>
      <c r="USO124" s="1017"/>
      <c r="USP124" s="1017"/>
      <c r="USQ124" s="1017"/>
      <c r="USR124" s="1017"/>
      <c r="USS124" s="1017"/>
      <c r="UST124" s="1017"/>
      <c r="USU124" s="1017"/>
      <c r="USV124" s="1017"/>
      <c r="USW124" s="1017"/>
      <c r="USX124" s="1017"/>
      <c r="USY124" s="1017"/>
      <c r="USZ124" s="1017"/>
      <c r="UTA124" s="1017"/>
      <c r="UTB124" s="1017"/>
      <c r="UTC124" s="1017"/>
      <c r="UTD124" s="1017"/>
      <c r="UTE124" s="1017"/>
      <c r="UTF124" s="1017"/>
      <c r="UTG124" s="1017"/>
      <c r="UTH124" s="1017"/>
      <c r="UTI124" s="1017"/>
      <c r="UTJ124" s="1017"/>
      <c r="UTK124" s="1017"/>
      <c r="UTL124" s="1017"/>
      <c r="UTM124" s="1017"/>
      <c r="UTN124" s="1017"/>
      <c r="UTO124" s="1017"/>
      <c r="UTP124" s="1017"/>
      <c r="UTQ124" s="1017"/>
      <c r="UTR124" s="1017"/>
      <c r="UTS124" s="1017"/>
      <c r="UTT124" s="1017"/>
      <c r="UTU124" s="1017"/>
      <c r="UTV124" s="1017"/>
      <c r="UTW124" s="1017"/>
      <c r="UTX124" s="1017"/>
      <c r="UTY124" s="1017"/>
      <c r="UTZ124" s="1017"/>
      <c r="UUA124" s="1017"/>
      <c r="UUB124" s="1017"/>
      <c r="UUC124" s="1017"/>
      <c r="UUD124" s="1017"/>
      <c r="UUE124" s="1017"/>
      <c r="UUF124" s="1017"/>
      <c r="UUG124" s="1017"/>
      <c r="UUH124" s="1017"/>
      <c r="UUI124" s="1017"/>
      <c r="UUJ124" s="1017"/>
      <c r="UUK124" s="1017"/>
      <c r="UUL124" s="1017"/>
      <c r="UUM124" s="1017"/>
      <c r="UUN124" s="1017"/>
      <c r="UUO124" s="1017"/>
      <c r="UUP124" s="1017"/>
      <c r="UUQ124" s="1017"/>
      <c r="UUR124" s="1017"/>
      <c r="UUS124" s="1017"/>
      <c r="UUT124" s="1017"/>
      <c r="UUU124" s="1017"/>
      <c r="UUV124" s="1017"/>
      <c r="UUW124" s="1017"/>
      <c r="UUX124" s="1017"/>
      <c r="UUY124" s="1017"/>
      <c r="UUZ124" s="1017"/>
      <c r="UVA124" s="1017"/>
      <c r="UVB124" s="1017"/>
      <c r="UVC124" s="1017"/>
      <c r="UVD124" s="1017"/>
      <c r="UVE124" s="1017"/>
      <c r="UVF124" s="1017"/>
      <c r="UVG124" s="1017"/>
      <c r="UVH124" s="1017"/>
      <c r="UVI124" s="1017"/>
      <c r="UVJ124" s="1017"/>
      <c r="UVK124" s="1017"/>
      <c r="UVL124" s="1017"/>
      <c r="UVM124" s="1017"/>
      <c r="UVN124" s="1017"/>
      <c r="UVO124" s="1017"/>
      <c r="UVP124" s="1017"/>
      <c r="UVQ124" s="1017"/>
      <c r="UVR124" s="1017"/>
      <c r="UVS124" s="1017"/>
      <c r="UVT124" s="1017"/>
      <c r="UVU124" s="1017"/>
      <c r="UVV124" s="1017"/>
      <c r="UVW124" s="1017"/>
      <c r="UVX124" s="1017"/>
      <c r="UVY124" s="1017"/>
      <c r="UVZ124" s="1017"/>
      <c r="UWA124" s="1017"/>
      <c r="UWB124" s="1017"/>
      <c r="UWC124" s="1017"/>
      <c r="UWD124" s="1017"/>
      <c r="UWE124" s="1017"/>
      <c r="UWF124" s="1017"/>
      <c r="UWG124" s="1017"/>
      <c r="UWH124" s="1017"/>
      <c r="UWI124" s="1017"/>
      <c r="UWJ124" s="1017"/>
      <c r="UWK124" s="1017"/>
      <c r="UWL124" s="1017"/>
      <c r="UWM124" s="1017"/>
      <c r="UWN124" s="1017"/>
      <c r="UWO124" s="1017"/>
      <c r="UWP124" s="1017"/>
      <c r="UWQ124" s="1017"/>
      <c r="UWR124" s="1017"/>
      <c r="UWS124" s="1017"/>
      <c r="UWT124" s="1017"/>
      <c r="UWU124" s="1017"/>
      <c r="UWV124" s="1017"/>
      <c r="UWW124" s="1017"/>
      <c r="UWX124" s="1017"/>
      <c r="UWY124" s="1017"/>
      <c r="UWZ124" s="1017"/>
      <c r="UXA124" s="1017"/>
      <c r="UXB124" s="1017"/>
      <c r="UXC124" s="1017"/>
      <c r="UXD124" s="1017"/>
      <c r="UXE124" s="1017"/>
      <c r="UXF124" s="1017"/>
      <c r="UXG124" s="1017"/>
      <c r="UXH124" s="1017"/>
      <c r="UXI124" s="1017"/>
      <c r="UXJ124" s="1017"/>
      <c r="UXK124" s="1017"/>
      <c r="UXL124" s="1017"/>
      <c r="UXM124" s="1017"/>
      <c r="UXN124" s="1017"/>
      <c r="UXO124" s="1017"/>
      <c r="UXP124" s="1017"/>
      <c r="UXQ124" s="1017"/>
      <c r="UXR124" s="1017"/>
      <c r="UXS124" s="1017"/>
      <c r="UXT124" s="1017"/>
      <c r="UXU124" s="1017"/>
      <c r="UXV124" s="1017"/>
      <c r="UXW124" s="1017"/>
      <c r="UXX124" s="1017"/>
      <c r="UXY124" s="1017"/>
      <c r="UXZ124" s="1017"/>
      <c r="UYA124" s="1017"/>
      <c r="UYB124" s="1017"/>
      <c r="UYC124" s="1017"/>
      <c r="UYD124" s="1017"/>
      <c r="UYE124" s="1017"/>
      <c r="UYF124" s="1017"/>
      <c r="UYG124" s="1017"/>
      <c r="UYH124" s="1017"/>
      <c r="UYI124" s="1017"/>
      <c r="UYJ124" s="1017"/>
      <c r="UYK124" s="1017"/>
      <c r="UYL124" s="1017"/>
      <c r="UYM124" s="1017"/>
      <c r="UYN124" s="1017"/>
      <c r="UYO124" s="1017"/>
      <c r="UYP124" s="1017"/>
      <c r="UYQ124" s="1017"/>
      <c r="UYR124" s="1017"/>
      <c r="UYS124" s="1017"/>
      <c r="UYT124" s="1017"/>
      <c r="UYU124" s="1017"/>
      <c r="UYV124" s="1017"/>
      <c r="UYW124" s="1017"/>
      <c r="UYX124" s="1017"/>
      <c r="UYY124" s="1017"/>
      <c r="UYZ124" s="1017"/>
      <c r="UZA124" s="1017"/>
      <c r="UZB124" s="1017"/>
      <c r="UZC124" s="1017"/>
      <c r="UZD124" s="1017"/>
      <c r="UZE124" s="1017"/>
      <c r="UZF124" s="1017"/>
      <c r="UZG124" s="1017"/>
      <c r="UZH124" s="1017"/>
      <c r="UZI124" s="1017"/>
      <c r="UZJ124" s="1017"/>
      <c r="UZK124" s="1017"/>
      <c r="UZL124" s="1017"/>
      <c r="UZM124" s="1017"/>
      <c r="UZN124" s="1017"/>
      <c r="UZO124" s="1017"/>
      <c r="UZP124" s="1017"/>
      <c r="UZQ124" s="1017"/>
      <c r="UZR124" s="1017"/>
      <c r="UZS124" s="1017"/>
      <c r="UZT124" s="1017"/>
      <c r="UZU124" s="1017"/>
      <c r="UZV124" s="1017"/>
      <c r="UZW124" s="1017"/>
      <c r="UZX124" s="1017"/>
      <c r="UZY124" s="1017"/>
      <c r="UZZ124" s="1017"/>
      <c r="VAA124" s="1017"/>
      <c r="VAB124" s="1017"/>
      <c r="VAC124" s="1017"/>
      <c r="VAD124" s="1017"/>
      <c r="VAE124" s="1017"/>
      <c r="VAF124" s="1017"/>
      <c r="VAG124" s="1017"/>
      <c r="VAH124" s="1017"/>
      <c r="VAI124" s="1017"/>
      <c r="VAJ124" s="1017"/>
      <c r="VAK124" s="1017"/>
      <c r="VAL124" s="1017"/>
      <c r="VAM124" s="1017"/>
      <c r="VAN124" s="1017"/>
      <c r="VAO124" s="1017"/>
      <c r="VAP124" s="1017"/>
      <c r="VAQ124" s="1017"/>
      <c r="VAR124" s="1017"/>
      <c r="VAS124" s="1017"/>
      <c r="VAT124" s="1017"/>
      <c r="VAU124" s="1017"/>
      <c r="VAV124" s="1017"/>
      <c r="VAW124" s="1017"/>
      <c r="VAX124" s="1017"/>
      <c r="VAY124" s="1017"/>
      <c r="VAZ124" s="1017"/>
      <c r="VBA124" s="1017"/>
      <c r="VBB124" s="1017"/>
      <c r="VBC124" s="1017"/>
      <c r="VBD124" s="1017"/>
      <c r="VBE124" s="1017"/>
      <c r="VBF124" s="1017"/>
      <c r="VBG124" s="1017"/>
      <c r="VBH124" s="1017"/>
      <c r="VBI124" s="1017"/>
      <c r="VBJ124" s="1017"/>
      <c r="VBK124" s="1017"/>
      <c r="VBL124" s="1017"/>
      <c r="VBM124" s="1017"/>
      <c r="VBN124" s="1017"/>
      <c r="VBO124" s="1017"/>
      <c r="VBP124" s="1017"/>
      <c r="VBQ124" s="1017"/>
      <c r="VBR124" s="1017"/>
      <c r="VBS124" s="1017"/>
      <c r="VBT124" s="1017"/>
      <c r="VBU124" s="1017"/>
      <c r="VBV124" s="1017"/>
      <c r="VBW124" s="1017"/>
      <c r="VBX124" s="1017"/>
      <c r="VBY124" s="1017"/>
      <c r="VBZ124" s="1017"/>
      <c r="VCA124" s="1017"/>
      <c r="VCB124" s="1017"/>
      <c r="VCC124" s="1017"/>
      <c r="VCD124" s="1017"/>
      <c r="VCE124" s="1017"/>
      <c r="VCF124" s="1017"/>
      <c r="VCG124" s="1017"/>
      <c r="VCH124" s="1017"/>
      <c r="VCI124" s="1017"/>
      <c r="VCJ124" s="1017"/>
      <c r="VCK124" s="1017"/>
      <c r="VCL124" s="1017"/>
      <c r="VCM124" s="1017"/>
      <c r="VCN124" s="1017"/>
      <c r="VCO124" s="1017"/>
      <c r="VCP124" s="1017"/>
      <c r="VCQ124" s="1017"/>
      <c r="VCR124" s="1017"/>
      <c r="VCS124" s="1017"/>
      <c r="VCT124" s="1017"/>
      <c r="VCU124" s="1017"/>
      <c r="VCV124" s="1017"/>
      <c r="VCW124" s="1017"/>
      <c r="VCX124" s="1017"/>
      <c r="VCY124" s="1017"/>
      <c r="VCZ124" s="1017"/>
      <c r="VDA124" s="1017"/>
      <c r="VDB124" s="1017"/>
      <c r="VDC124" s="1017"/>
      <c r="VDD124" s="1017"/>
      <c r="VDE124" s="1017"/>
      <c r="VDF124" s="1017"/>
      <c r="VDG124" s="1017"/>
      <c r="VDH124" s="1017"/>
      <c r="VDI124" s="1017"/>
      <c r="VDJ124" s="1017"/>
      <c r="VDK124" s="1017"/>
      <c r="VDL124" s="1017"/>
      <c r="VDM124" s="1017"/>
      <c r="VDN124" s="1017"/>
      <c r="VDO124" s="1017"/>
      <c r="VDP124" s="1017"/>
      <c r="VDQ124" s="1017"/>
      <c r="VDR124" s="1017"/>
      <c r="VDS124" s="1017"/>
      <c r="VDT124" s="1017"/>
      <c r="VDU124" s="1017"/>
      <c r="VDV124" s="1017"/>
      <c r="VDW124" s="1017"/>
      <c r="VDX124" s="1017"/>
      <c r="VDY124" s="1017"/>
      <c r="VDZ124" s="1017"/>
      <c r="VEA124" s="1017"/>
      <c r="VEB124" s="1017"/>
      <c r="VEC124" s="1017"/>
      <c r="VED124" s="1017"/>
      <c r="VEE124" s="1017"/>
      <c r="VEF124" s="1017"/>
      <c r="VEG124" s="1017"/>
      <c r="VEH124" s="1017"/>
      <c r="VEI124" s="1017"/>
      <c r="VEJ124" s="1017"/>
      <c r="VEK124" s="1017"/>
      <c r="VEL124" s="1017"/>
      <c r="VEM124" s="1017"/>
      <c r="VEN124" s="1017"/>
      <c r="VEO124" s="1017"/>
      <c r="VEP124" s="1017"/>
      <c r="VEQ124" s="1017"/>
      <c r="VER124" s="1017"/>
      <c r="VES124" s="1017"/>
      <c r="VET124" s="1017"/>
      <c r="VEU124" s="1017"/>
      <c r="VEV124" s="1017"/>
      <c r="VEW124" s="1017"/>
      <c r="VEX124" s="1017"/>
      <c r="VEY124" s="1017"/>
      <c r="VEZ124" s="1017"/>
      <c r="VFA124" s="1017"/>
      <c r="VFB124" s="1017"/>
      <c r="VFC124" s="1017"/>
      <c r="VFD124" s="1017"/>
      <c r="VFE124" s="1017"/>
      <c r="VFF124" s="1017"/>
      <c r="VFG124" s="1017"/>
      <c r="VFH124" s="1017"/>
      <c r="VFI124" s="1017"/>
      <c r="VFJ124" s="1017"/>
      <c r="VFK124" s="1017"/>
      <c r="VFL124" s="1017"/>
      <c r="VFM124" s="1017"/>
      <c r="VFN124" s="1017"/>
      <c r="VFO124" s="1017"/>
      <c r="VFP124" s="1017"/>
      <c r="VFQ124" s="1017"/>
      <c r="VFR124" s="1017"/>
      <c r="VFS124" s="1017"/>
      <c r="VFT124" s="1017"/>
      <c r="VFU124" s="1017"/>
      <c r="VFV124" s="1017"/>
      <c r="VFW124" s="1017"/>
      <c r="VFX124" s="1017"/>
      <c r="VFY124" s="1017"/>
      <c r="VFZ124" s="1017"/>
      <c r="VGA124" s="1017"/>
      <c r="VGB124" s="1017"/>
      <c r="VGC124" s="1017"/>
      <c r="VGD124" s="1017"/>
      <c r="VGE124" s="1017"/>
      <c r="VGF124" s="1017"/>
      <c r="VGG124" s="1017"/>
      <c r="VGH124" s="1017"/>
      <c r="VGI124" s="1017"/>
      <c r="VGJ124" s="1017"/>
      <c r="VGK124" s="1017"/>
      <c r="VGL124" s="1017"/>
      <c r="VGM124" s="1017"/>
      <c r="VGN124" s="1017"/>
      <c r="VGO124" s="1017"/>
      <c r="VGP124" s="1017"/>
      <c r="VGQ124" s="1017"/>
      <c r="VGR124" s="1017"/>
      <c r="VGS124" s="1017"/>
      <c r="VGT124" s="1017"/>
      <c r="VGU124" s="1017"/>
      <c r="VGV124" s="1017"/>
      <c r="VGW124" s="1017"/>
      <c r="VGX124" s="1017"/>
      <c r="VGY124" s="1017"/>
      <c r="VGZ124" s="1017"/>
      <c r="VHA124" s="1017"/>
      <c r="VHB124" s="1017"/>
      <c r="VHC124" s="1017"/>
      <c r="VHD124" s="1017"/>
      <c r="VHE124" s="1017"/>
      <c r="VHF124" s="1017"/>
      <c r="VHG124" s="1017"/>
      <c r="VHH124" s="1017"/>
      <c r="VHI124" s="1017"/>
      <c r="VHJ124" s="1017"/>
      <c r="VHK124" s="1017"/>
      <c r="VHL124" s="1017"/>
      <c r="VHM124" s="1017"/>
      <c r="VHN124" s="1017"/>
      <c r="VHO124" s="1017"/>
      <c r="VHP124" s="1017"/>
      <c r="VHQ124" s="1017"/>
      <c r="VHR124" s="1017"/>
      <c r="VHS124" s="1017"/>
      <c r="VHT124" s="1017"/>
      <c r="VHU124" s="1017"/>
      <c r="VHV124" s="1017"/>
      <c r="VHW124" s="1017"/>
      <c r="VHX124" s="1017"/>
      <c r="VHY124" s="1017"/>
      <c r="VHZ124" s="1017"/>
      <c r="VIA124" s="1017"/>
      <c r="VIB124" s="1017"/>
      <c r="VIC124" s="1017"/>
      <c r="VID124" s="1017"/>
      <c r="VIE124" s="1017"/>
      <c r="VIF124" s="1017"/>
      <c r="VIG124" s="1017"/>
      <c r="VIH124" s="1017"/>
      <c r="VII124" s="1017"/>
      <c r="VIJ124" s="1017"/>
      <c r="VIK124" s="1017"/>
      <c r="VIL124" s="1017"/>
      <c r="VIM124" s="1017"/>
      <c r="VIN124" s="1017"/>
      <c r="VIO124" s="1017"/>
      <c r="VIP124" s="1017"/>
      <c r="VIQ124" s="1017"/>
      <c r="VIR124" s="1017"/>
      <c r="VIS124" s="1017"/>
      <c r="VIT124" s="1017"/>
      <c r="VIU124" s="1017"/>
      <c r="VIV124" s="1017"/>
      <c r="VIW124" s="1017"/>
      <c r="VIX124" s="1017"/>
      <c r="VIY124" s="1017"/>
      <c r="VIZ124" s="1017"/>
      <c r="VJA124" s="1017"/>
      <c r="VJB124" s="1017"/>
      <c r="VJC124" s="1017"/>
      <c r="VJD124" s="1017"/>
      <c r="VJE124" s="1017"/>
      <c r="VJF124" s="1017"/>
      <c r="VJG124" s="1017"/>
      <c r="VJH124" s="1017"/>
      <c r="VJI124" s="1017"/>
      <c r="VJJ124" s="1017"/>
      <c r="VJK124" s="1017"/>
      <c r="VJL124" s="1017"/>
      <c r="VJM124" s="1017"/>
      <c r="VJN124" s="1017"/>
      <c r="VJO124" s="1017"/>
      <c r="VJP124" s="1017"/>
      <c r="VJQ124" s="1017"/>
      <c r="VJR124" s="1017"/>
      <c r="VJS124" s="1017"/>
      <c r="VJT124" s="1017"/>
      <c r="VJU124" s="1017"/>
      <c r="VJV124" s="1017"/>
      <c r="VJW124" s="1017"/>
      <c r="VJX124" s="1017"/>
      <c r="VJY124" s="1017"/>
      <c r="VJZ124" s="1017"/>
      <c r="VKA124" s="1017"/>
      <c r="VKB124" s="1017"/>
      <c r="VKC124" s="1017"/>
      <c r="VKD124" s="1017"/>
      <c r="VKE124" s="1017"/>
      <c r="VKF124" s="1017"/>
      <c r="VKG124" s="1017"/>
      <c r="VKH124" s="1017"/>
      <c r="VKI124" s="1017"/>
      <c r="VKJ124" s="1017"/>
      <c r="VKK124" s="1017"/>
      <c r="VKL124" s="1017"/>
      <c r="VKM124" s="1017"/>
      <c r="VKN124" s="1017"/>
      <c r="VKO124" s="1017"/>
      <c r="VKP124" s="1017"/>
      <c r="VKQ124" s="1017"/>
      <c r="VKR124" s="1017"/>
      <c r="VKS124" s="1017"/>
      <c r="VKT124" s="1017"/>
      <c r="VKU124" s="1017"/>
      <c r="VKV124" s="1017"/>
      <c r="VKW124" s="1017"/>
      <c r="VKX124" s="1017"/>
      <c r="VKY124" s="1017"/>
      <c r="VKZ124" s="1017"/>
      <c r="VLA124" s="1017"/>
      <c r="VLB124" s="1017"/>
      <c r="VLC124" s="1017"/>
      <c r="VLD124" s="1017"/>
      <c r="VLE124" s="1017"/>
      <c r="VLF124" s="1017"/>
      <c r="VLG124" s="1017"/>
      <c r="VLH124" s="1017"/>
      <c r="VLI124" s="1017"/>
      <c r="VLJ124" s="1017"/>
      <c r="VLK124" s="1017"/>
      <c r="VLL124" s="1017"/>
      <c r="VLM124" s="1017"/>
      <c r="VLN124" s="1017"/>
      <c r="VLO124" s="1017"/>
      <c r="VLP124" s="1017"/>
      <c r="VLQ124" s="1017"/>
      <c r="VLR124" s="1017"/>
      <c r="VLS124" s="1017"/>
      <c r="VLT124" s="1017"/>
      <c r="VLU124" s="1017"/>
      <c r="VLV124" s="1017"/>
      <c r="VLW124" s="1017"/>
      <c r="VLX124" s="1017"/>
      <c r="VLY124" s="1017"/>
      <c r="VLZ124" s="1017"/>
      <c r="VMA124" s="1017"/>
      <c r="VMB124" s="1017"/>
      <c r="VMC124" s="1017"/>
      <c r="VMD124" s="1017"/>
      <c r="VME124" s="1017"/>
      <c r="VMF124" s="1017"/>
      <c r="VMG124" s="1017"/>
      <c r="VMH124" s="1017"/>
      <c r="VMI124" s="1017"/>
      <c r="VMJ124" s="1017"/>
      <c r="VMK124" s="1017"/>
      <c r="VML124" s="1017"/>
      <c r="VMM124" s="1017"/>
      <c r="VMN124" s="1017"/>
      <c r="VMO124" s="1017"/>
      <c r="VMP124" s="1017"/>
      <c r="VMQ124" s="1017"/>
      <c r="VMR124" s="1017"/>
      <c r="VMS124" s="1017"/>
      <c r="VMT124" s="1017"/>
      <c r="VMU124" s="1017"/>
      <c r="VMV124" s="1017"/>
      <c r="VMW124" s="1017"/>
      <c r="VMX124" s="1017"/>
      <c r="VMY124" s="1017"/>
      <c r="VMZ124" s="1017"/>
      <c r="VNA124" s="1017"/>
      <c r="VNB124" s="1017"/>
      <c r="VNC124" s="1017"/>
      <c r="VND124" s="1017"/>
      <c r="VNE124" s="1017"/>
      <c r="VNF124" s="1017"/>
      <c r="VNG124" s="1017"/>
      <c r="VNH124" s="1017"/>
      <c r="VNI124" s="1017"/>
      <c r="VNJ124" s="1017"/>
      <c r="VNK124" s="1017"/>
      <c r="VNL124" s="1017"/>
      <c r="VNM124" s="1017"/>
      <c r="VNN124" s="1017"/>
      <c r="VNO124" s="1017"/>
      <c r="VNP124" s="1017"/>
      <c r="VNQ124" s="1017"/>
      <c r="VNR124" s="1017"/>
      <c r="VNS124" s="1017"/>
      <c r="VNT124" s="1017"/>
      <c r="VNU124" s="1017"/>
      <c r="VNV124" s="1017"/>
      <c r="VNW124" s="1017"/>
      <c r="VNX124" s="1017"/>
      <c r="VNY124" s="1017"/>
      <c r="VNZ124" s="1017"/>
      <c r="VOA124" s="1017"/>
      <c r="VOB124" s="1017"/>
      <c r="VOC124" s="1017"/>
      <c r="VOD124" s="1017"/>
      <c r="VOE124" s="1017"/>
      <c r="VOF124" s="1017"/>
      <c r="VOG124" s="1017"/>
      <c r="VOH124" s="1017"/>
      <c r="VOI124" s="1017"/>
      <c r="VOJ124" s="1017"/>
      <c r="VOK124" s="1017"/>
      <c r="VOL124" s="1017"/>
      <c r="VOM124" s="1017"/>
      <c r="VON124" s="1017"/>
      <c r="VOO124" s="1017"/>
      <c r="VOP124" s="1017"/>
      <c r="VOQ124" s="1017"/>
      <c r="VOR124" s="1017"/>
      <c r="VOS124" s="1017"/>
      <c r="VOT124" s="1017"/>
      <c r="VOU124" s="1017"/>
      <c r="VOV124" s="1017"/>
      <c r="VOW124" s="1017"/>
      <c r="VOX124" s="1017"/>
      <c r="VOY124" s="1017"/>
      <c r="VOZ124" s="1017"/>
      <c r="VPA124" s="1017"/>
      <c r="VPB124" s="1017"/>
      <c r="VPC124" s="1017"/>
      <c r="VPD124" s="1017"/>
      <c r="VPE124" s="1017"/>
      <c r="VPF124" s="1017"/>
      <c r="VPG124" s="1017"/>
      <c r="VPH124" s="1017"/>
      <c r="VPI124" s="1017"/>
      <c r="VPJ124" s="1017"/>
      <c r="VPK124" s="1017"/>
      <c r="VPL124" s="1017"/>
      <c r="VPM124" s="1017"/>
      <c r="VPN124" s="1017"/>
      <c r="VPO124" s="1017"/>
      <c r="VPP124" s="1017"/>
      <c r="VPQ124" s="1017"/>
      <c r="VPR124" s="1017"/>
      <c r="VPS124" s="1017"/>
      <c r="VPT124" s="1017"/>
      <c r="VPU124" s="1017"/>
      <c r="VPV124" s="1017"/>
      <c r="VPW124" s="1017"/>
      <c r="VPX124" s="1017"/>
      <c r="VPY124" s="1017"/>
      <c r="VPZ124" s="1017"/>
      <c r="VQA124" s="1017"/>
      <c r="VQB124" s="1017"/>
      <c r="VQC124" s="1017"/>
      <c r="VQD124" s="1017"/>
      <c r="VQE124" s="1017"/>
      <c r="VQF124" s="1017"/>
      <c r="VQG124" s="1017"/>
      <c r="VQH124" s="1017"/>
      <c r="VQI124" s="1017"/>
      <c r="VQJ124" s="1017"/>
      <c r="VQK124" s="1017"/>
      <c r="VQL124" s="1017"/>
      <c r="VQM124" s="1017"/>
      <c r="VQN124" s="1017"/>
      <c r="VQO124" s="1017"/>
      <c r="VQP124" s="1017"/>
      <c r="VQQ124" s="1017"/>
      <c r="VQR124" s="1017"/>
      <c r="VQS124" s="1017"/>
      <c r="VQT124" s="1017"/>
      <c r="VQU124" s="1017"/>
      <c r="VQV124" s="1017"/>
      <c r="VQW124" s="1017"/>
      <c r="VQX124" s="1017"/>
      <c r="VQY124" s="1017"/>
      <c r="VQZ124" s="1017"/>
      <c r="VRA124" s="1017"/>
      <c r="VRB124" s="1017"/>
      <c r="VRC124" s="1017"/>
      <c r="VRD124" s="1017"/>
      <c r="VRE124" s="1017"/>
      <c r="VRF124" s="1017"/>
      <c r="VRG124" s="1017"/>
      <c r="VRH124" s="1017"/>
      <c r="VRI124" s="1017"/>
      <c r="VRJ124" s="1017"/>
      <c r="VRK124" s="1017"/>
      <c r="VRL124" s="1017"/>
      <c r="VRM124" s="1017"/>
      <c r="VRN124" s="1017"/>
      <c r="VRO124" s="1017"/>
      <c r="VRP124" s="1017"/>
      <c r="VRQ124" s="1017"/>
      <c r="VRR124" s="1017"/>
      <c r="VRS124" s="1017"/>
      <c r="VRT124" s="1017"/>
      <c r="VRU124" s="1017"/>
      <c r="VRV124" s="1017"/>
      <c r="VRW124" s="1017"/>
      <c r="VRX124" s="1017"/>
      <c r="VRY124" s="1017"/>
      <c r="VRZ124" s="1017"/>
      <c r="VSA124" s="1017"/>
      <c r="VSB124" s="1017"/>
      <c r="VSC124" s="1017"/>
      <c r="VSD124" s="1017"/>
      <c r="VSE124" s="1017"/>
      <c r="VSF124" s="1017"/>
      <c r="VSG124" s="1017"/>
      <c r="VSH124" s="1017"/>
      <c r="VSI124" s="1017"/>
      <c r="VSJ124" s="1017"/>
      <c r="VSK124" s="1017"/>
      <c r="VSL124" s="1017"/>
      <c r="VSM124" s="1017"/>
      <c r="VSN124" s="1017"/>
      <c r="VSO124" s="1017"/>
      <c r="VSP124" s="1017"/>
      <c r="VSQ124" s="1017"/>
      <c r="VSR124" s="1017"/>
      <c r="VSS124" s="1017"/>
      <c r="VST124" s="1017"/>
      <c r="VSU124" s="1017"/>
      <c r="VSV124" s="1017"/>
      <c r="VSW124" s="1017"/>
      <c r="VSX124" s="1017"/>
      <c r="VSY124" s="1017"/>
      <c r="VSZ124" s="1017"/>
      <c r="VTA124" s="1017"/>
      <c r="VTB124" s="1017"/>
      <c r="VTC124" s="1017"/>
      <c r="VTD124" s="1017"/>
      <c r="VTE124" s="1017"/>
      <c r="VTF124" s="1017"/>
      <c r="VTG124" s="1017"/>
      <c r="VTH124" s="1017"/>
      <c r="VTI124" s="1017"/>
      <c r="VTJ124" s="1017"/>
      <c r="VTK124" s="1017"/>
      <c r="VTL124" s="1017"/>
      <c r="VTM124" s="1017"/>
      <c r="VTN124" s="1017"/>
      <c r="VTO124" s="1017"/>
      <c r="VTP124" s="1017"/>
      <c r="VTQ124" s="1017"/>
      <c r="VTR124" s="1017"/>
      <c r="VTS124" s="1017"/>
      <c r="VTT124" s="1017"/>
      <c r="VTU124" s="1017"/>
      <c r="VTV124" s="1017"/>
      <c r="VTW124" s="1017"/>
      <c r="VTX124" s="1017"/>
      <c r="VTY124" s="1017"/>
      <c r="VTZ124" s="1017"/>
      <c r="VUA124" s="1017"/>
      <c r="VUB124" s="1017"/>
      <c r="VUC124" s="1017"/>
      <c r="VUD124" s="1017"/>
      <c r="VUE124" s="1017"/>
      <c r="VUF124" s="1017"/>
      <c r="VUG124" s="1017"/>
      <c r="VUH124" s="1017"/>
      <c r="VUI124" s="1017"/>
      <c r="VUJ124" s="1017"/>
      <c r="VUK124" s="1017"/>
      <c r="VUL124" s="1017"/>
      <c r="VUM124" s="1017"/>
      <c r="VUN124" s="1017"/>
      <c r="VUO124" s="1017"/>
      <c r="VUP124" s="1017"/>
      <c r="VUQ124" s="1017"/>
      <c r="VUR124" s="1017"/>
      <c r="VUS124" s="1017"/>
      <c r="VUT124" s="1017"/>
      <c r="VUU124" s="1017"/>
      <c r="VUV124" s="1017"/>
      <c r="VUW124" s="1017"/>
      <c r="VUX124" s="1017"/>
      <c r="VUY124" s="1017"/>
      <c r="VUZ124" s="1017"/>
      <c r="VVA124" s="1017"/>
      <c r="VVB124" s="1017"/>
      <c r="VVC124" s="1017"/>
      <c r="VVD124" s="1017"/>
      <c r="VVE124" s="1017"/>
      <c r="VVF124" s="1017"/>
      <c r="VVG124" s="1017"/>
      <c r="VVH124" s="1017"/>
      <c r="VVI124" s="1017"/>
      <c r="VVJ124" s="1017"/>
      <c r="VVK124" s="1017"/>
      <c r="VVL124" s="1017"/>
      <c r="VVM124" s="1017"/>
      <c r="VVN124" s="1017"/>
      <c r="VVO124" s="1017"/>
      <c r="VVP124" s="1017"/>
      <c r="VVQ124" s="1017"/>
      <c r="VVR124" s="1017"/>
      <c r="VVS124" s="1017"/>
      <c r="VVT124" s="1017"/>
      <c r="VVU124" s="1017"/>
      <c r="VVV124" s="1017"/>
      <c r="VVW124" s="1017"/>
      <c r="VVX124" s="1017"/>
      <c r="VVY124" s="1017"/>
      <c r="VVZ124" s="1017"/>
      <c r="VWA124" s="1017"/>
      <c r="VWB124" s="1017"/>
      <c r="VWC124" s="1017"/>
      <c r="VWD124" s="1017"/>
      <c r="VWE124" s="1017"/>
      <c r="VWF124" s="1017"/>
      <c r="VWG124" s="1017"/>
      <c r="VWH124" s="1017"/>
      <c r="VWI124" s="1017"/>
      <c r="VWJ124" s="1017"/>
      <c r="VWK124" s="1017"/>
      <c r="VWL124" s="1017"/>
      <c r="VWM124" s="1017"/>
      <c r="VWN124" s="1017"/>
      <c r="VWO124" s="1017"/>
      <c r="VWP124" s="1017"/>
      <c r="VWQ124" s="1017"/>
      <c r="VWR124" s="1017"/>
      <c r="VWS124" s="1017"/>
      <c r="VWT124" s="1017"/>
      <c r="VWU124" s="1017"/>
      <c r="VWV124" s="1017"/>
      <c r="VWW124" s="1017"/>
      <c r="VWX124" s="1017"/>
      <c r="VWY124" s="1017"/>
      <c r="VWZ124" s="1017"/>
      <c r="VXA124" s="1017"/>
      <c r="VXB124" s="1017"/>
      <c r="VXC124" s="1017"/>
      <c r="VXD124" s="1017"/>
      <c r="VXE124" s="1017"/>
      <c r="VXF124" s="1017"/>
      <c r="VXG124" s="1017"/>
      <c r="VXH124" s="1017"/>
      <c r="VXI124" s="1017"/>
      <c r="VXJ124" s="1017"/>
      <c r="VXK124" s="1017"/>
      <c r="VXL124" s="1017"/>
      <c r="VXM124" s="1017"/>
      <c r="VXN124" s="1017"/>
      <c r="VXO124" s="1017"/>
      <c r="VXP124" s="1017"/>
      <c r="VXQ124" s="1017"/>
      <c r="VXR124" s="1017"/>
      <c r="VXS124" s="1017"/>
      <c r="VXT124" s="1017"/>
      <c r="VXU124" s="1017"/>
      <c r="VXV124" s="1017"/>
      <c r="VXW124" s="1017"/>
      <c r="VXX124" s="1017"/>
      <c r="VXY124" s="1017"/>
      <c r="VXZ124" s="1017"/>
      <c r="VYA124" s="1017"/>
      <c r="VYB124" s="1017"/>
      <c r="VYC124" s="1017"/>
      <c r="VYD124" s="1017"/>
      <c r="VYE124" s="1017"/>
      <c r="VYF124" s="1017"/>
      <c r="VYG124" s="1017"/>
      <c r="VYH124" s="1017"/>
      <c r="VYI124" s="1017"/>
      <c r="VYJ124" s="1017"/>
      <c r="VYK124" s="1017"/>
      <c r="VYL124" s="1017"/>
      <c r="VYM124" s="1017"/>
      <c r="VYN124" s="1017"/>
      <c r="VYO124" s="1017"/>
      <c r="VYP124" s="1017"/>
      <c r="VYQ124" s="1017"/>
      <c r="VYR124" s="1017"/>
      <c r="VYS124" s="1017"/>
      <c r="VYT124" s="1017"/>
      <c r="VYU124" s="1017"/>
      <c r="VYV124" s="1017"/>
      <c r="VYW124" s="1017"/>
      <c r="VYX124" s="1017"/>
      <c r="VYY124" s="1017"/>
      <c r="VYZ124" s="1017"/>
      <c r="VZA124" s="1017"/>
      <c r="VZB124" s="1017"/>
      <c r="VZC124" s="1017"/>
      <c r="VZD124" s="1017"/>
      <c r="VZE124" s="1017"/>
      <c r="VZF124" s="1017"/>
      <c r="VZG124" s="1017"/>
      <c r="VZH124" s="1017"/>
      <c r="VZI124" s="1017"/>
      <c r="VZJ124" s="1017"/>
      <c r="VZK124" s="1017"/>
      <c r="VZL124" s="1017"/>
      <c r="VZM124" s="1017"/>
      <c r="VZN124" s="1017"/>
      <c r="VZO124" s="1017"/>
      <c r="VZP124" s="1017"/>
      <c r="VZQ124" s="1017"/>
      <c r="VZR124" s="1017"/>
      <c r="VZS124" s="1017"/>
      <c r="VZT124" s="1017"/>
      <c r="VZU124" s="1017"/>
      <c r="VZV124" s="1017"/>
      <c r="VZW124" s="1017"/>
      <c r="VZX124" s="1017"/>
      <c r="VZY124" s="1017"/>
      <c r="VZZ124" s="1017"/>
      <c r="WAA124" s="1017"/>
      <c r="WAB124" s="1017"/>
      <c r="WAC124" s="1017"/>
      <c r="WAD124" s="1017"/>
      <c r="WAE124" s="1017"/>
      <c r="WAF124" s="1017"/>
      <c r="WAG124" s="1017"/>
      <c r="WAH124" s="1017"/>
      <c r="WAI124" s="1017"/>
      <c r="WAJ124" s="1017"/>
      <c r="WAK124" s="1017"/>
      <c r="WAL124" s="1017"/>
      <c r="WAM124" s="1017"/>
      <c r="WAN124" s="1017"/>
      <c r="WAO124" s="1017"/>
      <c r="WAP124" s="1017"/>
      <c r="WAQ124" s="1017"/>
      <c r="WAR124" s="1017"/>
      <c r="WAS124" s="1017"/>
      <c r="WAT124" s="1017"/>
      <c r="WAU124" s="1017"/>
      <c r="WAV124" s="1017"/>
      <c r="WAW124" s="1017"/>
      <c r="WAX124" s="1017"/>
      <c r="WAY124" s="1017"/>
      <c r="WAZ124" s="1017"/>
      <c r="WBA124" s="1017"/>
      <c r="WBB124" s="1017"/>
      <c r="WBC124" s="1017"/>
      <c r="WBD124" s="1017"/>
      <c r="WBE124" s="1017"/>
      <c r="WBF124" s="1017"/>
      <c r="WBG124" s="1017"/>
      <c r="WBH124" s="1017"/>
      <c r="WBI124" s="1017"/>
      <c r="WBJ124" s="1017"/>
      <c r="WBK124" s="1017"/>
      <c r="WBL124" s="1017"/>
      <c r="WBM124" s="1017"/>
      <c r="WBN124" s="1017"/>
      <c r="WBO124" s="1017"/>
      <c r="WBP124" s="1017"/>
      <c r="WBQ124" s="1017"/>
      <c r="WBR124" s="1017"/>
      <c r="WBS124" s="1017"/>
      <c r="WBT124" s="1017"/>
      <c r="WBU124" s="1017"/>
      <c r="WBV124" s="1017"/>
      <c r="WBW124" s="1017"/>
      <c r="WBX124" s="1017"/>
      <c r="WBY124" s="1017"/>
      <c r="WBZ124" s="1017"/>
      <c r="WCA124" s="1017"/>
      <c r="WCB124" s="1017"/>
      <c r="WCC124" s="1017"/>
      <c r="WCD124" s="1017"/>
      <c r="WCE124" s="1017"/>
      <c r="WCF124" s="1017"/>
      <c r="WCG124" s="1017"/>
      <c r="WCH124" s="1017"/>
      <c r="WCI124" s="1017"/>
      <c r="WCJ124" s="1017"/>
      <c r="WCK124" s="1017"/>
      <c r="WCL124" s="1017"/>
      <c r="WCM124" s="1017"/>
      <c r="WCN124" s="1017"/>
      <c r="WCO124" s="1017"/>
      <c r="WCP124" s="1017"/>
      <c r="WCQ124" s="1017"/>
      <c r="WCR124" s="1017"/>
      <c r="WCS124" s="1017"/>
      <c r="WCT124" s="1017"/>
      <c r="WCU124" s="1017"/>
      <c r="WCV124" s="1017"/>
      <c r="WCW124" s="1017"/>
      <c r="WCX124" s="1017"/>
      <c r="WCY124" s="1017"/>
      <c r="WCZ124" s="1017"/>
      <c r="WDA124" s="1017"/>
      <c r="WDB124" s="1017"/>
      <c r="WDC124" s="1017"/>
      <c r="WDD124" s="1017"/>
      <c r="WDE124" s="1017"/>
      <c r="WDF124" s="1017"/>
      <c r="WDG124" s="1017"/>
      <c r="WDH124" s="1017"/>
      <c r="WDI124" s="1017"/>
      <c r="WDJ124" s="1017"/>
      <c r="WDK124" s="1017"/>
      <c r="WDL124" s="1017"/>
      <c r="WDM124" s="1017"/>
      <c r="WDN124" s="1017"/>
      <c r="WDO124" s="1017"/>
      <c r="WDP124" s="1017"/>
      <c r="WDQ124" s="1017"/>
      <c r="WDR124" s="1017"/>
      <c r="WDS124" s="1017"/>
      <c r="WDT124" s="1017"/>
      <c r="WDU124" s="1017"/>
      <c r="WDV124" s="1017"/>
      <c r="WDW124" s="1017"/>
      <c r="WDX124" s="1017"/>
      <c r="WDY124" s="1017"/>
      <c r="WDZ124" s="1017"/>
      <c r="WEA124" s="1017"/>
      <c r="WEB124" s="1017"/>
      <c r="WEC124" s="1017"/>
      <c r="WED124" s="1017"/>
      <c r="WEE124" s="1017"/>
      <c r="WEF124" s="1017"/>
      <c r="WEG124" s="1017"/>
      <c r="WEH124" s="1017"/>
      <c r="WEI124" s="1017"/>
      <c r="WEJ124" s="1017"/>
      <c r="WEK124" s="1017"/>
      <c r="WEL124" s="1017"/>
      <c r="WEM124" s="1017"/>
      <c r="WEN124" s="1017"/>
      <c r="WEO124" s="1017"/>
      <c r="WEP124" s="1017"/>
      <c r="WEQ124" s="1017"/>
      <c r="WER124" s="1017"/>
      <c r="WES124" s="1017"/>
      <c r="WET124" s="1017"/>
      <c r="WEU124" s="1017"/>
      <c r="WEV124" s="1017"/>
      <c r="WEW124" s="1017"/>
      <c r="WEX124" s="1017"/>
      <c r="WEY124" s="1017"/>
      <c r="WEZ124" s="1017"/>
      <c r="WFA124" s="1017"/>
      <c r="WFB124" s="1017"/>
      <c r="WFC124" s="1017"/>
      <c r="WFD124" s="1017"/>
      <c r="WFE124" s="1017"/>
      <c r="WFF124" s="1017"/>
      <c r="WFG124" s="1017"/>
      <c r="WFH124" s="1017"/>
      <c r="WFI124" s="1017"/>
      <c r="WFJ124" s="1017"/>
      <c r="WFK124" s="1017"/>
      <c r="WFL124" s="1017"/>
      <c r="WFM124" s="1017"/>
      <c r="WFN124" s="1017"/>
      <c r="WFO124" s="1017"/>
      <c r="WFP124" s="1017"/>
      <c r="WFQ124" s="1017"/>
      <c r="WFR124" s="1017"/>
      <c r="WFS124" s="1017"/>
      <c r="WFT124" s="1017"/>
      <c r="WFU124" s="1017"/>
      <c r="WFV124" s="1017"/>
      <c r="WFW124" s="1017"/>
      <c r="WFX124" s="1017"/>
      <c r="WFY124" s="1017"/>
      <c r="WFZ124" s="1017"/>
      <c r="WGA124" s="1017"/>
      <c r="WGB124" s="1017"/>
      <c r="WGC124" s="1017"/>
      <c r="WGD124" s="1017"/>
      <c r="WGE124" s="1017"/>
      <c r="WGF124" s="1017"/>
      <c r="WGG124" s="1017"/>
      <c r="WGH124" s="1017"/>
      <c r="WGI124" s="1017"/>
      <c r="WGJ124" s="1017"/>
      <c r="WGK124" s="1017"/>
      <c r="WGL124" s="1017"/>
      <c r="WGM124" s="1017"/>
      <c r="WGN124" s="1017"/>
      <c r="WGO124" s="1017"/>
      <c r="WGP124" s="1017"/>
      <c r="WGQ124" s="1017"/>
      <c r="WGR124" s="1017"/>
      <c r="WGS124" s="1017"/>
      <c r="WGT124" s="1017"/>
      <c r="WGU124" s="1017"/>
      <c r="WGV124" s="1017"/>
      <c r="WGW124" s="1017"/>
      <c r="WGX124" s="1017"/>
      <c r="WGY124" s="1017"/>
      <c r="WGZ124" s="1017"/>
      <c r="WHA124" s="1017"/>
      <c r="WHB124" s="1017"/>
      <c r="WHC124" s="1017"/>
      <c r="WHD124" s="1017"/>
      <c r="WHE124" s="1017"/>
      <c r="WHF124" s="1017"/>
      <c r="WHG124" s="1017"/>
      <c r="WHH124" s="1017"/>
      <c r="WHI124" s="1017"/>
      <c r="WHJ124" s="1017"/>
      <c r="WHK124" s="1017"/>
      <c r="WHL124" s="1017"/>
      <c r="WHM124" s="1017"/>
      <c r="WHN124" s="1017"/>
      <c r="WHO124" s="1017"/>
      <c r="WHP124" s="1017"/>
      <c r="WHQ124" s="1017"/>
      <c r="WHR124" s="1017"/>
      <c r="WHS124" s="1017"/>
      <c r="WHT124" s="1017"/>
      <c r="WHU124" s="1017"/>
      <c r="WHV124" s="1017"/>
      <c r="WHW124" s="1017"/>
      <c r="WHX124" s="1017"/>
      <c r="WHY124" s="1017"/>
      <c r="WHZ124" s="1017"/>
      <c r="WIA124" s="1017"/>
      <c r="WIB124" s="1017"/>
      <c r="WIC124" s="1017"/>
      <c r="WID124" s="1017"/>
      <c r="WIE124" s="1017"/>
      <c r="WIF124" s="1017"/>
      <c r="WIG124" s="1017"/>
      <c r="WIH124" s="1017"/>
      <c r="WII124" s="1017"/>
      <c r="WIJ124" s="1017"/>
      <c r="WIK124" s="1017"/>
      <c r="WIL124" s="1017"/>
      <c r="WIM124" s="1017"/>
      <c r="WIN124" s="1017"/>
      <c r="WIO124" s="1017"/>
      <c r="WIP124" s="1017"/>
      <c r="WIQ124" s="1017"/>
      <c r="WIR124" s="1017"/>
      <c r="WIS124" s="1017"/>
      <c r="WIT124" s="1017"/>
      <c r="WIU124" s="1017"/>
      <c r="WIV124" s="1017"/>
      <c r="WIW124" s="1017"/>
      <c r="WIX124" s="1017"/>
      <c r="WIY124" s="1017"/>
      <c r="WIZ124" s="1017"/>
      <c r="WJA124" s="1017"/>
      <c r="WJB124" s="1017"/>
      <c r="WJC124" s="1017"/>
      <c r="WJD124" s="1017"/>
      <c r="WJE124" s="1017"/>
      <c r="WJF124" s="1017"/>
      <c r="WJG124" s="1017"/>
      <c r="WJH124" s="1017"/>
      <c r="WJI124" s="1017"/>
      <c r="WJJ124" s="1017"/>
      <c r="WJK124" s="1017"/>
      <c r="WJL124" s="1017"/>
      <c r="WJM124" s="1017"/>
      <c r="WJN124" s="1017"/>
      <c r="WJO124" s="1017"/>
      <c r="WJP124" s="1017"/>
      <c r="WJQ124" s="1017"/>
      <c r="WJR124" s="1017"/>
      <c r="WJS124" s="1017"/>
      <c r="WJT124" s="1017"/>
      <c r="WJU124" s="1017"/>
      <c r="WJV124" s="1017"/>
      <c r="WJW124" s="1017"/>
      <c r="WJX124" s="1017"/>
      <c r="WJY124" s="1017"/>
      <c r="WJZ124" s="1017"/>
      <c r="WKA124" s="1017"/>
      <c r="WKB124" s="1017"/>
      <c r="WKC124" s="1017"/>
      <c r="WKD124" s="1017"/>
      <c r="WKE124" s="1017"/>
      <c r="WKF124" s="1017"/>
      <c r="WKG124" s="1017"/>
      <c r="WKH124" s="1017"/>
      <c r="WKI124" s="1017"/>
      <c r="WKJ124" s="1017"/>
      <c r="WKK124" s="1017"/>
      <c r="WKL124" s="1017"/>
      <c r="WKM124" s="1017"/>
      <c r="WKN124" s="1017"/>
      <c r="WKO124" s="1017"/>
      <c r="WKP124" s="1017"/>
      <c r="WKQ124" s="1017"/>
      <c r="WKR124" s="1017"/>
      <c r="WKS124" s="1017"/>
      <c r="WKT124" s="1017"/>
      <c r="WKU124" s="1017"/>
      <c r="WKV124" s="1017"/>
      <c r="WKW124" s="1017"/>
      <c r="WKX124" s="1017"/>
      <c r="WKY124" s="1017"/>
      <c r="WKZ124" s="1017"/>
      <c r="WLA124" s="1017"/>
      <c r="WLB124" s="1017"/>
      <c r="WLC124" s="1017"/>
      <c r="WLD124" s="1017"/>
      <c r="WLE124" s="1017"/>
      <c r="WLF124" s="1017"/>
      <c r="WLG124" s="1017"/>
      <c r="WLH124" s="1017"/>
      <c r="WLI124" s="1017"/>
      <c r="WLJ124" s="1017"/>
      <c r="WLK124" s="1017"/>
      <c r="WLL124" s="1017"/>
      <c r="WLM124" s="1017"/>
      <c r="WLN124" s="1017"/>
      <c r="WLO124" s="1017"/>
      <c r="WLP124" s="1017"/>
      <c r="WLQ124" s="1017"/>
      <c r="WLR124" s="1017"/>
      <c r="WLS124" s="1017"/>
      <c r="WLT124" s="1017"/>
      <c r="WLU124" s="1017"/>
      <c r="WLV124" s="1017"/>
      <c r="WLW124" s="1017"/>
      <c r="WLX124" s="1017"/>
      <c r="WLY124" s="1017"/>
      <c r="WLZ124" s="1017"/>
      <c r="WMA124" s="1017"/>
      <c r="WMB124" s="1017"/>
      <c r="WMC124" s="1017"/>
      <c r="WMD124" s="1017"/>
      <c r="WME124" s="1017"/>
      <c r="WMF124" s="1017"/>
      <c r="WMG124" s="1017"/>
      <c r="WMH124" s="1017"/>
      <c r="WMI124" s="1017"/>
      <c r="WMJ124" s="1017"/>
      <c r="WMK124" s="1017"/>
      <c r="WML124" s="1017"/>
      <c r="WMM124" s="1017"/>
      <c r="WMN124" s="1017"/>
      <c r="WMO124" s="1017"/>
      <c r="WMP124" s="1017"/>
      <c r="WMQ124" s="1017"/>
      <c r="WMR124" s="1017"/>
      <c r="WMS124" s="1017"/>
      <c r="WMT124" s="1017"/>
      <c r="WMU124" s="1017"/>
      <c r="WMV124" s="1017"/>
      <c r="WMW124" s="1017"/>
      <c r="WMX124" s="1017"/>
      <c r="WMY124" s="1017"/>
      <c r="WMZ124" s="1017"/>
      <c r="WNA124" s="1017"/>
      <c r="WNB124" s="1017"/>
      <c r="WNC124" s="1017"/>
      <c r="WND124" s="1017"/>
      <c r="WNE124" s="1017"/>
      <c r="WNF124" s="1017"/>
      <c r="WNG124" s="1017"/>
      <c r="WNH124" s="1017"/>
      <c r="WNI124" s="1017"/>
      <c r="WNJ124" s="1017"/>
      <c r="WNK124" s="1017"/>
      <c r="WNL124" s="1017"/>
      <c r="WNM124" s="1017"/>
      <c r="WNN124" s="1017"/>
      <c r="WNO124" s="1017"/>
      <c r="WNP124" s="1017"/>
      <c r="WNQ124" s="1017"/>
      <c r="WNR124" s="1017"/>
      <c r="WNS124" s="1017"/>
      <c r="WNT124" s="1017"/>
      <c r="WNU124" s="1017"/>
      <c r="WNV124" s="1017"/>
      <c r="WNW124" s="1017"/>
      <c r="WNX124" s="1017"/>
      <c r="WNY124" s="1017"/>
      <c r="WNZ124" s="1017"/>
      <c r="WOA124" s="1017"/>
      <c r="WOB124" s="1017"/>
      <c r="WOC124" s="1017"/>
      <c r="WOD124" s="1017"/>
      <c r="WOE124" s="1017"/>
      <c r="WOF124" s="1017"/>
      <c r="WOG124" s="1017"/>
      <c r="WOH124" s="1017"/>
      <c r="WOI124" s="1017"/>
      <c r="WOJ124" s="1017"/>
      <c r="WOK124" s="1017"/>
      <c r="WOL124" s="1017"/>
      <c r="WOM124" s="1017"/>
      <c r="WON124" s="1017"/>
      <c r="WOO124" s="1017"/>
      <c r="WOP124" s="1017"/>
      <c r="WOQ124" s="1017"/>
      <c r="WOR124" s="1017"/>
      <c r="WOS124" s="1017"/>
      <c r="WOT124" s="1017"/>
      <c r="WOU124" s="1017"/>
      <c r="WOV124" s="1017"/>
      <c r="WOW124" s="1017"/>
      <c r="WOX124" s="1017"/>
      <c r="WOY124" s="1017"/>
      <c r="WOZ124" s="1017"/>
      <c r="WPA124" s="1017"/>
      <c r="WPB124" s="1017"/>
      <c r="WPC124" s="1017"/>
      <c r="WPD124" s="1017"/>
      <c r="WPE124" s="1017"/>
      <c r="WPF124" s="1017"/>
      <c r="WPG124" s="1017"/>
      <c r="WPH124" s="1017"/>
      <c r="WPI124" s="1017"/>
      <c r="WPJ124" s="1017"/>
      <c r="WPK124" s="1017"/>
      <c r="WPL124" s="1017"/>
      <c r="WPM124" s="1017"/>
      <c r="WPN124" s="1017"/>
      <c r="WPO124" s="1017"/>
      <c r="WPP124" s="1017"/>
      <c r="WPQ124" s="1017"/>
      <c r="WPR124" s="1017"/>
      <c r="WPS124" s="1017"/>
      <c r="WPT124" s="1017"/>
      <c r="WPU124" s="1017"/>
      <c r="WPV124" s="1017"/>
      <c r="WPW124" s="1017"/>
      <c r="WPX124" s="1017"/>
      <c r="WPY124" s="1017"/>
      <c r="WPZ124" s="1017"/>
      <c r="WQA124" s="1017"/>
      <c r="WQB124" s="1017"/>
      <c r="WQC124" s="1017"/>
      <c r="WQD124" s="1017"/>
      <c r="WQE124" s="1017"/>
      <c r="WQF124" s="1017"/>
      <c r="WQG124" s="1017"/>
      <c r="WQH124" s="1017"/>
      <c r="WQI124" s="1017"/>
      <c r="WQJ124" s="1017"/>
      <c r="WQK124" s="1017"/>
      <c r="WQL124" s="1017"/>
      <c r="WQM124" s="1017"/>
      <c r="WQN124" s="1017"/>
      <c r="WQO124" s="1017"/>
      <c r="WQP124" s="1017"/>
      <c r="WQQ124" s="1017"/>
      <c r="WQR124" s="1017"/>
      <c r="WQS124" s="1017"/>
      <c r="WQT124" s="1017"/>
      <c r="WQU124" s="1017"/>
      <c r="WQV124" s="1017"/>
      <c r="WQW124" s="1017"/>
      <c r="WQX124" s="1017"/>
      <c r="WQY124" s="1017"/>
      <c r="WQZ124" s="1017"/>
      <c r="WRA124" s="1017"/>
      <c r="WRB124" s="1017"/>
      <c r="WRC124" s="1017"/>
      <c r="WRD124" s="1017"/>
      <c r="WRE124" s="1017"/>
      <c r="WRF124" s="1017"/>
      <c r="WRG124" s="1017"/>
      <c r="WRH124" s="1017"/>
      <c r="WRI124" s="1017"/>
      <c r="WRJ124" s="1017"/>
      <c r="WRK124" s="1017"/>
      <c r="WRL124" s="1017"/>
      <c r="WRM124" s="1017"/>
      <c r="WRN124" s="1017"/>
      <c r="WRO124" s="1017"/>
      <c r="WRP124" s="1017"/>
      <c r="WRQ124" s="1017"/>
      <c r="WRR124" s="1017"/>
      <c r="WRS124" s="1017"/>
      <c r="WRT124" s="1017"/>
      <c r="WRU124" s="1017"/>
      <c r="WRV124" s="1017"/>
      <c r="WRW124" s="1017"/>
      <c r="WRX124" s="1017"/>
      <c r="WRY124" s="1017"/>
      <c r="WRZ124" s="1017"/>
      <c r="WSA124" s="1017"/>
      <c r="WSB124" s="1017"/>
      <c r="WSC124" s="1017"/>
      <c r="WSD124" s="1017"/>
      <c r="WSE124" s="1017"/>
      <c r="WSF124" s="1017"/>
      <c r="WSG124" s="1017"/>
      <c r="WSH124" s="1017"/>
      <c r="WSI124" s="1017"/>
      <c r="WSJ124" s="1017"/>
      <c r="WSK124" s="1017"/>
      <c r="WSL124" s="1017"/>
      <c r="WSM124" s="1017"/>
      <c r="WSN124" s="1017"/>
      <c r="WSO124" s="1017"/>
      <c r="WSP124" s="1017"/>
      <c r="WSQ124" s="1017"/>
      <c r="WSR124" s="1017"/>
      <c r="WSS124" s="1017"/>
      <c r="WST124" s="1017"/>
      <c r="WSU124" s="1017"/>
      <c r="WSV124" s="1017"/>
      <c r="WSW124" s="1017"/>
      <c r="WSX124" s="1017"/>
      <c r="WSY124" s="1017"/>
      <c r="WSZ124" s="1017"/>
      <c r="WTA124" s="1017"/>
      <c r="WTB124" s="1017"/>
      <c r="WTC124" s="1017"/>
      <c r="WTD124" s="1017"/>
      <c r="WTE124" s="1017"/>
      <c r="WTF124" s="1017"/>
      <c r="WTG124" s="1017"/>
      <c r="WTH124" s="1017"/>
      <c r="WTI124" s="1017"/>
      <c r="WTJ124" s="1017"/>
      <c r="WTK124" s="1017"/>
      <c r="WTL124" s="1017"/>
      <c r="WTM124" s="1017"/>
      <c r="WTN124" s="1017"/>
      <c r="WTO124" s="1017"/>
      <c r="WTP124" s="1017"/>
      <c r="WTQ124" s="1017"/>
      <c r="WTR124" s="1017"/>
      <c r="WTS124" s="1017"/>
      <c r="WTT124" s="1017"/>
      <c r="WTU124" s="1017"/>
      <c r="WTV124" s="1017"/>
      <c r="WTW124" s="1017"/>
      <c r="WTX124" s="1017"/>
      <c r="WTY124" s="1017"/>
      <c r="WTZ124" s="1017"/>
      <c r="WUA124" s="1017"/>
      <c r="WUB124" s="1017"/>
      <c r="WUC124" s="1017"/>
      <c r="WUD124" s="1017"/>
      <c r="WUE124" s="1017"/>
      <c r="WUF124" s="1017"/>
      <c r="WUG124" s="1017"/>
      <c r="WUH124" s="1017"/>
      <c r="WUI124" s="1017"/>
      <c r="WUJ124" s="1017"/>
      <c r="WUK124" s="1017"/>
      <c r="WUL124" s="1017"/>
      <c r="WUM124" s="1017"/>
      <c r="WUN124" s="1017"/>
      <c r="WUO124" s="1017"/>
      <c r="WUP124" s="1017"/>
      <c r="WUQ124" s="1017"/>
      <c r="WUR124" s="1017"/>
      <c r="WUS124" s="1017"/>
      <c r="WUT124" s="1017"/>
      <c r="WUU124" s="1017"/>
      <c r="WUV124" s="1017"/>
      <c r="WUW124" s="1017"/>
      <c r="WUX124" s="1017"/>
      <c r="WUY124" s="1017"/>
      <c r="WUZ124" s="1017"/>
      <c r="WVA124" s="1017"/>
      <c r="WVB124" s="1017"/>
      <c r="WVC124" s="1017"/>
      <c r="WVD124" s="1017"/>
      <c r="WVE124" s="1017"/>
      <c r="WVF124" s="1017"/>
      <c r="WVG124" s="1017"/>
      <c r="WVH124" s="1017"/>
      <c r="WVI124" s="1017"/>
      <c r="WVJ124" s="1017"/>
      <c r="WVK124" s="1017"/>
      <c r="WVL124" s="1017"/>
      <c r="WVM124" s="1017"/>
      <c r="WVN124" s="1017"/>
      <c r="WVO124" s="1017"/>
      <c r="WVP124" s="1017"/>
      <c r="WVQ124" s="1017"/>
      <c r="WVR124" s="1017"/>
      <c r="WVS124" s="1017"/>
      <c r="WVT124" s="1017"/>
      <c r="WVU124" s="1017"/>
      <c r="WVV124" s="1017"/>
      <c r="WVW124" s="1017"/>
      <c r="WVX124" s="1017"/>
      <c r="WVY124" s="1017"/>
      <c r="WVZ124" s="1017"/>
      <c r="WWA124" s="1017"/>
      <c r="WWB124" s="1017"/>
      <c r="WWC124" s="1017"/>
      <c r="WWD124" s="1017"/>
      <c r="WWE124" s="1017"/>
      <c r="WWF124" s="1017"/>
      <c r="WWG124" s="1017"/>
      <c r="WWH124" s="1017"/>
      <c r="WWI124" s="1017"/>
      <c r="WWJ124" s="1017"/>
      <c r="WWK124" s="1017"/>
      <c r="WWL124" s="1017"/>
      <c r="WWM124" s="1017"/>
      <c r="WWN124" s="1017"/>
      <c r="WWO124" s="1017"/>
      <c r="WWP124" s="1017"/>
      <c r="WWQ124" s="1017"/>
      <c r="WWR124" s="1017"/>
      <c r="WWS124" s="1017"/>
      <c r="WWT124" s="1017"/>
      <c r="WWU124" s="1017"/>
      <c r="WWV124" s="1017"/>
      <c r="WWW124" s="1017"/>
      <c r="WWX124" s="1017"/>
      <c r="WWY124" s="1017"/>
      <c r="WWZ124" s="1017"/>
      <c r="WXA124" s="1017"/>
      <c r="WXB124" s="1017"/>
      <c r="WXC124" s="1017"/>
      <c r="WXD124" s="1017"/>
      <c r="WXE124" s="1017"/>
      <c r="WXF124" s="1017"/>
      <c r="WXG124" s="1017"/>
      <c r="WXH124" s="1017"/>
      <c r="WXI124" s="1017"/>
      <c r="WXJ124" s="1017"/>
      <c r="WXK124" s="1017"/>
      <c r="WXL124" s="1017"/>
      <c r="WXM124" s="1017"/>
      <c r="WXN124" s="1017"/>
      <c r="WXO124" s="1017"/>
      <c r="WXP124" s="1017"/>
      <c r="WXQ124" s="1017"/>
      <c r="WXR124" s="1017"/>
      <c r="WXS124" s="1017"/>
      <c r="WXT124" s="1017"/>
      <c r="WXU124" s="1017"/>
      <c r="WXV124" s="1017"/>
      <c r="WXW124" s="1017"/>
      <c r="WXX124" s="1017"/>
      <c r="WXY124" s="1017"/>
      <c r="WXZ124" s="1017"/>
      <c r="WYA124" s="1017"/>
      <c r="WYB124" s="1017"/>
      <c r="WYC124" s="1017"/>
      <c r="WYD124" s="1017"/>
      <c r="WYE124" s="1017"/>
      <c r="WYF124" s="1017"/>
      <c r="WYG124" s="1017"/>
      <c r="WYH124" s="1017"/>
      <c r="WYI124" s="1017"/>
      <c r="WYJ124" s="1017"/>
      <c r="WYK124" s="1017"/>
      <c r="WYL124" s="1017"/>
      <c r="WYM124" s="1017"/>
      <c r="WYN124" s="1017"/>
      <c r="WYO124" s="1017"/>
      <c r="WYP124" s="1017"/>
      <c r="WYQ124" s="1017"/>
      <c r="WYR124" s="1017"/>
      <c r="WYS124" s="1017"/>
      <c r="WYT124" s="1017"/>
      <c r="WYU124" s="1017"/>
      <c r="WYV124" s="1017"/>
      <c r="WYW124" s="1017"/>
      <c r="WYX124" s="1017"/>
      <c r="WYY124" s="1017"/>
      <c r="WYZ124" s="1017"/>
      <c r="WZA124" s="1017"/>
      <c r="WZB124" s="1017"/>
      <c r="WZC124" s="1017"/>
      <c r="WZD124" s="1017"/>
      <c r="WZE124" s="1017"/>
      <c r="WZF124" s="1017"/>
      <c r="WZG124" s="1017"/>
      <c r="WZH124" s="1017"/>
      <c r="WZI124" s="1017"/>
      <c r="WZJ124" s="1017"/>
      <c r="WZK124" s="1017"/>
      <c r="WZL124" s="1017"/>
      <c r="WZM124" s="1017"/>
      <c r="WZN124" s="1017"/>
      <c r="WZO124" s="1017"/>
      <c r="WZP124" s="1017"/>
      <c r="WZQ124" s="1017"/>
      <c r="WZR124" s="1017"/>
      <c r="WZS124" s="1017"/>
      <c r="WZT124" s="1017"/>
      <c r="WZU124" s="1017"/>
      <c r="WZV124" s="1017"/>
      <c r="WZW124" s="1017"/>
      <c r="WZX124" s="1017"/>
      <c r="WZY124" s="1017"/>
      <c r="WZZ124" s="1017"/>
      <c r="XAA124" s="1017"/>
      <c r="XAB124" s="1017"/>
      <c r="XAC124" s="1017"/>
      <c r="XAD124" s="1017"/>
      <c r="XAE124" s="1017"/>
      <c r="XAF124" s="1017"/>
      <c r="XAG124" s="1017"/>
      <c r="XAH124" s="1017"/>
      <c r="XAI124" s="1017"/>
      <c r="XAJ124" s="1017"/>
      <c r="XAK124" s="1017"/>
      <c r="XAL124" s="1017"/>
      <c r="XAM124" s="1017"/>
      <c r="XAN124" s="1017"/>
      <c r="XAO124" s="1017"/>
      <c r="XAP124" s="1017"/>
      <c r="XAQ124" s="1017"/>
      <c r="XAR124" s="1017"/>
      <c r="XAS124" s="1017"/>
      <c r="XAT124" s="1017"/>
      <c r="XAU124" s="1017"/>
      <c r="XAV124" s="1017"/>
      <c r="XAW124" s="1017"/>
      <c r="XAX124" s="1017"/>
      <c r="XAY124" s="1017"/>
      <c r="XAZ124" s="1017"/>
      <c r="XBA124" s="1017"/>
      <c r="XBB124" s="1017"/>
      <c r="XBC124" s="1017"/>
      <c r="XBD124" s="1017"/>
      <c r="XBE124" s="1017"/>
      <c r="XBF124" s="1017"/>
      <c r="XBG124" s="1017"/>
      <c r="XBH124" s="1017"/>
      <c r="XBI124" s="1017"/>
      <c r="XBJ124" s="1017"/>
      <c r="XBK124" s="1017"/>
      <c r="XBL124" s="1017"/>
      <c r="XBM124" s="1017"/>
      <c r="XBN124" s="1017"/>
      <c r="XBO124" s="1017"/>
      <c r="XBP124" s="1017"/>
      <c r="XBQ124" s="1017"/>
      <c r="XBR124" s="1017"/>
      <c r="XBS124" s="1017"/>
      <c r="XBT124" s="1017"/>
      <c r="XBU124" s="1017"/>
      <c r="XBV124" s="1017"/>
      <c r="XBW124" s="1017"/>
      <c r="XBX124" s="1017"/>
      <c r="XBY124" s="1017"/>
      <c r="XBZ124" s="1017"/>
      <c r="XCA124" s="1017"/>
      <c r="XCB124" s="1017"/>
      <c r="XCC124" s="1017"/>
      <c r="XCD124" s="1017"/>
      <c r="XCE124" s="1017"/>
      <c r="XCF124" s="1017"/>
      <c r="XCG124" s="1017"/>
      <c r="XCH124" s="1017"/>
      <c r="XCI124" s="1017"/>
      <c r="XCJ124" s="1017"/>
      <c r="XCK124" s="1017"/>
      <c r="XCL124" s="1017"/>
      <c r="XCM124" s="1017"/>
      <c r="XCN124" s="1017"/>
      <c r="XCO124" s="1017"/>
      <c r="XCP124" s="1017"/>
      <c r="XCQ124" s="1017"/>
      <c r="XCR124" s="1017"/>
      <c r="XCS124" s="1017"/>
      <c r="XCT124" s="1017"/>
      <c r="XCU124" s="1017"/>
      <c r="XCV124" s="1017"/>
      <c r="XCW124" s="1017"/>
      <c r="XCX124" s="1017"/>
      <c r="XCY124" s="1017"/>
      <c r="XCZ124" s="1017"/>
      <c r="XDA124" s="1017"/>
      <c r="XDB124" s="1017"/>
      <c r="XDC124" s="1017"/>
      <c r="XDD124" s="1017"/>
      <c r="XDE124" s="1017"/>
      <c r="XDF124" s="1017"/>
      <c r="XDG124" s="1017"/>
      <c r="XDH124" s="1017"/>
      <c r="XDI124" s="1017"/>
      <c r="XDJ124" s="1017"/>
      <c r="XDK124" s="1017"/>
      <c r="XDL124" s="1017"/>
      <c r="XDM124" s="1017"/>
      <c r="XDN124" s="1017"/>
      <c r="XDO124" s="1017"/>
      <c r="XDP124" s="1017"/>
      <c r="XDQ124" s="1017"/>
      <c r="XDR124" s="1017"/>
      <c r="XDS124" s="1017"/>
      <c r="XDT124" s="1017"/>
      <c r="XDU124" s="1017"/>
      <c r="XDV124" s="1017"/>
      <c r="XDW124" s="1017"/>
      <c r="XDX124" s="1017"/>
      <c r="XDY124" s="1017"/>
      <c r="XDZ124" s="1017"/>
      <c r="XEA124" s="1017"/>
      <c r="XEB124" s="1017"/>
      <c r="XEC124" s="1017"/>
      <c r="XED124" s="1017"/>
      <c r="XEE124" s="1017"/>
      <c r="XEF124" s="1017"/>
      <c r="XEG124" s="1017"/>
      <c r="XEH124" s="1017"/>
      <c r="XEI124" s="1017"/>
      <c r="XEJ124" s="1017"/>
      <c r="XEK124" s="1017"/>
      <c r="XEL124" s="1017"/>
      <c r="XEM124" s="1017"/>
      <c r="XEN124" s="1017"/>
      <c r="XEO124" s="1017"/>
      <c r="XEP124" s="1017"/>
      <c r="XEQ124" s="1017"/>
      <c r="XER124" s="1017"/>
      <c r="XES124" s="1017"/>
      <c r="XET124" s="1017"/>
      <c r="XEU124" s="1017"/>
      <c r="XEV124" s="1017"/>
      <c r="XEW124" s="1017"/>
      <c r="XEX124" s="1017"/>
      <c r="XEY124" s="1017"/>
      <c r="XEZ124" s="1017"/>
      <c r="XFA124" s="1017"/>
      <c r="XFB124" s="1017"/>
      <c r="XFC124" s="1017"/>
      <c r="XFD124" s="1017"/>
    </row>
    <row r="125" spans="1:16384" s="613" customFormat="1" ht="15" customHeight="1" x14ac:dyDescent="0.25">
      <c r="A125" s="1020"/>
      <c r="B125" s="1019"/>
      <c r="C125" s="1019"/>
      <c r="D125" s="1019"/>
      <c r="E125" s="1019"/>
      <c r="F125" s="1019"/>
      <c r="G125" s="1019"/>
      <c r="H125" s="1019"/>
      <c r="I125" s="1019"/>
      <c r="J125" s="1019"/>
      <c r="K125" s="1019"/>
      <c r="L125" s="1019"/>
      <c r="M125" s="1019"/>
      <c r="N125" s="1019"/>
      <c r="O125" s="594"/>
    </row>
    <row r="126" spans="1:16384" s="613" customFormat="1" ht="30" customHeight="1" x14ac:dyDescent="0.25">
      <c r="A126" s="1020"/>
      <c r="B126" s="1123" t="s">
        <v>63</v>
      </c>
      <c r="C126" s="484" t="s">
        <v>64</v>
      </c>
      <c r="D126" s="579" t="str">
        <f>CONCATENATE("Column ", LEFT(ADDRESS(ROW(OpRisk!D3),COLUMN(OpRisk!D3),4), 1))</f>
        <v>Column D</v>
      </c>
      <c r="E126" s="579" t="str">
        <f>CONCATENATE("Column ", LEFT(ADDRESS(ROW(OpRisk!E3),COLUMN(OpRisk!E3),4), 1))</f>
        <v>Column E</v>
      </c>
      <c r="F126" s="579" t="str">
        <f>CONCATENATE("Column ", LEFT(ADDRESS(ROW(OpRisk!F3),COLUMN(OpRisk!F3),4), 1))</f>
        <v>Column F</v>
      </c>
      <c r="G126" s="579" t="str">
        <f>CONCATENATE("Column ", LEFT(ADDRESS(ROW(OpRisk!G3),COLUMN(OpRisk!G3),4), 1))</f>
        <v>Column G</v>
      </c>
      <c r="H126" s="579" t="str">
        <f>CONCATENATE("Column ", LEFT(ADDRESS(ROW(OpRisk!H3),COLUMN(OpRisk!H3),4), 1))</f>
        <v>Column H</v>
      </c>
      <c r="I126" s="579" t="str">
        <f>CONCATENATE("Column ", LEFT(ADDRESS(ROW(OpRisk!I3),COLUMN(OpRisk!I3),4), 1))</f>
        <v>Column I</v>
      </c>
      <c r="J126" s="579" t="str">
        <f>CONCATENATE("Column ", LEFT(ADDRESS(ROW(OpRisk!J3),COLUMN(OpRisk!J3),4), 1))</f>
        <v>Column J</v>
      </c>
      <c r="K126" s="579" t="str">
        <f>CONCATENATE("Column ", LEFT(ADDRESS(ROW(OpRisk!K3),COLUMN(OpRisk!K3),4), 1))</f>
        <v>Column K</v>
      </c>
      <c r="L126" s="579" t="str">
        <f>CONCATENATE("Column ", LEFT(ADDRESS(ROW(OpRisk!L3),COLUMN(OpRisk!L3),4), 1))</f>
        <v>Column L</v>
      </c>
      <c r="M126" s="1135" t="str">
        <f>CONCATENATE("Column ", LEFT(ADDRESS(ROW(OpRisk!M3),COLUMN(OpRisk!M3),4), 1))</f>
        <v>Column M</v>
      </c>
      <c r="N126" s="1019"/>
      <c r="O126" s="594"/>
    </row>
    <row r="127" spans="1:16384" s="613" customFormat="1" ht="15" customHeight="1" x14ac:dyDescent="0.25">
      <c r="A127" s="1020"/>
      <c r="B127" s="1330" t="s">
        <v>100</v>
      </c>
      <c r="C127" s="90" t="str">
        <f>OpRisk!C41</f>
        <v>Check: row 40 ≤ row 39 ≤ row 38 ≤ row 37 ≤ row 36 ≤ row 35</v>
      </c>
      <c r="D127" s="498" t="str">
        <f>OpRisk!D41</f>
        <v>Pass</v>
      </c>
      <c r="E127" s="498" t="str">
        <f>OpRisk!E41</f>
        <v>Pass</v>
      </c>
      <c r="F127" s="498" t="str">
        <f>OpRisk!F41</f>
        <v>Pass</v>
      </c>
      <c r="G127" s="498" t="str">
        <f>OpRisk!G41</f>
        <v>Pass</v>
      </c>
      <c r="H127" s="498" t="str">
        <f>OpRisk!H41</f>
        <v>Pass</v>
      </c>
      <c r="I127" s="498" t="str">
        <f>OpRisk!I41</f>
        <v>Pass</v>
      </c>
      <c r="J127" s="498" t="str">
        <f>OpRisk!J41</f>
        <v>Pass</v>
      </c>
      <c r="K127" s="498" t="str">
        <f>OpRisk!K41</f>
        <v>Pass</v>
      </c>
      <c r="L127" s="498" t="str">
        <f>OpRisk!L41</f>
        <v>Pass</v>
      </c>
      <c r="M127" s="498" t="str">
        <f>OpRisk!M41</f>
        <v>Pass</v>
      </c>
      <c r="N127" s="1019"/>
      <c r="O127" s="594"/>
    </row>
    <row r="128" spans="1:16384" s="613" customFormat="1" ht="15" customHeight="1" x14ac:dyDescent="0.25">
      <c r="A128" s="1020"/>
      <c r="B128" s="1485" t="s">
        <v>100</v>
      </c>
      <c r="C128" s="423" t="str">
        <f>OpRisk!C48</f>
        <v>Check: row 47 ≤ row 46 ≤ row 45 ≤ row 44 ≤ row 43 ≤ row 42</v>
      </c>
      <c r="D128" s="350" t="str">
        <f>OpRisk!D48</f>
        <v>Pass</v>
      </c>
      <c r="E128" s="350" t="str">
        <f>OpRisk!E48</f>
        <v>Pass</v>
      </c>
      <c r="F128" s="350" t="str">
        <f>OpRisk!F48</f>
        <v>Pass</v>
      </c>
      <c r="G128" s="350" t="str">
        <f>OpRisk!G48</f>
        <v>Pass</v>
      </c>
      <c r="H128" s="350" t="str">
        <f>OpRisk!H48</f>
        <v>Pass</v>
      </c>
      <c r="I128" s="350" t="str">
        <f>OpRisk!I48</f>
        <v>Pass</v>
      </c>
      <c r="J128" s="350" t="str">
        <f>OpRisk!J48</f>
        <v>Pass</v>
      </c>
      <c r="K128" s="350" t="str">
        <f>OpRisk!K48</f>
        <v>Pass</v>
      </c>
      <c r="L128" s="350" t="str">
        <f>OpRisk!L48</f>
        <v>Pass</v>
      </c>
      <c r="M128" s="350" t="str">
        <f>OpRisk!M48</f>
        <v>Pass</v>
      </c>
      <c r="N128" s="1019"/>
      <c r="O128" s="594"/>
    </row>
    <row r="129" spans="1:15" s="613" customFormat="1" ht="15" customHeight="1" x14ac:dyDescent="0.25">
      <c r="A129" s="1020"/>
      <c r="B129" s="1485" t="s">
        <v>100</v>
      </c>
      <c r="C129" s="423" t="str">
        <f>OpRisk!C52</f>
        <v>Check: row 51 ≥ row 50 ≥ row 49</v>
      </c>
      <c r="D129" s="350" t="str">
        <f>OpRisk!D52</f>
        <v>Pass</v>
      </c>
      <c r="E129" s="350" t="str">
        <f>OpRisk!E52</f>
        <v>Pass</v>
      </c>
      <c r="F129" s="350" t="str">
        <f>OpRisk!F52</f>
        <v>Pass</v>
      </c>
      <c r="G129" s="350" t="str">
        <f>OpRisk!G52</f>
        <v>Pass</v>
      </c>
      <c r="H129" s="350" t="str">
        <f>OpRisk!H52</f>
        <v>Pass</v>
      </c>
      <c r="I129" s="350" t="str">
        <f>OpRisk!I52</f>
        <v>Pass</v>
      </c>
      <c r="J129" s="350" t="str">
        <f>OpRisk!J52</f>
        <v>Pass</v>
      </c>
      <c r="K129" s="350" t="str">
        <f>OpRisk!K52</f>
        <v>Pass</v>
      </c>
      <c r="L129" s="350" t="str">
        <f>OpRisk!L52</f>
        <v>Pass</v>
      </c>
      <c r="M129" s="350" t="str">
        <f>OpRisk!M52</f>
        <v>Pass</v>
      </c>
      <c r="N129" s="1019"/>
      <c r="O129" s="594"/>
    </row>
    <row r="130" spans="1:15" s="613" customFormat="1" ht="15" customHeight="1" x14ac:dyDescent="0.25">
      <c r="A130" s="1020"/>
      <c r="B130" s="1485" t="s">
        <v>100</v>
      </c>
      <c r="C130" s="423" t="str">
        <f>OpRisk!C58</f>
        <v>Check: row 57 ≤ row 56 ≤ row 55 ≤ row 54</v>
      </c>
      <c r="D130" s="350" t="str">
        <f>OpRisk!D58</f>
        <v>Pass</v>
      </c>
      <c r="E130" s="350" t="str">
        <f>OpRisk!E58</f>
        <v>Pass</v>
      </c>
      <c r="F130" s="350" t="str">
        <f>OpRisk!F58</f>
        <v>Pass</v>
      </c>
      <c r="G130" s="350" t="str">
        <f>OpRisk!G58</f>
        <v>Pass</v>
      </c>
      <c r="H130" s="350" t="str">
        <f>OpRisk!H58</f>
        <v>Pass</v>
      </c>
      <c r="I130" s="350" t="str">
        <f>OpRisk!I58</f>
        <v>Pass</v>
      </c>
      <c r="J130" s="350" t="str">
        <f>OpRisk!J58</f>
        <v>Pass</v>
      </c>
      <c r="K130" s="350" t="str">
        <f>OpRisk!K58</f>
        <v>Pass</v>
      </c>
      <c r="L130" s="350" t="str">
        <f>OpRisk!L58</f>
        <v>Pass</v>
      </c>
      <c r="M130" s="350" t="str">
        <f>OpRisk!M58</f>
        <v>Pass</v>
      </c>
      <c r="N130" s="1019"/>
      <c r="O130" s="594"/>
    </row>
    <row r="131" spans="1:15" s="613" customFormat="1" ht="15" customHeight="1" x14ac:dyDescent="0.25">
      <c r="A131" s="1020"/>
      <c r="B131" s="1485" t="s">
        <v>100</v>
      </c>
      <c r="C131" s="423" t="str">
        <f>OpRisk!C63</f>
        <v>Check: row 62 ≤ row 61 ≤ row 60 ≤ row 59</v>
      </c>
      <c r="D131" s="350" t="str">
        <f>OpRisk!D63</f>
        <v>Pass</v>
      </c>
      <c r="E131" s="350" t="str">
        <f>OpRisk!E63</f>
        <v>Pass</v>
      </c>
      <c r="F131" s="350" t="str">
        <f>OpRisk!F63</f>
        <v>Pass</v>
      </c>
      <c r="G131" s="350" t="str">
        <f>OpRisk!G63</f>
        <v>Pass</v>
      </c>
      <c r="H131" s="350" t="str">
        <f>OpRisk!H63</f>
        <v>Pass</v>
      </c>
      <c r="I131" s="350" t="str">
        <f>OpRisk!I63</f>
        <v>Pass</v>
      </c>
      <c r="J131" s="350" t="str">
        <f>OpRisk!J63</f>
        <v>Pass</v>
      </c>
      <c r="K131" s="350" t="str">
        <f>OpRisk!K63</f>
        <v>Pass</v>
      </c>
      <c r="L131" s="350" t="str">
        <f>OpRisk!L63</f>
        <v>Pass</v>
      </c>
      <c r="M131" s="350" t="str">
        <f>OpRisk!M63</f>
        <v>Pass</v>
      </c>
      <c r="N131" s="1019"/>
      <c r="O131" s="594"/>
    </row>
    <row r="132" spans="1:15" s="613" customFormat="1" ht="15" customHeight="1" x14ac:dyDescent="0.25">
      <c r="A132" s="1020"/>
      <c r="B132" s="1485" t="s">
        <v>100</v>
      </c>
      <c r="C132" s="423" t="str">
        <f>OpRisk!C67</f>
        <v>Check: row 66 ≥ row 65 ≥ row 64</v>
      </c>
      <c r="D132" s="350" t="str">
        <f>OpRisk!D67</f>
        <v>Pass</v>
      </c>
      <c r="E132" s="350" t="str">
        <f>OpRisk!E67</f>
        <v>Pass</v>
      </c>
      <c r="F132" s="350" t="str">
        <f>OpRisk!F67</f>
        <v>Pass</v>
      </c>
      <c r="G132" s="350" t="str">
        <f>OpRisk!G67</f>
        <v>Pass</v>
      </c>
      <c r="H132" s="350" t="str">
        <f>OpRisk!H67</f>
        <v>Pass</v>
      </c>
      <c r="I132" s="350" t="str">
        <f>OpRisk!I67</f>
        <v>Pass</v>
      </c>
      <c r="J132" s="350" t="str">
        <f>OpRisk!J67</f>
        <v>Pass</v>
      </c>
      <c r="K132" s="350" t="str">
        <f>OpRisk!K67</f>
        <v>Pass</v>
      </c>
      <c r="L132" s="350" t="str">
        <f>OpRisk!L67</f>
        <v>Pass</v>
      </c>
      <c r="M132" s="350" t="str">
        <f>OpRisk!M67</f>
        <v>Pass</v>
      </c>
      <c r="N132" s="1019"/>
      <c r="O132" s="594"/>
    </row>
    <row r="133" spans="1:15" s="613" customFormat="1" ht="15" customHeight="1" x14ac:dyDescent="0.25">
      <c r="A133" s="1020"/>
      <c r="B133" s="1485" t="s">
        <v>100</v>
      </c>
      <c r="C133" s="423" t="str">
        <f>OpRisk!C73</f>
        <v>Check: row 72 ≤ row 71 ≤ row 70 ≤ row 69</v>
      </c>
      <c r="D133" s="350" t="str">
        <f>OpRisk!D73</f>
        <v>Pass</v>
      </c>
      <c r="E133" s="350" t="str">
        <f>OpRisk!E73</f>
        <v>Pass</v>
      </c>
      <c r="F133" s="350" t="str">
        <f>OpRisk!F73</f>
        <v>Pass</v>
      </c>
      <c r="G133" s="350" t="str">
        <f>OpRisk!G73</f>
        <v>Pass</v>
      </c>
      <c r="H133" s="350" t="str">
        <f>OpRisk!H73</f>
        <v>Pass</v>
      </c>
      <c r="I133" s="350" t="str">
        <f>OpRisk!I73</f>
        <v>Pass</v>
      </c>
      <c r="J133" s="350" t="str">
        <f>OpRisk!J73</f>
        <v>Pass</v>
      </c>
      <c r="K133" s="350" t="str">
        <f>OpRisk!K73</f>
        <v>Pass</v>
      </c>
      <c r="L133" s="350" t="str">
        <f>OpRisk!L73</f>
        <v>Pass</v>
      </c>
      <c r="M133" s="350" t="str">
        <f>OpRisk!M73</f>
        <v>Pass</v>
      </c>
      <c r="N133" s="1019"/>
      <c r="O133" s="594"/>
    </row>
    <row r="134" spans="1:15" s="613" customFormat="1" ht="15" customHeight="1" x14ac:dyDescent="0.25">
      <c r="A134" s="1020"/>
      <c r="B134" s="1485" t="s">
        <v>100</v>
      </c>
      <c r="C134" s="423" t="str">
        <f>OpRisk!C78</f>
        <v>Check: row 77 ≤ row 76 ≤ row 75 ≤ row 74</v>
      </c>
      <c r="D134" s="350" t="str">
        <f>OpRisk!D78</f>
        <v>Pass</v>
      </c>
      <c r="E134" s="350" t="str">
        <f>OpRisk!E78</f>
        <v>Pass</v>
      </c>
      <c r="F134" s="350" t="str">
        <f>OpRisk!F78</f>
        <v>Pass</v>
      </c>
      <c r="G134" s="350" t="str">
        <f>OpRisk!G78</f>
        <v>Pass</v>
      </c>
      <c r="H134" s="350" t="str">
        <f>OpRisk!H78</f>
        <v>Pass</v>
      </c>
      <c r="I134" s="350" t="str">
        <f>OpRisk!I78</f>
        <v>Pass</v>
      </c>
      <c r="J134" s="350" t="str">
        <f>OpRisk!J78</f>
        <v>Pass</v>
      </c>
      <c r="K134" s="350" t="str">
        <f>OpRisk!K78</f>
        <v>Pass</v>
      </c>
      <c r="L134" s="350" t="str">
        <f>OpRisk!L78</f>
        <v>Pass</v>
      </c>
      <c r="M134" s="350" t="str">
        <f>OpRisk!M78</f>
        <v>Pass</v>
      </c>
      <c r="N134" s="1019"/>
      <c r="O134" s="594"/>
    </row>
    <row r="135" spans="1:15" s="613" customFormat="1" ht="15" customHeight="1" x14ac:dyDescent="0.25">
      <c r="A135" s="1020"/>
      <c r="B135" s="1485" t="s">
        <v>100</v>
      </c>
      <c r="C135" s="423" t="str">
        <f>OpRisk!C82</f>
        <v>Check: row 81 ≥ row 80 ≥ row 79</v>
      </c>
      <c r="D135" s="350" t="str">
        <f>OpRisk!D82</f>
        <v>Pass</v>
      </c>
      <c r="E135" s="350" t="str">
        <f>OpRisk!E82</f>
        <v>Pass</v>
      </c>
      <c r="F135" s="350" t="str">
        <f>OpRisk!F82</f>
        <v>Pass</v>
      </c>
      <c r="G135" s="350" t="str">
        <f>OpRisk!G82</f>
        <v>Pass</v>
      </c>
      <c r="H135" s="350" t="str">
        <f>OpRisk!H82</f>
        <v>Pass</v>
      </c>
      <c r="I135" s="350" t="str">
        <f>OpRisk!I82</f>
        <v>Pass</v>
      </c>
      <c r="J135" s="350" t="str">
        <f>OpRisk!J82</f>
        <v>Pass</v>
      </c>
      <c r="K135" s="350" t="str">
        <f>OpRisk!K82</f>
        <v>Pass</v>
      </c>
      <c r="L135" s="350" t="str">
        <f>OpRisk!L82</f>
        <v>Pass</v>
      </c>
      <c r="M135" s="350" t="str">
        <f>OpRisk!M82</f>
        <v>Pass</v>
      </c>
      <c r="N135" s="1019"/>
      <c r="O135" s="594"/>
    </row>
    <row r="136" spans="1:15" s="613" customFormat="1" ht="15" customHeight="1" x14ac:dyDescent="0.25">
      <c r="A136" s="1020"/>
      <c r="B136" s="1485" t="s">
        <v>100</v>
      </c>
      <c r="C136" s="423" t="str">
        <f>OpRisk!C88</f>
        <v>Check: row 87 ≤ row 86 ≤ row 85 ≤ row 84</v>
      </c>
      <c r="D136" s="350" t="str">
        <f>OpRisk!D88</f>
        <v>Pass</v>
      </c>
      <c r="E136" s="350" t="str">
        <f>OpRisk!E88</f>
        <v>Pass</v>
      </c>
      <c r="F136" s="350" t="str">
        <f>OpRisk!F88</f>
        <v>Pass</v>
      </c>
      <c r="G136" s="350" t="str">
        <f>OpRisk!G88</f>
        <v>Pass</v>
      </c>
      <c r="H136" s="350" t="str">
        <f>OpRisk!H88</f>
        <v>Pass</v>
      </c>
      <c r="I136" s="350" t="str">
        <f>OpRisk!I88</f>
        <v>Pass</v>
      </c>
      <c r="J136" s="350" t="str">
        <f>OpRisk!J88</f>
        <v>Pass</v>
      </c>
      <c r="K136" s="350" t="str">
        <f>OpRisk!K88</f>
        <v>Pass</v>
      </c>
      <c r="L136" s="350" t="str">
        <f>OpRisk!L88</f>
        <v>Pass</v>
      </c>
      <c r="M136" s="350" t="str">
        <f>OpRisk!M88</f>
        <v>Pass</v>
      </c>
      <c r="N136" s="1019"/>
      <c r="O136" s="594"/>
    </row>
    <row r="137" spans="1:15" s="613" customFormat="1" ht="15" customHeight="1" x14ac:dyDescent="0.25">
      <c r="A137" s="1020"/>
      <c r="B137" s="1485" t="s">
        <v>100</v>
      </c>
      <c r="C137" s="423" t="str">
        <f>OpRisk!C93</f>
        <v>Check: row 92 ≤ row 91 ≤ row 90 ≤ row 89</v>
      </c>
      <c r="D137" s="350" t="str">
        <f>OpRisk!D93</f>
        <v>Pass</v>
      </c>
      <c r="E137" s="350" t="str">
        <f>OpRisk!E93</f>
        <v>Pass</v>
      </c>
      <c r="F137" s="350" t="str">
        <f>OpRisk!F93</f>
        <v>Pass</v>
      </c>
      <c r="G137" s="350" t="str">
        <f>OpRisk!G93</f>
        <v>Pass</v>
      </c>
      <c r="H137" s="350" t="str">
        <f>OpRisk!H93</f>
        <v>Pass</v>
      </c>
      <c r="I137" s="350" t="str">
        <f>OpRisk!I93</f>
        <v>Pass</v>
      </c>
      <c r="J137" s="350" t="str">
        <f>OpRisk!J93</f>
        <v>Pass</v>
      </c>
      <c r="K137" s="350" t="str">
        <f>OpRisk!K93</f>
        <v>Pass</v>
      </c>
      <c r="L137" s="350" t="str">
        <f>OpRisk!L93</f>
        <v>Pass</v>
      </c>
      <c r="M137" s="350" t="str">
        <f>OpRisk!M93</f>
        <v>Pass</v>
      </c>
      <c r="N137" s="1019"/>
      <c r="O137" s="594"/>
    </row>
    <row r="138" spans="1:15" s="613" customFormat="1" ht="15" customHeight="1" x14ac:dyDescent="0.25">
      <c r="A138" s="1020"/>
      <c r="B138" s="1485" t="s">
        <v>100</v>
      </c>
      <c r="C138" s="423" t="str">
        <f>OpRisk!C97</f>
        <v>Check: row 96 ≥ row 95 ≥ row 94</v>
      </c>
      <c r="D138" s="350" t="str">
        <f>OpRisk!D97</f>
        <v>Pass</v>
      </c>
      <c r="E138" s="350" t="str">
        <f>OpRisk!E97</f>
        <v>Pass</v>
      </c>
      <c r="F138" s="350" t="str">
        <f>OpRisk!F97</f>
        <v>Pass</v>
      </c>
      <c r="G138" s="350" t="str">
        <f>OpRisk!G97</f>
        <v>Pass</v>
      </c>
      <c r="H138" s="350" t="str">
        <f>OpRisk!H97</f>
        <v>Pass</v>
      </c>
      <c r="I138" s="350" t="str">
        <f>OpRisk!I97</f>
        <v>Pass</v>
      </c>
      <c r="J138" s="350" t="str">
        <f>OpRisk!J97</f>
        <v>Pass</v>
      </c>
      <c r="K138" s="350" t="str">
        <f>OpRisk!K97</f>
        <v>Pass</v>
      </c>
      <c r="L138" s="350" t="str">
        <f>OpRisk!L97</f>
        <v>Pass</v>
      </c>
      <c r="M138" s="350" t="str">
        <f>OpRisk!M97</f>
        <v>Pass</v>
      </c>
      <c r="N138" s="1019"/>
      <c r="O138" s="594"/>
    </row>
    <row r="139" spans="1:15" s="613" customFormat="1" ht="15" customHeight="1" x14ac:dyDescent="0.25">
      <c r="A139" s="1020"/>
      <c r="B139" s="1485" t="s">
        <v>100</v>
      </c>
      <c r="C139" s="423" t="str">
        <f>OpRisk!C103</f>
        <v>Check: row 102 ≤ row 101 ≤ row 100 ≤ row 99</v>
      </c>
      <c r="D139" s="350" t="str">
        <f>OpRisk!D103</f>
        <v>Pass</v>
      </c>
      <c r="E139" s="350" t="str">
        <f>OpRisk!E103</f>
        <v>Pass</v>
      </c>
      <c r="F139" s="350" t="str">
        <f>OpRisk!F103</f>
        <v>Pass</v>
      </c>
      <c r="G139" s="350" t="str">
        <f>OpRisk!G103</f>
        <v>Pass</v>
      </c>
      <c r="H139" s="350" t="str">
        <f>OpRisk!H103</f>
        <v>Pass</v>
      </c>
      <c r="I139" s="350" t="str">
        <f>OpRisk!I103</f>
        <v>Pass</v>
      </c>
      <c r="J139" s="350" t="str">
        <f>OpRisk!J103</f>
        <v>Pass</v>
      </c>
      <c r="K139" s="350" t="str">
        <f>OpRisk!K103</f>
        <v>Pass</v>
      </c>
      <c r="L139" s="350" t="str">
        <f>OpRisk!L103</f>
        <v>Pass</v>
      </c>
      <c r="M139" s="350" t="str">
        <f>OpRisk!M103</f>
        <v>Pass</v>
      </c>
      <c r="N139" s="1019"/>
      <c r="O139" s="594"/>
    </row>
    <row r="140" spans="1:15" s="613" customFormat="1" ht="15" customHeight="1" x14ac:dyDescent="0.25">
      <c r="A140" s="1020"/>
      <c r="B140" s="1485" t="s">
        <v>100</v>
      </c>
      <c r="C140" s="423" t="str">
        <f>OpRisk!C108</f>
        <v>Check: row 107 ≤ row 106 ≤ row 105 ≤ row 104</v>
      </c>
      <c r="D140" s="350" t="str">
        <f>OpRisk!D108</f>
        <v>Pass</v>
      </c>
      <c r="E140" s="350" t="str">
        <f>OpRisk!E108</f>
        <v>Pass</v>
      </c>
      <c r="F140" s="350" t="str">
        <f>OpRisk!F108</f>
        <v>Pass</v>
      </c>
      <c r="G140" s="350" t="str">
        <f>OpRisk!G108</f>
        <v>Pass</v>
      </c>
      <c r="H140" s="350" t="str">
        <f>OpRisk!H108</f>
        <v>Pass</v>
      </c>
      <c r="I140" s="350" t="str">
        <f>OpRisk!I108</f>
        <v>Pass</v>
      </c>
      <c r="J140" s="350" t="str">
        <f>OpRisk!J108</f>
        <v>Pass</v>
      </c>
      <c r="K140" s="350" t="str">
        <f>OpRisk!K108</f>
        <v>Pass</v>
      </c>
      <c r="L140" s="350" t="str">
        <f>OpRisk!L108</f>
        <v>Pass</v>
      </c>
      <c r="M140" s="350" t="str">
        <f>OpRisk!M108</f>
        <v>Pass</v>
      </c>
      <c r="N140" s="1019"/>
      <c r="O140" s="594"/>
    </row>
    <row r="141" spans="1:15" s="613" customFormat="1" ht="15" customHeight="1" x14ac:dyDescent="0.25">
      <c r="A141" s="1020"/>
      <c r="B141" s="1485" t="s">
        <v>100</v>
      </c>
      <c r="C141" s="423" t="str">
        <f>OpRisk!C112</f>
        <v>Check: row 111 ≥ row 110 ≥ row 109</v>
      </c>
      <c r="D141" s="350" t="str">
        <f>OpRisk!D112</f>
        <v>Pass</v>
      </c>
      <c r="E141" s="350" t="str">
        <f>OpRisk!E112</f>
        <v>Pass</v>
      </c>
      <c r="F141" s="350" t="str">
        <f>OpRisk!F112</f>
        <v>Pass</v>
      </c>
      <c r="G141" s="350" t="str">
        <f>OpRisk!G112</f>
        <v>Pass</v>
      </c>
      <c r="H141" s="350" t="str">
        <f>OpRisk!H112</f>
        <v>Pass</v>
      </c>
      <c r="I141" s="350" t="str">
        <f>OpRisk!I112</f>
        <v>Pass</v>
      </c>
      <c r="J141" s="350" t="str">
        <f>OpRisk!J112</f>
        <v>Pass</v>
      </c>
      <c r="K141" s="350" t="str">
        <f>OpRisk!K112</f>
        <v>Pass</v>
      </c>
      <c r="L141" s="350" t="str">
        <f>OpRisk!L112</f>
        <v>Pass</v>
      </c>
      <c r="M141" s="350" t="str">
        <f>OpRisk!M112</f>
        <v>Pass</v>
      </c>
      <c r="N141" s="1019"/>
      <c r="O141" s="594"/>
    </row>
    <row r="142" spans="1:15" s="613" customFormat="1" ht="15" customHeight="1" x14ac:dyDescent="0.25">
      <c r="A142" s="1020"/>
      <c r="B142" s="1485" t="s">
        <v>100</v>
      </c>
      <c r="C142" s="423" t="str">
        <f>OpRisk!C118</f>
        <v>Check: row 117 ≤ row 116 ≤ row 115 ≤ row 114</v>
      </c>
      <c r="D142" s="350" t="str">
        <f>OpRisk!D118</f>
        <v>Pass</v>
      </c>
      <c r="E142" s="350" t="str">
        <f>OpRisk!E118</f>
        <v>Pass</v>
      </c>
      <c r="F142" s="350" t="str">
        <f>OpRisk!F118</f>
        <v>Pass</v>
      </c>
      <c r="G142" s="350" t="str">
        <f>OpRisk!G118</f>
        <v>Pass</v>
      </c>
      <c r="H142" s="350" t="str">
        <f>OpRisk!H118</f>
        <v>Pass</v>
      </c>
      <c r="I142" s="350" t="str">
        <f>OpRisk!I118</f>
        <v>Pass</v>
      </c>
      <c r="J142" s="350" t="str">
        <f>OpRisk!J118</f>
        <v>Pass</v>
      </c>
      <c r="K142" s="350" t="str">
        <f>OpRisk!K118</f>
        <v>Pass</v>
      </c>
      <c r="L142" s="350" t="str">
        <f>OpRisk!L118</f>
        <v>Pass</v>
      </c>
      <c r="M142" s="350" t="str">
        <f>OpRisk!M118</f>
        <v>Pass</v>
      </c>
      <c r="N142" s="1019"/>
      <c r="O142" s="594"/>
    </row>
    <row r="143" spans="1:15" s="613" customFormat="1" ht="15" customHeight="1" x14ac:dyDescent="0.25">
      <c r="A143" s="1020"/>
      <c r="B143" s="1485" t="s">
        <v>100</v>
      </c>
      <c r="C143" s="423" t="str">
        <f>OpRisk!C123</f>
        <v>Check: row 122 ≤ row 121 ≤ row 120 ≤ row 119</v>
      </c>
      <c r="D143" s="350" t="str">
        <f>OpRisk!D123</f>
        <v>Pass</v>
      </c>
      <c r="E143" s="350" t="str">
        <f>OpRisk!E123</f>
        <v>Pass</v>
      </c>
      <c r="F143" s="350" t="str">
        <f>OpRisk!F123</f>
        <v>Pass</v>
      </c>
      <c r="G143" s="350" t="str">
        <f>OpRisk!G123</f>
        <v>Pass</v>
      </c>
      <c r="H143" s="350" t="str">
        <f>OpRisk!H123</f>
        <v>Pass</v>
      </c>
      <c r="I143" s="350" t="str">
        <f>OpRisk!I123</f>
        <v>Pass</v>
      </c>
      <c r="J143" s="350" t="str">
        <f>OpRisk!J123</f>
        <v>Pass</v>
      </c>
      <c r="K143" s="350" t="str">
        <f>OpRisk!K123</f>
        <v>Pass</v>
      </c>
      <c r="L143" s="350" t="str">
        <f>OpRisk!L123</f>
        <v>Pass</v>
      </c>
      <c r="M143" s="350" t="str">
        <f>OpRisk!M123</f>
        <v>Pass</v>
      </c>
      <c r="N143" s="1019"/>
      <c r="O143" s="594"/>
    </row>
    <row r="144" spans="1:15" s="613" customFormat="1" ht="15" customHeight="1" x14ac:dyDescent="0.25">
      <c r="A144" s="1020"/>
      <c r="B144" s="1485" t="s">
        <v>100</v>
      </c>
      <c r="C144" s="423" t="str">
        <f>OpRisk!C127</f>
        <v>Check: row 126 ≥ row 125 ≥ row 124</v>
      </c>
      <c r="D144" s="350" t="str">
        <f>OpRisk!D127</f>
        <v>Pass</v>
      </c>
      <c r="E144" s="350" t="str">
        <f>OpRisk!E127</f>
        <v>Pass</v>
      </c>
      <c r="F144" s="350" t="str">
        <f>OpRisk!F127</f>
        <v>Pass</v>
      </c>
      <c r="G144" s="350" t="str">
        <f>OpRisk!G127</f>
        <v>Pass</v>
      </c>
      <c r="H144" s="350" t="str">
        <f>OpRisk!H127</f>
        <v>Pass</v>
      </c>
      <c r="I144" s="350" t="str">
        <f>OpRisk!I127</f>
        <v>Pass</v>
      </c>
      <c r="J144" s="350" t="str">
        <f>OpRisk!J127</f>
        <v>Pass</v>
      </c>
      <c r="K144" s="350" t="str">
        <f>OpRisk!K127</f>
        <v>Pass</v>
      </c>
      <c r="L144" s="350" t="str">
        <f>OpRisk!L127</f>
        <v>Pass</v>
      </c>
      <c r="M144" s="350" t="str">
        <f>OpRisk!M127</f>
        <v>Pass</v>
      </c>
      <c r="N144" s="1019"/>
      <c r="O144" s="594"/>
    </row>
    <row r="145" spans="1:15" s="613" customFormat="1" ht="15" customHeight="1" x14ac:dyDescent="0.25">
      <c r="A145" s="1020"/>
      <c r="B145" s="1485" t="s">
        <v>100</v>
      </c>
      <c r="C145" s="423" t="str">
        <f>OpRisk!C133</f>
        <v>Check: row 132 ≤ row 131 ≤ row 130 ≤ row 129</v>
      </c>
      <c r="D145" s="350" t="str">
        <f>OpRisk!D133</f>
        <v>Pass</v>
      </c>
      <c r="E145" s="350" t="str">
        <f>OpRisk!E133</f>
        <v>Pass</v>
      </c>
      <c r="F145" s="350" t="str">
        <f>OpRisk!F133</f>
        <v>Pass</v>
      </c>
      <c r="G145" s="350" t="str">
        <f>OpRisk!G133</f>
        <v>Pass</v>
      </c>
      <c r="H145" s="350" t="str">
        <f>OpRisk!H133</f>
        <v>Pass</v>
      </c>
      <c r="I145" s="350" t="str">
        <f>OpRisk!I133</f>
        <v>Pass</v>
      </c>
      <c r="J145" s="350" t="str">
        <f>OpRisk!J133</f>
        <v>Pass</v>
      </c>
      <c r="K145" s="350" t="str">
        <f>OpRisk!K133</f>
        <v>Pass</v>
      </c>
      <c r="L145" s="350" t="str">
        <f>OpRisk!L133</f>
        <v>Pass</v>
      </c>
      <c r="M145" s="350" t="str">
        <f>OpRisk!M133</f>
        <v>Pass</v>
      </c>
      <c r="N145" s="1019"/>
      <c r="O145" s="594"/>
    </row>
    <row r="146" spans="1:15" s="613" customFormat="1" ht="15" customHeight="1" x14ac:dyDescent="0.25">
      <c r="A146" s="1020"/>
      <c r="B146" s="1485" t="s">
        <v>100</v>
      </c>
      <c r="C146" s="423" t="str">
        <f>OpRisk!C138</f>
        <v>Check: row 137 ≤ row 136 ≤ row 135 ≤ row 134</v>
      </c>
      <c r="D146" s="350" t="str">
        <f>OpRisk!D138</f>
        <v>Pass</v>
      </c>
      <c r="E146" s="350" t="str">
        <f>OpRisk!E138</f>
        <v>Pass</v>
      </c>
      <c r="F146" s="350" t="str">
        <f>OpRisk!F138</f>
        <v>Pass</v>
      </c>
      <c r="G146" s="350" t="str">
        <f>OpRisk!G138</f>
        <v>Pass</v>
      </c>
      <c r="H146" s="350" t="str">
        <f>OpRisk!H138</f>
        <v>Pass</v>
      </c>
      <c r="I146" s="350" t="str">
        <f>OpRisk!I138</f>
        <v>Pass</v>
      </c>
      <c r="J146" s="350" t="str">
        <f>OpRisk!J138</f>
        <v>Pass</v>
      </c>
      <c r="K146" s="350" t="str">
        <f>OpRisk!K138</f>
        <v>Pass</v>
      </c>
      <c r="L146" s="350" t="str">
        <f>OpRisk!L138</f>
        <v>Pass</v>
      </c>
      <c r="M146" s="350" t="str">
        <f>OpRisk!M138</f>
        <v>Pass</v>
      </c>
      <c r="N146" s="1019"/>
      <c r="O146" s="594"/>
    </row>
    <row r="147" spans="1:15" s="613" customFormat="1" ht="15" customHeight="1" x14ac:dyDescent="0.25">
      <c r="A147" s="1020"/>
      <c r="B147" s="1485" t="s">
        <v>100</v>
      </c>
      <c r="C147" s="423" t="str">
        <f>OpRisk!C142</f>
        <v>Check: row 141 ≥ row 140 ≥ row 139</v>
      </c>
      <c r="D147" s="350" t="str">
        <f>OpRisk!D142</f>
        <v>Pass</v>
      </c>
      <c r="E147" s="350" t="str">
        <f>OpRisk!E142</f>
        <v>Pass</v>
      </c>
      <c r="F147" s="350" t="str">
        <f>OpRisk!F142</f>
        <v>Pass</v>
      </c>
      <c r="G147" s="350" t="str">
        <f>OpRisk!G142</f>
        <v>Pass</v>
      </c>
      <c r="H147" s="350" t="str">
        <f>OpRisk!H142</f>
        <v>Pass</v>
      </c>
      <c r="I147" s="350" t="str">
        <f>OpRisk!I142</f>
        <v>Pass</v>
      </c>
      <c r="J147" s="350" t="str">
        <f>OpRisk!J142</f>
        <v>Pass</v>
      </c>
      <c r="K147" s="350" t="str">
        <f>OpRisk!K142</f>
        <v>Pass</v>
      </c>
      <c r="L147" s="350" t="str">
        <f>OpRisk!L142</f>
        <v>Pass</v>
      </c>
      <c r="M147" s="350" t="str">
        <f>OpRisk!M142</f>
        <v>Pass</v>
      </c>
      <c r="N147" s="1019"/>
      <c r="O147" s="594"/>
    </row>
    <row r="148" spans="1:15" s="613" customFormat="1" ht="15" customHeight="1" x14ac:dyDescent="0.25">
      <c r="A148" s="1020"/>
      <c r="B148" s="1485" t="s">
        <v>100</v>
      </c>
      <c r="C148" s="423" t="str">
        <f>OpRisk!C148</f>
        <v>Check: row 147 ≤ row 146 ≤ row 145 ≤ row 144</v>
      </c>
      <c r="D148" s="350" t="str">
        <f>OpRisk!D148</f>
        <v>Pass</v>
      </c>
      <c r="E148" s="350" t="str">
        <f>OpRisk!E148</f>
        <v>Pass</v>
      </c>
      <c r="F148" s="350" t="str">
        <f>OpRisk!F148</f>
        <v>Pass</v>
      </c>
      <c r="G148" s="350" t="str">
        <f>OpRisk!G148</f>
        <v>Pass</v>
      </c>
      <c r="H148" s="350" t="str">
        <f>OpRisk!H148</f>
        <v>Pass</v>
      </c>
      <c r="I148" s="350" t="str">
        <f>OpRisk!I148</f>
        <v>Pass</v>
      </c>
      <c r="J148" s="350" t="str">
        <f>OpRisk!J148</f>
        <v>Pass</v>
      </c>
      <c r="K148" s="350" t="str">
        <f>OpRisk!K148</f>
        <v>Pass</v>
      </c>
      <c r="L148" s="350" t="str">
        <f>OpRisk!L148</f>
        <v>Pass</v>
      </c>
      <c r="M148" s="350" t="str">
        <f>OpRisk!M148</f>
        <v>Pass</v>
      </c>
      <c r="N148" s="1019"/>
      <c r="O148" s="594"/>
    </row>
    <row r="149" spans="1:15" s="613" customFormat="1" ht="15" customHeight="1" x14ac:dyDescent="0.25">
      <c r="A149" s="1020"/>
      <c r="B149" s="1485" t="s">
        <v>100</v>
      </c>
      <c r="C149" s="423" t="str">
        <f>OpRisk!C153</f>
        <v>Check: row 152 ≤ row 151 ≤ row 150 ≤ row 149</v>
      </c>
      <c r="D149" s="350" t="str">
        <f>OpRisk!D153</f>
        <v>Pass</v>
      </c>
      <c r="E149" s="350" t="str">
        <f>OpRisk!E153</f>
        <v>Pass</v>
      </c>
      <c r="F149" s="350" t="str">
        <f>OpRisk!F153</f>
        <v>Pass</v>
      </c>
      <c r="G149" s="350" t="str">
        <f>OpRisk!G153</f>
        <v>Pass</v>
      </c>
      <c r="H149" s="350" t="str">
        <f>OpRisk!H153</f>
        <v>Pass</v>
      </c>
      <c r="I149" s="350" t="str">
        <f>OpRisk!I153</f>
        <v>Pass</v>
      </c>
      <c r="J149" s="350" t="str">
        <f>OpRisk!J153</f>
        <v>Pass</v>
      </c>
      <c r="K149" s="350" t="str">
        <f>OpRisk!K153</f>
        <v>Pass</v>
      </c>
      <c r="L149" s="350" t="str">
        <f>OpRisk!L153</f>
        <v>Pass</v>
      </c>
      <c r="M149" s="350" t="str">
        <f>OpRisk!M153</f>
        <v>Pass</v>
      </c>
      <c r="N149" s="1019"/>
      <c r="O149" s="594"/>
    </row>
    <row r="150" spans="1:15" s="613" customFormat="1" ht="15" customHeight="1" x14ac:dyDescent="0.25">
      <c r="A150" s="1020"/>
      <c r="B150" s="1485" t="s">
        <v>100</v>
      </c>
      <c r="C150" s="423" t="str">
        <f>OpRisk!C157</f>
        <v>Check: row 156 ≥ row 155 ≥ row 154</v>
      </c>
      <c r="D150" s="350" t="str">
        <f>OpRisk!D157</f>
        <v>Pass</v>
      </c>
      <c r="E150" s="350" t="str">
        <f>OpRisk!E157</f>
        <v>Pass</v>
      </c>
      <c r="F150" s="350" t="str">
        <f>OpRisk!F157</f>
        <v>Pass</v>
      </c>
      <c r="G150" s="350" t="str">
        <f>OpRisk!G157</f>
        <v>Pass</v>
      </c>
      <c r="H150" s="350" t="str">
        <f>OpRisk!H157</f>
        <v>Pass</v>
      </c>
      <c r="I150" s="350" t="str">
        <f>OpRisk!I157</f>
        <v>Pass</v>
      </c>
      <c r="J150" s="350" t="str">
        <f>OpRisk!J157</f>
        <v>Pass</v>
      </c>
      <c r="K150" s="350" t="str">
        <f>OpRisk!K157</f>
        <v>Pass</v>
      </c>
      <c r="L150" s="350" t="str">
        <f>OpRisk!L157</f>
        <v>Pass</v>
      </c>
      <c r="M150" s="350" t="str">
        <f>OpRisk!M157</f>
        <v>Pass</v>
      </c>
      <c r="N150" s="1019"/>
      <c r="O150" s="594"/>
    </row>
    <row r="151" spans="1:15" s="613" customFormat="1" ht="15" customHeight="1" x14ac:dyDescent="0.25">
      <c r="A151" s="1020"/>
      <c r="B151" s="1485" t="s">
        <v>286</v>
      </c>
      <c r="C151" s="423" t="str">
        <f>OpRisk!B170</f>
        <v>Check: sum of rows 164 to 167 ≤ row 169</v>
      </c>
      <c r="D151" s="545"/>
      <c r="E151" s="545"/>
      <c r="F151" s="545"/>
      <c r="G151" s="545"/>
      <c r="H151" s="545"/>
      <c r="I151" s="545"/>
      <c r="J151" s="545"/>
      <c r="K151" s="350" t="str">
        <f>OpRisk!K170</f>
        <v>Pass</v>
      </c>
      <c r="L151" s="350" t="str">
        <f>OpRisk!L170</f>
        <v>Pass</v>
      </c>
      <c r="M151" s="350" t="str">
        <f>OpRisk!M170</f>
        <v>Pass</v>
      </c>
      <c r="N151" s="1019"/>
      <c r="O151" s="594"/>
    </row>
    <row r="152" spans="1:15" s="613" customFormat="1" ht="15" customHeight="1" x14ac:dyDescent="0.25">
      <c r="A152" s="1020"/>
      <c r="B152" s="1485" t="s">
        <v>287</v>
      </c>
      <c r="C152" s="423" t="str">
        <f>OpRisk!B182</f>
        <v>Check: row 181 ≤ row 180 ≤ row 179 ≤ row 178 ≤ row 177 ≤ row 176 ≤ row 175</v>
      </c>
      <c r="D152" s="545"/>
      <c r="E152" s="545"/>
      <c r="F152" s="545"/>
      <c r="G152" s="545"/>
      <c r="H152" s="545"/>
      <c r="I152" s="545"/>
      <c r="J152" s="545"/>
      <c r="K152" s="545"/>
      <c r="L152" s="350" t="str">
        <f>OpRisk!L182</f>
        <v>Pass</v>
      </c>
      <c r="M152" s="350" t="str">
        <f>OpRisk!M182</f>
        <v>Pass</v>
      </c>
      <c r="N152" s="1019"/>
      <c r="O152" s="594"/>
    </row>
    <row r="153" spans="1:15" s="613" customFormat="1" ht="15" customHeight="1" x14ac:dyDescent="0.25">
      <c r="A153" s="1020"/>
      <c r="B153" s="1333" t="s">
        <v>287</v>
      </c>
      <c r="C153" s="486" t="str">
        <f>OpRisk!B187</f>
        <v>Check: row 175 - (row 184 + row 185 + row 186) = row 167</v>
      </c>
      <c r="D153" s="287"/>
      <c r="E153" s="287"/>
      <c r="F153" s="287"/>
      <c r="G153" s="287"/>
      <c r="H153" s="287"/>
      <c r="I153" s="287"/>
      <c r="J153" s="287"/>
      <c r="K153" s="287"/>
      <c r="L153" s="392" t="str">
        <f>OpRisk!L187</f>
        <v>Pass</v>
      </c>
      <c r="M153" s="392" t="str">
        <f>OpRisk!M187</f>
        <v>Pass</v>
      </c>
      <c r="N153" s="1019"/>
      <c r="O153" s="594"/>
    </row>
    <row r="154" spans="1:15" s="618" customFormat="1" ht="15" customHeight="1" x14ac:dyDescent="0.25">
      <c r="A154" s="1044"/>
      <c r="B154" s="1045"/>
      <c r="C154" s="1045"/>
      <c r="D154" s="1045"/>
      <c r="E154" s="1045"/>
      <c r="F154" s="1045"/>
      <c r="G154" s="1045"/>
      <c r="H154" s="1045"/>
      <c r="I154" s="1045"/>
      <c r="J154" s="1045"/>
      <c r="K154" s="1045"/>
      <c r="L154" s="1045"/>
      <c r="M154" s="1045"/>
      <c r="N154" s="1045"/>
    </row>
    <row r="155" spans="1:15" s="1744" customFormat="1" ht="45" customHeight="1" x14ac:dyDescent="0.25">
      <c r="A155" s="1743" t="s">
        <v>1493</v>
      </c>
      <c r="B155" s="5"/>
      <c r="C155" s="5"/>
      <c r="D155" s="5"/>
      <c r="E155" s="5"/>
      <c r="F155" s="5"/>
      <c r="G155" s="5"/>
      <c r="H155" s="5"/>
      <c r="I155" s="5"/>
      <c r="J155" s="5"/>
      <c r="K155" s="5"/>
      <c r="L155" s="5"/>
      <c r="M155" s="5"/>
      <c r="N155" s="5"/>
      <c r="O155" s="596"/>
    </row>
    <row r="156" spans="1:15" s="1744" customFormat="1" ht="15" customHeight="1" x14ac:dyDescent="0.25">
      <c r="A156" s="1882"/>
      <c r="B156" s="1123" t="s">
        <v>63</v>
      </c>
      <c r="C156" s="484" t="s">
        <v>64</v>
      </c>
      <c r="D156" s="1878"/>
      <c r="E156" s="5"/>
      <c r="F156" s="5"/>
      <c r="G156" s="5"/>
      <c r="H156" s="5"/>
      <c r="I156" s="5"/>
      <c r="J156" s="5"/>
      <c r="K156" s="5"/>
      <c r="L156" s="5"/>
      <c r="M156" s="5"/>
      <c r="N156" s="5"/>
      <c r="O156" s="596"/>
    </row>
    <row r="157" spans="1:15" s="1744" customFormat="1" ht="15" customHeight="1" x14ac:dyDescent="0.25">
      <c r="A157" s="1882"/>
      <c r="B157" s="1485" t="s">
        <v>289</v>
      </c>
      <c r="C157" s="1833" t="s">
        <v>1609</v>
      </c>
      <c r="D157" s="49" t="str">
        <f>'IRRBB exposures'!F25</f>
        <v>Yes</v>
      </c>
      <c r="E157" s="5"/>
      <c r="F157" s="5"/>
      <c r="G157" s="5"/>
      <c r="H157" s="5"/>
      <c r="I157" s="5"/>
      <c r="J157" s="5"/>
      <c r="K157" s="5"/>
      <c r="L157" s="5"/>
      <c r="M157" s="5"/>
      <c r="N157" s="5"/>
      <c r="O157" s="596"/>
    </row>
    <row r="158" spans="1:15" s="1744" customFormat="1" ht="15" customHeight="1" x14ac:dyDescent="0.25">
      <c r="A158" s="1882"/>
      <c r="B158" s="1485" t="s">
        <v>289</v>
      </c>
      <c r="C158" s="1833" t="s">
        <v>1610</v>
      </c>
      <c r="D158" s="49" t="str">
        <f>'IRRBB exposures'!F26</f>
        <v>Yes</v>
      </c>
      <c r="E158" s="5"/>
      <c r="F158" s="5"/>
      <c r="G158" s="5"/>
      <c r="H158" s="5"/>
      <c r="I158" s="5"/>
      <c r="J158" s="5"/>
      <c r="K158" s="5"/>
      <c r="L158" s="5"/>
      <c r="M158" s="5"/>
      <c r="N158" s="5"/>
      <c r="O158" s="596"/>
    </row>
    <row r="159" spans="1:15" s="1744" customFormat="1" ht="15" customHeight="1" x14ac:dyDescent="0.25">
      <c r="A159" s="1882"/>
      <c r="B159" s="1485" t="s">
        <v>289</v>
      </c>
      <c r="C159" s="1833" t="s">
        <v>1611</v>
      </c>
      <c r="D159" s="49" t="str">
        <f>'IRRBB exposures'!F27</f>
        <v>Yes</v>
      </c>
      <c r="E159" s="5"/>
      <c r="F159" s="5"/>
      <c r="G159" s="5"/>
      <c r="H159" s="5"/>
      <c r="I159" s="5"/>
      <c r="J159" s="5"/>
      <c r="K159" s="5"/>
      <c r="L159" s="5"/>
      <c r="M159" s="5"/>
      <c r="N159" s="5"/>
      <c r="O159" s="596"/>
    </row>
    <row r="160" spans="1:15" s="1744" customFormat="1" ht="15" customHeight="1" x14ac:dyDescent="0.25">
      <c r="A160" s="1882"/>
      <c r="B160" s="1485" t="s">
        <v>289</v>
      </c>
      <c r="C160" s="1833" t="s">
        <v>1612</v>
      </c>
      <c r="D160" s="49" t="str">
        <f>'IRRBB exposures'!F28</f>
        <v>Yes</v>
      </c>
      <c r="E160" s="5"/>
      <c r="F160" s="5"/>
      <c r="G160" s="5"/>
      <c r="H160" s="5"/>
      <c r="I160" s="5"/>
      <c r="J160" s="5"/>
      <c r="K160" s="5"/>
      <c r="L160" s="5"/>
      <c r="M160" s="5"/>
      <c r="N160" s="5"/>
      <c r="O160" s="596"/>
    </row>
    <row r="161" spans="1:15" s="1744" customFormat="1" ht="15" customHeight="1" x14ac:dyDescent="0.25">
      <c r="A161" s="1882"/>
      <c r="B161" s="1485" t="s">
        <v>289</v>
      </c>
      <c r="C161" s="1833" t="s">
        <v>1613</v>
      </c>
      <c r="D161" s="49" t="str">
        <f>'IRRBB exposures'!F29</f>
        <v>Yes</v>
      </c>
      <c r="E161" s="5"/>
      <c r="F161" s="5"/>
      <c r="G161" s="5"/>
      <c r="H161" s="5"/>
      <c r="I161" s="5"/>
      <c r="J161" s="5"/>
      <c r="K161" s="5"/>
      <c r="L161" s="5"/>
      <c r="M161" s="5"/>
      <c r="N161" s="5"/>
      <c r="O161" s="596"/>
    </row>
    <row r="162" spans="1:15" s="1744" customFormat="1" ht="15" customHeight="1" x14ac:dyDescent="0.25">
      <c r="A162" s="1882"/>
      <c r="B162" s="1333" t="s">
        <v>289</v>
      </c>
      <c r="C162" s="1880" t="s">
        <v>1614</v>
      </c>
      <c r="D162" s="62" t="str">
        <f>'IRRBB exposures'!F30</f>
        <v>Yes</v>
      </c>
      <c r="E162" s="5"/>
      <c r="F162" s="5"/>
      <c r="G162" s="5"/>
      <c r="H162" s="5"/>
      <c r="I162" s="5"/>
      <c r="J162" s="5"/>
      <c r="K162" s="5"/>
      <c r="L162" s="5"/>
      <c r="M162" s="5"/>
      <c r="N162" s="5"/>
      <c r="O162" s="596"/>
    </row>
    <row r="163" spans="1:15" s="1744" customFormat="1" ht="15" customHeight="1" x14ac:dyDescent="0.25">
      <c r="A163" s="1882"/>
      <c r="B163" s="1765"/>
      <c r="C163" s="1881"/>
      <c r="D163" s="1767"/>
      <c r="E163" s="5"/>
      <c r="F163" s="5"/>
      <c r="G163" s="5"/>
      <c r="H163" s="5"/>
      <c r="I163" s="5"/>
      <c r="J163" s="5"/>
      <c r="K163" s="5"/>
      <c r="L163" s="5"/>
      <c r="M163" s="5"/>
      <c r="N163" s="5"/>
      <c r="O163" s="596"/>
    </row>
    <row r="164" spans="1:15" s="1744" customFormat="1" ht="15" customHeight="1" x14ac:dyDescent="0.25">
      <c r="A164" s="1882"/>
      <c r="B164" s="1123" t="s">
        <v>63</v>
      </c>
      <c r="C164" s="484" t="s">
        <v>64</v>
      </c>
      <c r="D164" s="1878" t="str">
        <f>'IRRBB exposures'!C130</f>
        <v/>
      </c>
      <c r="E164" s="1878" t="str">
        <f>'IRRBB exposures'!C137</f>
        <v/>
      </c>
      <c r="F164" s="1878" t="str">
        <f>'IRRBB exposures'!C144</f>
        <v/>
      </c>
      <c r="G164" s="1878" t="str">
        <f>'IRRBB exposures'!C151</f>
        <v/>
      </c>
      <c r="H164" s="1878" t="str">
        <f>'IRRBB exposures'!C158</f>
        <v/>
      </c>
      <c r="I164" s="1878" t="str">
        <f>'IRRBB exposures'!C165</f>
        <v/>
      </c>
      <c r="J164" s="5"/>
      <c r="K164" s="5"/>
      <c r="L164" s="5"/>
      <c r="M164" s="5"/>
      <c r="N164" s="5"/>
      <c r="O164" s="596"/>
    </row>
    <row r="165" spans="1:15" s="1744" customFormat="1" ht="15" customHeight="1" x14ac:dyDescent="0.25">
      <c r="A165" s="1882"/>
      <c r="B165" s="1131" t="s">
        <v>1621</v>
      </c>
      <c r="C165" s="1768" t="s">
        <v>1615</v>
      </c>
      <c r="D165" s="110" t="str">
        <f>'IRRBB exposures'!Z131</f>
        <v>Yes</v>
      </c>
      <c r="E165" s="110" t="str">
        <f>'IRRBB exposures'!Z138</f>
        <v>Yes</v>
      </c>
      <c r="F165" s="110" t="str">
        <f>'IRRBB exposures'!Z145</f>
        <v>Yes</v>
      </c>
      <c r="G165" s="110" t="str">
        <f>'IRRBB exposures'!Z152</f>
        <v>Yes</v>
      </c>
      <c r="H165" s="110" t="str">
        <f>'IRRBB exposures'!Z159</f>
        <v>Yes</v>
      </c>
      <c r="I165" s="110" t="str">
        <f>'IRRBB exposures'!Z166</f>
        <v>Yes</v>
      </c>
      <c r="J165" s="5"/>
      <c r="K165" s="5"/>
      <c r="L165" s="5"/>
      <c r="M165" s="5"/>
      <c r="N165" s="5"/>
      <c r="O165" s="596"/>
    </row>
    <row r="166" spans="1:15" s="1744" customFormat="1" ht="15" customHeight="1" x14ac:dyDescent="0.25">
      <c r="A166" s="1882"/>
      <c r="B166" s="1485" t="s">
        <v>1621</v>
      </c>
      <c r="C166" s="1833" t="s">
        <v>1616</v>
      </c>
      <c r="D166" s="49" t="str">
        <f>'IRRBB exposures'!Z132</f>
        <v>Yes</v>
      </c>
      <c r="E166" s="49" t="str">
        <f>'IRRBB exposures'!Z139</f>
        <v>Yes</v>
      </c>
      <c r="F166" s="49" t="str">
        <f>'IRRBB exposures'!Z146</f>
        <v>Yes</v>
      </c>
      <c r="G166" s="49" t="str">
        <f>'IRRBB exposures'!Z153</f>
        <v>Yes</v>
      </c>
      <c r="H166" s="49" t="str">
        <f>'IRRBB exposures'!Z160</f>
        <v>Yes</v>
      </c>
      <c r="I166" s="49" t="str">
        <f>'IRRBB exposures'!Z167</f>
        <v>Yes</v>
      </c>
      <c r="J166" s="5"/>
      <c r="K166" s="5"/>
      <c r="L166" s="5"/>
      <c r="M166" s="5"/>
      <c r="N166" s="5"/>
      <c r="O166" s="596"/>
    </row>
    <row r="167" spans="1:15" s="1744" customFormat="1" ht="15" customHeight="1" x14ac:dyDescent="0.25">
      <c r="A167" s="1882"/>
      <c r="B167" s="1485" t="s">
        <v>1621</v>
      </c>
      <c r="C167" s="1833" t="s">
        <v>1617</v>
      </c>
      <c r="D167" s="49" t="str">
        <f>'IRRBB exposures'!Z133</f>
        <v>Yes</v>
      </c>
      <c r="E167" s="49" t="str">
        <f>'IRRBB exposures'!Z140</f>
        <v>Yes</v>
      </c>
      <c r="F167" s="49" t="str">
        <f>'IRRBB exposures'!Z147</f>
        <v>Yes</v>
      </c>
      <c r="G167" s="49" t="str">
        <f>'IRRBB exposures'!Z154</f>
        <v>Yes</v>
      </c>
      <c r="H167" s="49" t="str">
        <f>'IRRBB exposures'!Z161</f>
        <v>Yes</v>
      </c>
      <c r="I167" s="49" t="str">
        <f>'IRRBB exposures'!Z168</f>
        <v>Yes</v>
      </c>
      <c r="J167" s="5"/>
      <c r="K167" s="5"/>
      <c r="L167" s="5"/>
      <c r="M167" s="5"/>
      <c r="N167" s="5"/>
      <c r="O167" s="596"/>
    </row>
    <row r="168" spans="1:15" s="1744" customFormat="1" ht="15" customHeight="1" x14ac:dyDescent="0.25">
      <c r="A168" s="1882"/>
      <c r="B168" s="1485" t="s">
        <v>1621</v>
      </c>
      <c r="C168" s="1833" t="s">
        <v>1618</v>
      </c>
      <c r="D168" s="49" t="str">
        <f>'IRRBB exposures'!Z134</f>
        <v>Yes</v>
      </c>
      <c r="E168" s="49" t="str">
        <f>'IRRBB exposures'!Z141</f>
        <v>Yes</v>
      </c>
      <c r="F168" s="49" t="str">
        <f>'IRRBB exposures'!Z148</f>
        <v>Yes</v>
      </c>
      <c r="G168" s="49" t="str">
        <f>'IRRBB exposures'!Z155</f>
        <v>Yes</v>
      </c>
      <c r="H168" s="49" t="str">
        <f>'IRRBB exposures'!Z162</f>
        <v>Yes</v>
      </c>
      <c r="I168" s="49" t="str">
        <f>'IRRBB exposures'!Z169</f>
        <v>Yes</v>
      </c>
      <c r="J168" s="5"/>
      <c r="K168" s="5"/>
      <c r="L168" s="5"/>
      <c r="M168" s="5"/>
      <c r="N168" s="5"/>
      <c r="O168" s="596"/>
    </row>
    <row r="169" spans="1:15" s="1744" customFormat="1" ht="15" customHeight="1" x14ac:dyDescent="0.25">
      <c r="A169" s="1882"/>
      <c r="B169" s="1485" t="s">
        <v>1621</v>
      </c>
      <c r="C169" s="1833" t="s">
        <v>1619</v>
      </c>
      <c r="D169" s="49" t="str">
        <f>'IRRBB exposures'!Z135</f>
        <v>Yes</v>
      </c>
      <c r="E169" s="49" t="str">
        <f>'IRRBB exposures'!Z142</f>
        <v>Yes</v>
      </c>
      <c r="F169" s="49" t="str">
        <f>'IRRBB exposures'!Z149</f>
        <v>Yes</v>
      </c>
      <c r="G169" s="49" t="str">
        <f>'IRRBB exposures'!Z156</f>
        <v>Yes</v>
      </c>
      <c r="H169" s="49" t="str">
        <f>'IRRBB exposures'!Z163</f>
        <v>Yes</v>
      </c>
      <c r="I169" s="49" t="str">
        <f>'IRRBB exposures'!Z170</f>
        <v>Yes</v>
      </c>
      <c r="J169" s="5"/>
      <c r="K169" s="5"/>
      <c r="L169" s="5"/>
      <c r="M169" s="5"/>
      <c r="N169" s="5"/>
      <c r="O169" s="596"/>
    </row>
    <row r="170" spans="1:15" s="1744" customFormat="1" ht="15" customHeight="1" x14ac:dyDescent="0.25">
      <c r="A170" s="1882"/>
      <c r="B170" s="1333" t="s">
        <v>1621</v>
      </c>
      <c r="C170" s="1880" t="s">
        <v>1620</v>
      </c>
      <c r="D170" s="62" t="str">
        <f>'IRRBB exposures'!Z136</f>
        <v>Yes</v>
      </c>
      <c r="E170" s="62" t="str">
        <f>'IRRBB exposures'!Z143</f>
        <v>Yes</v>
      </c>
      <c r="F170" s="62" t="str">
        <f>'IRRBB exposures'!Z150</f>
        <v>Yes</v>
      </c>
      <c r="G170" s="62" t="str">
        <f>'IRRBB exposures'!Z157</f>
        <v>Yes</v>
      </c>
      <c r="H170" s="62" t="str">
        <f>'IRRBB exposures'!Z164</f>
        <v>Yes</v>
      </c>
      <c r="I170" s="62" t="str">
        <f>'IRRBB exposures'!Z171</f>
        <v>Yes</v>
      </c>
      <c r="J170" s="5"/>
      <c r="K170" s="5"/>
      <c r="L170" s="5"/>
      <c r="M170" s="5"/>
      <c r="N170" s="5"/>
      <c r="O170" s="596"/>
    </row>
    <row r="171" spans="1:15" s="1744" customFormat="1" ht="15" customHeight="1" x14ac:dyDescent="0.25">
      <c r="A171" s="1882"/>
      <c r="B171" s="1765"/>
      <c r="C171" s="1881"/>
      <c r="D171" s="1767"/>
      <c r="E171" s="5"/>
      <c r="F171" s="5"/>
      <c r="G171" s="5"/>
      <c r="H171" s="5"/>
      <c r="I171" s="5"/>
      <c r="J171" s="5"/>
      <c r="K171" s="5"/>
      <c r="L171" s="5"/>
      <c r="M171" s="5"/>
      <c r="N171" s="5"/>
      <c r="O171" s="596"/>
    </row>
    <row r="172" spans="1:15" s="1744" customFormat="1" ht="15" customHeight="1" x14ac:dyDescent="0.25">
      <c r="A172" s="1882"/>
      <c r="B172" s="1123" t="s">
        <v>63</v>
      </c>
      <c r="C172" s="484" t="s">
        <v>64</v>
      </c>
      <c r="D172" s="1878" t="str">
        <f>'IRRBB exposures'!C231</f>
        <v/>
      </c>
      <c r="E172" s="1878" t="str">
        <f>'IRRBB exposures'!C238</f>
        <v/>
      </c>
      <c r="F172" s="1878" t="str">
        <f>'IRRBB exposures'!C245</f>
        <v/>
      </c>
      <c r="G172" s="1878" t="str">
        <f>'IRRBB exposures'!C252</f>
        <v/>
      </c>
      <c r="H172" s="1878" t="str">
        <f>'IRRBB exposures'!C259</f>
        <v/>
      </c>
      <c r="I172" s="1878" t="str">
        <f>'IRRBB exposures'!C266</f>
        <v/>
      </c>
      <c r="J172" s="5"/>
      <c r="K172" s="5"/>
      <c r="L172" s="5"/>
      <c r="M172" s="5"/>
      <c r="N172" s="5"/>
      <c r="O172" s="596"/>
    </row>
    <row r="173" spans="1:15" s="1744" customFormat="1" ht="15" customHeight="1" x14ac:dyDescent="0.25">
      <c r="A173" s="1882"/>
      <c r="B173" s="1131" t="s">
        <v>1559</v>
      </c>
      <c r="C173" s="1768" t="s">
        <v>1615</v>
      </c>
      <c r="D173" s="110" t="str">
        <f>'IRRBB exposures'!Z232</f>
        <v>Yes</v>
      </c>
      <c r="E173" s="110" t="str">
        <f>'IRRBB exposures'!Z239</f>
        <v>Yes</v>
      </c>
      <c r="F173" s="110" t="str">
        <f>'IRRBB exposures'!Z246</f>
        <v>Yes</v>
      </c>
      <c r="G173" s="110" t="str">
        <f>'IRRBB exposures'!Z253</f>
        <v>Yes</v>
      </c>
      <c r="H173" s="110" t="str">
        <f>'IRRBB exposures'!Z260</f>
        <v>Yes</v>
      </c>
      <c r="I173" s="110" t="str">
        <f>'IRRBB exposures'!Z267</f>
        <v>Yes</v>
      </c>
      <c r="J173" s="5"/>
      <c r="K173" s="5"/>
      <c r="L173" s="5"/>
      <c r="M173" s="5"/>
      <c r="N173" s="5"/>
      <c r="O173" s="596"/>
    </row>
    <row r="174" spans="1:15" s="1744" customFormat="1" ht="15" customHeight="1" x14ac:dyDescent="0.25">
      <c r="A174" s="1882"/>
      <c r="B174" s="1485" t="s">
        <v>1559</v>
      </c>
      <c r="C174" s="1833" t="s">
        <v>1616</v>
      </c>
      <c r="D174" s="49" t="str">
        <f>'IRRBB exposures'!Z233</f>
        <v>Yes</v>
      </c>
      <c r="E174" s="49" t="str">
        <f>'IRRBB exposures'!Z240</f>
        <v>Yes</v>
      </c>
      <c r="F174" s="49" t="str">
        <f>'IRRBB exposures'!Z247</f>
        <v>Yes</v>
      </c>
      <c r="G174" s="49" t="str">
        <f>'IRRBB exposures'!Z254</f>
        <v>Yes</v>
      </c>
      <c r="H174" s="49" t="str">
        <f>'IRRBB exposures'!Z261</f>
        <v>Yes</v>
      </c>
      <c r="I174" s="49" t="str">
        <f>'IRRBB exposures'!Z268</f>
        <v>Yes</v>
      </c>
      <c r="J174" s="5"/>
      <c r="K174" s="5"/>
      <c r="L174" s="5"/>
      <c r="M174" s="5"/>
      <c r="N174" s="5"/>
      <c r="O174" s="596"/>
    </row>
    <row r="175" spans="1:15" s="1744" customFormat="1" ht="15" customHeight="1" x14ac:dyDescent="0.25">
      <c r="A175" s="1882"/>
      <c r="B175" s="1485" t="s">
        <v>1559</v>
      </c>
      <c r="C175" s="1833" t="s">
        <v>1617</v>
      </c>
      <c r="D175" s="49" t="str">
        <f>'IRRBB exposures'!Z234</f>
        <v>Yes</v>
      </c>
      <c r="E175" s="49" t="str">
        <f>'IRRBB exposures'!Z241</f>
        <v>Yes</v>
      </c>
      <c r="F175" s="49" t="str">
        <f>'IRRBB exposures'!Z248</f>
        <v>Yes</v>
      </c>
      <c r="G175" s="49" t="str">
        <f>'IRRBB exposures'!Z255</f>
        <v>Yes</v>
      </c>
      <c r="H175" s="49" t="str">
        <f>'IRRBB exposures'!Z262</f>
        <v>Yes</v>
      </c>
      <c r="I175" s="49" t="str">
        <f>'IRRBB exposures'!Z269</f>
        <v>Yes</v>
      </c>
      <c r="J175" s="5"/>
      <c r="K175" s="5"/>
      <c r="L175" s="5"/>
      <c r="M175" s="5"/>
      <c r="N175" s="5"/>
      <c r="O175" s="596"/>
    </row>
    <row r="176" spans="1:15" s="1744" customFormat="1" ht="15" customHeight="1" x14ac:dyDescent="0.25">
      <c r="A176" s="1882"/>
      <c r="B176" s="1485" t="s">
        <v>1559</v>
      </c>
      <c r="C176" s="1833" t="s">
        <v>1618</v>
      </c>
      <c r="D176" s="49" t="str">
        <f>'IRRBB exposures'!Z235</f>
        <v>Yes</v>
      </c>
      <c r="E176" s="49" t="str">
        <f>'IRRBB exposures'!Z242</f>
        <v>Yes</v>
      </c>
      <c r="F176" s="49" t="str">
        <f>'IRRBB exposures'!Z249</f>
        <v>Yes</v>
      </c>
      <c r="G176" s="49" t="str">
        <f>'IRRBB exposures'!Z256</f>
        <v>Yes</v>
      </c>
      <c r="H176" s="49" t="str">
        <f>'IRRBB exposures'!Z263</f>
        <v>Yes</v>
      </c>
      <c r="I176" s="49" t="str">
        <f>'IRRBB exposures'!Z270</f>
        <v>Yes</v>
      </c>
      <c r="J176" s="5"/>
      <c r="K176" s="5"/>
      <c r="L176" s="5"/>
      <c r="M176" s="5"/>
      <c r="N176" s="5"/>
      <c r="O176" s="596"/>
    </row>
    <row r="177" spans="1:15" s="1744" customFormat="1" ht="15" customHeight="1" x14ac:dyDescent="0.25">
      <c r="A177" s="1882"/>
      <c r="B177" s="1485" t="s">
        <v>1559</v>
      </c>
      <c r="C177" s="1833" t="s">
        <v>1619</v>
      </c>
      <c r="D177" s="49" t="str">
        <f>'IRRBB exposures'!Z236</f>
        <v>Yes</v>
      </c>
      <c r="E177" s="49" t="str">
        <f>'IRRBB exposures'!Z243</f>
        <v>Yes</v>
      </c>
      <c r="F177" s="49" t="str">
        <f>'IRRBB exposures'!Z250</f>
        <v>Yes</v>
      </c>
      <c r="G177" s="49" t="str">
        <f>'IRRBB exposures'!Z257</f>
        <v>Yes</v>
      </c>
      <c r="H177" s="49" t="str">
        <f>'IRRBB exposures'!Z264</f>
        <v>Yes</v>
      </c>
      <c r="I177" s="49" t="str">
        <f>'IRRBB exposures'!Z271</f>
        <v>Yes</v>
      </c>
      <c r="J177" s="5"/>
      <c r="K177" s="5"/>
      <c r="L177" s="5"/>
      <c r="M177" s="5"/>
      <c r="N177" s="5"/>
      <c r="O177" s="596"/>
    </row>
    <row r="178" spans="1:15" s="1744" customFormat="1" ht="15" customHeight="1" x14ac:dyDescent="0.25">
      <c r="A178" s="1882"/>
      <c r="B178" s="1333" t="s">
        <v>1559</v>
      </c>
      <c r="C178" s="1880" t="s">
        <v>1620</v>
      </c>
      <c r="D178" s="62" t="str">
        <f>'IRRBB exposures'!Z237</f>
        <v>Yes</v>
      </c>
      <c r="E178" s="62" t="str">
        <f>'IRRBB exposures'!Z244</f>
        <v>Yes</v>
      </c>
      <c r="F178" s="62" t="str">
        <f>'IRRBB exposures'!Z251</f>
        <v>Yes</v>
      </c>
      <c r="G178" s="62" t="str">
        <f>'IRRBB exposures'!Z258</f>
        <v>Yes</v>
      </c>
      <c r="H178" s="62" t="str">
        <f>'IRRBB exposures'!Z265</f>
        <v>Yes</v>
      </c>
      <c r="I178" s="62" t="str">
        <f>'IRRBB exposures'!Z272</f>
        <v>Yes</v>
      </c>
      <c r="J178" s="5"/>
      <c r="K178" s="5"/>
      <c r="L178" s="5"/>
      <c r="M178" s="5"/>
      <c r="N178" s="5"/>
      <c r="O178" s="596"/>
    </row>
    <row r="179" spans="1:15" s="1744" customFormat="1" ht="15" customHeight="1" x14ac:dyDescent="0.25">
      <c r="A179" s="1882"/>
      <c r="B179" s="1765"/>
      <c r="C179" s="1881"/>
      <c r="D179" s="1767"/>
      <c r="E179" s="5"/>
      <c r="F179" s="5"/>
      <c r="G179" s="5"/>
      <c r="H179" s="5"/>
      <c r="I179" s="5"/>
      <c r="J179" s="5"/>
      <c r="K179" s="5"/>
      <c r="L179" s="5"/>
      <c r="M179" s="5"/>
      <c r="N179" s="5"/>
      <c r="O179" s="596"/>
    </row>
    <row r="180" spans="1:15" s="1744" customFormat="1" ht="15" customHeight="1" x14ac:dyDescent="0.25">
      <c r="A180" s="1882"/>
      <c r="B180" s="1123" t="s">
        <v>63</v>
      </c>
      <c r="C180" s="484" t="s">
        <v>64</v>
      </c>
      <c r="D180" s="1878" t="str">
        <f>'IRRBB exposures'!C324</f>
        <v/>
      </c>
      <c r="E180" s="1878" t="str">
        <f>'IRRBB exposures'!C331</f>
        <v/>
      </c>
      <c r="F180" s="1878" t="str">
        <f>'IRRBB exposures'!C338</f>
        <v/>
      </c>
      <c r="G180" s="1878" t="str">
        <f>'IRRBB exposures'!C345</f>
        <v/>
      </c>
      <c r="H180" s="1878" t="str">
        <f>'IRRBB exposures'!C352</f>
        <v/>
      </c>
      <c r="I180" s="1878" t="str">
        <f>'IRRBB exposures'!C359</f>
        <v/>
      </c>
      <c r="J180" s="5"/>
      <c r="K180" s="5"/>
      <c r="L180" s="5"/>
      <c r="M180" s="5"/>
      <c r="N180" s="5"/>
      <c r="O180" s="596"/>
    </row>
    <row r="181" spans="1:15" s="1744" customFormat="1" ht="15" customHeight="1" x14ac:dyDescent="0.25">
      <c r="A181" s="1882"/>
      <c r="B181" s="1131" t="s">
        <v>1494</v>
      </c>
      <c r="C181" s="1768" t="s">
        <v>1615</v>
      </c>
      <c r="D181" s="110" t="str">
        <f>'IRRBB exposures'!AB325</f>
        <v>Yes</v>
      </c>
      <c r="E181" s="110" t="str">
        <f>'IRRBB exposures'!AB332</f>
        <v>Yes</v>
      </c>
      <c r="F181" s="110" t="str">
        <f>'IRRBB exposures'!AB339</f>
        <v>Yes</v>
      </c>
      <c r="G181" s="110" t="str">
        <f>'IRRBB exposures'!AB346</f>
        <v>Yes</v>
      </c>
      <c r="H181" s="110" t="str">
        <f>'IRRBB exposures'!AB353</f>
        <v>Yes</v>
      </c>
      <c r="I181" s="110" t="str">
        <f>'IRRBB exposures'!AB360</f>
        <v>Yes</v>
      </c>
      <c r="J181" s="5"/>
      <c r="K181" s="5"/>
      <c r="L181" s="5"/>
      <c r="M181" s="5"/>
      <c r="N181" s="5"/>
      <c r="O181" s="596"/>
    </row>
    <row r="182" spans="1:15" s="1744" customFormat="1" ht="15" customHeight="1" x14ac:dyDescent="0.25">
      <c r="A182" s="1882"/>
      <c r="B182" s="1485" t="s">
        <v>1494</v>
      </c>
      <c r="C182" s="1833" t="s">
        <v>1616</v>
      </c>
      <c r="D182" s="49" t="str">
        <f>'IRRBB exposures'!AB326</f>
        <v>Yes</v>
      </c>
      <c r="E182" s="49" t="str">
        <f>'IRRBB exposures'!AB333</f>
        <v>Yes</v>
      </c>
      <c r="F182" s="49" t="str">
        <f>'IRRBB exposures'!AB340</f>
        <v>Yes</v>
      </c>
      <c r="G182" s="49" t="str">
        <f>'IRRBB exposures'!AB347</f>
        <v>Yes</v>
      </c>
      <c r="H182" s="49" t="str">
        <f>'IRRBB exposures'!AB354</f>
        <v>Yes</v>
      </c>
      <c r="I182" s="49" t="str">
        <f>'IRRBB exposures'!AB361</f>
        <v>Yes</v>
      </c>
      <c r="J182" s="5"/>
      <c r="K182" s="5"/>
      <c r="L182" s="5"/>
      <c r="M182" s="5"/>
      <c r="N182" s="5"/>
      <c r="O182" s="596"/>
    </row>
    <row r="183" spans="1:15" s="1744" customFormat="1" ht="15" customHeight="1" x14ac:dyDescent="0.25">
      <c r="A183" s="1882"/>
      <c r="B183" s="1485" t="s">
        <v>1494</v>
      </c>
      <c r="C183" s="1833" t="s">
        <v>1617</v>
      </c>
      <c r="D183" s="49" t="str">
        <f>'IRRBB exposures'!AB327</f>
        <v>Yes</v>
      </c>
      <c r="E183" s="49" t="str">
        <f>'IRRBB exposures'!AB334</f>
        <v>Yes</v>
      </c>
      <c r="F183" s="49" t="str">
        <f>'IRRBB exposures'!AB341</f>
        <v>Yes</v>
      </c>
      <c r="G183" s="49" t="str">
        <f>'IRRBB exposures'!AB348</f>
        <v>Yes</v>
      </c>
      <c r="H183" s="49" t="str">
        <f>'IRRBB exposures'!AB355</f>
        <v>Yes</v>
      </c>
      <c r="I183" s="49" t="str">
        <f>'IRRBB exposures'!AB362</f>
        <v>Yes</v>
      </c>
      <c r="J183" s="5"/>
      <c r="K183" s="5"/>
      <c r="L183" s="5"/>
      <c r="M183" s="5"/>
      <c r="N183" s="5"/>
      <c r="O183" s="596"/>
    </row>
    <row r="184" spans="1:15" s="1744" customFormat="1" ht="15" customHeight="1" x14ac:dyDescent="0.25">
      <c r="A184" s="1882"/>
      <c r="B184" s="1485" t="s">
        <v>1494</v>
      </c>
      <c r="C184" s="1833" t="s">
        <v>1618</v>
      </c>
      <c r="D184" s="49" t="str">
        <f>'IRRBB exposures'!AB328</f>
        <v>Yes</v>
      </c>
      <c r="E184" s="49" t="str">
        <f>'IRRBB exposures'!AB335</f>
        <v>Yes</v>
      </c>
      <c r="F184" s="49" t="str">
        <f>'IRRBB exposures'!AB342</f>
        <v>Yes</v>
      </c>
      <c r="G184" s="49" t="str">
        <f>'IRRBB exposures'!AB349</f>
        <v>Yes</v>
      </c>
      <c r="H184" s="49" t="str">
        <f>'IRRBB exposures'!AB356</f>
        <v>Yes</v>
      </c>
      <c r="I184" s="49" t="str">
        <f>'IRRBB exposures'!AB363</f>
        <v>Yes</v>
      </c>
      <c r="J184" s="5"/>
      <c r="K184" s="5"/>
      <c r="L184" s="5"/>
      <c r="M184" s="5"/>
      <c r="N184" s="5"/>
      <c r="O184" s="596"/>
    </row>
    <row r="185" spans="1:15" s="1744" customFormat="1" ht="15" customHeight="1" x14ac:dyDescent="0.25">
      <c r="A185" s="1882"/>
      <c r="B185" s="1485" t="s">
        <v>1494</v>
      </c>
      <c r="C185" s="1833" t="s">
        <v>1619</v>
      </c>
      <c r="D185" s="49" t="str">
        <f>'IRRBB exposures'!AB329</f>
        <v>Yes</v>
      </c>
      <c r="E185" s="49" t="str">
        <f>'IRRBB exposures'!AB336</f>
        <v>Yes</v>
      </c>
      <c r="F185" s="49" t="str">
        <f>'IRRBB exposures'!AB343</f>
        <v>Yes</v>
      </c>
      <c r="G185" s="49" t="str">
        <f>'IRRBB exposures'!AB350</f>
        <v>Yes</v>
      </c>
      <c r="H185" s="49" t="str">
        <f>'IRRBB exposures'!AB357</f>
        <v>Yes</v>
      </c>
      <c r="I185" s="49" t="str">
        <f>'IRRBB exposures'!AB364</f>
        <v>Yes</v>
      </c>
      <c r="J185" s="5"/>
      <c r="K185" s="5"/>
      <c r="L185" s="5"/>
      <c r="M185" s="5"/>
      <c r="N185" s="5"/>
      <c r="O185" s="596"/>
    </row>
    <row r="186" spans="1:15" s="1744" customFormat="1" ht="15" customHeight="1" x14ac:dyDescent="0.25">
      <c r="A186" s="1882"/>
      <c r="B186" s="1333" t="s">
        <v>1494</v>
      </c>
      <c r="C186" s="1880" t="s">
        <v>1620</v>
      </c>
      <c r="D186" s="62" t="str">
        <f>'IRRBB exposures'!AB330</f>
        <v>Yes</v>
      </c>
      <c r="E186" s="62" t="str">
        <f>'IRRBB exposures'!AB337</f>
        <v>Yes</v>
      </c>
      <c r="F186" s="62" t="str">
        <f>'IRRBB exposures'!AB344</f>
        <v>Yes</v>
      </c>
      <c r="G186" s="62" t="str">
        <f>'IRRBB exposures'!AB351</f>
        <v>Yes</v>
      </c>
      <c r="H186" s="62" t="str">
        <f>'IRRBB exposures'!AB358</f>
        <v>Yes</v>
      </c>
      <c r="I186" s="62" t="str">
        <f>'IRRBB exposures'!AB365</f>
        <v>Yes</v>
      </c>
      <c r="J186" s="5"/>
      <c r="K186" s="5"/>
      <c r="L186" s="5"/>
      <c r="M186" s="5"/>
      <c r="N186" s="5"/>
      <c r="O186" s="596"/>
    </row>
    <row r="187" spans="1:15" s="1744" customFormat="1" ht="15" customHeight="1" x14ac:dyDescent="0.25">
      <c r="A187" s="1743"/>
      <c r="B187" s="5"/>
      <c r="C187" s="5"/>
      <c r="D187" s="5"/>
      <c r="E187" s="5"/>
      <c r="F187" s="5"/>
      <c r="G187" s="5"/>
      <c r="H187" s="5"/>
      <c r="I187" s="5"/>
      <c r="J187" s="5"/>
      <c r="K187" s="5"/>
      <c r="L187" s="5"/>
      <c r="M187" s="5"/>
      <c r="N187" s="5"/>
      <c r="O187" s="596"/>
    </row>
    <row r="188" spans="1:15" s="613" customFormat="1" ht="15" customHeight="1" x14ac:dyDescent="0.25">
      <c r="A188" s="1020"/>
      <c r="B188" s="1123" t="s">
        <v>63</v>
      </c>
      <c r="C188" s="484" t="s">
        <v>64</v>
      </c>
      <c r="D188" s="1577"/>
      <c r="E188" s="1019"/>
      <c r="F188" s="1019"/>
      <c r="G188" s="1019"/>
      <c r="H188" s="1019"/>
      <c r="I188" s="1019"/>
      <c r="J188" s="1019"/>
      <c r="K188" s="1019"/>
      <c r="L188" s="1019"/>
      <c r="M188" s="1019"/>
      <c r="N188" s="1019"/>
      <c r="O188" s="594"/>
    </row>
    <row r="189" spans="1:15" s="613" customFormat="1" ht="15" customHeight="1" x14ac:dyDescent="0.25">
      <c r="A189" s="1762"/>
      <c r="B189" s="1485" t="s">
        <v>1494</v>
      </c>
      <c r="C189" s="423" t="str">
        <f ca="1">'IRRBB exposures'!$AA$322 &amp; "; Currency = " &amp; OFFSET('IRRBB exposures'!C324,(COUNTA($B$189:B189)-1)*6,0)</f>
        <v xml:space="preserve">Check: total expected draw down amount should not be larger than committed amount; Currency = </v>
      </c>
      <c r="D189" s="49" t="str">
        <f>'IRRBB exposures'!AA324</f>
        <v>Yes</v>
      </c>
      <c r="E189" s="1019"/>
      <c r="F189" s="1019"/>
      <c r="G189" s="1019"/>
      <c r="H189" s="1019"/>
      <c r="I189" s="1019"/>
      <c r="J189" s="1019"/>
      <c r="K189" s="1019"/>
      <c r="L189" s="1019"/>
      <c r="M189" s="1019"/>
      <c r="N189" s="1019"/>
      <c r="O189" s="594"/>
    </row>
    <row r="190" spans="1:15" s="613" customFormat="1" ht="15" customHeight="1" x14ac:dyDescent="0.25">
      <c r="A190" s="1762"/>
      <c r="B190" s="1485" t="s">
        <v>1494</v>
      </c>
      <c r="C190" s="423" t="str">
        <f ca="1">'IRRBB exposures'!$AA$322 &amp; "; Currency = " &amp; OFFSET('IRRBB exposures'!C325,(COUNTA($B$189:B190)-1)*6,0)</f>
        <v xml:space="preserve">Check: total expected draw down amount should not be larger than committed amount; Currency = </v>
      </c>
      <c r="D190" s="49" t="str">
        <f>'IRRBB exposures'!AA331</f>
        <v>Yes</v>
      </c>
      <c r="E190" s="1019"/>
      <c r="F190" s="1019"/>
      <c r="G190" s="1019"/>
      <c r="H190" s="1019"/>
      <c r="I190" s="1019"/>
      <c r="J190" s="1019"/>
      <c r="K190" s="1019"/>
      <c r="L190" s="1019"/>
      <c r="M190" s="1019"/>
      <c r="N190" s="1019"/>
      <c r="O190" s="594"/>
    </row>
    <row r="191" spans="1:15" s="613" customFormat="1" ht="15" customHeight="1" x14ac:dyDescent="0.25">
      <c r="A191" s="1762"/>
      <c r="B191" s="1485" t="s">
        <v>1494</v>
      </c>
      <c r="C191" s="423" t="str">
        <f ca="1">'IRRBB exposures'!$AA$322 &amp; "; Currency = " &amp; OFFSET('IRRBB exposures'!C326,(COUNTA($B$189:B191)-1)*6,0)</f>
        <v xml:space="preserve">Check: total expected draw down amount should not be larger than committed amount; Currency = </v>
      </c>
      <c r="D191" s="49" t="str">
        <f>'IRRBB exposures'!AA338</f>
        <v>Yes</v>
      </c>
      <c r="E191" s="1019"/>
      <c r="F191" s="1019"/>
      <c r="G191" s="1019"/>
      <c r="H191" s="1019"/>
      <c r="I191" s="1019"/>
      <c r="J191" s="1019"/>
      <c r="K191" s="1019"/>
      <c r="L191" s="1019"/>
      <c r="M191" s="1019"/>
      <c r="N191" s="1019"/>
      <c r="O191" s="594"/>
    </row>
    <row r="192" spans="1:15" s="613" customFormat="1" ht="15" customHeight="1" x14ac:dyDescent="0.25">
      <c r="A192" s="1762"/>
      <c r="B192" s="1485" t="s">
        <v>1494</v>
      </c>
      <c r="C192" s="423" t="str">
        <f ca="1">'IRRBB exposures'!$AA$322 &amp; "; Currency = " &amp; OFFSET('IRRBB exposures'!C327,(COUNTA($B$189:B192)-1)*6,0)</f>
        <v xml:space="preserve">Check: total expected draw down amount should not be larger than committed amount; Currency = </v>
      </c>
      <c r="D192" s="49" t="str">
        <f>'IRRBB exposures'!AA345</f>
        <v>Yes</v>
      </c>
      <c r="E192" s="1019"/>
      <c r="F192" s="1019"/>
      <c r="G192" s="1019"/>
      <c r="H192" s="1019"/>
      <c r="I192" s="1019"/>
      <c r="J192" s="1019"/>
      <c r="K192" s="1019"/>
      <c r="L192" s="1019"/>
      <c r="M192" s="1019"/>
      <c r="N192" s="1019"/>
      <c r="O192" s="594"/>
    </row>
    <row r="193" spans="1:15" s="613" customFormat="1" ht="15" customHeight="1" x14ac:dyDescent="0.25">
      <c r="A193" s="1762"/>
      <c r="B193" s="1485" t="s">
        <v>1494</v>
      </c>
      <c r="C193" s="423" t="str">
        <f ca="1">'IRRBB exposures'!$AA$322 &amp; "; Currency = " &amp; OFFSET('IRRBB exposures'!C328,(COUNTA($B$189:B193)-1)*6,0)</f>
        <v xml:space="preserve">Check: total expected draw down amount should not be larger than committed amount; Currency = </v>
      </c>
      <c r="D193" s="49" t="str">
        <f>'IRRBB exposures'!AA352</f>
        <v>Yes</v>
      </c>
      <c r="E193" s="1019"/>
      <c r="F193" s="1019"/>
      <c r="G193" s="1019"/>
      <c r="H193" s="1019"/>
      <c r="I193" s="1019"/>
      <c r="J193" s="1019"/>
      <c r="K193" s="1019"/>
      <c r="L193" s="1019"/>
      <c r="M193" s="1019"/>
      <c r="N193" s="1019"/>
      <c r="O193" s="594"/>
    </row>
    <row r="194" spans="1:15" s="613" customFormat="1" ht="15" customHeight="1" x14ac:dyDescent="0.25">
      <c r="A194" s="1762"/>
      <c r="B194" s="1485" t="s">
        <v>1494</v>
      </c>
      <c r="C194" s="423" t="str">
        <f ca="1">'IRRBB exposures'!$AA$322 &amp; "; Currency = " &amp; OFFSET('IRRBB exposures'!C329,(COUNTA($B$189:B194)-1)*6,0)</f>
        <v xml:space="preserve">Check: total expected draw down amount should not be larger than committed amount; Currency = </v>
      </c>
      <c r="D194" s="49" t="str">
        <f>'IRRBB exposures'!AA359</f>
        <v>Yes</v>
      </c>
      <c r="E194" s="1019"/>
      <c r="F194" s="1019"/>
      <c r="G194" s="1019"/>
      <c r="H194" s="1019"/>
      <c r="I194" s="1019"/>
      <c r="J194" s="1019"/>
      <c r="K194" s="1019"/>
      <c r="L194" s="1019"/>
      <c r="M194" s="1019"/>
      <c r="N194" s="1019"/>
      <c r="O194" s="594"/>
    </row>
    <row r="195" spans="1:15" s="613" customFormat="1" ht="15" customHeight="1" x14ac:dyDescent="0.25">
      <c r="A195" s="1762"/>
      <c r="B195" s="1485" t="s">
        <v>1495</v>
      </c>
      <c r="C195" s="423" t="str">
        <f>'IRRBB exposures'!$Y$413 &amp; "; Currency = " &amp; 'IRRBB exposures'!C$415 &amp; "; Scenario = " &amp;'IRRBB exposures'!D415</f>
        <v>Check: total expected draw down amount should not be larger than committed amount; Currency = ; Scenario = 0</v>
      </c>
      <c r="D195" s="49" t="str">
        <f>'IRRBB exposures'!Y415</f>
        <v>Yes</v>
      </c>
      <c r="E195" s="1019"/>
      <c r="F195" s="1019"/>
      <c r="G195" s="1019"/>
      <c r="H195" s="1019"/>
      <c r="I195" s="1019"/>
      <c r="J195" s="1019"/>
      <c r="K195" s="1019"/>
      <c r="L195" s="1019"/>
      <c r="M195" s="1019"/>
      <c r="N195" s="1019"/>
      <c r="O195" s="594"/>
    </row>
    <row r="196" spans="1:15" s="613" customFormat="1" ht="15" customHeight="1" x14ac:dyDescent="0.25">
      <c r="A196" s="1762"/>
      <c r="B196" s="1485" t="s">
        <v>1495</v>
      </c>
      <c r="C196" s="423" t="str">
        <f>'IRRBB exposures'!$Y$413 &amp; "; Currency = " &amp; 'IRRBB exposures'!C$415 &amp; "; Scenario = " &amp;'IRRBB exposures'!D416</f>
        <v>Check: total expected draw down amount should not be larger than committed amount; Currency = ; Scenario = 1</v>
      </c>
      <c r="D196" s="49" t="str">
        <f>'IRRBB exposures'!Y416</f>
        <v>Yes</v>
      </c>
      <c r="E196" s="1019"/>
      <c r="F196" s="1019"/>
      <c r="G196" s="1019"/>
      <c r="H196" s="1019"/>
      <c r="I196" s="1019"/>
      <c r="J196" s="1019"/>
      <c r="K196" s="1019"/>
      <c r="L196" s="1019"/>
      <c r="M196" s="1019"/>
      <c r="N196" s="1019"/>
      <c r="O196" s="594"/>
    </row>
    <row r="197" spans="1:15" s="613" customFormat="1" ht="15" customHeight="1" x14ac:dyDescent="0.25">
      <c r="A197" s="1762"/>
      <c r="B197" s="1485" t="s">
        <v>1495</v>
      </c>
      <c r="C197" s="423" t="str">
        <f>'IRRBB exposures'!$Y$413 &amp; "; Currency = " &amp; 'IRRBB exposures'!C$415 &amp; "; Scenario = " &amp;'IRRBB exposures'!D417</f>
        <v>Check: total expected draw down amount should not be larger than committed amount; Currency = ; Scenario = 2</v>
      </c>
      <c r="D197" s="49" t="str">
        <f>'IRRBB exposures'!Y417</f>
        <v>Yes</v>
      </c>
      <c r="E197" s="1019"/>
      <c r="F197" s="1019"/>
      <c r="G197" s="1019"/>
      <c r="H197" s="1019"/>
      <c r="I197" s="1019"/>
      <c r="J197" s="1019"/>
      <c r="K197" s="1019"/>
      <c r="L197" s="1019"/>
      <c r="M197" s="1019"/>
      <c r="N197" s="1019"/>
      <c r="O197" s="594"/>
    </row>
    <row r="198" spans="1:15" s="613" customFormat="1" ht="15" customHeight="1" x14ac:dyDescent="0.25">
      <c r="A198" s="1762"/>
      <c r="B198" s="1485" t="s">
        <v>1495</v>
      </c>
      <c r="C198" s="423" t="str">
        <f>'IRRBB exposures'!$Y$413 &amp; "; Currency = " &amp; 'IRRBB exposures'!C$415 &amp; "; Scenario = " &amp;'IRRBB exposures'!D418</f>
        <v>Check: total expected draw down amount should not be larger than committed amount; Currency = ; Scenario = 3</v>
      </c>
      <c r="D198" s="49" t="str">
        <f>'IRRBB exposures'!Y418</f>
        <v>Yes</v>
      </c>
      <c r="E198" s="1019"/>
      <c r="F198" s="1019"/>
      <c r="G198" s="1019"/>
      <c r="H198" s="1019"/>
      <c r="I198" s="1019"/>
      <c r="J198" s="1019"/>
      <c r="K198" s="1019"/>
      <c r="L198" s="1019"/>
      <c r="M198" s="1019"/>
      <c r="N198" s="1019"/>
      <c r="O198" s="594"/>
    </row>
    <row r="199" spans="1:15" s="613" customFormat="1" ht="15" customHeight="1" x14ac:dyDescent="0.25">
      <c r="A199" s="1762"/>
      <c r="B199" s="1485" t="s">
        <v>1495</v>
      </c>
      <c r="C199" s="423" t="str">
        <f>'IRRBB exposures'!$Y$413 &amp; "; Currency = " &amp; 'IRRBB exposures'!C$415 &amp; "; Scenario = " &amp;'IRRBB exposures'!D419</f>
        <v>Check: total expected draw down amount should not be larger than committed amount; Currency = ; Scenario = 4</v>
      </c>
      <c r="D199" s="49" t="str">
        <f>'IRRBB exposures'!Y419</f>
        <v>Yes</v>
      </c>
      <c r="E199" s="1019"/>
      <c r="F199" s="1019"/>
      <c r="G199" s="1019"/>
      <c r="H199" s="1019"/>
      <c r="I199" s="1019"/>
      <c r="J199" s="1019"/>
      <c r="K199" s="1019"/>
      <c r="L199" s="1019"/>
      <c r="M199" s="1019"/>
      <c r="N199" s="1019"/>
      <c r="O199" s="594"/>
    </row>
    <row r="200" spans="1:15" s="613" customFormat="1" ht="15" customHeight="1" x14ac:dyDescent="0.25">
      <c r="A200" s="1762"/>
      <c r="B200" s="1485" t="s">
        <v>1495</v>
      </c>
      <c r="C200" s="423" t="str">
        <f>'IRRBB exposures'!$Y$413 &amp; "; Currency = " &amp; 'IRRBB exposures'!C$415 &amp; "; Scenario = " &amp;'IRRBB exposures'!D420</f>
        <v>Check: total expected draw down amount should not be larger than committed amount; Currency = ; Scenario = 5</v>
      </c>
      <c r="D200" s="49" t="str">
        <f>'IRRBB exposures'!Y420</f>
        <v>Yes</v>
      </c>
      <c r="E200" s="1019"/>
      <c r="F200" s="1019"/>
      <c r="G200" s="1019"/>
      <c r="H200" s="1019"/>
      <c r="I200" s="1019"/>
      <c r="J200" s="1019"/>
      <c r="K200" s="1019"/>
      <c r="L200" s="1019"/>
      <c r="M200" s="1019"/>
      <c r="N200" s="1019"/>
      <c r="O200" s="594"/>
    </row>
    <row r="201" spans="1:15" s="613" customFormat="1" ht="15" customHeight="1" x14ac:dyDescent="0.25">
      <c r="A201" s="1762"/>
      <c r="B201" s="1485" t="s">
        <v>1495</v>
      </c>
      <c r="C201" s="423" t="str">
        <f>'IRRBB exposures'!$Y$413 &amp; "; Currency = " &amp; 'IRRBB exposures'!C$415 &amp; "; Scenario = " &amp;'IRRBB exposures'!D421</f>
        <v>Check: total expected draw down amount should not be larger than committed amount; Currency = ; Scenario = 6</v>
      </c>
      <c r="D201" s="49" t="str">
        <f>'IRRBB exposures'!Y421</f>
        <v>Yes</v>
      </c>
      <c r="E201" s="1019"/>
      <c r="F201" s="1019"/>
      <c r="G201" s="1019"/>
      <c r="H201" s="1019"/>
      <c r="I201" s="1019"/>
      <c r="J201" s="1019"/>
      <c r="K201" s="1019"/>
      <c r="L201" s="1019"/>
      <c r="M201" s="1019"/>
      <c r="N201" s="1019"/>
      <c r="O201" s="594"/>
    </row>
    <row r="202" spans="1:15" s="613" customFormat="1" ht="15" customHeight="1" x14ac:dyDescent="0.25">
      <c r="A202" s="1762"/>
      <c r="B202" s="1485" t="s">
        <v>1495</v>
      </c>
      <c r="C202" s="423" t="str">
        <f>'IRRBB exposures'!$Y$413 &amp; "; Currency = " &amp; 'IRRBB exposures'!C$422 &amp; "; Scenario = " &amp;'IRRBB exposures'!D422</f>
        <v>Check: total expected draw down amount should not be larger than committed amount; Currency = ; Scenario = 0</v>
      </c>
      <c r="D202" s="49" t="str">
        <f>'IRRBB exposures'!Y422</f>
        <v>Yes</v>
      </c>
      <c r="E202" s="1019"/>
      <c r="F202" s="1019"/>
      <c r="G202" s="1019"/>
      <c r="H202" s="1019"/>
      <c r="I202" s="1019"/>
      <c r="J202" s="1019"/>
      <c r="K202" s="1019"/>
      <c r="L202" s="1019"/>
      <c r="M202" s="1019"/>
      <c r="N202" s="1019"/>
      <c r="O202" s="594"/>
    </row>
    <row r="203" spans="1:15" s="613" customFormat="1" ht="15" customHeight="1" x14ac:dyDescent="0.25">
      <c r="A203" s="1762"/>
      <c r="B203" s="1485" t="s">
        <v>1495</v>
      </c>
      <c r="C203" s="423" t="str">
        <f>'IRRBB exposures'!$Y$413 &amp; "; Currency = " &amp; 'IRRBB exposures'!C$422 &amp; "; Scenario = " &amp;'IRRBB exposures'!D423</f>
        <v>Check: total expected draw down amount should not be larger than committed amount; Currency = ; Scenario = 1</v>
      </c>
      <c r="D203" s="49" t="str">
        <f>'IRRBB exposures'!Y423</f>
        <v>Yes</v>
      </c>
      <c r="E203" s="1019"/>
      <c r="F203" s="1019"/>
      <c r="G203" s="1019"/>
      <c r="H203" s="1019"/>
      <c r="I203" s="1019"/>
      <c r="J203" s="1019"/>
      <c r="K203" s="1019"/>
      <c r="L203" s="1019"/>
      <c r="M203" s="1019"/>
      <c r="N203" s="1019"/>
      <c r="O203" s="594"/>
    </row>
    <row r="204" spans="1:15" s="613" customFormat="1" ht="15" customHeight="1" x14ac:dyDescent="0.25">
      <c r="A204" s="1762"/>
      <c r="B204" s="1485" t="s">
        <v>1495</v>
      </c>
      <c r="C204" s="423" t="str">
        <f>'IRRBB exposures'!$Y$413 &amp; "; Currency = " &amp; 'IRRBB exposures'!C$422 &amp; "; Scenario = " &amp;'IRRBB exposures'!D424</f>
        <v>Check: total expected draw down amount should not be larger than committed amount; Currency = ; Scenario = 2</v>
      </c>
      <c r="D204" s="49" t="str">
        <f>'IRRBB exposures'!Y424</f>
        <v>Yes</v>
      </c>
      <c r="E204" s="1019"/>
      <c r="F204" s="1019"/>
      <c r="G204" s="1019"/>
      <c r="H204" s="1019"/>
      <c r="I204" s="1019"/>
      <c r="J204" s="1019"/>
      <c r="K204" s="1019"/>
      <c r="L204" s="1019"/>
      <c r="M204" s="1019"/>
      <c r="N204" s="1019"/>
      <c r="O204" s="594"/>
    </row>
    <row r="205" spans="1:15" s="613" customFormat="1" ht="15" customHeight="1" x14ac:dyDescent="0.25">
      <c r="A205" s="1762"/>
      <c r="B205" s="1485" t="s">
        <v>1495</v>
      </c>
      <c r="C205" s="423" t="str">
        <f>'IRRBB exposures'!$Y$413 &amp; "; Currency = " &amp; 'IRRBB exposures'!C$422 &amp; "; Scenario = " &amp;'IRRBB exposures'!D425</f>
        <v>Check: total expected draw down amount should not be larger than committed amount; Currency = ; Scenario = 3</v>
      </c>
      <c r="D205" s="49" t="str">
        <f>'IRRBB exposures'!Y425</f>
        <v>Yes</v>
      </c>
      <c r="E205" s="1019"/>
      <c r="F205" s="1019"/>
      <c r="G205" s="1019"/>
      <c r="H205" s="1019"/>
      <c r="I205" s="1019"/>
      <c r="J205" s="1019"/>
      <c r="K205" s="1019"/>
      <c r="L205" s="1019"/>
      <c r="M205" s="1019"/>
      <c r="N205" s="1019"/>
      <c r="O205" s="594"/>
    </row>
    <row r="206" spans="1:15" s="613" customFormat="1" ht="15" customHeight="1" x14ac:dyDescent="0.25">
      <c r="A206" s="1762"/>
      <c r="B206" s="1485" t="s">
        <v>1495</v>
      </c>
      <c r="C206" s="423" t="str">
        <f>'IRRBB exposures'!$Y$413 &amp; "; Currency = " &amp; 'IRRBB exposures'!C$422 &amp; "; Scenario = " &amp;'IRRBB exposures'!D426</f>
        <v>Check: total expected draw down amount should not be larger than committed amount; Currency = ; Scenario = 4</v>
      </c>
      <c r="D206" s="49" t="str">
        <f>'IRRBB exposures'!Y426</f>
        <v>Yes</v>
      </c>
      <c r="E206" s="1019"/>
      <c r="F206" s="1019"/>
      <c r="G206" s="1019"/>
      <c r="H206" s="1019"/>
      <c r="I206" s="1019"/>
      <c r="J206" s="1019"/>
      <c r="K206" s="1019"/>
      <c r="L206" s="1019"/>
      <c r="M206" s="1019"/>
      <c r="N206" s="1019"/>
      <c r="O206" s="594"/>
    </row>
    <row r="207" spans="1:15" s="613" customFormat="1" ht="15" customHeight="1" x14ac:dyDescent="0.25">
      <c r="A207" s="1762"/>
      <c r="B207" s="1485" t="s">
        <v>1495</v>
      </c>
      <c r="C207" s="423" t="str">
        <f>'IRRBB exposures'!$Y$413 &amp; "; Currency = " &amp; 'IRRBB exposures'!C$422 &amp; "; Scenario = " &amp;'IRRBB exposures'!D427</f>
        <v>Check: total expected draw down amount should not be larger than committed amount; Currency = ; Scenario = 5</v>
      </c>
      <c r="D207" s="49" t="str">
        <f>'IRRBB exposures'!Y427</f>
        <v>Yes</v>
      </c>
      <c r="E207" s="1019"/>
      <c r="F207" s="1019"/>
      <c r="G207" s="1019"/>
      <c r="H207" s="1019"/>
      <c r="I207" s="1019"/>
      <c r="J207" s="1019"/>
      <c r="K207" s="1019"/>
      <c r="L207" s="1019"/>
      <c r="M207" s="1019"/>
      <c r="N207" s="1019"/>
      <c r="O207" s="594"/>
    </row>
    <row r="208" spans="1:15" s="613" customFormat="1" ht="15" customHeight="1" x14ac:dyDescent="0.25">
      <c r="A208" s="1762"/>
      <c r="B208" s="1485" t="s">
        <v>1495</v>
      </c>
      <c r="C208" s="423" t="str">
        <f>'IRRBB exposures'!$Y$413 &amp; "; Currency = " &amp; 'IRRBB exposures'!C$422 &amp; "; Scenario = " &amp;'IRRBB exposures'!D428</f>
        <v>Check: total expected draw down amount should not be larger than committed amount; Currency = ; Scenario = 6</v>
      </c>
      <c r="D208" s="49" t="str">
        <f>'IRRBB exposures'!Y428</f>
        <v>Yes</v>
      </c>
      <c r="E208" s="1019"/>
      <c r="F208" s="1019"/>
      <c r="G208" s="1019"/>
      <c r="H208" s="1019"/>
      <c r="I208" s="1019"/>
      <c r="J208" s="1019"/>
      <c r="K208" s="1019"/>
      <c r="L208" s="1019"/>
      <c r="M208" s="1019"/>
      <c r="N208" s="1019"/>
      <c r="O208" s="594"/>
    </row>
    <row r="209" spans="1:15" s="613" customFormat="1" ht="15" customHeight="1" x14ac:dyDescent="0.25">
      <c r="A209" s="1762"/>
      <c r="B209" s="1485" t="s">
        <v>1495</v>
      </c>
      <c r="C209" s="423" t="str">
        <f>'IRRBB exposures'!$Y$413 &amp; "; Currency = " &amp; 'IRRBB exposures'!C$429 &amp; "; Scenario = " &amp;'IRRBB exposures'!D429</f>
        <v>Check: total expected draw down amount should not be larger than committed amount; Currency = ; Scenario = 0</v>
      </c>
      <c r="D209" s="49" t="str">
        <f>'IRRBB exposures'!Y429</f>
        <v>Yes</v>
      </c>
      <c r="E209" s="1019"/>
      <c r="F209" s="1019"/>
      <c r="G209" s="1019"/>
      <c r="H209" s="1019"/>
      <c r="I209" s="1019"/>
      <c r="J209" s="1019"/>
      <c r="K209" s="1019"/>
      <c r="L209" s="1019"/>
      <c r="M209" s="1019"/>
      <c r="N209" s="1019"/>
      <c r="O209" s="594"/>
    </row>
    <row r="210" spans="1:15" s="613" customFormat="1" ht="15" customHeight="1" x14ac:dyDescent="0.25">
      <c r="A210" s="1762"/>
      <c r="B210" s="1485" t="s">
        <v>1495</v>
      </c>
      <c r="C210" s="423" t="str">
        <f>'IRRBB exposures'!$Y$413 &amp; "; Currency = " &amp; 'IRRBB exposures'!C$429 &amp; "; Scenario = " &amp;'IRRBB exposures'!D430</f>
        <v>Check: total expected draw down amount should not be larger than committed amount; Currency = ; Scenario = 1</v>
      </c>
      <c r="D210" s="49" t="str">
        <f>'IRRBB exposures'!Y430</f>
        <v>Yes</v>
      </c>
      <c r="E210" s="1019"/>
      <c r="F210" s="1019"/>
      <c r="G210" s="1019"/>
      <c r="H210" s="1019"/>
      <c r="I210" s="1019"/>
      <c r="J210" s="1019"/>
      <c r="K210" s="1019"/>
      <c r="L210" s="1019"/>
      <c r="M210" s="1019"/>
      <c r="N210" s="1019"/>
      <c r="O210" s="594"/>
    </row>
    <row r="211" spans="1:15" s="613" customFormat="1" ht="15" customHeight="1" x14ac:dyDescent="0.25">
      <c r="A211" s="1762"/>
      <c r="B211" s="1485" t="s">
        <v>1495</v>
      </c>
      <c r="C211" s="423" t="str">
        <f>'IRRBB exposures'!$Y$413 &amp; "; Currency = " &amp; 'IRRBB exposures'!C$429 &amp; "; Scenario = " &amp;'IRRBB exposures'!D431</f>
        <v>Check: total expected draw down amount should not be larger than committed amount; Currency = ; Scenario = 2</v>
      </c>
      <c r="D211" s="49" t="str">
        <f>'IRRBB exposures'!Y431</f>
        <v>Yes</v>
      </c>
      <c r="E211" s="1019"/>
      <c r="F211" s="1019"/>
      <c r="G211" s="1019"/>
      <c r="H211" s="1019"/>
      <c r="I211" s="1019"/>
      <c r="J211" s="1019"/>
      <c r="K211" s="1019"/>
      <c r="L211" s="1019"/>
      <c r="M211" s="1019"/>
      <c r="N211" s="1019"/>
      <c r="O211" s="594"/>
    </row>
    <row r="212" spans="1:15" s="613" customFormat="1" ht="15" customHeight="1" x14ac:dyDescent="0.25">
      <c r="A212" s="1762"/>
      <c r="B212" s="1485" t="s">
        <v>1495</v>
      </c>
      <c r="C212" s="423" t="str">
        <f>'IRRBB exposures'!$Y$413 &amp; "; Currency = " &amp; 'IRRBB exposures'!C$429 &amp; "; Scenario = " &amp;'IRRBB exposures'!D432</f>
        <v>Check: total expected draw down amount should not be larger than committed amount; Currency = ; Scenario = 3</v>
      </c>
      <c r="D212" s="49" t="str">
        <f>'IRRBB exposures'!Y432</f>
        <v>Yes</v>
      </c>
      <c r="E212" s="1019"/>
      <c r="F212" s="1019"/>
      <c r="G212" s="1019"/>
      <c r="H212" s="1019"/>
      <c r="I212" s="1019"/>
      <c r="J212" s="1019"/>
      <c r="K212" s="1019"/>
      <c r="L212" s="1019"/>
      <c r="M212" s="1019"/>
      <c r="N212" s="1019"/>
      <c r="O212" s="594"/>
    </row>
    <row r="213" spans="1:15" s="613" customFormat="1" ht="15" customHeight="1" x14ac:dyDescent="0.25">
      <c r="A213" s="1762"/>
      <c r="B213" s="1485" t="s">
        <v>1495</v>
      </c>
      <c r="C213" s="423" t="str">
        <f>'IRRBB exposures'!$Y$413 &amp; "; Currency = " &amp; 'IRRBB exposures'!C$429 &amp; "; Scenario = " &amp;'IRRBB exposures'!D433</f>
        <v>Check: total expected draw down amount should not be larger than committed amount; Currency = ; Scenario = 4</v>
      </c>
      <c r="D213" s="49" t="str">
        <f>'IRRBB exposures'!Y433</f>
        <v>Yes</v>
      </c>
      <c r="E213" s="1019"/>
      <c r="F213" s="1019"/>
      <c r="G213" s="1019"/>
      <c r="H213" s="1019"/>
      <c r="I213" s="1019"/>
      <c r="J213" s="1019"/>
      <c r="K213" s="1019"/>
      <c r="L213" s="1019"/>
      <c r="M213" s="1019"/>
      <c r="N213" s="1019"/>
      <c r="O213" s="594"/>
    </row>
    <row r="214" spans="1:15" s="613" customFormat="1" ht="15" customHeight="1" x14ac:dyDescent="0.25">
      <c r="A214" s="1762"/>
      <c r="B214" s="1485" t="s">
        <v>1495</v>
      </c>
      <c r="C214" s="423" t="str">
        <f>'IRRBB exposures'!$Y$413 &amp; "; Currency = " &amp; 'IRRBB exposures'!C$429 &amp; "; Scenario = " &amp;'IRRBB exposures'!D434</f>
        <v>Check: total expected draw down amount should not be larger than committed amount; Currency = ; Scenario = 5</v>
      </c>
      <c r="D214" s="49" t="str">
        <f>'IRRBB exposures'!Y434</f>
        <v>Yes</v>
      </c>
      <c r="E214" s="1019"/>
      <c r="F214" s="1019"/>
      <c r="G214" s="1019"/>
      <c r="H214" s="1019"/>
      <c r="I214" s="1019"/>
      <c r="J214" s="1019"/>
      <c r="K214" s="1019"/>
      <c r="L214" s="1019"/>
      <c r="M214" s="1019"/>
      <c r="N214" s="1019"/>
      <c r="O214" s="594"/>
    </row>
    <row r="215" spans="1:15" s="613" customFormat="1" ht="15" customHeight="1" x14ac:dyDescent="0.25">
      <c r="A215" s="1762"/>
      <c r="B215" s="1485" t="s">
        <v>1495</v>
      </c>
      <c r="C215" s="423" t="str">
        <f>'IRRBB exposures'!$Y$413 &amp; "; Currency = " &amp; 'IRRBB exposures'!C$429 &amp; "; Scenario = " &amp;'IRRBB exposures'!D435</f>
        <v>Check: total expected draw down amount should not be larger than committed amount; Currency = ; Scenario = 6</v>
      </c>
      <c r="D215" s="49" t="str">
        <f>'IRRBB exposures'!Y435</f>
        <v>Yes</v>
      </c>
      <c r="E215" s="1019"/>
      <c r="F215" s="1019"/>
      <c r="G215" s="1019"/>
      <c r="H215" s="1019"/>
      <c r="I215" s="1019"/>
      <c r="J215" s="1019"/>
      <c r="K215" s="1019"/>
      <c r="L215" s="1019"/>
      <c r="M215" s="1019"/>
      <c r="N215" s="1019"/>
      <c r="O215" s="594"/>
    </row>
    <row r="216" spans="1:15" s="613" customFormat="1" ht="15" customHeight="1" x14ac:dyDescent="0.25">
      <c r="A216" s="1762"/>
      <c r="B216" s="1485" t="s">
        <v>1495</v>
      </c>
      <c r="C216" s="423" t="str">
        <f>'IRRBB exposures'!$Y$413 &amp; "; Currency = " &amp; 'IRRBB exposures'!C$436 &amp; "; Scenario = " &amp;'IRRBB exposures'!D436</f>
        <v>Check: total expected draw down amount should not be larger than committed amount; Currency = ; Scenario = 0</v>
      </c>
      <c r="D216" s="49" t="str">
        <f>'IRRBB exposures'!Y436</f>
        <v>Yes</v>
      </c>
      <c r="E216" s="1019"/>
      <c r="F216" s="1019"/>
      <c r="G216" s="1019"/>
      <c r="H216" s="1019"/>
      <c r="I216" s="1019"/>
      <c r="J216" s="1019"/>
      <c r="K216" s="1019"/>
      <c r="L216" s="1019"/>
      <c r="M216" s="1019"/>
      <c r="N216" s="1019"/>
      <c r="O216" s="594"/>
    </row>
    <row r="217" spans="1:15" s="613" customFormat="1" ht="15" customHeight="1" x14ac:dyDescent="0.25">
      <c r="A217" s="1762"/>
      <c r="B217" s="1485" t="s">
        <v>1495</v>
      </c>
      <c r="C217" s="423" t="str">
        <f>'IRRBB exposures'!$Y$413 &amp; "; Currency = " &amp; 'IRRBB exposures'!C$436 &amp; "; Scenario = " &amp;'IRRBB exposures'!D437</f>
        <v>Check: total expected draw down amount should not be larger than committed amount; Currency = ; Scenario = 1</v>
      </c>
      <c r="D217" s="49" t="str">
        <f>'IRRBB exposures'!Y437</f>
        <v>Yes</v>
      </c>
      <c r="E217" s="1019"/>
      <c r="F217" s="1019"/>
      <c r="G217" s="1019"/>
      <c r="H217" s="1019"/>
      <c r="I217" s="1019"/>
      <c r="J217" s="1019"/>
      <c r="K217" s="1019"/>
      <c r="L217" s="1019"/>
      <c r="M217" s="1019"/>
      <c r="N217" s="1019"/>
      <c r="O217" s="594"/>
    </row>
    <row r="218" spans="1:15" s="613" customFormat="1" ht="15" customHeight="1" x14ac:dyDescent="0.25">
      <c r="A218" s="1762"/>
      <c r="B218" s="1485" t="s">
        <v>1495</v>
      </c>
      <c r="C218" s="423" t="str">
        <f>'IRRBB exposures'!$Y$413 &amp; "; Currency = " &amp; 'IRRBB exposures'!C$436 &amp; "; Scenario = " &amp;'IRRBB exposures'!D438</f>
        <v>Check: total expected draw down amount should not be larger than committed amount; Currency = ; Scenario = 2</v>
      </c>
      <c r="D218" s="49" t="str">
        <f>'IRRBB exposures'!Y438</f>
        <v>Yes</v>
      </c>
      <c r="E218" s="1019"/>
      <c r="F218" s="1019"/>
      <c r="G218" s="1019"/>
      <c r="H218" s="1019"/>
      <c r="I218" s="1019"/>
      <c r="J218" s="1019"/>
      <c r="K218" s="1019"/>
      <c r="L218" s="1019"/>
      <c r="M218" s="1019"/>
      <c r="N218" s="1019"/>
      <c r="O218" s="594"/>
    </row>
    <row r="219" spans="1:15" s="613" customFormat="1" ht="15" customHeight="1" x14ac:dyDescent="0.25">
      <c r="A219" s="1762"/>
      <c r="B219" s="1485" t="s">
        <v>1495</v>
      </c>
      <c r="C219" s="423" t="str">
        <f>'IRRBB exposures'!$Y$413 &amp; "; Currency = " &amp; 'IRRBB exposures'!C$436 &amp; "; Scenario = " &amp;'IRRBB exposures'!D439</f>
        <v>Check: total expected draw down amount should not be larger than committed amount; Currency = ; Scenario = 3</v>
      </c>
      <c r="D219" s="49" t="str">
        <f>'IRRBB exposures'!Y439</f>
        <v>Yes</v>
      </c>
      <c r="E219" s="1019"/>
      <c r="F219" s="1019"/>
      <c r="G219" s="1019"/>
      <c r="H219" s="1019"/>
      <c r="I219" s="1019"/>
      <c r="J219" s="1019"/>
      <c r="K219" s="1019"/>
      <c r="L219" s="1019"/>
      <c r="M219" s="1019"/>
      <c r="N219" s="1019"/>
      <c r="O219" s="594"/>
    </row>
    <row r="220" spans="1:15" s="613" customFormat="1" ht="15" customHeight="1" x14ac:dyDescent="0.25">
      <c r="A220" s="1762"/>
      <c r="B220" s="1485" t="s">
        <v>1495</v>
      </c>
      <c r="C220" s="423" t="str">
        <f>'IRRBB exposures'!$Y$413 &amp; "; Currency = " &amp; 'IRRBB exposures'!C$436 &amp; "; Scenario = " &amp;'IRRBB exposures'!D440</f>
        <v>Check: total expected draw down amount should not be larger than committed amount; Currency = ; Scenario = 4</v>
      </c>
      <c r="D220" s="49" t="str">
        <f>'IRRBB exposures'!Y440</f>
        <v>Yes</v>
      </c>
      <c r="E220" s="1019"/>
      <c r="F220" s="1019"/>
      <c r="G220" s="1019"/>
      <c r="H220" s="1019"/>
      <c r="I220" s="1019"/>
      <c r="J220" s="1019"/>
      <c r="K220" s="1019"/>
      <c r="L220" s="1019"/>
      <c r="M220" s="1019"/>
      <c r="N220" s="1019"/>
      <c r="O220" s="594"/>
    </row>
    <row r="221" spans="1:15" s="613" customFormat="1" ht="15" customHeight="1" x14ac:dyDescent="0.25">
      <c r="A221" s="1762"/>
      <c r="B221" s="1485" t="s">
        <v>1495</v>
      </c>
      <c r="C221" s="423" t="str">
        <f>'IRRBB exposures'!$Y$413 &amp; "; Currency = " &amp; 'IRRBB exposures'!C$436 &amp; "; Scenario = " &amp;'IRRBB exposures'!D441</f>
        <v>Check: total expected draw down amount should not be larger than committed amount; Currency = ; Scenario = 5</v>
      </c>
      <c r="D221" s="49" t="str">
        <f>'IRRBB exposures'!Y441</f>
        <v>Yes</v>
      </c>
      <c r="E221" s="1019"/>
      <c r="F221" s="1019"/>
      <c r="G221" s="1019"/>
      <c r="H221" s="1019"/>
      <c r="I221" s="1019"/>
      <c r="J221" s="1019"/>
      <c r="K221" s="1019"/>
      <c r="L221" s="1019"/>
      <c r="M221" s="1019"/>
      <c r="N221" s="1019"/>
      <c r="O221" s="594"/>
    </row>
    <row r="222" spans="1:15" s="613" customFormat="1" ht="15" customHeight="1" x14ac:dyDescent="0.25">
      <c r="A222" s="1762"/>
      <c r="B222" s="1485" t="s">
        <v>1495</v>
      </c>
      <c r="C222" s="423" t="str">
        <f>'IRRBB exposures'!$Y$413 &amp; "; Currency = " &amp; 'IRRBB exposures'!C$436 &amp; "; Scenario = " &amp;'IRRBB exposures'!D442</f>
        <v>Check: total expected draw down amount should not be larger than committed amount; Currency = ; Scenario = 6</v>
      </c>
      <c r="D222" s="49" t="str">
        <f>'IRRBB exposures'!Y442</f>
        <v>Yes</v>
      </c>
      <c r="E222" s="1019"/>
      <c r="F222" s="1019"/>
      <c r="G222" s="1019"/>
      <c r="H222" s="1019"/>
      <c r="I222" s="1019"/>
      <c r="J222" s="1019"/>
      <c r="K222" s="1019"/>
      <c r="L222" s="1019"/>
      <c r="M222" s="1019"/>
      <c r="N222" s="1019"/>
      <c r="O222" s="594"/>
    </row>
    <row r="223" spans="1:15" s="613" customFormat="1" ht="15" customHeight="1" x14ac:dyDescent="0.25">
      <c r="A223" s="1762"/>
      <c r="B223" s="1485" t="s">
        <v>1495</v>
      </c>
      <c r="C223" s="423" t="str">
        <f>'IRRBB exposures'!$Y$413 &amp; "; Currency = " &amp; 'IRRBB exposures'!C$443 &amp; "; Scenario = " &amp;'IRRBB exposures'!D443</f>
        <v>Check: total expected draw down amount should not be larger than committed amount; Currency = ; Scenario = 0</v>
      </c>
      <c r="D223" s="49" t="str">
        <f>'IRRBB exposures'!Y443</f>
        <v>Yes</v>
      </c>
      <c r="E223" s="1019"/>
      <c r="F223" s="1019"/>
      <c r="G223" s="1019"/>
      <c r="H223" s="1019"/>
      <c r="I223" s="1019"/>
      <c r="J223" s="1019"/>
      <c r="K223" s="1019"/>
      <c r="L223" s="1019"/>
      <c r="M223" s="1019"/>
      <c r="N223" s="1019"/>
      <c r="O223" s="594"/>
    </row>
    <row r="224" spans="1:15" s="613" customFormat="1" ht="15" customHeight="1" x14ac:dyDescent="0.25">
      <c r="A224" s="1762"/>
      <c r="B224" s="1485" t="s">
        <v>1495</v>
      </c>
      <c r="C224" s="423" t="str">
        <f>'IRRBB exposures'!$Y$413 &amp; "; Currency = " &amp; 'IRRBB exposures'!C$443 &amp; "; Scenario = " &amp;'IRRBB exposures'!D444</f>
        <v>Check: total expected draw down amount should not be larger than committed amount; Currency = ; Scenario = 1</v>
      </c>
      <c r="D224" s="49" t="str">
        <f>'IRRBB exposures'!Y444</f>
        <v>Yes</v>
      </c>
      <c r="E224" s="1019"/>
      <c r="F224" s="1019"/>
      <c r="G224" s="1019"/>
      <c r="H224" s="1019"/>
      <c r="I224" s="1019"/>
      <c r="J224" s="1019"/>
      <c r="K224" s="1019"/>
      <c r="L224" s="1019"/>
      <c r="M224" s="1019"/>
      <c r="N224" s="1019"/>
      <c r="O224" s="594"/>
    </row>
    <row r="225" spans="1:22" s="613" customFormat="1" ht="15" customHeight="1" x14ac:dyDescent="0.25">
      <c r="A225" s="1762"/>
      <c r="B225" s="1485" t="s">
        <v>1495</v>
      </c>
      <c r="C225" s="423" t="str">
        <f>'IRRBB exposures'!$Y$413 &amp; "; Currency = " &amp; 'IRRBB exposures'!C$443 &amp; "; Scenario = " &amp;'IRRBB exposures'!D445</f>
        <v>Check: total expected draw down amount should not be larger than committed amount; Currency = ; Scenario = 2</v>
      </c>
      <c r="D225" s="49" t="str">
        <f>'IRRBB exposures'!Y445</f>
        <v>Yes</v>
      </c>
      <c r="E225" s="1019"/>
      <c r="F225" s="1019"/>
      <c r="G225" s="1019"/>
      <c r="H225" s="1019"/>
      <c r="I225" s="1019"/>
      <c r="J225" s="1019"/>
      <c r="K225" s="1019"/>
      <c r="L225" s="1019"/>
      <c r="M225" s="1019"/>
      <c r="N225" s="1019"/>
      <c r="O225" s="594"/>
    </row>
    <row r="226" spans="1:22" s="613" customFormat="1" ht="15" customHeight="1" x14ac:dyDescent="0.25">
      <c r="A226" s="1762"/>
      <c r="B226" s="1485" t="s">
        <v>1495</v>
      </c>
      <c r="C226" s="423" t="str">
        <f>'IRRBB exposures'!$Y$413 &amp; "; Currency = " &amp; 'IRRBB exposures'!C$443 &amp; "; Scenario = " &amp;'IRRBB exposures'!D446</f>
        <v>Check: total expected draw down amount should not be larger than committed amount; Currency = ; Scenario = 3</v>
      </c>
      <c r="D226" s="49" t="str">
        <f>'IRRBB exposures'!Y446</f>
        <v>Yes</v>
      </c>
      <c r="E226" s="1019"/>
      <c r="F226" s="1019"/>
      <c r="G226" s="1019"/>
      <c r="H226" s="1019"/>
      <c r="I226" s="1019"/>
      <c r="J226" s="1019"/>
      <c r="K226" s="1019"/>
      <c r="L226" s="1019"/>
      <c r="M226" s="1019"/>
      <c r="N226" s="1019"/>
      <c r="O226" s="594"/>
    </row>
    <row r="227" spans="1:22" s="613" customFormat="1" ht="15" customHeight="1" x14ac:dyDescent="0.25">
      <c r="A227" s="1762"/>
      <c r="B227" s="1485" t="s">
        <v>1495</v>
      </c>
      <c r="C227" s="423" t="str">
        <f>'IRRBB exposures'!$Y$413 &amp; "; Currency = " &amp; 'IRRBB exposures'!C$443 &amp; "; Scenario = " &amp;'IRRBB exposures'!D447</f>
        <v>Check: total expected draw down amount should not be larger than committed amount; Currency = ; Scenario = 4</v>
      </c>
      <c r="D227" s="49" t="str">
        <f>'IRRBB exposures'!Y447</f>
        <v>Yes</v>
      </c>
      <c r="E227" s="1019"/>
      <c r="F227" s="1019"/>
      <c r="G227" s="1019"/>
      <c r="H227" s="1019"/>
      <c r="I227" s="1019"/>
      <c r="J227" s="1019"/>
      <c r="K227" s="1019"/>
      <c r="L227" s="1019"/>
      <c r="M227" s="1019"/>
      <c r="N227" s="1019"/>
      <c r="O227" s="594"/>
    </row>
    <row r="228" spans="1:22" s="613" customFormat="1" ht="15" customHeight="1" x14ac:dyDescent="0.25">
      <c r="A228" s="1762"/>
      <c r="B228" s="1485" t="s">
        <v>1495</v>
      </c>
      <c r="C228" s="423" t="str">
        <f>'IRRBB exposures'!$Y$413 &amp; "; Currency = " &amp; 'IRRBB exposures'!C$443 &amp; "; Scenario = " &amp;'IRRBB exposures'!D448</f>
        <v>Check: total expected draw down amount should not be larger than committed amount; Currency = ; Scenario = 5</v>
      </c>
      <c r="D228" s="49" t="str">
        <f>'IRRBB exposures'!Y448</f>
        <v>Yes</v>
      </c>
      <c r="E228" s="1019"/>
      <c r="F228" s="1019"/>
      <c r="G228" s="1019"/>
      <c r="H228" s="1019"/>
      <c r="I228" s="1019"/>
      <c r="J228" s="1019"/>
      <c r="K228" s="1019"/>
      <c r="L228" s="1019"/>
      <c r="M228" s="1019"/>
      <c r="N228" s="1019"/>
      <c r="O228" s="594"/>
    </row>
    <row r="229" spans="1:22" s="613" customFormat="1" ht="15" customHeight="1" x14ac:dyDescent="0.25">
      <c r="A229" s="1762"/>
      <c r="B229" s="1485" t="s">
        <v>1495</v>
      </c>
      <c r="C229" s="423" t="str">
        <f>'IRRBB exposures'!$Y$413 &amp; "; Currency = " &amp; 'IRRBB exposures'!C$443 &amp; "; Scenario = " &amp;'IRRBB exposures'!D449</f>
        <v>Check: total expected draw down amount should not be larger than committed amount; Currency = ; Scenario = 6</v>
      </c>
      <c r="D229" s="49" t="str">
        <f>'IRRBB exposures'!Y449</f>
        <v>Yes</v>
      </c>
      <c r="E229" s="1019"/>
      <c r="F229" s="1019"/>
      <c r="G229" s="1019"/>
      <c r="H229" s="1019"/>
      <c r="I229" s="1019"/>
      <c r="J229" s="1019"/>
      <c r="K229" s="1019"/>
      <c r="L229" s="1019"/>
      <c r="M229" s="1019"/>
      <c r="N229" s="1019"/>
      <c r="O229" s="594"/>
    </row>
    <row r="230" spans="1:22" s="613" customFormat="1" ht="15" customHeight="1" x14ac:dyDescent="0.25">
      <c r="A230" s="1762"/>
      <c r="B230" s="1485" t="s">
        <v>1495</v>
      </c>
      <c r="C230" s="423" t="str">
        <f>'IRRBB exposures'!$Y$413 &amp; "; Currency = " &amp; 'IRRBB exposures'!C$450 &amp; "; Scenario = " &amp;'IRRBB exposures'!D450</f>
        <v>Check: total expected draw down amount should not be larger than committed amount; Currency = ; Scenario = 0</v>
      </c>
      <c r="D230" s="49" t="str">
        <f>'IRRBB exposures'!Y450</f>
        <v>Yes</v>
      </c>
      <c r="E230" s="1019"/>
      <c r="F230" s="1019"/>
      <c r="G230" s="1019"/>
      <c r="H230" s="1019"/>
      <c r="I230" s="1019"/>
      <c r="J230" s="1019"/>
      <c r="K230" s="1019"/>
      <c r="L230" s="1019"/>
      <c r="M230" s="1019"/>
      <c r="N230" s="1019"/>
      <c r="O230" s="594"/>
    </row>
    <row r="231" spans="1:22" s="613" customFormat="1" ht="15" customHeight="1" x14ac:dyDescent="0.25">
      <c r="A231" s="1762"/>
      <c r="B231" s="1485" t="s">
        <v>1495</v>
      </c>
      <c r="C231" s="423" t="str">
        <f>'IRRBB exposures'!$Y$413 &amp; "; Currency = " &amp; 'IRRBB exposures'!C$450 &amp; "; Scenario = " &amp;'IRRBB exposures'!D451</f>
        <v>Check: total expected draw down amount should not be larger than committed amount; Currency = ; Scenario = 1</v>
      </c>
      <c r="D231" s="49" t="str">
        <f>'IRRBB exposures'!Y451</f>
        <v>Yes</v>
      </c>
      <c r="E231" s="1019"/>
      <c r="F231" s="1019"/>
      <c r="G231" s="1019"/>
      <c r="H231" s="1019"/>
      <c r="I231" s="1019"/>
      <c r="J231" s="1019"/>
      <c r="K231" s="1019"/>
      <c r="L231" s="1019"/>
      <c r="M231" s="1019"/>
      <c r="N231" s="1019"/>
      <c r="O231" s="594"/>
    </row>
    <row r="232" spans="1:22" s="613" customFormat="1" ht="15" customHeight="1" x14ac:dyDescent="0.25">
      <c r="A232" s="1762"/>
      <c r="B232" s="1485" t="s">
        <v>1495</v>
      </c>
      <c r="C232" s="423" t="str">
        <f>'IRRBB exposures'!$Y$413 &amp; "; Currency = " &amp; 'IRRBB exposures'!C$450 &amp; "; Scenario = " &amp;'IRRBB exposures'!D452</f>
        <v>Check: total expected draw down amount should not be larger than committed amount; Currency = ; Scenario = 2</v>
      </c>
      <c r="D232" s="49" t="str">
        <f>'IRRBB exposures'!Y452</f>
        <v>Yes</v>
      </c>
      <c r="E232" s="1019"/>
      <c r="F232" s="1019"/>
      <c r="G232" s="1019"/>
      <c r="H232" s="1019"/>
      <c r="I232" s="1019"/>
      <c r="J232" s="1019"/>
      <c r="K232" s="1019"/>
      <c r="L232" s="1019"/>
      <c r="M232" s="1019"/>
      <c r="N232" s="1019"/>
      <c r="O232" s="594"/>
    </row>
    <row r="233" spans="1:22" s="613" customFormat="1" ht="15" customHeight="1" x14ac:dyDescent="0.25">
      <c r="A233" s="1762"/>
      <c r="B233" s="1485" t="s">
        <v>1495</v>
      </c>
      <c r="C233" s="423" t="str">
        <f>'IRRBB exposures'!$Y$413 &amp; "; Currency = " &amp; 'IRRBB exposures'!C$450 &amp; "; Scenario = " &amp;'IRRBB exposures'!D453</f>
        <v>Check: total expected draw down amount should not be larger than committed amount; Currency = ; Scenario = 3</v>
      </c>
      <c r="D233" s="49" t="str">
        <f>'IRRBB exposures'!Y453</f>
        <v>Yes</v>
      </c>
      <c r="E233" s="1019"/>
      <c r="F233" s="1019"/>
      <c r="G233" s="1019"/>
      <c r="H233" s="1019"/>
      <c r="I233" s="1019"/>
      <c r="J233" s="1019"/>
      <c r="K233" s="1019"/>
      <c r="L233" s="1019"/>
      <c r="M233" s="1019"/>
      <c r="N233" s="1019"/>
      <c r="O233" s="594"/>
    </row>
    <row r="234" spans="1:22" s="613" customFormat="1" ht="15" customHeight="1" x14ac:dyDescent="0.25">
      <c r="A234" s="1762"/>
      <c r="B234" s="1485" t="s">
        <v>1495</v>
      </c>
      <c r="C234" s="423" t="str">
        <f>'IRRBB exposures'!$Y$413 &amp; "; Currency = " &amp; 'IRRBB exposures'!C$450 &amp; "; Scenario = " &amp;'IRRBB exposures'!D454</f>
        <v>Check: total expected draw down amount should not be larger than committed amount; Currency = ; Scenario = 4</v>
      </c>
      <c r="D234" s="49" t="str">
        <f>'IRRBB exposures'!Y454</f>
        <v>Yes</v>
      </c>
      <c r="E234" s="1019"/>
      <c r="F234" s="1019"/>
      <c r="G234" s="1019"/>
      <c r="H234" s="1019"/>
      <c r="I234" s="1019"/>
      <c r="J234" s="1019"/>
      <c r="K234" s="1019"/>
      <c r="L234" s="1019"/>
      <c r="M234" s="1019"/>
      <c r="N234" s="1019"/>
      <c r="O234" s="594"/>
    </row>
    <row r="235" spans="1:22" s="613" customFormat="1" ht="15" customHeight="1" x14ac:dyDescent="0.25">
      <c r="A235" s="1762"/>
      <c r="B235" s="1485" t="s">
        <v>1495</v>
      </c>
      <c r="C235" s="423" t="str">
        <f>'IRRBB exposures'!$Y$413 &amp; "; Currency = " &amp; 'IRRBB exposures'!C$450 &amp; "; Scenario = " &amp;'IRRBB exposures'!D455</f>
        <v>Check: total expected draw down amount should not be larger than committed amount; Currency = ; Scenario = 5</v>
      </c>
      <c r="D235" s="49" t="str">
        <f>'IRRBB exposures'!Y455</f>
        <v>Yes</v>
      </c>
      <c r="E235" s="1019"/>
      <c r="F235" s="1019"/>
      <c r="G235" s="1019"/>
      <c r="H235" s="1019"/>
      <c r="I235" s="1019"/>
      <c r="J235" s="1019"/>
      <c r="K235" s="1019"/>
      <c r="L235" s="1019"/>
      <c r="M235" s="1019"/>
      <c r="N235" s="1019"/>
      <c r="O235" s="594"/>
    </row>
    <row r="236" spans="1:22" s="613" customFormat="1" ht="15" customHeight="1" x14ac:dyDescent="0.25">
      <c r="A236" s="1762"/>
      <c r="B236" s="1333" t="s">
        <v>1495</v>
      </c>
      <c r="C236" s="486" t="str">
        <f>'IRRBB exposures'!$Y$413 &amp; "; Currency = " &amp; 'IRRBB exposures'!C$450 &amp; "; Scenario = " &amp;'IRRBB exposures'!D456</f>
        <v>Check: total expected draw down amount should not be larger than committed amount; Currency = ; Scenario = 6</v>
      </c>
      <c r="D236" s="62" t="str">
        <f>'IRRBB exposures'!Y456</f>
        <v>Yes</v>
      </c>
      <c r="E236" s="1019"/>
      <c r="F236" s="1019"/>
      <c r="G236" s="1019"/>
      <c r="H236" s="1019"/>
      <c r="I236" s="1019"/>
      <c r="J236" s="1019"/>
      <c r="K236" s="1019"/>
      <c r="L236" s="1019"/>
      <c r="M236" s="1019"/>
      <c r="N236" s="1019"/>
      <c r="O236" s="594"/>
    </row>
    <row r="237" spans="1:22" s="594" customFormat="1" ht="15" customHeight="1" x14ac:dyDescent="0.25">
      <c r="A237" s="1020"/>
      <c r="B237" s="1019"/>
      <c r="C237" s="1019"/>
      <c r="D237" s="1649"/>
      <c r="E237" s="1019"/>
      <c r="F237" s="1019"/>
      <c r="G237" s="1019"/>
      <c r="H237" s="1019"/>
      <c r="I237" s="1019"/>
      <c r="J237" s="1019"/>
      <c r="K237" s="1019"/>
      <c r="L237" s="1019"/>
      <c r="M237" s="1019"/>
      <c r="N237" s="1019"/>
    </row>
    <row r="238" spans="1:22" s="613" customFormat="1" ht="26.25" customHeight="1" x14ac:dyDescent="0.25">
      <c r="A238" s="1020"/>
      <c r="B238" s="1123" t="s">
        <v>63</v>
      </c>
      <c r="C238" s="484" t="s">
        <v>64</v>
      </c>
      <c r="D238" s="579" t="str">
        <f>"Column "  &amp; LEFT(ADDRESS(1, COLUMN('IRRBB exposures'!G607),4,1),1)</f>
        <v>Column G</v>
      </c>
      <c r="E238" s="579" t="str">
        <f>"Column "  &amp; LEFT(ADDRESS(1, COLUMN('IRRBB exposures'!H607),4,1),1)</f>
        <v>Column H</v>
      </c>
      <c r="F238" s="579" t="str">
        <f>"Column "  &amp; LEFT(ADDRESS(1, COLUMN('IRRBB exposures'!I607),4,1),1)</f>
        <v>Column I</v>
      </c>
      <c r="G238" s="579" t="str">
        <f>"Column "  &amp; LEFT(ADDRESS(1, COLUMN('IRRBB exposures'!J607),4,1),1)</f>
        <v>Column J</v>
      </c>
      <c r="H238" s="579" t="str">
        <f>"Column "  &amp; LEFT(ADDRESS(1, COLUMN('IRRBB exposures'!K607),4,1),1)</f>
        <v>Column K</v>
      </c>
      <c r="I238" s="579" t="str">
        <f>"Column "  &amp; LEFT(ADDRESS(1, COLUMN('IRRBB exposures'!L607),4,1),1)</f>
        <v>Column L</v>
      </c>
      <c r="J238" s="579" t="str">
        <f>"Column "  &amp; LEFT(ADDRESS(1, COLUMN('IRRBB exposures'!M607),4,1),1)</f>
        <v>Column M</v>
      </c>
      <c r="K238" s="579" t="str">
        <f>"Column "  &amp; LEFT(ADDRESS(1, COLUMN('IRRBB exposures'!N607),4,1),1)</f>
        <v>Column N</v>
      </c>
      <c r="L238" s="579" t="str">
        <f>"Column "  &amp; LEFT(ADDRESS(1, COLUMN('IRRBB exposures'!O607),4,1),1)</f>
        <v>Column O</v>
      </c>
      <c r="M238" s="579" t="str">
        <f>"Column "  &amp; LEFT(ADDRESS(1, COLUMN('IRRBB exposures'!P607),4,1),1)</f>
        <v>Column P</v>
      </c>
      <c r="N238" s="579" t="str">
        <f>"Column "  &amp; LEFT(ADDRESS(1, COLUMN('IRRBB exposures'!Q607),4,1),1)</f>
        <v>Column Q</v>
      </c>
      <c r="O238" s="579" t="str">
        <f>"Column "  &amp; LEFT(ADDRESS(1, COLUMN('IRRBB exposures'!R607),4,1),1)</f>
        <v>Column R</v>
      </c>
      <c r="P238" s="579" t="str">
        <f>"Column "  &amp; LEFT(ADDRESS(1, COLUMN('IRRBB exposures'!S607),4,1),1)</f>
        <v>Column S</v>
      </c>
      <c r="Q238" s="579" t="str">
        <f>"Column "  &amp; LEFT(ADDRESS(1, COLUMN('IRRBB exposures'!T607),4,1),1)</f>
        <v>Column T</v>
      </c>
      <c r="R238" s="579" t="str">
        <f>"Column "  &amp; LEFT(ADDRESS(1, COLUMN('IRRBB exposures'!U607),4,1),1)</f>
        <v>Column U</v>
      </c>
      <c r="S238" s="1135" t="str">
        <f>"Column "  &amp; LEFT(ADDRESS(1, COLUMN('IRRBB exposures'!V607),4,1),1)</f>
        <v>Column V</v>
      </c>
      <c r="T238" s="1135" t="str">
        <f>"Column "  &amp; LEFT(ADDRESS(1, COLUMN('IRRBB exposures'!W607),4,1),1)</f>
        <v>Column W</v>
      </c>
      <c r="U238" s="1135" t="str">
        <f>"Column "  &amp; LEFT(ADDRESS(1, COLUMN('IRRBB exposures'!X607),4,1),1)</f>
        <v>Column X</v>
      </c>
      <c r="V238" s="1135" t="str">
        <f>"Column "  &amp; LEFT(ADDRESS(1, COLUMN('IRRBB exposures'!Y607),4,1),1)</f>
        <v>Column Y</v>
      </c>
    </row>
    <row r="239" spans="1:22" s="613" customFormat="1" ht="15" customHeight="1" x14ac:dyDescent="0.25">
      <c r="A239" s="1762"/>
      <c r="B239" s="1330" t="s">
        <v>162</v>
      </c>
      <c r="C239" s="90" t="str">
        <f>'IRRBB exposures'!D607</f>
        <v>Check: Bought hedging sold interest rate options less than or equal to explicit and embedded bought interest rate options</v>
      </c>
      <c r="D239" s="1336" t="str">
        <f>'IRRBB exposures'!G607</f>
        <v>Yes</v>
      </c>
      <c r="E239" s="1336" t="str">
        <f>'IRRBB exposures'!H607</f>
        <v>Yes</v>
      </c>
      <c r="F239" s="1336" t="str">
        <f>'IRRBB exposures'!I607</f>
        <v>Yes</v>
      </c>
      <c r="G239" s="52"/>
      <c r="H239" s="1336" t="str">
        <f>'IRRBB exposures'!K607</f>
        <v>Yes</v>
      </c>
      <c r="I239" s="1336" t="str">
        <f>'IRRBB exposures'!L607</f>
        <v>Yes</v>
      </c>
      <c r="J239" s="1336" t="str">
        <f>'IRRBB exposures'!M607</f>
        <v>Yes</v>
      </c>
      <c r="K239" s="1336" t="str">
        <f>'IRRBB exposures'!N607</f>
        <v>Yes</v>
      </c>
      <c r="L239" s="1336" t="str">
        <f>'IRRBB exposures'!O607</f>
        <v>Yes</v>
      </c>
      <c r="M239" s="1336" t="str">
        <f>'IRRBB exposures'!P607</f>
        <v>Yes</v>
      </c>
      <c r="N239" s="1336" t="str">
        <f>'IRRBB exposures'!Q607</f>
        <v>Yes</v>
      </c>
      <c r="O239" s="1336" t="str">
        <f>'IRRBB exposures'!R607</f>
        <v>Yes</v>
      </c>
      <c r="P239" s="1336" t="str">
        <f>'IRRBB exposures'!S607</f>
        <v>Yes</v>
      </c>
      <c r="Q239" s="1336" t="str">
        <f>'IRRBB exposures'!T607</f>
        <v>Yes</v>
      </c>
      <c r="R239" s="1336" t="str">
        <f>'IRRBB exposures'!U607</f>
        <v>Yes</v>
      </c>
      <c r="S239" s="1336" t="str">
        <f>'IRRBB exposures'!V607</f>
        <v>Yes</v>
      </c>
      <c r="T239" s="1336" t="str">
        <f>'IRRBB exposures'!W607</f>
        <v>Yes</v>
      </c>
      <c r="U239" s="1336" t="str">
        <f>'IRRBB exposures'!X607</f>
        <v>Yes</v>
      </c>
      <c r="V239" s="1336" t="str">
        <f>'IRRBB exposures'!Y607</f>
        <v>Yes</v>
      </c>
    </row>
    <row r="240" spans="1:22" s="613" customFormat="1" ht="15" customHeight="1" x14ac:dyDescent="0.25">
      <c r="A240" s="1762"/>
      <c r="B240" s="1485" t="s">
        <v>162</v>
      </c>
      <c r="C240" s="423" t="str">
        <f>'IRRBB exposures'!D613</f>
        <v>Check: Bought hedging sold interest rate options less than or equal to explicit and embedded bought interest rate options</v>
      </c>
      <c r="D240" s="49" t="str">
        <f>'IRRBB exposures'!G613</f>
        <v>Yes</v>
      </c>
      <c r="E240" s="49" t="str">
        <f>'IRRBB exposures'!H613</f>
        <v>Yes</v>
      </c>
      <c r="F240" s="49" t="str">
        <f>'IRRBB exposures'!I613</f>
        <v>Yes</v>
      </c>
      <c r="G240" s="444"/>
      <c r="H240" s="49" t="str">
        <f>'IRRBB exposures'!K613</f>
        <v>Yes</v>
      </c>
      <c r="I240" s="49" t="str">
        <f>'IRRBB exposures'!L613</f>
        <v>Yes</v>
      </c>
      <c r="J240" s="49" t="str">
        <f>'IRRBB exposures'!M613</f>
        <v>Yes</v>
      </c>
      <c r="K240" s="49" t="str">
        <f>'IRRBB exposures'!N613</f>
        <v>Yes</v>
      </c>
      <c r="L240" s="49" t="str">
        <f>'IRRBB exposures'!O613</f>
        <v>Yes</v>
      </c>
      <c r="M240" s="49" t="str">
        <f>'IRRBB exposures'!P613</f>
        <v>Yes</v>
      </c>
      <c r="N240" s="49" t="str">
        <f>'IRRBB exposures'!Q613</f>
        <v>Yes</v>
      </c>
      <c r="O240" s="49" t="str">
        <f>'IRRBB exposures'!R613</f>
        <v>Yes</v>
      </c>
      <c r="P240" s="49" t="str">
        <f>'IRRBB exposures'!S613</f>
        <v>Yes</v>
      </c>
      <c r="Q240" s="49" t="str">
        <f>'IRRBB exposures'!T613</f>
        <v>Yes</v>
      </c>
      <c r="R240" s="49" t="str">
        <f>'IRRBB exposures'!U613</f>
        <v>Yes</v>
      </c>
      <c r="S240" s="49" t="str">
        <f>'IRRBB exposures'!V613</f>
        <v>Yes</v>
      </c>
      <c r="T240" s="49" t="str">
        <f>'IRRBB exposures'!W613</f>
        <v>Yes</v>
      </c>
      <c r="U240" s="49" t="str">
        <f>'IRRBB exposures'!X613</f>
        <v>Yes</v>
      </c>
      <c r="V240" s="49" t="str">
        <f>'IRRBB exposures'!Y613</f>
        <v>Yes</v>
      </c>
    </row>
    <row r="241" spans="1:22" s="613" customFormat="1" ht="15" customHeight="1" x14ac:dyDescent="0.25">
      <c r="A241" s="1762"/>
      <c r="B241" s="1485" t="s">
        <v>162</v>
      </c>
      <c r="C241" s="423" t="str">
        <f>'IRRBB exposures'!D619</f>
        <v>Check: Bought hedging sold interest rate options less than or equal to explicit and embedded bought interest rate options</v>
      </c>
      <c r="D241" s="49" t="str">
        <f>'IRRBB exposures'!G619</f>
        <v>Yes</v>
      </c>
      <c r="E241" s="49" t="str">
        <f>'IRRBB exposures'!H619</f>
        <v>Yes</v>
      </c>
      <c r="F241" s="49" t="str">
        <f>'IRRBB exposures'!I619</f>
        <v>Yes</v>
      </c>
      <c r="G241" s="444"/>
      <c r="H241" s="49" t="str">
        <f>'IRRBB exposures'!K619</f>
        <v>Yes</v>
      </c>
      <c r="I241" s="49" t="str">
        <f>'IRRBB exposures'!L619</f>
        <v>Yes</v>
      </c>
      <c r="J241" s="49" t="str">
        <f>'IRRBB exposures'!M619</f>
        <v>Yes</v>
      </c>
      <c r="K241" s="49" t="str">
        <f>'IRRBB exposures'!N619</f>
        <v>Yes</v>
      </c>
      <c r="L241" s="49" t="str">
        <f>'IRRBB exposures'!O619</f>
        <v>Yes</v>
      </c>
      <c r="M241" s="49" t="str">
        <f>'IRRBB exposures'!P619</f>
        <v>Yes</v>
      </c>
      <c r="N241" s="49" t="str">
        <f>'IRRBB exposures'!Q619</f>
        <v>Yes</v>
      </c>
      <c r="O241" s="49" t="str">
        <f>'IRRBB exposures'!R619</f>
        <v>Yes</v>
      </c>
      <c r="P241" s="49" t="str">
        <f>'IRRBB exposures'!S619</f>
        <v>Yes</v>
      </c>
      <c r="Q241" s="49" t="str">
        <f>'IRRBB exposures'!T619</f>
        <v>Yes</v>
      </c>
      <c r="R241" s="49" t="str">
        <f>'IRRBB exposures'!U619</f>
        <v>Yes</v>
      </c>
      <c r="S241" s="49" t="str">
        <f>'IRRBB exposures'!V619</f>
        <v>Yes</v>
      </c>
      <c r="T241" s="49" t="str">
        <f>'IRRBB exposures'!W619</f>
        <v>Yes</v>
      </c>
      <c r="U241" s="49" t="str">
        <f>'IRRBB exposures'!X619</f>
        <v>Yes</v>
      </c>
      <c r="V241" s="49" t="str">
        <f>'IRRBB exposures'!Y619</f>
        <v>Yes</v>
      </c>
    </row>
    <row r="242" spans="1:22" s="613" customFormat="1" ht="15" customHeight="1" x14ac:dyDescent="0.25">
      <c r="A242" s="1762"/>
      <c r="B242" s="1485" t="s">
        <v>162</v>
      </c>
      <c r="C242" s="423" t="str">
        <f>'IRRBB exposures'!D625</f>
        <v>Check: Bought hedging sold interest rate options less than or equal to explicit and embedded bought interest rate options</v>
      </c>
      <c r="D242" s="49" t="str">
        <f>'IRRBB exposures'!G625</f>
        <v>Yes</v>
      </c>
      <c r="E242" s="49" t="str">
        <f>'IRRBB exposures'!H625</f>
        <v>Yes</v>
      </c>
      <c r="F242" s="49" t="str">
        <f>'IRRBB exposures'!I625</f>
        <v>Yes</v>
      </c>
      <c r="G242" s="444"/>
      <c r="H242" s="49" t="str">
        <f>'IRRBB exposures'!K625</f>
        <v>Yes</v>
      </c>
      <c r="I242" s="49" t="str">
        <f>'IRRBB exposures'!L625</f>
        <v>Yes</v>
      </c>
      <c r="J242" s="49" t="str">
        <f>'IRRBB exposures'!M625</f>
        <v>Yes</v>
      </c>
      <c r="K242" s="49" t="str">
        <f>'IRRBB exposures'!N625</f>
        <v>Yes</v>
      </c>
      <c r="L242" s="49" t="str">
        <f>'IRRBB exposures'!O625</f>
        <v>Yes</v>
      </c>
      <c r="M242" s="49" t="str">
        <f>'IRRBB exposures'!P625</f>
        <v>Yes</v>
      </c>
      <c r="N242" s="49" t="str">
        <f>'IRRBB exposures'!Q625</f>
        <v>Yes</v>
      </c>
      <c r="O242" s="49" t="str">
        <f>'IRRBB exposures'!R625</f>
        <v>Yes</v>
      </c>
      <c r="P242" s="49" t="str">
        <f>'IRRBB exposures'!S625</f>
        <v>Yes</v>
      </c>
      <c r="Q242" s="49" t="str">
        <f>'IRRBB exposures'!T625</f>
        <v>Yes</v>
      </c>
      <c r="R242" s="49" t="str">
        <f>'IRRBB exposures'!U625</f>
        <v>Yes</v>
      </c>
      <c r="S242" s="49" t="str">
        <f>'IRRBB exposures'!V625</f>
        <v>Yes</v>
      </c>
      <c r="T242" s="49" t="str">
        <f>'IRRBB exposures'!W625</f>
        <v>Yes</v>
      </c>
      <c r="U242" s="49" t="str">
        <f>'IRRBB exposures'!X625</f>
        <v>Yes</v>
      </c>
      <c r="V242" s="49" t="str">
        <f>'IRRBB exposures'!Y625</f>
        <v>Yes</v>
      </c>
    </row>
    <row r="243" spans="1:22" s="613" customFormat="1" ht="15" customHeight="1" x14ac:dyDescent="0.25">
      <c r="A243" s="1762"/>
      <c r="B243" s="1485" t="s">
        <v>162</v>
      </c>
      <c r="C243" s="423" t="str">
        <f>'IRRBB exposures'!D631</f>
        <v>Check: Bought hedging sold interest rate options less than or equal to explicit and embedded bought interest rate options</v>
      </c>
      <c r="D243" s="49" t="str">
        <f>'IRRBB exposures'!G631</f>
        <v>Yes</v>
      </c>
      <c r="E243" s="49" t="str">
        <f>'IRRBB exposures'!H631</f>
        <v>Yes</v>
      </c>
      <c r="F243" s="49" t="str">
        <f>'IRRBB exposures'!I631</f>
        <v>Yes</v>
      </c>
      <c r="G243" s="444"/>
      <c r="H243" s="49" t="str">
        <f>'IRRBB exposures'!K631</f>
        <v>Yes</v>
      </c>
      <c r="I243" s="49" t="str">
        <f>'IRRBB exposures'!L631</f>
        <v>Yes</v>
      </c>
      <c r="J243" s="49" t="str">
        <f>'IRRBB exposures'!M631</f>
        <v>Yes</v>
      </c>
      <c r="K243" s="49" t="str">
        <f>'IRRBB exposures'!N631</f>
        <v>Yes</v>
      </c>
      <c r="L243" s="49" t="str">
        <f>'IRRBB exposures'!O631</f>
        <v>Yes</v>
      </c>
      <c r="M243" s="49" t="str">
        <f>'IRRBB exposures'!P631</f>
        <v>Yes</v>
      </c>
      <c r="N243" s="49" t="str">
        <f>'IRRBB exposures'!Q631</f>
        <v>Yes</v>
      </c>
      <c r="O243" s="49" t="str">
        <f>'IRRBB exposures'!R631</f>
        <v>Yes</v>
      </c>
      <c r="P243" s="49" t="str">
        <f>'IRRBB exposures'!S631</f>
        <v>Yes</v>
      </c>
      <c r="Q243" s="49" t="str">
        <f>'IRRBB exposures'!T631</f>
        <v>Yes</v>
      </c>
      <c r="R243" s="49" t="str">
        <f>'IRRBB exposures'!U631</f>
        <v>Yes</v>
      </c>
      <c r="S243" s="49" t="str">
        <f>'IRRBB exposures'!V631</f>
        <v>Yes</v>
      </c>
      <c r="T243" s="49" t="str">
        <f>'IRRBB exposures'!W631</f>
        <v>Yes</v>
      </c>
      <c r="U243" s="49" t="str">
        <f>'IRRBB exposures'!X631</f>
        <v>Yes</v>
      </c>
      <c r="V243" s="49" t="str">
        <f>'IRRBB exposures'!Y631</f>
        <v>Yes</v>
      </c>
    </row>
    <row r="244" spans="1:22" s="613" customFormat="1" ht="15" customHeight="1" x14ac:dyDescent="0.25">
      <c r="A244" s="1762"/>
      <c r="B244" s="1333" t="s">
        <v>162</v>
      </c>
      <c r="C244" s="486" t="str">
        <f>'IRRBB exposures'!D637</f>
        <v>Check: Bought hedging sold interest rate options less than or equal to explicit and embedded bought interest rate options</v>
      </c>
      <c r="D244" s="62" t="str">
        <f>'IRRBB exposures'!G637</f>
        <v>Yes</v>
      </c>
      <c r="E244" s="62" t="str">
        <f>'IRRBB exposures'!H637</f>
        <v>Yes</v>
      </c>
      <c r="F244" s="62" t="str">
        <f>'IRRBB exposures'!I637</f>
        <v>Yes</v>
      </c>
      <c r="G244" s="584"/>
      <c r="H244" s="62" t="str">
        <f>'IRRBB exposures'!K637</f>
        <v>Yes</v>
      </c>
      <c r="I244" s="62" t="str">
        <f>'IRRBB exposures'!L637</f>
        <v>Yes</v>
      </c>
      <c r="J244" s="62" t="str">
        <f>'IRRBB exposures'!M637</f>
        <v>Yes</v>
      </c>
      <c r="K244" s="62" t="str">
        <f>'IRRBB exposures'!N637</f>
        <v>Yes</v>
      </c>
      <c r="L244" s="62" t="str">
        <f>'IRRBB exposures'!O637</f>
        <v>Yes</v>
      </c>
      <c r="M244" s="62" t="str">
        <f>'IRRBB exposures'!P637</f>
        <v>Yes</v>
      </c>
      <c r="N244" s="62" t="str">
        <f>'IRRBB exposures'!Q637</f>
        <v>Yes</v>
      </c>
      <c r="O244" s="62" t="str">
        <f>'IRRBB exposures'!R637</f>
        <v>Yes</v>
      </c>
      <c r="P244" s="62" t="str">
        <f>'IRRBB exposures'!S637</f>
        <v>Yes</v>
      </c>
      <c r="Q244" s="62" t="str">
        <f>'IRRBB exposures'!T637</f>
        <v>Yes</v>
      </c>
      <c r="R244" s="62" t="str">
        <f>'IRRBB exposures'!U637</f>
        <v>Yes</v>
      </c>
      <c r="S244" s="62" t="str">
        <f>'IRRBB exposures'!V637</f>
        <v>Yes</v>
      </c>
      <c r="T244" s="62" t="str">
        <f>'IRRBB exposures'!W637</f>
        <v>Yes</v>
      </c>
      <c r="U244" s="62" t="str">
        <f>'IRRBB exposures'!X637</f>
        <v>Yes</v>
      </c>
      <c r="V244" s="62" t="str">
        <f>'IRRBB exposures'!Y637</f>
        <v>Yes</v>
      </c>
    </row>
    <row r="245" spans="1:22" s="613" customFormat="1" ht="15" customHeight="1" x14ac:dyDescent="0.25">
      <c r="A245" s="1020"/>
      <c r="B245" s="1019"/>
      <c r="C245" s="1019"/>
      <c r="D245" s="1019"/>
      <c r="E245" s="1019"/>
      <c r="F245" s="1019"/>
      <c r="G245" s="1019"/>
      <c r="H245" s="1019"/>
      <c r="I245" s="1019"/>
      <c r="J245" s="1019"/>
      <c r="K245" s="1019"/>
      <c r="L245" s="1019"/>
      <c r="M245" s="1019"/>
      <c r="N245" s="1019"/>
      <c r="O245" s="594"/>
    </row>
    <row r="246" spans="1:22" s="613" customFormat="1" ht="15" customHeight="1" x14ac:dyDescent="0.25">
      <c r="A246" s="1762"/>
      <c r="B246" s="1123" t="s">
        <v>63</v>
      </c>
      <c r="C246" s="484" t="s">
        <v>64</v>
      </c>
      <c r="D246" s="1757"/>
      <c r="E246" s="1443"/>
      <c r="F246" s="1443"/>
      <c r="G246" s="1443"/>
      <c r="H246" s="1443"/>
      <c r="I246" s="1443"/>
      <c r="J246" s="1443"/>
      <c r="K246" s="1443"/>
      <c r="L246" s="1443"/>
      <c r="M246" s="1443"/>
      <c r="N246" s="1443"/>
      <c r="O246" s="594"/>
    </row>
    <row r="247" spans="1:22" s="613" customFormat="1" ht="15" customHeight="1" x14ac:dyDescent="0.25">
      <c r="A247" s="1762"/>
      <c r="B247" s="1485" t="s">
        <v>1545</v>
      </c>
      <c r="C247" s="1443" t="str">
        <f ca="1">'IRRBB exposures'!$T$654 &amp; " (interbank rate); Currency =  " &amp; OFFSET('IRRBB exposures'!$M$655,(COUNTA(Checks!$B$247:B247)-1)*4,0)</f>
        <v xml:space="preserve">Check: Bank has reported all necessary shock parameters (interbank rate); Currency =  </v>
      </c>
      <c r="D247" s="49" t="str">
        <f>'IRRBB exposures'!T655</f>
        <v>Yes</v>
      </c>
      <c r="E247" s="1443"/>
      <c r="F247" s="1443"/>
      <c r="G247" s="1443"/>
      <c r="H247" s="1443"/>
      <c r="I247" s="1443"/>
      <c r="J247" s="1443"/>
      <c r="K247" s="1443"/>
      <c r="L247" s="1443"/>
      <c r="M247" s="1443"/>
      <c r="N247" s="1443"/>
      <c r="O247" s="594"/>
    </row>
    <row r="248" spans="1:22" s="613" customFormat="1" ht="15" customHeight="1" x14ac:dyDescent="0.25">
      <c r="A248" s="1762"/>
      <c r="B248" s="1485" t="s">
        <v>1545</v>
      </c>
      <c r="C248" s="423" t="str">
        <f ca="1">'IRRBB exposures'!$T$654 &amp; " (interbank rate); Currency =  " &amp; OFFSET('IRRBB exposures'!$M$655,(COUNTA(Checks!$B$247:B248)-1)*4,0)</f>
        <v xml:space="preserve">Check: Bank has reported all necessary shock parameters (interbank rate); Currency =  </v>
      </c>
      <c r="D248" s="49" t="str">
        <f>'IRRBB exposures'!T659</f>
        <v>Yes</v>
      </c>
      <c r="E248" s="1443"/>
      <c r="F248" s="1443"/>
      <c r="G248" s="1443"/>
      <c r="H248" s="1443"/>
      <c r="I248" s="1443"/>
      <c r="J248" s="1443"/>
      <c r="K248" s="1443"/>
      <c r="L248" s="1443"/>
      <c r="M248" s="1443"/>
      <c r="N248" s="1443"/>
      <c r="O248" s="594"/>
    </row>
    <row r="249" spans="1:22" s="613" customFormat="1" ht="15" customHeight="1" x14ac:dyDescent="0.25">
      <c r="A249" s="1762"/>
      <c r="B249" s="1485" t="s">
        <v>1545</v>
      </c>
      <c r="C249" s="423" t="str">
        <f ca="1">'IRRBB exposures'!$T$654 &amp; " (interbank rate); Currency =  " &amp; OFFSET('IRRBB exposures'!$M$655,(COUNTA(Checks!$B$247:B249)-1)*4,0)</f>
        <v xml:space="preserve">Check: Bank has reported all necessary shock parameters (interbank rate); Currency =  </v>
      </c>
      <c r="D249" s="49" t="str">
        <f>'IRRBB exposures'!T663</f>
        <v>Yes</v>
      </c>
      <c r="E249" s="1443"/>
      <c r="F249" s="1443"/>
      <c r="G249" s="1443"/>
      <c r="H249" s="1443"/>
      <c r="I249" s="1443"/>
      <c r="J249" s="1443"/>
      <c r="K249" s="1443"/>
      <c r="L249" s="1443"/>
      <c r="M249" s="1443"/>
      <c r="N249" s="1443"/>
      <c r="O249" s="594"/>
    </row>
    <row r="250" spans="1:22" s="613" customFormat="1" ht="15" customHeight="1" x14ac:dyDescent="0.25">
      <c r="A250" s="1762"/>
      <c r="B250" s="1485" t="s">
        <v>1545</v>
      </c>
      <c r="C250" s="423" t="str">
        <f ca="1">'IRRBB exposures'!$T$654 &amp; " (interbank rate); Currency =  " &amp; OFFSET('IRRBB exposures'!$M$655,(COUNTA(Checks!$B$247:B250)-1)*4,0)</f>
        <v xml:space="preserve">Check: Bank has reported all necessary shock parameters (interbank rate); Currency =  </v>
      </c>
      <c r="D250" s="49" t="str">
        <f>'IRRBB exposures'!T667</f>
        <v>Yes</v>
      </c>
      <c r="E250" s="1443"/>
      <c r="F250" s="1443"/>
      <c r="G250" s="1443"/>
      <c r="H250" s="1443"/>
      <c r="I250" s="1443"/>
      <c r="J250" s="1443"/>
      <c r="K250" s="1443"/>
      <c r="L250" s="1443"/>
      <c r="M250" s="1443"/>
      <c r="N250" s="1443"/>
      <c r="O250" s="594"/>
    </row>
    <row r="251" spans="1:22" s="613" customFormat="1" ht="15" customHeight="1" x14ac:dyDescent="0.25">
      <c r="A251" s="1762"/>
      <c r="B251" s="1485" t="s">
        <v>1545</v>
      </c>
      <c r="C251" s="423" t="str">
        <f ca="1">'IRRBB exposures'!$T$654 &amp; " (interbank rate); Currency =  " &amp; OFFSET('IRRBB exposures'!$M$655,(COUNTA(Checks!$B$247:B251)-1)*4,0)</f>
        <v xml:space="preserve">Check: Bank has reported all necessary shock parameters (interbank rate); Currency =  </v>
      </c>
      <c r="D251" s="49" t="str">
        <f>'IRRBB exposures'!T671</f>
        <v>Yes</v>
      </c>
      <c r="E251" s="1443"/>
      <c r="F251" s="1443"/>
      <c r="G251" s="1443"/>
      <c r="H251" s="1443"/>
      <c r="I251" s="1443"/>
      <c r="J251" s="1443"/>
      <c r="K251" s="1443"/>
      <c r="L251" s="1443"/>
      <c r="M251" s="1443"/>
      <c r="N251" s="1443"/>
      <c r="O251" s="594"/>
    </row>
    <row r="252" spans="1:22" s="613" customFormat="1" ht="15" customHeight="1" x14ac:dyDescent="0.25">
      <c r="A252" s="1762"/>
      <c r="B252" s="1485" t="s">
        <v>1545</v>
      </c>
      <c r="C252" s="423" t="str">
        <f ca="1">'IRRBB exposures'!$T$654 &amp; " (interbank rate); Currency =  " &amp; OFFSET('IRRBB exposures'!$M$655,(COUNTA(Checks!$B$247:B252)-1)*4,0)</f>
        <v xml:space="preserve">Check: Bank has reported all necessary shock parameters (interbank rate); Currency =  </v>
      </c>
      <c r="D252" s="49" t="str">
        <f>'IRRBB exposures'!T675</f>
        <v>Yes</v>
      </c>
      <c r="E252" s="1443"/>
      <c r="F252" s="1443"/>
      <c r="G252" s="1443"/>
      <c r="H252" s="1443"/>
      <c r="I252" s="1443"/>
      <c r="J252" s="1443"/>
      <c r="K252" s="1443"/>
      <c r="L252" s="1443"/>
      <c r="M252" s="1443"/>
      <c r="N252" s="1443"/>
      <c r="O252" s="594"/>
    </row>
    <row r="253" spans="1:22" s="613" customFormat="1" ht="15" customHeight="1" x14ac:dyDescent="0.25">
      <c r="A253" s="1762"/>
      <c r="B253" s="1485" t="s">
        <v>1545</v>
      </c>
      <c r="C253" s="423" t="str">
        <f ca="1">'IRRBB exposures'!$AA$654 &amp; " (repo rate); Currency =  " &amp; OFFSET('IRRBB exposures'!$M$655,(COUNTA(Checks!$B$253:B253)-1)*4,0)</f>
        <v xml:space="preserve">Check: Bank has reported all necessary shock parameters (repo rate); Currency =  </v>
      </c>
      <c r="D253" s="49" t="str">
        <f>'IRRBB exposures'!AA655</f>
        <v>Yes</v>
      </c>
      <c r="E253" s="1443"/>
      <c r="F253" s="1443"/>
      <c r="G253" s="1443"/>
      <c r="H253" s="1443"/>
      <c r="I253" s="1443"/>
      <c r="J253" s="1443"/>
      <c r="K253" s="1443"/>
      <c r="L253" s="1443"/>
      <c r="M253" s="1443"/>
      <c r="N253" s="1443"/>
      <c r="O253" s="594"/>
    </row>
    <row r="254" spans="1:22" s="613" customFormat="1" ht="15" customHeight="1" x14ac:dyDescent="0.25">
      <c r="A254" s="1762"/>
      <c r="B254" s="1485" t="s">
        <v>1545</v>
      </c>
      <c r="C254" s="423" t="str">
        <f ca="1">'IRRBB exposures'!$AA$654 &amp; " (repo rate); Currency =  " &amp; OFFSET('IRRBB exposures'!$M$655,(COUNTA(Checks!$B$253:B254)-1)*4,0)</f>
        <v xml:space="preserve">Check: Bank has reported all necessary shock parameters (repo rate); Currency =  </v>
      </c>
      <c r="D254" s="49" t="str">
        <f>'IRRBB exposures'!AA659</f>
        <v>Yes</v>
      </c>
      <c r="E254" s="1443"/>
      <c r="F254" s="1443"/>
      <c r="G254" s="1443"/>
      <c r="H254" s="1443"/>
      <c r="I254" s="1443"/>
      <c r="J254" s="1443"/>
      <c r="K254" s="1443"/>
      <c r="L254" s="1443"/>
      <c r="M254" s="1443"/>
      <c r="N254" s="1443"/>
      <c r="O254" s="594"/>
    </row>
    <row r="255" spans="1:22" s="613" customFormat="1" ht="15" customHeight="1" x14ac:dyDescent="0.25">
      <c r="A255" s="1762"/>
      <c r="B255" s="1485" t="s">
        <v>1545</v>
      </c>
      <c r="C255" s="423" t="str">
        <f ca="1">'IRRBB exposures'!$AA$654 &amp; " (repo rate); Currency =  " &amp; OFFSET('IRRBB exposures'!$M$655,(COUNTA(Checks!$B$253:B255)-1)*4,0)</f>
        <v xml:space="preserve">Check: Bank has reported all necessary shock parameters (repo rate); Currency =  </v>
      </c>
      <c r="D255" s="49" t="str">
        <f>'IRRBB exposures'!AA663</f>
        <v>Yes</v>
      </c>
      <c r="E255" s="1443"/>
      <c r="F255" s="1443"/>
      <c r="G255" s="1443"/>
      <c r="H255" s="1443"/>
      <c r="I255" s="1443"/>
      <c r="J255" s="1443"/>
      <c r="K255" s="1443"/>
      <c r="L255" s="1443"/>
      <c r="M255" s="1443"/>
      <c r="N255" s="1443"/>
      <c r="O255" s="594"/>
    </row>
    <row r="256" spans="1:22" s="613" customFormat="1" ht="15" customHeight="1" x14ac:dyDescent="0.25">
      <c r="A256" s="1762"/>
      <c r="B256" s="1485" t="s">
        <v>1545</v>
      </c>
      <c r="C256" s="423" t="str">
        <f ca="1">'IRRBB exposures'!$AA$654 &amp; " (repo rate); Currency =  " &amp; OFFSET('IRRBB exposures'!$M$655,(COUNTA(Checks!$B$253:B256)-1)*4,0)</f>
        <v xml:space="preserve">Check: Bank has reported all necessary shock parameters (repo rate); Currency =  </v>
      </c>
      <c r="D256" s="49" t="str">
        <f>'IRRBB exposures'!AA667</f>
        <v>Yes</v>
      </c>
      <c r="E256" s="1443"/>
      <c r="F256" s="1443"/>
      <c r="G256" s="1443"/>
      <c r="H256" s="1443"/>
      <c r="I256" s="1443"/>
      <c r="J256" s="1443"/>
      <c r="K256" s="1443"/>
      <c r="L256" s="1443"/>
      <c r="M256" s="1443"/>
      <c r="N256" s="1443"/>
      <c r="O256" s="594"/>
    </row>
    <row r="257" spans="1:16384" s="613" customFormat="1" ht="15" customHeight="1" x14ac:dyDescent="0.25">
      <c r="A257" s="1762"/>
      <c r="B257" s="1485" t="s">
        <v>1545</v>
      </c>
      <c r="C257" s="423" t="str">
        <f ca="1">'IRRBB exposures'!$AA$654 &amp; " (repo rate); Currency =  " &amp; OFFSET('IRRBB exposures'!$M$655,(COUNTA(Checks!$B$253:B257)-1)*4,0)</f>
        <v xml:space="preserve">Check: Bank has reported all necessary shock parameters (repo rate); Currency =  </v>
      </c>
      <c r="D257" s="49" t="str">
        <f>'IRRBB exposures'!AA671</f>
        <v>Yes</v>
      </c>
      <c r="E257" s="1443"/>
      <c r="F257" s="1443"/>
      <c r="G257" s="1443"/>
      <c r="H257" s="1443"/>
      <c r="I257" s="1443"/>
      <c r="J257" s="1443"/>
      <c r="K257" s="1443"/>
      <c r="L257" s="1443"/>
      <c r="M257" s="1443"/>
      <c r="N257" s="1443"/>
      <c r="O257" s="594"/>
    </row>
    <row r="258" spans="1:16384" s="613" customFormat="1" ht="15" customHeight="1" x14ac:dyDescent="0.25">
      <c r="A258" s="1762"/>
      <c r="B258" s="1485" t="s">
        <v>1545</v>
      </c>
      <c r="C258" s="423" t="str">
        <f ca="1">'IRRBB exposures'!$AA$654 &amp; " (repo rate); Currency =  " &amp; OFFSET('IRRBB exposures'!$M$655,(COUNTA(Checks!$B$253:B258)-1)*4,0)</f>
        <v xml:space="preserve">Check: Bank has reported all necessary shock parameters (repo rate); Currency =  </v>
      </c>
      <c r="D258" s="49" t="str">
        <f>'IRRBB exposures'!AA675</f>
        <v>Yes</v>
      </c>
      <c r="E258" s="1443"/>
      <c r="F258" s="1443"/>
      <c r="G258" s="1443"/>
      <c r="H258" s="1443"/>
      <c r="I258" s="1443"/>
      <c r="J258" s="1443"/>
      <c r="K258" s="1443"/>
      <c r="L258" s="1443"/>
      <c r="M258" s="1443"/>
      <c r="N258" s="1443"/>
      <c r="O258" s="594"/>
    </row>
    <row r="259" spans="1:16384" s="613" customFormat="1" ht="15" customHeight="1" x14ac:dyDescent="0.25">
      <c r="A259" s="1762"/>
      <c r="B259" s="1485" t="s">
        <v>1546</v>
      </c>
      <c r="C259" s="423" t="str">
        <f ca="1">'IRRBB exposures'!$T$690 &amp; "; Currency = " &amp; OFFSET('IRRBB exposures'!$M$691,(COUNTA(Checks!$B$259:B259)-1)*4,0)</f>
        <v xml:space="preserve">Check: Bank has reported all necessary shock parameters; Currency = </v>
      </c>
      <c r="D259" s="49" t="str">
        <f>'IRRBB exposures'!T691</f>
        <v>Yes</v>
      </c>
      <c r="E259" s="1443"/>
      <c r="F259" s="1443"/>
      <c r="G259" s="1443"/>
      <c r="H259" s="1443"/>
      <c r="I259" s="1443"/>
      <c r="J259" s="1443"/>
      <c r="K259" s="1443"/>
      <c r="L259" s="1443"/>
      <c r="M259" s="1443"/>
      <c r="N259" s="1443"/>
      <c r="O259" s="594"/>
    </row>
    <row r="260" spans="1:16384" s="613" customFormat="1" ht="15" customHeight="1" x14ac:dyDescent="0.25">
      <c r="A260" s="1762"/>
      <c r="B260" s="1485" t="s">
        <v>1546</v>
      </c>
      <c r="C260" s="423" t="str">
        <f ca="1">'IRRBB exposures'!$T$690 &amp; "; Currency = " &amp; OFFSET('IRRBB exposures'!$M$691,(COUNTA(Checks!$B$259:B260)-1)*4,0)</f>
        <v xml:space="preserve">Check: Bank has reported all necessary shock parameters; Currency = </v>
      </c>
      <c r="D260" s="49" t="str">
        <f>'IRRBB exposures'!T695</f>
        <v>Yes</v>
      </c>
      <c r="E260" s="1443"/>
      <c r="F260" s="1443"/>
      <c r="G260" s="1443"/>
      <c r="H260" s="1443"/>
      <c r="I260" s="1443"/>
      <c r="J260" s="1443"/>
      <c r="K260" s="1443"/>
      <c r="L260" s="1443"/>
      <c r="M260" s="1443"/>
      <c r="N260" s="1443"/>
      <c r="O260" s="594"/>
    </row>
    <row r="261" spans="1:16384" s="613" customFormat="1" ht="15" customHeight="1" x14ac:dyDescent="0.25">
      <c r="A261" s="1762"/>
      <c r="B261" s="1485" t="s">
        <v>1546</v>
      </c>
      <c r="C261" s="423" t="str">
        <f ca="1">'IRRBB exposures'!$T$690 &amp; "; Currency = " &amp; OFFSET('IRRBB exposures'!$M$691,(COUNTA(Checks!$B$259:B261)-1)*4,0)</f>
        <v xml:space="preserve">Check: Bank has reported all necessary shock parameters; Currency = </v>
      </c>
      <c r="D261" s="49" t="str">
        <f>'IRRBB exposures'!T699</f>
        <v>Yes</v>
      </c>
      <c r="E261" s="1443"/>
      <c r="F261" s="1443"/>
      <c r="G261" s="1443"/>
      <c r="H261" s="1443"/>
      <c r="I261" s="1443"/>
      <c r="J261" s="1443"/>
      <c r="K261" s="1443"/>
      <c r="L261" s="1443"/>
      <c r="M261" s="1443"/>
      <c r="N261" s="1443"/>
      <c r="O261" s="594"/>
    </row>
    <row r="262" spans="1:16384" s="613" customFormat="1" ht="15" customHeight="1" x14ac:dyDescent="0.25">
      <c r="A262" s="1762"/>
      <c r="B262" s="1485" t="s">
        <v>1546</v>
      </c>
      <c r="C262" s="423" t="str">
        <f ca="1">'IRRBB exposures'!$T$690 &amp; "; Currency = " &amp; OFFSET('IRRBB exposures'!$M$691,(COUNTA(Checks!$B$259:B262)-1)*4,0)</f>
        <v xml:space="preserve">Check: Bank has reported all necessary shock parameters; Currency = </v>
      </c>
      <c r="D262" s="49" t="str">
        <f>'IRRBB exposures'!T703</f>
        <v>Yes</v>
      </c>
      <c r="E262" s="1443"/>
      <c r="F262" s="1443"/>
      <c r="G262" s="1443"/>
      <c r="H262" s="1443"/>
      <c r="I262" s="1443"/>
      <c r="J262" s="1443"/>
      <c r="K262" s="1443"/>
      <c r="L262" s="1443"/>
      <c r="M262" s="1443"/>
      <c r="N262" s="1443"/>
      <c r="O262" s="594"/>
    </row>
    <row r="263" spans="1:16384" s="613" customFormat="1" ht="15" customHeight="1" x14ac:dyDescent="0.25">
      <c r="A263" s="1762"/>
      <c r="B263" s="1485" t="s">
        <v>1546</v>
      </c>
      <c r="C263" s="423" t="str">
        <f ca="1">'IRRBB exposures'!$T$690 &amp; "; Currency = " &amp; OFFSET('IRRBB exposures'!$M$691,(COUNTA(Checks!$B$259:B263)-1)*4,0)</f>
        <v xml:space="preserve">Check: Bank has reported all necessary shock parameters; Currency = </v>
      </c>
      <c r="D263" s="49" t="str">
        <f>'IRRBB exposures'!T707</f>
        <v>Yes</v>
      </c>
      <c r="E263" s="1443"/>
      <c r="F263" s="1443"/>
      <c r="G263" s="1443"/>
      <c r="H263" s="1443"/>
      <c r="I263" s="1443"/>
      <c r="J263" s="1443"/>
      <c r="K263" s="1443"/>
      <c r="L263" s="1443"/>
      <c r="M263" s="1443"/>
      <c r="N263" s="1443"/>
      <c r="O263" s="594"/>
    </row>
    <row r="264" spans="1:16384" s="613" customFormat="1" ht="15" customHeight="1" x14ac:dyDescent="0.25">
      <c r="A264" s="1762"/>
      <c r="B264" s="1333" t="s">
        <v>1546</v>
      </c>
      <c r="C264" s="486" t="str">
        <f ca="1">'IRRBB exposures'!$T$690 &amp; "; Currency = " &amp; OFFSET('IRRBB exposures'!$M$691,(COUNTA(Checks!$B$259:B264)-1)*4,0)</f>
        <v xml:space="preserve">Check: Bank has reported all necessary shock parameters; Currency = </v>
      </c>
      <c r="D264" s="62" t="str">
        <f>'IRRBB exposures'!T711</f>
        <v>Yes</v>
      </c>
      <c r="E264" s="1443"/>
      <c r="F264" s="1443"/>
      <c r="G264" s="1443"/>
      <c r="H264" s="1443"/>
      <c r="I264" s="1443"/>
      <c r="J264" s="1443"/>
      <c r="K264" s="1443"/>
      <c r="L264" s="1443"/>
      <c r="M264" s="1443"/>
      <c r="N264" s="1443"/>
      <c r="O264" s="594"/>
    </row>
    <row r="265" spans="1:16384" s="613" customFormat="1" ht="15" customHeight="1" x14ac:dyDescent="0.25">
      <c r="A265" s="1444"/>
      <c r="B265" s="1443"/>
      <c r="C265" s="1443"/>
      <c r="D265" s="1443"/>
      <c r="E265" s="1443"/>
      <c r="F265" s="1443"/>
      <c r="G265" s="1443"/>
      <c r="H265" s="1443"/>
      <c r="I265" s="1443"/>
      <c r="J265" s="1443"/>
      <c r="K265" s="1443"/>
      <c r="L265" s="1443"/>
      <c r="M265" s="1443"/>
      <c r="N265" s="1443"/>
      <c r="O265" s="594"/>
    </row>
    <row r="266" spans="1:16384" s="594" customFormat="1" ht="30" customHeight="1" x14ac:dyDescent="0.3">
      <c r="A266" s="1014" t="s">
        <v>1492</v>
      </c>
      <c r="B266" s="1017"/>
      <c r="C266" s="1017"/>
      <c r="D266" s="1017"/>
      <c r="E266" s="1017"/>
      <c r="F266" s="1017"/>
      <c r="G266" s="1017"/>
      <c r="H266" s="1017"/>
      <c r="I266" s="1017"/>
      <c r="J266" s="1017"/>
      <c r="K266" s="1017"/>
      <c r="L266" s="1017"/>
      <c r="M266" s="1017"/>
      <c r="N266" s="1017"/>
      <c r="O266" s="1017"/>
      <c r="P266" s="1017"/>
      <c r="Q266" s="1017"/>
      <c r="R266" s="1017"/>
      <c r="S266" s="1017"/>
      <c r="T266" s="1017"/>
      <c r="U266" s="1017"/>
      <c r="V266" s="1017"/>
      <c r="W266" s="1017"/>
      <c r="X266" s="1017"/>
      <c r="Y266" s="1017"/>
      <c r="Z266" s="1017"/>
      <c r="AA266" s="1017"/>
      <c r="AB266" s="1017"/>
      <c r="AC266" s="1017"/>
      <c r="AD266" s="1017"/>
      <c r="AE266" s="1017"/>
      <c r="AF266" s="1017"/>
      <c r="AG266" s="1017"/>
      <c r="AH266" s="1017"/>
      <c r="AI266" s="1017"/>
      <c r="AJ266" s="1017"/>
      <c r="AK266" s="1017"/>
      <c r="AL266" s="1017"/>
      <c r="AM266" s="1017"/>
      <c r="AN266" s="1017"/>
      <c r="AO266" s="1017"/>
      <c r="AP266" s="1017"/>
      <c r="AQ266" s="1017"/>
      <c r="AR266" s="1017"/>
      <c r="AS266" s="1017"/>
      <c r="AT266" s="1017"/>
      <c r="AU266" s="1017"/>
      <c r="AV266" s="1017"/>
      <c r="AW266" s="1017"/>
      <c r="AX266" s="1017"/>
      <c r="AY266" s="1017"/>
      <c r="AZ266" s="1017"/>
      <c r="BA266" s="1017"/>
      <c r="BB266" s="1017"/>
      <c r="BC266" s="1017"/>
      <c r="BD266" s="1017"/>
      <c r="BE266" s="1017"/>
      <c r="BF266" s="1017"/>
      <c r="BG266" s="1017"/>
      <c r="BH266" s="1017"/>
      <c r="BI266" s="1017"/>
      <c r="BJ266" s="1017"/>
      <c r="BK266" s="1017"/>
      <c r="BL266" s="1017"/>
      <c r="BM266" s="1017"/>
      <c r="BN266" s="1017"/>
      <c r="BO266" s="1017"/>
      <c r="BP266" s="1017"/>
      <c r="BQ266" s="1017"/>
      <c r="BR266" s="1017"/>
      <c r="BS266" s="1017"/>
      <c r="BT266" s="1017"/>
      <c r="BU266" s="1017"/>
      <c r="BV266" s="1017"/>
      <c r="BW266" s="1017"/>
      <c r="BX266" s="1017"/>
      <c r="BY266" s="1017"/>
      <c r="BZ266" s="1017"/>
      <c r="CA266" s="1017"/>
      <c r="CB266" s="1017"/>
      <c r="CC266" s="1017"/>
      <c r="CD266" s="1017"/>
      <c r="CE266" s="1017"/>
      <c r="CF266" s="1017"/>
      <c r="CG266" s="1017"/>
      <c r="CH266" s="1017"/>
      <c r="CI266" s="1017"/>
      <c r="CJ266" s="1017"/>
      <c r="CK266" s="1017"/>
      <c r="CL266" s="1017"/>
      <c r="CM266" s="1017"/>
      <c r="CN266" s="1017"/>
      <c r="CO266" s="1017"/>
      <c r="CP266" s="1017"/>
      <c r="CQ266" s="1017"/>
      <c r="CR266" s="1017"/>
      <c r="CS266" s="1017"/>
      <c r="CT266" s="1017"/>
      <c r="CU266" s="1017"/>
      <c r="CV266" s="1017"/>
      <c r="CW266" s="1017"/>
      <c r="CX266" s="1017"/>
      <c r="CY266" s="1017"/>
      <c r="CZ266" s="1017"/>
      <c r="DA266" s="1017"/>
      <c r="DB266" s="1017"/>
      <c r="DC266" s="1017"/>
      <c r="DD266" s="1017"/>
      <c r="DE266" s="1017"/>
      <c r="DF266" s="1017"/>
      <c r="DG266" s="1017"/>
      <c r="DH266" s="1017"/>
      <c r="DI266" s="1017"/>
      <c r="DJ266" s="1017"/>
      <c r="DK266" s="1017"/>
      <c r="DL266" s="1017"/>
      <c r="DM266" s="1017"/>
      <c r="DN266" s="1017"/>
      <c r="DO266" s="1017"/>
      <c r="DP266" s="1017"/>
      <c r="DQ266" s="1017"/>
      <c r="DR266" s="1017"/>
      <c r="DS266" s="1017"/>
      <c r="DT266" s="1017"/>
      <c r="DU266" s="1017"/>
      <c r="DV266" s="1017"/>
      <c r="DW266" s="1017"/>
      <c r="DX266" s="1017"/>
      <c r="DY266" s="1017"/>
      <c r="DZ266" s="1017"/>
      <c r="EA266" s="1017"/>
      <c r="EB266" s="1017"/>
      <c r="EC266" s="1017"/>
      <c r="ED266" s="1017"/>
      <c r="EE266" s="1017"/>
      <c r="EF266" s="1017"/>
      <c r="EG266" s="1017"/>
      <c r="EH266" s="1017"/>
      <c r="EI266" s="1017"/>
      <c r="EJ266" s="1017"/>
      <c r="EK266" s="1017"/>
      <c r="EL266" s="1017"/>
      <c r="EM266" s="1017"/>
      <c r="EN266" s="1017"/>
      <c r="EO266" s="1017"/>
      <c r="EP266" s="1017"/>
      <c r="EQ266" s="1017"/>
      <c r="ER266" s="1017"/>
      <c r="ES266" s="1017"/>
      <c r="ET266" s="1017"/>
      <c r="EU266" s="1017"/>
      <c r="EV266" s="1017"/>
      <c r="EW266" s="1017"/>
      <c r="EX266" s="1017"/>
      <c r="EY266" s="1017"/>
      <c r="EZ266" s="1017"/>
      <c r="FA266" s="1017"/>
      <c r="FB266" s="1017"/>
      <c r="FC266" s="1017"/>
      <c r="FD266" s="1017"/>
      <c r="FE266" s="1017"/>
      <c r="FF266" s="1017"/>
      <c r="FG266" s="1017"/>
      <c r="FH266" s="1017"/>
      <c r="FI266" s="1017"/>
      <c r="FJ266" s="1017"/>
      <c r="FK266" s="1017"/>
      <c r="FL266" s="1017"/>
      <c r="FM266" s="1017"/>
      <c r="FN266" s="1017"/>
      <c r="FO266" s="1017"/>
      <c r="FP266" s="1017"/>
      <c r="FQ266" s="1017"/>
      <c r="FR266" s="1017"/>
      <c r="FS266" s="1017"/>
      <c r="FT266" s="1017"/>
      <c r="FU266" s="1017"/>
      <c r="FV266" s="1017"/>
      <c r="FW266" s="1017"/>
      <c r="FX266" s="1017"/>
      <c r="FY266" s="1017"/>
      <c r="FZ266" s="1017"/>
      <c r="GA266" s="1017"/>
      <c r="GB266" s="1017"/>
      <c r="GC266" s="1017"/>
      <c r="GD266" s="1017"/>
      <c r="GE266" s="1017"/>
      <c r="GF266" s="1017"/>
      <c r="GG266" s="1017"/>
      <c r="GH266" s="1017"/>
      <c r="GI266" s="1017"/>
      <c r="GJ266" s="1017"/>
      <c r="GK266" s="1017"/>
      <c r="GL266" s="1017"/>
      <c r="GM266" s="1017"/>
      <c r="GN266" s="1017"/>
      <c r="GO266" s="1017"/>
      <c r="GP266" s="1017"/>
      <c r="GQ266" s="1017"/>
      <c r="GR266" s="1017"/>
      <c r="GS266" s="1017"/>
      <c r="GT266" s="1017"/>
      <c r="GU266" s="1017"/>
      <c r="GV266" s="1017"/>
      <c r="GW266" s="1017"/>
      <c r="GX266" s="1017"/>
      <c r="GY266" s="1017"/>
      <c r="GZ266" s="1017"/>
      <c r="HA266" s="1017"/>
      <c r="HB266" s="1017"/>
      <c r="HC266" s="1017"/>
      <c r="HD266" s="1017"/>
      <c r="HE266" s="1017"/>
      <c r="HF266" s="1017"/>
      <c r="HG266" s="1017"/>
      <c r="HH266" s="1017"/>
      <c r="HI266" s="1017"/>
      <c r="HJ266" s="1017"/>
      <c r="HK266" s="1017"/>
      <c r="HL266" s="1017"/>
      <c r="HM266" s="1017"/>
      <c r="HN266" s="1017"/>
      <c r="HO266" s="1017"/>
      <c r="HP266" s="1017"/>
      <c r="HQ266" s="1017"/>
      <c r="HR266" s="1017"/>
      <c r="HS266" s="1017"/>
      <c r="HT266" s="1017"/>
      <c r="HU266" s="1017"/>
      <c r="HV266" s="1017"/>
      <c r="HW266" s="1017"/>
      <c r="HX266" s="1017"/>
      <c r="HY266" s="1017"/>
      <c r="HZ266" s="1017"/>
      <c r="IA266" s="1017"/>
      <c r="IB266" s="1017"/>
      <c r="IC266" s="1017"/>
      <c r="ID266" s="1017"/>
      <c r="IE266" s="1017"/>
      <c r="IF266" s="1017"/>
      <c r="IG266" s="1017"/>
      <c r="IH266" s="1017"/>
      <c r="II266" s="1017"/>
      <c r="IJ266" s="1017"/>
      <c r="IK266" s="1017"/>
      <c r="IL266" s="1017"/>
      <c r="IM266" s="1017"/>
      <c r="IN266" s="1017"/>
      <c r="IO266" s="1017"/>
      <c r="IP266" s="1017"/>
      <c r="IQ266" s="1017"/>
      <c r="IR266" s="1017"/>
      <c r="IS266" s="1017"/>
      <c r="IT266" s="1017"/>
      <c r="IU266" s="1017"/>
      <c r="IV266" s="1017"/>
      <c r="IW266" s="1017"/>
      <c r="IX266" s="1017"/>
      <c r="IY266" s="1017"/>
      <c r="IZ266" s="1017"/>
      <c r="JA266" s="1017"/>
      <c r="JB266" s="1017"/>
      <c r="JC266" s="1017"/>
      <c r="JD266" s="1017"/>
      <c r="JE266" s="1017"/>
      <c r="JF266" s="1017"/>
      <c r="JG266" s="1017"/>
      <c r="JH266" s="1017"/>
      <c r="JI266" s="1017"/>
      <c r="JJ266" s="1017"/>
      <c r="JK266" s="1017"/>
      <c r="JL266" s="1017"/>
      <c r="JM266" s="1017"/>
      <c r="JN266" s="1017"/>
      <c r="JO266" s="1017"/>
      <c r="JP266" s="1017"/>
      <c r="JQ266" s="1017"/>
      <c r="JR266" s="1017"/>
      <c r="JS266" s="1017"/>
      <c r="JT266" s="1017"/>
      <c r="JU266" s="1017"/>
      <c r="JV266" s="1017"/>
      <c r="JW266" s="1017"/>
      <c r="JX266" s="1017"/>
      <c r="JY266" s="1017"/>
      <c r="JZ266" s="1017"/>
      <c r="KA266" s="1017"/>
      <c r="KB266" s="1017"/>
      <c r="KC266" s="1017"/>
      <c r="KD266" s="1017"/>
      <c r="KE266" s="1017"/>
      <c r="KF266" s="1017"/>
      <c r="KG266" s="1017"/>
      <c r="KH266" s="1017"/>
      <c r="KI266" s="1017"/>
      <c r="KJ266" s="1017"/>
      <c r="KK266" s="1017"/>
      <c r="KL266" s="1017"/>
      <c r="KM266" s="1017"/>
      <c r="KN266" s="1017"/>
      <c r="KO266" s="1017"/>
      <c r="KP266" s="1017"/>
      <c r="KQ266" s="1017"/>
      <c r="KR266" s="1017"/>
      <c r="KS266" s="1017"/>
      <c r="KT266" s="1017"/>
      <c r="KU266" s="1017"/>
      <c r="KV266" s="1017"/>
      <c r="KW266" s="1017"/>
      <c r="KX266" s="1017"/>
      <c r="KY266" s="1017"/>
      <c r="KZ266" s="1017"/>
      <c r="LA266" s="1017"/>
      <c r="LB266" s="1017"/>
      <c r="LC266" s="1017"/>
      <c r="LD266" s="1017"/>
      <c r="LE266" s="1017"/>
      <c r="LF266" s="1017"/>
      <c r="LG266" s="1017"/>
      <c r="LH266" s="1017"/>
      <c r="LI266" s="1017"/>
      <c r="LJ266" s="1017"/>
      <c r="LK266" s="1017"/>
      <c r="LL266" s="1017"/>
      <c r="LM266" s="1017"/>
      <c r="LN266" s="1017"/>
      <c r="LO266" s="1017"/>
      <c r="LP266" s="1017"/>
      <c r="LQ266" s="1017"/>
      <c r="LR266" s="1017"/>
      <c r="LS266" s="1017"/>
      <c r="LT266" s="1017"/>
      <c r="LU266" s="1017"/>
      <c r="LV266" s="1017"/>
      <c r="LW266" s="1017"/>
      <c r="LX266" s="1017"/>
      <c r="LY266" s="1017"/>
      <c r="LZ266" s="1017"/>
      <c r="MA266" s="1017"/>
      <c r="MB266" s="1017"/>
      <c r="MC266" s="1017"/>
      <c r="MD266" s="1017"/>
      <c r="ME266" s="1017"/>
      <c r="MF266" s="1017"/>
      <c r="MG266" s="1017"/>
      <c r="MH266" s="1017"/>
      <c r="MI266" s="1017"/>
      <c r="MJ266" s="1017"/>
      <c r="MK266" s="1017"/>
      <c r="ML266" s="1017"/>
      <c r="MM266" s="1017"/>
      <c r="MN266" s="1017"/>
      <c r="MO266" s="1017"/>
      <c r="MP266" s="1017"/>
      <c r="MQ266" s="1017"/>
      <c r="MR266" s="1017"/>
      <c r="MS266" s="1017"/>
      <c r="MT266" s="1017"/>
      <c r="MU266" s="1017"/>
      <c r="MV266" s="1017"/>
      <c r="MW266" s="1017"/>
      <c r="MX266" s="1017"/>
      <c r="MY266" s="1017"/>
      <c r="MZ266" s="1017"/>
      <c r="NA266" s="1017"/>
      <c r="NB266" s="1017"/>
      <c r="NC266" s="1017"/>
      <c r="ND266" s="1017"/>
      <c r="NE266" s="1017"/>
      <c r="NF266" s="1017"/>
      <c r="NG266" s="1017"/>
      <c r="NH266" s="1017"/>
      <c r="NI266" s="1017"/>
      <c r="NJ266" s="1017"/>
      <c r="NK266" s="1017"/>
      <c r="NL266" s="1017"/>
      <c r="NM266" s="1017"/>
      <c r="NN266" s="1017"/>
      <c r="NO266" s="1017"/>
      <c r="NP266" s="1017"/>
      <c r="NQ266" s="1017"/>
      <c r="NR266" s="1017"/>
      <c r="NS266" s="1017"/>
      <c r="NT266" s="1017"/>
      <c r="NU266" s="1017"/>
      <c r="NV266" s="1017"/>
      <c r="NW266" s="1017"/>
      <c r="NX266" s="1017"/>
      <c r="NY266" s="1017"/>
      <c r="NZ266" s="1017"/>
      <c r="OA266" s="1017"/>
      <c r="OB266" s="1017"/>
      <c r="OC266" s="1017"/>
      <c r="OD266" s="1017"/>
      <c r="OE266" s="1017"/>
      <c r="OF266" s="1017"/>
      <c r="OG266" s="1017"/>
      <c r="OH266" s="1017"/>
      <c r="OI266" s="1017"/>
      <c r="OJ266" s="1017"/>
      <c r="OK266" s="1017"/>
      <c r="OL266" s="1017"/>
      <c r="OM266" s="1017"/>
      <c r="ON266" s="1017"/>
      <c r="OO266" s="1017"/>
      <c r="OP266" s="1017"/>
      <c r="OQ266" s="1017"/>
      <c r="OR266" s="1017"/>
      <c r="OS266" s="1017"/>
      <c r="OT266" s="1017"/>
      <c r="OU266" s="1017"/>
      <c r="OV266" s="1017"/>
      <c r="OW266" s="1017"/>
      <c r="OX266" s="1017"/>
      <c r="OY266" s="1017"/>
      <c r="OZ266" s="1017"/>
      <c r="PA266" s="1017"/>
      <c r="PB266" s="1017"/>
      <c r="PC266" s="1017"/>
      <c r="PD266" s="1017"/>
      <c r="PE266" s="1017"/>
      <c r="PF266" s="1017"/>
      <c r="PG266" s="1017"/>
      <c r="PH266" s="1017"/>
      <c r="PI266" s="1017"/>
      <c r="PJ266" s="1017"/>
      <c r="PK266" s="1017"/>
      <c r="PL266" s="1017"/>
      <c r="PM266" s="1017"/>
      <c r="PN266" s="1017"/>
      <c r="PO266" s="1017"/>
      <c r="PP266" s="1017"/>
      <c r="PQ266" s="1017"/>
      <c r="PR266" s="1017"/>
      <c r="PS266" s="1017"/>
      <c r="PT266" s="1017"/>
      <c r="PU266" s="1017"/>
      <c r="PV266" s="1017"/>
      <c r="PW266" s="1017"/>
      <c r="PX266" s="1017"/>
      <c r="PY266" s="1017"/>
      <c r="PZ266" s="1017"/>
      <c r="QA266" s="1017"/>
      <c r="QB266" s="1017"/>
      <c r="QC266" s="1017"/>
      <c r="QD266" s="1017"/>
      <c r="QE266" s="1017"/>
      <c r="QF266" s="1017"/>
      <c r="QG266" s="1017"/>
      <c r="QH266" s="1017"/>
      <c r="QI266" s="1017"/>
      <c r="QJ266" s="1017"/>
      <c r="QK266" s="1017"/>
      <c r="QL266" s="1017"/>
      <c r="QM266" s="1017"/>
      <c r="QN266" s="1017"/>
      <c r="QO266" s="1017"/>
      <c r="QP266" s="1017"/>
      <c r="QQ266" s="1017"/>
      <c r="QR266" s="1017"/>
      <c r="QS266" s="1017"/>
      <c r="QT266" s="1017"/>
      <c r="QU266" s="1017"/>
      <c r="QV266" s="1017"/>
      <c r="QW266" s="1017"/>
      <c r="QX266" s="1017"/>
      <c r="QY266" s="1017"/>
      <c r="QZ266" s="1017"/>
      <c r="RA266" s="1017"/>
      <c r="RB266" s="1017"/>
      <c r="RC266" s="1017"/>
      <c r="RD266" s="1017"/>
      <c r="RE266" s="1017"/>
      <c r="RF266" s="1017"/>
      <c r="RG266" s="1017"/>
      <c r="RH266" s="1017"/>
      <c r="RI266" s="1017"/>
      <c r="RJ266" s="1017"/>
      <c r="RK266" s="1017"/>
      <c r="RL266" s="1017"/>
      <c r="RM266" s="1017"/>
      <c r="RN266" s="1017"/>
      <c r="RO266" s="1017"/>
      <c r="RP266" s="1017"/>
      <c r="RQ266" s="1017"/>
      <c r="RR266" s="1017"/>
      <c r="RS266" s="1017"/>
      <c r="RT266" s="1017"/>
      <c r="RU266" s="1017"/>
      <c r="RV266" s="1017"/>
      <c r="RW266" s="1017"/>
      <c r="RX266" s="1017"/>
      <c r="RY266" s="1017"/>
      <c r="RZ266" s="1017"/>
      <c r="SA266" s="1017"/>
      <c r="SB266" s="1017"/>
      <c r="SC266" s="1017"/>
      <c r="SD266" s="1017"/>
      <c r="SE266" s="1017"/>
      <c r="SF266" s="1017"/>
      <c r="SG266" s="1017"/>
      <c r="SH266" s="1017"/>
      <c r="SI266" s="1017"/>
      <c r="SJ266" s="1017"/>
      <c r="SK266" s="1017"/>
      <c r="SL266" s="1017"/>
      <c r="SM266" s="1017"/>
      <c r="SN266" s="1017"/>
      <c r="SO266" s="1017"/>
      <c r="SP266" s="1017"/>
      <c r="SQ266" s="1017"/>
      <c r="SR266" s="1017"/>
      <c r="SS266" s="1017"/>
      <c r="ST266" s="1017"/>
      <c r="SU266" s="1017"/>
      <c r="SV266" s="1017"/>
      <c r="SW266" s="1017"/>
      <c r="SX266" s="1017"/>
      <c r="SY266" s="1017"/>
      <c r="SZ266" s="1017"/>
      <c r="TA266" s="1017"/>
      <c r="TB266" s="1017"/>
      <c r="TC266" s="1017"/>
      <c r="TD266" s="1017"/>
      <c r="TE266" s="1017"/>
      <c r="TF266" s="1017"/>
      <c r="TG266" s="1017"/>
      <c r="TH266" s="1017"/>
      <c r="TI266" s="1017"/>
      <c r="TJ266" s="1017"/>
      <c r="TK266" s="1017"/>
      <c r="TL266" s="1017"/>
      <c r="TM266" s="1017"/>
      <c r="TN266" s="1017"/>
      <c r="TO266" s="1017"/>
      <c r="TP266" s="1017"/>
      <c r="TQ266" s="1017"/>
      <c r="TR266" s="1017"/>
      <c r="TS266" s="1017"/>
      <c r="TT266" s="1017"/>
      <c r="TU266" s="1017"/>
      <c r="TV266" s="1017"/>
      <c r="TW266" s="1017"/>
      <c r="TX266" s="1017"/>
      <c r="TY266" s="1017"/>
      <c r="TZ266" s="1017"/>
      <c r="UA266" s="1017"/>
      <c r="UB266" s="1017"/>
      <c r="UC266" s="1017"/>
      <c r="UD266" s="1017"/>
      <c r="UE266" s="1017"/>
      <c r="UF266" s="1017"/>
      <c r="UG266" s="1017"/>
      <c r="UH266" s="1017"/>
      <c r="UI266" s="1017"/>
      <c r="UJ266" s="1017"/>
      <c r="UK266" s="1017"/>
      <c r="UL266" s="1017"/>
      <c r="UM266" s="1017"/>
      <c r="UN266" s="1017"/>
      <c r="UO266" s="1017"/>
      <c r="UP266" s="1017"/>
      <c r="UQ266" s="1017"/>
      <c r="UR266" s="1017"/>
      <c r="US266" s="1017"/>
      <c r="UT266" s="1017"/>
      <c r="UU266" s="1017"/>
      <c r="UV266" s="1017"/>
      <c r="UW266" s="1017"/>
      <c r="UX266" s="1017"/>
      <c r="UY266" s="1017"/>
      <c r="UZ266" s="1017"/>
      <c r="VA266" s="1017"/>
      <c r="VB266" s="1017"/>
      <c r="VC266" s="1017"/>
      <c r="VD266" s="1017"/>
      <c r="VE266" s="1017"/>
      <c r="VF266" s="1017"/>
      <c r="VG266" s="1017"/>
      <c r="VH266" s="1017"/>
      <c r="VI266" s="1017"/>
      <c r="VJ266" s="1017"/>
      <c r="VK266" s="1017"/>
      <c r="VL266" s="1017"/>
      <c r="VM266" s="1017"/>
      <c r="VN266" s="1017"/>
      <c r="VO266" s="1017"/>
      <c r="VP266" s="1017"/>
      <c r="VQ266" s="1017"/>
      <c r="VR266" s="1017"/>
      <c r="VS266" s="1017"/>
      <c r="VT266" s="1017"/>
      <c r="VU266" s="1017"/>
      <c r="VV266" s="1017"/>
      <c r="VW266" s="1017"/>
      <c r="VX266" s="1017"/>
      <c r="VY266" s="1017"/>
      <c r="VZ266" s="1017"/>
      <c r="WA266" s="1017"/>
      <c r="WB266" s="1017"/>
      <c r="WC266" s="1017"/>
      <c r="WD266" s="1017"/>
      <c r="WE266" s="1017"/>
      <c r="WF266" s="1017"/>
      <c r="WG266" s="1017"/>
      <c r="WH266" s="1017"/>
      <c r="WI266" s="1017"/>
      <c r="WJ266" s="1017"/>
      <c r="WK266" s="1017"/>
      <c r="WL266" s="1017"/>
      <c r="WM266" s="1017"/>
      <c r="WN266" s="1017"/>
      <c r="WO266" s="1017"/>
      <c r="WP266" s="1017"/>
      <c r="WQ266" s="1017"/>
      <c r="WR266" s="1017"/>
      <c r="WS266" s="1017"/>
      <c r="WT266" s="1017"/>
      <c r="WU266" s="1017"/>
      <c r="WV266" s="1017"/>
      <c r="WW266" s="1017"/>
      <c r="WX266" s="1017"/>
      <c r="WY266" s="1017"/>
      <c r="WZ266" s="1017"/>
      <c r="XA266" s="1017"/>
      <c r="XB266" s="1017"/>
      <c r="XC266" s="1017"/>
      <c r="XD266" s="1017"/>
      <c r="XE266" s="1017"/>
      <c r="XF266" s="1017"/>
      <c r="XG266" s="1017"/>
      <c r="XH266" s="1017"/>
      <c r="XI266" s="1017"/>
      <c r="XJ266" s="1017"/>
      <c r="XK266" s="1017"/>
      <c r="XL266" s="1017"/>
      <c r="XM266" s="1017"/>
      <c r="XN266" s="1017"/>
      <c r="XO266" s="1017"/>
      <c r="XP266" s="1017"/>
      <c r="XQ266" s="1017"/>
      <c r="XR266" s="1017"/>
      <c r="XS266" s="1017"/>
      <c r="XT266" s="1017"/>
      <c r="XU266" s="1017"/>
      <c r="XV266" s="1017"/>
      <c r="XW266" s="1017"/>
      <c r="XX266" s="1017"/>
      <c r="XY266" s="1017"/>
      <c r="XZ266" s="1017"/>
      <c r="YA266" s="1017"/>
      <c r="YB266" s="1017"/>
      <c r="YC266" s="1017"/>
      <c r="YD266" s="1017"/>
      <c r="YE266" s="1017"/>
      <c r="YF266" s="1017"/>
      <c r="YG266" s="1017"/>
      <c r="YH266" s="1017"/>
      <c r="YI266" s="1017"/>
      <c r="YJ266" s="1017"/>
      <c r="YK266" s="1017"/>
      <c r="YL266" s="1017"/>
      <c r="YM266" s="1017"/>
      <c r="YN266" s="1017"/>
      <c r="YO266" s="1017"/>
      <c r="YP266" s="1017"/>
      <c r="YQ266" s="1017"/>
      <c r="YR266" s="1017"/>
      <c r="YS266" s="1017"/>
      <c r="YT266" s="1017"/>
      <c r="YU266" s="1017"/>
      <c r="YV266" s="1017"/>
      <c r="YW266" s="1017"/>
      <c r="YX266" s="1017"/>
      <c r="YY266" s="1017"/>
      <c r="YZ266" s="1017"/>
      <c r="ZA266" s="1017"/>
      <c r="ZB266" s="1017"/>
      <c r="ZC266" s="1017"/>
      <c r="ZD266" s="1017"/>
      <c r="ZE266" s="1017"/>
      <c r="ZF266" s="1017"/>
      <c r="ZG266" s="1017"/>
      <c r="ZH266" s="1017"/>
      <c r="ZI266" s="1017"/>
      <c r="ZJ266" s="1017"/>
      <c r="ZK266" s="1017"/>
      <c r="ZL266" s="1017"/>
      <c r="ZM266" s="1017"/>
      <c r="ZN266" s="1017"/>
      <c r="ZO266" s="1017"/>
      <c r="ZP266" s="1017"/>
      <c r="ZQ266" s="1017"/>
      <c r="ZR266" s="1017"/>
      <c r="ZS266" s="1017"/>
      <c r="ZT266" s="1017"/>
      <c r="ZU266" s="1017"/>
      <c r="ZV266" s="1017"/>
      <c r="ZW266" s="1017"/>
      <c r="ZX266" s="1017"/>
      <c r="ZY266" s="1017"/>
      <c r="ZZ266" s="1017"/>
      <c r="AAA266" s="1017"/>
      <c r="AAB266" s="1017"/>
      <c r="AAC266" s="1017"/>
      <c r="AAD266" s="1017"/>
      <c r="AAE266" s="1017"/>
      <c r="AAF266" s="1017"/>
      <c r="AAG266" s="1017"/>
      <c r="AAH266" s="1017"/>
      <c r="AAI266" s="1017"/>
      <c r="AAJ266" s="1017"/>
      <c r="AAK266" s="1017"/>
      <c r="AAL266" s="1017"/>
      <c r="AAM266" s="1017"/>
      <c r="AAN266" s="1017"/>
      <c r="AAO266" s="1017"/>
      <c r="AAP266" s="1017"/>
      <c r="AAQ266" s="1017"/>
      <c r="AAR266" s="1017"/>
      <c r="AAS266" s="1017"/>
      <c r="AAT266" s="1017"/>
      <c r="AAU266" s="1017"/>
      <c r="AAV266" s="1017"/>
      <c r="AAW266" s="1017"/>
      <c r="AAX266" s="1017"/>
      <c r="AAY266" s="1017"/>
      <c r="AAZ266" s="1017"/>
      <c r="ABA266" s="1017"/>
      <c r="ABB266" s="1017"/>
      <c r="ABC266" s="1017"/>
      <c r="ABD266" s="1017"/>
      <c r="ABE266" s="1017"/>
      <c r="ABF266" s="1017"/>
      <c r="ABG266" s="1017"/>
      <c r="ABH266" s="1017"/>
      <c r="ABI266" s="1017"/>
      <c r="ABJ266" s="1017"/>
      <c r="ABK266" s="1017"/>
      <c r="ABL266" s="1017"/>
      <c r="ABM266" s="1017"/>
      <c r="ABN266" s="1017"/>
      <c r="ABO266" s="1017"/>
      <c r="ABP266" s="1017"/>
      <c r="ABQ266" s="1017"/>
      <c r="ABR266" s="1017"/>
      <c r="ABS266" s="1017"/>
      <c r="ABT266" s="1017"/>
      <c r="ABU266" s="1017"/>
      <c r="ABV266" s="1017"/>
      <c r="ABW266" s="1017"/>
      <c r="ABX266" s="1017"/>
      <c r="ABY266" s="1017"/>
      <c r="ABZ266" s="1017"/>
      <c r="ACA266" s="1017"/>
      <c r="ACB266" s="1017"/>
      <c r="ACC266" s="1017"/>
      <c r="ACD266" s="1017"/>
      <c r="ACE266" s="1017"/>
      <c r="ACF266" s="1017"/>
      <c r="ACG266" s="1017"/>
      <c r="ACH266" s="1017"/>
      <c r="ACI266" s="1017"/>
      <c r="ACJ266" s="1017"/>
      <c r="ACK266" s="1017"/>
      <c r="ACL266" s="1017"/>
      <c r="ACM266" s="1017"/>
      <c r="ACN266" s="1017"/>
      <c r="ACO266" s="1017"/>
      <c r="ACP266" s="1017"/>
      <c r="ACQ266" s="1017"/>
      <c r="ACR266" s="1017"/>
      <c r="ACS266" s="1017"/>
      <c r="ACT266" s="1017"/>
      <c r="ACU266" s="1017"/>
      <c r="ACV266" s="1017"/>
      <c r="ACW266" s="1017"/>
      <c r="ACX266" s="1017"/>
      <c r="ACY266" s="1017"/>
      <c r="ACZ266" s="1017"/>
      <c r="ADA266" s="1017"/>
      <c r="ADB266" s="1017"/>
      <c r="ADC266" s="1017"/>
      <c r="ADD266" s="1017"/>
      <c r="ADE266" s="1017"/>
      <c r="ADF266" s="1017"/>
      <c r="ADG266" s="1017"/>
      <c r="ADH266" s="1017"/>
      <c r="ADI266" s="1017"/>
      <c r="ADJ266" s="1017"/>
      <c r="ADK266" s="1017"/>
      <c r="ADL266" s="1017"/>
      <c r="ADM266" s="1017"/>
      <c r="ADN266" s="1017"/>
      <c r="ADO266" s="1017"/>
      <c r="ADP266" s="1017"/>
      <c r="ADQ266" s="1017"/>
      <c r="ADR266" s="1017"/>
      <c r="ADS266" s="1017"/>
      <c r="ADT266" s="1017"/>
      <c r="ADU266" s="1017"/>
      <c r="ADV266" s="1017"/>
      <c r="ADW266" s="1017"/>
      <c r="ADX266" s="1017"/>
      <c r="ADY266" s="1017"/>
      <c r="ADZ266" s="1017"/>
      <c r="AEA266" s="1017"/>
      <c r="AEB266" s="1017"/>
      <c r="AEC266" s="1017"/>
      <c r="AED266" s="1017"/>
      <c r="AEE266" s="1017"/>
      <c r="AEF266" s="1017"/>
      <c r="AEG266" s="1017"/>
      <c r="AEH266" s="1017"/>
      <c r="AEI266" s="1017"/>
      <c r="AEJ266" s="1017"/>
      <c r="AEK266" s="1017"/>
      <c r="AEL266" s="1017"/>
      <c r="AEM266" s="1017"/>
      <c r="AEN266" s="1017"/>
      <c r="AEO266" s="1017"/>
      <c r="AEP266" s="1017"/>
      <c r="AEQ266" s="1017"/>
      <c r="AER266" s="1017"/>
      <c r="AES266" s="1017"/>
      <c r="AET266" s="1017"/>
      <c r="AEU266" s="1017"/>
      <c r="AEV266" s="1017"/>
      <c r="AEW266" s="1017"/>
      <c r="AEX266" s="1017"/>
      <c r="AEY266" s="1017"/>
      <c r="AEZ266" s="1017"/>
      <c r="AFA266" s="1017"/>
      <c r="AFB266" s="1017"/>
      <c r="AFC266" s="1017"/>
      <c r="AFD266" s="1017"/>
      <c r="AFE266" s="1017"/>
      <c r="AFF266" s="1017"/>
      <c r="AFG266" s="1017"/>
      <c r="AFH266" s="1017"/>
      <c r="AFI266" s="1017"/>
      <c r="AFJ266" s="1017"/>
      <c r="AFK266" s="1017"/>
      <c r="AFL266" s="1017"/>
      <c r="AFM266" s="1017"/>
      <c r="AFN266" s="1017"/>
      <c r="AFO266" s="1017"/>
      <c r="AFP266" s="1017"/>
      <c r="AFQ266" s="1017"/>
      <c r="AFR266" s="1017"/>
      <c r="AFS266" s="1017"/>
      <c r="AFT266" s="1017"/>
      <c r="AFU266" s="1017"/>
      <c r="AFV266" s="1017"/>
      <c r="AFW266" s="1017"/>
      <c r="AFX266" s="1017"/>
      <c r="AFY266" s="1017"/>
      <c r="AFZ266" s="1017"/>
      <c r="AGA266" s="1017"/>
      <c r="AGB266" s="1017"/>
      <c r="AGC266" s="1017"/>
      <c r="AGD266" s="1017"/>
      <c r="AGE266" s="1017"/>
      <c r="AGF266" s="1017"/>
      <c r="AGG266" s="1017"/>
      <c r="AGH266" s="1017"/>
      <c r="AGI266" s="1017"/>
      <c r="AGJ266" s="1017"/>
      <c r="AGK266" s="1017"/>
      <c r="AGL266" s="1017"/>
      <c r="AGM266" s="1017"/>
      <c r="AGN266" s="1017"/>
      <c r="AGO266" s="1017"/>
      <c r="AGP266" s="1017"/>
      <c r="AGQ266" s="1017"/>
      <c r="AGR266" s="1017"/>
      <c r="AGS266" s="1017"/>
      <c r="AGT266" s="1017"/>
      <c r="AGU266" s="1017"/>
      <c r="AGV266" s="1017"/>
      <c r="AGW266" s="1017"/>
      <c r="AGX266" s="1017"/>
      <c r="AGY266" s="1017"/>
      <c r="AGZ266" s="1017"/>
      <c r="AHA266" s="1017"/>
      <c r="AHB266" s="1017"/>
      <c r="AHC266" s="1017"/>
      <c r="AHD266" s="1017"/>
      <c r="AHE266" s="1017"/>
      <c r="AHF266" s="1017"/>
      <c r="AHG266" s="1017"/>
      <c r="AHH266" s="1017"/>
      <c r="AHI266" s="1017"/>
      <c r="AHJ266" s="1017"/>
      <c r="AHK266" s="1017"/>
      <c r="AHL266" s="1017"/>
      <c r="AHM266" s="1017"/>
      <c r="AHN266" s="1017"/>
      <c r="AHO266" s="1017"/>
      <c r="AHP266" s="1017"/>
      <c r="AHQ266" s="1017"/>
      <c r="AHR266" s="1017"/>
      <c r="AHS266" s="1017"/>
      <c r="AHT266" s="1017"/>
      <c r="AHU266" s="1017"/>
      <c r="AHV266" s="1017"/>
      <c r="AHW266" s="1017"/>
      <c r="AHX266" s="1017"/>
      <c r="AHY266" s="1017"/>
      <c r="AHZ266" s="1017"/>
      <c r="AIA266" s="1017"/>
      <c r="AIB266" s="1017"/>
      <c r="AIC266" s="1017"/>
      <c r="AID266" s="1017"/>
      <c r="AIE266" s="1017"/>
      <c r="AIF266" s="1017"/>
      <c r="AIG266" s="1017"/>
      <c r="AIH266" s="1017"/>
      <c r="AII266" s="1017"/>
      <c r="AIJ266" s="1017"/>
      <c r="AIK266" s="1017"/>
      <c r="AIL266" s="1017"/>
      <c r="AIM266" s="1017"/>
      <c r="AIN266" s="1017"/>
      <c r="AIO266" s="1017"/>
      <c r="AIP266" s="1017"/>
      <c r="AIQ266" s="1017"/>
      <c r="AIR266" s="1017"/>
      <c r="AIS266" s="1017"/>
      <c r="AIT266" s="1017"/>
      <c r="AIU266" s="1017"/>
      <c r="AIV266" s="1017"/>
      <c r="AIW266" s="1017"/>
      <c r="AIX266" s="1017"/>
      <c r="AIY266" s="1017"/>
      <c r="AIZ266" s="1017"/>
      <c r="AJA266" s="1017"/>
      <c r="AJB266" s="1017"/>
      <c r="AJC266" s="1017"/>
      <c r="AJD266" s="1017"/>
      <c r="AJE266" s="1017"/>
      <c r="AJF266" s="1017"/>
      <c r="AJG266" s="1017"/>
      <c r="AJH266" s="1017"/>
      <c r="AJI266" s="1017"/>
      <c r="AJJ266" s="1017"/>
      <c r="AJK266" s="1017"/>
      <c r="AJL266" s="1017"/>
      <c r="AJM266" s="1017"/>
      <c r="AJN266" s="1017"/>
      <c r="AJO266" s="1017"/>
      <c r="AJP266" s="1017"/>
      <c r="AJQ266" s="1017"/>
      <c r="AJR266" s="1017"/>
      <c r="AJS266" s="1017"/>
      <c r="AJT266" s="1017"/>
      <c r="AJU266" s="1017"/>
      <c r="AJV266" s="1017"/>
      <c r="AJW266" s="1017"/>
      <c r="AJX266" s="1017"/>
      <c r="AJY266" s="1017"/>
      <c r="AJZ266" s="1017"/>
      <c r="AKA266" s="1017"/>
      <c r="AKB266" s="1017"/>
      <c r="AKC266" s="1017"/>
      <c r="AKD266" s="1017"/>
      <c r="AKE266" s="1017"/>
      <c r="AKF266" s="1017"/>
      <c r="AKG266" s="1017"/>
      <c r="AKH266" s="1017"/>
      <c r="AKI266" s="1017"/>
      <c r="AKJ266" s="1017"/>
      <c r="AKK266" s="1017"/>
      <c r="AKL266" s="1017"/>
      <c r="AKM266" s="1017"/>
      <c r="AKN266" s="1017"/>
      <c r="AKO266" s="1017"/>
      <c r="AKP266" s="1017"/>
      <c r="AKQ266" s="1017"/>
      <c r="AKR266" s="1017"/>
      <c r="AKS266" s="1017"/>
      <c r="AKT266" s="1017"/>
      <c r="AKU266" s="1017"/>
      <c r="AKV266" s="1017"/>
      <c r="AKW266" s="1017"/>
      <c r="AKX266" s="1017"/>
      <c r="AKY266" s="1017"/>
      <c r="AKZ266" s="1017"/>
      <c r="ALA266" s="1017"/>
      <c r="ALB266" s="1017"/>
      <c r="ALC266" s="1017"/>
      <c r="ALD266" s="1017"/>
      <c r="ALE266" s="1017"/>
      <c r="ALF266" s="1017"/>
      <c r="ALG266" s="1017"/>
      <c r="ALH266" s="1017"/>
      <c r="ALI266" s="1017"/>
      <c r="ALJ266" s="1017"/>
      <c r="ALK266" s="1017"/>
      <c r="ALL266" s="1017"/>
      <c r="ALM266" s="1017"/>
      <c r="ALN266" s="1017"/>
      <c r="ALO266" s="1017"/>
      <c r="ALP266" s="1017"/>
      <c r="ALQ266" s="1017"/>
      <c r="ALR266" s="1017"/>
      <c r="ALS266" s="1017"/>
      <c r="ALT266" s="1017"/>
      <c r="ALU266" s="1017"/>
      <c r="ALV266" s="1017"/>
      <c r="ALW266" s="1017"/>
      <c r="ALX266" s="1017"/>
      <c r="ALY266" s="1017"/>
      <c r="ALZ266" s="1017"/>
      <c r="AMA266" s="1017"/>
      <c r="AMB266" s="1017"/>
      <c r="AMC266" s="1017"/>
      <c r="AMD266" s="1017"/>
      <c r="AME266" s="1017"/>
      <c r="AMF266" s="1017"/>
      <c r="AMG266" s="1017"/>
      <c r="AMH266" s="1017"/>
      <c r="AMI266" s="1017"/>
      <c r="AMJ266" s="1017"/>
      <c r="AMK266" s="1017"/>
      <c r="AML266" s="1017"/>
      <c r="AMM266" s="1017"/>
      <c r="AMN266" s="1017"/>
      <c r="AMO266" s="1017"/>
      <c r="AMP266" s="1017"/>
      <c r="AMQ266" s="1017"/>
      <c r="AMR266" s="1017"/>
      <c r="AMS266" s="1017"/>
      <c r="AMT266" s="1017"/>
      <c r="AMU266" s="1017"/>
      <c r="AMV266" s="1017"/>
      <c r="AMW266" s="1017"/>
      <c r="AMX266" s="1017"/>
      <c r="AMY266" s="1017"/>
      <c r="AMZ266" s="1017"/>
      <c r="ANA266" s="1017"/>
      <c r="ANB266" s="1017"/>
      <c r="ANC266" s="1017"/>
      <c r="AND266" s="1017"/>
      <c r="ANE266" s="1017"/>
      <c r="ANF266" s="1017"/>
      <c r="ANG266" s="1017"/>
      <c r="ANH266" s="1017"/>
      <c r="ANI266" s="1017"/>
      <c r="ANJ266" s="1017"/>
      <c r="ANK266" s="1017"/>
      <c r="ANL266" s="1017"/>
      <c r="ANM266" s="1017"/>
      <c r="ANN266" s="1017"/>
      <c r="ANO266" s="1017"/>
      <c r="ANP266" s="1017"/>
      <c r="ANQ266" s="1017"/>
      <c r="ANR266" s="1017"/>
      <c r="ANS266" s="1017"/>
      <c r="ANT266" s="1017"/>
      <c r="ANU266" s="1017"/>
      <c r="ANV266" s="1017"/>
      <c r="ANW266" s="1017"/>
      <c r="ANX266" s="1017"/>
      <c r="ANY266" s="1017"/>
      <c r="ANZ266" s="1017"/>
      <c r="AOA266" s="1017"/>
      <c r="AOB266" s="1017"/>
      <c r="AOC266" s="1017"/>
      <c r="AOD266" s="1017"/>
      <c r="AOE266" s="1017"/>
      <c r="AOF266" s="1017"/>
      <c r="AOG266" s="1017"/>
      <c r="AOH266" s="1017"/>
      <c r="AOI266" s="1017"/>
      <c r="AOJ266" s="1017"/>
      <c r="AOK266" s="1017"/>
      <c r="AOL266" s="1017"/>
      <c r="AOM266" s="1017"/>
      <c r="AON266" s="1017"/>
      <c r="AOO266" s="1017"/>
      <c r="AOP266" s="1017"/>
      <c r="AOQ266" s="1017"/>
      <c r="AOR266" s="1017"/>
      <c r="AOS266" s="1017"/>
      <c r="AOT266" s="1017"/>
      <c r="AOU266" s="1017"/>
      <c r="AOV266" s="1017"/>
      <c r="AOW266" s="1017"/>
      <c r="AOX266" s="1017"/>
      <c r="AOY266" s="1017"/>
      <c r="AOZ266" s="1017"/>
      <c r="APA266" s="1017"/>
      <c r="APB266" s="1017"/>
      <c r="APC266" s="1017"/>
      <c r="APD266" s="1017"/>
      <c r="APE266" s="1017"/>
      <c r="APF266" s="1017"/>
      <c r="APG266" s="1017"/>
      <c r="APH266" s="1017"/>
      <c r="API266" s="1017"/>
      <c r="APJ266" s="1017"/>
      <c r="APK266" s="1017"/>
      <c r="APL266" s="1017"/>
      <c r="APM266" s="1017"/>
      <c r="APN266" s="1017"/>
      <c r="APO266" s="1017"/>
      <c r="APP266" s="1017"/>
      <c r="APQ266" s="1017"/>
      <c r="APR266" s="1017"/>
      <c r="APS266" s="1017"/>
      <c r="APT266" s="1017"/>
      <c r="APU266" s="1017"/>
      <c r="APV266" s="1017"/>
      <c r="APW266" s="1017"/>
      <c r="APX266" s="1017"/>
      <c r="APY266" s="1017"/>
      <c r="APZ266" s="1017"/>
      <c r="AQA266" s="1017"/>
      <c r="AQB266" s="1017"/>
      <c r="AQC266" s="1017"/>
      <c r="AQD266" s="1017"/>
      <c r="AQE266" s="1017"/>
      <c r="AQF266" s="1017"/>
      <c r="AQG266" s="1017"/>
      <c r="AQH266" s="1017"/>
      <c r="AQI266" s="1017"/>
      <c r="AQJ266" s="1017"/>
      <c r="AQK266" s="1017"/>
      <c r="AQL266" s="1017"/>
      <c r="AQM266" s="1017"/>
      <c r="AQN266" s="1017"/>
      <c r="AQO266" s="1017"/>
      <c r="AQP266" s="1017"/>
      <c r="AQQ266" s="1017"/>
      <c r="AQR266" s="1017"/>
      <c r="AQS266" s="1017"/>
      <c r="AQT266" s="1017"/>
      <c r="AQU266" s="1017"/>
      <c r="AQV266" s="1017"/>
      <c r="AQW266" s="1017"/>
      <c r="AQX266" s="1017"/>
      <c r="AQY266" s="1017"/>
      <c r="AQZ266" s="1017"/>
      <c r="ARA266" s="1017"/>
      <c r="ARB266" s="1017"/>
      <c r="ARC266" s="1017"/>
      <c r="ARD266" s="1017"/>
      <c r="ARE266" s="1017"/>
      <c r="ARF266" s="1017"/>
      <c r="ARG266" s="1017"/>
      <c r="ARH266" s="1017"/>
      <c r="ARI266" s="1017"/>
      <c r="ARJ266" s="1017"/>
      <c r="ARK266" s="1017"/>
      <c r="ARL266" s="1017"/>
      <c r="ARM266" s="1017"/>
      <c r="ARN266" s="1017"/>
      <c r="ARO266" s="1017"/>
      <c r="ARP266" s="1017"/>
      <c r="ARQ266" s="1017"/>
      <c r="ARR266" s="1017"/>
      <c r="ARS266" s="1017"/>
      <c r="ART266" s="1017"/>
      <c r="ARU266" s="1017"/>
      <c r="ARV266" s="1017"/>
      <c r="ARW266" s="1017"/>
      <c r="ARX266" s="1017"/>
      <c r="ARY266" s="1017"/>
      <c r="ARZ266" s="1017"/>
      <c r="ASA266" s="1017"/>
      <c r="ASB266" s="1017"/>
      <c r="ASC266" s="1017"/>
      <c r="ASD266" s="1017"/>
      <c r="ASE266" s="1017"/>
      <c r="ASF266" s="1017"/>
      <c r="ASG266" s="1017"/>
      <c r="ASH266" s="1017"/>
      <c r="ASI266" s="1017"/>
      <c r="ASJ266" s="1017"/>
      <c r="ASK266" s="1017"/>
      <c r="ASL266" s="1017"/>
      <c r="ASM266" s="1017"/>
      <c r="ASN266" s="1017"/>
      <c r="ASO266" s="1017"/>
      <c r="ASP266" s="1017"/>
      <c r="ASQ266" s="1017"/>
      <c r="ASR266" s="1017"/>
      <c r="ASS266" s="1017"/>
      <c r="AST266" s="1017"/>
      <c r="ASU266" s="1017"/>
      <c r="ASV266" s="1017"/>
      <c r="ASW266" s="1017"/>
      <c r="ASX266" s="1017"/>
      <c r="ASY266" s="1017"/>
      <c r="ASZ266" s="1017"/>
      <c r="ATA266" s="1017"/>
      <c r="ATB266" s="1017"/>
      <c r="ATC266" s="1017"/>
      <c r="ATD266" s="1017"/>
      <c r="ATE266" s="1017"/>
      <c r="ATF266" s="1017"/>
      <c r="ATG266" s="1017"/>
      <c r="ATH266" s="1017"/>
      <c r="ATI266" s="1017"/>
      <c r="ATJ266" s="1017"/>
      <c r="ATK266" s="1017"/>
      <c r="ATL266" s="1017"/>
      <c r="ATM266" s="1017"/>
      <c r="ATN266" s="1017"/>
      <c r="ATO266" s="1017"/>
      <c r="ATP266" s="1017"/>
      <c r="ATQ266" s="1017"/>
      <c r="ATR266" s="1017"/>
      <c r="ATS266" s="1017"/>
      <c r="ATT266" s="1017"/>
      <c r="ATU266" s="1017"/>
      <c r="ATV266" s="1017"/>
      <c r="ATW266" s="1017"/>
      <c r="ATX266" s="1017"/>
      <c r="ATY266" s="1017"/>
      <c r="ATZ266" s="1017"/>
      <c r="AUA266" s="1017"/>
      <c r="AUB266" s="1017"/>
      <c r="AUC266" s="1017"/>
      <c r="AUD266" s="1017"/>
      <c r="AUE266" s="1017"/>
      <c r="AUF266" s="1017"/>
      <c r="AUG266" s="1017"/>
      <c r="AUH266" s="1017"/>
      <c r="AUI266" s="1017"/>
      <c r="AUJ266" s="1017"/>
      <c r="AUK266" s="1017"/>
      <c r="AUL266" s="1017"/>
      <c r="AUM266" s="1017"/>
      <c r="AUN266" s="1017"/>
      <c r="AUO266" s="1017"/>
      <c r="AUP266" s="1017"/>
      <c r="AUQ266" s="1017"/>
      <c r="AUR266" s="1017"/>
      <c r="AUS266" s="1017"/>
      <c r="AUT266" s="1017"/>
      <c r="AUU266" s="1017"/>
      <c r="AUV266" s="1017"/>
      <c r="AUW266" s="1017"/>
      <c r="AUX266" s="1017"/>
      <c r="AUY266" s="1017"/>
      <c r="AUZ266" s="1017"/>
      <c r="AVA266" s="1017"/>
      <c r="AVB266" s="1017"/>
      <c r="AVC266" s="1017"/>
      <c r="AVD266" s="1017"/>
      <c r="AVE266" s="1017"/>
      <c r="AVF266" s="1017"/>
      <c r="AVG266" s="1017"/>
      <c r="AVH266" s="1017"/>
      <c r="AVI266" s="1017"/>
      <c r="AVJ266" s="1017"/>
      <c r="AVK266" s="1017"/>
      <c r="AVL266" s="1017"/>
      <c r="AVM266" s="1017"/>
      <c r="AVN266" s="1017"/>
      <c r="AVO266" s="1017"/>
      <c r="AVP266" s="1017"/>
      <c r="AVQ266" s="1017"/>
      <c r="AVR266" s="1017"/>
      <c r="AVS266" s="1017"/>
      <c r="AVT266" s="1017"/>
      <c r="AVU266" s="1017"/>
      <c r="AVV266" s="1017"/>
      <c r="AVW266" s="1017"/>
      <c r="AVX266" s="1017"/>
      <c r="AVY266" s="1017"/>
      <c r="AVZ266" s="1017"/>
      <c r="AWA266" s="1017"/>
      <c r="AWB266" s="1017"/>
      <c r="AWC266" s="1017"/>
      <c r="AWD266" s="1017"/>
      <c r="AWE266" s="1017"/>
      <c r="AWF266" s="1017"/>
      <c r="AWG266" s="1017"/>
      <c r="AWH266" s="1017"/>
      <c r="AWI266" s="1017"/>
      <c r="AWJ266" s="1017"/>
      <c r="AWK266" s="1017"/>
      <c r="AWL266" s="1017"/>
      <c r="AWM266" s="1017"/>
      <c r="AWN266" s="1017"/>
      <c r="AWO266" s="1017"/>
      <c r="AWP266" s="1017"/>
      <c r="AWQ266" s="1017"/>
      <c r="AWR266" s="1017"/>
      <c r="AWS266" s="1017"/>
      <c r="AWT266" s="1017"/>
      <c r="AWU266" s="1017"/>
      <c r="AWV266" s="1017"/>
      <c r="AWW266" s="1017"/>
      <c r="AWX266" s="1017"/>
      <c r="AWY266" s="1017"/>
      <c r="AWZ266" s="1017"/>
      <c r="AXA266" s="1017"/>
      <c r="AXB266" s="1017"/>
      <c r="AXC266" s="1017"/>
      <c r="AXD266" s="1017"/>
      <c r="AXE266" s="1017"/>
      <c r="AXF266" s="1017"/>
      <c r="AXG266" s="1017"/>
      <c r="AXH266" s="1017"/>
      <c r="AXI266" s="1017"/>
      <c r="AXJ266" s="1017"/>
      <c r="AXK266" s="1017"/>
      <c r="AXL266" s="1017"/>
      <c r="AXM266" s="1017"/>
      <c r="AXN266" s="1017"/>
      <c r="AXO266" s="1017"/>
      <c r="AXP266" s="1017"/>
      <c r="AXQ266" s="1017"/>
      <c r="AXR266" s="1017"/>
      <c r="AXS266" s="1017"/>
      <c r="AXT266" s="1017"/>
      <c r="AXU266" s="1017"/>
      <c r="AXV266" s="1017"/>
      <c r="AXW266" s="1017"/>
      <c r="AXX266" s="1017"/>
      <c r="AXY266" s="1017"/>
      <c r="AXZ266" s="1017"/>
      <c r="AYA266" s="1017"/>
      <c r="AYB266" s="1017"/>
      <c r="AYC266" s="1017"/>
      <c r="AYD266" s="1017"/>
      <c r="AYE266" s="1017"/>
      <c r="AYF266" s="1017"/>
      <c r="AYG266" s="1017"/>
      <c r="AYH266" s="1017"/>
      <c r="AYI266" s="1017"/>
      <c r="AYJ266" s="1017"/>
      <c r="AYK266" s="1017"/>
      <c r="AYL266" s="1017"/>
      <c r="AYM266" s="1017"/>
      <c r="AYN266" s="1017"/>
      <c r="AYO266" s="1017"/>
      <c r="AYP266" s="1017"/>
      <c r="AYQ266" s="1017"/>
      <c r="AYR266" s="1017"/>
      <c r="AYS266" s="1017"/>
      <c r="AYT266" s="1017"/>
      <c r="AYU266" s="1017"/>
      <c r="AYV266" s="1017"/>
      <c r="AYW266" s="1017"/>
      <c r="AYX266" s="1017"/>
      <c r="AYY266" s="1017"/>
      <c r="AYZ266" s="1017"/>
      <c r="AZA266" s="1017"/>
      <c r="AZB266" s="1017"/>
      <c r="AZC266" s="1017"/>
      <c r="AZD266" s="1017"/>
      <c r="AZE266" s="1017"/>
      <c r="AZF266" s="1017"/>
      <c r="AZG266" s="1017"/>
      <c r="AZH266" s="1017"/>
      <c r="AZI266" s="1017"/>
      <c r="AZJ266" s="1017"/>
      <c r="AZK266" s="1017"/>
      <c r="AZL266" s="1017"/>
      <c r="AZM266" s="1017"/>
      <c r="AZN266" s="1017"/>
      <c r="AZO266" s="1017"/>
      <c r="AZP266" s="1017"/>
      <c r="AZQ266" s="1017"/>
      <c r="AZR266" s="1017"/>
      <c r="AZS266" s="1017"/>
      <c r="AZT266" s="1017"/>
      <c r="AZU266" s="1017"/>
      <c r="AZV266" s="1017"/>
      <c r="AZW266" s="1017"/>
      <c r="AZX266" s="1017"/>
      <c r="AZY266" s="1017"/>
      <c r="AZZ266" s="1017"/>
      <c r="BAA266" s="1017"/>
      <c r="BAB266" s="1017"/>
      <c r="BAC266" s="1017"/>
      <c r="BAD266" s="1017"/>
      <c r="BAE266" s="1017"/>
      <c r="BAF266" s="1017"/>
      <c r="BAG266" s="1017"/>
      <c r="BAH266" s="1017"/>
      <c r="BAI266" s="1017"/>
      <c r="BAJ266" s="1017"/>
      <c r="BAK266" s="1017"/>
      <c r="BAL266" s="1017"/>
      <c r="BAM266" s="1017"/>
      <c r="BAN266" s="1017"/>
      <c r="BAO266" s="1017"/>
      <c r="BAP266" s="1017"/>
      <c r="BAQ266" s="1017"/>
      <c r="BAR266" s="1017"/>
      <c r="BAS266" s="1017"/>
      <c r="BAT266" s="1017"/>
      <c r="BAU266" s="1017"/>
      <c r="BAV266" s="1017"/>
      <c r="BAW266" s="1017"/>
      <c r="BAX266" s="1017"/>
      <c r="BAY266" s="1017"/>
      <c r="BAZ266" s="1017"/>
      <c r="BBA266" s="1017"/>
      <c r="BBB266" s="1017"/>
      <c r="BBC266" s="1017"/>
      <c r="BBD266" s="1017"/>
      <c r="BBE266" s="1017"/>
      <c r="BBF266" s="1017"/>
      <c r="BBG266" s="1017"/>
      <c r="BBH266" s="1017"/>
      <c r="BBI266" s="1017"/>
      <c r="BBJ266" s="1017"/>
      <c r="BBK266" s="1017"/>
      <c r="BBL266" s="1017"/>
      <c r="BBM266" s="1017"/>
      <c r="BBN266" s="1017"/>
      <c r="BBO266" s="1017"/>
      <c r="BBP266" s="1017"/>
      <c r="BBQ266" s="1017"/>
      <c r="BBR266" s="1017"/>
      <c r="BBS266" s="1017"/>
      <c r="BBT266" s="1017"/>
      <c r="BBU266" s="1017"/>
      <c r="BBV266" s="1017"/>
      <c r="BBW266" s="1017"/>
      <c r="BBX266" s="1017"/>
      <c r="BBY266" s="1017"/>
      <c r="BBZ266" s="1017"/>
      <c r="BCA266" s="1017"/>
      <c r="BCB266" s="1017"/>
      <c r="BCC266" s="1017"/>
      <c r="BCD266" s="1017"/>
      <c r="BCE266" s="1017"/>
      <c r="BCF266" s="1017"/>
      <c r="BCG266" s="1017"/>
      <c r="BCH266" s="1017"/>
      <c r="BCI266" s="1017"/>
      <c r="BCJ266" s="1017"/>
      <c r="BCK266" s="1017"/>
      <c r="BCL266" s="1017"/>
      <c r="BCM266" s="1017"/>
      <c r="BCN266" s="1017"/>
      <c r="BCO266" s="1017"/>
      <c r="BCP266" s="1017"/>
      <c r="BCQ266" s="1017"/>
      <c r="BCR266" s="1017"/>
      <c r="BCS266" s="1017"/>
      <c r="BCT266" s="1017"/>
      <c r="BCU266" s="1017"/>
      <c r="BCV266" s="1017"/>
      <c r="BCW266" s="1017"/>
      <c r="BCX266" s="1017"/>
      <c r="BCY266" s="1017"/>
      <c r="BCZ266" s="1017"/>
      <c r="BDA266" s="1017"/>
      <c r="BDB266" s="1017"/>
      <c r="BDC266" s="1017"/>
      <c r="BDD266" s="1017"/>
      <c r="BDE266" s="1017"/>
      <c r="BDF266" s="1017"/>
      <c r="BDG266" s="1017"/>
      <c r="BDH266" s="1017"/>
      <c r="BDI266" s="1017"/>
      <c r="BDJ266" s="1017"/>
      <c r="BDK266" s="1017"/>
      <c r="BDL266" s="1017"/>
      <c r="BDM266" s="1017"/>
      <c r="BDN266" s="1017"/>
      <c r="BDO266" s="1017"/>
      <c r="BDP266" s="1017"/>
      <c r="BDQ266" s="1017"/>
      <c r="BDR266" s="1017"/>
      <c r="BDS266" s="1017"/>
      <c r="BDT266" s="1017"/>
      <c r="BDU266" s="1017"/>
      <c r="BDV266" s="1017"/>
      <c r="BDW266" s="1017"/>
      <c r="BDX266" s="1017"/>
      <c r="BDY266" s="1017"/>
      <c r="BDZ266" s="1017"/>
      <c r="BEA266" s="1017"/>
      <c r="BEB266" s="1017"/>
      <c r="BEC266" s="1017"/>
      <c r="BED266" s="1017"/>
      <c r="BEE266" s="1017"/>
      <c r="BEF266" s="1017"/>
      <c r="BEG266" s="1017"/>
      <c r="BEH266" s="1017"/>
      <c r="BEI266" s="1017"/>
      <c r="BEJ266" s="1017"/>
      <c r="BEK266" s="1017"/>
      <c r="BEL266" s="1017"/>
      <c r="BEM266" s="1017"/>
      <c r="BEN266" s="1017"/>
      <c r="BEO266" s="1017"/>
      <c r="BEP266" s="1017"/>
      <c r="BEQ266" s="1017"/>
      <c r="BER266" s="1017"/>
      <c r="BES266" s="1017"/>
      <c r="BET266" s="1017"/>
      <c r="BEU266" s="1017"/>
      <c r="BEV266" s="1017"/>
      <c r="BEW266" s="1017"/>
      <c r="BEX266" s="1017"/>
      <c r="BEY266" s="1017"/>
      <c r="BEZ266" s="1017"/>
      <c r="BFA266" s="1017"/>
      <c r="BFB266" s="1017"/>
      <c r="BFC266" s="1017"/>
      <c r="BFD266" s="1017"/>
      <c r="BFE266" s="1017"/>
      <c r="BFF266" s="1017"/>
      <c r="BFG266" s="1017"/>
      <c r="BFH266" s="1017"/>
      <c r="BFI266" s="1017"/>
      <c r="BFJ266" s="1017"/>
      <c r="BFK266" s="1017"/>
      <c r="BFL266" s="1017"/>
      <c r="BFM266" s="1017"/>
      <c r="BFN266" s="1017"/>
      <c r="BFO266" s="1017"/>
      <c r="BFP266" s="1017"/>
      <c r="BFQ266" s="1017"/>
      <c r="BFR266" s="1017"/>
      <c r="BFS266" s="1017"/>
      <c r="BFT266" s="1017"/>
      <c r="BFU266" s="1017"/>
      <c r="BFV266" s="1017"/>
      <c r="BFW266" s="1017"/>
      <c r="BFX266" s="1017"/>
      <c r="BFY266" s="1017"/>
      <c r="BFZ266" s="1017"/>
      <c r="BGA266" s="1017"/>
      <c r="BGB266" s="1017"/>
      <c r="BGC266" s="1017"/>
      <c r="BGD266" s="1017"/>
      <c r="BGE266" s="1017"/>
      <c r="BGF266" s="1017"/>
      <c r="BGG266" s="1017"/>
      <c r="BGH266" s="1017"/>
      <c r="BGI266" s="1017"/>
      <c r="BGJ266" s="1017"/>
      <c r="BGK266" s="1017"/>
      <c r="BGL266" s="1017"/>
      <c r="BGM266" s="1017"/>
      <c r="BGN266" s="1017"/>
      <c r="BGO266" s="1017"/>
      <c r="BGP266" s="1017"/>
      <c r="BGQ266" s="1017"/>
      <c r="BGR266" s="1017"/>
      <c r="BGS266" s="1017"/>
      <c r="BGT266" s="1017"/>
      <c r="BGU266" s="1017"/>
      <c r="BGV266" s="1017"/>
      <c r="BGW266" s="1017"/>
      <c r="BGX266" s="1017"/>
      <c r="BGY266" s="1017"/>
      <c r="BGZ266" s="1017"/>
      <c r="BHA266" s="1017"/>
      <c r="BHB266" s="1017"/>
      <c r="BHC266" s="1017"/>
      <c r="BHD266" s="1017"/>
      <c r="BHE266" s="1017"/>
      <c r="BHF266" s="1017"/>
      <c r="BHG266" s="1017"/>
      <c r="BHH266" s="1017"/>
      <c r="BHI266" s="1017"/>
      <c r="BHJ266" s="1017"/>
      <c r="BHK266" s="1017"/>
      <c r="BHL266" s="1017"/>
      <c r="BHM266" s="1017"/>
      <c r="BHN266" s="1017"/>
      <c r="BHO266" s="1017"/>
      <c r="BHP266" s="1017"/>
      <c r="BHQ266" s="1017"/>
      <c r="BHR266" s="1017"/>
      <c r="BHS266" s="1017"/>
      <c r="BHT266" s="1017"/>
      <c r="BHU266" s="1017"/>
      <c r="BHV266" s="1017"/>
      <c r="BHW266" s="1017"/>
      <c r="BHX266" s="1017"/>
      <c r="BHY266" s="1017"/>
      <c r="BHZ266" s="1017"/>
      <c r="BIA266" s="1017"/>
      <c r="BIB266" s="1017"/>
      <c r="BIC266" s="1017"/>
      <c r="BID266" s="1017"/>
      <c r="BIE266" s="1017"/>
      <c r="BIF266" s="1017"/>
      <c r="BIG266" s="1017"/>
      <c r="BIH266" s="1017"/>
      <c r="BII266" s="1017"/>
      <c r="BIJ266" s="1017"/>
      <c r="BIK266" s="1017"/>
      <c r="BIL266" s="1017"/>
      <c r="BIM266" s="1017"/>
      <c r="BIN266" s="1017"/>
      <c r="BIO266" s="1017"/>
      <c r="BIP266" s="1017"/>
      <c r="BIQ266" s="1017"/>
      <c r="BIR266" s="1017"/>
      <c r="BIS266" s="1017"/>
      <c r="BIT266" s="1017"/>
      <c r="BIU266" s="1017"/>
      <c r="BIV266" s="1017"/>
      <c r="BIW266" s="1017"/>
      <c r="BIX266" s="1017"/>
      <c r="BIY266" s="1017"/>
      <c r="BIZ266" s="1017"/>
      <c r="BJA266" s="1017"/>
      <c r="BJB266" s="1017"/>
      <c r="BJC266" s="1017"/>
      <c r="BJD266" s="1017"/>
      <c r="BJE266" s="1017"/>
      <c r="BJF266" s="1017"/>
      <c r="BJG266" s="1017"/>
      <c r="BJH266" s="1017"/>
      <c r="BJI266" s="1017"/>
      <c r="BJJ266" s="1017"/>
      <c r="BJK266" s="1017"/>
      <c r="BJL266" s="1017"/>
      <c r="BJM266" s="1017"/>
      <c r="BJN266" s="1017"/>
      <c r="BJO266" s="1017"/>
      <c r="BJP266" s="1017"/>
      <c r="BJQ266" s="1017"/>
      <c r="BJR266" s="1017"/>
      <c r="BJS266" s="1017"/>
      <c r="BJT266" s="1017"/>
      <c r="BJU266" s="1017"/>
      <c r="BJV266" s="1017"/>
      <c r="BJW266" s="1017"/>
      <c r="BJX266" s="1017"/>
      <c r="BJY266" s="1017"/>
      <c r="BJZ266" s="1017"/>
      <c r="BKA266" s="1017"/>
      <c r="BKB266" s="1017"/>
      <c r="BKC266" s="1017"/>
      <c r="BKD266" s="1017"/>
      <c r="BKE266" s="1017"/>
      <c r="BKF266" s="1017"/>
      <c r="BKG266" s="1017"/>
      <c r="BKH266" s="1017"/>
      <c r="BKI266" s="1017"/>
      <c r="BKJ266" s="1017"/>
      <c r="BKK266" s="1017"/>
      <c r="BKL266" s="1017"/>
      <c r="BKM266" s="1017"/>
      <c r="BKN266" s="1017"/>
      <c r="BKO266" s="1017"/>
      <c r="BKP266" s="1017"/>
      <c r="BKQ266" s="1017"/>
      <c r="BKR266" s="1017"/>
      <c r="BKS266" s="1017"/>
      <c r="BKT266" s="1017"/>
      <c r="BKU266" s="1017"/>
      <c r="BKV266" s="1017"/>
      <c r="BKW266" s="1017"/>
      <c r="BKX266" s="1017"/>
      <c r="BKY266" s="1017"/>
      <c r="BKZ266" s="1017"/>
      <c r="BLA266" s="1017"/>
      <c r="BLB266" s="1017"/>
      <c r="BLC266" s="1017"/>
      <c r="BLD266" s="1017"/>
      <c r="BLE266" s="1017"/>
      <c r="BLF266" s="1017"/>
      <c r="BLG266" s="1017"/>
      <c r="BLH266" s="1017"/>
      <c r="BLI266" s="1017"/>
      <c r="BLJ266" s="1017"/>
      <c r="BLK266" s="1017"/>
      <c r="BLL266" s="1017"/>
      <c r="BLM266" s="1017"/>
      <c r="BLN266" s="1017"/>
      <c r="BLO266" s="1017"/>
      <c r="BLP266" s="1017"/>
      <c r="BLQ266" s="1017"/>
      <c r="BLR266" s="1017"/>
      <c r="BLS266" s="1017"/>
      <c r="BLT266" s="1017"/>
      <c r="BLU266" s="1017"/>
      <c r="BLV266" s="1017"/>
      <c r="BLW266" s="1017"/>
      <c r="BLX266" s="1017"/>
      <c r="BLY266" s="1017"/>
      <c r="BLZ266" s="1017"/>
      <c r="BMA266" s="1017"/>
      <c r="BMB266" s="1017"/>
      <c r="BMC266" s="1017"/>
      <c r="BMD266" s="1017"/>
      <c r="BME266" s="1017"/>
      <c r="BMF266" s="1017"/>
      <c r="BMG266" s="1017"/>
      <c r="BMH266" s="1017"/>
      <c r="BMI266" s="1017"/>
      <c r="BMJ266" s="1017"/>
      <c r="BMK266" s="1017"/>
      <c r="BML266" s="1017"/>
      <c r="BMM266" s="1017"/>
      <c r="BMN266" s="1017"/>
      <c r="BMO266" s="1017"/>
      <c r="BMP266" s="1017"/>
      <c r="BMQ266" s="1017"/>
      <c r="BMR266" s="1017"/>
      <c r="BMS266" s="1017"/>
      <c r="BMT266" s="1017"/>
      <c r="BMU266" s="1017"/>
      <c r="BMV266" s="1017"/>
      <c r="BMW266" s="1017"/>
      <c r="BMX266" s="1017"/>
      <c r="BMY266" s="1017"/>
      <c r="BMZ266" s="1017"/>
      <c r="BNA266" s="1017"/>
      <c r="BNB266" s="1017"/>
      <c r="BNC266" s="1017"/>
      <c r="BND266" s="1017"/>
      <c r="BNE266" s="1017"/>
      <c r="BNF266" s="1017"/>
      <c r="BNG266" s="1017"/>
      <c r="BNH266" s="1017"/>
      <c r="BNI266" s="1017"/>
      <c r="BNJ266" s="1017"/>
      <c r="BNK266" s="1017"/>
      <c r="BNL266" s="1017"/>
      <c r="BNM266" s="1017"/>
      <c r="BNN266" s="1017"/>
      <c r="BNO266" s="1017"/>
      <c r="BNP266" s="1017"/>
      <c r="BNQ266" s="1017"/>
      <c r="BNR266" s="1017"/>
      <c r="BNS266" s="1017"/>
      <c r="BNT266" s="1017"/>
      <c r="BNU266" s="1017"/>
      <c r="BNV266" s="1017"/>
      <c r="BNW266" s="1017"/>
      <c r="BNX266" s="1017"/>
      <c r="BNY266" s="1017"/>
      <c r="BNZ266" s="1017"/>
      <c r="BOA266" s="1017"/>
      <c r="BOB266" s="1017"/>
      <c r="BOC266" s="1017"/>
      <c r="BOD266" s="1017"/>
      <c r="BOE266" s="1017"/>
      <c r="BOF266" s="1017"/>
      <c r="BOG266" s="1017"/>
      <c r="BOH266" s="1017"/>
      <c r="BOI266" s="1017"/>
      <c r="BOJ266" s="1017"/>
      <c r="BOK266" s="1017"/>
      <c r="BOL266" s="1017"/>
      <c r="BOM266" s="1017"/>
      <c r="BON266" s="1017"/>
      <c r="BOO266" s="1017"/>
      <c r="BOP266" s="1017"/>
      <c r="BOQ266" s="1017"/>
      <c r="BOR266" s="1017"/>
      <c r="BOS266" s="1017"/>
      <c r="BOT266" s="1017"/>
      <c r="BOU266" s="1017"/>
      <c r="BOV266" s="1017"/>
      <c r="BOW266" s="1017"/>
      <c r="BOX266" s="1017"/>
      <c r="BOY266" s="1017"/>
      <c r="BOZ266" s="1017"/>
      <c r="BPA266" s="1017"/>
      <c r="BPB266" s="1017"/>
      <c r="BPC266" s="1017"/>
      <c r="BPD266" s="1017"/>
      <c r="BPE266" s="1017"/>
      <c r="BPF266" s="1017"/>
      <c r="BPG266" s="1017"/>
      <c r="BPH266" s="1017"/>
      <c r="BPI266" s="1017"/>
      <c r="BPJ266" s="1017"/>
      <c r="BPK266" s="1017"/>
      <c r="BPL266" s="1017"/>
      <c r="BPM266" s="1017"/>
      <c r="BPN266" s="1017"/>
      <c r="BPO266" s="1017"/>
      <c r="BPP266" s="1017"/>
      <c r="BPQ266" s="1017"/>
      <c r="BPR266" s="1017"/>
      <c r="BPS266" s="1017"/>
      <c r="BPT266" s="1017"/>
      <c r="BPU266" s="1017"/>
      <c r="BPV266" s="1017"/>
      <c r="BPW266" s="1017"/>
      <c r="BPX266" s="1017"/>
      <c r="BPY266" s="1017"/>
      <c r="BPZ266" s="1017"/>
      <c r="BQA266" s="1017"/>
      <c r="BQB266" s="1017"/>
      <c r="BQC266" s="1017"/>
      <c r="BQD266" s="1017"/>
      <c r="BQE266" s="1017"/>
      <c r="BQF266" s="1017"/>
      <c r="BQG266" s="1017"/>
      <c r="BQH266" s="1017"/>
      <c r="BQI266" s="1017"/>
      <c r="BQJ266" s="1017"/>
      <c r="BQK266" s="1017"/>
      <c r="BQL266" s="1017"/>
      <c r="BQM266" s="1017"/>
      <c r="BQN266" s="1017"/>
      <c r="BQO266" s="1017"/>
      <c r="BQP266" s="1017"/>
      <c r="BQQ266" s="1017"/>
      <c r="BQR266" s="1017"/>
      <c r="BQS266" s="1017"/>
      <c r="BQT266" s="1017"/>
      <c r="BQU266" s="1017"/>
      <c r="BQV266" s="1017"/>
      <c r="BQW266" s="1017"/>
      <c r="BQX266" s="1017"/>
      <c r="BQY266" s="1017"/>
      <c r="BQZ266" s="1017"/>
      <c r="BRA266" s="1017"/>
      <c r="BRB266" s="1017"/>
      <c r="BRC266" s="1017"/>
      <c r="BRD266" s="1017"/>
      <c r="BRE266" s="1017"/>
      <c r="BRF266" s="1017"/>
      <c r="BRG266" s="1017"/>
      <c r="BRH266" s="1017"/>
      <c r="BRI266" s="1017"/>
      <c r="BRJ266" s="1017"/>
      <c r="BRK266" s="1017"/>
      <c r="BRL266" s="1017"/>
      <c r="BRM266" s="1017"/>
      <c r="BRN266" s="1017"/>
      <c r="BRO266" s="1017"/>
      <c r="BRP266" s="1017"/>
      <c r="BRQ266" s="1017"/>
      <c r="BRR266" s="1017"/>
      <c r="BRS266" s="1017"/>
      <c r="BRT266" s="1017"/>
      <c r="BRU266" s="1017"/>
      <c r="BRV266" s="1017"/>
      <c r="BRW266" s="1017"/>
      <c r="BRX266" s="1017"/>
      <c r="BRY266" s="1017"/>
      <c r="BRZ266" s="1017"/>
      <c r="BSA266" s="1017"/>
      <c r="BSB266" s="1017"/>
      <c r="BSC266" s="1017"/>
      <c r="BSD266" s="1017"/>
      <c r="BSE266" s="1017"/>
      <c r="BSF266" s="1017"/>
      <c r="BSG266" s="1017"/>
      <c r="BSH266" s="1017"/>
      <c r="BSI266" s="1017"/>
      <c r="BSJ266" s="1017"/>
      <c r="BSK266" s="1017"/>
      <c r="BSL266" s="1017"/>
      <c r="BSM266" s="1017"/>
      <c r="BSN266" s="1017"/>
      <c r="BSO266" s="1017"/>
      <c r="BSP266" s="1017"/>
      <c r="BSQ266" s="1017"/>
      <c r="BSR266" s="1017"/>
      <c r="BSS266" s="1017"/>
      <c r="BST266" s="1017"/>
      <c r="BSU266" s="1017"/>
      <c r="BSV266" s="1017"/>
      <c r="BSW266" s="1017"/>
      <c r="BSX266" s="1017"/>
      <c r="BSY266" s="1017"/>
      <c r="BSZ266" s="1017"/>
      <c r="BTA266" s="1017"/>
      <c r="BTB266" s="1017"/>
      <c r="BTC266" s="1017"/>
      <c r="BTD266" s="1017"/>
      <c r="BTE266" s="1017"/>
      <c r="BTF266" s="1017"/>
      <c r="BTG266" s="1017"/>
      <c r="BTH266" s="1017"/>
      <c r="BTI266" s="1017"/>
      <c r="BTJ266" s="1017"/>
      <c r="BTK266" s="1017"/>
      <c r="BTL266" s="1017"/>
      <c r="BTM266" s="1017"/>
      <c r="BTN266" s="1017"/>
      <c r="BTO266" s="1017"/>
      <c r="BTP266" s="1017"/>
      <c r="BTQ266" s="1017"/>
      <c r="BTR266" s="1017"/>
      <c r="BTS266" s="1017"/>
      <c r="BTT266" s="1017"/>
      <c r="BTU266" s="1017"/>
      <c r="BTV266" s="1017"/>
      <c r="BTW266" s="1017"/>
      <c r="BTX266" s="1017"/>
      <c r="BTY266" s="1017"/>
      <c r="BTZ266" s="1017"/>
      <c r="BUA266" s="1017"/>
      <c r="BUB266" s="1017"/>
      <c r="BUC266" s="1017"/>
      <c r="BUD266" s="1017"/>
      <c r="BUE266" s="1017"/>
      <c r="BUF266" s="1017"/>
      <c r="BUG266" s="1017"/>
      <c r="BUH266" s="1017"/>
      <c r="BUI266" s="1017"/>
      <c r="BUJ266" s="1017"/>
      <c r="BUK266" s="1017"/>
      <c r="BUL266" s="1017"/>
      <c r="BUM266" s="1017"/>
      <c r="BUN266" s="1017"/>
      <c r="BUO266" s="1017"/>
      <c r="BUP266" s="1017"/>
      <c r="BUQ266" s="1017"/>
      <c r="BUR266" s="1017"/>
      <c r="BUS266" s="1017"/>
      <c r="BUT266" s="1017"/>
      <c r="BUU266" s="1017"/>
      <c r="BUV266" s="1017"/>
      <c r="BUW266" s="1017"/>
      <c r="BUX266" s="1017"/>
      <c r="BUY266" s="1017"/>
      <c r="BUZ266" s="1017"/>
      <c r="BVA266" s="1017"/>
      <c r="BVB266" s="1017"/>
      <c r="BVC266" s="1017"/>
      <c r="BVD266" s="1017"/>
      <c r="BVE266" s="1017"/>
      <c r="BVF266" s="1017"/>
      <c r="BVG266" s="1017"/>
      <c r="BVH266" s="1017"/>
      <c r="BVI266" s="1017"/>
      <c r="BVJ266" s="1017"/>
      <c r="BVK266" s="1017"/>
      <c r="BVL266" s="1017"/>
      <c r="BVM266" s="1017"/>
      <c r="BVN266" s="1017"/>
      <c r="BVO266" s="1017"/>
      <c r="BVP266" s="1017"/>
      <c r="BVQ266" s="1017"/>
      <c r="BVR266" s="1017"/>
      <c r="BVS266" s="1017"/>
      <c r="BVT266" s="1017"/>
      <c r="BVU266" s="1017"/>
      <c r="BVV266" s="1017"/>
      <c r="BVW266" s="1017"/>
      <c r="BVX266" s="1017"/>
      <c r="BVY266" s="1017"/>
      <c r="BVZ266" s="1017"/>
      <c r="BWA266" s="1017"/>
      <c r="BWB266" s="1017"/>
      <c r="BWC266" s="1017"/>
      <c r="BWD266" s="1017"/>
      <c r="BWE266" s="1017"/>
      <c r="BWF266" s="1017"/>
      <c r="BWG266" s="1017"/>
      <c r="BWH266" s="1017"/>
      <c r="BWI266" s="1017"/>
      <c r="BWJ266" s="1017"/>
      <c r="BWK266" s="1017"/>
      <c r="BWL266" s="1017"/>
      <c r="BWM266" s="1017"/>
      <c r="BWN266" s="1017"/>
      <c r="BWO266" s="1017"/>
      <c r="BWP266" s="1017"/>
      <c r="BWQ266" s="1017"/>
      <c r="BWR266" s="1017"/>
      <c r="BWS266" s="1017"/>
      <c r="BWT266" s="1017"/>
      <c r="BWU266" s="1017"/>
      <c r="BWV266" s="1017"/>
      <c r="BWW266" s="1017"/>
      <c r="BWX266" s="1017"/>
      <c r="BWY266" s="1017"/>
      <c r="BWZ266" s="1017"/>
      <c r="BXA266" s="1017"/>
      <c r="BXB266" s="1017"/>
      <c r="BXC266" s="1017"/>
      <c r="BXD266" s="1017"/>
      <c r="BXE266" s="1017"/>
      <c r="BXF266" s="1017"/>
      <c r="BXG266" s="1017"/>
      <c r="BXH266" s="1017"/>
      <c r="BXI266" s="1017"/>
      <c r="BXJ266" s="1017"/>
      <c r="BXK266" s="1017"/>
      <c r="BXL266" s="1017"/>
      <c r="BXM266" s="1017"/>
      <c r="BXN266" s="1017"/>
      <c r="BXO266" s="1017"/>
      <c r="BXP266" s="1017"/>
      <c r="BXQ266" s="1017"/>
      <c r="BXR266" s="1017"/>
      <c r="BXS266" s="1017"/>
      <c r="BXT266" s="1017"/>
      <c r="BXU266" s="1017"/>
      <c r="BXV266" s="1017"/>
      <c r="BXW266" s="1017"/>
      <c r="BXX266" s="1017"/>
      <c r="BXY266" s="1017"/>
      <c r="BXZ266" s="1017"/>
      <c r="BYA266" s="1017"/>
      <c r="BYB266" s="1017"/>
      <c r="BYC266" s="1017"/>
      <c r="BYD266" s="1017"/>
      <c r="BYE266" s="1017"/>
      <c r="BYF266" s="1017"/>
      <c r="BYG266" s="1017"/>
      <c r="BYH266" s="1017"/>
      <c r="BYI266" s="1017"/>
      <c r="BYJ266" s="1017"/>
      <c r="BYK266" s="1017"/>
      <c r="BYL266" s="1017"/>
      <c r="BYM266" s="1017"/>
      <c r="BYN266" s="1017"/>
      <c r="BYO266" s="1017"/>
      <c r="BYP266" s="1017"/>
      <c r="BYQ266" s="1017"/>
      <c r="BYR266" s="1017"/>
      <c r="BYS266" s="1017"/>
      <c r="BYT266" s="1017"/>
      <c r="BYU266" s="1017"/>
      <c r="BYV266" s="1017"/>
      <c r="BYW266" s="1017"/>
      <c r="BYX266" s="1017"/>
      <c r="BYY266" s="1017"/>
      <c r="BYZ266" s="1017"/>
      <c r="BZA266" s="1017"/>
      <c r="BZB266" s="1017"/>
      <c r="BZC266" s="1017"/>
      <c r="BZD266" s="1017"/>
      <c r="BZE266" s="1017"/>
      <c r="BZF266" s="1017"/>
      <c r="BZG266" s="1017"/>
      <c r="BZH266" s="1017"/>
      <c r="BZI266" s="1017"/>
      <c r="BZJ266" s="1017"/>
      <c r="BZK266" s="1017"/>
      <c r="BZL266" s="1017"/>
      <c r="BZM266" s="1017"/>
      <c r="BZN266" s="1017"/>
      <c r="BZO266" s="1017"/>
      <c r="BZP266" s="1017"/>
      <c r="BZQ266" s="1017"/>
      <c r="BZR266" s="1017"/>
      <c r="BZS266" s="1017"/>
      <c r="BZT266" s="1017"/>
      <c r="BZU266" s="1017"/>
      <c r="BZV266" s="1017"/>
      <c r="BZW266" s="1017"/>
      <c r="BZX266" s="1017"/>
      <c r="BZY266" s="1017"/>
      <c r="BZZ266" s="1017"/>
      <c r="CAA266" s="1017"/>
      <c r="CAB266" s="1017"/>
      <c r="CAC266" s="1017"/>
      <c r="CAD266" s="1017"/>
      <c r="CAE266" s="1017"/>
      <c r="CAF266" s="1017"/>
      <c r="CAG266" s="1017"/>
      <c r="CAH266" s="1017"/>
      <c r="CAI266" s="1017"/>
      <c r="CAJ266" s="1017"/>
      <c r="CAK266" s="1017"/>
      <c r="CAL266" s="1017"/>
      <c r="CAM266" s="1017"/>
      <c r="CAN266" s="1017"/>
      <c r="CAO266" s="1017"/>
      <c r="CAP266" s="1017"/>
      <c r="CAQ266" s="1017"/>
      <c r="CAR266" s="1017"/>
      <c r="CAS266" s="1017"/>
      <c r="CAT266" s="1017"/>
      <c r="CAU266" s="1017"/>
      <c r="CAV266" s="1017"/>
      <c r="CAW266" s="1017"/>
      <c r="CAX266" s="1017"/>
      <c r="CAY266" s="1017"/>
      <c r="CAZ266" s="1017"/>
      <c r="CBA266" s="1017"/>
      <c r="CBB266" s="1017"/>
      <c r="CBC266" s="1017"/>
      <c r="CBD266" s="1017"/>
      <c r="CBE266" s="1017"/>
      <c r="CBF266" s="1017"/>
      <c r="CBG266" s="1017"/>
      <c r="CBH266" s="1017"/>
      <c r="CBI266" s="1017"/>
      <c r="CBJ266" s="1017"/>
      <c r="CBK266" s="1017"/>
      <c r="CBL266" s="1017"/>
      <c r="CBM266" s="1017"/>
      <c r="CBN266" s="1017"/>
      <c r="CBO266" s="1017"/>
      <c r="CBP266" s="1017"/>
      <c r="CBQ266" s="1017"/>
      <c r="CBR266" s="1017"/>
      <c r="CBS266" s="1017"/>
      <c r="CBT266" s="1017"/>
      <c r="CBU266" s="1017"/>
      <c r="CBV266" s="1017"/>
      <c r="CBW266" s="1017"/>
      <c r="CBX266" s="1017"/>
      <c r="CBY266" s="1017"/>
      <c r="CBZ266" s="1017"/>
      <c r="CCA266" s="1017"/>
      <c r="CCB266" s="1017"/>
      <c r="CCC266" s="1017"/>
      <c r="CCD266" s="1017"/>
      <c r="CCE266" s="1017"/>
      <c r="CCF266" s="1017"/>
      <c r="CCG266" s="1017"/>
      <c r="CCH266" s="1017"/>
      <c r="CCI266" s="1017"/>
      <c r="CCJ266" s="1017"/>
      <c r="CCK266" s="1017"/>
      <c r="CCL266" s="1017"/>
      <c r="CCM266" s="1017"/>
      <c r="CCN266" s="1017"/>
      <c r="CCO266" s="1017"/>
      <c r="CCP266" s="1017"/>
      <c r="CCQ266" s="1017"/>
      <c r="CCR266" s="1017"/>
      <c r="CCS266" s="1017"/>
      <c r="CCT266" s="1017"/>
      <c r="CCU266" s="1017"/>
      <c r="CCV266" s="1017"/>
      <c r="CCW266" s="1017"/>
      <c r="CCX266" s="1017"/>
      <c r="CCY266" s="1017"/>
      <c r="CCZ266" s="1017"/>
      <c r="CDA266" s="1017"/>
      <c r="CDB266" s="1017"/>
      <c r="CDC266" s="1017"/>
      <c r="CDD266" s="1017"/>
      <c r="CDE266" s="1017"/>
      <c r="CDF266" s="1017"/>
      <c r="CDG266" s="1017"/>
      <c r="CDH266" s="1017"/>
      <c r="CDI266" s="1017"/>
      <c r="CDJ266" s="1017"/>
      <c r="CDK266" s="1017"/>
      <c r="CDL266" s="1017"/>
      <c r="CDM266" s="1017"/>
      <c r="CDN266" s="1017"/>
      <c r="CDO266" s="1017"/>
      <c r="CDP266" s="1017"/>
      <c r="CDQ266" s="1017"/>
      <c r="CDR266" s="1017"/>
      <c r="CDS266" s="1017"/>
      <c r="CDT266" s="1017"/>
      <c r="CDU266" s="1017"/>
      <c r="CDV266" s="1017"/>
      <c r="CDW266" s="1017"/>
      <c r="CDX266" s="1017"/>
      <c r="CDY266" s="1017"/>
      <c r="CDZ266" s="1017"/>
      <c r="CEA266" s="1017"/>
      <c r="CEB266" s="1017"/>
      <c r="CEC266" s="1017"/>
      <c r="CED266" s="1017"/>
      <c r="CEE266" s="1017"/>
      <c r="CEF266" s="1017"/>
      <c r="CEG266" s="1017"/>
      <c r="CEH266" s="1017"/>
      <c r="CEI266" s="1017"/>
      <c r="CEJ266" s="1017"/>
      <c r="CEK266" s="1017"/>
      <c r="CEL266" s="1017"/>
      <c r="CEM266" s="1017"/>
      <c r="CEN266" s="1017"/>
      <c r="CEO266" s="1017"/>
      <c r="CEP266" s="1017"/>
      <c r="CEQ266" s="1017"/>
      <c r="CER266" s="1017"/>
      <c r="CES266" s="1017"/>
      <c r="CET266" s="1017"/>
      <c r="CEU266" s="1017"/>
      <c r="CEV266" s="1017"/>
      <c r="CEW266" s="1017"/>
      <c r="CEX266" s="1017"/>
      <c r="CEY266" s="1017"/>
      <c r="CEZ266" s="1017"/>
      <c r="CFA266" s="1017"/>
      <c r="CFB266" s="1017"/>
      <c r="CFC266" s="1017"/>
      <c r="CFD266" s="1017"/>
      <c r="CFE266" s="1017"/>
      <c r="CFF266" s="1017"/>
      <c r="CFG266" s="1017"/>
      <c r="CFH266" s="1017"/>
      <c r="CFI266" s="1017"/>
      <c r="CFJ266" s="1017"/>
      <c r="CFK266" s="1017"/>
      <c r="CFL266" s="1017"/>
      <c r="CFM266" s="1017"/>
      <c r="CFN266" s="1017"/>
      <c r="CFO266" s="1017"/>
      <c r="CFP266" s="1017"/>
      <c r="CFQ266" s="1017"/>
      <c r="CFR266" s="1017"/>
      <c r="CFS266" s="1017"/>
      <c r="CFT266" s="1017"/>
      <c r="CFU266" s="1017"/>
      <c r="CFV266" s="1017"/>
      <c r="CFW266" s="1017"/>
      <c r="CFX266" s="1017"/>
      <c r="CFY266" s="1017"/>
      <c r="CFZ266" s="1017"/>
      <c r="CGA266" s="1017"/>
      <c r="CGB266" s="1017"/>
      <c r="CGC266" s="1017"/>
      <c r="CGD266" s="1017"/>
      <c r="CGE266" s="1017"/>
      <c r="CGF266" s="1017"/>
      <c r="CGG266" s="1017"/>
      <c r="CGH266" s="1017"/>
      <c r="CGI266" s="1017"/>
      <c r="CGJ266" s="1017"/>
      <c r="CGK266" s="1017"/>
      <c r="CGL266" s="1017"/>
      <c r="CGM266" s="1017"/>
      <c r="CGN266" s="1017"/>
      <c r="CGO266" s="1017"/>
      <c r="CGP266" s="1017"/>
      <c r="CGQ266" s="1017"/>
      <c r="CGR266" s="1017"/>
      <c r="CGS266" s="1017"/>
      <c r="CGT266" s="1017"/>
      <c r="CGU266" s="1017"/>
      <c r="CGV266" s="1017"/>
      <c r="CGW266" s="1017"/>
      <c r="CGX266" s="1017"/>
      <c r="CGY266" s="1017"/>
      <c r="CGZ266" s="1017"/>
      <c r="CHA266" s="1017"/>
      <c r="CHB266" s="1017"/>
      <c r="CHC266" s="1017"/>
      <c r="CHD266" s="1017"/>
      <c r="CHE266" s="1017"/>
      <c r="CHF266" s="1017"/>
      <c r="CHG266" s="1017"/>
      <c r="CHH266" s="1017"/>
      <c r="CHI266" s="1017"/>
      <c r="CHJ266" s="1017"/>
      <c r="CHK266" s="1017"/>
      <c r="CHL266" s="1017"/>
      <c r="CHM266" s="1017"/>
      <c r="CHN266" s="1017"/>
      <c r="CHO266" s="1017"/>
      <c r="CHP266" s="1017"/>
      <c r="CHQ266" s="1017"/>
      <c r="CHR266" s="1017"/>
      <c r="CHS266" s="1017"/>
      <c r="CHT266" s="1017"/>
      <c r="CHU266" s="1017"/>
      <c r="CHV266" s="1017"/>
      <c r="CHW266" s="1017"/>
      <c r="CHX266" s="1017"/>
      <c r="CHY266" s="1017"/>
      <c r="CHZ266" s="1017"/>
      <c r="CIA266" s="1017"/>
      <c r="CIB266" s="1017"/>
      <c r="CIC266" s="1017"/>
      <c r="CID266" s="1017"/>
      <c r="CIE266" s="1017"/>
      <c r="CIF266" s="1017"/>
      <c r="CIG266" s="1017"/>
      <c r="CIH266" s="1017"/>
      <c r="CII266" s="1017"/>
      <c r="CIJ266" s="1017"/>
      <c r="CIK266" s="1017"/>
      <c r="CIL266" s="1017"/>
      <c r="CIM266" s="1017"/>
      <c r="CIN266" s="1017"/>
      <c r="CIO266" s="1017"/>
      <c r="CIP266" s="1017"/>
      <c r="CIQ266" s="1017"/>
      <c r="CIR266" s="1017"/>
      <c r="CIS266" s="1017"/>
      <c r="CIT266" s="1017"/>
      <c r="CIU266" s="1017"/>
      <c r="CIV266" s="1017"/>
      <c r="CIW266" s="1017"/>
      <c r="CIX266" s="1017"/>
      <c r="CIY266" s="1017"/>
      <c r="CIZ266" s="1017"/>
      <c r="CJA266" s="1017"/>
      <c r="CJB266" s="1017"/>
      <c r="CJC266" s="1017"/>
      <c r="CJD266" s="1017"/>
      <c r="CJE266" s="1017"/>
      <c r="CJF266" s="1017"/>
      <c r="CJG266" s="1017"/>
      <c r="CJH266" s="1017"/>
      <c r="CJI266" s="1017"/>
      <c r="CJJ266" s="1017"/>
      <c r="CJK266" s="1017"/>
      <c r="CJL266" s="1017"/>
      <c r="CJM266" s="1017"/>
      <c r="CJN266" s="1017"/>
      <c r="CJO266" s="1017"/>
      <c r="CJP266" s="1017"/>
      <c r="CJQ266" s="1017"/>
      <c r="CJR266" s="1017"/>
      <c r="CJS266" s="1017"/>
      <c r="CJT266" s="1017"/>
      <c r="CJU266" s="1017"/>
      <c r="CJV266" s="1017"/>
      <c r="CJW266" s="1017"/>
      <c r="CJX266" s="1017"/>
      <c r="CJY266" s="1017"/>
      <c r="CJZ266" s="1017"/>
      <c r="CKA266" s="1017"/>
      <c r="CKB266" s="1017"/>
      <c r="CKC266" s="1017"/>
      <c r="CKD266" s="1017"/>
      <c r="CKE266" s="1017"/>
      <c r="CKF266" s="1017"/>
      <c r="CKG266" s="1017"/>
      <c r="CKH266" s="1017"/>
      <c r="CKI266" s="1017"/>
      <c r="CKJ266" s="1017"/>
      <c r="CKK266" s="1017"/>
      <c r="CKL266" s="1017"/>
      <c r="CKM266" s="1017"/>
      <c r="CKN266" s="1017"/>
      <c r="CKO266" s="1017"/>
      <c r="CKP266" s="1017"/>
      <c r="CKQ266" s="1017"/>
      <c r="CKR266" s="1017"/>
      <c r="CKS266" s="1017"/>
      <c r="CKT266" s="1017"/>
      <c r="CKU266" s="1017"/>
      <c r="CKV266" s="1017"/>
      <c r="CKW266" s="1017"/>
      <c r="CKX266" s="1017"/>
      <c r="CKY266" s="1017"/>
      <c r="CKZ266" s="1017"/>
      <c r="CLA266" s="1017"/>
      <c r="CLB266" s="1017"/>
      <c r="CLC266" s="1017"/>
      <c r="CLD266" s="1017"/>
      <c r="CLE266" s="1017"/>
      <c r="CLF266" s="1017"/>
      <c r="CLG266" s="1017"/>
      <c r="CLH266" s="1017"/>
      <c r="CLI266" s="1017"/>
      <c r="CLJ266" s="1017"/>
      <c r="CLK266" s="1017"/>
      <c r="CLL266" s="1017"/>
      <c r="CLM266" s="1017"/>
      <c r="CLN266" s="1017"/>
      <c r="CLO266" s="1017"/>
      <c r="CLP266" s="1017"/>
      <c r="CLQ266" s="1017"/>
      <c r="CLR266" s="1017"/>
      <c r="CLS266" s="1017"/>
      <c r="CLT266" s="1017"/>
      <c r="CLU266" s="1017"/>
      <c r="CLV266" s="1017"/>
      <c r="CLW266" s="1017"/>
      <c r="CLX266" s="1017"/>
      <c r="CLY266" s="1017"/>
      <c r="CLZ266" s="1017"/>
      <c r="CMA266" s="1017"/>
      <c r="CMB266" s="1017"/>
      <c r="CMC266" s="1017"/>
      <c r="CMD266" s="1017"/>
      <c r="CME266" s="1017"/>
      <c r="CMF266" s="1017"/>
      <c r="CMG266" s="1017"/>
      <c r="CMH266" s="1017"/>
      <c r="CMI266" s="1017"/>
      <c r="CMJ266" s="1017"/>
      <c r="CMK266" s="1017"/>
      <c r="CML266" s="1017"/>
      <c r="CMM266" s="1017"/>
      <c r="CMN266" s="1017"/>
      <c r="CMO266" s="1017"/>
      <c r="CMP266" s="1017"/>
      <c r="CMQ266" s="1017"/>
      <c r="CMR266" s="1017"/>
      <c r="CMS266" s="1017"/>
      <c r="CMT266" s="1017"/>
      <c r="CMU266" s="1017"/>
      <c r="CMV266" s="1017"/>
      <c r="CMW266" s="1017"/>
      <c r="CMX266" s="1017"/>
      <c r="CMY266" s="1017"/>
      <c r="CMZ266" s="1017"/>
      <c r="CNA266" s="1017"/>
      <c r="CNB266" s="1017"/>
      <c r="CNC266" s="1017"/>
      <c r="CND266" s="1017"/>
      <c r="CNE266" s="1017"/>
      <c r="CNF266" s="1017"/>
      <c r="CNG266" s="1017"/>
      <c r="CNH266" s="1017"/>
      <c r="CNI266" s="1017"/>
      <c r="CNJ266" s="1017"/>
      <c r="CNK266" s="1017"/>
      <c r="CNL266" s="1017"/>
      <c r="CNM266" s="1017"/>
      <c r="CNN266" s="1017"/>
      <c r="CNO266" s="1017"/>
      <c r="CNP266" s="1017"/>
      <c r="CNQ266" s="1017"/>
      <c r="CNR266" s="1017"/>
      <c r="CNS266" s="1017"/>
      <c r="CNT266" s="1017"/>
      <c r="CNU266" s="1017"/>
      <c r="CNV266" s="1017"/>
      <c r="CNW266" s="1017"/>
      <c r="CNX266" s="1017"/>
      <c r="CNY266" s="1017"/>
      <c r="CNZ266" s="1017"/>
      <c r="COA266" s="1017"/>
      <c r="COB266" s="1017"/>
      <c r="COC266" s="1017"/>
      <c r="COD266" s="1017"/>
      <c r="COE266" s="1017"/>
      <c r="COF266" s="1017"/>
      <c r="COG266" s="1017"/>
      <c r="COH266" s="1017"/>
      <c r="COI266" s="1017"/>
      <c r="COJ266" s="1017"/>
      <c r="COK266" s="1017"/>
      <c r="COL266" s="1017"/>
      <c r="COM266" s="1017"/>
      <c r="CON266" s="1017"/>
      <c r="COO266" s="1017"/>
      <c r="COP266" s="1017"/>
      <c r="COQ266" s="1017"/>
      <c r="COR266" s="1017"/>
      <c r="COS266" s="1017"/>
      <c r="COT266" s="1017"/>
      <c r="COU266" s="1017"/>
      <c r="COV266" s="1017"/>
      <c r="COW266" s="1017"/>
      <c r="COX266" s="1017"/>
      <c r="COY266" s="1017"/>
      <c r="COZ266" s="1017"/>
      <c r="CPA266" s="1017"/>
      <c r="CPB266" s="1017"/>
      <c r="CPC266" s="1017"/>
      <c r="CPD266" s="1017"/>
      <c r="CPE266" s="1017"/>
      <c r="CPF266" s="1017"/>
      <c r="CPG266" s="1017"/>
      <c r="CPH266" s="1017"/>
      <c r="CPI266" s="1017"/>
      <c r="CPJ266" s="1017"/>
      <c r="CPK266" s="1017"/>
      <c r="CPL266" s="1017"/>
      <c r="CPM266" s="1017"/>
      <c r="CPN266" s="1017"/>
      <c r="CPO266" s="1017"/>
      <c r="CPP266" s="1017"/>
      <c r="CPQ266" s="1017"/>
      <c r="CPR266" s="1017"/>
      <c r="CPS266" s="1017"/>
      <c r="CPT266" s="1017"/>
      <c r="CPU266" s="1017"/>
      <c r="CPV266" s="1017"/>
      <c r="CPW266" s="1017"/>
      <c r="CPX266" s="1017"/>
      <c r="CPY266" s="1017"/>
      <c r="CPZ266" s="1017"/>
      <c r="CQA266" s="1017"/>
      <c r="CQB266" s="1017"/>
      <c r="CQC266" s="1017"/>
      <c r="CQD266" s="1017"/>
      <c r="CQE266" s="1017"/>
      <c r="CQF266" s="1017"/>
      <c r="CQG266" s="1017"/>
      <c r="CQH266" s="1017"/>
      <c r="CQI266" s="1017"/>
      <c r="CQJ266" s="1017"/>
      <c r="CQK266" s="1017"/>
      <c r="CQL266" s="1017"/>
      <c r="CQM266" s="1017"/>
      <c r="CQN266" s="1017"/>
      <c r="CQO266" s="1017"/>
      <c r="CQP266" s="1017"/>
      <c r="CQQ266" s="1017"/>
      <c r="CQR266" s="1017"/>
      <c r="CQS266" s="1017"/>
      <c r="CQT266" s="1017"/>
      <c r="CQU266" s="1017"/>
      <c r="CQV266" s="1017"/>
      <c r="CQW266" s="1017"/>
      <c r="CQX266" s="1017"/>
      <c r="CQY266" s="1017"/>
      <c r="CQZ266" s="1017"/>
      <c r="CRA266" s="1017"/>
      <c r="CRB266" s="1017"/>
      <c r="CRC266" s="1017"/>
      <c r="CRD266" s="1017"/>
      <c r="CRE266" s="1017"/>
      <c r="CRF266" s="1017"/>
      <c r="CRG266" s="1017"/>
      <c r="CRH266" s="1017"/>
      <c r="CRI266" s="1017"/>
      <c r="CRJ266" s="1017"/>
      <c r="CRK266" s="1017"/>
      <c r="CRL266" s="1017"/>
      <c r="CRM266" s="1017"/>
      <c r="CRN266" s="1017"/>
      <c r="CRO266" s="1017"/>
      <c r="CRP266" s="1017"/>
      <c r="CRQ266" s="1017"/>
      <c r="CRR266" s="1017"/>
      <c r="CRS266" s="1017"/>
      <c r="CRT266" s="1017"/>
      <c r="CRU266" s="1017"/>
      <c r="CRV266" s="1017"/>
      <c r="CRW266" s="1017"/>
      <c r="CRX266" s="1017"/>
      <c r="CRY266" s="1017"/>
      <c r="CRZ266" s="1017"/>
      <c r="CSA266" s="1017"/>
      <c r="CSB266" s="1017"/>
      <c r="CSC266" s="1017"/>
      <c r="CSD266" s="1017"/>
      <c r="CSE266" s="1017"/>
      <c r="CSF266" s="1017"/>
      <c r="CSG266" s="1017"/>
      <c r="CSH266" s="1017"/>
      <c r="CSI266" s="1017"/>
      <c r="CSJ266" s="1017"/>
      <c r="CSK266" s="1017"/>
      <c r="CSL266" s="1017"/>
      <c r="CSM266" s="1017"/>
      <c r="CSN266" s="1017"/>
      <c r="CSO266" s="1017"/>
      <c r="CSP266" s="1017"/>
      <c r="CSQ266" s="1017"/>
      <c r="CSR266" s="1017"/>
      <c r="CSS266" s="1017"/>
      <c r="CST266" s="1017"/>
      <c r="CSU266" s="1017"/>
      <c r="CSV266" s="1017"/>
      <c r="CSW266" s="1017"/>
      <c r="CSX266" s="1017"/>
      <c r="CSY266" s="1017"/>
      <c r="CSZ266" s="1017"/>
      <c r="CTA266" s="1017"/>
      <c r="CTB266" s="1017"/>
      <c r="CTC266" s="1017"/>
      <c r="CTD266" s="1017"/>
      <c r="CTE266" s="1017"/>
      <c r="CTF266" s="1017"/>
      <c r="CTG266" s="1017"/>
      <c r="CTH266" s="1017"/>
      <c r="CTI266" s="1017"/>
      <c r="CTJ266" s="1017"/>
      <c r="CTK266" s="1017"/>
      <c r="CTL266" s="1017"/>
      <c r="CTM266" s="1017"/>
      <c r="CTN266" s="1017"/>
      <c r="CTO266" s="1017"/>
      <c r="CTP266" s="1017"/>
      <c r="CTQ266" s="1017"/>
      <c r="CTR266" s="1017"/>
      <c r="CTS266" s="1017"/>
      <c r="CTT266" s="1017"/>
      <c r="CTU266" s="1017"/>
      <c r="CTV266" s="1017"/>
      <c r="CTW266" s="1017"/>
      <c r="CTX266" s="1017"/>
      <c r="CTY266" s="1017"/>
      <c r="CTZ266" s="1017"/>
      <c r="CUA266" s="1017"/>
      <c r="CUB266" s="1017"/>
      <c r="CUC266" s="1017"/>
      <c r="CUD266" s="1017"/>
      <c r="CUE266" s="1017"/>
      <c r="CUF266" s="1017"/>
      <c r="CUG266" s="1017"/>
      <c r="CUH266" s="1017"/>
      <c r="CUI266" s="1017"/>
      <c r="CUJ266" s="1017"/>
      <c r="CUK266" s="1017"/>
      <c r="CUL266" s="1017"/>
      <c r="CUM266" s="1017"/>
      <c r="CUN266" s="1017"/>
      <c r="CUO266" s="1017"/>
      <c r="CUP266" s="1017"/>
      <c r="CUQ266" s="1017"/>
      <c r="CUR266" s="1017"/>
      <c r="CUS266" s="1017"/>
      <c r="CUT266" s="1017"/>
      <c r="CUU266" s="1017"/>
      <c r="CUV266" s="1017"/>
      <c r="CUW266" s="1017"/>
      <c r="CUX266" s="1017"/>
      <c r="CUY266" s="1017"/>
      <c r="CUZ266" s="1017"/>
      <c r="CVA266" s="1017"/>
      <c r="CVB266" s="1017"/>
      <c r="CVC266" s="1017"/>
      <c r="CVD266" s="1017"/>
      <c r="CVE266" s="1017"/>
      <c r="CVF266" s="1017"/>
      <c r="CVG266" s="1017"/>
      <c r="CVH266" s="1017"/>
      <c r="CVI266" s="1017"/>
      <c r="CVJ266" s="1017"/>
      <c r="CVK266" s="1017"/>
      <c r="CVL266" s="1017"/>
      <c r="CVM266" s="1017"/>
      <c r="CVN266" s="1017"/>
      <c r="CVO266" s="1017"/>
      <c r="CVP266" s="1017"/>
      <c r="CVQ266" s="1017"/>
      <c r="CVR266" s="1017"/>
      <c r="CVS266" s="1017"/>
      <c r="CVT266" s="1017"/>
      <c r="CVU266" s="1017"/>
      <c r="CVV266" s="1017"/>
      <c r="CVW266" s="1017"/>
      <c r="CVX266" s="1017"/>
      <c r="CVY266" s="1017"/>
      <c r="CVZ266" s="1017"/>
      <c r="CWA266" s="1017"/>
      <c r="CWB266" s="1017"/>
      <c r="CWC266" s="1017"/>
      <c r="CWD266" s="1017"/>
      <c r="CWE266" s="1017"/>
      <c r="CWF266" s="1017"/>
      <c r="CWG266" s="1017"/>
      <c r="CWH266" s="1017"/>
      <c r="CWI266" s="1017"/>
      <c r="CWJ266" s="1017"/>
      <c r="CWK266" s="1017"/>
      <c r="CWL266" s="1017"/>
      <c r="CWM266" s="1017"/>
      <c r="CWN266" s="1017"/>
      <c r="CWO266" s="1017"/>
      <c r="CWP266" s="1017"/>
      <c r="CWQ266" s="1017"/>
      <c r="CWR266" s="1017"/>
      <c r="CWS266" s="1017"/>
      <c r="CWT266" s="1017"/>
      <c r="CWU266" s="1017"/>
      <c r="CWV266" s="1017"/>
      <c r="CWW266" s="1017"/>
      <c r="CWX266" s="1017"/>
      <c r="CWY266" s="1017"/>
      <c r="CWZ266" s="1017"/>
      <c r="CXA266" s="1017"/>
      <c r="CXB266" s="1017"/>
      <c r="CXC266" s="1017"/>
      <c r="CXD266" s="1017"/>
      <c r="CXE266" s="1017"/>
      <c r="CXF266" s="1017"/>
      <c r="CXG266" s="1017"/>
      <c r="CXH266" s="1017"/>
      <c r="CXI266" s="1017"/>
      <c r="CXJ266" s="1017"/>
      <c r="CXK266" s="1017"/>
      <c r="CXL266" s="1017"/>
      <c r="CXM266" s="1017"/>
      <c r="CXN266" s="1017"/>
      <c r="CXO266" s="1017"/>
      <c r="CXP266" s="1017"/>
      <c r="CXQ266" s="1017"/>
      <c r="CXR266" s="1017"/>
      <c r="CXS266" s="1017"/>
      <c r="CXT266" s="1017"/>
      <c r="CXU266" s="1017"/>
      <c r="CXV266" s="1017"/>
      <c r="CXW266" s="1017"/>
      <c r="CXX266" s="1017"/>
      <c r="CXY266" s="1017"/>
      <c r="CXZ266" s="1017"/>
      <c r="CYA266" s="1017"/>
      <c r="CYB266" s="1017"/>
      <c r="CYC266" s="1017"/>
      <c r="CYD266" s="1017"/>
      <c r="CYE266" s="1017"/>
      <c r="CYF266" s="1017"/>
      <c r="CYG266" s="1017"/>
      <c r="CYH266" s="1017"/>
      <c r="CYI266" s="1017"/>
      <c r="CYJ266" s="1017"/>
      <c r="CYK266" s="1017"/>
      <c r="CYL266" s="1017"/>
      <c r="CYM266" s="1017"/>
      <c r="CYN266" s="1017"/>
      <c r="CYO266" s="1017"/>
      <c r="CYP266" s="1017"/>
      <c r="CYQ266" s="1017"/>
      <c r="CYR266" s="1017"/>
      <c r="CYS266" s="1017"/>
      <c r="CYT266" s="1017"/>
      <c r="CYU266" s="1017"/>
      <c r="CYV266" s="1017"/>
      <c r="CYW266" s="1017"/>
      <c r="CYX266" s="1017"/>
      <c r="CYY266" s="1017"/>
      <c r="CYZ266" s="1017"/>
      <c r="CZA266" s="1017"/>
      <c r="CZB266" s="1017"/>
      <c r="CZC266" s="1017"/>
      <c r="CZD266" s="1017"/>
      <c r="CZE266" s="1017"/>
      <c r="CZF266" s="1017"/>
      <c r="CZG266" s="1017"/>
      <c r="CZH266" s="1017"/>
      <c r="CZI266" s="1017"/>
      <c r="CZJ266" s="1017"/>
      <c r="CZK266" s="1017"/>
      <c r="CZL266" s="1017"/>
      <c r="CZM266" s="1017"/>
      <c r="CZN266" s="1017"/>
      <c r="CZO266" s="1017"/>
      <c r="CZP266" s="1017"/>
      <c r="CZQ266" s="1017"/>
      <c r="CZR266" s="1017"/>
      <c r="CZS266" s="1017"/>
      <c r="CZT266" s="1017"/>
      <c r="CZU266" s="1017"/>
      <c r="CZV266" s="1017"/>
      <c r="CZW266" s="1017"/>
      <c r="CZX266" s="1017"/>
      <c r="CZY266" s="1017"/>
      <c r="CZZ266" s="1017"/>
      <c r="DAA266" s="1017"/>
      <c r="DAB266" s="1017"/>
      <c r="DAC266" s="1017"/>
      <c r="DAD266" s="1017"/>
      <c r="DAE266" s="1017"/>
      <c r="DAF266" s="1017"/>
      <c r="DAG266" s="1017"/>
      <c r="DAH266" s="1017"/>
      <c r="DAI266" s="1017"/>
      <c r="DAJ266" s="1017"/>
      <c r="DAK266" s="1017"/>
      <c r="DAL266" s="1017"/>
      <c r="DAM266" s="1017"/>
      <c r="DAN266" s="1017"/>
      <c r="DAO266" s="1017"/>
      <c r="DAP266" s="1017"/>
      <c r="DAQ266" s="1017"/>
      <c r="DAR266" s="1017"/>
      <c r="DAS266" s="1017"/>
      <c r="DAT266" s="1017"/>
      <c r="DAU266" s="1017"/>
      <c r="DAV266" s="1017"/>
      <c r="DAW266" s="1017"/>
      <c r="DAX266" s="1017"/>
      <c r="DAY266" s="1017"/>
      <c r="DAZ266" s="1017"/>
      <c r="DBA266" s="1017"/>
      <c r="DBB266" s="1017"/>
      <c r="DBC266" s="1017"/>
      <c r="DBD266" s="1017"/>
      <c r="DBE266" s="1017"/>
      <c r="DBF266" s="1017"/>
      <c r="DBG266" s="1017"/>
      <c r="DBH266" s="1017"/>
      <c r="DBI266" s="1017"/>
      <c r="DBJ266" s="1017"/>
      <c r="DBK266" s="1017"/>
      <c r="DBL266" s="1017"/>
      <c r="DBM266" s="1017"/>
      <c r="DBN266" s="1017"/>
      <c r="DBO266" s="1017"/>
      <c r="DBP266" s="1017"/>
      <c r="DBQ266" s="1017"/>
      <c r="DBR266" s="1017"/>
      <c r="DBS266" s="1017"/>
      <c r="DBT266" s="1017"/>
      <c r="DBU266" s="1017"/>
      <c r="DBV266" s="1017"/>
      <c r="DBW266" s="1017"/>
      <c r="DBX266" s="1017"/>
      <c r="DBY266" s="1017"/>
      <c r="DBZ266" s="1017"/>
      <c r="DCA266" s="1017"/>
      <c r="DCB266" s="1017"/>
      <c r="DCC266" s="1017"/>
      <c r="DCD266" s="1017"/>
      <c r="DCE266" s="1017"/>
      <c r="DCF266" s="1017"/>
      <c r="DCG266" s="1017"/>
      <c r="DCH266" s="1017"/>
      <c r="DCI266" s="1017"/>
      <c r="DCJ266" s="1017"/>
      <c r="DCK266" s="1017"/>
      <c r="DCL266" s="1017"/>
      <c r="DCM266" s="1017"/>
      <c r="DCN266" s="1017"/>
      <c r="DCO266" s="1017"/>
      <c r="DCP266" s="1017"/>
      <c r="DCQ266" s="1017"/>
      <c r="DCR266" s="1017"/>
      <c r="DCS266" s="1017"/>
      <c r="DCT266" s="1017"/>
      <c r="DCU266" s="1017"/>
      <c r="DCV266" s="1017"/>
      <c r="DCW266" s="1017"/>
      <c r="DCX266" s="1017"/>
      <c r="DCY266" s="1017"/>
      <c r="DCZ266" s="1017"/>
      <c r="DDA266" s="1017"/>
      <c r="DDB266" s="1017"/>
      <c r="DDC266" s="1017"/>
      <c r="DDD266" s="1017"/>
      <c r="DDE266" s="1017"/>
      <c r="DDF266" s="1017"/>
      <c r="DDG266" s="1017"/>
      <c r="DDH266" s="1017"/>
      <c r="DDI266" s="1017"/>
      <c r="DDJ266" s="1017"/>
      <c r="DDK266" s="1017"/>
      <c r="DDL266" s="1017"/>
      <c r="DDM266" s="1017"/>
      <c r="DDN266" s="1017"/>
      <c r="DDO266" s="1017"/>
      <c r="DDP266" s="1017"/>
      <c r="DDQ266" s="1017"/>
      <c r="DDR266" s="1017"/>
      <c r="DDS266" s="1017"/>
      <c r="DDT266" s="1017"/>
      <c r="DDU266" s="1017"/>
      <c r="DDV266" s="1017"/>
      <c r="DDW266" s="1017"/>
      <c r="DDX266" s="1017"/>
      <c r="DDY266" s="1017"/>
      <c r="DDZ266" s="1017"/>
      <c r="DEA266" s="1017"/>
      <c r="DEB266" s="1017"/>
      <c r="DEC266" s="1017"/>
      <c r="DED266" s="1017"/>
      <c r="DEE266" s="1017"/>
      <c r="DEF266" s="1017"/>
      <c r="DEG266" s="1017"/>
      <c r="DEH266" s="1017"/>
      <c r="DEI266" s="1017"/>
      <c r="DEJ266" s="1017"/>
      <c r="DEK266" s="1017"/>
      <c r="DEL266" s="1017"/>
      <c r="DEM266" s="1017"/>
      <c r="DEN266" s="1017"/>
      <c r="DEO266" s="1017"/>
      <c r="DEP266" s="1017"/>
      <c r="DEQ266" s="1017"/>
      <c r="DER266" s="1017"/>
      <c r="DES266" s="1017"/>
      <c r="DET266" s="1017"/>
      <c r="DEU266" s="1017"/>
      <c r="DEV266" s="1017"/>
      <c r="DEW266" s="1017"/>
      <c r="DEX266" s="1017"/>
      <c r="DEY266" s="1017"/>
      <c r="DEZ266" s="1017"/>
      <c r="DFA266" s="1017"/>
      <c r="DFB266" s="1017"/>
      <c r="DFC266" s="1017"/>
      <c r="DFD266" s="1017"/>
      <c r="DFE266" s="1017"/>
      <c r="DFF266" s="1017"/>
      <c r="DFG266" s="1017"/>
      <c r="DFH266" s="1017"/>
      <c r="DFI266" s="1017"/>
      <c r="DFJ266" s="1017"/>
      <c r="DFK266" s="1017"/>
      <c r="DFL266" s="1017"/>
      <c r="DFM266" s="1017"/>
      <c r="DFN266" s="1017"/>
      <c r="DFO266" s="1017"/>
      <c r="DFP266" s="1017"/>
      <c r="DFQ266" s="1017"/>
      <c r="DFR266" s="1017"/>
      <c r="DFS266" s="1017"/>
      <c r="DFT266" s="1017"/>
      <c r="DFU266" s="1017"/>
      <c r="DFV266" s="1017"/>
      <c r="DFW266" s="1017"/>
      <c r="DFX266" s="1017"/>
      <c r="DFY266" s="1017"/>
      <c r="DFZ266" s="1017"/>
      <c r="DGA266" s="1017"/>
      <c r="DGB266" s="1017"/>
      <c r="DGC266" s="1017"/>
      <c r="DGD266" s="1017"/>
      <c r="DGE266" s="1017"/>
      <c r="DGF266" s="1017"/>
      <c r="DGG266" s="1017"/>
      <c r="DGH266" s="1017"/>
      <c r="DGI266" s="1017"/>
      <c r="DGJ266" s="1017"/>
      <c r="DGK266" s="1017"/>
      <c r="DGL266" s="1017"/>
      <c r="DGM266" s="1017"/>
      <c r="DGN266" s="1017"/>
      <c r="DGO266" s="1017"/>
      <c r="DGP266" s="1017"/>
      <c r="DGQ266" s="1017"/>
      <c r="DGR266" s="1017"/>
      <c r="DGS266" s="1017"/>
      <c r="DGT266" s="1017"/>
      <c r="DGU266" s="1017"/>
      <c r="DGV266" s="1017"/>
      <c r="DGW266" s="1017"/>
      <c r="DGX266" s="1017"/>
      <c r="DGY266" s="1017"/>
      <c r="DGZ266" s="1017"/>
      <c r="DHA266" s="1017"/>
      <c r="DHB266" s="1017"/>
      <c r="DHC266" s="1017"/>
      <c r="DHD266" s="1017"/>
      <c r="DHE266" s="1017"/>
      <c r="DHF266" s="1017"/>
      <c r="DHG266" s="1017"/>
      <c r="DHH266" s="1017"/>
      <c r="DHI266" s="1017"/>
      <c r="DHJ266" s="1017"/>
      <c r="DHK266" s="1017"/>
      <c r="DHL266" s="1017"/>
      <c r="DHM266" s="1017"/>
      <c r="DHN266" s="1017"/>
      <c r="DHO266" s="1017"/>
      <c r="DHP266" s="1017"/>
      <c r="DHQ266" s="1017"/>
      <c r="DHR266" s="1017"/>
      <c r="DHS266" s="1017"/>
      <c r="DHT266" s="1017"/>
      <c r="DHU266" s="1017"/>
      <c r="DHV266" s="1017"/>
      <c r="DHW266" s="1017"/>
      <c r="DHX266" s="1017"/>
      <c r="DHY266" s="1017"/>
      <c r="DHZ266" s="1017"/>
      <c r="DIA266" s="1017"/>
      <c r="DIB266" s="1017"/>
      <c r="DIC266" s="1017"/>
      <c r="DID266" s="1017"/>
      <c r="DIE266" s="1017"/>
      <c r="DIF266" s="1017"/>
      <c r="DIG266" s="1017"/>
      <c r="DIH266" s="1017"/>
      <c r="DII266" s="1017"/>
      <c r="DIJ266" s="1017"/>
      <c r="DIK266" s="1017"/>
      <c r="DIL266" s="1017"/>
      <c r="DIM266" s="1017"/>
      <c r="DIN266" s="1017"/>
      <c r="DIO266" s="1017"/>
      <c r="DIP266" s="1017"/>
      <c r="DIQ266" s="1017"/>
      <c r="DIR266" s="1017"/>
      <c r="DIS266" s="1017"/>
      <c r="DIT266" s="1017"/>
      <c r="DIU266" s="1017"/>
      <c r="DIV266" s="1017"/>
      <c r="DIW266" s="1017"/>
      <c r="DIX266" s="1017"/>
      <c r="DIY266" s="1017"/>
      <c r="DIZ266" s="1017"/>
      <c r="DJA266" s="1017"/>
      <c r="DJB266" s="1017"/>
      <c r="DJC266" s="1017"/>
      <c r="DJD266" s="1017"/>
      <c r="DJE266" s="1017"/>
      <c r="DJF266" s="1017"/>
      <c r="DJG266" s="1017"/>
      <c r="DJH266" s="1017"/>
      <c r="DJI266" s="1017"/>
      <c r="DJJ266" s="1017"/>
      <c r="DJK266" s="1017"/>
      <c r="DJL266" s="1017"/>
      <c r="DJM266" s="1017"/>
      <c r="DJN266" s="1017"/>
      <c r="DJO266" s="1017"/>
      <c r="DJP266" s="1017"/>
      <c r="DJQ266" s="1017"/>
      <c r="DJR266" s="1017"/>
      <c r="DJS266" s="1017"/>
      <c r="DJT266" s="1017"/>
      <c r="DJU266" s="1017"/>
      <c r="DJV266" s="1017"/>
      <c r="DJW266" s="1017"/>
      <c r="DJX266" s="1017"/>
      <c r="DJY266" s="1017"/>
      <c r="DJZ266" s="1017"/>
      <c r="DKA266" s="1017"/>
      <c r="DKB266" s="1017"/>
      <c r="DKC266" s="1017"/>
      <c r="DKD266" s="1017"/>
      <c r="DKE266" s="1017"/>
      <c r="DKF266" s="1017"/>
      <c r="DKG266" s="1017"/>
      <c r="DKH266" s="1017"/>
      <c r="DKI266" s="1017"/>
      <c r="DKJ266" s="1017"/>
      <c r="DKK266" s="1017"/>
      <c r="DKL266" s="1017"/>
      <c r="DKM266" s="1017"/>
      <c r="DKN266" s="1017"/>
      <c r="DKO266" s="1017"/>
      <c r="DKP266" s="1017"/>
      <c r="DKQ266" s="1017"/>
      <c r="DKR266" s="1017"/>
      <c r="DKS266" s="1017"/>
      <c r="DKT266" s="1017"/>
      <c r="DKU266" s="1017"/>
      <c r="DKV266" s="1017"/>
      <c r="DKW266" s="1017"/>
      <c r="DKX266" s="1017"/>
      <c r="DKY266" s="1017"/>
      <c r="DKZ266" s="1017"/>
      <c r="DLA266" s="1017"/>
      <c r="DLB266" s="1017"/>
      <c r="DLC266" s="1017"/>
      <c r="DLD266" s="1017"/>
      <c r="DLE266" s="1017"/>
      <c r="DLF266" s="1017"/>
      <c r="DLG266" s="1017"/>
      <c r="DLH266" s="1017"/>
      <c r="DLI266" s="1017"/>
      <c r="DLJ266" s="1017"/>
      <c r="DLK266" s="1017"/>
      <c r="DLL266" s="1017"/>
      <c r="DLM266" s="1017"/>
      <c r="DLN266" s="1017"/>
      <c r="DLO266" s="1017"/>
      <c r="DLP266" s="1017"/>
      <c r="DLQ266" s="1017"/>
      <c r="DLR266" s="1017"/>
      <c r="DLS266" s="1017"/>
      <c r="DLT266" s="1017"/>
      <c r="DLU266" s="1017"/>
      <c r="DLV266" s="1017"/>
      <c r="DLW266" s="1017"/>
      <c r="DLX266" s="1017"/>
      <c r="DLY266" s="1017"/>
      <c r="DLZ266" s="1017"/>
      <c r="DMA266" s="1017"/>
      <c r="DMB266" s="1017"/>
      <c r="DMC266" s="1017"/>
      <c r="DMD266" s="1017"/>
      <c r="DME266" s="1017"/>
      <c r="DMF266" s="1017"/>
      <c r="DMG266" s="1017"/>
      <c r="DMH266" s="1017"/>
      <c r="DMI266" s="1017"/>
      <c r="DMJ266" s="1017"/>
      <c r="DMK266" s="1017"/>
      <c r="DML266" s="1017"/>
      <c r="DMM266" s="1017"/>
      <c r="DMN266" s="1017"/>
      <c r="DMO266" s="1017"/>
      <c r="DMP266" s="1017"/>
      <c r="DMQ266" s="1017"/>
      <c r="DMR266" s="1017"/>
      <c r="DMS266" s="1017"/>
      <c r="DMT266" s="1017"/>
      <c r="DMU266" s="1017"/>
      <c r="DMV266" s="1017"/>
      <c r="DMW266" s="1017"/>
      <c r="DMX266" s="1017"/>
      <c r="DMY266" s="1017"/>
      <c r="DMZ266" s="1017"/>
      <c r="DNA266" s="1017"/>
      <c r="DNB266" s="1017"/>
      <c r="DNC266" s="1017"/>
      <c r="DND266" s="1017"/>
      <c r="DNE266" s="1017"/>
      <c r="DNF266" s="1017"/>
      <c r="DNG266" s="1017"/>
      <c r="DNH266" s="1017"/>
      <c r="DNI266" s="1017"/>
      <c r="DNJ266" s="1017"/>
      <c r="DNK266" s="1017"/>
      <c r="DNL266" s="1017"/>
      <c r="DNM266" s="1017"/>
      <c r="DNN266" s="1017"/>
      <c r="DNO266" s="1017"/>
      <c r="DNP266" s="1017"/>
      <c r="DNQ266" s="1017"/>
      <c r="DNR266" s="1017"/>
      <c r="DNS266" s="1017"/>
      <c r="DNT266" s="1017"/>
      <c r="DNU266" s="1017"/>
      <c r="DNV266" s="1017"/>
      <c r="DNW266" s="1017"/>
      <c r="DNX266" s="1017"/>
      <c r="DNY266" s="1017"/>
      <c r="DNZ266" s="1017"/>
      <c r="DOA266" s="1017"/>
      <c r="DOB266" s="1017"/>
      <c r="DOC266" s="1017"/>
      <c r="DOD266" s="1017"/>
      <c r="DOE266" s="1017"/>
      <c r="DOF266" s="1017"/>
      <c r="DOG266" s="1017"/>
      <c r="DOH266" s="1017"/>
      <c r="DOI266" s="1017"/>
      <c r="DOJ266" s="1017"/>
      <c r="DOK266" s="1017"/>
      <c r="DOL266" s="1017"/>
      <c r="DOM266" s="1017"/>
      <c r="DON266" s="1017"/>
      <c r="DOO266" s="1017"/>
      <c r="DOP266" s="1017"/>
      <c r="DOQ266" s="1017"/>
      <c r="DOR266" s="1017"/>
      <c r="DOS266" s="1017"/>
      <c r="DOT266" s="1017"/>
      <c r="DOU266" s="1017"/>
      <c r="DOV266" s="1017"/>
      <c r="DOW266" s="1017"/>
      <c r="DOX266" s="1017"/>
      <c r="DOY266" s="1017"/>
      <c r="DOZ266" s="1017"/>
      <c r="DPA266" s="1017"/>
      <c r="DPB266" s="1017"/>
      <c r="DPC266" s="1017"/>
      <c r="DPD266" s="1017"/>
      <c r="DPE266" s="1017"/>
      <c r="DPF266" s="1017"/>
      <c r="DPG266" s="1017"/>
      <c r="DPH266" s="1017"/>
      <c r="DPI266" s="1017"/>
      <c r="DPJ266" s="1017"/>
      <c r="DPK266" s="1017"/>
      <c r="DPL266" s="1017"/>
      <c r="DPM266" s="1017"/>
      <c r="DPN266" s="1017"/>
      <c r="DPO266" s="1017"/>
      <c r="DPP266" s="1017"/>
      <c r="DPQ266" s="1017"/>
      <c r="DPR266" s="1017"/>
      <c r="DPS266" s="1017"/>
      <c r="DPT266" s="1017"/>
      <c r="DPU266" s="1017"/>
      <c r="DPV266" s="1017"/>
      <c r="DPW266" s="1017"/>
      <c r="DPX266" s="1017"/>
      <c r="DPY266" s="1017"/>
      <c r="DPZ266" s="1017"/>
      <c r="DQA266" s="1017"/>
      <c r="DQB266" s="1017"/>
      <c r="DQC266" s="1017"/>
      <c r="DQD266" s="1017"/>
      <c r="DQE266" s="1017"/>
      <c r="DQF266" s="1017"/>
      <c r="DQG266" s="1017"/>
      <c r="DQH266" s="1017"/>
      <c r="DQI266" s="1017"/>
      <c r="DQJ266" s="1017"/>
      <c r="DQK266" s="1017"/>
      <c r="DQL266" s="1017"/>
      <c r="DQM266" s="1017"/>
      <c r="DQN266" s="1017"/>
      <c r="DQO266" s="1017"/>
      <c r="DQP266" s="1017"/>
      <c r="DQQ266" s="1017"/>
      <c r="DQR266" s="1017"/>
      <c r="DQS266" s="1017"/>
      <c r="DQT266" s="1017"/>
      <c r="DQU266" s="1017"/>
      <c r="DQV266" s="1017"/>
      <c r="DQW266" s="1017"/>
      <c r="DQX266" s="1017"/>
      <c r="DQY266" s="1017"/>
      <c r="DQZ266" s="1017"/>
      <c r="DRA266" s="1017"/>
      <c r="DRB266" s="1017"/>
      <c r="DRC266" s="1017"/>
      <c r="DRD266" s="1017"/>
      <c r="DRE266" s="1017"/>
      <c r="DRF266" s="1017"/>
      <c r="DRG266" s="1017"/>
      <c r="DRH266" s="1017"/>
      <c r="DRI266" s="1017"/>
      <c r="DRJ266" s="1017"/>
      <c r="DRK266" s="1017"/>
      <c r="DRL266" s="1017"/>
      <c r="DRM266" s="1017"/>
      <c r="DRN266" s="1017"/>
      <c r="DRO266" s="1017"/>
      <c r="DRP266" s="1017"/>
      <c r="DRQ266" s="1017"/>
      <c r="DRR266" s="1017"/>
      <c r="DRS266" s="1017"/>
      <c r="DRT266" s="1017"/>
      <c r="DRU266" s="1017"/>
      <c r="DRV266" s="1017"/>
      <c r="DRW266" s="1017"/>
      <c r="DRX266" s="1017"/>
      <c r="DRY266" s="1017"/>
      <c r="DRZ266" s="1017"/>
      <c r="DSA266" s="1017"/>
      <c r="DSB266" s="1017"/>
      <c r="DSC266" s="1017"/>
      <c r="DSD266" s="1017"/>
      <c r="DSE266" s="1017"/>
      <c r="DSF266" s="1017"/>
      <c r="DSG266" s="1017"/>
      <c r="DSH266" s="1017"/>
      <c r="DSI266" s="1017"/>
      <c r="DSJ266" s="1017"/>
      <c r="DSK266" s="1017"/>
      <c r="DSL266" s="1017"/>
      <c r="DSM266" s="1017"/>
      <c r="DSN266" s="1017"/>
      <c r="DSO266" s="1017"/>
      <c r="DSP266" s="1017"/>
      <c r="DSQ266" s="1017"/>
      <c r="DSR266" s="1017"/>
      <c r="DSS266" s="1017"/>
      <c r="DST266" s="1017"/>
      <c r="DSU266" s="1017"/>
      <c r="DSV266" s="1017"/>
      <c r="DSW266" s="1017"/>
      <c r="DSX266" s="1017"/>
      <c r="DSY266" s="1017"/>
      <c r="DSZ266" s="1017"/>
      <c r="DTA266" s="1017"/>
      <c r="DTB266" s="1017"/>
      <c r="DTC266" s="1017"/>
      <c r="DTD266" s="1017"/>
      <c r="DTE266" s="1017"/>
      <c r="DTF266" s="1017"/>
      <c r="DTG266" s="1017"/>
      <c r="DTH266" s="1017"/>
      <c r="DTI266" s="1017"/>
      <c r="DTJ266" s="1017"/>
      <c r="DTK266" s="1017"/>
      <c r="DTL266" s="1017"/>
      <c r="DTM266" s="1017"/>
      <c r="DTN266" s="1017"/>
      <c r="DTO266" s="1017"/>
      <c r="DTP266" s="1017"/>
      <c r="DTQ266" s="1017"/>
      <c r="DTR266" s="1017"/>
      <c r="DTS266" s="1017"/>
      <c r="DTT266" s="1017"/>
      <c r="DTU266" s="1017"/>
      <c r="DTV266" s="1017"/>
      <c r="DTW266" s="1017"/>
      <c r="DTX266" s="1017"/>
      <c r="DTY266" s="1017"/>
      <c r="DTZ266" s="1017"/>
      <c r="DUA266" s="1017"/>
      <c r="DUB266" s="1017"/>
      <c r="DUC266" s="1017"/>
      <c r="DUD266" s="1017"/>
      <c r="DUE266" s="1017"/>
      <c r="DUF266" s="1017"/>
      <c r="DUG266" s="1017"/>
      <c r="DUH266" s="1017"/>
      <c r="DUI266" s="1017"/>
      <c r="DUJ266" s="1017"/>
      <c r="DUK266" s="1017"/>
      <c r="DUL266" s="1017"/>
      <c r="DUM266" s="1017"/>
      <c r="DUN266" s="1017"/>
      <c r="DUO266" s="1017"/>
      <c r="DUP266" s="1017"/>
      <c r="DUQ266" s="1017"/>
      <c r="DUR266" s="1017"/>
      <c r="DUS266" s="1017"/>
      <c r="DUT266" s="1017"/>
      <c r="DUU266" s="1017"/>
      <c r="DUV266" s="1017"/>
      <c r="DUW266" s="1017"/>
      <c r="DUX266" s="1017"/>
      <c r="DUY266" s="1017"/>
      <c r="DUZ266" s="1017"/>
      <c r="DVA266" s="1017"/>
      <c r="DVB266" s="1017"/>
      <c r="DVC266" s="1017"/>
      <c r="DVD266" s="1017"/>
      <c r="DVE266" s="1017"/>
      <c r="DVF266" s="1017"/>
      <c r="DVG266" s="1017"/>
      <c r="DVH266" s="1017"/>
      <c r="DVI266" s="1017"/>
      <c r="DVJ266" s="1017"/>
      <c r="DVK266" s="1017"/>
      <c r="DVL266" s="1017"/>
      <c r="DVM266" s="1017"/>
      <c r="DVN266" s="1017"/>
      <c r="DVO266" s="1017"/>
      <c r="DVP266" s="1017"/>
      <c r="DVQ266" s="1017"/>
      <c r="DVR266" s="1017"/>
      <c r="DVS266" s="1017"/>
      <c r="DVT266" s="1017"/>
      <c r="DVU266" s="1017"/>
      <c r="DVV266" s="1017"/>
      <c r="DVW266" s="1017"/>
      <c r="DVX266" s="1017"/>
      <c r="DVY266" s="1017"/>
      <c r="DVZ266" s="1017"/>
      <c r="DWA266" s="1017"/>
      <c r="DWB266" s="1017"/>
      <c r="DWC266" s="1017"/>
      <c r="DWD266" s="1017"/>
      <c r="DWE266" s="1017"/>
      <c r="DWF266" s="1017"/>
      <c r="DWG266" s="1017"/>
      <c r="DWH266" s="1017"/>
      <c r="DWI266" s="1017"/>
      <c r="DWJ266" s="1017"/>
      <c r="DWK266" s="1017"/>
      <c r="DWL266" s="1017"/>
      <c r="DWM266" s="1017"/>
      <c r="DWN266" s="1017"/>
      <c r="DWO266" s="1017"/>
      <c r="DWP266" s="1017"/>
      <c r="DWQ266" s="1017"/>
      <c r="DWR266" s="1017"/>
      <c r="DWS266" s="1017"/>
      <c r="DWT266" s="1017"/>
      <c r="DWU266" s="1017"/>
      <c r="DWV266" s="1017"/>
      <c r="DWW266" s="1017"/>
      <c r="DWX266" s="1017"/>
      <c r="DWY266" s="1017"/>
      <c r="DWZ266" s="1017"/>
      <c r="DXA266" s="1017"/>
      <c r="DXB266" s="1017"/>
      <c r="DXC266" s="1017"/>
      <c r="DXD266" s="1017"/>
      <c r="DXE266" s="1017"/>
      <c r="DXF266" s="1017"/>
      <c r="DXG266" s="1017"/>
      <c r="DXH266" s="1017"/>
      <c r="DXI266" s="1017"/>
      <c r="DXJ266" s="1017"/>
      <c r="DXK266" s="1017"/>
      <c r="DXL266" s="1017"/>
      <c r="DXM266" s="1017"/>
      <c r="DXN266" s="1017"/>
      <c r="DXO266" s="1017"/>
      <c r="DXP266" s="1017"/>
      <c r="DXQ266" s="1017"/>
      <c r="DXR266" s="1017"/>
      <c r="DXS266" s="1017"/>
      <c r="DXT266" s="1017"/>
      <c r="DXU266" s="1017"/>
      <c r="DXV266" s="1017"/>
      <c r="DXW266" s="1017"/>
      <c r="DXX266" s="1017"/>
      <c r="DXY266" s="1017"/>
      <c r="DXZ266" s="1017"/>
      <c r="DYA266" s="1017"/>
      <c r="DYB266" s="1017"/>
      <c r="DYC266" s="1017"/>
      <c r="DYD266" s="1017"/>
      <c r="DYE266" s="1017"/>
      <c r="DYF266" s="1017"/>
      <c r="DYG266" s="1017"/>
      <c r="DYH266" s="1017"/>
      <c r="DYI266" s="1017"/>
      <c r="DYJ266" s="1017"/>
      <c r="DYK266" s="1017"/>
      <c r="DYL266" s="1017"/>
      <c r="DYM266" s="1017"/>
      <c r="DYN266" s="1017"/>
      <c r="DYO266" s="1017"/>
      <c r="DYP266" s="1017"/>
      <c r="DYQ266" s="1017"/>
      <c r="DYR266" s="1017"/>
      <c r="DYS266" s="1017"/>
      <c r="DYT266" s="1017"/>
      <c r="DYU266" s="1017"/>
      <c r="DYV266" s="1017"/>
      <c r="DYW266" s="1017"/>
      <c r="DYX266" s="1017"/>
      <c r="DYY266" s="1017"/>
      <c r="DYZ266" s="1017"/>
      <c r="DZA266" s="1017"/>
      <c r="DZB266" s="1017"/>
      <c r="DZC266" s="1017"/>
      <c r="DZD266" s="1017"/>
      <c r="DZE266" s="1017"/>
      <c r="DZF266" s="1017"/>
      <c r="DZG266" s="1017"/>
      <c r="DZH266" s="1017"/>
      <c r="DZI266" s="1017"/>
      <c r="DZJ266" s="1017"/>
      <c r="DZK266" s="1017"/>
      <c r="DZL266" s="1017"/>
      <c r="DZM266" s="1017"/>
      <c r="DZN266" s="1017"/>
      <c r="DZO266" s="1017"/>
      <c r="DZP266" s="1017"/>
      <c r="DZQ266" s="1017"/>
      <c r="DZR266" s="1017"/>
      <c r="DZS266" s="1017"/>
      <c r="DZT266" s="1017"/>
      <c r="DZU266" s="1017"/>
      <c r="DZV266" s="1017"/>
      <c r="DZW266" s="1017"/>
      <c r="DZX266" s="1017"/>
      <c r="DZY266" s="1017"/>
      <c r="DZZ266" s="1017"/>
      <c r="EAA266" s="1017"/>
      <c r="EAB266" s="1017"/>
      <c r="EAC266" s="1017"/>
      <c r="EAD266" s="1017"/>
      <c r="EAE266" s="1017"/>
      <c r="EAF266" s="1017"/>
      <c r="EAG266" s="1017"/>
      <c r="EAH266" s="1017"/>
      <c r="EAI266" s="1017"/>
      <c r="EAJ266" s="1017"/>
      <c r="EAK266" s="1017"/>
      <c r="EAL266" s="1017"/>
      <c r="EAM266" s="1017"/>
      <c r="EAN266" s="1017"/>
      <c r="EAO266" s="1017"/>
      <c r="EAP266" s="1017"/>
      <c r="EAQ266" s="1017"/>
      <c r="EAR266" s="1017"/>
      <c r="EAS266" s="1017"/>
      <c r="EAT266" s="1017"/>
      <c r="EAU266" s="1017"/>
      <c r="EAV266" s="1017"/>
      <c r="EAW266" s="1017"/>
      <c r="EAX266" s="1017"/>
      <c r="EAY266" s="1017"/>
      <c r="EAZ266" s="1017"/>
      <c r="EBA266" s="1017"/>
      <c r="EBB266" s="1017"/>
      <c r="EBC266" s="1017"/>
      <c r="EBD266" s="1017"/>
      <c r="EBE266" s="1017"/>
      <c r="EBF266" s="1017"/>
      <c r="EBG266" s="1017"/>
      <c r="EBH266" s="1017"/>
      <c r="EBI266" s="1017"/>
      <c r="EBJ266" s="1017"/>
      <c r="EBK266" s="1017"/>
      <c r="EBL266" s="1017"/>
      <c r="EBM266" s="1017"/>
      <c r="EBN266" s="1017"/>
      <c r="EBO266" s="1017"/>
      <c r="EBP266" s="1017"/>
      <c r="EBQ266" s="1017"/>
      <c r="EBR266" s="1017"/>
      <c r="EBS266" s="1017"/>
      <c r="EBT266" s="1017"/>
      <c r="EBU266" s="1017"/>
      <c r="EBV266" s="1017"/>
      <c r="EBW266" s="1017"/>
      <c r="EBX266" s="1017"/>
      <c r="EBY266" s="1017"/>
      <c r="EBZ266" s="1017"/>
      <c r="ECA266" s="1017"/>
      <c r="ECB266" s="1017"/>
      <c r="ECC266" s="1017"/>
      <c r="ECD266" s="1017"/>
      <c r="ECE266" s="1017"/>
      <c r="ECF266" s="1017"/>
      <c r="ECG266" s="1017"/>
      <c r="ECH266" s="1017"/>
      <c r="ECI266" s="1017"/>
      <c r="ECJ266" s="1017"/>
      <c r="ECK266" s="1017"/>
      <c r="ECL266" s="1017"/>
      <c r="ECM266" s="1017"/>
      <c r="ECN266" s="1017"/>
      <c r="ECO266" s="1017"/>
      <c r="ECP266" s="1017"/>
      <c r="ECQ266" s="1017"/>
      <c r="ECR266" s="1017"/>
      <c r="ECS266" s="1017"/>
      <c r="ECT266" s="1017"/>
      <c r="ECU266" s="1017"/>
      <c r="ECV266" s="1017"/>
      <c r="ECW266" s="1017"/>
      <c r="ECX266" s="1017"/>
      <c r="ECY266" s="1017"/>
      <c r="ECZ266" s="1017"/>
      <c r="EDA266" s="1017"/>
      <c r="EDB266" s="1017"/>
      <c r="EDC266" s="1017"/>
      <c r="EDD266" s="1017"/>
      <c r="EDE266" s="1017"/>
      <c r="EDF266" s="1017"/>
      <c r="EDG266" s="1017"/>
      <c r="EDH266" s="1017"/>
      <c r="EDI266" s="1017"/>
      <c r="EDJ266" s="1017"/>
      <c r="EDK266" s="1017"/>
      <c r="EDL266" s="1017"/>
      <c r="EDM266" s="1017"/>
      <c r="EDN266" s="1017"/>
      <c r="EDO266" s="1017"/>
      <c r="EDP266" s="1017"/>
      <c r="EDQ266" s="1017"/>
      <c r="EDR266" s="1017"/>
      <c r="EDS266" s="1017"/>
      <c r="EDT266" s="1017"/>
      <c r="EDU266" s="1017"/>
      <c r="EDV266" s="1017"/>
      <c r="EDW266" s="1017"/>
      <c r="EDX266" s="1017"/>
      <c r="EDY266" s="1017"/>
      <c r="EDZ266" s="1017"/>
      <c r="EEA266" s="1017"/>
      <c r="EEB266" s="1017"/>
      <c r="EEC266" s="1017"/>
      <c r="EED266" s="1017"/>
      <c r="EEE266" s="1017"/>
      <c r="EEF266" s="1017"/>
      <c r="EEG266" s="1017"/>
      <c r="EEH266" s="1017"/>
      <c r="EEI266" s="1017"/>
      <c r="EEJ266" s="1017"/>
      <c r="EEK266" s="1017"/>
      <c r="EEL266" s="1017"/>
      <c r="EEM266" s="1017"/>
      <c r="EEN266" s="1017"/>
      <c r="EEO266" s="1017"/>
      <c r="EEP266" s="1017"/>
      <c r="EEQ266" s="1017"/>
      <c r="EER266" s="1017"/>
      <c r="EES266" s="1017"/>
      <c r="EET266" s="1017"/>
      <c r="EEU266" s="1017"/>
      <c r="EEV266" s="1017"/>
      <c r="EEW266" s="1017"/>
      <c r="EEX266" s="1017"/>
      <c r="EEY266" s="1017"/>
      <c r="EEZ266" s="1017"/>
      <c r="EFA266" s="1017"/>
      <c r="EFB266" s="1017"/>
      <c r="EFC266" s="1017"/>
      <c r="EFD266" s="1017"/>
      <c r="EFE266" s="1017"/>
      <c r="EFF266" s="1017"/>
      <c r="EFG266" s="1017"/>
      <c r="EFH266" s="1017"/>
      <c r="EFI266" s="1017"/>
      <c r="EFJ266" s="1017"/>
      <c r="EFK266" s="1017"/>
      <c r="EFL266" s="1017"/>
      <c r="EFM266" s="1017"/>
      <c r="EFN266" s="1017"/>
      <c r="EFO266" s="1017"/>
      <c r="EFP266" s="1017"/>
      <c r="EFQ266" s="1017"/>
      <c r="EFR266" s="1017"/>
      <c r="EFS266" s="1017"/>
      <c r="EFT266" s="1017"/>
      <c r="EFU266" s="1017"/>
      <c r="EFV266" s="1017"/>
      <c r="EFW266" s="1017"/>
      <c r="EFX266" s="1017"/>
      <c r="EFY266" s="1017"/>
      <c r="EFZ266" s="1017"/>
      <c r="EGA266" s="1017"/>
      <c r="EGB266" s="1017"/>
      <c r="EGC266" s="1017"/>
      <c r="EGD266" s="1017"/>
      <c r="EGE266" s="1017"/>
      <c r="EGF266" s="1017"/>
      <c r="EGG266" s="1017"/>
      <c r="EGH266" s="1017"/>
      <c r="EGI266" s="1017"/>
      <c r="EGJ266" s="1017"/>
      <c r="EGK266" s="1017"/>
      <c r="EGL266" s="1017"/>
      <c r="EGM266" s="1017"/>
      <c r="EGN266" s="1017"/>
      <c r="EGO266" s="1017"/>
      <c r="EGP266" s="1017"/>
      <c r="EGQ266" s="1017"/>
      <c r="EGR266" s="1017"/>
      <c r="EGS266" s="1017"/>
      <c r="EGT266" s="1017"/>
      <c r="EGU266" s="1017"/>
      <c r="EGV266" s="1017"/>
      <c r="EGW266" s="1017"/>
      <c r="EGX266" s="1017"/>
      <c r="EGY266" s="1017"/>
      <c r="EGZ266" s="1017"/>
      <c r="EHA266" s="1017"/>
      <c r="EHB266" s="1017"/>
      <c r="EHC266" s="1017"/>
      <c r="EHD266" s="1017"/>
      <c r="EHE266" s="1017"/>
      <c r="EHF266" s="1017"/>
      <c r="EHG266" s="1017"/>
      <c r="EHH266" s="1017"/>
      <c r="EHI266" s="1017"/>
      <c r="EHJ266" s="1017"/>
      <c r="EHK266" s="1017"/>
      <c r="EHL266" s="1017"/>
      <c r="EHM266" s="1017"/>
      <c r="EHN266" s="1017"/>
      <c r="EHO266" s="1017"/>
      <c r="EHP266" s="1017"/>
      <c r="EHQ266" s="1017"/>
      <c r="EHR266" s="1017"/>
      <c r="EHS266" s="1017"/>
      <c r="EHT266" s="1017"/>
      <c r="EHU266" s="1017"/>
      <c r="EHV266" s="1017"/>
      <c r="EHW266" s="1017"/>
      <c r="EHX266" s="1017"/>
      <c r="EHY266" s="1017"/>
      <c r="EHZ266" s="1017"/>
      <c r="EIA266" s="1017"/>
      <c r="EIB266" s="1017"/>
      <c r="EIC266" s="1017"/>
      <c r="EID266" s="1017"/>
      <c r="EIE266" s="1017"/>
      <c r="EIF266" s="1017"/>
      <c r="EIG266" s="1017"/>
      <c r="EIH266" s="1017"/>
      <c r="EII266" s="1017"/>
      <c r="EIJ266" s="1017"/>
      <c r="EIK266" s="1017"/>
      <c r="EIL266" s="1017"/>
      <c r="EIM266" s="1017"/>
      <c r="EIN266" s="1017"/>
      <c r="EIO266" s="1017"/>
      <c r="EIP266" s="1017"/>
      <c r="EIQ266" s="1017"/>
      <c r="EIR266" s="1017"/>
      <c r="EIS266" s="1017"/>
      <c r="EIT266" s="1017"/>
      <c r="EIU266" s="1017"/>
      <c r="EIV266" s="1017"/>
      <c r="EIW266" s="1017"/>
      <c r="EIX266" s="1017"/>
      <c r="EIY266" s="1017"/>
      <c r="EIZ266" s="1017"/>
      <c r="EJA266" s="1017"/>
      <c r="EJB266" s="1017"/>
      <c r="EJC266" s="1017"/>
      <c r="EJD266" s="1017"/>
      <c r="EJE266" s="1017"/>
      <c r="EJF266" s="1017"/>
      <c r="EJG266" s="1017"/>
      <c r="EJH266" s="1017"/>
      <c r="EJI266" s="1017"/>
      <c r="EJJ266" s="1017"/>
      <c r="EJK266" s="1017"/>
      <c r="EJL266" s="1017"/>
      <c r="EJM266" s="1017"/>
      <c r="EJN266" s="1017"/>
      <c r="EJO266" s="1017"/>
      <c r="EJP266" s="1017"/>
      <c r="EJQ266" s="1017"/>
      <c r="EJR266" s="1017"/>
      <c r="EJS266" s="1017"/>
      <c r="EJT266" s="1017"/>
      <c r="EJU266" s="1017"/>
      <c r="EJV266" s="1017"/>
      <c r="EJW266" s="1017"/>
      <c r="EJX266" s="1017"/>
      <c r="EJY266" s="1017"/>
      <c r="EJZ266" s="1017"/>
      <c r="EKA266" s="1017"/>
      <c r="EKB266" s="1017"/>
      <c r="EKC266" s="1017"/>
      <c r="EKD266" s="1017"/>
      <c r="EKE266" s="1017"/>
      <c r="EKF266" s="1017"/>
      <c r="EKG266" s="1017"/>
      <c r="EKH266" s="1017"/>
      <c r="EKI266" s="1017"/>
      <c r="EKJ266" s="1017"/>
      <c r="EKK266" s="1017"/>
      <c r="EKL266" s="1017"/>
      <c r="EKM266" s="1017"/>
      <c r="EKN266" s="1017"/>
      <c r="EKO266" s="1017"/>
      <c r="EKP266" s="1017"/>
      <c r="EKQ266" s="1017"/>
      <c r="EKR266" s="1017"/>
      <c r="EKS266" s="1017"/>
      <c r="EKT266" s="1017"/>
      <c r="EKU266" s="1017"/>
      <c r="EKV266" s="1017"/>
      <c r="EKW266" s="1017"/>
      <c r="EKX266" s="1017"/>
      <c r="EKY266" s="1017"/>
      <c r="EKZ266" s="1017"/>
      <c r="ELA266" s="1017"/>
      <c r="ELB266" s="1017"/>
      <c r="ELC266" s="1017"/>
      <c r="ELD266" s="1017"/>
      <c r="ELE266" s="1017"/>
      <c r="ELF266" s="1017"/>
      <c r="ELG266" s="1017"/>
      <c r="ELH266" s="1017"/>
      <c r="ELI266" s="1017"/>
      <c r="ELJ266" s="1017"/>
      <c r="ELK266" s="1017"/>
      <c r="ELL266" s="1017"/>
      <c r="ELM266" s="1017"/>
      <c r="ELN266" s="1017"/>
      <c r="ELO266" s="1017"/>
      <c r="ELP266" s="1017"/>
      <c r="ELQ266" s="1017"/>
      <c r="ELR266" s="1017"/>
      <c r="ELS266" s="1017"/>
      <c r="ELT266" s="1017"/>
      <c r="ELU266" s="1017"/>
      <c r="ELV266" s="1017"/>
      <c r="ELW266" s="1017"/>
      <c r="ELX266" s="1017"/>
      <c r="ELY266" s="1017"/>
      <c r="ELZ266" s="1017"/>
      <c r="EMA266" s="1017"/>
      <c r="EMB266" s="1017"/>
      <c r="EMC266" s="1017"/>
      <c r="EMD266" s="1017"/>
      <c r="EME266" s="1017"/>
      <c r="EMF266" s="1017"/>
      <c r="EMG266" s="1017"/>
      <c r="EMH266" s="1017"/>
      <c r="EMI266" s="1017"/>
      <c r="EMJ266" s="1017"/>
      <c r="EMK266" s="1017"/>
      <c r="EML266" s="1017"/>
      <c r="EMM266" s="1017"/>
      <c r="EMN266" s="1017"/>
      <c r="EMO266" s="1017"/>
      <c r="EMP266" s="1017"/>
      <c r="EMQ266" s="1017"/>
      <c r="EMR266" s="1017"/>
      <c r="EMS266" s="1017"/>
      <c r="EMT266" s="1017"/>
      <c r="EMU266" s="1017"/>
      <c r="EMV266" s="1017"/>
      <c r="EMW266" s="1017"/>
      <c r="EMX266" s="1017"/>
      <c r="EMY266" s="1017"/>
      <c r="EMZ266" s="1017"/>
      <c r="ENA266" s="1017"/>
      <c r="ENB266" s="1017"/>
      <c r="ENC266" s="1017"/>
      <c r="END266" s="1017"/>
      <c r="ENE266" s="1017"/>
      <c r="ENF266" s="1017"/>
      <c r="ENG266" s="1017"/>
      <c r="ENH266" s="1017"/>
      <c r="ENI266" s="1017"/>
      <c r="ENJ266" s="1017"/>
      <c r="ENK266" s="1017"/>
      <c r="ENL266" s="1017"/>
      <c r="ENM266" s="1017"/>
      <c r="ENN266" s="1017"/>
      <c r="ENO266" s="1017"/>
      <c r="ENP266" s="1017"/>
      <c r="ENQ266" s="1017"/>
      <c r="ENR266" s="1017"/>
      <c r="ENS266" s="1017"/>
      <c r="ENT266" s="1017"/>
      <c r="ENU266" s="1017"/>
      <c r="ENV266" s="1017"/>
      <c r="ENW266" s="1017"/>
      <c r="ENX266" s="1017"/>
      <c r="ENY266" s="1017"/>
      <c r="ENZ266" s="1017"/>
      <c r="EOA266" s="1017"/>
      <c r="EOB266" s="1017"/>
      <c r="EOC266" s="1017"/>
      <c r="EOD266" s="1017"/>
      <c r="EOE266" s="1017"/>
      <c r="EOF266" s="1017"/>
      <c r="EOG266" s="1017"/>
      <c r="EOH266" s="1017"/>
      <c r="EOI266" s="1017"/>
      <c r="EOJ266" s="1017"/>
      <c r="EOK266" s="1017"/>
      <c r="EOL266" s="1017"/>
      <c r="EOM266" s="1017"/>
      <c r="EON266" s="1017"/>
      <c r="EOO266" s="1017"/>
      <c r="EOP266" s="1017"/>
      <c r="EOQ266" s="1017"/>
      <c r="EOR266" s="1017"/>
      <c r="EOS266" s="1017"/>
      <c r="EOT266" s="1017"/>
      <c r="EOU266" s="1017"/>
      <c r="EOV266" s="1017"/>
      <c r="EOW266" s="1017"/>
      <c r="EOX266" s="1017"/>
      <c r="EOY266" s="1017"/>
      <c r="EOZ266" s="1017"/>
      <c r="EPA266" s="1017"/>
      <c r="EPB266" s="1017"/>
      <c r="EPC266" s="1017"/>
      <c r="EPD266" s="1017"/>
      <c r="EPE266" s="1017"/>
      <c r="EPF266" s="1017"/>
      <c r="EPG266" s="1017"/>
      <c r="EPH266" s="1017"/>
      <c r="EPI266" s="1017"/>
      <c r="EPJ266" s="1017"/>
      <c r="EPK266" s="1017"/>
      <c r="EPL266" s="1017"/>
      <c r="EPM266" s="1017"/>
      <c r="EPN266" s="1017"/>
      <c r="EPO266" s="1017"/>
      <c r="EPP266" s="1017"/>
      <c r="EPQ266" s="1017"/>
      <c r="EPR266" s="1017"/>
      <c r="EPS266" s="1017"/>
      <c r="EPT266" s="1017"/>
      <c r="EPU266" s="1017"/>
      <c r="EPV266" s="1017"/>
      <c r="EPW266" s="1017"/>
      <c r="EPX266" s="1017"/>
      <c r="EPY266" s="1017"/>
      <c r="EPZ266" s="1017"/>
      <c r="EQA266" s="1017"/>
      <c r="EQB266" s="1017"/>
      <c r="EQC266" s="1017"/>
      <c r="EQD266" s="1017"/>
      <c r="EQE266" s="1017"/>
      <c r="EQF266" s="1017"/>
      <c r="EQG266" s="1017"/>
      <c r="EQH266" s="1017"/>
      <c r="EQI266" s="1017"/>
      <c r="EQJ266" s="1017"/>
      <c r="EQK266" s="1017"/>
      <c r="EQL266" s="1017"/>
      <c r="EQM266" s="1017"/>
      <c r="EQN266" s="1017"/>
      <c r="EQO266" s="1017"/>
      <c r="EQP266" s="1017"/>
      <c r="EQQ266" s="1017"/>
      <c r="EQR266" s="1017"/>
      <c r="EQS266" s="1017"/>
      <c r="EQT266" s="1017"/>
      <c r="EQU266" s="1017"/>
      <c r="EQV266" s="1017"/>
      <c r="EQW266" s="1017"/>
      <c r="EQX266" s="1017"/>
      <c r="EQY266" s="1017"/>
      <c r="EQZ266" s="1017"/>
      <c r="ERA266" s="1017"/>
      <c r="ERB266" s="1017"/>
      <c r="ERC266" s="1017"/>
      <c r="ERD266" s="1017"/>
      <c r="ERE266" s="1017"/>
      <c r="ERF266" s="1017"/>
      <c r="ERG266" s="1017"/>
      <c r="ERH266" s="1017"/>
      <c r="ERI266" s="1017"/>
      <c r="ERJ266" s="1017"/>
      <c r="ERK266" s="1017"/>
      <c r="ERL266" s="1017"/>
      <c r="ERM266" s="1017"/>
      <c r="ERN266" s="1017"/>
      <c r="ERO266" s="1017"/>
      <c r="ERP266" s="1017"/>
      <c r="ERQ266" s="1017"/>
      <c r="ERR266" s="1017"/>
      <c r="ERS266" s="1017"/>
      <c r="ERT266" s="1017"/>
      <c r="ERU266" s="1017"/>
      <c r="ERV266" s="1017"/>
      <c r="ERW266" s="1017"/>
      <c r="ERX266" s="1017"/>
      <c r="ERY266" s="1017"/>
      <c r="ERZ266" s="1017"/>
      <c r="ESA266" s="1017"/>
      <c r="ESB266" s="1017"/>
      <c r="ESC266" s="1017"/>
      <c r="ESD266" s="1017"/>
      <c r="ESE266" s="1017"/>
      <c r="ESF266" s="1017"/>
      <c r="ESG266" s="1017"/>
      <c r="ESH266" s="1017"/>
      <c r="ESI266" s="1017"/>
      <c r="ESJ266" s="1017"/>
      <c r="ESK266" s="1017"/>
      <c r="ESL266" s="1017"/>
      <c r="ESM266" s="1017"/>
      <c r="ESN266" s="1017"/>
      <c r="ESO266" s="1017"/>
      <c r="ESP266" s="1017"/>
      <c r="ESQ266" s="1017"/>
      <c r="ESR266" s="1017"/>
      <c r="ESS266" s="1017"/>
      <c r="EST266" s="1017"/>
      <c r="ESU266" s="1017"/>
      <c r="ESV266" s="1017"/>
      <c r="ESW266" s="1017"/>
      <c r="ESX266" s="1017"/>
      <c r="ESY266" s="1017"/>
      <c r="ESZ266" s="1017"/>
      <c r="ETA266" s="1017"/>
      <c r="ETB266" s="1017"/>
      <c r="ETC266" s="1017"/>
      <c r="ETD266" s="1017"/>
      <c r="ETE266" s="1017"/>
      <c r="ETF266" s="1017"/>
      <c r="ETG266" s="1017"/>
      <c r="ETH266" s="1017"/>
      <c r="ETI266" s="1017"/>
      <c r="ETJ266" s="1017"/>
      <c r="ETK266" s="1017"/>
      <c r="ETL266" s="1017"/>
      <c r="ETM266" s="1017"/>
      <c r="ETN266" s="1017"/>
      <c r="ETO266" s="1017"/>
      <c r="ETP266" s="1017"/>
      <c r="ETQ266" s="1017"/>
      <c r="ETR266" s="1017"/>
      <c r="ETS266" s="1017"/>
      <c r="ETT266" s="1017"/>
      <c r="ETU266" s="1017"/>
      <c r="ETV266" s="1017"/>
      <c r="ETW266" s="1017"/>
      <c r="ETX266" s="1017"/>
      <c r="ETY266" s="1017"/>
      <c r="ETZ266" s="1017"/>
      <c r="EUA266" s="1017"/>
      <c r="EUB266" s="1017"/>
      <c r="EUC266" s="1017"/>
      <c r="EUD266" s="1017"/>
      <c r="EUE266" s="1017"/>
      <c r="EUF266" s="1017"/>
      <c r="EUG266" s="1017"/>
      <c r="EUH266" s="1017"/>
      <c r="EUI266" s="1017"/>
      <c r="EUJ266" s="1017"/>
      <c r="EUK266" s="1017"/>
      <c r="EUL266" s="1017"/>
      <c r="EUM266" s="1017"/>
      <c r="EUN266" s="1017"/>
      <c r="EUO266" s="1017"/>
      <c r="EUP266" s="1017"/>
      <c r="EUQ266" s="1017"/>
      <c r="EUR266" s="1017"/>
      <c r="EUS266" s="1017"/>
      <c r="EUT266" s="1017"/>
      <c r="EUU266" s="1017"/>
      <c r="EUV266" s="1017"/>
      <c r="EUW266" s="1017"/>
      <c r="EUX266" s="1017"/>
      <c r="EUY266" s="1017"/>
      <c r="EUZ266" s="1017"/>
      <c r="EVA266" s="1017"/>
      <c r="EVB266" s="1017"/>
      <c r="EVC266" s="1017"/>
      <c r="EVD266" s="1017"/>
      <c r="EVE266" s="1017"/>
      <c r="EVF266" s="1017"/>
      <c r="EVG266" s="1017"/>
      <c r="EVH266" s="1017"/>
      <c r="EVI266" s="1017"/>
      <c r="EVJ266" s="1017"/>
      <c r="EVK266" s="1017"/>
      <c r="EVL266" s="1017"/>
      <c r="EVM266" s="1017"/>
      <c r="EVN266" s="1017"/>
      <c r="EVO266" s="1017"/>
      <c r="EVP266" s="1017"/>
      <c r="EVQ266" s="1017"/>
      <c r="EVR266" s="1017"/>
      <c r="EVS266" s="1017"/>
      <c r="EVT266" s="1017"/>
      <c r="EVU266" s="1017"/>
      <c r="EVV266" s="1017"/>
      <c r="EVW266" s="1017"/>
      <c r="EVX266" s="1017"/>
      <c r="EVY266" s="1017"/>
      <c r="EVZ266" s="1017"/>
      <c r="EWA266" s="1017"/>
      <c r="EWB266" s="1017"/>
      <c r="EWC266" s="1017"/>
      <c r="EWD266" s="1017"/>
      <c r="EWE266" s="1017"/>
      <c r="EWF266" s="1017"/>
      <c r="EWG266" s="1017"/>
      <c r="EWH266" s="1017"/>
      <c r="EWI266" s="1017"/>
      <c r="EWJ266" s="1017"/>
      <c r="EWK266" s="1017"/>
      <c r="EWL266" s="1017"/>
      <c r="EWM266" s="1017"/>
      <c r="EWN266" s="1017"/>
      <c r="EWO266" s="1017"/>
      <c r="EWP266" s="1017"/>
      <c r="EWQ266" s="1017"/>
      <c r="EWR266" s="1017"/>
      <c r="EWS266" s="1017"/>
      <c r="EWT266" s="1017"/>
      <c r="EWU266" s="1017"/>
      <c r="EWV266" s="1017"/>
      <c r="EWW266" s="1017"/>
      <c r="EWX266" s="1017"/>
      <c r="EWY266" s="1017"/>
      <c r="EWZ266" s="1017"/>
      <c r="EXA266" s="1017"/>
      <c r="EXB266" s="1017"/>
      <c r="EXC266" s="1017"/>
      <c r="EXD266" s="1017"/>
      <c r="EXE266" s="1017"/>
      <c r="EXF266" s="1017"/>
      <c r="EXG266" s="1017"/>
      <c r="EXH266" s="1017"/>
      <c r="EXI266" s="1017"/>
      <c r="EXJ266" s="1017"/>
      <c r="EXK266" s="1017"/>
      <c r="EXL266" s="1017"/>
      <c r="EXM266" s="1017"/>
      <c r="EXN266" s="1017"/>
      <c r="EXO266" s="1017"/>
      <c r="EXP266" s="1017"/>
      <c r="EXQ266" s="1017"/>
      <c r="EXR266" s="1017"/>
      <c r="EXS266" s="1017"/>
      <c r="EXT266" s="1017"/>
      <c r="EXU266" s="1017"/>
      <c r="EXV266" s="1017"/>
      <c r="EXW266" s="1017"/>
      <c r="EXX266" s="1017"/>
      <c r="EXY266" s="1017"/>
      <c r="EXZ266" s="1017"/>
      <c r="EYA266" s="1017"/>
      <c r="EYB266" s="1017"/>
      <c r="EYC266" s="1017"/>
      <c r="EYD266" s="1017"/>
      <c r="EYE266" s="1017"/>
      <c r="EYF266" s="1017"/>
      <c r="EYG266" s="1017"/>
      <c r="EYH266" s="1017"/>
      <c r="EYI266" s="1017"/>
      <c r="EYJ266" s="1017"/>
      <c r="EYK266" s="1017"/>
      <c r="EYL266" s="1017"/>
      <c r="EYM266" s="1017"/>
      <c r="EYN266" s="1017"/>
      <c r="EYO266" s="1017"/>
      <c r="EYP266" s="1017"/>
      <c r="EYQ266" s="1017"/>
      <c r="EYR266" s="1017"/>
      <c r="EYS266" s="1017"/>
      <c r="EYT266" s="1017"/>
      <c r="EYU266" s="1017"/>
      <c r="EYV266" s="1017"/>
      <c r="EYW266" s="1017"/>
      <c r="EYX266" s="1017"/>
      <c r="EYY266" s="1017"/>
      <c r="EYZ266" s="1017"/>
      <c r="EZA266" s="1017"/>
      <c r="EZB266" s="1017"/>
      <c r="EZC266" s="1017"/>
      <c r="EZD266" s="1017"/>
      <c r="EZE266" s="1017"/>
      <c r="EZF266" s="1017"/>
      <c r="EZG266" s="1017"/>
      <c r="EZH266" s="1017"/>
      <c r="EZI266" s="1017"/>
      <c r="EZJ266" s="1017"/>
      <c r="EZK266" s="1017"/>
      <c r="EZL266" s="1017"/>
      <c r="EZM266" s="1017"/>
      <c r="EZN266" s="1017"/>
      <c r="EZO266" s="1017"/>
      <c r="EZP266" s="1017"/>
      <c r="EZQ266" s="1017"/>
      <c r="EZR266" s="1017"/>
      <c r="EZS266" s="1017"/>
      <c r="EZT266" s="1017"/>
      <c r="EZU266" s="1017"/>
      <c r="EZV266" s="1017"/>
      <c r="EZW266" s="1017"/>
      <c r="EZX266" s="1017"/>
      <c r="EZY266" s="1017"/>
      <c r="EZZ266" s="1017"/>
      <c r="FAA266" s="1017"/>
      <c r="FAB266" s="1017"/>
      <c r="FAC266" s="1017"/>
      <c r="FAD266" s="1017"/>
      <c r="FAE266" s="1017"/>
      <c r="FAF266" s="1017"/>
      <c r="FAG266" s="1017"/>
      <c r="FAH266" s="1017"/>
      <c r="FAI266" s="1017"/>
      <c r="FAJ266" s="1017"/>
      <c r="FAK266" s="1017"/>
      <c r="FAL266" s="1017"/>
      <c r="FAM266" s="1017"/>
      <c r="FAN266" s="1017"/>
      <c r="FAO266" s="1017"/>
      <c r="FAP266" s="1017"/>
      <c r="FAQ266" s="1017"/>
      <c r="FAR266" s="1017"/>
      <c r="FAS266" s="1017"/>
      <c r="FAT266" s="1017"/>
      <c r="FAU266" s="1017"/>
      <c r="FAV266" s="1017"/>
      <c r="FAW266" s="1017"/>
      <c r="FAX266" s="1017"/>
      <c r="FAY266" s="1017"/>
      <c r="FAZ266" s="1017"/>
      <c r="FBA266" s="1017"/>
      <c r="FBB266" s="1017"/>
      <c r="FBC266" s="1017"/>
      <c r="FBD266" s="1017"/>
      <c r="FBE266" s="1017"/>
      <c r="FBF266" s="1017"/>
      <c r="FBG266" s="1017"/>
      <c r="FBH266" s="1017"/>
      <c r="FBI266" s="1017"/>
      <c r="FBJ266" s="1017"/>
      <c r="FBK266" s="1017"/>
      <c r="FBL266" s="1017"/>
      <c r="FBM266" s="1017"/>
      <c r="FBN266" s="1017"/>
      <c r="FBO266" s="1017"/>
      <c r="FBP266" s="1017"/>
      <c r="FBQ266" s="1017"/>
      <c r="FBR266" s="1017"/>
      <c r="FBS266" s="1017"/>
      <c r="FBT266" s="1017"/>
      <c r="FBU266" s="1017"/>
      <c r="FBV266" s="1017"/>
      <c r="FBW266" s="1017"/>
      <c r="FBX266" s="1017"/>
      <c r="FBY266" s="1017"/>
      <c r="FBZ266" s="1017"/>
      <c r="FCA266" s="1017"/>
      <c r="FCB266" s="1017"/>
      <c r="FCC266" s="1017"/>
      <c r="FCD266" s="1017"/>
      <c r="FCE266" s="1017"/>
      <c r="FCF266" s="1017"/>
      <c r="FCG266" s="1017"/>
      <c r="FCH266" s="1017"/>
      <c r="FCI266" s="1017"/>
      <c r="FCJ266" s="1017"/>
      <c r="FCK266" s="1017"/>
      <c r="FCL266" s="1017"/>
      <c r="FCM266" s="1017"/>
      <c r="FCN266" s="1017"/>
      <c r="FCO266" s="1017"/>
      <c r="FCP266" s="1017"/>
      <c r="FCQ266" s="1017"/>
      <c r="FCR266" s="1017"/>
      <c r="FCS266" s="1017"/>
      <c r="FCT266" s="1017"/>
      <c r="FCU266" s="1017"/>
      <c r="FCV266" s="1017"/>
      <c r="FCW266" s="1017"/>
      <c r="FCX266" s="1017"/>
      <c r="FCY266" s="1017"/>
      <c r="FCZ266" s="1017"/>
      <c r="FDA266" s="1017"/>
      <c r="FDB266" s="1017"/>
      <c r="FDC266" s="1017"/>
      <c r="FDD266" s="1017"/>
      <c r="FDE266" s="1017"/>
      <c r="FDF266" s="1017"/>
      <c r="FDG266" s="1017"/>
      <c r="FDH266" s="1017"/>
      <c r="FDI266" s="1017"/>
      <c r="FDJ266" s="1017"/>
      <c r="FDK266" s="1017"/>
      <c r="FDL266" s="1017"/>
      <c r="FDM266" s="1017"/>
      <c r="FDN266" s="1017"/>
      <c r="FDO266" s="1017"/>
      <c r="FDP266" s="1017"/>
      <c r="FDQ266" s="1017"/>
      <c r="FDR266" s="1017"/>
      <c r="FDS266" s="1017"/>
      <c r="FDT266" s="1017"/>
      <c r="FDU266" s="1017"/>
      <c r="FDV266" s="1017"/>
      <c r="FDW266" s="1017"/>
      <c r="FDX266" s="1017"/>
      <c r="FDY266" s="1017"/>
      <c r="FDZ266" s="1017"/>
      <c r="FEA266" s="1017"/>
      <c r="FEB266" s="1017"/>
      <c r="FEC266" s="1017"/>
      <c r="FED266" s="1017"/>
      <c r="FEE266" s="1017"/>
      <c r="FEF266" s="1017"/>
      <c r="FEG266" s="1017"/>
      <c r="FEH266" s="1017"/>
      <c r="FEI266" s="1017"/>
      <c r="FEJ266" s="1017"/>
      <c r="FEK266" s="1017"/>
      <c r="FEL266" s="1017"/>
      <c r="FEM266" s="1017"/>
      <c r="FEN266" s="1017"/>
      <c r="FEO266" s="1017"/>
      <c r="FEP266" s="1017"/>
      <c r="FEQ266" s="1017"/>
      <c r="FER266" s="1017"/>
      <c r="FES266" s="1017"/>
      <c r="FET266" s="1017"/>
      <c r="FEU266" s="1017"/>
      <c r="FEV266" s="1017"/>
      <c r="FEW266" s="1017"/>
      <c r="FEX266" s="1017"/>
      <c r="FEY266" s="1017"/>
      <c r="FEZ266" s="1017"/>
      <c r="FFA266" s="1017"/>
      <c r="FFB266" s="1017"/>
      <c r="FFC266" s="1017"/>
      <c r="FFD266" s="1017"/>
      <c r="FFE266" s="1017"/>
      <c r="FFF266" s="1017"/>
      <c r="FFG266" s="1017"/>
      <c r="FFH266" s="1017"/>
      <c r="FFI266" s="1017"/>
      <c r="FFJ266" s="1017"/>
      <c r="FFK266" s="1017"/>
      <c r="FFL266" s="1017"/>
      <c r="FFM266" s="1017"/>
      <c r="FFN266" s="1017"/>
      <c r="FFO266" s="1017"/>
      <c r="FFP266" s="1017"/>
      <c r="FFQ266" s="1017"/>
      <c r="FFR266" s="1017"/>
      <c r="FFS266" s="1017"/>
      <c r="FFT266" s="1017"/>
      <c r="FFU266" s="1017"/>
      <c r="FFV266" s="1017"/>
      <c r="FFW266" s="1017"/>
      <c r="FFX266" s="1017"/>
      <c r="FFY266" s="1017"/>
      <c r="FFZ266" s="1017"/>
      <c r="FGA266" s="1017"/>
      <c r="FGB266" s="1017"/>
      <c r="FGC266" s="1017"/>
      <c r="FGD266" s="1017"/>
      <c r="FGE266" s="1017"/>
      <c r="FGF266" s="1017"/>
      <c r="FGG266" s="1017"/>
      <c r="FGH266" s="1017"/>
      <c r="FGI266" s="1017"/>
      <c r="FGJ266" s="1017"/>
      <c r="FGK266" s="1017"/>
      <c r="FGL266" s="1017"/>
      <c r="FGM266" s="1017"/>
      <c r="FGN266" s="1017"/>
      <c r="FGO266" s="1017"/>
      <c r="FGP266" s="1017"/>
      <c r="FGQ266" s="1017"/>
      <c r="FGR266" s="1017"/>
      <c r="FGS266" s="1017"/>
      <c r="FGT266" s="1017"/>
      <c r="FGU266" s="1017"/>
      <c r="FGV266" s="1017"/>
      <c r="FGW266" s="1017"/>
      <c r="FGX266" s="1017"/>
      <c r="FGY266" s="1017"/>
      <c r="FGZ266" s="1017"/>
      <c r="FHA266" s="1017"/>
      <c r="FHB266" s="1017"/>
      <c r="FHC266" s="1017"/>
      <c r="FHD266" s="1017"/>
      <c r="FHE266" s="1017"/>
      <c r="FHF266" s="1017"/>
      <c r="FHG266" s="1017"/>
      <c r="FHH266" s="1017"/>
      <c r="FHI266" s="1017"/>
      <c r="FHJ266" s="1017"/>
      <c r="FHK266" s="1017"/>
      <c r="FHL266" s="1017"/>
      <c r="FHM266" s="1017"/>
      <c r="FHN266" s="1017"/>
      <c r="FHO266" s="1017"/>
      <c r="FHP266" s="1017"/>
      <c r="FHQ266" s="1017"/>
      <c r="FHR266" s="1017"/>
      <c r="FHS266" s="1017"/>
      <c r="FHT266" s="1017"/>
      <c r="FHU266" s="1017"/>
      <c r="FHV266" s="1017"/>
      <c r="FHW266" s="1017"/>
      <c r="FHX266" s="1017"/>
      <c r="FHY266" s="1017"/>
      <c r="FHZ266" s="1017"/>
      <c r="FIA266" s="1017"/>
      <c r="FIB266" s="1017"/>
      <c r="FIC266" s="1017"/>
      <c r="FID266" s="1017"/>
      <c r="FIE266" s="1017"/>
      <c r="FIF266" s="1017"/>
      <c r="FIG266" s="1017"/>
      <c r="FIH266" s="1017"/>
      <c r="FII266" s="1017"/>
      <c r="FIJ266" s="1017"/>
      <c r="FIK266" s="1017"/>
      <c r="FIL266" s="1017"/>
      <c r="FIM266" s="1017"/>
      <c r="FIN266" s="1017"/>
      <c r="FIO266" s="1017"/>
      <c r="FIP266" s="1017"/>
      <c r="FIQ266" s="1017"/>
      <c r="FIR266" s="1017"/>
      <c r="FIS266" s="1017"/>
      <c r="FIT266" s="1017"/>
      <c r="FIU266" s="1017"/>
      <c r="FIV266" s="1017"/>
      <c r="FIW266" s="1017"/>
      <c r="FIX266" s="1017"/>
      <c r="FIY266" s="1017"/>
      <c r="FIZ266" s="1017"/>
      <c r="FJA266" s="1017"/>
      <c r="FJB266" s="1017"/>
      <c r="FJC266" s="1017"/>
      <c r="FJD266" s="1017"/>
      <c r="FJE266" s="1017"/>
      <c r="FJF266" s="1017"/>
      <c r="FJG266" s="1017"/>
      <c r="FJH266" s="1017"/>
      <c r="FJI266" s="1017"/>
      <c r="FJJ266" s="1017"/>
      <c r="FJK266" s="1017"/>
      <c r="FJL266" s="1017"/>
      <c r="FJM266" s="1017"/>
      <c r="FJN266" s="1017"/>
      <c r="FJO266" s="1017"/>
      <c r="FJP266" s="1017"/>
      <c r="FJQ266" s="1017"/>
      <c r="FJR266" s="1017"/>
      <c r="FJS266" s="1017"/>
      <c r="FJT266" s="1017"/>
      <c r="FJU266" s="1017"/>
      <c r="FJV266" s="1017"/>
      <c r="FJW266" s="1017"/>
      <c r="FJX266" s="1017"/>
      <c r="FJY266" s="1017"/>
      <c r="FJZ266" s="1017"/>
      <c r="FKA266" s="1017"/>
      <c r="FKB266" s="1017"/>
      <c r="FKC266" s="1017"/>
      <c r="FKD266" s="1017"/>
      <c r="FKE266" s="1017"/>
      <c r="FKF266" s="1017"/>
      <c r="FKG266" s="1017"/>
      <c r="FKH266" s="1017"/>
      <c r="FKI266" s="1017"/>
      <c r="FKJ266" s="1017"/>
      <c r="FKK266" s="1017"/>
      <c r="FKL266" s="1017"/>
      <c r="FKM266" s="1017"/>
      <c r="FKN266" s="1017"/>
      <c r="FKO266" s="1017"/>
      <c r="FKP266" s="1017"/>
      <c r="FKQ266" s="1017"/>
      <c r="FKR266" s="1017"/>
      <c r="FKS266" s="1017"/>
      <c r="FKT266" s="1017"/>
      <c r="FKU266" s="1017"/>
      <c r="FKV266" s="1017"/>
      <c r="FKW266" s="1017"/>
      <c r="FKX266" s="1017"/>
      <c r="FKY266" s="1017"/>
      <c r="FKZ266" s="1017"/>
      <c r="FLA266" s="1017"/>
      <c r="FLB266" s="1017"/>
      <c r="FLC266" s="1017"/>
      <c r="FLD266" s="1017"/>
      <c r="FLE266" s="1017"/>
      <c r="FLF266" s="1017"/>
      <c r="FLG266" s="1017"/>
      <c r="FLH266" s="1017"/>
      <c r="FLI266" s="1017"/>
      <c r="FLJ266" s="1017"/>
      <c r="FLK266" s="1017"/>
      <c r="FLL266" s="1017"/>
      <c r="FLM266" s="1017"/>
      <c r="FLN266" s="1017"/>
      <c r="FLO266" s="1017"/>
      <c r="FLP266" s="1017"/>
      <c r="FLQ266" s="1017"/>
      <c r="FLR266" s="1017"/>
      <c r="FLS266" s="1017"/>
      <c r="FLT266" s="1017"/>
      <c r="FLU266" s="1017"/>
      <c r="FLV266" s="1017"/>
      <c r="FLW266" s="1017"/>
      <c r="FLX266" s="1017"/>
      <c r="FLY266" s="1017"/>
      <c r="FLZ266" s="1017"/>
      <c r="FMA266" s="1017"/>
      <c r="FMB266" s="1017"/>
      <c r="FMC266" s="1017"/>
      <c r="FMD266" s="1017"/>
      <c r="FME266" s="1017"/>
      <c r="FMF266" s="1017"/>
      <c r="FMG266" s="1017"/>
      <c r="FMH266" s="1017"/>
      <c r="FMI266" s="1017"/>
      <c r="FMJ266" s="1017"/>
      <c r="FMK266" s="1017"/>
      <c r="FML266" s="1017"/>
      <c r="FMM266" s="1017"/>
      <c r="FMN266" s="1017"/>
      <c r="FMO266" s="1017"/>
      <c r="FMP266" s="1017"/>
      <c r="FMQ266" s="1017"/>
      <c r="FMR266" s="1017"/>
      <c r="FMS266" s="1017"/>
      <c r="FMT266" s="1017"/>
      <c r="FMU266" s="1017"/>
      <c r="FMV266" s="1017"/>
      <c r="FMW266" s="1017"/>
      <c r="FMX266" s="1017"/>
      <c r="FMY266" s="1017"/>
      <c r="FMZ266" s="1017"/>
      <c r="FNA266" s="1017"/>
      <c r="FNB266" s="1017"/>
      <c r="FNC266" s="1017"/>
      <c r="FND266" s="1017"/>
      <c r="FNE266" s="1017"/>
      <c r="FNF266" s="1017"/>
      <c r="FNG266" s="1017"/>
      <c r="FNH266" s="1017"/>
      <c r="FNI266" s="1017"/>
      <c r="FNJ266" s="1017"/>
      <c r="FNK266" s="1017"/>
      <c r="FNL266" s="1017"/>
      <c r="FNM266" s="1017"/>
      <c r="FNN266" s="1017"/>
      <c r="FNO266" s="1017"/>
      <c r="FNP266" s="1017"/>
      <c r="FNQ266" s="1017"/>
      <c r="FNR266" s="1017"/>
      <c r="FNS266" s="1017"/>
      <c r="FNT266" s="1017"/>
      <c r="FNU266" s="1017"/>
      <c r="FNV266" s="1017"/>
      <c r="FNW266" s="1017"/>
      <c r="FNX266" s="1017"/>
      <c r="FNY266" s="1017"/>
      <c r="FNZ266" s="1017"/>
      <c r="FOA266" s="1017"/>
      <c r="FOB266" s="1017"/>
      <c r="FOC266" s="1017"/>
      <c r="FOD266" s="1017"/>
      <c r="FOE266" s="1017"/>
      <c r="FOF266" s="1017"/>
      <c r="FOG266" s="1017"/>
      <c r="FOH266" s="1017"/>
      <c r="FOI266" s="1017"/>
      <c r="FOJ266" s="1017"/>
      <c r="FOK266" s="1017"/>
      <c r="FOL266" s="1017"/>
      <c r="FOM266" s="1017"/>
      <c r="FON266" s="1017"/>
      <c r="FOO266" s="1017"/>
      <c r="FOP266" s="1017"/>
      <c r="FOQ266" s="1017"/>
      <c r="FOR266" s="1017"/>
      <c r="FOS266" s="1017"/>
      <c r="FOT266" s="1017"/>
      <c r="FOU266" s="1017"/>
      <c r="FOV266" s="1017"/>
      <c r="FOW266" s="1017"/>
      <c r="FOX266" s="1017"/>
      <c r="FOY266" s="1017"/>
      <c r="FOZ266" s="1017"/>
      <c r="FPA266" s="1017"/>
      <c r="FPB266" s="1017"/>
      <c r="FPC266" s="1017"/>
      <c r="FPD266" s="1017"/>
      <c r="FPE266" s="1017"/>
      <c r="FPF266" s="1017"/>
      <c r="FPG266" s="1017"/>
      <c r="FPH266" s="1017"/>
      <c r="FPI266" s="1017"/>
      <c r="FPJ266" s="1017"/>
      <c r="FPK266" s="1017"/>
      <c r="FPL266" s="1017"/>
      <c r="FPM266" s="1017"/>
      <c r="FPN266" s="1017"/>
      <c r="FPO266" s="1017"/>
      <c r="FPP266" s="1017"/>
      <c r="FPQ266" s="1017"/>
      <c r="FPR266" s="1017"/>
      <c r="FPS266" s="1017"/>
      <c r="FPT266" s="1017"/>
      <c r="FPU266" s="1017"/>
      <c r="FPV266" s="1017"/>
      <c r="FPW266" s="1017"/>
      <c r="FPX266" s="1017"/>
      <c r="FPY266" s="1017"/>
      <c r="FPZ266" s="1017"/>
      <c r="FQA266" s="1017"/>
      <c r="FQB266" s="1017"/>
      <c r="FQC266" s="1017"/>
      <c r="FQD266" s="1017"/>
      <c r="FQE266" s="1017"/>
      <c r="FQF266" s="1017"/>
      <c r="FQG266" s="1017"/>
      <c r="FQH266" s="1017"/>
      <c r="FQI266" s="1017"/>
      <c r="FQJ266" s="1017"/>
      <c r="FQK266" s="1017"/>
      <c r="FQL266" s="1017"/>
      <c r="FQM266" s="1017"/>
      <c r="FQN266" s="1017"/>
      <c r="FQO266" s="1017"/>
      <c r="FQP266" s="1017"/>
      <c r="FQQ266" s="1017"/>
      <c r="FQR266" s="1017"/>
      <c r="FQS266" s="1017"/>
      <c r="FQT266" s="1017"/>
      <c r="FQU266" s="1017"/>
      <c r="FQV266" s="1017"/>
      <c r="FQW266" s="1017"/>
      <c r="FQX266" s="1017"/>
      <c r="FQY266" s="1017"/>
      <c r="FQZ266" s="1017"/>
      <c r="FRA266" s="1017"/>
      <c r="FRB266" s="1017"/>
      <c r="FRC266" s="1017"/>
      <c r="FRD266" s="1017"/>
      <c r="FRE266" s="1017"/>
      <c r="FRF266" s="1017"/>
      <c r="FRG266" s="1017"/>
      <c r="FRH266" s="1017"/>
      <c r="FRI266" s="1017"/>
      <c r="FRJ266" s="1017"/>
      <c r="FRK266" s="1017"/>
      <c r="FRL266" s="1017"/>
      <c r="FRM266" s="1017"/>
      <c r="FRN266" s="1017"/>
      <c r="FRO266" s="1017"/>
      <c r="FRP266" s="1017"/>
      <c r="FRQ266" s="1017"/>
      <c r="FRR266" s="1017"/>
      <c r="FRS266" s="1017"/>
      <c r="FRT266" s="1017"/>
      <c r="FRU266" s="1017"/>
      <c r="FRV266" s="1017"/>
      <c r="FRW266" s="1017"/>
      <c r="FRX266" s="1017"/>
      <c r="FRY266" s="1017"/>
      <c r="FRZ266" s="1017"/>
      <c r="FSA266" s="1017"/>
      <c r="FSB266" s="1017"/>
      <c r="FSC266" s="1017"/>
      <c r="FSD266" s="1017"/>
      <c r="FSE266" s="1017"/>
      <c r="FSF266" s="1017"/>
      <c r="FSG266" s="1017"/>
      <c r="FSH266" s="1017"/>
      <c r="FSI266" s="1017"/>
      <c r="FSJ266" s="1017"/>
      <c r="FSK266" s="1017"/>
      <c r="FSL266" s="1017"/>
      <c r="FSM266" s="1017"/>
      <c r="FSN266" s="1017"/>
      <c r="FSO266" s="1017"/>
      <c r="FSP266" s="1017"/>
      <c r="FSQ266" s="1017"/>
      <c r="FSR266" s="1017"/>
      <c r="FSS266" s="1017"/>
      <c r="FST266" s="1017"/>
      <c r="FSU266" s="1017"/>
      <c r="FSV266" s="1017"/>
      <c r="FSW266" s="1017"/>
      <c r="FSX266" s="1017"/>
      <c r="FSY266" s="1017"/>
      <c r="FSZ266" s="1017"/>
      <c r="FTA266" s="1017"/>
      <c r="FTB266" s="1017"/>
      <c r="FTC266" s="1017"/>
      <c r="FTD266" s="1017"/>
      <c r="FTE266" s="1017"/>
      <c r="FTF266" s="1017"/>
      <c r="FTG266" s="1017"/>
      <c r="FTH266" s="1017"/>
      <c r="FTI266" s="1017"/>
      <c r="FTJ266" s="1017"/>
      <c r="FTK266" s="1017"/>
      <c r="FTL266" s="1017"/>
      <c r="FTM266" s="1017"/>
      <c r="FTN266" s="1017"/>
      <c r="FTO266" s="1017"/>
      <c r="FTP266" s="1017"/>
      <c r="FTQ266" s="1017"/>
      <c r="FTR266" s="1017"/>
      <c r="FTS266" s="1017"/>
      <c r="FTT266" s="1017"/>
      <c r="FTU266" s="1017"/>
      <c r="FTV266" s="1017"/>
      <c r="FTW266" s="1017"/>
      <c r="FTX266" s="1017"/>
      <c r="FTY266" s="1017"/>
      <c r="FTZ266" s="1017"/>
      <c r="FUA266" s="1017"/>
      <c r="FUB266" s="1017"/>
      <c r="FUC266" s="1017"/>
      <c r="FUD266" s="1017"/>
      <c r="FUE266" s="1017"/>
      <c r="FUF266" s="1017"/>
      <c r="FUG266" s="1017"/>
      <c r="FUH266" s="1017"/>
      <c r="FUI266" s="1017"/>
      <c r="FUJ266" s="1017"/>
      <c r="FUK266" s="1017"/>
      <c r="FUL266" s="1017"/>
      <c r="FUM266" s="1017"/>
      <c r="FUN266" s="1017"/>
      <c r="FUO266" s="1017"/>
      <c r="FUP266" s="1017"/>
      <c r="FUQ266" s="1017"/>
      <c r="FUR266" s="1017"/>
      <c r="FUS266" s="1017"/>
      <c r="FUT266" s="1017"/>
      <c r="FUU266" s="1017"/>
      <c r="FUV266" s="1017"/>
      <c r="FUW266" s="1017"/>
      <c r="FUX266" s="1017"/>
      <c r="FUY266" s="1017"/>
      <c r="FUZ266" s="1017"/>
      <c r="FVA266" s="1017"/>
      <c r="FVB266" s="1017"/>
      <c r="FVC266" s="1017"/>
      <c r="FVD266" s="1017"/>
      <c r="FVE266" s="1017"/>
      <c r="FVF266" s="1017"/>
      <c r="FVG266" s="1017"/>
      <c r="FVH266" s="1017"/>
      <c r="FVI266" s="1017"/>
      <c r="FVJ266" s="1017"/>
      <c r="FVK266" s="1017"/>
      <c r="FVL266" s="1017"/>
      <c r="FVM266" s="1017"/>
      <c r="FVN266" s="1017"/>
      <c r="FVO266" s="1017"/>
      <c r="FVP266" s="1017"/>
      <c r="FVQ266" s="1017"/>
      <c r="FVR266" s="1017"/>
      <c r="FVS266" s="1017"/>
      <c r="FVT266" s="1017"/>
      <c r="FVU266" s="1017"/>
      <c r="FVV266" s="1017"/>
      <c r="FVW266" s="1017"/>
      <c r="FVX266" s="1017"/>
      <c r="FVY266" s="1017"/>
      <c r="FVZ266" s="1017"/>
      <c r="FWA266" s="1017"/>
      <c r="FWB266" s="1017"/>
      <c r="FWC266" s="1017"/>
      <c r="FWD266" s="1017"/>
      <c r="FWE266" s="1017"/>
      <c r="FWF266" s="1017"/>
      <c r="FWG266" s="1017"/>
      <c r="FWH266" s="1017"/>
      <c r="FWI266" s="1017"/>
      <c r="FWJ266" s="1017"/>
      <c r="FWK266" s="1017"/>
      <c r="FWL266" s="1017"/>
      <c r="FWM266" s="1017"/>
      <c r="FWN266" s="1017"/>
      <c r="FWO266" s="1017"/>
      <c r="FWP266" s="1017"/>
      <c r="FWQ266" s="1017"/>
      <c r="FWR266" s="1017"/>
      <c r="FWS266" s="1017"/>
      <c r="FWT266" s="1017"/>
      <c r="FWU266" s="1017"/>
      <c r="FWV266" s="1017"/>
      <c r="FWW266" s="1017"/>
      <c r="FWX266" s="1017"/>
      <c r="FWY266" s="1017"/>
      <c r="FWZ266" s="1017"/>
      <c r="FXA266" s="1017"/>
      <c r="FXB266" s="1017"/>
      <c r="FXC266" s="1017"/>
      <c r="FXD266" s="1017"/>
      <c r="FXE266" s="1017"/>
      <c r="FXF266" s="1017"/>
      <c r="FXG266" s="1017"/>
      <c r="FXH266" s="1017"/>
      <c r="FXI266" s="1017"/>
      <c r="FXJ266" s="1017"/>
      <c r="FXK266" s="1017"/>
      <c r="FXL266" s="1017"/>
      <c r="FXM266" s="1017"/>
      <c r="FXN266" s="1017"/>
      <c r="FXO266" s="1017"/>
      <c r="FXP266" s="1017"/>
      <c r="FXQ266" s="1017"/>
      <c r="FXR266" s="1017"/>
      <c r="FXS266" s="1017"/>
      <c r="FXT266" s="1017"/>
      <c r="FXU266" s="1017"/>
      <c r="FXV266" s="1017"/>
      <c r="FXW266" s="1017"/>
      <c r="FXX266" s="1017"/>
      <c r="FXY266" s="1017"/>
      <c r="FXZ266" s="1017"/>
      <c r="FYA266" s="1017"/>
      <c r="FYB266" s="1017"/>
      <c r="FYC266" s="1017"/>
      <c r="FYD266" s="1017"/>
      <c r="FYE266" s="1017"/>
      <c r="FYF266" s="1017"/>
      <c r="FYG266" s="1017"/>
      <c r="FYH266" s="1017"/>
      <c r="FYI266" s="1017"/>
      <c r="FYJ266" s="1017"/>
      <c r="FYK266" s="1017"/>
      <c r="FYL266" s="1017"/>
      <c r="FYM266" s="1017"/>
      <c r="FYN266" s="1017"/>
      <c r="FYO266" s="1017"/>
      <c r="FYP266" s="1017"/>
      <c r="FYQ266" s="1017"/>
      <c r="FYR266" s="1017"/>
      <c r="FYS266" s="1017"/>
      <c r="FYT266" s="1017"/>
      <c r="FYU266" s="1017"/>
      <c r="FYV266" s="1017"/>
      <c r="FYW266" s="1017"/>
      <c r="FYX266" s="1017"/>
      <c r="FYY266" s="1017"/>
      <c r="FYZ266" s="1017"/>
      <c r="FZA266" s="1017"/>
      <c r="FZB266" s="1017"/>
      <c r="FZC266" s="1017"/>
      <c r="FZD266" s="1017"/>
      <c r="FZE266" s="1017"/>
      <c r="FZF266" s="1017"/>
      <c r="FZG266" s="1017"/>
      <c r="FZH266" s="1017"/>
      <c r="FZI266" s="1017"/>
      <c r="FZJ266" s="1017"/>
      <c r="FZK266" s="1017"/>
      <c r="FZL266" s="1017"/>
      <c r="FZM266" s="1017"/>
      <c r="FZN266" s="1017"/>
      <c r="FZO266" s="1017"/>
      <c r="FZP266" s="1017"/>
      <c r="FZQ266" s="1017"/>
      <c r="FZR266" s="1017"/>
      <c r="FZS266" s="1017"/>
      <c r="FZT266" s="1017"/>
      <c r="FZU266" s="1017"/>
      <c r="FZV266" s="1017"/>
      <c r="FZW266" s="1017"/>
      <c r="FZX266" s="1017"/>
      <c r="FZY266" s="1017"/>
      <c r="FZZ266" s="1017"/>
      <c r="GAA266" s="1017"/>
      <c r="GAB266" s="1017"/>
      <c r="GAC266" s="1017"/>
      <c r="GAD266" s="1017"/>
      <c r="GAE266" s="1017"/>
      <c r="GAF266" s="1017"/>
      <c r="GAG266" s="1017"/>
      <c r="GAH266" s="1017"/>
      <c r="GAI266" s="1017"/>
      <c r="GAJ266" s="1017"/>
      <c r="GAK266" s="1017"/>
      <c r="GAL266" s="1017"/>
      <c r="GAM266" s="1017"/>
      <c r="GAN266" s="1017"/>
      <c r="GAO266" s="1017"/>
      <c r="GAP266" s="1017"/>
      <c r="GAQ266" s="1017"/>
      <c r="GAR266" s="1017"/>
      <c r="GAS266" s="1017"/>
      <c r="GAT266" s="1017"/>
      <c r="GAU266" s="1017"/>
      <c r="GAV266" s="1017"/>
      <c r="GAW266" s="1017"/>
      <c r="GAX266" s="1017"/>
      <c r="GAY266" s="1017"/>
      <c r="GAZ266" s="1017"/>
      <c r="GBA266" s="1017"/>
      <c r="GBB266" s="1017"/>
      <c r="GBC266" s="1017"/>
      <c r="GBD266" s="1017"/>
      <c r="GBE266" s="1017"/>
      <c r="GBF266" s="1017"/>
      <c r="GBG266" s="1017"/>
      <c r="GBH266" s="1017"/>
      <c r="GBI266" s="1017"/>
      <c r="GBJ266" s="1017"/>
      <c r="GBK266" s="1017"/>
      <c r="GBL266" s="1017"/>
      <c r="GBM266" s="1017"/>
      <c r="GBN266" s="1017"/>
      <c r="GBO266" s="1017"/>
      <c r="GBP266" s="1017"/>
      <c r="GBQ266" s="1017"/>
      <c r="GBR266" s="1017"/>
      <c r="GBS266" s="1017"/>
      <c r="GBT266" s="1017"/>
      <c r="GBU266" s="1017"/>
      <c r="GBV266" s="1017"/>
      <c r="GBW266" s="1017"/>
      <c r="GBX266" s="1017"/>
      <c r="GBY266" s="1017"/>
      <c r="GBZ266" s="1017"/>
      <c r="GCA266" s="1017"/>
      <c r="GCB266" s="1017"/>
      <c r="GCC266" s="1017"/>
      <c r="GCD266" s="1017"/>
      <c r="GCE266" s="1017"/>
      <c r="GCF266" s="1017"/>
      <c r="GCG266" s="1017"/>
      <c r="GCH266" s="1017"/>
      <c r="GCI266" s="1017"/>
      <c r="GCJ266" s="1017"/>
      <c r="GCK266" s="1017"/>
      <c r="GCL266" s="1017"/>
      <c r="GCM266" s="1017"/>
      <c r="GCN266" s="1017"/>
      <c r="GCO266" s="1017"/>
      <c r="GCP266" s="1017"/>
      <c r="GCQ266" s="1017"/>
      <c r="GCR266" s="1017"/>
      <c r="GCS266" s="1017"/>
      <c r="GCT266" s="1017"/>
      <c r="GCU266" s="1017"/>
      <c r="GCV266" s="1017"/>
      <c r="GCW266" s="1017"/>
      <c r="GCX266" s="1017"/>
      <c r="GCY266" s="1017"/>
      <c r="GCZ266" s="1017"/>
      <c r="GDA266" s="1017"/>
      <c r="GDB266" s="1017"/>
      <c r="GDC266" s="1017"/>
      <c r="GDD266" s="1017"/>
      <c r="GDE266" s="1017"/>
      <c r="GDF266" s="1017"/>
      <c r="GDG266" s="1017"/>
      <c r="GDH266" s="1017"/>
      <c r="GDI266" s="1017"/>
      <c r="GDJ266" s="1017"/>
      <c r="GDK266" s="1017"/>
      <c r="GDL266" s="1017"/>
      <c r="GDM266" s="1017"/>
      <c r="GDN266" s="1017"/>
      <c r="GDO266" s="1017"/>
      <c r="GDP266" s="1017"/>
      <c r="GDQ266" s="1017"/>
      <c r="GDR266" s="1017"/>
      <c r="GDS266" s="1017"/>
      <c r="GDT266" s="1017"/>
      <c r="GDU266" s="1017"/>
      <c r="GDV266" s="1017"/>
      <c r="GDW266" s="1017"/>
      <c r="GDX266" s="1017"/>
      <c r="GDY266" s="1017"/>
      <c r="GDZ266" s="1017"/>
      <c r="GEA266" s="1017"/>
      <c r="GEB266" s="1017"/>
      <c r="GEC266" s="1017"/>
      <c r="GED266" s="1017"/>
      <c r="GEE266" s="1017"/>
      <c r="GEF266" s="1017"/>
      <c r="GEG266" s="1017"/>
      <c r="GEH266" s="1017"/>
      <c r="GEI266" s="1017"/>
      <c r="GEJ266" s="1017"/>
      <c r="GEK266" s="1017"/>
      <c r="GEL266" s="1017"/>
      <c r="GEM266" s="1017"/>
      <c r="GEN266" s="1017"/>
      <c r="GEO266" s="1017"/>
      <c r="GEP266" s="1017"/>
      <c r="GEQ266" s="1017"/>
      <c r="GER266" s="1017"/>
      <c r="GES266" s="1017"/>
      <c r="GET266" s="1017"/>
      <c r="GEU266" s="1017"/>
      <c r="GEV266" s="1017"/>
      <c r="GEW266" s="1017"/>
      <c r="GEX266" s="1017"/>
      <c r="GEY266" s="1017"/>
      <c r="GEZ266" s="1017"/>
      <c r="GFA266" s="1017"/>
      <c r="GFB266" s="1017"/>
      <c r="GFC266" s="1017"/>
      <c r="GFD266" s="1017"/>
      <c r="GFE266" s="1017"/>
      <c r="GFF266" s="1017"/>
      <c r="GFG266" s="1017"/>
      <c r="GFH266" s="1017"/>
      <c r="GFI266" s="1017"/>
      <c r="GFJ266" s="1017"/>
      <c r="GFK266" s="1017"/>
      <c r="GFL266" s="1017"/>
      <c r="GFM266" s="1017"/>
      <c r="GFN266" s="1017"/>
      <c r="GFO266" s="1017"/>
      <c r="GFP266" s="1017"/>
      <c r="GFQ266" s="1017"/>
      <c r="GFR266" s="1017"/>
      <c r="GFS266" s="1017"/>
      <c r="GFT266" s="1017"/>
      <c r="GFU266" s="1017"/>
      <c r="GFV266" s="1017"/>
      <c r="GFW266" s="1017"/>
      <c r="GFX266" s="1017"/>
      <c r="GFY266" s="1017"/>
      <c r="GFZ266" s="1017"/>
      <c r="GGA266" s="1017"/>
      <c r="GGB266" s="1017"/>
      <c r="GGC266" s="1017"/>
      <c r="GGD266" s="1017"/>
      <c r="GGE266" s="1017"/>
      <c r="GGF266" s="1017"/>
      <c r="GGG266" s="1017"/>
      <c r="GGH266" s="1017"/>
      <c r="GGI266" s="1017"/>
      <c r="GGJ266" s="1017"/>
      <c r="GGK266" s="1017"/>
      <c r="GGL266" s="1017"/>
      <c r="GGM266" s="1017"/>
      <c r="GGN266" s="1017"/>
      <c r="GGO266" s="1017"/>
      <c r="GGP266" s="1017"/>
      <c r="GGQ266" s="1017"/>
      <c r="GGR266" s="1017"/>
      <c r="GGS266" s="1017"/>
      <c r="GGT266" s="1017"/>
      <c r="GGU266" s="1017"/>
      <c r="GGV266" s="1017"/>
      <c r="GGW266" s="1017"/>
      <c r="GGX266" s="1017"/>
      <c r="GGY266" s="1017"/>
      <c r="GGZ266" s="1017"/>
      <c r="GHA266" s="1017"/>
      <c r="GHB266" s="1017"/>
      <c r="GHC266" s="1017"/>
      <c r="GHD266" s="1017"/>
      <c r="GHE266" s="1017"/>
      <c r="GHF266" s="1017"/>
      <c r="GHG266" s="1017"/>
      <c r="GHH266" s="1017"/>
      <c r="GHI266" s="1017"/>
      <c r="GHJ266" s="1017"/>
      <c r="GHK266" s="1017"/>
      <c r="GHL266" s="1017"/>
      <c r="GHM266" s="1017"/>
      <c r="GHN266" s="1017"/>
      <c r="GHO266" s="1017"/>
      <c r="GHP266" s="1017"/>
      <c r="GHQ266" s="1017"/>
      <c r="GHR266" s="1017"/>
      <c r="GHS266" s="1017"/>
      <c r="GHT266" s="1017"/>
      <c r="GHU266" s="1017"/>
      <c r="GHV266" s="1017"/>
      <c r="GHW266" s="1017"/>
      <c r="GHX266" s="1017"/>
      <c r="GHY266" s="1017"/>
      <c r="GHZ266" s="1017"/>
      <c r="GIA266" s="1017"/>
      <c r="GIB266" s="1017"/>
      <c r="GIC266" s="1017"/>
      <c r="GID266" s="1017"/>
      <c r="GIE266" s="1017"/>
      <c r="GIF266" s="1017"/>
      <c r="GIG266" s="1017"/>
      <c r="GIH266" s="1017"/>
      <c r="GII266" s="1017"/>
      <c r="GIJ266" s="1017"/>
      <c r="GIK266" s="1017"/>
      <c r="GIL266" s="1017"/>
      <c r="GIM266" s="1017"/>
      <c r="GIN266" s="1017"/>
      <c r="GIO266" s="1017"/>
      <c r="GIP266" s="1017"/>
      <c r="GIQ266" s="1017"/>
      <c r="GIR266" s="1017"/>
      <c r="GIS266" s="1017"/>
      <c r="GIT266" s="1017"/>
      <c r="GIU266" s="1017"/>
      <c r="GIV266" s="1017"/>
      <c r="GIW266" s="1017"/>
      <c r="GIX266" s="1017"/>
      <c r="GIY266" s="1017"/>
      <c r="GIZ266" s="1017"/>
      <c r="GJA266" s="1017"/>
      <c r="GJB266" s="1017"/>
      <c r="GJC266" s="1017"/>
      <c r="GJD266" s="1017"/>
      <c r="GJE266" s="1017"/>
      <c r="GJF266" s="1017"/>
      <c r="GJG266" s="1017"/>
      <c r="GJH266" s="1017"/>
      <c r="GJI266" s="1017"/>
      <c r="GJJ266" s="1017"/>
      <c r="GJK266" s="1017"/>
      <c r="GJL266" s="1017"/>
      <c r="GJM266" s="1017"/>
      <c r="GJN266" s="1017"/>
      <c r="GJO266" s="1017"/>
      <c r="GJP266" s="1017"/>
      <c r="GJQ266" s="1017"/>
      <c r="GJR266" s="1017"/>
      <c r="GJS266" s="1017"/>
      <c r="GJT266" s="1017"/>
      <c r="GJU266" s="1017"/>
      <c r="GJV266" s="1017"/>
      <c r="GJW266" s="1017"/>
      <c r="GJX266" s="1017"/>
      <c r="GJY266" s="1017"/>
      <c r="GJZ266" s="1017"/>
      <c r="GKA266" s="1017"/>
      <c r="GKB266" s="1017"/>
      <c r="GKC266" s="1017"/>
      <c r="GKD266" s="1017"/>
      <c r="GKE266" s="1017"/>
      <c r="GKF266" s="1017"/>
      <c r="GKG266" s="1017"/>
      <c r="GKH266" s="1017"/>
      <c r="GKI266" s="1017"/>
      <c r="GKJ266" s="1017"/>
      <c r="GKK266" s="1017"/>
      <c r="GKL266" s="1017"/>
      <c r="GKM266" s="1017"/>
      <c r="GKN266" s="1017"/>
      <c r="GKO266" s="1017"/>
      <c r="GKP266" s="1017"/>
      <c r="GKQ266" s="1017"/>
      <c r="GKR266" s="1017"/>
      <c r="GKS266" s="1017"/>
      <c r="GKT266" s="1017"/>
      <c r="GKU266" s="1017"/>
      <c r="GKV266" s="1017"/>
      <c r="GKW266" s="1017"/>
      <c r="GKX266" s="1017"/>
      <c r="GKY266" s="1017"/>
      <c r="GKZ266" s="1017"/>
      <c r="GLA266" s="1017"/>
      <c r="GLB266" s="1017"/>
      <c r="GLC266" s="1017"/>
      <c r="GLD266" s="1017"/>
      <c r="GLE266" s="1017"/>
      <c r="GLF266" s="1017"/>
      <c r="GLG266" s="1017"/>
      <c r="GLH266" s="1017"/>
      <c r="GLI266" s="1017"/>
      <c r="GLJ266" s="1017"/>
      <c r="GLK266" s="1017"/>
      <c r="GLL266" s="1017"/>
      <c r="GLM266" s="1017"/>
      <c r="GLN266" s="1017"/>
      <c r="GLO266" s="1017"/>
      <c r="GLP266" s="1017"/>
      <c r="GLQ266" s="1017"/>
      <c r="GLR266" s="1017"/>
      <c r="GLS266" s="1017"/>
      <c r="GLT266" s="1017"/>
      <c r="GLU266" s="1017"/>
      <c r="GLV266" s="1017"/>
      <c r="GLW266" s="1017"/>
      <c r="GLX266" s="1017"/>
      <c r="GLY266" s="1017"/>
      <c r="GLZ266" s="1017"/>
      <c r="GMA266" s="1017"/>
      <c r="GMB266" s="1017"/>
      <c r="GMC266" s="1017"/>
      <c r="GMD266" s="1017"/>
      <c r="GME266" s="1017"/>
      <c r="GMF266" s="1017"/>
      <c r="GMG266" s="1017"/>
      <c r="GMH266" s="1017"/>
      <c r="GMI266" s="1017"/>
      <c r="GMJ266" s="1017"/>
      <c r="GMK266" s="1017"/>
      <c r="GML266" s="1017"/>
      <c r="GMM266" s="1017"/>
      <c r="GMN266" s="1017"/>
      <c r="GMO266" s="1017"/>
      <c r="GMP266" s="1017"/>
      <c r="GMQ266" s="1017"/>
      <c r="GMR266" s="1017"/>
      <c r="GMS266" s="1017"/>
      <c r="GMT266" s="1017"/>
      <c r="GMU266" s="1017"/>
      <c r="GMV266" s="1017"/>
      <c r="GMW266" s="1017"/>
      <c r="GMX266" s="1017"/>
      <c r="GMY266" s="1017"/>
      <c r="GMZ266" s="1017"/>
      <c r="GNA266" s="1017"/>
      <c r="GNB266" s="1017"/>
      <c r="GNC266" s="1017"/>
      <c r="GND266" s="1017"/>
      <c r="GNE266" s="1017"/>
      <c r="GNF266" s="1017"/>
      <c r="GNG266" s="1017"/>
      <c r="GNH266" s="1017"/>
      <c r="GNI266" s="1017"/>
      <c r="GNJ266" s="1017"/>
      <c r="GNK266" s="1017"/>
      <c r="GNL266" s="1017"/>
      <c r="GNM266" s="1017"/>
      <c r="GNN266" s="1017"/>
      <c r="GNO266" s="1017"/>
      <c r="GNP266" s="1017"/>
      <c r="GNQ266" s="1017"/>
      <c r="GNR266" s="1017"/>
      <c r="GNS266" s="1017"/>
      <c r="GNT266" s="1017"/>
      <c r="GNU266" s="1017"/>
      <c r="GNV266" s="1017"/>
      <c r="GNW266" s="1017"/>
      <c r="GNX266" s="1017"/>
      <c r="GNY266" s="1017"/>
      <c r="GNZ266" s="1017"/>
      <c r="GOA266" s="1017"/>
      <c r="GOB266" s="1017"/>
      <c r="GOC266" s="1017"/>
      <c r="GOD266" s="1017"/>
      <c r="GOE266" s="1017"/>
      <c r="GOF266" s="1017"/>
      <c r="GOG266" s="1017"/>
      <c r="GOH266" s="1017"/>
      <c r="GOI266" s="1017"/>
      <c r="GOJ266" s="1017"/>
      <c r="GOK266" s="1017"/>
      <c r="GOL266" s="1017"/>
      <c r="GOM266" s="1017"/>
      <c r="GON266" s="1017"/>
      <c r="GOO266" s="1017"/>
      <c r="GOP266" s="1017"/>
      <c r="GOQ266" s="1017"/>
      <c r="GOR266" s="1017"/>
      <c r="GOS266" s="1017"/>
      <c r="GOT266" s="1017"/>
      <c r="GOU266" s="1017"/>
      <c r="GOV266" s="1017"/>
      <c r="GOW266" s="1017"/>
      <c r="GOX266" s="1017"/>
      <c r="GOY266" s="1017"/>
      <c r="GOZ266" s="1017"/>
      <c r="GPA266" s="1017"/>
      <c r="GPB266" s="1017"/>
      <c r="GPC266" s="1017"/>
      <c r="GPD266" s="1017"/>
      <c r="GPE266" s="1017"/>
      <c r="GPF266" s="1017"/>
      <c r="GPG266" s="1017"/>
      <c r="GPH266" s="1017"/>
      <c r="GPI266" s="1017"/>
      <c r="GPJ266" s="1017"/>
      <c r="GPK266" s="1017"/>
      <c r="GPL266" s="1017"/>
      <c r="GPM266" s="1017"/>
      <c r="GPN266" s="1017"/>
      <c r="GPO266" s="1017"/>
      <c r="GPP266" s="1017"/>
      <c r="GPQ266" s="1017"/>
      <c r="GPR266" s="1017"/>
      <c r="GPS266" s="1017"/>
      <c r="GPT266" s="1017"/>
      <c r="GPU266" s="1017"/>
      <c r="GPV266" s="1017"/>
      <c r="GPW266" s="1017"/>
      <c r="GPX266" s="1017"/>
      <c r="GPY266" s="1017"/>
      <c r="GPZ266" s="1017"/>
      <c r="GQA266" s="1017"/>
      <c r="GQB266" s="1017"/>
      <c r="GQC266" s="1017"/>
      <c r="GQD266" s="1017"/>
      <c r="GQE266" s="1017"/>
      <c r="GQF266" s="1017"/>
      <c r="GQG266" s="1017"/>
      <c r="GQH266" s="1017"/>
      <c r="GQI266" s="1017"/>
      <c r="GQJ266" s="1017"/>
      <c r="GQK266" s="1017"/>
      <c r="GQL266" s="1017"/>
      <c r="GQM266" s="1017"/>
      <c r="GQN266" s="1017"/>
      <c r="GQO266" s="1017"/>
      <c r="GQP266" s="1017"/>
      <c r="GQQ266" s="1017"/>
      <c r="GQR266" s="1017"/>
      <c r="GQS266" s="1017"/>
      <c r="GQT266" s="1017"/>
      <c r="GQU266" s="1017"/>
      <c r="GQV266" s="1017"/>
      <c r="GQW266" s="1017"/>
      <c r="GQX266" s="1017"/>
      <c r="GQY266" s="1017"/>
      <c r="GQZ266" s="1017"/>
      <c r="GRA266" s="1017"/>
      <c r="GRB266" s="1017"/>
      <c r="GRC266" s="1017"/>
      <c r="GRD266" s="1017"/>
      <c r="GRE266" s="1017"/>
      <c r="GRF266" s="1017"/>
      <c r="GRG266" s="1017"/>
      <c r="GRH266" s="1017"/>
      <c r="GRI266" s="1017"/>
      <c r="GRJ266" s="1017"/>
      <c r="GRK266" s="1017"/>
      <c r="GRL266" s="1017"/>
      <c r="GRM266" s="1017"/>
      <c r="GRN266" s="1017"/>
      <c r="GRO266" s="1017"/>
      <c r="GRP266" s="1017"/>
      <c r="GRQ266" s="1017"/>
      <c r="GRR266" s="1017"/>
      <c r="GRS266" s="1017"/>
      <c r="GRT266" s="1017"/>
      <c r="GRU266" s="1017"/>
      <c r="GRV266" s="1017"/>
      <c r="GRW266" s="1017"/>
      <c r="GRX266" s="1017"/>
      <c r="GRY266" s="1017"/>
      <c r="GRZ266" s="1017"/>
      <c r="GSA266" s="1017"/>
      <c r="GSB266" s="1017"/>
      <c r="GSC266" s="1017"/>
      <c r="GSD266" s="1017"/>
      <c r="GSE266" s="1017"/>
      <c r="GSF266" s="1017"/>
      <c r="GSG266" s="1017"/>
      <c r="GSH266" s="1017"/>
      <c r="GSI266" s="1017"/>
      <c r="GSJ266" s="1017"/>
      <c r="GSK266" s="1017"/>
      <c r="GSL266" s="1017"/>
      <c r="GSM266" s="1017"/>
      <c r="GSN266" s="1017"/>
      <c r="GSO266" s="1017"/>
      <c r="GSP266" s="1017"/>
      <c r="GSQ266" s="1017"/>
      <c r="GSR266" s="1017"/>
      <c r="GSS266" s="1017"/>
      <c r="GST266" s="1017"/>
      <c r="GSU266" s="1017"/>
      <c r="GSV266" s="1017"/>
      <c r="GSW266" s="1017"/>
      <c r="GSX266" s="1017"/>
      <c r="GSY266" s="1017"/>
      <c r="GSZ266" s="1017"/>
      <c r="GTA266" s="1017"/>
      <c r="GTB266" s="1017"/>
      <c r="GTC266" s="1017"/>
      <c r="GTD266" s="1017"/>
      <c r="GTE266" s="1017"/>
      <c r="GTF266" s="1017"/>
      <c r="GTG266" s="1017"/>
      <c r="GTH266" s="1017"/>
      <c r="GTI266" s="1017"/>
      <c r="GTJ266" s="1017"/>
      <c r="GTK266" s="1017"/>
      <c r="GTL266" s="1017"/>
      <c r="GTM266" s="1017"/>
      <c r="GTN266" s="1017"/>
      <c r="GTO266" s="1017"/>
      <c r="GTP266" s="1017"/>
      <c r="GTQ266" s="1017"/>
      <c r="GTR266" s="1017"/>
      <c r="GTS266" s="1017"/>
      <c r="GTT266" s="1017"/>
      <c r="GTU266" s="1017"/>
      <c r="GTV266" s="1017"/>
      <c r="GTW266" s="1017"/>
      <c r="GTX266" s="1017"/>
      <c r="GTY266" s="1017"/>
      <c r="GTZ266" s="1017"/>
      <c r="GUA266" s="1017"/>
      <c r="GUB266" s="1017"/>
      <c r="GUC266" s="1017"/>
      <c r="GUD266" s="1017"/>
      <c r="GUE266" s="1017"/>
      <c r="GUF266" s="1017"/>
      <c r="GUG266" s="1017"/>
      <c r="GUH266" s="1017"/>
      <c r="GUI266" s="1017"/>
      <c r="GUJ266" s="1017"/>
      <c r="GUK266" s="1017"/>
      <c r="GUL266" s="1017"/>
      <c r="GUM266" s="1017"/>
      <c r="GUN266" s="1017"/>
      <c r="GUO266" s="1017"/>
      <c r="GUP266" s="1017"/>
      <c r="GUQ266" s="1017"/>
      <c r="GUR266" s="1017"/>
      <c r="GUS266" s="1017"/>
      <c r="GUT266" s="1017"/>
      <c r="GUU266" s="1017"/>
      <c r="GUV266" s="1017"/>
      <c r="GUW266" s="1017"/>
      <c r="GUX266" s="1017"/>
      <c r="GUY266" s="1017"/>
      <c r="GUZ266" s="1017"/>
      <c r="GVA266" s="1017"/>
      <c r="GVB266" s="1017"/>
      <c r="GVC266" s="1017"/>
      <c r="GVD266" s="1017"/>
      <c r="GVE266" s="1017"/>
      <c r="GVF266" s="1017"/>
      <c r="GVG266" s="1017"/>
      <c r="GVH266" s="1017"/>
      <c r="GVI266" s="1017"/>
      <c r="GVJ266" s="1017"/>
      <c r="GVK266" s="1017"/>
      <c r="GVL266" s="1017"/>
      <c r="GVM266" s="1017"/>
      <c r="GVN266" s="1017"/>
      <c r="GVO266" s="1017"/>
      <c r="GVP266" s="1017"/>
      <c r="GVQ266" s="1017"/>
      <c r="GVR266" s="1017"/>
      <c r="GVS266" s="1017"/>
      <c r="GVT266" s="1017"/>
      <c r="GVU266" s="1017"/>
      <c r="GVV266" s="1017"/>
      <c r="GVW266" s="1017"/>
      <c r="GVX266" s="1017"/>
      <c r="GVY266" s="1017"/>
      <c r="GVZ266" s="1017"/>
      <c r="GWA266" s="1017"/>
      <c r="GWB266" s="1017"/>
      <c r="GWC266" s="1017"/>
      <c r="GWD266" s="1017"/>
      <c r="GWE266" s="1017"/>
      <c r="GWF266" s="1017"/>
      <c r="GWG266" s="1017"/>
      <c r="GWH266" s="1017"/>
      <c r="GWI266" s="1017"/>
      <c r="GWJ266" s="1017"/>
      <c r="GWK266" s="1017"/>
      <c r="GWL266" s="1017"/>
      <c r="GWM266" s="1017"/>
      <c r="GWN266" s="1017"/>
      <c r="GWO266" s="1017"/>
      <c r="GWP266" s="1017"/>
      <c r="GWQ266" s="1017"/>
      <c r="GWR266" s="1017"/>
      <c r="GWS266" s="1017"/>
      <c r="GWT266" s="1017"/>
      <c r="GWU266" s="1017"/>
      <c r="GWV266" s="1017"/>
      <c r="GWW266" s="1017"/>
      <c r="GWX266" s="1017"/>
      <c r="GWY266" s="1017"/>
      <c r="GWZ266" s="1017"/>
      <c r="GXA266" s="1017"/>
      <c r="GXB266" s="1017"/>
      <c r="GXC266" s="1017"/>
      <c r="GXD266" s="1017"/>
      <c r="GXE266" s="1017"/>
      <c r="GXF266" s="1017"/>
      <c r="GXG266" s="1017"/>
      <c r="GXH266" s="1017"/>
      <c r="GXI266" s="1017"/>
      <c r="GXJ266" s="1017"/>
      <c r="GXK266" s="1017"/>
      <c r="GXL266" s="1017"/>
      <c r="GXM266" s="1017"/>
      <c r="GXN266" s="1017"/>
      <c r="GXO266" s="1017"/>
      <c r="GXP266" s="1017"/>
      <c r="GXQ266" s="1017"/>
      <c r="GXR266" s="1017"/>
      <c r="GXS266" s="1017"/>
      <c r="GXT266" s="1017"/>
      <c r="GXU266" s="1017"/>
      <c r="GXV266" s="1017"/>
      <c r="GXW266" s="1017"/>
      <c r="GXX266" s="1017"/>
      <c r="GXY266" s="1017"/>
      <c r="GXZ266" s="1017"/>
      <c r="GYA266" s="1017"/>
      <c r="GYB266" s="1017"/>
      <c r="GYC266" s="1017"/>
      <c r="GYD266" s="1017"/>
      <c r="GYE266" s="1017"/>
      <c r="GYF266" s="1017"/>
      <c r="GYG266" s="1017"/>
      <c r="GYH266" s="1017"/>
      <c r="GYI266" s="1017"/>
      <c r="GYJ266" s="1017"/>
      <c r="GYK266" s="1017"/>
      <c r="GYL266" s="1017"/>
      <c r="GYM266" s="1017"/>
      <c r="GYN266" s="1017"/>
      <c r="GYO266" s="1017"/>
      <c r="GYP266" s="1017"/>
      <c r="GYQ266" s="1017"/>
      <c r="GYR266" s="1017"/>
      <c r="GYS266" s="1017"/>
      <c r="GYT266" s="1017"/>
      <c r="GYU266" s="1017"/>
      <c r="GYV266" s="1017"/>
      <c r="GYW266" s="1017"/>
      <c r="GYX266" s="1017"/>
      <c r="GYY266" s="1017"/>
      <c r="GYZ266" s="1017"/>
      <c r="GZA266" s="1017"/>
      <c r="GZB266" s="1017"/>
      <c r="GZC266" s="1017"/>
      <c r="GZD266" s="1017"/>
      <c r="GZE266" s="1017"/>
      <c r="GZF266" s="1017"/>
      <c r="GZG266" s="1017"/>
      <c r="GZH266" s="1017"/>
      <c r="GZI266" s="1017"/>
      <c r="GZJ266" s="1017"/>
      <c r="GZK266" s="1017"/>
      <c r="GZL266" s="1017"/>
      <c r="GZM266" s="1017"/>
      <c r="GZN266" s="1017"/>
      <c r="GZO266" s="1017"/>
      <c r="GZP266" s="1017"/>
      <c r="GZQ266" s="1017"/>
      <c r="GZR266" s="1017"/>
      <c r="GZS266" s="1017"/>
      <c r="GZT266" s="1017"/>
      <c r="GZU266" s="1017"/>
      <c r="GZV266" s="1017"/>
      <c r="GZW266" s="1017"/>
      <c r="GZX266" s="1017"/>
      <c r="GZY266" s="1017"/>
      <c r="GZZ266" s="1017"/>
      <c r="HAA266" s="1017"/>
      <c r="HAB266" s="1017"/>
      <c r="HAC266" s="1017"/>
      <c r="HAD266" s="1017"/>
      <c r="HAE266" s="1017"/>
      <c r="HAF266" s="1017"/>
      <c r="HAG266" s="1017"/>
      <c r="HAH266" s="1017"/>
      <c r="HAI266" s="1017"/>
      <c r="HAJ266" s="1017"/>
      <c r="HAK266" s="1017"/>
      <c r="HAL266" s="1017"/>
      <c r="HAM266" s="1017"/>
      <c r="HAN266" s="1017"/>
      <c r="HAO266" s="1017"/>
      <c r="HAP266" s="1017"/>
      <c r="HAQ266" s="1017"/>
      <c r="HAR266" s="1017"/>
      <c r="HAS266" s="1017"/>
      <c r="HAT266" s="1017"/>
      <c r="HAU266" s="1017"/>
      <c r="HAV266" s="1017"/>
      <c r="HAW266" s="1017"/>
      <c r="HAX266" s="1017"/>
      <c r="HAY266" s="1017"/>
      <c r="HAZ266" s="1017"/>
      <c r="HBA266" s="1017"/>
      <c r="HBB266" s="1017"/>
      <c r="HBC266" s="1017"/>
      <c r="HBD266" s="1017"/>
      <c r="HBE266" s="1017"/>
      <c r="HBF266" s="1017"/>
      <c r="HBG266" s="1017"/>
      <c r="HBH266" s="1017"/>
      <c r="HBI266" s="1017"/>
      <c r="HBJ266" s="1017"/>
      <c r="HBK266" s="1017"/>
      <c r="HBL266" s="1017"/>
      <c r="HBM266" s="1017"/>
      <c r="HBN266" s="1017"/>
      <c r="HBO266" s="1017"/>
      <c r="HBP266" s="1017"/>
      <c r="HBQ266" s="1017"/>
      <c r="HBR266" s="1017"/>
      <c r="HBS266" s="1017"/>
      <c r="HBT266" s="1017"/>
      <c r="HBU266" s="1017"/>
      <c r="HBV266" s="1017"/>
      <c r="HBW266" s="1017"/>
      <c r="HBX266" s="1017"/>
      <c r="HBY266" s="1017"/>
      <c r="HBZ266" s="1017"/>
      <c r="HCA266" s="1017"/>
      <c r="HCB266" s="1017"/>
      <c r="HCC266" s="1017"/>
      <c r="HCD266" s="1017"/>
      <c r="HCE266" s="1017"/>
      <c r="HCF266" s="1017"/>
      <c r="HCG266" s="1017"/>
      <c r="HCH266" s="1017"/>
      <c r="HCI266" s="1017"/>
      <c r="HCJ266" s="1017"/>
      <c r="HCK266" s="1017"/>
      <c r="HCL266" s="1017"/>
      <c r="HCM266" s="1017"/>
      <c r="HCN266" s="1017"/>
      <c r="HCO266" s="1017"/>
      <c r="HCP266" s="1017"/>
      <c r="HCQ266" s="1017"/>
      <c r="HCR266" s="1017"/>
      <c r="HCS266" s="1017"/>
      <c r="HCT266" s="1017"/>
      <c r="HCU266" s="1017"/>
      <c r="HCV266" s="1017"/>
      <c r="HCW266" s="1017"/>
      <c r="HCX266" s="1017"/>
      <c r="HCY266" s="1017"/>
      <c r="HCZ266" s="1017"/>
      <c r="HDA266" s="1017"/>
      <c r="HDB266" s="1017"/>
      <c r="HDC266" s="1017"/>
      <c r="HDD266" s="1017"/>
      <c r="HDE266" s="1017"/>
      <c r="HDF266" s="1017"/>
      <c r="HDG266" s="1017"/>
      <c r="HDH266" s="1017"/>
      <c r="HDI266" s="1017"/>
      <c r="HDJ266" s="1017"/>
      <c r="HDK266" s="1017"/>
      <c r="HDL266" s="1017"/>
      <c r="HDM266" s="1017"/>
      <c r="HDN266" s="1017"/>
      <c r="HDO266" s="1017"/>
      <c r="HDP266" s="1017"/>
      <c r="HDQ266" s="1017"/>
      <c r="HDR266" s="1017"/>
      <c r="HDS266" s="1017"/>
      <c r="HDT266" s="1017"/>
      <c r="HDU266" s="1017"/>
      <c r="HDV266" s="1017"/>
      <c r="HDW266" s="1017"/>
      <c r="HDX266" s="1017"/>
      <c r="HDY266" s="1017"/>
      <c r="HDZ266" s="1017"/>
      <c r="HEA266" s="1017"/>
      <c r="HEB266" s="1017"/>
      <c r="HEC266" s="1017"/>
      <c r="HED266" s="1017"/>
      <c r="HEE266" s="1017"/>
      <c r="HEF266" s="1017"/>
      <c r="HEG266" s="1017"/>
      <c r="HEH266" s="1017"/>
      <c r="HEI266" s="1017"/>
      <c r="HEJ266" s="1017"/>
      <c r="HEK266" s="1017"/>
      <c r="HEL266" s="1017"/>
      <c r="HEM266" s="1017"/>
      <c r="HEN266" s="1017"/>
      <c r="HEO266" s="1017"/>
      <c r="HEP266" s="1017"/>
      <c r="HEQ266" s="1017"/>
      <c r="HER266" s="1017"/>
      <c r="HES266" s="1017"/>
      <c r="HET266" s="1017"/>
      <c r="HEU266" s="1017"/>
      <c r="HEV266" s="1017"/>
      <c r="HEW266" s="1017"/>
      <c r="HEX266" s="1017"/>
      <c r="HEY266" s="1017"/>
      <c r="HEZ266" s="1017"/>
      <c r="HFA266" s="1017"/>
      <c r="HFB266" s="1017"/>
      <c r="HFC266" s="1017"/>
      <c r="HFD266" s="1017"/>
      <c r="HFE266" s="1017"/>
      <c r="HFF266" s="1017"/>
      <c r="HFG266" s="1017"/>
      <c r="HFH266" s="1017"/>
      <c r="HFI266" s="1017"/>
      <c r="HFJ266" s="1017"/>
      <c r="HFK266" s="1017"/>
      <c r="HFL266" s="1017"/>
      <c r="HFM266" s="1017"/>
      <c r="HFN266" s="1017"/>
      <c r="HFO266" s="1017"/>
      <c r="HFP266" s="1017"/>
      <c r="HFQ266" s="1017"/>
      <c r="HFR266" s="1017"/>
      <c r="HFS266" s="1017"/>
      <c r="HFT266" s="1017"/>
      <c r="HFU266" s="1017"/>
      <c r="HFV266" s="1017"/>
      <c r="HFW266" s="1017"/>
      <c r="HFX266" s="1017"/>
      <c r="HFY266" s="1017"/>
      <c r="HFZ266" s="1017"/>
      <c r="HGA266" s="1017"/>
      <c r="HGB266" s="1017"/>
      <c r="HGC266" s="1017"/>
      <c r="HGD266" s="1017"/>
      <c r="HGE266" s="1017"/>
      <c r="HGF266" s="1017"/>
      <c r="HGG266" s="1017"/>
      <c r="HGH266" s="1017"/>
      <c r="HGI266" s="1017"/>
      <c r="HGJ266" s="1017"/>
      <c r="HGK266" s="1017"/>
      <c r="HGL266" s="1017"/>
      <c r="HGM266" s="1017"/>
      <c r="HGN266" s="1017"/>
      <c r="HGO266" s="1017"/>
      <c r="HGP266" s="1017"/>
      <c r="HGQ266" s="1017"/>
      <c r="HGR266" s="1017"/>
      <c r="HGS266" s="1017"/>
      <c r="HGT266" s="1017"/>
      <c r="HGU266" s="1017"/>
      <c r="HGV266" s="1017"/>
      <c r="HGW266" s="1017"/>
      <c r="HGX266" s="1017"/>
      <c r="HGY266" s="1017"/>
      <c r="HGZ266" s="1017"/>
      <c r="HHA266" s="1017"/>
      <c r="HHB266" s="1017"/>
      <c r="HHC266" s="1017"/>
      <c r="HHD266" s="1017"/>
      <c r="HHE266" s="1017"/>
      <c r="HHF266" s="1017"/>
      <c r="HHG266" s="1017"/>
      <c r="HHH266" s="1017"/>
      <c r="HHI266" s="1017"/>
      <c r="HHJ266" s="1017"/>
      <c r="HHK266" s="1017"/>
      <c r="HHL266" s="1017"/>
      <c r="HHM266" s="1017"/>
      <c r="HHN266" s="1017"/>
      <c r="HHO266" s="1017"/>
      <c r="HHP266" s="1017"/>
      <c r="HHQ266" s="1017"/>
      <c r="HHR266" s="1017"/>
      <c r="HHS266" s="1017"/>
      <c r="HHT266" s="1017"/>
      <c r="HHU266" s="1017"/>
      <c r="HHV266" s="1017"/>
      <c r="HHW266" s="1017"/>
      <c r="HHX266" s="1017"/>
      <c r="HHY266" s="1017"/>
      <c r="HHZ266" s="1017"/>
      <c r="HIA266" s="1017"/>
      <c r="HIB266" s="1017"/>
      <c r="HIC266" s="1017"/>
      <c r="HID266" s="1017"/>
      <c r="HIE266" s="1017"/>
      <c r="HIF266" s="1017"/>
      <c r="HIG266" s="1017"/>
      <c r="HIH266" s="1017"/>
      <c r="HII266" s="1017"/>
      <c r="HIJ266" s="1017"/>
      <c r="HIK266" s="1017"/>
      <c r="HIL266" s="1017"/>
      <c r="HIM266" s="1017"/>
      <c r="HIN266" s="1017"/>
      <c r="HIO266" s="1017"/>
      <c r="HIP266" s="1017"/>
      <c r="HIQ266" s="1017"/>
      <c r="HIR266" s="1017"/>
      <c r="HIS266" s="1017"/>
      <c r="HIT266" s="1017"/>
      <c r="HIU266" s="1017"/>
      <c r="HIV266" s="1017"/>
      <c r="HIW266" s="1017"/>
      <c r="HIX266" s="1017"/>
      <c r="HIY266" s="1017"/>
      <c r="HIZ266" s="1017"/>
      <c r="HJA266" s="1017"/>
      <c r="HJB266" s="1017"/>
      <c r="HJC266" s="1017"/>
      <c r="HJD266" s="1017"/>
      <c r="HJE266" s="1017"/>
      <c r="HJF266" s="1017"/>
      <c r="HJG266" s="1017"/>
      <c r="HJH266" s="1017"/>
      <c r="HJI266" s="1017"/>
      <c r="HJJ266" s="1017"/>
      <c r="HJK266" s="1017"/>
      <c r="HJL266" s="1017"/>
      <c r="HJM266" s="1017"/>
      <c r="HJN266" s="1017"/>
      <c r="HJO266" s="1017"/>
      <c r="HJP266" s="1017"/>
      <c r="HJQ266" s="1017"/>
      <c r="HJR266" s="1017"/>
      <c r="HJS266" s="1017"/>
      <c r="HJT266" s="1017"/>
      <c r="HJU266" s="1017"/>
      <c r="HJV266" s="1017"/>
      <c r="HJW266" s="1017"/>
      <c r="HJX266" s="1017"/>
      <c r="HJY266" s="1017"/>
      <c r="HJZ266" s="1017"/>
      <c r="HKA266" s="1017"/>
      <c r="HKB266" s="1017"/>
      <c r="HKC266" s="1017"/>
      <c r="HKD266" s="1017"/>
      <c r="HKE266" s="1017"/>
      <c r="HKF266" s="1017"/>
      <c r="HKG266" s="1017"/>
      <c r="HKH266" s="1017"/>
      <c r="HKI266" s="1017"/>
      <c r="HKJ266" s="1017"/>
      <c r="HKK266" s="1017"/>
      <c r="HKL266" s="1017"/>
      <c r="HKM266" s="1017"/>
      <c r="HKN266" s="1017"/>
      <c r="HKO266" s="1017"/>
      <c r="HKP266" s="1017"/>
      <c r="HKQ266" s="1017"/>
      <c r="HKR266" s="1017"/>
      <c r="HKS266" s="1017"/>
      <c r="HKT266" s="1017"/>
      <c r="HKU266" s="1017"/>
      <c r="HKV266" s="1017"/>
      <c r="HKW266" s="1017"/>
      <c r="HKX266" s="1017"/>
      <c r="HKY266" s="1017"/>
      <c r="HKZ266" s="1017"/>
      <c r="HLA266" s="1017"/>
      <c r="HLB266" s="1017"/>
      <c r="HLC266" s="1017"/>
      <c r="HLD266" s="1017"/>
      <c r="HLE266" s="1017"/>
      <c r="HLF266" s="1017"/>
      <c r="HLG266" s="1017"/>
      <c r="HLH266" s="1017"/>
      <c r="HLI266" s="1017"/>
      <c r="HLJ266" s="1017"/>
      <c r="HLK266" s="1017"/>
      <c r="HLL266" s="1017"/>
      <c r="HLM266" s="1017"/>
      <c r="HLN266" s="1017"/>
      <c r="HLO266" s="1017"/>
      <c r="HLP266" s="1017"/>
      <c r="HLQ266" s="1017"/>
      <c r="HLR266" s="1017"/>
      <c r="HLS266" s="1017"/>
      <c r="HLT266" s="1017"/>
      <c r="HLU266" s="1017"/>
      <c r="HLV266" s="1017"/>
      <c r="HLW266" s="1017"/>
      <c r="HLX266" s="1017"/>
      <c r="HLY266" s="1017"/>
      <c r="HLZ266" s="1017"/>
      <c r="HMA266" s="1017"/>
      <c r="HMB266" s="1017"/>
      <c r="HMC266" s="1017"/>
      <c r="HMD266" s="1017"/>
      <c r="HME266" s="1017"/>
      <c r="HMF266" s="1017"/>
      <c r="HMG266" s="1017"/>
      <c r="HMH266" s="1017"/>
      <c r="HMI266" s="1017"/>
      <c r="HMJ266" s="1017"/>
      <c r="HMK266" s="1017"/>
      <c r="HML266" s="1017"/>
      <c r="HMM266" s="1017"/>
      <c r="HMN266" s="1017"/>
      <c r="HMO266" s="1017"/>
      <c r="HMP266" s="1017"/>
      <c r="HMQ266" s="1017"/>
      <c r="HMR266" s="1017"/>
      <c r="HMS266" s="1017"/>
      <c r="HMT266" s="1017"/>
      <c r="HMU266" s="1017"/>
      <c r="HMV266" s="1017"/>
      <c r="HMW266" s="1017"/>
      <c r="HMX266" s="1017"/>
      <c r="HMY266" s="1017"/>
      <c r="HMZ266" s="1017"/>
      <c r="HNA266" s="1017"/>
      <c r="HNB266" s="1017"/>
      <c r="HNC266" s="1017"/>
      <c r="HND266" s="1017"/>
      <c r="HNE266" s="1017"/>
      <c r="HNF266" s="1017"/>
      <c r="HNG266" s="1017"/>
      <c r="HNH266" s="1017"/>
      <c r="HNI266" s="1017"/>
      <c r="HNJ266" s="1017"/>
      <c r="HNK266" s="1017"/>
      <c r="HNL266" s="1017"/>
      <c r="HNM266" s="1017"/>
      <c r="HNN266" s="1017"/>
      <c r="HNO266" s="1017"/>
      <c r="HNP266" s="1017"/>
      <c r="HNQ266" s="1017"/>
      <c r="HNR266" s="1017"/>
      <c r="HNS266" s="1017"/>
      <c r="HNT266" s="1017"/>
      <c r="HNU266" s="1017"/>
      <c r="HNV266" s="1017"/>
      <c r="HNW266" s="1017"/>
      <c r="HNX266" s="1017"/>
      <c r="HNY266" s="1017"/>
      <c r="HNZ266" s="1017"/>
      <c r="HOA266" s="1017"/>
      <c r="HOB266" s="1017"/>
      <c r="HOC266" s="1017"/>
      <c r="HOD266" s="1017"/>
      <c r="HOE266" s="1017"/>
      <c r="HOF266" s="1017"/>
      <c r="HOG266" s="1017"/>
      <c r="HOH266" s="1017"/>
      <c r="HOI266" s="1017"/>
      <c r="HOJ266" s="1017"/>
      <c r="HOK266" s="1017"/>
      <c r="HOL266" s="1017"/>
      <c r="HOM266" s="1017"/>
      <c r="HON266" s="1017"/>
      <c r="HOO266" s="1017"/>
      <c r="HOP266" s="1017"/>
      <c r="HOQ266" s="1017"/>
      <c r="HOR266" s="1017"/>
      <c r="HOS266" s="1017"/>
      <c r="HOT266" s="1017"/>
      <c r="HOU266" s="1017"/>
      <c r="HOV266" s="1017"/>
      <c r="HOW266" s="1017"/>
      <c r="HOX266" s="1017"/>
      <c r="HOY266" s="1017"/>
      <c r="HOZ266" s="1017"/>
      <c r="HPA266" s="1017"/>
      <c r="HPB266" s="1017"/>
      <c r="HPC266" s="1017"/>
      <c r="HPD266" s="1017"/>
      <c r="HPE266" s="1017"/>
      <c r="HPF266" s="1017"/>
      <c r="HPG266" s="1017"/>
      <c r="HPH266" s="1017"/>
      <c r="HPI266" s="1017"/>
      <c r="HPJ266" s="1017"/>
      <c r="HPK266" s="1017"/>
      <c r="HPL266" s="1017"/>
      <c r="HPM266" s="1017"/>
      <c r="HPN266" s="1017"/>
      <c r="HPO266" s="1017"/>
      <c r="HPP266" s="1017"/>
      <c r="HPQ266" s="1017"/>
      <c r="HPR266" s="1017"/>
      <c r="HPS266" s="1017"/>
      <c r="HPT266" s="1017"/>
      <c r="HPU266" s="1017"/>
      <c r="HPV266" s="1017"/>
      <c r="HPW266" s="1017"/>
      <c r="HPX266" s="1017"/>
      <c r="HPY266" s="1017"/>
      <c r="HPZ266" s="1017"/>
      <c r="HQA266" s="1017"/>
      <c r="HQB266" s="1017"/>
      <c r="HQC266" s="1017"/>
      <c r="HQD266" s="1017"/>
      <c r="HQE266" s="1017"/>
      <c r="HQF266" s="1017"/>
      <c r="HQG266" s="1017"/>
      <c r="HQH266" s="1017"/>
      <c r="HQI266" s="1017"/>
      <c r="HQJ266" s="1017"/>
      <c r="HQK266" s="1017"/>
      <c r="HQL266" s="1017"/>
      <c r="HQM266" s="1017"/>
      <c r="HQN266" s="1017"/>
      <c r="HQO266" s="1017"/>
      <c r="HQP266" s="1017"/>
      <c r="HQQ266" s="1017"/>
      <c r="HQR266" s="1017"/>
      <c r="HQS266" s="1017"/>
      <c r="HQT266" s="1017"/>
      <c r="HQU266" s="1017"/>
      <c r="HQV266" s="1017"/>
      <c r="HQW266" s="1017"/>
      <c r="HQX266" s="1017"/>
      <c r="HQY266" s="1017"/>
      <c r="HQZ266" s="1017"/>
      <c r="HRA266" s="1017"/>
      <c r="HRB266" s="1017"/>
      <c r="HRC266" s="1017"/>
      <c r="HRD266" s="1017"/>
      <c r="HRE266" s="1017"/>
      <c r="HRF266" s="1017"/>
      <c r="HRG266" s="1017"/>
      <c r="HRH266" s="1017"/>
      <c r="HRI266" s="1017"/>
      <c r="HRJ266" s="1017"/>
      <c r="HRK266" s="1017"/>
      <c r="HRL266" s="1017"/>
      <c r="HRM266" s="1017"/>
      <c r="HRN266" s="1017"/>
      <c r="HRO266" s="1017"/>
      <c r="HRP266" s="1017"/>
      <c r="HRQ266" s="1017"/>
      <c r="HRR266" s="1017"/>
      <c r="HRS266" s="1017"/>
      <c r="HRT266" s="1017"/>
      <c r="HRU266" s="1017"/>
      <c r="HRV266" s="1017"/>
      <c r="HRW266" s="1017"/>
      <c r="HRX266" s="1017"/>
      <c r="HRY266" s="1017"/>
      <c r="HRZ266" s="1017"/>
      <c r="HSA266" s="1017"/>
      <c r="HSB266" s="1017"/>
      <c r="HSC266" s="1017"/>
      <c r="HSD266" s="1017"/>
      <c r="HSE266" s="1017"/>
      <c r="HSF266" s="1017"/>
      <c r="HSG266" s="1017"/>
      <c r="HSH266" s="1017"/>
      <c r="HSI266" s="1017"/>
      <c r="HSJ266" s="1017"/>
      <c r="HSK266" s="1017"/>
      <c r="HSL266" s="1017"/>
      <c r="HSM266" s="1017"/>
      <c r="HSN266" s="1017"/>
      <c r="HSO266" s="1017"/>
      <c r="HSP266" s="1017"/>
      <c r="HSQ266" s="1017"/>
      <c r="HSR266" s="1017"/>
      <c r="HSS266" s="1017"/>
      <c r="HST266" s="1017"/>
      <c r="HSU266" s="1017"/>
      <c r="HSV266" s="1017"/>
      <c r="HSW266" s="1017"/>
      <c r="HSX266" s="1017"/>
      <c r="HSY266" s="1017"/>
      <c r="HSZ266" s="1017"/>
      <c r="HTA266" s="1017"/>
      <c r="HTB266" s="1017"/>
      <c r="HTC266" s="1017"/>
      <c r="HTD266" s="1017"/>
      <c r="HTE266" s="1017"/>
      <c r="HTF266" s="1017"/>
      <c r="HTG266" s="1017"/>
      <c r="HTH266" s="1017"/>
      <c r="HTI266" s="1017"/>
      <c r="HTJ266" s="1017"/>
      <c r="HTK266" s="1017"/>
      <c r="HTL266" s="1017"/>
      <c r="HTM266" s="1017"/>
      <c r="HTN266" s="1017"/>
      <c r="HTO266" s="1017"/>
      <c r="HTP266" s="1017"/>
      <c r="HTQ266" s="1017"/>
      <c r="HTR266" s="1017"/>
      <c r="HTS266" s="1017"/>
      <c r="HTT266" s="1017"/>
      <c r="HTU266" s="1017"/>
      <c r="HTV266" s="1017"/>
      <c r="HTW266" s="1017"/>
      <c r="HTX266" s="1017"/>
      <c r="HTY266" s="1017"/>
      <c r="HTZ266" s="1017"/>
      <c r="HUA266" s="1017"/>
      <c r="HUB266" s="1017"/>
      <c r="HUC266" s="1017"/>
      <c r="HUD266" s="1017"/>
      <c r="HUE266" s="1017"/>
      <c r="HUF266" s="1017"/>
      <c r="HUG266" s="1017"/>
      <c r="HUH266" s="1017"/>
      <c r="HUI266" s="1017"/>
      <c r="HUJ266" s="1017"/>
      <c r="HUK266" s="1017"/>
      <c r="HUL266" s="1017"/>
      <c r="HUM266" s="1017"/>
      <c r="HUN266" s="1017"/>
      <c r="HUO266" s="1017"/>
      <c r="HUP266" s="1017"/>
      <c r="HUQ266" s="1017"/>
      <c r="HUR266" s="1017"/>
      <c r="HUS266" s="1017"/>
      <c r="HUT266" s="1017"/>
      <c r="HUU266" s="1017"/>
      <c r="HUV266" s="1017"/>
      <c r="HUW266" s="1017"/>
      <c r="HUX266" s="1017"/>
      <c r="HUY266" s="1017"/>
      <c r="HUZ266" s="1017"/>
      <c r="HVA266" s="1017"/>
      <c r="HVB266" s="1017"/>
      <c r="HVC266" s="1017"/>
      <c r="HVD266" s="1017"/>
      <c r="HVE266" s="1017"/>
      <c r="HVF266" s="1017"/>
      <c r="HVG266" s="1017"/>
      <c r="HVH266" s="1017"/>
      <c r="HVI266" s="1017"/>
      <c r="HVJ266" s="1017"/>
      <c r="HVK266" s="1017"/>
      <c r="HVL266" s="1017"/>
      <c r="HVM266" s="1017"/>
      <c r="HVN266" s="1017"/>
      <c r="HVO266" s="1017"/>
      <c r="HVP266" s="1017"/>
      <c r="HVQ266" s="1017"/>
      <c r="HVR266" s="1017"/>
      <c r="HVS266" s="1017"/>
      <c r="HVT266" s="1017"/>
      <c r="HVU266" s="1017"/>
      <c r="HVV266" s="1017"/>
      <c r="HVW266" s="1017"/>
      <c r="HVX266" s="1017"/>
      <c r="HVY266" s="1017"/>
      <c r="HVZ266" s="1017"/>
      <c r="HWA266" s="1017"/>
      <c r="HWB266" s="1017"/>
      <c r="HWC266" s="1017"/>
      <c r="HWD266" s="1017"/>
      <c r="HWE266" s="1017"/>
      <c r="HWF266" s="1017"/>
      <c r="HWG266" s="1017"/>
      <c r="HWH266" s="1017"/>
      <c r="HWI266" s="1017"/>
      <c r="HWJ266" s="1017"/>
      <c r="HWK266" s="1017"/>
      <c r="HWL266" s="1017"/>
      <c r="HWM266" s="1017"/>
      <c r="HWN266" s="1017"/>
      <c r="HWO266" s="1017"/>
      <c r="HWP266" s="1017"/>
      <c r="HWQ266" s="1017"/>
      <c r="HWR266" s="1017"/>
      <c r="HWS266" s="1017"/>
      <c r="HWT266" s="1017"/>
      <c r="HWU266" s="1017"/>
      <c r="HWV266" s="1017"/>
      <c r="HWW266" s="1017"/>
      <c r="HWX266" s="1017"/>
      <c r="HWY266" s="1017"/>
      <c r="HWZ266" s="1017"/>
      <c r="HXA266" s="1017"/>
      <c r="HXB266" s="1017"/>
      <c r="HXC266" s="1017"/>
      <c r="HXD266" s="1017"/>
      <c r="HXE266" s="1017"/>
      <c r="HXF266" s="1017"/>
      <c r="HXG266" s="1017"/>
      <c r="HXH266" s="1017"/>
      <c r="HXI266" s="1017"/>
      <c r="HXJ266" s="1017"/>
      <c r="HXK266" s="1017"/>
      <c r="HXL266" s="1017"/>
      <c r="HXM266" s="1017"/>
      <c r="HXN266" s="1017"/>
      <c r="HXO266" s="1017"/>
      <c r="HXP266" s="1017"/>
      <c r="HXQ266" s="1017"/>
      <c r="HXR266" s="1017"/>
      <c r="HXS266" s="1017"/>
      <c r="HXT266" s="1017"/>
      <c r="HXU266" s="1017"/>
      <c r="HXV266" s="1017"/>
      <c r="HXW266" s="1017"/>
      <c r="HXX266" s="1017"/>
      <c r="HXY266" s="1017"/>
      <c r="HXZ266" s="1017"/>
      <c r="HYA266" s="1017"/>
      <c r="HYB266" s="1017"/>
      <c r="HYC266" s="1017"/>
      <c r="HYD266" s="1017"/>
      <c r="HYE266" s="1017"/>
      <c r="HYF266" s="1017"/>
      <c r="HYG266" s="1017"/>
      <c r="HYH266" s="1017"/>
      <c r="HYI266" s="1017"/>
      <c r="HYJ266" s="1017"/>
      <c r="HYK266" s="1017"/>
      <c r="HYL266" s="1017"/>
      <c r="HYM266" s="1017"/>
      <c r="HYN266" s="1017"/>
      <c r="HYO266" s="1017"/>
      <c r="HYP266" s="1017"/>
      <c r="HYQ266" s="1017"/>
      <c r="HYR266" s="1017"/>
      <c r="HYS266" s="1017"/>
      <c r="HYT266" s="1017"/>
      <c r="HYU266" s="1017"/>
      <c r="HYV266" s="1017"/>
      <c r="HYW266" s="1017"/>
      <c r="HYX266" s="1017"/>
      <c r="HYY266" s="1017"/>
      <c r="HYZ266" s="1017"/>
      <c r="HZA266" s="1017"/>
      <c r="HZB266" s="1017"/>
      <c r="HZC266" s="1017"/>
      <c r="HZD266" s="1017"/>
      <c r="HZE266" s="1017"/>
      <c r="HZF266" s="1017"/>
      <c r="HZG266" s="1017"/>
      <c r="HZH266" s="1017"/>
      <c r="HZI266" s="1017"/>
      <c r="HZJ266" s="1017"/>
      <c r="HZK266" s="1017"/>
      <c r="HZL266" s="1017"/>
      <c r="HZM266" s="1017"/>
      <c r="HZN266" s="1017"/>
      <c r="HZO266" s="1017"/>
      <c r="HZP266" s="1017"/>
      <c r="HZQ266" s="1017"/>
      <c r="HZR266" s="1017"/>
      <c r="HZS266" s="1017"/>
      <c r="HZT266" s="1017"/>
      <c r="HZU266" s="1017"/>
      <c r="HZV266" s="1017"/>
      <c r="HZW266" s="1017"/>
      <c r="HZX266" s="1017"/>
      <c r="HZY266" s="1017"/>
      <c r="HZZ266" s="1017"/>
      <c r="IAA266" s="1017"/>
      <c r="IAB266" s="1017"/>
      <c r="IAC266" s="1017"/>
      <c r="IAD266" s="1017"/>
      <c r="IAE266" s="1017"/>
      <c r="IAF266" s="1017"/>
      <c r="IAG266" s="1017"/>
      <c r="IAH266" s="1017"/>
      <c r="IAI266" s="1017"/>
      <c r="IAJ266" s="1017"/>
      <c r="IAK266" s="1017"/>
      <c r="IAL266" s="1017"/>
      <c r="IAM266" s="1017"/>
      <c r="IAN266" s="1017"/>
      <c r="IAO266" s="1017"/>
      <c r="IAP266" s="1017"/>
      <c r="IAQ266" s="1017"/>
      <c r="IAR266" s="1017"/>
      <c r="IAS266" s="1017"/>
      <c r="IAT266" s="1017"/>
      <c r="IAU266" s="1017"/>
      <c r="IAV266" s="1017"/>
      <c r="IAW266" s="1017"/>
      <c r="IAX266" s="1017"/>
      <c r="IAY266" s="1017"/>
      <c r="IAZ266" s="1017"/>
      <c r="IBA266" s="1017"/>
      <c r="IBB266" s="1017"/>
      <c r="IBC266" s="1017"/>
      <c r="IBD266" s="1017"/>
      <c r="IBE266" s="1017"/>
      <c r="IBF266" s="1017"/>
      <c r="IBG266" s="1017"/>
      <c r="IBH266" s="1017"/>
      <c r="IBI266" s="1017"/>
      <c r="IBJ266" s="1017"/>
      <c r="IBK266" s="1017"/>
      <c r="IBL266" s="1017"/>
      <c r="IBM266" s="1017"/>
      <c r="IBN266" s="1017"/>
      <c r="IBO266" s="1017"/>
      <c r="IBP266" s="1017"/>
      <c r="IBQ266" s="1017"/>
      <c r="IBR266" s="1017"/>
      <c r="IBS266" s="1017"/>
      <c r="IBT266" s="1017"/>
      <c r="IBU266" s="1017"/>
      <c r="IBV266" s="1017"/>
      <c r="IBW266" s="1017"/>
      <c r="IBX266" s="1017"/>
      <c r="IBY266" s="1017"/>
      <c r="IBZ266" s="1017"/>
      <c r="ICA266" s="1017"/>
      <c r="ICB266" s="1017"/>
      <c r="ICC266" s="1017"/>
      <c r="ICD266" s="1017"/>
      <c r="ICE266" s="1017"/>
      <c r="ICF266" s="1017"/>
      <c r="ICG266" s="1017"/>
      <c r="ICH266" s="1017"/>
      <c r="ICI266" s="1017"/>
      <c r="ICJ266" s="1017"/>
      <c r="ICK266" s="1017"/>
      <c r="ICL266" s="1017"/>
      <c r="ICM266" s="1017"/>
      <c r="ICN266" s="1017"/>
      <c r="ICO266" s="1017"/>
      <c r="ICP266" s="1017"/>
      <c r="ICQ266" s="1017"/>
      <c r="ICR266" s="1017"/>
      <c r="ICS266" s="1017"/>
      <c r="ICT266" s="1017"/>
      <c r="ICU266" s="1017"/>
      <c r="ICV266" s="1017"/>
      <c r="ICW266" s="1017"/>
      <c r="ICX266" s="1017"/>
      <c r="ICY266" s="1017"/>
      <c r="ICZ266" s="1017"/>
      <c r="IDA266" s="1017"/>
      <c r="IDB266" s="1017"/>
      <c r="IDC266" s="1017"/>
      <c r="IDD266" s="1017"/>
      <c r="IDE266" s="1017"/>
      <c r="IDF266" s="1017"/>
      <c r="IDG266" s="1017"/>
      <c r="IDH266" s="1017"/>
      <c r="IDI266" s="1017"/>
      <c r="IDJ266" s="1017"/>
      <c r="IDK266" s="1017"/>
      <c r="IDL266" s="1017"/>
      <c r="IDM266" s="1017"/>
      <c r="IDN266" s="1017"/>
      <c r="IDO266" s="1017"/>
      <c r="IDP266" s="1017"/>
      <c r="IDQ266" s="1017"/>
      <c r="IDR266" s="1017"/>
      <c r="IDS266" s="1017"/>
      <c r="IDT266" s="1017"/>
      <c r="IDU266" s="1017"/>
      <c r="IDV266" s="1017"/>
      <c r="IDW266" s="1017"/>
      <c r="IDX266" s="1017"/>
      <c r="IDY266" s="1017"/>
      <c r="IDZ266" s="1017"/>
      <c r="IEA266" s="1017"/>
      <c r="IEB266" s="1017"/>
      <c r="IEC266" s="1017"/>
      <c r="IED266" s="1017"/>
      <c r="IEE266" s="1017"/>
      <c r="IEF266" s="1017"/>
      <c r="IEG266" s="1017"/>
      <c r="IEH266" s="1017"/>
      <c r="IEI266" s="1017"/>
      <c r="IEJ266" s="1017"/>
      <c r="IEK266" s="1017"/>
      <c r="IEL266" s="1017"/>
      <c r="IEM266" s="1017"/>
      <c r="IEN266" s="1017"/>
      <c r="IEO266" s="1017"/>
      <c r="IEP266" s="1017"/>
      <c r="IEQ266" s="1017"/>
      <c r="IER266" s="1017"/>
      <c r="IES266" s="1017"/>
      <c r="IET266" s="1017"/>
      <c r="IEU266" s="1017"/>
      <c r="IEV266" s="1017"/>
      <c r="IEW266" s="1017"/>
      <c r="IEX266" s="1017"/>
      <c r="IEY266" s="1017"/>
      <c r="IEZ266" s="1017"/>
      <c r="IFA266" s="1017"/>
      <c r="IFB266" s="1017"/>
      <c r="IFC266" s="1017"/>
      <c r="IFD266" s="1017"/>
      <c r="IFE266" s="1017"/>
      <c r="IFF266" s="1017"/>
      <c r="IFG266" s="1017"/>
      <c r="IFH266" s="1017"/>
      <c r="IFI266" s="1017"/>
      <c r="IFJ266" s="1017"/>
      <c r="IFK266" s="1017"/>
      <c r="IFL266" s="1017"/>
      <c r="IFM266" s="1017"/>
      <c r="IFN266" s="1017"/>
      <c r="IFO266" s="1017"/>
      <c r="IFP266" s="1017"/>
      <c r="IFQ266" s="1017"/>
      <c r="IFR266" s="1017"/>
      <c r="IFS266" s="1017"/>
      <c r="IFT266" s="1017"/>
      <c r="IFU266" s="1017"/>
      <c r="IFV266" s="1017"/>
      <c r="IFW266" s="1017"/>
      <c r="IFX266" s="1017"/>
      <c r="IFY266" s="1017"/>
      <c r="IFZ266" s="1017"/>
      <c r="IGA266" s="1017"/>
      <c r="IGB266" s="1017"/>
      <c r="IGC266" s="1017"/>
      <c r="IGD266" s="1017"/>
      <c r="IGE266" s="1017"/>
      <c r="IGF266" s="1017"/>
      <c r="IGG266" s="1017"/>
      <c r="IGH266" s="1017"/>
      <c r="IGI266" s="1017"/>
      <c r="IGJ266" s="1017"/>
      <c r="IGK266" s="1017"/>
      <c r="IGL266" s="1017"/>
      <c r="IGM266" s="1017"/>
      <c r="IGN266" s="1017"/>
      <c r="IGO266" s="1017"/>
      <c r="IGP266" s="1017"/>
      <c r="IGQ266" s="1017"/>
      <c r="IGR266" s="1017"/>
      <c r="IGS266" s="1017"/>
      <c r="IGT266" s="1017"/>
      <c r="IGU266" s="1017"/>
      <c r="IGV266" s="1017"/>
      <c r="IGW266" s="1017"/>
      <c r="IGX266" s="1017"/>
      <c r="IGY266" s="1017"/>
      <c r="IGZ266" s="1017"/>
      <c r="IHA266" s="1017"/>
      <c r="IHB266" s="1017"/>
      <c r="IHC266" s="1017"/>
      <c r="IHD266" s="1017"/>
      <c r="IHE266" s="1017"/>
      <c r="IHF266" s="1017"/>
      <c r="IHG266" s="1017"/>
      <c r="IHH266" s="1017"/>
      <c r="IHI266" s="1017"/>
      <c r="IHJ266" s="1017"/>
      <c r="IHK266" s="1017"/>
      <c r="IHL266" s="1017"/>
      <c r="IHM266" s="1017"/>
      <c r="IHN266" s="1017"/>
      <c r="IHO266" s="1017"/>
      <c r="IHP266" s="1017"/>
      <c r="IHQ266" s="1017"/>
      <c r="IHR266" s="1017"/>
      <c r="IHS266" s="1017"/>
      <c r="IHT266" s="1017"/>
      <c r="IHU266" s="1017"/>
      <c r="IHV266" s="1017"/>
      <c r="IHW266" s="1017"/>
      <c r="IHX266" s="1017"/>
      <c r="IHY266" s="1017"/>
      <c r="IHZ266" s="1017"/>
      <c r="IIA266" s="1017"/>
      <c r="IIB266" s="1017"/>
      <c r="IIC266" s="1017"/>
      <c r="IID266" s="1017"/>
      <c r="IIE266" s="1017"/>
      <c r="IIF266" s="1017"/>
      <c r="IIG266" s="1017"/>
      <c r="IIH266" s="1017"/>
      <c r="III266" s="1017"/>
      <c r="IIJ266" s="1017"/>
      <c r="IIK266" s="1017"/>
      <c r="IIL266" s="1017"/>
      <c r="IIM266" s="1017"/>
      <c r="IIN266" s="1017"/>
      <c r="IIO266" s="1017"/>
      <c r="IIP266" s="1017"/>
      <c r="IIQ266" s="1017"/>
      <c r="IIR266" s="1017"/>
      <c r="IIS266" s="1017"/>
      <c r="IIT266" s="1017"/>
      <c r="IIU266" s="1017"/>
      <c r="IIV266" s="1017"/>
      <c r="IIW266" s="1017"/>
      <c r="IIX266" s="1017"/>
      <c r="IIY266" s="1017"/>
      <c r="IIZ266" s="1017"/>
      <c r="IJA266" s="1017"/>
      <c r="IJB266" s="1017"/>
      <c r="IJC266" s="1017"/>
      <c r="IJD266" s="1017"/>
      <c r="IJE266" s="1017"/>
      <c r="IJF266" s="1017"/>
      <c r="IJG266" s="1017"/>
      <c r="IJH266" s="1017"/>
      <c r="IJI266" s="1017"/>
      <c r="IJJ266" s="1017"/>
      <c r="IJK266" s="1017"/>
      <c r="IJL266" s="1017"/>
      <c r="IJM266" s="1017"/>
      <c r="IJN266" s="1017"/>
      <c r="IJO266" s="1017"/>
      <c r="IJP266" s="1017"/>
      <c r="IJQ266" s="1017"/>
      <c r="IJR266" s="1017"/>
      <c r="IJS266" s="1017"/>
      <c r="IJT266" s="1017"/>
      <c r="IJU266" s="1017"/>
      <c r="IJV266" s="1017"/>
      <c r="IJW266" s="1017"/>
      <c r="IJX266" s="1017"/>
      <c r="IJY266" s="1017"/>
      <c r="IJZ266" s="1017"/>
      <c r="IKA266" s="1017"/>
      <c r="IKB266" s="1017"/>
      <c r="IKC266" s="1017"/>
      <c r="IKD266" s="1017"/>
      <c r="IKE266" s="1017"/>
      <c r="IKF266" s="1017"/>
      <c r="IKG266" s="1017"/>
      <c r="IKH266" s="1017"/>
      <c r="IKI266" s="1017"/>
      <c r="IKJ266" s="1017"/>
      <c r="IKK266" s="1017"/>
      <c r="IKL266" s="1017"/>
      <c r="IKM266" s="1017"/>
      <c r="IKN266" s="1017"/>
      <c r="IKO266" s="1017"/>
      <c r="IKP266" s="1017"/>
      <c r="IKQ266" s="1017"/>
      <c r="IKR266" s="1017"/>
      <c r="IKS266" s="1017"/>
      <c r="IKT266" s="1017"/>
      <c r="IKU266" s="1017"/>
      <c r="IKV266" s="1017"/>
      <c r="IKW266" s="1017"/>
      <c r="IKX266" s="1017"/>
      <c r="IKY266" s="1017"/>
      <c r="IKZ266" s="1017"/>
      <c r="ILA266" s="1017"/>
      <c r="ILB266" s="1017"/>
      <c r="ILC266" s="1017"/>
      <c r="ILD266" s="1017"/>
      <c r="ILE266" s="1017"/>
      <c r="ILF266" s="1017"/>
      <c r="ILG266" s="1017"/>
      <c r="ILH266" s="1017"/>
      <c r="ILI266" s="1017"/>
      <c r="ILJ266" s="1017"/>
      <c r="ILK266" s="1017"/>
      <c r="ILL266" s="1017"/>
      <c r="ILM266" s="1017"/>
      <c r="ILN266" s="1017"/>
      <c r="ILO266" s="1017"/>
      <c r="ILP266" s="1017"/>
      <c r="ILQ266" s="1017"/>
      <c r="ILR266" s="1017"/>
      <c r="ILS266" s="1017"/>
      <c r="ILT266" s="1017"/>
      <c r="ILU266" s="1017"/>
      <c r="ILV266" s="1017"/>
      <c r="ILW266" s="1017"/>
      <c r="ILX266" s="1017"/>
      <c r="ILY266" s="1017"/>
      <c r="ILZ266" s="1017"/>
      <c r="IMA266" s="1017"/>
      <c r="IMB266" s="1017"/>
      <c r="IMC266" s="1017"/>
      <c r="IMD266" s="1017"/>
      <c r="IME266" s="1017"/>
      <c r="IMF266" s="1017"/>
      <c r="IMG266" s="1017"/>
      <c r="IMH266" s="1017"/>
      <c r="IMI266" s="1017"/>
      <c r="IMJ266" s="1017"/>
      <c r="IMK266" s="1017"/>
      <c r="IML266" s="1017"/>
      <c r="IMM266" s="1017"/>
      <c r="IMN266" s="1017"/>
      <c r="IMO266" s="1017"/>
      <c r="IMP266" s="1017"/>
      <c r="IMQ266" s="1017"/>
      <c r="IMR266" s="1017"/>
      <c r="IMS266" s="1017"/>
      <c r="IMT266" s="1017"/>
      <c r="IMU266" s="1017"/>
      <c r="IMV266" s="1017"/>
      <c r="IMW266" s="1017"/>
      <c r="IMX266" s="1017"/>
      <c r="IMY266" s="1017"/>
      <c r="IMZ266" s="1017"/>
      <c r="INA266" s="1017"/>
      <c r="INB266" s="1017"/>
      <c r="INC266" s="1017"/>
      <c r="IND266" s="1017"/>
      <c r="INE266" s="1017"/>
      <c r="INF266" s="1017"/>
      <c r="ING266" s="1017"/>
      <c r="INH266" s="1017"/>
      <c r="INI266" s="1017"/>
      <c r="INJ266" s="1017"/>
      <c r="INK266" s="1017"/>
      <c r="INL266" s="1017"/>
      <c r="INM266" s="1017"/>
      <c r="INN266" s="1017"/>
      <c r="INO266" s="1017"/>
      <c r="INP266" s="1017"/>
      <c r="INQ266" s="1017"/>
      <c r="INR266" s="1017"/>
      <c r="INS266" s="1017"/>
      <c r="INT266" s="1017"/>
      <c r="INU266" s="1017"/>
      <c r="INV266" s="1017"/>
      <c r="INW266" s="1017"/>
      <c r="INX266" s="1017"/>
      <c r="INY266" s="1017"/>
      <c r="INZ266" s="1017"/>
      <c r="IOA266" s="1017"/>
      <c r="IOB266" s="1017"/>
      <c r="IOC266" s="1017"/>
      <c r="IOD266" s="1017"/>
      <c r="IOE266" s="1017"/>
      <c r="IOF266" s="1017"/>
      <c r="IOG266" s="1017"/>
      <c r="IOH266" s="1017"/>
      <c r="IOI266" s="1017"/>
      <c r="IOJ266" s="1017"/>
      <c r="IOK266" s="1017"/>
      <c r="IOL266" s="1017"/>
      <c r="IOM266" s="1017"/>
      <c r="ION266" s="1017"/>
      <c r="IOO266" s="1017"/>
      <c r="IOP266" s="1017"/>
      <c r="IOQ266" s="1017"/>
      <c r="IOR266" s="1017"/>
      <c r="IOS266" s="1017"/>
      <c r="IOT266" s="1017"/>
      <c r="IOU266" s="1017"/>
      <c r="IOV266" s="1017"/>
      <c r="IOW266" s="1017"/>
      <c r="IOX266" s="1017"/>
      <c r="IOY266" s="1017"/>
      <c r="IOZ266" s="1017"/>
      <c r="IPA266" s="1017"/>
      <c r="IPB266" s="1017"/>
      <c r="IPC266" s="1017"/>
      <c r="IPD266" s="1017"/>
      <c r="IPE266" s="1017"/>
      <c r="IPF266" s="1017"/>
      <c r="IPG266" s="1017"/>
      <c r="IPH266" s="1017"/>
      <c r="IPI266" s="1017"/>
      <c r="IPJ266" s="1017"/>
      <c r="IPK266" s="1017"/>
      <c r="IPL266" s="1017"/>
      <c r="IPM266" s="1017"/>
      <c r="IPN266" s="1017"/>
      <c r="IPO266" s="1017"/>
      <c r="IPP266" s="1017"/>
      <c r="IPQ266" s="1017"/>
      <c r="IPR266" s="1017"/>
      <c r="IPS266" s="1017"/>
      <c r="IPT266" s="1017"/>
      <c r="IPU266" s="1017"/>
      <c r="IPV266" s="1017"/>
      <c r="IPW266" s="1017"/>
      <c r="IPX266" s="1017"/>
      <c r="IPY266" s="1017"/>
      <c r="IPZ266" s="1017"/>
      <c r="IQA266" s="1017"/>
      <c r="IQB266" s="1017"/>
      <c r="IQC266" s="1017"/>
      <c r="IQD266" s="1017"/>
      <c r="IQE266" s="1017"/>
      <c r="IQF266" s="1017"/>
      <c r="IQG266" s="1017"/>
      <c r="IQH266" s="1017"/>
      <c r="IQI266" s="1017"/>
      <c r="IQJ266" s="1017"/>
      <c r="IQK266" s="1017"/>
      <c r="IQL266" s="1017"/>
      <c r="IQM266" s="1017"/>
      <c r="IQN266" s="1017"/>
      <c r="IQO266" s="1017"/>
      <c r="IQP266" s="1017"/>
      <c r="IQQ266" s="1017"/>
      <c r="IQR266" s="1017"/>
      <c r="IQS266" s="1017"/>
      <c r="IQT266" s="1017"/>
      <c r="IQU266" s="1017"/>
      <c r="IQV266" s="1017"/>
      <c r="IQW266" s="1017"/>
      <c r="IQX266" s="1017"/>
      <c r="IQY266" s="1017"/>
      <c r="IQZ266" s="1017"/>
      <c r="IRA266" s="1017"/>
      <c r="IRB266" s="1017"/>
      <c r="IRC266" s="1017"/>
      <c r="IRD266" s="1017"/>
      <c r="IRE266" s="1017"/>
      <c r="IRF266" s="1017"/>
      <c r="IRG266" s="1017"/>
      <c r="IRH266" s="1017"/>
      <c r="IRI266" s="1017"/>
      <c r="IRJ266" s="1017"/>
      <c r="IRK266" s="1017"/>
      <c r="IRL266" s="1017"/>
      <c r="IRM266" s="1017"/>
      <c r="IRN266" s="1017"/>
      <c r="IRO266" s="1017"/>
      <c r="IRP266" s="1017"/>
      <c r="IRQ266" s="1017"/>
      <c r="IRR266" s="1017"/>
      <c r="IRS266" s="1017"/>
      <c r="IRT266" s="1017"/>
      <c r="IRU266" s="1017"/>
      <c r="IRV266" s="1017"/>
      <c r="IRW266" s="1017"/>
      <c r="IRX266" s="1017"/>
      <c r="IRY266" s="1017"/>
      <c r="IRZ266" s="1017"/>
      <c r="ISA266" s="1017"/>
      <c r="ISB266" s="1017"/>
      <c r="ISC266" s="1017"/>
      <c r="ISD266" s="1017"/>
      <c r="ISE266" s="1017"/>
      <c r="ISF266" s="1017"/>
      <c r="ISG266" s="1017"/>
      <c r="ISH266" s="1017"/>
      <c r="ISI266" s="1017"/>
      <c r="ISJ266" s="1017"/>
      <c r="ISK266" s="1017"/>
      <c r="ISL266" s="1017"/>
      <c r="ISM266" s="1017"/>
      <c r="ISN266" s="1017"/>
      <c r="ISO266" s="1017"/>
      <c r="ISP266" s="1017"/>
      <c r="ISQ266" s="1017"/>
      <c r="ISR266" s="1017"/>
      <c r="ISS266" s="1017"/>
      <c r="IST266" s="1017"/>
      <c r="ISU266" s="1017"/>
      <c r="ISV266" s="1017"/>
      <c r="ISW266" s="1017"/>
      <c r="ISX266" s="1017"/>
      <c r="ISY266" s="1017"/>
      <c r="ISZ266" s="1017"/>
      <c r="ITA266" s="1017"/>
      <c r="ITB266" s="1017"/>
      <c r="ITC266" s="1017"/>
      <c r="ITD266" s="1017"/>
      <c r="ITE266" s="1017"/>
      <c r="ITF266" s="1017"/>
      <c r="ITG266" s="1017"/>
      <c r="ITH266" s="1017"/>
      <c r="ITI266" s="1017"/>
      <c r="ITJ266" s="1017"/>
      <c r="ITK266" s="1017"/>
      <c r="ITL266" s="1017"/>
      <c r="ITM266" s="1017"/>
      <c r="ITN266" s="1017"/>
      <c r="ITO266" s="1017"/>
      <c r="ITP266" s="1017"/>
      <c r="ITQ266" s="1017"/>
      <c r="ITR266" s="1017"/>
      <c r="ITS266" s="1017"/>
      <c r="ITT266" s="1017"/>
      <c r="ITU266" s="1017"/>
      <c r="ITV266" s="1017"/>
      <c r="ITW266" s="1017"/>
      <c r="ITX266" s="1017"/>
      <c r="ITY266" s="1017"/>
      <c r="ITZ266" s="1017"/>
      <c r="IUA266" s="1017"/>
      <c r="IUB266" s="1017"/>
      <c r="IUC266" s="1017"/>
      <c r="IUD266" s="1017"/>
      <c r="IUE266" s="1017"/>
      <c r="IUF266" s="1017"/>
      <c r="IUG266" s="1017"/>
      <c r="IUH266" s="1017"/>
      <c r="IUI266" s="1017"/>
      <c r="IUJ266" s="1017"/>
      <c r="IUK266" s="1017"/>
      <c r="IUL266" s="1017"/>
      <c r="IUM266" s="1017"/>
      <c r="IUN266" s="1017"/>
      <c r="IUO266" s="1017"/>
      <c r="IUP266" s="1017"/>
      <c r="IUQ266" s="1017"/>
      <c r="IUR266" s="1017"/>
      <c r="IUS266" s="1017"/>
      <c r="IUT266" s="1017"/>
      <c r="IUU266" s="1017"/>
      <c r="IUV266" s="1017"/>
      <c r="IUW266" s="1017"/>
      <c r="IUX266" s="1017"/>
      <c r="IUY266" s="1017"/>
      <c r="IUZ266" s="1017"/>
      <c r="IVA266" s="1017"/>
      <c r="IVB266" s="1017"/>
      <c r="IVC266" s="1017"/>
      <c r="IVD266" s="1017"/>
      <c r="IVE266" s="1017"/>
      <c r="IVF266" s="1017"/>
      <c r="IVG266" s="1017"/>
      <c r="IVH266" s="1017"/>
      <c r="IVI266" s="1017"/>
      <c r="IVJ266" s="1017"/>
      <c r="IVK266" s="1017"/>
      <c r="IVL266" s="1017"/>
      <c r="IVM266" s="1017"/>
      <c r="IVN266" s="1017"/>
      <c r="IVO266" s="1017"/>
      <c r="IVP266" s="1017"/>
      <c r="IVQ266" s="1017"/>
      <c r="IVR266" s="1017"/>
      <c r="IVS266" s="1017"/>
      <c r="IVT266" s="1017"/>
      <c r="IVU266" s="1017"/>
      <c r="IVV266" s="1017"/>
      <c r="IVW266" s="1017"/>
      <c r="IVX266" s="1017"/>
      <c r="IVY266" s="1017"/>
      <c r="IVZ266" s="1017"/>
      <c r="IWA266" s="1017"/>
      <c r="IWB266" s="1017"/>
      <c r="IWC266" s="1017"/>
      <c r="IWD266" s="1017"/>
      <c r="IWE266" s="1017"/>
      <c r="IWF266" s="1017"/>
      <c r="IWG266" s="1017"/>
      <c r="IWH266" s="1017"/>
      <c r="IWI266" s="1017"/>
      <c r="IWJ266" s="1017"/>
      <c r="IWK266" s="1017"/>
      <c r="IWL266" s="1017"/>
      <c r="IWM266" s="1017"/>
      <c r="IWN266" s="1017"/>
      <c r="IWO266" s="1017"/>
      <c r="IWP266" s="1017"/>
      <c r="IWQ266" s="1017"/>
      <c r="IWR266" s="1017"/>
      <c r="IWS266" s="1017"/>
      <c r="IWT266" s="1017"/>
      <c r="IWU266" s="1017"/>
      <c r="IWV266" s="1017"/>
      <c r="IWW266" s="1017"/>
      <c r="IWX266" s="1017"/>
      <c r="IWY266" s="1017"/>
      <c r="IWZ266" s="1017"/>
      <c r="IXA266" s="1017"/>
      <c r="IXB266" s="1017"/>
      <c r="IXC266" s="1017"/>
      <c r="IXD266" s="1017"/>
      <c r="IXE266" s="1017"/>
      <c r="IXF266" s="1017"/>
      <c r="IXG266" s="1017"/>
      <c r="IXH266" s="1017"/>
      <c r="IXI266" s="1017"/>
      <c r="IXJ266" s="1017"/>
      <c r="IXK266" s="1017"/>
      <c r="IXL266" s="1017"/>
      <c r="IXM266" s="1017"/>
      <c r="IXN266" s="1017"/>
      <c r="IXO266" s="1017"/>
      <c r="IXP266" s="1017"/>
      <c r="IXQ266" s="1017"/>
      <c r="IXR266" s="1017"/>
      <c r="IXS266" s="1017"/>
      <c r="IXT266" s="1017"/>
      <c r="IXU266" s="1017"/>
      <c r="IXV266" s="1017"/>
      <c r="IXW266" s="1017"/>
      <c r="IXX266" s="1017"/>
      <c r="IXY266" s="1017"/>
      <c r="IXZ266" s="1017"/>
      <c r="IYA266" s="1017"/>
      <c r="IYB266" s="1017"/>
      <c r="IYC266" s="1017"/>
      <c r="IYD266" s="1017"/>
      <c r="IYE266" s="1017"/>
      <c r="IYF266" s="1017"/>
      <c r="IYG266" s="1017"/>
      <c r="IYH266" s="1017"/>
      <c r="IYI266" s="1017"/>
      <c r="IYJ266" s="1017"/>
      <c r="IYK266" s="1017"/>
      <c r="IYL266" s="1017"/>
      <c r="IYM266" s="1017"/>
      <c r="IYN266" s="1017"/>
      <c r="IYO266" s="1017"/>
      <c r="IYP266" s="1017"/>
      <c r="IYQ266" s="1017"/>
      <c r="IYR266" s="1017"/>
      <c r="IYS266" s="1017"/>
      <c r="IYT266" s="1017"/>
      <c r="IYU266" s="1017"/>
      <c r="IYV266" s="1017"/>
      <c r="IYW266" s="1017"/>
      <c r="IYX266" s="1017"/>
      <c r="IYY266" s="1017"/>
      <c r="IYZ266" s="1017"/>
      <c r="IZA266" s="1017"/>
      <c r="IZB266" s="1017"/>
      <c r="IZC266" s="1017"/>
      <c r="IZD266" s="1017"/>
      <c r="IZE266" s="1017"/>
      <c r="IZF266" s="1017"/>
      <c r="IZG266" s="1017"/>
      <c r="IZH266" s="1017"/>
      <c r="IZI266" s="1017"/>
      <c r="IZJ266" s="1017"/>
      <c r="IZK266" s="1017"/>
      <c r="IZL266" s="1017"/>
      <c r="IZM266" s="1017"/>
      <c r="IZN266" s="1017"/>
      <c r="IZO266" s="1017"/>
      <c r="IZP266" s="1017"/>
      <c r="IZQ266" s="1017"/>
      <c r="IZR266" s="1017"/>
      <c r="IZS266" s="1017"/>
      <c r="IZT266" s="1017"/>
      <c r="IZU266" s="1017"/>
      <c r="IZV266" s="1017"/>
      <c r="IZW266" s="1017"/>
      <c r="IZX266" s="1017"/>
      <c r="IZY266" s="1017"/>
      <c r="IZZ266" s="1017"/>
      <c r="JAA266" s="1017"/>
      <c r="JAB266" s="1017"/>
      <c r="JAC266" s="1017"/>
      <c r="JAD266" s="1017"/>
      <c r="JAE266" s="1017"/>
      <c r="JAF266" s="1017"/>
      <c r="JAG266" s="1017"/>
      <c r="JAH266" s="1017"/>
      <c r="JAI266" s="1017"/>
      <c r="JAJ266" s="1017"/>
      <c r="JAK266" s="1017"/>
      <c r="JAL266" s="1017"/>
      <c r="JAM266" s="1017"/>
      <c r="JAN266" s="1017"/>
      <c r="JAO266" s="1017"/>
      <c r="JAP266" s="1017"/>
      <c r="JAQ266" s="1017"/>
      <c r="JAR266" s="1017"/>
      <c r="JAS266" s="1017"/>
      <c r="JAT266" s="1017"/>
      <c r="JAU266" s="1017"/>
      <c r="JAV266" s="1017"/>
      <c r="JAW266" s="1017"/>
      <c r="JAX266" s="1017"/>
      <c r="JAY266" s="1017"/>
      <c r="JAZ266" s="1017"/>
      <c r="JBA266" s="1017"/>
      <c r="JBB266" s="1017"/>
      <c r="JBC266" s="1017"/>
      <c r="JBD266" s="1017"/>
      <c r="JBE266" s="1017"/>
      <c r="JBF266" s="1017"/>
      <c r="JBG266" s="1017"/>
      <c r="JBH266" s="1017"/>
      <c r="JBI266" s="1017"/>
      <c r="JBJ266" s="1017"/>
      <c r="JBK266" s="1017"/>
      <c r="JBL266" s="1017"/>
      <c r="JBM266" s="1017"/>
      <c r="JBN266" s="1017"/>
      <c r="JBO266" s="1017"/>
      <c r="JBP266" s="1017"/>
      <c r="JBQ266" s="1017"/>
      <c r="JBR266" s="1017"/>
      <c r="JBS266" s="1017"/>
      <c r="JBT266" s="1017"/>
      <c r="JBU266" s="1017"/>
      <c r="JBV266" s="1017"/>
      <c r="JBW266" s="1017"/>
      <c r="JBX266" s="1017"/>
      <c r="JBY266" s="1017"/>
      <c r="JBZ266" s="1017"/>
      <c r="JCA266" s="1017"/>
      <c r="JCB266" s="1017"/>
      <c r="JCC266" s="1017"/>
      <c r="JCD266" s="1017"/>
      <c r="JCE266" s="1017"/>
      <c r="JCF266" s="1017"/>
      <c r="JCG266" s="1017"/>
      <c r="JCH266" s="1017"/>
      <c r="JCI266" s="1017"/>
      <c r="JCJ266" s="1017"/>
      <c r="JCK266" s="1017"/>
      <c r="JCL266" s="1017"/>
      <c r="JCM266" s="1017"/>
      <c r="JCN266" s="1017"/>
      <c r="JCO266" s="1017"/>
      <c r="JCP266" s="1017"/>
      <c r="JCQ266" s="1017"/>
      <c r="JCR266" s="1017"/>
      <c r="JCS266" s="1017"/>
      <c r="JCT266" s="1017"/>
      <c r="JCU266" s="1017"/>
      <c r="JCV266" s="1017"/>
      <c r="JCW266" s="1017"/>
      <c r="JCX266" s="1017"/>
      <c r="JCY266" s="1017"/>
      <c r="JCZ266" s="1017"/>
      <c r="JDA266" s="1017"/>
      <c r="JDB266" s="1017"/>
      <c r="JDC266" s="1017"/>
      <c r="JDD266" s="1017"/>
      <c r="JDE266" s="1017"/>
      <c r="JDF266" s="1017"/>
      <c r="JDG266" s="1017"/>
      <c r="JDH266" s="1017"/>
      <c r="JDI266" s="1017"/>
      <c r="JDJ266" s="1017"/>
      <c r="JDK266" s="1017"/>
      <c r="JDL266" s="1017"/>
      <c r="JDM266" s="1017"/>
      <c r="JDN266" s="1017"/>
      <c r="JDO266" s="1017"/>
      <c r="JDP266" s="1017"/>
      <c r="JDQ266" s="1017"/>
      <c r="JDR266" s="1017"/>
      <c r="JDS266" s="1017"/>
      <c r="JDT266" s="1017"/>
      <c r="JDU266" s="1017"/>
      <c r="JDV266" s="1017"/>
      <c r="JDW266" s="1017"/>
      <c r="JDX266" s="1017"/>
      <c r="JDY266" s="1017"/>
      <c r="JDZ266" s="1017"/>
      <c r="JEA266" s="1017"/>
      <c r="JEB266" s="1017"/>
      <c r="JEC266" s="1017"/>
      <c r="JED266" s="1017"/>
      <c r="JEE266" s="1017"/>
      <c r="JEF266" s="1017"/>
      <c r="JEG266" s="1017"/>
      <c r="JEH266" s="1017"/>
      <c r="JEI266" s="1017"/>
      <c r="JEJ266" s="1017"/>
      <c r="JEK266" s="1017"/>
      <c r="JEL266" s="1017"/>
      <c r="JEM266" s="1017"/>
      <c r="JEN266" s="1017"/>
      <c r="JEO266" s="1017"/>
      <c r="JEP266" s="1017"/>
      <c r="JEQ266" s="1017"/>
      <c r="JER266" s="1017"/>
      <c r="JES266" s="1017"/>
      <c r="JET266" s="1017"/>
      <c r="JEU266" s="1017"/>
      <c r="JEV266" s="1017"/>
      <c r="JEW266" s="1017"/>
      <c r="JEX266" s="1017"/>
      <c r="JEY266" s="1017"/>
      <c r="JEZ266" s="1017"/>
      <c r="JFA266" s="1017"/>
      <c r="JFB266" s="1017"/>
      <c r="JFC266" s="1017"/>
      <c r="JFD266" s="1017"/>
      <c r="JFE266" s="1017"/>
      <c r="JFF266" s="1017"/>
      <c r="JFG266" s="1017"/>
      <c r="JFH266" s="1017"/>
      <c r="JFI266" s="1017"/>
      <c r="JFJ266" s="1017"/>
      <c r="JFK266" s="1017"/>
      <c r="JFL266" s="1017"/>
      <c r="JFM266" s="1017"/>
      <c r="JFN266" s="1017"/>
      <c r="JFO266" s="1017"/>
      <c r="JFP266" s="1017"/>
      <c r="JFQ266" s="1017"/>
      <c r="JFR266" s="1017"/>
      <c r="JFS266" s="1017"/>
      <c r="JFT266" s="1017"/>
      <c r="JFU266" s="1017"/>
      <c r="JFV266" s="1017"/>
      <c r="JFW266" s="1017"/>
      <c r="JFX266" s="1017"/>
      <c r="JFY266" s="1017"/>
      <c r="JFZ266" s="1017"/>
      <c r="JGA266" s="1017"/>
      <c r="JGB266" s="1017"/>
      <c r="JGC266" s="1017"/>
      <c r="JGD266" s="1017"/>
      <c r="JGE266" s="1017"/>
      <c r="JGF266" s="1017"/>
      <c r="JGG266" s="1017"/>
      <c r="JGH266" s="1017"/>
      <c r="JGI266" s="1017"/>
      <c r="JGJ266" s="1017"/>
      <c r="JGK266" s="1017"/>
      <c r="JGL266" s="1017"/>
      <c r="JGM266" s="1017"/>
      <c r="JGN266" s="1017"/>
      <c r="JGO266" s="1017"/>
      <c r="JGP266" s="1017"/>
      <c r="JGQ266" s="1017"/>
      <c r="JGR266" s="1017"/>
      <c r="JGS266" s="1017"/>
      <c r="JGT266" s="1017"/>
      <c r="JGU266" s="1017"/>
      <c r="JGV266" s="1017"/>
      <c r="JGW266" s="1017"/>
      <c r="JGX266" s="1017"/>
      <c r="JGY266" s="1017"/>
      <c r="JGZ266" s="1017"/>
      <c r="JHA266" s="1017"/>
      <c r="JHB266" s="1017"/>
      <c r="JHC266" s="1017"/>
      <c r="JHD266" s="1017"/>
      <c r="JHE266" s="1017"/>
      <c r="JHF266" s="1017"/>
      <c r="JHG266" s="1017"/>
      <c r="JHH266" s="1017"/>
      <c r="JHI266" s="1017"/>
      <c r="JHJ266" s="1017"/>
      <c r="JHK266" s="1017"/>
      <c r="JHL266" s="1017"/>
      <c r="JHM266" s="1017"/>
      <c r="JHN266" s="1017"/>
      <c r="JHO266" s="1017"/>
      <c r="JHP266" s="1017"/>
      <c r="JHQ266" s="1017"/>
      <c r="JHR266" s="1017"/>
      <c r="JHS266" s="1017"/>
      <c r="JHT266" s="1017"/>
      <c r="JHU266" s="1017"/>
      <c r="JHV266" s="1017"/>
      <c r="JHW266" s="1017"/>
      <c r="JHX266" s="1017"/>
      <c r="JHY266" s="1017"/>
      <c r="JHZ266" s="1017"/>
      <c r="JIA266" s="1017"/>
      <c r="JIB266" s="1017"/>
      <c r="JIC266" s="1017"/>
      <c r="JID266" s="1017"/>
      <c r="JIE266" s="1017"/>
      <c r="JIF266" s="1017"/>
      <c r="JIG266" s="1017"/>
      <c r="JIH266" s="1017"/>
      <c r="JII266" s="1017"/>
      <c r="JIJ266" s="1017"/>
      <c r="JIK266" s="1017"/>
      <c r="JIL266" s="1017"/>
      <c r="JIM266" s="1017"/>
      <c r="JIN266" s="1017"/>
      <c r="JIO266" s="1017"/>
      <c r="JIP266" s="1017"/>
      <c r="JIQ266" s="1017"/>
      <c r="JIR266" s="1017"/>
      <c r="JIS266" s="1017"/>
      <c r="JIT266" s="1017"/>
      <c r="JIU266" s="1017"/>
      <c r="JIV266" s="1017"/>
      <c r="JIW266" s="1017"/>
      <c r="JIX266" s="1017"/>
      <c r="JIY266" s="1017"/>
      <c r="JIZ266" s="1017"/>
      <c r="JJA266" s="1017"/>
      <c r="JJB266" s="1017"/>
      <c r="JJC266" s="1017"/>
      <c r="JJD266" s="1017"/>
      <c r="JJE266" s="1017"/>
      <c r="JJF266" s="1017"/>
      <c r="JJG266" s="1017"/>
      <c r="JJH266" s="1017"/>
      <c r="JJI266" s="1017"/>
      <c r="JJJ266" s="1017"/>
      <c r="JJK266" s="1017"/>
      <c r="JJL266" s="1017"/>
      <c r="JJM266" s="1017"/>
      <c r="JJN266" s="1017"/>
      <c r="JJO266" s="1017"/>
      <c r="JJP266" s="1017"/>
      <c r="JJQ266" s="1017"/>
      <c r="JJR266" s="1017"/>
      <c r="JJS266" s="1017"/>
      <c r="JJT266" s="1017"/>
      <c r="JJU266" s="1017"/>
      <c r="JJV266" s="1017"/>
      <c r="JJW266" s="1017"/>
      <c r="JJX266" s="1017"/>
      <c r="JJY266" s="1017"/>
      <c r="JJZ266" s="1017"/>
      <c r="JKA266" s="1017"/>
      <c r="JKB266" s="1017"/>
      <c r="JKC266" s="1017"/>
      <c r="JKD266" s="1017"/>
      <c r="JKE266" s="1017"/>
      <c r="JKF266" s="1017"/>
      <c r="JKG266" s="1017"/>
      <c r="JKH266" s="1017"/>
      <c r="JKI266" s="1017"/>
      <c r="JKJ266" s="1017"/>
      <c r="JKK266" s="1017"/>
      <c r="JKL266" s="1017"/>
      <c r="JKM266" s="1017"/>
      <c r="JKN266" s="1017"/>
      <c r="JKO266" s="1017"/>
      <c r="JKP266" s="1017"/>
      <c r="JKQ266" s="1017"/>
      <c r="JKR266" s="1017"/>
      <c r="JKS266" s="1017"/>
      <c r="JKT266" s="1017"/>
      <c r="JKU266" s="1017"/>
      <c r="JKV266" s="1017"/>
      <c r="JKW266" s="1017"/>
      <c r="JKX266" s="1017"/>
      <c r="JKY266" s="1017"/>
      <c r="JKZ266" s="1017"/>
      <c r="JLA266" s="1017"/>
      <c r="JLB266" s="1017"/>
      <c r="JLC266" s="1017"/>
      <c r="JLD266" s="1017"/>
      <c r="JLE266" s="1017"/>
      <c r="JLF266" s="1017"/>
      <c r="JLG266" s="1017"/>
      <c r="JLH266" s="1017"/>
      <c r="JLI266" s="1017"/>
      <c r="JLJ266" s="1017"/>
      <c r="JLK266" s="1017"/>
      <c r="JLL266" s="1017"/>
      <c r="JLM266" s="1017"/>
      <c r="JLN266" s="1017"/>
      <c r="JLO266" s="1017"/>
      <c r="JLP266" s="1017"/>
      <c r="JLQ266" s="1017"/>
      <c r="JLR266" s="1017"/>
      <c r="JLS266" s="1017"/>
      <c r="JLT266" s="1017"/>
      <c r="JLU266" s="1017"/>
      <c r="JLV266" s="1017"/>
      <c r="JLW266" s="1017"/>
      <c r="JLX266" s="1017"/>
      <c r="JLY266" s="1017"/>
      <c r="JLZ266" s="1017"/>
      <c r="JMA266" s="1017"/>
      <c r="JMB266" s="1017"/>
      <c r="JMC266" s="1017"/>
      <c r="JMD266" s="1017"/>
      <c r="JME266" s="1017"/>
      <c r="JMF266" s="1017"/>
      <c r="JMG266" s="1017"/>
      <c r="JMH266" s="1017"/>
      <c r="JMI266" s="1017"/>
      <c r="JMJ266" s="1017"/>
      <c r="JMK266" s="1017"/>
      <c r="JML266" s="1017"/>
      <c r="JMM266" s="1017"/>
      <c r="JMN266" s="1017"/>
      <c r="JMO266" s="1017"/>
      <c r="JMP266" s="1017"/>
      <c r="JMQ266" s="1017"/>
      <c r="JMR266" s="1017"/>
      <c r="JMS266" s="1017"/>
      <c r="JMT266" s="1017"/>
      <c r="JMU266" s="1017"/>
      <c r="JMV266" s="1017"/>
      <c r="JMW266" s="1017"/>
      <c r="JMX266" s="1017"/>
      <c r="JMY266" s="1017"/>
      <c r="JMZ266" s="1017"/>
      <c r="JNA266" s="1017"/>
      <c r="JNB266" s="1017"/>
      <c r="JNC266" s="1017"/>
      <c r="JND266" s="1017"/>
      <c r="JNE266" s="1017"/>
      <c r="JNF266" s="1017"/>
      <c r="JNG266" s="1017"/>
      <c r="JNH266" s="1017"/>
      <c r="JNI266" s="1017"/>
      <c r="JNJ266" s="1017"/>
      <c r="JNK266" s="1017"/>
      <c r="JNL266" s="1017"/>
      <c r="JNM266" s="1017"/>
      <c r="JNN266" s="1017"/>
      <c r="JNO266" s="1017"/>
      <c r="JNP266" s="1017"/>
      <c r="JNQ266" s="1017"/>
      <c r="JNR266" s="1017"/>
      <c r="JNS266" s="1017"/>
      <c r="JNT266" s="1017"/>
      <c r="JNU266" s="1017"/>
      <c r="JNV266" s="1017"/>
      <c r="JNW266" s="1017"/>
      <c r="JNX266" s="1017"/>
      <c r="JNY266" s="1017"/>
      <c r="JNZ266" s="1017"/>
      <c r="JOA266" s="1017"/>
      <c r="JOB266" s="1017"/>
      <c r="JOC266" s="1017"/>
      <c r="JOD266" s="1017"/>
      <c r="JOE266" s="1017"/>
      <c r="JOF266" s="1017"/>
      <c r="JOG266" s="1017"/>
      <c r="JOH266" s="1017"/>
      <c r="JOI266" s="1017"/>
      <c r="JOJ266" s="1017"/>
      <c r="JOK266" s="1017"/>
      <c r="JOL266" s="1017"/>
      <c r="JOM266" s="1017"/>
      <c r="JON266" s="1017"/>
      <c r="JOO266" s="1017"/>
      <c r="JOP266" s="1017"/>
      <c r="JOQ266" s="1017"/>
      <c r="JOR266" s="1017"/>
      <c r="JOS266" s="1017"/>
      <c r="JOT266" s="1017"/>
      <c r="JOU266" s="1017"/>
      <c r="JOV266" s="1017"/>
      <c r="JOW266" s="1017"/>
      <c r="JOX266" s="1017"/>
      <c r="JOY266" s="1017"/>
      <c r="JOZ266" s="1017"/>
      <c r="JPA266" s="1017"/>
      <c r="JPB266" s="1017"/>
      <c r="JPC266" s="1017"/>
      <c r="JPD266" s="1017"/>
      <c r="JPE266" s="1017"/>
      <c r="JPF266" s="1017"/>
      <c r="JPG266" s="1017"/>
      <c r="JPH266" s="1017"/>
      <c r="JPI266" s="1017"/>
      <c r="JPJ266" s="1017"/>
      <c r="JPK266" s="1017"/>
      <c r="JPL266" s="1017"/>
      <c r="JPM266" s="1017"/>
      <c r="JPN266" s="1017"/>
      <c r="JPO266" s="1017"/>
      <c r="JPP266" s="1017"/>
      <c r="JPQ266" s="1017"/>
      <c r="JPR266" s="1017"/>
      <c r="JPS266" s="1017"/>
      <c r="JPT266" s="1017"/>
      <c r="JPU266" s="1017"/>
      <c r="JPV266" s="1017"/>
      <c r="JPW266" s="1017"/>
      <c r="JPX266" s="1017"/>
      <c r="JPY266" s="1017"/>
      <c r="JPZ266" s="1017"/>
      <c r="JQA266" s="1017"/>
      <c r="JQB266" s="1017"/>
      <c r="JQC266" s="1017"/>
      <c r="JQD266" s="1017"/>
      <c r="JQE266" s="1017"/>
      <c r="JQF266" s="1017"/>
      <c r="JQG266" s="1017"/>
      <c r="JQH266" s="1017"/>
      <c r="JQI266" s="1017"/>
      <c r="JQJ266" s="1017"/>
      <c r="JQK266" s="1017"/>
      <c r="JQL266" s="1017"/>
      <c r="JQM266" s="1017"/>
      <c r="JQN266" s="1017"/>
      <c r="JQO266" s="1017"/>
      <c r="JQP266" s="1017"/>
      <c r="JQQ266" s="1017"/>
      <c r="JQR266" s="1017"/>
      <c r="JQS266" s="1017"/>
      <c r="JQT266" s="1017"/>
      <c r="JQU266" s="1017"/>
      <c r="JQV266" s="1017"/>
      <c r="JQW266" s="1017"/>
      <c r="JQX266" s="1017"/>
      <c r="JQY266" s="1017"/>
      <c r="JQZ266" s="1017"/>
      <c r="JRA266" s="1017"/>
      <c r="JRB266" s="1017"/>
      <c r="JRC266" s="1017"/>
      <c r="JRD266" s="1017"/>
      <c r="JRE266" s="1017"/>
      <c r="JRF266" s="1017"/>
      <c r="JRG266" s="1017"/>
      <c r="JRH266" s="1017"/>
      <c r="JRI266" s="1017"/>
      <c r="JRJ266" s="1017"/>
      <c r="JRK266" s="1017"/>
      <c r="JRL266" s="1017"/>
      <c r="JRM266" s="1017"/>
      <c r="JRN266" s="1017"/>
      <c r="JRO266" s="1017"/>
      <c r="JRP266" s="1017"/>
      <c r="JRQ266" s="1017"/>
      <c r="JRR266" s="1017"/>
      <c r="JRS266" s="1017"/>
      <c r="JRT266" s="1017"/>
      <c r="JRU266" s="1017"/>
      <c r="JRV266" s="1017"/>
      <c r="JRW266" s="1017"/>
      <c r="JRX266" s="1017"/>
      <c r="JRY266" s="1017"/>
      <c r="JRZ266" s="1017"/>
      <c r="JSA266" s="1017"/>
      <c r="JSB266" s="1017"/>
      <c r="JSC266" s="1017"/>
      <c r="JSD266" s="1017"/>
      <c r="JSE266" s="1017"/>
      <c r="JSF266" s="1017"/>
      <c r="JSG266" s="1017"/>
      <c r="JSH266" s="1017"/>
      <c r="JSI266" s="1017"/>
      <c r="JSJ266" s="1017"/>
      <c r="JSK266" s="1017"/>
      <c r="JSL266" s="1017"/>
      <c r="JSM266" s="1017"/>
      <c r="JSN266" s="1017"/>
      <c r="JSO266" s="1017"/>
      <c r="JSP266" s="1017"/>
      <c r="JSQ266" s="1017"/>
      <c r="JSR266" s="1017"/>
      <c r="JSS266" s="1017"/>
      <c r="JST266" s="1017"/>
      <c r="JSU266" s="1017"/>
      <c r="JSV266" s="1017"/>
      <c r="JSW266" s="1017"/>
      <c r="JSX266" s="1017"/>
      <c r="JSY266" s="1017"/>
      <c r="JSZ266" s="1017"/>
      <c r="JTA266" s="1017"/>
      <c r="JTB266" s="1017"/>
      <c r="JTC266" s="1017"/>
      <c r="JTD266" s="1017"/>
      <c r="JTE266" s="1017"/>
      <c r="JTF266" s="1017"/>
      <c r="JTG266" s="1017"/>
      <c r="JTH266" s="1017"/>
      <c r="JTI266" s="1017"/>
      <c r="JTJ266" s="1017"/>
      <c r="JTK266" s="1017"/>
      <c r="JTL266" s="1017"/>
      <c r="JTM266" s="1017"/>
      <c r="JTN266" s="1017"/>
      <c r="JTO266" s="1017"/>
      <c r="JTP266" s="1017"/>
      <c r="JTQ266" s="1017"/>
      <c r="JTR266" s="1017"/>
      <c r="JTS266" s="1017"/>
      <c r="JTT266" s="1017"/>
      <c r="JTU266" s="1017"/>
      <c r="JTV266" s="1017"/>
      <c r="JTW266" s="1017"/>
      <c r="JTX266" s="1017"/>
      <c r="JTY266" s="1017"/>
      <c r="JTZ266" s="1017"/>
      <c r="JUA266" s="1017"/>
      <c r="JUB266" s="1017"/>
      <c r="JUC266" s="1017"/>
      <c r="JUD266" s="1017"/>
      <c r="JUE266" s="1017"/>
      <c r="JUF266" s="1017"/>
      <c r="JUG266" s="1017"/>
      <c r="JUH266" s="1017"/>
      <c r="JUI266" s="1017"/>
      <c r="JUJ266" s="1017"/>
      <c r="JUK266" s="1017"/>
      <c r="JUL266" s="1017"/>
      <c r="JUM266" s="1017"/>
      <c r="JUN266" s="1017"/>
      <c r="JUO266" s="1017"/>
      <c r="JUP266" s="1017"/>
      <c r="JUQ266" s="1017"/>
      <c r="JUR266" s="1017"/>
      <c r="JUS266" s="1017"/>
      <c r="JUT266" s="1017"/>
      <c r="JUU266" s="1017"/>
      <c r="JUV266" s="1017"/>
      <c r="JUW266" s="1017"/>
      <c r="JUX266" s="1017"/>
      <c r="JUY266" s="1017"/>
      <c r="JUZ266" s="1017"/>
      <c r="JVA266" s="1017"/>
      <c r="JVB266" s="1017"/>
      <c r="JVC266" s="1017"/>
      <c r="JVD266" s="1017"/>
      <c r="JVE266" s="1017"/>
      <c r="JVF266" s="1017"/>
      <c r="JVG266" s="1017"/>
      <c r="JVH266" s="1017"/>
      <c r="JVI266" s="1017"/>
      <c r="JVJ266" s="1017"/>
      <c r="JVK266" s="1017"/>
      <c r="JVL266" s="1017"/>
      <c r="JVM266" s="1017"/>
      <c r="JVN266" s="1017"/>
      <c r="JVO266" s="1017"/>
      <c r="JVP266" s="1017"/>
      <c r="JVQ266" s="1017"/>
      <c r="JVR266" s="1017"/>
      <c r="JVS266" s="1017"/>
      <c r="JVT266" s="1017"/>
      <c r="JVU266" s="1017"/>
      <c r="JVV266" s="1017"/>
      <c r="JVW266" s="1017"/>
      <c r="JVX266" s="1017"/>
      <c r="JVY266" s="1017"/>
      <c r="JVZ266" s="1017"/>
      <c r="JWA266" s="1017"/>
      <c r="JWB266" s="1017"/>
      <c r="JWC266" s="1017"/>
      <c r="JWD266" s="1017"/>
      <c r="JWE266" s="1017"/>
      <c r="JWF266" s="1017"/>
      <c r="JWG266" s="1017"/>
      <c r="JWH266" s="1017"/>
      <c r="JWI266" s="1017"/>
      <c r="JWJ266" s="1017"/>
      <c r="JWK266" s="1017"/>
      <c r="JWL266" s="1017"/>
      <c r="JWM266" s="1017"/>
      <c r="JWN266" s="1017"/>
      <c r="JWO266" s="1017"/>
      <c r="JWP266" s="1017"/>
      <c r="JWQ266" s="1017"/>
      <c r="JWR266" s="1017"/>
      <c r="JWS266" s="1017"/>
      <c r="JWT266" s="1017"/>
      <c r="JWU266" s="1017"/>
      <c r="JWV266" s="1017"/>
      <c r="JWW266" s="1017"/>
      <c r="JWX266" s="1017"/>
      <c r="JWY266" s="1017"/>
      <c r="JWZ266" s="1017"/>
      <c r="JXA266" s="1017"/>
      <c r="JXB266" s="1017"/>
      <c r="JXC266" s="1017"/>
      <c r="JXD266" s="1017"/>
      <c r="JXE266" s="1017"/>
      <c r="JXF266" s="1017"/>
      <c r="JXG266" s="1017"/>
      <c r="JXH266" s="1017"/>
      <c r="JXI266" s="1017"/>
      <c r="JXJ266" s="1017"/>
      <c r="JXK266" s="1017"/>
      <c r="JXL266" s="1017"/>
      <c r="JXM266" s="1017"/>
      <c r="JXN266" s="1017"/>
      <c r="JXO266" s="1017"/>
      <c r="JXP266" s="1017"/>
      <c r="JXQ266" s="1017"/>
      <c r="JXR266" s="1017"/>
      <c r="JXS266" s="1017"/>
      <c r="JXT266" s="1017"/>
      <c r="JXU266" s="1017"/>
      <c r="JXV266" s="1017"/>
      <c r="JXW266" s="1017"/>
      <c r="JXX266" s="1017"/>
      <c r="JXY266" s="1017"/>
      <c r="JXZ266" s="1017"/>
      <c r="JYA266" s="1017"/>
      <c r="JYB266" s="1017"/>
      <c r="JYC266" s="1017"/>
      <c r="JYD266" s="1017"/>
      <c r="JYE266" s="1017"/>
      <c r="JYF266" s="1017"/>
      <c r="JYG266" s="1017"/>
      <c r="JYH266" s="1017"/>
      <c r="JYI266" s="1017"/>
      <c r="JYJ266" s="1017"/>
      <c r="JYK266" s="1017"/>
      <c r="JYL266" s="1017"/>
      <c r="JYM266" s="1017"/>
      <c r="JYN266" s="1017"/>
      <c r="JYO266" s="1017"/>
      <c r="JYP266" s="1017"/>
      <c r="JYQ266" s="1017"/>
      <c r="JYR266" s="1017"/>
      <c r="JYS266" s="1017"/>
      <c r="JYT266" s="1017"/>
      <c r="JYU266" s="1017"/>
      <c r="JYV266" s="1017"/>
      <c r="JYW266" s="1017"/>
      <c r="JYX266" s="1017"/>
      <c r="JYY266" s="1017"/>
      <c r="JYZ266" s="1017"/>
      <c r="JZA266" s="1017"/>
      <c r="JZB266" s="1017"/>
      <c r="JZC266" s="1017"/>
      <c r="JZD266" s="1017"/>
      <c r="JZE266" s="1017"/>
      <c r="JZF266" s="1017"/>
      <c r="JZG266" s="1017"/>
      <c r="JZH266" s="1017"/>
      <c r="JZI266" s="1017"/>
      <c r="JZJ266" s="1017"/>
      <c r="JZK266" s="1017"/>
      <c r="JZL266" s="1017"/>
      <c r="JZM266" s="1017"/>
      <c r="JZN266" s="1017"/>
      <c r="JZO266" s="1017"/>
      <c r="JZP266" s="1017"/>
      <c r="JZQ266" s="1017"/>
      <c r="JZR266" s="1017"/>
      <c r="JZS266" s="1017"/>
      <c r="JZT266" s="1017"/>
      <c r="JZU266" s="1017"/>
      <c r="JZV266" s="1017"/>
      <c r="JZW266" s="1017"/>
      <c r="JZX266" s="1017"/>
      <c r="JZY266" s="1017"/>
      <c r="JZZ266" s="1017"/>
      <c r="KAA266" s="1017"/>
      <c r="KAB266" s="1017"/>
      <c r="KAC266" s="1017"/>
      <c r="KAD266" s="1017"/>
      <c r="KAE266" s="1017"/>
      <c r="KAF266" s="1017"/>
      <c r="KAG266" s="1017"/>
      <c r="KAH266" s="1017"/>
      <c r="KAI266" s="1017"/>
      <c r="KAJ266" s="1017"/>
      <c r="KAK266" s="1017"/>
      <c r="KAL266" s="1017"/>
      <c r="KAM266" s="1017"/>
      <c r="KAN266" s="1017"/>
      <c r="KAO266" s="1017"/>
      <c r="KAP266" s="1017"/>
      <c r="KAQ266" s="1017"/>
      <c r="KAR266" s="1017"/>
      <c r="KAS266" s="1017"/>
      <c r="KAT266" s="1017"/>
      <c r="KAU266" s="1017"/>
      <c r="KAV266" s="1017"/>
      <c r="KAW266" s="1017"/>
      <c r="KAX266" s="1017"/>
      <c r="KAY266" s="1017"/>
      <c r="KAZ266" s="1017"/>
      <c r="KBA266" s="1017"/>
      <c r="KBB266" s="1017"/>
      <c r="KBC266" s="1017"/>
      <c r="KBD266" s="1017"/>
      <c r="KBE266" s="1017"/>
      <c r="KBF266" s="1017"/>
      <c r="KBG266" s="1017"/>
      <c r="KBH266" s="1017"/>
      <c r="KBI266" s="1017"/>
      <c r="KBJ266" s="1017"/>
      <c r="KBK266" s="1017"/>
      <c r="KBL266" s="1017"/>
      <c r="KBM266" s="1017"/>
      <c r="KBN266" s="1017"/>
      <c r="KBO266" s="1017"/>
      <c r="KBP266" s="1017"/>
      <c r="KBQ266" s="1017"/>
      <c r="KBR266" s="1017"/>
      <c r="KBS266" s="1017"/>
      <c r="KBT266" s="1017"/>
      <c r="KBU266" s="1017"/>
      <c r="KBV266" s="1017"/>
      <c r="KBW266" s="1017"/>
      <c r="KBX266" s="1017"/>
      <c r="KBY266" s="1017"/>
      <c r="KBZ266" s="1017"/>
      <c r="KCA266" s="1017"/>
      <c r="KCB266" s="1017"/>
      <c r="KCC266" s="1017"/>
      <c r="KCD266" s="1017"/>
      <c r="KCE266" s="1017"/>
      <c r="KCF266" s="1017"/>
      <c r="KCG266" s="1017"/>
      <c r="KCH266" s="1017"/>
      <c r="KCI266" s="1017"/>
      <c r="KCJ266" s="1017"/>
      <c r="KCK266" s="1017"/>
      <c r="KCL266" s="1017"/>
      <c r="KCM266" s="1017"/>
      <c r="KCN266" s="1017"/>
      <c r="KCO266" s="1017"/>
      <c r="KCP266" s="1017"/>
      <c r="KCQ266" s="1017"/>
      <c r="KCR266" s="1017"/>
      <c r="KCS266" s="1017"/>
      <c r="KCT266" s="1017"/>
      <c r="KCU266" s="1017"/>
      <c r="KCV266" s="1017"/>
      <c r="KCW266" s="1017"/>
      <c r="KCX266" s="1017"/>
      <c r="KCY266" s="1017"/>
      <c r="KCZ266" s="1017"/>
      <c r="KDA266" s="1017"/>
      <c r="KDB266" s="1017"/>
      <c r="KDC266" s="1017"/>
      <c r="KDD266" s="1017"/>
      <c r="KDE266" s="1017"/>
      <c r="KDF266" s="1017"/>
      <c r="KDG266" s="1017"/>
      <c r="KDH266" s="1017"/>
      <c r="KDI266" s="1017"/>
      <c r="KDJ266" s="1017"/>
      <c r="KDK266" s="1017"/>
      <c r="KDL266" s="1017"/>
      <c r="KDM266" s="1017"/>
      <c r="KDN266" s="1017"/>
      <c r="KDO266" s="1017"/>
      <c r="KDP266" s="1017"/>
      <c r="KDQ266" s="1017"/>
      <c r="KDR266" s="1017"/>
      <c r="KDS266" s="1017"/>
      <c r="KDT266" s="1017"/>
      <c r="KDU266" s="1017"/>
      <c r="KDV266" s="1017"/>
      <c r="KDW266" s="1017"/>
      <c r="KDX266" s="1017"/>
      <c r="KDY266" s="1017"/>
      <c r="KDZ266" s="1017"/>
      <c r="KEA266" s="1017"/>
      <c r="KEB266" s="1017"/>
      <c r="KEC266" s="1017"/>
      <c r="KED266" s="1017"/>
      <c r="KEE266" s="1017"/>
      <c r="KEF266" s="1017"/>
      <c r="KEG266" s="1017"/>
      <c r="KEH266" s="1017"/>
      <c r="KEI266" s="1017"/>
      <c r="KEJ266" s="1017"/>
      <c r="KEK266" s="1017"/>
      <c r="KEL266" s="1017"/>
      <c r="KEM266" s="1017"/>
      <c r="KEN266" s="1017"/>
      <c r="KEO266" s="1017"/>
      <c r="KEP266" s="1017"/>
      <c r="KEQ266" s="1017"/>
      <c r="KER266" s="1017"/>
      <c r="KES266" s="1017"/>
      <c r="KET266" s="1017"/>
      <c r="KEU266" s="1017"/>
      <c r="KEV266" s="1017"/>
      <c r="KEW266" s="1017"/>
      <c r="KEX266" s="1017"/>
      <c r="KEY266" s="1017"/>
      <c r="KEZ266" s="1017"/>
      <c r="KFA266" s="1017"/>
      <c r="KFB266" s="1017"/>
      <c r="KFC266" s="1017"/>
      <c r="KFD266" s="1017"/>
      <c r="KFE266" s="1017"/>
      <c r="KFF266" s="1017"/>
      <c r="KFG266" s="1017"/>
      <c r="KFH266" s="1017"/>
      <c r="KFI266" s="1017"/>
      <c r="KFJ266" s="1017"/>
      <c r="KFK266" s="1017"/>
      <c r="KFL266" s="1017"/>
      <c r="KFM266" s="1017"/>
      <c r="KFN266" s="1017"/>
      <c r="KFO266" s="1017"/>
      <c r="KFP266" s="1017"/>
      <c r="KFQ266" s="1017"/>
      <c r="KFR266" s="1017"/>
      <c r="KFS266" s="1017"/>
      <c r="KFT266" s="1017"/>
      <c r="KFU266" s="1017"/>
      <c r="KFV266" s="1017"/>
      <c r="KFW266" s="1017"/>
      <c r="KFX266" s="1017"/>
      <c r="KFY266" s="1017"/>
      <c r="KFZ266" s="1017"/>
      <c r="KGA266" s="1017"/>
      <c r="KGB266" s="1017"/>
      <c r="KGC266" s="1017"/>
      <c r="KGD266" s="1017"/>
      <c r="KGE266" s="1017"/>
      <c r="KGF266" s="1017"/>
      <c r="KGG266" s="1017"/>
      <c r="KGH266" s="1017"/>
      <c r="KGI266" s="1017"/>
      <c r="KGJ266" s="1017"/>
      <c r="KGK266" s="1017"/>
      <c r="KGL266" s="1017"/>
      <c r="KGM266" s="1017"/>
      <c r="KGN266" s="1017"/>
      <c r="KGO266" s="1017"/>
      <c r="KGP266" s="1017"/>
      <c r="KGQ266" s="1017"/>
      <c r="KGR266" s="1017"/>
      <c r="KGS266" s="1017"/>
      <c r="KGT266" s="1017"/>
      <c r="KGU266" s="1017"/>
      <c r="KGV266" s="1017"/>
      <c r="KGW266" s="1017"/>
      <c r="KGX266" s="1017"/>
      <c r="KGY266" s="1017"/>
      <c r="KGZ266" s="1017"/>
      <c r="KHA266" s="1017"/>
      <c r="KHB266" s="1017"/>
      <c r="KHC266" s="1017"/>
      <c r="KHD266" s="1017"/>
      <c r="KHE266" s="1017"/>
      <c r="KHF266" s="1017"/>
      <c r="KHG266" s="1017"/>
      <c r="KHH266" s="1017"/>
      <c r="KHI266" s="1017"/>
      <c r="KHJ266" s="1017"/>
      <c r="KHK266" s="1017"/>
      <c r="KHL266" s="1017"/>
      <c r="KHM266" s="1017"/>
      <c r="KHN266" s="1017"/>
      <c r="KHO266" s="1017"/>
      <c r="KHP266" s="1017"/>
      <c r="KHQ266" s="1017"/>
      <c r="KHR266" s="1017"/>
      <c r="KHS266" s="1017"/>
      <c r="KHT266" s="1017"/>
      <c r="KHU266" s="1017"/>
      <c r="KHV266" s="1017"/>
      <c r="KHW266" s="1017"/>
      <c r="KHX266" s="1017"/>
      <c r="KHY266" s="1017"/>
      <c r="KHZ266" s="1017"/>
      <c r="KIA266" s="1017"/>
      <c r="KIB266" s="1017"/>
      <c r="KIC266" s="1017"/>
      <c r="KID266" s="1017"/>
      <c r="KIE266" s="1017"/>
      <c r="KIF266" s="1017"/>
      <c r="KIG266" s="1017"/>
      <c r="KIH266" s="1017"/>
      <c r="KII266" s="1017"/>
      <c r="KIJ266" s="1017"/>
      <c r="KIK266" s="1017"/>
      <c r="KIL266" s="1017"/>
      <c r="KIM266" s="1017"/>
      <c r="KIN266" s="1017"/>
      <c r="KIO266" s="1017"/>
      <c r="KIP266" s="1017"/>
      <c r="KIQ266" s="1017"/>
      <c r="KIR266" s="1017"/>
      <c r="KIS266" s="1017"/>
      <c r="KIT266" s="1017"/>
      <c r="KIU266" s="1017"/>
      <c r="KIV266" s="1017"/>
      <c r="KIW266" s="1017"/>
      <c r="KIX266" s="1017"/>
      <c r="KIY266" s="1017"/>
      <c r="KIZ266" s="1017"/>
      <c r="KJA266" s="1017"/>
      <c r="KJB266" s="1017"/>
      <c r="KJC266" s="1017"/>
      <c r="KJD266" s="1017"/>
      <c r="KJE266" s="1017"/>
      <c r="KJF266" s="1017"/>
      <c r="KJG266" s="1017"/>
      <c r="KJH266" s="1017"/>
      <c r="KJI266" s="1017"/>
      <c r="KJJ266" s="1017"/>
      <c r="KJK266" s="1017"/>
      <c r="KJL266" s="1017"/>
      <c r="KJM266" s="1017"/>
      <c r="KJN266" s="1017"/>
      <c r="KJO266" s="1017"/>
      <c r="KJP266" s="1017"/>
      <c r="KJQ266" s="1017"/>
      <c r="KJR266" s="1017"/>
      <c r="KJS266" s="1017"/>
      <c r="KJT266" s="1017"/>
      <c r="KJU266" s="1017"/>
      <c r="KJV266" s="1017"/>
      <c r="KJW266" s="1017"/>
      <c r="KJX266" s="1017"/>
      <c r="KJY266" s="1017"/>
      <c r="KJZ266" s="1017"/>
      <c r="KKA266" s="1017"/>
      <c r="KKB266" s="1017"/>
      <c r="KKC266" s="1017"/>
      <c r="KKD266" s="1017"/>
      <c r="KKE266" s="1017"/>
      <c r="KKF266" s="1017"/>
      <c r="KKG266" s="1017"/>
      <c r="KKH266" s="1017"/>
      <c r="KKI266" s="1017"/>
      <c r="KKJ266" s="1017"/>
      <c r="KKK266" s="1017"/>
      <c r="KKL266" s="1017"/>
      <c r="KKM266" s="1017"/>
      <c r="KKN266" s="1017"/>
      <c r="KKO266" s="1017"/>
      <c r="KKP266" s="1017"/>
      <c r="KKQ266" s="1017"/>
      <c r="KKR266" s="1017"/>
      <c r="KKS266" s="1017"/>
      <c r="KKT266" s="1017"/>
      <c r="KKU266" s="1017"/>
      <c r="KKV266" s="1017"/>
      <c r="KKW266" s="1017"/>
      <c r="KKX266" s="1017"/>
      <c r="KKY266" s="1017"/>
      <c r="KKZ266" s="1017"/>
      <c r="KLA266" s="1017"/>
      <c r="KLB266" s="1017"/>
      <c r="KLC266" s="1017"/>
      <c r="KLD266" s="1017"/>
      <c r="KLE266" s="1017"/>
      <c r="KLF266" s="1017"/>
      <c r="KLG266" s="1017"/>
      <c r="KLH266" s="1017"/>
      <c r="KLI266" s="1017"/>
      <c r="KLJ266" s="1017"/>
      <c r="KLK266" s="1017"/>
      <c r="KLL266" s="1017"/>
      <c r="KLM266" s="1017"/>
      <c r="KLN266" s="1017"/>
      <c r="KLO266" s="1017"/>
      <c r="KLP266" s="1017"/>
      <c r="KLQ266" s="1017"/>
      <c r="KLR266" s="1017"/>
      <c r="KLS266" s="1017"/>
      <c r="KLT266" s="1017"/>
      <c r="KLU266" s="1017"/>
      <c r="KLV266" s="1017"/>
      <c r="KLW266" s="1017"/>
      <c r="KLX266" s="1017"/>
      <c r="KLY266" s="1017"/>
      <c r="KLZ266" s="1017"/>
      <c r="KMA266" s="1017"/>
      <c r="KMB266" s="1017"/>
      <c r="KMC266" s="1017"/>
      <c r="KMD266" s="1017"/>
      <c r="KME266" s="1017"/>
      <c r="KMF266" s="1017"/>
      <c r="KMG266" s="1017"/>
      <c r="KMH266" s="1017"/>
      <c r="KMI266" s="1017"/>
      <c r="KMJ266" s="1017"/>
      <c r="KMK266" s="1017"/>
      <c r="KML266" s="1017"/>
      <c r="KMM266" s="1017"/>
      <c r="KMN266" s="1017"/>
      <c r="KMO266" s="1017"/>
      <c r="KMP266" s="1017"/>
      <c r="KMQ266" s="1017"/>
      <c r="KMR266" s="1017"/>
      <c r="KMS266" s="1017"/>
      <c r="KMT266" s="1017"/>
      <c r="KMU266" s="1017"/>
      <c r="KMV266" s="1017"/>
      <c r="KMW266" s="1017"/>
      <c r="KMX266" s="1017"/>
      <c r="KMY266" s="1017"/>
      <c r="KMZ266" s="1017"/>
      <c r="KNA266" s="1017"/>
      <c r="KNB266" s="1017"/>
      <c r="KNC266" s="1017"/>
      <c r="KND266" s="1017"/>
      <c r="KNE266" s="1017"/>
      <c r="KNF266" s="1017"/>
      <c r="KNG266" s="1017"/>
      <c r="KNH266" s="1017"/>
      <c r="KNI266" s="1017"/>
      <c r="KNJ266" s="1017"/>
      <c r="KNK266" s="1017"/>
      <c r="KNL266" s="1017"/>
      <c r="KNM266" s="1017"/>
      <c r="KNN266" s="1017"/>
      <c r="KNO266" s="1017"/>
      <c r="KNP266" s="1017"/>
      <c r="KNQ266" s="1017"/>
      <c r="KNR266" s="1017"/>
      <c r="KNS266" s="1017"/>
      <c r="KNT266" s="1017"/>
      <c r="KNU266" s="1017"/>
      <c r="KNV266" s="1017"/>
      <c r="KNW266" s="1017"/>
      <c r="KNX266" s="1017"/>
      <c r="KNY266" s="1017"/>
      <c r="KNZ266" s="1017"/>
      <c r="KOA266" s="1017"/>
      <c r="KOB266" s="1017"/>
      <c r="KOC266" s="1017"/>
      <c r="KOD266" s="1017"/>
      <c r="KOE266" s="1017"/>
      <c r="KOF266" s="1017"/>
      <c r="KOG266" s="1017"/>
      <c r="KOH266" s="1017"/>
      <c r="KOI266" s="1017"/>
      <c r="KOJ266" s="1017"/>
      <c r="KOK266" s="1017"/>
      <c r="KOL266" s="1017"/>
      <c r="KOM266" s="1017"/>
      <c r="KON266" s="1017"/>
      <c r="KOO266" s="1017"/>
      <c r="KOP266" s="1017"/>
      <c r="KOQ266" s="1017"/>
      <c r="KOR266" s="1017"/>
      <c r="KOS266" s="1017"/>
      <c r="KOT266" s="1017"/>
      <c r="KOU266" s="1017"/>
      <c r="KOV266" s="1017"/>
      <c r="KOW266" s="1017"/>
      <c r="KOX266" s="1017"/>
      <c r="KOY266" s="1017"/>
      <c r="KOZ266" s="1017"/>
      <c r="KPA266" s="1017"/>
      <c r="KPB266" s="1017"/>
      <c r="KPC266" s="1017"/>
      <c r="KPD266" s="1017"/>
      <c r="KPE266" s="1017"/>
      <c r="KPF266" s="1017"/>
      <c r="KPG266" s="1017"/>
      <c r="KPH266" s="1017"/>
      <c r="KPI266" s="1017"/>
      <c r="KPJ266" s="1017"/>
      <c r="KPK266" s="1017"/>
      <c r="KPL266" s="1017"/>
      <c r="KPM266" s="1017"/>
      <c r="KPN266" s="1017"/>
      <c r="KPO266" s="1017"/>
      <c r="KPP266" s="1017"/>
      <c r="KPQ266" s="1017"/>
      <c r="KPR266" s="1017"/>
      <c r="KPS266" s="1017"/>
      <c r="KPT266" s="1017"/>
      <c r="KPU266" s="1017"/>
      <c r="KPV266" s="1017"/>
      <c r="KPW266" s="1017"/>
      <c r="KPX266" s="1017"/>
      <c r="KPY266" s="1017"/>
      <c r="KPZ266" s="1017"/>
      <c r="KQA266" s="1017"/>
      <c r="KQB266" s="1017"/>
      <c r="KQC266" s="1017"/>
      <c r="KQD266" s="1017"/>
      <c r="KQE266" s="1017"/>
      <c r="KQF266" s="1017"/>
      <c r="KQG266" s="1017"/>
      <c r="KQH266" s="1017"/>
      <c r="KQI266" s="1017"/>
      <c r="KQJ266" s="1017"/>
      <c r="KQK266" s="1017"/>
      <c r="KQL266" s="1017"/>
      <c r="KQM266" s="1017"/>
      <c r="KQN266" s="1017"/>
      <c r="KQO266" s="1017"/>
      <c r="KQP266" s="1017"/>
      <c r="KQQ266" s="1017"/>
      <c r="KQR266" s="1017"/>
      <c r="KQS266" s="1017"/>
      <c r="KQT266" s="1017"/>
      <c r="KQU266" s="1017"/>
      <c r="KQV266" s="1017"/>
      <c r="KQW266" s="1017"/>
      <c r="KQX266" s="1017"/>
      <c r="KQY266" s="1017"/>
      <c r="KQZ266" s="1017"/>
      <c r="KRA266" s="1017"/>
      <c r="KRB266" s="1017"/>
      <c r="KRC266" s="1017"/>
      <c r="KRD266" s="1017"/>
      <c r="KRE266" s="1017"/>
      <c r="KRF266" s="1017"/>
      <c r="KRG266" s="1017"/>
      <c r="KRH266" s="1017"/>
      <c r="KRI266" s="1017"/>
      <c r="KRJ266" s="1017"/>
      <c r="KRK266" s="1017"/>
      <c r="KRL266" s="1017"/>
      <c r="KRM266" s="1017"/>
      <c r="KRN266" s="1017"/>
      <c r="KRO266" s="1017"/>
      <c r="KRP266" s="1017"/>
      <c r="KRQ266" s="1017"/>
      <c r="KRR266" s="1017"/>
      <c r="KRS266" s="1017"/>
      <c r="KRT266" s="1017"/>
      <c r="KRU266" s="1017"/>
      <c r="KRV266" s="1017"/>
      <c r="KRW266" s="1017"/>
      <c r="KRX266" s="1017"/>
      <c r="KRY266" s="1017"/>
      <c r="KRZ266" s="1017"/>
      <c r="KSA266" s="1017"/>
      <c r="KSB266" s="1017"/>
      <c r="KSC266" s="1017"/>
      <c r="KSD266" s="1017"/>
      <c r="KSE266" s="1017"/>
      <c r="KSF266" s="1017"/>
      <c r="KSG266" s="1017"/>
      <c r="KSH266" s="1017"/>
      <c r="KSI266" s="1017"/>
      <c r="KSJ266" s="1017"/>
      <c r="KSK266" s="1017"/>
      <c r="KSL266" s="1017"/>
      <c r="KSM266" s="1017"/>
      <c r="KSN266" s="1017"/>
      <c r="KSO266" s="1017"/>
      <c r="KSP266" s="1017"/>
      <c r="KSQ266" s="1017"/>
      <c r="KSR266" s="1017"/>
      <c r="KSS266" s="1017"/>
      <c r="KST266" s="1017"/>
      <c r="KSU266" s="1017"/>
      <c r="KSV266" s="1017"/>
      <c r="KSW266" s="1017"/>
      <c r="KSX266" s="1017"/>
      <c r="KSY266" s="1017"/>
      <c r="KSZ266" s="1017"/>
      <c r="KTA266" s="1017"/>
      <c r="KTB266" s="1017"/>
      <c r="KTC266" s="1017"/>
      <c r="KTD266" s="1017"/>
      <c r="KTE266" s="1017"/>
      <c r="KTF266" s="1017"/>
      <c r="KTG266" s="1017"/>
      <c r="KTH266" s="1017"/>
      <c r="KTI266" s="1017"/>
      <c r="KTJ266" s="1017"/>
      <c r="KTK266" s="1017"/>
      <c r="KTL266" s="1017"/>
      <c r="KTM266" s="1017"/>
      <c r="KTN266" s="1017"/>
      <c r="KTO266" s="1017"/>
      <c r="KTP266" s="1017"/>
      <c r="KTQ266" s="1017"/>
      <c r="KTR266" s="1017"/>
      <c r="KTS266" s="1017"/>
      <c r="KTT266" s="1017"/>
      <c r="KTU266" s="1017"/>
      <c r="KTV266" s="1017"/>
      <c r="KTW266" s="1017"/>
      <c r="KTX266" s="1017"/>
      <c r="KTY266" s="1017"/>
      <c r="KTZ266" s="1017"/>
      <c r="KUA266" s="1017"/>
      <c r="KUB266" s="1017"/>
      <c r="KUC266" s="1017"/>
      <c r="KUD266" s="1017"/>
      <c r="KUE266" s="1017"/>
      <c r="KUF266" s="1017"/>
      <c r="KUG266" s="1017"/>
      <c r="KUH266" s="1017"/>
      <c r="KUI266" s="1017"/>
      <c r="KUJ266" s="1017"/>
      <c r="KUK266" s="1017"/>
      <c r="KUL266" s="1017"/>
      <c r="KUM266" s="1017"/>
      <c r="KUN266" s="1017"/>
      <c r="KUO266" s="1017"/>
      <c r="KUP266" s="1017"/>
      <c r="KUQ266" s="1017"/>
      <c r="KUR266" s="1017"/>
      <c r="KUS266" s="1017"/>
      <c r="KUT266" s="1017"/>
      <c r="KUU266" s="1017"/>
      <c r="KUV266" s="1017"/>
      <c r="KUW266" s="1017"/>
      <c r="KUX266" s="1017"/>
      <c r="KUY266" s="1017"/>
      <c r="KUZ266" s="1017"/>
      <c r="KVA266" s="1017"/>
      <c r="KVB266" s="1017"/>
      <c r="KVC266" s="1017"/>
      <c r="KVD266" s="1017"/>
      <c r="KVE266" s="1017"/>
      <c r="KVF266" s="1017"/>
      <c r="KVG266" s="1017"/>
      <c r="KVH266" s="1017"/>
      <c r="KVI266" s="1017"/>
      <c r="KVJ266" s="1017"/>
      <c r="KVK266" s="1017"/>
      <c r="KVL266" s="1017"/>
      <c r="KVM266" s="1017"/>
      <c r="KVN266" s="1017"/>
      <c r="KVO266" s="1017"/>
      <c r="KVP266" s="1017"/>
      <c r="KVQ266" s="1017"/>
      <c r="KVR266" s="1017"/>
      <c r="KVS266" s="1017"/>
      <c r="KVT266" s="1017"/>
      <c r="KVU266" s="1017"/>
      <c r="KVV266" s="1017"/>
      <c r="KVW266" s="1017"/>
      <c r="KVX266" s="1017"/>
      <c r="KVY266" s="1017"/>
      <c r="KVZ266" s="1017"/>
      <c r="KWA266" s="1017"/>
      <c r="KWB266" s="1017"/>
      <c r="KWC266" s="1017"/>
      <c r="KWD266" s="1017"/>
      <c r="KWE266" s="1017"/>
      <c r="KWF266" s="1017"/>
      <c r="KWG266" s="1017"/>
      <c r="KWH266" s="1017"/>
      <c r="KWI266" s="1017"/>
      <c r="KWJ266" s="1017"/>
      <c r="KWK266" s="1017"/>
      <c r="KWL266" s="1017"/>
      <c r="KWM266" s="1017"/>
      <c r="KWN266" s="1017"/>
      <c r="KWO266" s="1017"/>
      <c r="KWP266" s="1017"/>
      <c r="KWQ266" s="1017"/>
      <c r="KWR266" s="1017"/>
      <c r="KWS266" s="1017"/>
      <c r="KWT266" s="1017"/>
      <c r="KWU266" s="1017"/>
      <c r="KWV266" s="1017"/>
      <c r="KWW266" s="1017"/>
      <c r="KWX266" s="1017"/>
      <c r="KWY266" s="1017"/>
      <c r="KWZ266" s="1017"/>
      <c r="KXA266" s="1017"/>
      <c r="KXB266" s="1017"/>
      <c r="KXC266" s="1017"/>
      <c r="KXD266" s="1017"/>
      <c r="KXE266" s="1017"/>
      <c r="KXF266" s="1017"/>
      <c r="KXG266" s="1017"/>
      <c r="KXH266" s="1017"/>
      <c r="KXI266" s="1017"/>
      <c r="KXJ266" s="1017"/>
      <c r="KXK266" s="1017"/>
      <c r="KXL266" s="1017"/>
      <c r="KXM266" s="1017"/>
      <c r="KXN266" s="1017"/>
      <c r="KXO266" s="1017"/>
      <c r="KXP266" s="1017"/>
      <c r="KXQ266" s="1017"/>
      <c r="KXR266" s="1017"/>
      <c r="KXS266" s="1017"/>
      <c r="KXT266" s="1017"/>
      <c r="KXU266" s="1017"/>
      <c r="KXV266" s="1017"/>
      <c r="KXW266" s="1017"/>
      <c r="KXX266" s="1017"/>
      <c r="KXY266" s="1017"/>
      <c r="KXZ266" s="1017"/>
      <c r="KYA266" s="1017"/>
      <c r="KYB266" s="1017"/>
      <c r="KYC266" s="1017"/>
      <c r="KYD266" s="1017"/>
      <c r="KYE266" s="1017"/>
      <c r="KYF266" s="1017"/>
      <c r="KYG266" s="1017"/>
      <c r="KYH266" s="1017"/>
      <c r="KYI266" s="1017"/>
      <c r="KYJ266" s="1017"/>
      <c r="KYK266" s="1017"/>
      <c r="KYL266" s="1017"/>
      <c r="KYM266" s="1017"/>
      <c r="KYN266" s="1017"/>
      <c r="KYO266" s="1017"/>
      <c r="KYP266" s="1017"/>
      <c r="KYQ266" s="1017"/>
      <c r="KYR266" s="1017"/>
      <c r="KYS266" s="1017"/>
      <c r="KYT266" s="1017"/>
      <c r="KYU266" s="1017"/>
      <c r="KYV266" s="1017"/>
      <c r="KYW266" s="1017"/>
      <c r="KYX266" s="1017"/>
      <c r="KYY266" s="1017"/>
      <c r="KYZ266" s="1017"/>
      <c r="KZA266" s="1017"/>
      <c r="KZB266" s="1017"/>
      <c r="KZC266" s="1017"/>
      <c r="KZD266" s="1017"/>
      <c r="KZE266" s="1017"/>
      <c r="KZF266" s="1017"/>
      <c r="KZG266" s="1017"/>
      <c r="KZH266" s="1017"/>
      <c r="KZI266" s="1017"/>
      <c r="KZJ266" s="1017"/>
      <c r="KZK266" s="1017"/>
      <c r="KZL266" s="1017"/>
      <c r="KZM266" s="1017"/>
      <c r="KZN266" s="1017"/>
      <c r="KZO266" s="1017"/>
      <c r="KZP266" s="1017"/>
      <c r="KZQ266" s="1017"/>
      <c r="KZR266" s="1017"/>
      <c r="KZS266" s="1017"/>
      <c r="KZT266" s="1017"/>
      <c r="KZU266" s="1017"/>
      <c r="KZV266" s="1017"/>
      <c r="KZW266" s="1017"/>
      <c r="KZX266" s="1017"/>
      <c r="KZY266" s="1017"/>
      <c r="KZZ266" s="1017"/>
      <c r="LAA266" s="1017"/>
      <c r="LAB266" s="1017"/>
      <c r="LAC266" s="1017"/>
      <c r="LAD266" s="1017"/>
      <c r="LAE266" s="1017"/>
      <c r="LAF266" s="1017"/>
      <c r="LAG266" s="1017"/>
      <c r="LAH266" s="1017"/>
      <c r="LAI266" s="1017"/>
      <c r="LAJ266" s="1017"/>
      <c r="LAK266" s="1017"/>
      <c r="LAL266" s="1017"/>
      <c r="LAM266" s="1017"/>
      <c r="LAN266" s="1017"/>
      <c r="LAO266" s="1017"/>
      <c r="LAP266" s="1017"/>
      <c r="LAQ266" s="1017"/>
      <c r="LAR266" s="1017"/>
      <c r="LAS266" s="1017"/>
      <c r="LAT266" s="1017"/>
      <c r="LAU266" s="1017"/>
      <c r="LAV266" s="1017"/>
      <c r="LAW266" s="1017"/>
      <c r="LAX266" s="1017"/>
      <c r="LAY266" s="1017"/>
      <c r="LAZ266" s="1017"/>
      <c r="LBA266" s="1017"/>
      <c r="LBB266" s="1017"/>
      <c r="LBC266" s="1017"/>
      <c r="LBD266" s="1017"/>
      <c r="LBE266" s="1017"/>
      <c r="LBF266" s="1017"/>
      <c r="LBG266" s="1017"/>
      <c r="LBH266" s="1017"/>
      <c r="LBI266" s="1017"/>
      <c r="LBJ266" s="1017"/>
      <c r="LBK266" s="1017"/>
      <c r="LBL266" s="1017"/>
      <c r="LBM266" s="1017"/>
      <c r="LBN266" s="1017"/>
      <c r="LBO266" s="1017"/>
      <c r="LBP266" s="1017"/>
      <c r="LBQ266" s="1017"/>
      <c r="LBR266" s="1017"/>
      <c r="LBS266" s="1017"/>
      <c r="LBT266" s="1017"/>
      <c r="LBU266" s="1017"/>
      <c r="LBV266" s="1017"/>
      <c r="LBW266" s="1017"/>
      <c r="LBX266" s="1017"/>
      <c r="LBY266" s="1017"/>
      <c r="LBZ266" s="1017"/>
      <c r="LCA266" s="1017"/>
      <c r="LCB266" s="1017"/>
      <c r="LCC266" s="1017"/>
      <c r="LCD266" s="1017"/>
      <c r="LCE266" s="1017"/>
      <c r="LCF266" s="1017"/>
      <c r="LCG266" s="1017"/>
      <c r="LCH266" s="1017"/>
      <c r="LCI266" s="1017"/>
      <c r="LCJ266" s="1017"/>
      <c r="LCK266" s="1017"/>
      <c r="LCL266" s="1017"/>
      <c r="LCM266" s="1017"/>
      <c r="LCN266" s="1017"/>
      <c r="LCO266" s="1017"/>
      <c r="LCP266" s="1017"/>
      <c r="LCQ266" s="1017"/>
      <c r="LCR266" s="1017"/>
      <c r="LCS266" s="1017"/>
      <c r="LCT266" s="1017"/>
      <c r="LCU266" s="1017"/>
      <c r="LCV266" s="1017"/>
      <c r="LCW266" s="1017"/>
      <c r="LCX266" s="1017"/>
      <c r="LCY266" s="1017"/>
      <c r="LCZ266" s="1017"/>
      <c r="LDA266" s="1017"/>
      <c r="LDB266" s="1017"/>
      <c r="LDC266" s="1017"/>
      <c r="LDD266" s="1017"/>
      <c r="LDE266" s="1017"/>
      <c r="LDF266" s="1017"/>
      <c r="LDG266" s="1017"/>
      <c r="LDH266" s="1017"/>
      <c r="LDI266" s="1017"/>
      <c r="LDJ266" s="1017"/>
      <c r="LDK266" s="1017"/>
      <c r="LDL266" s="1017"/>
      <c r="LDM266" s="1017"/>
      <c r="LDN266" s="1017"/>
      <c r="LDO266" s="1017"/>
      <c r="LDP266" s="1017"/>
      <c r="LDQ266" s="1017"/>
      <c r="LDR266" s="1017"/>
      <c r="LDS266" s="1017"/>
      <c r="LDT266" s="1017"/>
      <c r="LDU266" s="1017"/>
      <c r="LDV266" s="1017"/>
      <c r="LDW266" s="1017"/>
      <c r="LDX266" s="1017"/>
      <c r="LDY266" s="1017"/>
      <c r="LDZ266" s="1017"/>
      <c r="LEA266" s="1017"/>
      <c r="LEB266" s="1017"/>
      <c r="LEC266" s="1017"/>
      <c r="LED266" s="1017"/>
      <c r="LEE266" s="1017"/>
      <c r="LEF266" s="1017"/>
      <c r="LEG266" s="1017"/>
      <c r="LEH266" s="1017"/>
      <c r="LEI266" s="1017"/>
      <c r="LEJ266" s="1017"/>
      <c r="LEK266" s="1017"/>
      <c r="LEL266" s="1017"/>
      <c r="LEM266" s="1017"/>
      <c r="LEN266" s="1017"/>
      <c r="LEO266" s="1017"/>
      <c r="LEP266" s="1017"/>
      <c r="LEQ266" s="1017"/>
      <c r="LER266" s="1017"/>
      <c r="LES266" s="1017"/>
      <c r="LET266" s="1017"/>
      <c r="LEU266" s="1017"/>
      <c r="LEV266" s="1017"/>
      <c r="LEW266" s="1017"/>
      <c r="LEX266" s="1017"/>
      <c r="LEY266" s="1017"/>
      <c r="LEZ266" s="1017"/>
      <c r="LFA266" s="1017"/>
      <c r="LFB266" s="1017"/>
      <c r="LFC266" s="1017"/>
      <c r="LFD266" s="1017"/>
      <c r="LFE266" s="1017"/>
      <c r="LFF266" s="1017"/>
      <c r="LFG266" s="1017"/>
      <c r="LFH266" s="1017"/>
      <c r="LFI266" s="1017"/>
      <c r="LFJ266" s="1017"/>
      <c r="LFK266" s="1017"/>
      <c r="LFL266" s="1017"/>
      <c r="LFM266" s="1017"/>
      <c r="LFN266" s="1017"/>
      <c r="LFO266" s="1017"/>
      <c r="LFP266" s="1017"/>
      <c r="LFQ266" s="1017"/>
      <c r="LFR266" s="1017"/>
      <c r="LFS266" s="1017"/>
      <c r="LFT266" s="1017"/>
      <c r="LFU266" s="1017"/>
      <c r="LFV266" s="1017"/>
      <c r="LFW266" s="1017"/>
      <c r="LFX266" s="1017"/>
      <c r="LFY266" s="1017"/>
      <c r="LFZ266" s="1017"/>
      <c r="LGA266" s="1017"/>
      <c r="LGB266" s="1017"/>
      <c r="LGC266" s="1017"/>
      <c r="LGD266" s="1017"/>
      <c r="LGE266" s="1017"/>
      <c r="LGF266" s="1017"/>
      <c r="LGG266" s="1017"/>
      <c r="LGH266" s="1017"/>
      <c r="LGI266" s="1017"/>
      <c r="LGJ266" s="1017"/>
      <c r="LGK266" s="1017"/>
      <c r="LGL266" s="1017"/>
      <c r="LGM266" s="1017"/>
      <c r="LGN266" s="1017"/>
      <c r="LGO266" s="1017"/>
      <c r="LGP266" s="1017"/>
      <c r="LGQ266" s="1017"/>
      <c r="LGR266" s="1017"/>
      <c r="LGS266" s="1017"/>
      <c r="LGT266" s="1017"/>
      <c r="LGU266" s="1017"/>
      <c r="LGV266" s="1017"/>
      <c r="LGW266" s="1017"/>
      <c r="LGX266" s="1017"/>
      <c r="LGY266" s="1017"/>
      <c r="LGZ266" s="1017"/>
      <c r="LHA266" s="1017"/>
      <c r="LHB266" s="1017"/>
      <c r="LHC266" s="1017"/>
      <c r="LHD266" s="1017"/>
      <c r="LHE266" s="1017"/>
      <c r="LHF266" s="1017"/>
      <c r="LHG266" s="1017"/>
      <c r="LHH266" s="1017"/>
      <c r="LHI266" s="1017"/>
      <c r="LHJ266" s="1017"/>
      <c r="LHK266" s="1017"/>
      <c r="LHL266" s="1017"/>
      <c r="LHM266" s="1017"/>
      <c r="LHN266" s="1017"/>
      <c r="LHO266" s="1017"/>
      <c r="LHP266" s="1017"/>
      <c r="LHQ266" s="1017"/>
      <c r="LHR266" s="1017"/>
      <c r="LHS266" s="1017"/>
      <c r="LHT266" s="1017"/>
      <c r="LHU266" s="1017"/>
      <c r="LHV266" s="1017"/>
      <c r="LHW266" s="1017"/>
      <c r="LHX266" s="1017"/>
      <c r="LHY266" s="1017"/>
      <c r="LHZ266" s="1017"/>
      <c r="LIA266" s="1017"/>
      <c r="LIB266" s="1017"/>
      <c r="LIC266" s="1017"/>
      <c r="LID266" s="1017"/>
      <c r="LIE266" s="1017"/>
      <c r="LIF266" s="1017"/>
      <c r="LIG266" s="1017"/>
      <c r="LIH266" s="1017"/>
      <c r="LII266" s="1017"/>
      <c r="LIJ266" s="1017"/>
      <c r="LIK266" s="1017"/>
      <c r="LIL266" s="1017"/>
      <c r="LIM266" s="1017"/>
      <c r="LIN266" s="1017"/>
      <c r="LIO266" s="1017"/>
      <c r="LIP266" s="1017"/>
      <c r="LIQ266" s="1017"/>
      <c r="LIR266" s="1017"/>
      <c r="LIS266" s="1017"/>
      <c r="LIT266" s="1017"/>
      <c r="LIU266" s="1017"/>
      <c r="LIV266" s="1017"/>
      <c r="LIW266" s="1017"/>
      <c r="LIX266" s="1017"/>
      <c r="LIY266" s="1017"/>
      <c r="LIZ266" s="1017"/>
      <c r="LJA266" s="1017"/>
      <c r="LJB266" s="1017"/>
      <c r="LJC266" s="1017"/>
      <c r="LJD266" s="1017"/>
      <c r="LJE266" s="1017"/>
      <c r="LJF266" s="1017"/>
      <c r="LJG266" s="1017"/>
      <c r="LJH266" s="1017"/>
      <c r="LJI266" s="1017"/>
      <c r="LJJ266" s="1017"/>
      <c r="LJK266" s="1017"/>
      <c r="LJL266" s="1017"/>
      <c r="LJM266" s="1017"/>
      <c r="LJN266" s="1017"/>
      <c r="LJO266" s="1017"/>
      <c r="LJP266" s="1017"/>
      <c r="LJQ266" s="1017"/>
      <c r="LJR266" s="1017"/>
      <c r="LJS266" s="1017"/>
      <c r="LJT266" s="1017"/>
      <c r="LJU266" s="1017"/>
      <c r="LJV266" s="1017"/>
      <c r="LJW266" s="1017"/>
      <c r="LJX266" s="1017"/>
      <c r="LJY266" s="1017"/>
      <c r="LJZ266" s="1017"/>
      <c r="LKA266" s="1017"/>
      <c r="LKB266" s="1017"/>
      <c r="LKC266" s="1017"/>
      <c r="LKD266" s="1017"/>
      <c r="LKE266" s="1017"/>
      <c r="LKF266" s="1017"/>
      <c r="LKG266" s="1017"/>
      <c r="LKH266" s="1017"/>
      <c r="LKI266" s="1017"/>
      <c r="LKJ266" s="1017"/>
      <c r="LKK266" s="1017"/>
      <c r="LKL266" s="1017"/>
      <c r="LKM266" s="1017"/>
      <c r="LKN266" s="1017"/>
      <c r="LKO266" s="1017"/>
      <c r="LKP266" s="1017"/>
      <c r="LKQ266" s="1017"/>
      <c r="LKR266" s="1017"/>
      <c r="LKS266" s="1017"/>
      <c r="LKT266" s="1017"/>
      <c r="LKU266" s="1017"/>
      <c r="LKV266" s="1017"/>
      <c r="LKW266" s="1017"/>
      <c r="LKX266" s="1017"/>
      <c r="LKY266" s="1017"/>
      <c r="LKZ266" s="1017"/>
      <c r="LLA266" s="1017"/>
      <c r="LLB266" s="1017"/>
      <c r="LLC266" s="1017"/>
      <c r="LLD266" s="1017"/>
      <c r="LLE266" s="1017"/>
      <c r="LLF266" s="1017"/>
      <c r="LLG266" s="1017"/>
      <c r="LLH266" s="1017"/>
      <c r="LLI266" s="1017"/>
      <c r="LLJ266" s="1017"/>
      <c r="LLK266" s="1017"/>
      <c r="LLL266" s="1017"/>
      <c r="LLM266" s="1017"/>
      <c r="LLN266" s="1017"/>
      <c r="LLO266" s="1017"/>
      <c r="LLP266" s="1017"/>
      <c r="LLQ266" s="1017"/>
      <c r="LLR266" s="1017"/>
      <c r="LLS266" s="1017"/>
      <c r="LLT266" s="1017"/>
      <c r="LLU266" s="1017"/>
      <c r="LLV266" s="1017"/>
      <c r="LLW266" s="1017"/>
      <c r="LLX266" s="1017"/>
      <c r="LLY266" s="1017"/>
      <c r="LLZ266" s="1017"/>
      <c r="LMA266" s="1017"/>
      <c r="LMB266" s="1017"/>
      <c r="LMC266" s="1017"/>
      <c r="LMD266" s="1017"/>
      <c r="LME266" s="1017"/>
      <c r="LMF266" s="1017"/>
      <c r="LMG266" s="1017"/>
      <c r="LMH266" s="1017"/>
      <c r="LMI266" s="1017"/>
      <c r="LMJ266" s="1017"/>
      <c r="LMK266" s="1017"/>
      <c r="LML266" s="1017"/>
      <c r="LMM266" s="1017"/>
      <c r="LMN266" s="1017"/>
      <c r="LMO266" s="1017"/>
      <c r="LMP266" s="1017"/>
      <c r="LMQ266" s="1017"/>
      <c r="LMR266" s="1017"/>
      <c r="LMS266" s="1017"/>
      <c r="LMT266" s="1017"/>
      <c r="LMU266" s="1017"/>
      <c r="LMV266" s="1017"/>
      <c r="LMW266" s="1017"/>
      <c r="LMX266" s="1017"/>
      <c r="LMY266" s="1017"/>
      <c r="LMZ266" s="1017"/>
      <c r="LNA266" s="1017"/>
      <c r="LNB266" s="1017"/>
      <c r="LNC266" s="1017"/>
      <c r="LND266" s="1017"/>
      <c r="LNE266" s="1017"/>
      <c r="LNF266" s="1017"/>
      <c r="LNG266" s="1017"/>
      <c r="LNH266" s="1017"/>
      <c r="LNI266" s="1017"/>
      <c r="LNJ266" s="1017"/>
      <c r="LNK266" s="1017"/>
      <c r="LNL266" s="1017"/>
      <c r="LNM266" s="1017"/>
      <c r="LNN266" s="1017"/>
      <c r="LNO266" s="1017"/>
      <c r="LNP266" s="1017"/>
      <c r="LNQ266" s="1017"/>
      <c r="LNR266" s="1017"/>
      <c r="LNS266" s="1017"/>
      <c r="LNT266" s="1017"/>
      <c r="LNU266" s="1017"/>
      <c r="LNV266" s="1017"/>
      <c r="LNW266" s="1017"/>
      <c r="LNX266" s="1017"/>
      <c r="LNY266" s="1017"/>
      <c r="LNZ266" s="1017"/>
      <c r="LOA266" s="1017"/>
      <c r="LOB266" s="1017"/>
      <c r="LOC266" s="1017"/>
      <c r="LOD266" s="1017"/>
      <c r="LOE266" s="1017"/>
      <c r="LOF266" s="1017"/>
      <c r="LOG266" s="1017"/>
      <c r="LOH266" s="1017"/>
      <c r="LOI266" s="1017"/>
      <c r="LOJ266" s="1017"/>
      <c r="LOK266" s="1017"/>
      <c r="LOL266" s="1017"/>
      <c r="LOM266" s="1017"/>
      <c r="LON266" s="1017"/>
      <c r="LOO266" s="1017"/>
      <c r="LOP266" s="1017"/>
      <c r="LOQ266" s="1017"/>
      <c r="LOR266" s="1017"/>
      <c r="LOS266" s="1017"/>
      <c r="LOT266" s="1017"/>
      <c r="LOU266" s="1017"/>
      <c r="LOV266" s="1017"/>
      <c r="LOW266" s="1017"/>
      <c r="LOX266" s="1017"/>
      <c r="LOY266" s="1017"/>
      <c r="LOZ266" s="1017"/>
      <c r="LPA266" s="1017"/>
      <c r="LPB266" s="1017"/>
      <c r="LPC266" s="1017"/>
      <c r="LPD266" s="1017"/>
      <c r="LPE266" s="1017"/>
      <c r="LPF266" s="1017"/>
      <c r="LPG266" s="1017"/>
      <c r="LPH266" s="1017"/>
      <c r="LPI266" s="1017"/>
      <c r="LPJ266" s="1017"/>
      <c r="LPK266" s="1017"/>
      <c r="LPL266" s="1017"/>
      <c r="LPM266" s="1017"/>
      <c r="LPN266" s="1017"/>
      <c r="LPO266" s="1017"/>
      <c r="LPP266" s="1017"/>
      <c r="LPQ266" s="1017"/>
      <c r="LPR266" s="1017"/>
      <c r="LPS266" s="1017"/>
      <c r="LPT266" s="1017"/>
      <c r="LPU266" s="1017"/>
      <c r="LPV266" s="1017"/>
      <c r="LPW266" s="1017"/>
      <c r="LPX266" s="1017"/>
      <c r="LPY266" s="1017"/>
      <c r="LPZ266" s="1017"/>
      <c r="LQA266" s="1017"/>
      <c r="LQB266" s="1017"/>
      <c r="LQC266" s="1017"/>
      <c r="LQD266" s="1017"/>
      <c r="LQE266" s="1017"/>
      <c r="LQF266" s="1017"/>
      <c r="LQG266" s="1017"/>
      <c r="LQH266" s="1017"/>
      <c r="LQI266" s="1017"/>
      <c r="LQJ266" s="1017"/>
      <c r="LQK266" s="1017"/>
      <c r="LQL266" s="1017"/>
      <c r="LQM266" s="1017"/>
      <c r="LQN266" s="1017"/>
      <c r="LQO266" s="1017"/>
      <c r="LQP266" s="1017"/>
      <c r="LQQ266" s="1017"/>
      <c r="LQR266" s="1017"/>
      <c r="LQS266" s="1017"/>
      <c r="LQT266" s="1017"/>
      <c r="LQU266" s="1017"/>
      <c r="LQV266" s="1017"/>
      <c r="LQW266" s="1017"/>
      <c r="LQX266" s="1017"/>
      <c r="LQY266" s="1017"/>
      <c r="LQZ266" s="1017"/>
      <c r="LRA266" s="1017"/>
      <c r="LRB266" s="1017"/>
      <c r="LRC266" s="1017"/>
      <c r="LRD266" s="1017"/>
      <c r="LRE266" s="1017"/>
      <c r="LRF266" s="1017"/>
      <c r="LRG266" s="1017"/>
      <c r="LRH266" s="1017"/>
      <c r="LRI266" s="1017"/>
      <c r="LRJ266" s="1017"/>
      <c r="LRK266" s="1017"/>
      <c r="LRL266" s="1017"/>
      <c r="LRM266" s="1017"/>
      <c r="LRN266" s="1017"/>
      <c r="LRO266" s="1017"/>
      <c r="LRP266" s="1017"/>
      <c r="LRQ266" s="1017"/>
      <c r="LRR266" s="1017"/>
      <c r="LRS266" s="1017"/>
      <c r="LRT266" s="1017"/>
      <c r="LRU266" s="1017"/>
      <c r="LRV266" s="1017"/>
      <c r="LRW266" s="1017"/>
      <c r="LRX266" s="1017"/>
      <c r="LRY266" s="1017"/>
      <c r="LRZ266" s="1017"/>
      <c r="LSA266" s="1017"/>
      <c r="LSB266" s="1017"/>
      <c r="LSC266" s="1017"/>
      <c r="LSD266" s="1017"/>
      <c r="LSE266" s="1017"/>
      <c r="LSF266" s="1017"/>
      <c r="LSG266" s="1017"/>
      <c r="LSH266" s="1017"/>
      <c r="LSI266" s="1017"/>
      <c r="LSJ266" s="1017"/>
      <c r="LSK266" s="1017"/>
      <c r="LSL266" s="1017"/>
      <c r="LSM266" s="1017"/>
      <c r="LSN266" s="1017"/>
      <c r="LSO266" s="1017"/>
      <c r="LSP266" s="1017"/>
      <c r="LSQ266" s="1017"/>
      <c r="LSR266" s="1017"/>
      <c r="LSS266" s="1017"/>
      <c r="LST266" s="1017"/>
      <c r="LSU266" s="1017"/>
      <c r="LSV266" s="1017"/>
      <c r="LSW266" s="1017"/>
      <c r="LSX266" s="1017"/>
      <c r="LSY266" s="1017"/>
      <c r="LSZ266" s="1017"/>
      <c r="LTA266" s="1017"/>
      <c r="LTB266" s="1017"/>
      <c r="LTC266" s="1017"/>
      <c r="LTD266" s="1017"/>
      <c r="LTE266" s="1017"/>
      <c r="LTF266" s="1017"/>
      <c r="LTG266" s="1017"/>
      <c r="LTH266" s="1017"/>
      <c r="LTI266" s="1017"/>
      <c r="LTJ266" s="1017"/>
      <c r="LTK266" s="1017"/>
      <c r="LTL266" s="1017"/>
      <c r="LTM266" s="1017"/>
      <c r="LTN266" s="1017"/>
      <c r="LTO266" s="1017"/>
      <c r="LTP266" s="1017"/>
      <c r="LTQ266" s="1017"/>
      <c r="LTR266" s="1017"/>
      <c r="LTS266" s="1017"/>
      <c r="LTT266" s="1017"/>
      <c r="LTU266" s="1017"/>
      <c r="LTV266" s="1017"/>
      <c r="LTW266" s="1017"/>
      <c r="LTX266" s="1017"/>
      <c r="LTY266" s="1017"/>
      <c r="LTZ266" s="1017"/>
      <c r="LUA266" s="1017"/>
      <c r="LUB266" s="1017"/>
      <c r="LUC266" s="1017"/>
      <c r="LUD266" s="1017"/>
      <c r="LUE266" s="1017"/>
      <c r="LUF266" s="1017"/>
      <c r="LUG266" s="1017"/>
      <c r="LUH266" s="1017"/>
      <c r="LUI266" s="1017"/>
      <c r="LUJ266" s="1017"/>
      <c r="LUK266" s="1017"/>
      <c r="LUL266" s="1017"/>
      <c r="LUM266" s="1017"/>
      <c r="LUN266" s="1017"/>
      <c r="LUO266" s="1017"/>
      <c r="LUP266" s="1017"/>
      <c r="LUQ266" s="1017"/>
      <c r="LUR266" s="1017"/>
      <c r="LUS266" s="1017"/>
      <c r="LUT266" s="1017"/>
      <c r="LUU266" s="1017"/>
      <c r="LUV266" s="1017"/>
      <c r="LUW266" s="1017"/>
      <c r="LUX266" s="1017"/>
      <c r="LUY266" s="1017"/>
      <c r="LUZ266" s="1017"/>
      <c r="LVA266" s="1017"/>
      <c r="LVB266" s="1017"/>
      <c r="LVC266" s="1017"/>
      <c r="LVD266" s="1017"/>
      <c r="LVE266" s="1017"/>
      <c r="LVF266" s="1017"/>
      <c r="LVG266" s="1017"/>
      <c r="LVH266" s="1017"/>
      <c r="LVI266" s="1017"/>
      <c r="LVJ266" s="1017"/>
      <c r="LVK266" s="1017"/>
      <c r="LVL266" s="1017"/>
      <c r="LVM266" s="1017"/>
      <c r="LVN266" s="1017"/>
      <c r="LVO266" s="1017"/>
      <c r="LVP266" s="1017"/>
      <c r="LVQ266" s="1017"/>
      <c r="LVR266" s="1017"/>
      <c r="LVS266" s="1017"/>
      <c r="LVT266" s="1017"/>
      <c r="LVU266" s="1017"/>
      <c r="LVV266" s="1017"/>
      <c r="LVW266" s="1017"/>
      <c r="LVX266" s="1017"/>
      <c r="LVY266" s="1017"/>
      <c r="LVZ266" s="1017"/>
      <c r="LWA266" s="1017"/>
      <c r="LWB266" s="1017"/>
      <c r="LWC266" s="1017"/>
      <c r="LWD266" s="1017"/>
      <c r="LWE266" s="1017"/>
      <c r="LWF266" s="1017"/>
      <c r="LWG266" s="1017"/>
      <c r="LWH266" s="1017"/>
      <c r="LWI266" s="1017"/>
      <c r="LWJ266" s="1017"/>
      <c r="LWK266" s="1017"/>
      <c r="LWL266" s="1017"/>
      <c r="LWM266" s="1017"/>
      <c r="LWN266" s="1017"/>
      <c r="LWO266" s="1017"/>
      <c r="LWP266" s="1017"/>
      <c r="LWQ266" s="1017"/>
      <c r="LWR266" s="1017"/>
      <c r="LWS266" s="1017"/>
      <c r="LWT266" s="1017"/>
      <c r="LWU266" s="1017"/>
      <c r="LWV266" s="1017"/>
      <c r="LWW266" s="1017"/>
      <c r="LWX266" s="1017"/>
      <c r="LWY266" s="1017"/>
      <c r="LWZ266" s="1017"/>
      <c r="LXA266" s="1017"/>
      <c r="LXB266" s="1017"/>
      <c r="LXC266" s="1017"/>
      <c r="LXD266" s="1017"/>
      <c r="LXE266" s="1017"/>
      <c r="LXF266" s="1017"/>
      <c r="LXG266" s="1017"/>
      <c r="LXH266" s="1017"/>
      <c r="LXI266" s="1017"/>
      <c r="LXJ266" s="1017"/>
      <c r="LXK266" s="1017"/>
      <c r="LXL266" s="1017"/>
      <c r="LXM266" s="1017"/>
      <c r="LXN266" s="1017"/>
      <c r="LXO266" s="1017"/>
      <c r="LXP266" s="1017"/>
      <c r="LXQ266" s="1017"/>
      <c r="LXR266" s="1017"/>
      <c r="LXS266" s="1017"/>
      <c r="LXT266" s="1017"/>
      <c r="LXU266" s="1017"/>
      <c r="LXV266" s="1017"/>
      <c r="LXW266" s="1017"/>
      <c r="LXX266" s="1017"/>
      <c r="LXY266" s="1017"/>
      <c r="LXZ266" s="1017"/>
      <c r="LYA266" s="1017"/>
      <c r="LYB266" s="1017"/>
      <c r="LYC266" s="1017"/>
      <c r="LYD266" s="1017"/>
      <c r="LYE266" s="1017"/>
      <c r="LYF266" s="1017"/>
      <c r="LYG266" s="1017"/>
      <c r="LYH266" s="1017"/>
      <c r="LYI266" s="1017"/>
      <c r="LYJ266" s="1017"/>
      <c r="LYK266" s="1017"/>
      <c r="LYL266" s="1017"/>
      <c r="LYM266" s="1017"/>
      <c r="LYN266" s="1017"/>
      <c r="LYO266" s="1017"/>
      <c r="LYP266" s="1017"/>
      <c r="LYQ266" s="1017"/>
      <c r="LYR266" s="1017"/>
      <c r="LYS266" s="1017"/>
      <c r="LYT266" s="1017"/>
      <c r="LYU266" s="1017"/>
      <c r="LYV266" s="1017"/>
      <c r="LYW266" s="1017"/>
      <c r="LYX266" s="1017"/>
      <c r="LYY266" s="1017"/>
      <c r="LYZ266" s="1017"/>
      <c r="LZA266" s="1017"/>
      <c r="LZB266" s="1017"/>
      <c r="LZC266" s="1017"/>
      <c r="LZD266" s="1017"/>
      <c r="LZE266" s="1017"/>
      <c r="LZF266" s="1017"/>
      <c r="LZG266" s="1017"/>
      <c r="LZH266" s="1017"/>
      <c r="LZI266" s="1017"/>
      <c r="LZJ266" s="1017"/>
      <c r="LZK266" s="1017"/>
      <c r="LZL266" s="1017"/>
      <c r="LZM266" s="1017"/>
      <c r="LZN266" s="1017"/>
      <c r="LZO266" s="1017"/>
      <c r="LZP266" s="1017"/>
      <c r="LZQ266" s="1017"/>
      <c r="LZR266" s="1017"/>
      <c r="LZS266" s="1017"/>
      <c r="LZT266" s="1017"/>
      <c r="LZU266" s="1017"/>
      <c r="LZV266" s="1017"/>
      <c r="LZW266" s="1017"/>
      <c r="LZX266" s="1017"/>
      <c r="LZY266" s="1017"/>
      <c r="LZZ266" s="1017"/>
      <c r="MAA266" s="1017"/>
      <c r="MAB266" s="1017"/>
      <c r="MAC266" s="1017"/>
      <c r="MAD266" s="1017"/>
      <c r="MAE266" s="1017"/>
      <c r="MAF266" s="1017"/>
      <c r="MAG266" s="1017"/>
      <c r="MAH266" s="1017"/>
      <c r="MAI266" s="1017"/>
      <c r="MAJ266" s="1017"/>
      <c r="MAK266" s="1017"/>
      <c r="MAL266" s="1017"/>
      <c r="MAM266" s="1017"/>
      <c r="MAN266" s="1017"/>
      <c r="MAO266" s="1017"/>
      <c r="MAP266" s="1017"/>
      <c r="MAQ266" s="1017"/>
      <c r="MAR266" s="1017"/>
      <c r="MAS266" s="1017"/>
      <c r="MAT266" s="1017"/>
      <c r="MAU266" s="1017"/>
      <c r="MAV266" s="1017"/>
      <c r="MAW266" s="1017"/>
      <c r="MAX266" s="1017"/>
      <c r="MAY266" s="1017"/>
      <c r="MAZ266" s="1017"/>
      <c r="MBA266" s="1017"/>
      <c r="MBB266" s="1017"/>
      <c r="MBC266" s="1017"/>
      <c r="MBD266" s="1017"/>
      <c r="MBE266" s="1017"/>
      <c r="MBF266" s="1017"/>
      <c r="MBG266" s="1017"/>
      <c r="MBH266" s="1017"/>
      <c r="MBI266" s="1017"/>
      <c r="MBJ266" s="1017"/>
      <c r="MBK266" s="1017"/>
      <c r="MBL266" s="1017"/>
      <c r="MBM266" s="1017"/>
      <c r="MBN266" s="1017"/>
      <c r="MBO266" s="1017"/>
      <c r="MBP266" s="1017"/>
      <c r="MBQ266" s="1017"/>
      <c r="MBR266" s="1017"/>
      <c r="MBS266" s="1017"/>
      <c r="MBT266" s="1017"/>
      <c r="MBU266" s="1017"/>
      <c r="MBV266" s="1017"/>
      <c r="MBW266" s="1017"/>
      <c r="MBX266" s="1017"/>
      <c r="MBY266" s="1017"/>
      <c r="MBZ266" s="1017"/>
      <c r="MCA266" s="1017"/>
      <c r="MCB266" s="1017"/>
      <c r="MCC266" s="1017"/>
      <c r="MCD266" s="1017"/>
      <c r="MCE266" s="1017"/>
      <c r="MCF266" s="1017"/>
      <c r="MCG266" s="1017"/>
      <c r="MCH266" s="1017"/>
      <c r="MCI266" s="1017"/>
      <c r="MCJ266" s="1017"/>
      <c r="MCK266" s="1017"/>
      <c r="MCL266" s="1017"/>
      <c r="MCM266" s="1017"/>
      <c r="MCN266" s="1017"/>
      <c r="MCO266" s="1017"/>
      <c r="MCP266" s="1017"/>
      <c r="MCQ266" s="1017"/>
      <c r="MCR266" s="1017"/>
      <c r="MCS266" s="1017"/>
      <c r="MCT266" s="1017"/>
      <c r="MCU266" s="1017"/>
      <c r="MCV266" s="1017"/>
      <c r="MCW266" s="1017"/>
      <c r="MCX266" s="1017"/>
      <c r="MCY266" s="1017"/>
      <c r="MCZ266" s="1017"/>
      <c r="MDA266" s="1017"/>
      <c r="MDB266" s="1017"/>
      <c r="MDC266" s="1017"/>
      <c r="MDD266" s="1017"/>
      <c r="MDE266" s="1017"/>
      <c r="MDF266" s="1017"/>
      <c r="MDG266" s="1017"/>
      <c r="MDH266" s="1017"/>
      <c r="MDI266" s="1017"/>
      <c r="MDJ266" s="1017"/>
      <c r="MDK266" s="1017"/>
      <c r="MDL266" s="1017"/>
      <c r="MDM266" s="1017"/>
      <c r="MDN266" s="1017"/>
      <c r="MDO266" s="1017"/>
      <c r="MDP266" s="1017"/>
      <c r="MDQ266" s="1017"/>
      <c r="MDR266" s="1017"/>
      <c r="MDS266" s="1017"/>
      <c r="MDT266" s="1017"/>
      <c r="MDU266" s="1017"/>
      <c r="MDV266" s="1017"/>
      <c r="MDW266" s="1017"/>
      <c r="MDX266" s="1017"/>
      <c r="MDY266" s="1017"/>
      <c r="MDZ266" s="1017"/>
      <c r="MEA266" s="1017"/>
      <c r="MEB266" s="1017"/>
      <c r="MEC266" s="1017"/>
      <c r="MED266" s="1017"/>
      <c r="MEE266" s="1017"/>
      <c r="MEF266" s="1017"/>
      <c r="MEG266" s="1017"/>
      <c r="MEH266" s="1017"/>
      <c r="MEI266" s="1017"/>
      <c r="MEJ266" s="1017"/>
      <c r="MEK266" s="1017"/>
      <c r="MEL266" s="1017"/>
      <c r="MEM266" s="1017"/>
      <c r="MEN266" s="1017"/>
      <c r="MEO266" s="1017"/>
      <c r="MEP266" s="1017"/>
      <c r="MEQ266" s="1017"/>
      <c r="MER266" s="1017"/>
      <c r="MES266" s="1017"/>
      <c r="MET266" s="1017"/>
      <c r="MEU266" s="1017"/>
      <c r="MEV266" s="1017"/>
      <c r="MEW266" s="1017"/>
      <c r="MEX266" s="1017"/>
      <c r="MEY266" s="1017"/>
      <c r="MEZ266" s="1017"/>
      <c r="MFA266" s="1017"/>
      <c r="MFB266" s="1017"/>
      <c r="MFC266" s="1017"/>
      <c r="MFD266" s="1017"/>
      <c r="MFE266" s="1017"/>
      <c r="MFF266" s="1017"/>
      <c r="MFG266" s="1017"/>
      <c r="MFH266" s="1017"/>
      <c r="MFI266" s="1017"/>
      <c r="MFJ266" s="1017"/>
      <c r="MFK266" s="1017"/>
      <c r="MFL266" s="1017"/>
      <c r="MFM266" s="1017"/>
      <c r="MFN266" s="1017"/>
      <c r="MFO266" s="1017"/>
      <c r="MFP266" s="1017"/>
      <c r="MFQ266" s="1017"/>
      <c r="MFR266" s="1017"/>
      <c r="MFS266" s="1017"/>
      <c r="MFT266" s="1017"/>
      <c r="MFU266" s="1017"/>
      <c r="MFV266" s="1017"/>
      <c r="MFW266" s="1017"/>
      <c r="MFX266" s="1017"/>
      <c r="MFY266" s="1017"/>
      <c r="MFZ266" s="1017"/>
      <c r="MGA266" s="1017"/>
      <c r="MGB266" s="1017"/>
      <c r="MGC266" s="1017"/>
      <c r="MGD266" s="1017"/>
      <c r="MGE266" s="1017"/>
      <c r="MGF266" s="1017"/>
      <c r="MGG266" s="1017"/>
      <c r="MGH266" s="1017"/>
      <c r="MGI266" s="1017"/>
      <c r="MGJ266" s="1017"/>
      <c r="MGK266" s="1017"/>
      <c r="MGL266" s="1017"/>
      <c r="MGM266" s="1017"/>
      <c r="MGN266" s="1017"/>
      <c r="MGO266" s="1017"/>
      <c r="MGP266" s="1017"/>
      <c r="MGQ266" s="1017"/>
      <c r="MGR266" s="1017"/>
      <c r="MGS266" s="1017"/>
      <c r="MGT266" s="1017"/>
      <c r="MGU266" s="1017"/>
      <c r="MGV266" s="1017"/>
      <c r="MGW266" s="1017"/>
      <c r="MGX266" s="1017"/>
      <c r="MGY266" s="1017"/>
      <c r="MGZ266" s="1017"/>
      <c r="MHA266" s="1017"/>
      <c r="MHB266" s="1017"/>
      <c r="MHC266" s="1017"/>
      <c r="MHD266" s="1017"/>
      <c r="MHE266" s="1017"/>
      <c r="MHF266" s="1017"/>
      <c r="MHG266" s="1017"/>
      <c r="MHH266" s="1017"/>
      <c r="MHI266" s="1017"/>
      <c r="MHJ266" s="1017"/>
      <c r="MHK266" s="1017"/>
      <c r="MHL266" s="1017"/>
      <c r="MHM266" s="1017"/>
      <c r="MHN266" s="1017"/>
      <c r="MHO266" s="1017"/>
      <c r="MHP266" s="1017"/>
      <c r="MHQ266" s="1017"/>
      <c r="MHR266" s="1017"/>
      <c r="MHS266" s="1017"/>
      <c r="MHT266" s="1017"/>
      <c r="MHU266" s="1017"/>
      <c r="MHV266" s="1017"/>
      <c r="MHW266" s="1017"/>
      <c r="MHX266" s="1017"/>
      <c r="MHY266" s="1017"/>
      <c r="MHZ266" s="1017"/>
      <c r="MIA266" s="1017"/>
      <c r="MIB266" s="1017"/>
      <c r="MIC266" s="1017"/>
      <c r="MID266" s="1017"/>
      <c r="MIE266" s="1017"/>
      <c r="MIF266" s="1017"/>
      <c r="MIG266" s="1017"/>
      <c r="MIH266" s="1017"/>
      <c r="MII266" s="1017"/>
      <c r="MIJ266" s="1017"/>
      <c r="MIK266" s="1017"/>
      <c r="MIL266" s="1017"/>
      <c r="MIM266" s="1017"/>
      <c r="MIN266" s="1017"/>
      <c r="MIO266" s="1017"/>
      <c r="MIP266" s="1017"/>
      <c r="MIQ266" s="1017"/>
      <c r="MIR266" s="1017"/>
      <c r="MIS266" s="1017"/>
      <c r="MIT266" s="1017"/>
      <c r="MIU266" s="1017"/>
      <c r="MIV266" s="1017"/>
      <c r="MIW266" s="1017"/>
      <c r="MIX266" s="1017"/>
      <c r="MIY266" s="1017"/>
      <c r="MIZ266" s="1017"/>
      <c r="MJA266" s="1017"/>
      <c r="MJB266" s="1017"/>
      <c r="MJC266" s="1017"/>
      <c r="MJD266" s="1017"/>
      <c r="MJE266" s="1017"/>
      <c r="MJF266" s="1017"/>
      <c r="MJG266" s="1017"/>
      <c r="MJH266" s="1017"/>
      <c r="MJI266" s="1017"/>
      <c r="MJJ266" s="1017"/>
      <c r="MJK266" s="1017"/>
      <c r="MJL266" s="1017"/>
      <c r="MJM266" s="1017"/>
      <c r="MJN266" s="1017"/>
      <c r="MJO266" s="1017"/>
      <c r="MJP266" s="1017"/>
      <c r="MJQ266" s="1017"/>
      <c r="MJR266" s="1017"/>
      <c r="MJS266" s="1017"/>
      <c r="MJT266" s="1017"/>
      <c r="MJU266" s="1017"/>
      <c r="MJV266" s="1017"/>
      <c r="MJW266" s="1017"/>
      <c r="MJX266" s="1017"/>
      <c r="MJY266" s="1017"/>
      <c r="MJZ266" s="1017"/>
      <c r="MKA266" s="1017"/>
      <c r="MKB266" s="1017"/>
      <c r="MKC266" s="1017"/>
      <c r="MKD266" s="1017"/>
      <c r="MKE266" s="1017"/>
      <c r="MKF266" s="1017"/>
      <c r="MKG266" s="1017"/>
      <c r="MKH266" s="1017"/>
      <c r="MKI266" s="1017"/>
      <c r="MKJ266" s="1017"/>
      <c r="MKK266" s="1017"/>
      <c r="MKL266" s="1017"/>
      <c r="MKM266" s="1017"/>
      <c r="MKN266" s="1017"/>
      <c r="MKO266" s="1017"/>
      <c r="MKP266" s="1017"/>
      <c r="MKQ266" s="1017"/>
      <c r="MKR266" s="1017"/>
      <c r="MKS266" s="1017"/>
      <c r="MKT266" s="1017"/>
      <c r="MKU266" s="1017"/>
      <c r="MKV266" s="1017"/>
      <c r="MKW266" s="1017"/>
      <c r="MKX266" s="1017"/>
      <c r="MKY266" s="1017"/>
      <c r="MKZ266" s="1017"/>
      <c r="MLA266" s="1017"/>
      <c r="MLB266" s="1017"/>
      <c r="MLC266" s="1017"/>
      <c r="MLD266" s="1017"/>
      <c r="MLE266" s="1017"/>
      <c r="MLF266" s="1017"/>
      <c r="MLG266" s="1017"/>
      <c r="MLH266" s="1017"/>
      <c r="MLI266" s="1017"/>
      <c r="MLJ266" s="1017"/>
      <c r="MLK266" s="1017"/>
      <c r="MLL266" s="1017"/>
      <c r="MLM266" s="1017"/>
      <c r="MLN266" s="1017"/>
      <c r="MLO266" s="1017"/>
      <c r="MLP266" s="1017"/>
      <c r="MLQ266" s="1017"/>
      <c r="MLR266" s="1017"/>
      <c r="MLS266" s="1017"/>
      <c r="MLT266" s="1017"/>
      <c r="MLU266" s="1017"/>
      <c r="MLV266" s="1017"/>
      <c r="MLW266" s="1017"/>
      <c r="MLX266" s="1017"/>
      <c r="MLY266" s="1017"/>
      <c r="MLZ266" s="1017"/>
      <c r="MMA266" s="1017"/>
      <c r="MMB266" s="1017"/>
      <c r="MMC266" s="1017"/>
      <c r="MMD266" s="1017"/>
      <c r="MME266" s="1017"/>
      <c r="MMF266" s="1017"/>
      <c r="MMG266" s="1017"/>
      <c r="MMH266" s="1017"/>
      <c r="MMI266" s="1017"/>
      <c r="MMJ266" s="1017"/>
      <c r="MMK266" s="1017"/>
      <c r="MML266" s="1017"/>
      <c r="MMM266" s="1017"/>
      <c r="MMN266" s="1017"/>
      <c r="MMO266" s="1017"/>
      <c r="MMP266" s="1017"/>
      <c r="MMQ266" s="1017"/>
      <c r="MMR266" s="1017"/>
      <c r="MMS266" s="1017"/>
      <c r="MMT266" s="1017"/>
      <c r="MMU266" s="1017"/>
      <c r="MMV266" s="1017"/>
      <c r="MMW266" s="1017"/>
      <c r="MMX266" s="1017"/>
      <c r="MMY266" s="1017"/>
      <c r="MMZ266" s="1017"/>
      <c r="MNA266" s="1017"/>
      <c r="MNB266" s="1017"/>
      <c r="MNC266" s="1017"/>
      <c r="MND266" s="1017"/>
      <c r="MNE266" s="1017"/>
      <c r="MNF266" s="1017"/>
      <c r="MNG266" s="1017"/>
      <c r="MNH266" s="1017"/>
      <c r="MNI266" s="1017"/>
      <c r="MNJ266" s="1017"/>
      <c r="MNK266" s="1017"/>
      <c r="MNL266" s="1017"/>
      <c r="MNM266" s="1017"/>
      <c r="MNN266" s="1017"/>
      <c r="MNO266" s="1017"/>
      <c r="MNP266" s="1017"/>
      <c r="MNQ266" s="1017"/>
      <c r="MNR266" s="1017"/>
      <c r="MNS266" s="1017"/>
      <c r="MNT266" s="1017"/>
      <c r="MNU266" s="1017"/>
      <c r="MNV266" s="1017"/>
      <c r="MNW266" s="1017"/>
      <c r="MNX266" s="1017"/>
      <c r="MNY266" s="1017"/>
      <c r="MNZ266" s="1017"/>
      <c r="MOA266" s="1017"/>
      <c r="MOB266" s="1017"/>
      <c r="MOC266" s="1017"/>
      <c r="MOD266" s="1017"/>
      <c r="MOE266" s="1017"/>
      <c r="MOF266" s="1017"/>
      <c r="MOG266" s="1017"/>
      <c r="MOH266" s="1017"/>
      <c r="MOI266" s="1017"/>
      <c r="MOJ266" s="1017"/>
      <c r="MOK266" s="1017"/>
      <c r="MOL266" s="1017"/>
      <c r="MOM266" s="1017"/>
      <c r="MON266" s="1017"/>
      <c r="MOO266" s="1017"/>
      <c r="MOP266" s="1017"/>
      <c r="MOQ266" s="1017"/>
      <c r="MOR266" s="1017"/>
      <c r="MOS266" s="1017"/>
      <c r="MOT266" s="1017"/>
      <c r="MOU266" s="1017"/>
      <c r="MOV266" s="1017"/>
      <c r="MOW266" s="1017"/>
      <c r="MOX266" s="1017"/>
      <c r="MOY266" s="1017"/>
      <c r="MOZ266" s="1017"/>
      <c r="MPA266" s="1017"/>
      <c r="MPB266" s="1017"/>
      <c r="MPC266" s="1017"/>
      <c r="MPD266" s="1017"/>
      <c r="MPE266" s="1017"/>
      <c r="MPF266" s="1017"/>
      <c r="MPG266" s="1017"/>
      <c r="MPH266" s="1017"/>
      <c r="MPI266" s="1017"/>
      <c r="MPJ266" s="1017"/>
      <c r="MPK266" s="1017"/>
      <c r="MPL266" s="1017"/>
      <c r="MPM266" s="1017"/>
      <c r="MPN266" s="1017"/>
      <c r="MPO266" s="1017"/>
      <c r="MPP266" s="1017"/>
      <c r="MPQ266" s="1017"/>
      <c r="MPR266" s="1017"/>
      <c r="MPS266" s="1017"/>
      <c r="MPT266" s="1017"/>
      <c r="MPU266" s="1017"/>
      <c r="MPV266" s="1017"/>
      <c r="MPW266" s="1017"/>
      <c r="MPX266" s="1017"/>
      <c r="MPY266" s="1017"/>
      <c r="MPZ266" s="1017"/>
      <c r="MQA266" s="1017"/>
      <c r="MQB266" s="1017"/>
      <c r="MQC266" s="1017"/>
      <c r="MQD266" s="1017"/>
      <c r="MQE266" s="1017"/>
      <c r="MQF266" s="1017"/>
      <c r="MQG266" s="1017"/>
      <c r="MQH266" s="1017"/>
      <c r="MQI266" s="1017"/>
      <c r="MQJ266" s="1017"/>
      <c r="MQK266" s="1017"/>
      <c r="MQL266" s="1017"/>
      <c r="MQM266" s="1017"/>
      <c r="MQN266" s="1017"/>
      <c r="MQO266" s="1017"/>
      <c r="MQP266" s="1017"/>
      <c r="MQQ266" s="1017"/>
      <c r="MQR266" s="1017"/>
      <c r="MQS266" s="1017"/>
      <c r="MQT266" s="1017"/>
      <c r="MQU266" s="1017"/>
      <c r="MQV266" s="1017"/>
      <c r="MQW266" s="1017"/>
      <c r="MQX266" s="1017"/>
      <c r="MQY266" s="1017"/>
      <c r="MQZ266" s="1017"/>
      <c r="MRA266" s="1017"/>
      <c r="MRB266" s="1017"/>
      <c r="MRC266" s="1017"/>
      <c r="MRD266" s="1017"/>
      <c r="MRE266" s="1017"/>
      <c r="MRF266" s="1017"/>
      <c r="MRG266" s="1017"/>
      <c r="MRH266" s="1017"/>
      <c r="MRI266" s="1017"/>
      <c r="MRJ266" s="1017"/>
      <c r="MRK266" s="1017"/>
      <c r="MRL266" s="1017"/>
      <c r="MRM266" s="1017"/>
      <c r="MRN266" s="1017"/>
      <c r="MRO266" s="1017"/>
      <c r="MRP266" s="1017"/>
      <c r="MRQ266" s="1017"/>
      <c r="MRR266" s="1017"/>
      <c r="MRS266" s="1017"/>
      <c r="MRT266" s="1017"/>
      <c r="MRU266" s="1017"/>
      <c r="MRV266" s="1017"/>
      <c r="MRW266" s="1017"/>
      <c r="MRX266" s="1017"/>
      <c r="MRY266" s="1017"/>
      <c r="MRZ266" s="1017"/>
      <c r="MSA266" s="1017"/>
      <c r="MSB266" s="1017"/>
      <c r="MSC266" s="1017"/>
      <c r="MSD266" s="1017"/>
      <c r="MSE266" s="1017"/>
      <c r="MSF266" s="1017"/>
      <c r="MSG266" s="1017"/>
      <c r="MSH266" s="1017"/>
      <c r="MSI266" s="1017"/>
      <c r="MSJ266" s="1017"/>
      <c r="MSK266" s="1017"/>
      <c r="MSL266" s="1017"/>
      <c r="MSM266" s="1017"/>
      <c r="MSN266" s="1017"/>
      <c r="MSO266" s="1017"/>
      <c r="MSP266" s="1017"/>
      <c r="MSQ266" s="1017"/>
      <c r="MSR266" s="1017"/>
      <c r="MSS266" s="1017"/>
      <c r="MST266" s="1017"/>
      <c r="MSU266" s="1017"/>
      <c r="MSV266" s="1017"/>
      <c r="MSW266" s="1017"/>
      <c r="MSX266" s="1017"/>
      <c r="MSY266" s="1017"/>
      <c r="MSZ266" s="1017"/>
      <c r="MTA266" s="1017"/>
      <c r="MTB266" s="1017"/>
      <c r="MTC266" s="1017"/>
      <c r="MTD266" s="1017"/>
      <c r="MTE266" s="1017"/>
      <c r="MTF266" s="1017"/>
      <c r="MTG266" s="1017"/>
      <c r="MTH266" s="1017"/>
      <c r="MTI266" s="1017"/>
      <c r="MTJ266" s="1017"/>
      <c r="MTK266" s="1017"/>
      <c r="MTL266" s="1017"/>
      <c r="MTM266" s="1017"/>
      <c r="MTN266" s="1017"/>
      <c r="MTO266" s="1017"/>
      <c r="MTP266" s="1017"/>
      <c r="MTQ266" s="1017"/>
      <c r="MTR266" s="1017"/>
      <c r="MTS266" s="1017"/>
      <c r="MTT266" s="1017"/>
      <c r="MTU266" s="1017"/>
      <c r="MTV266" s="1017"/>
      <c r="MTW266" s="1017"/>
      <c r="MTX266" s="1017"/>
      <c r="MTY266" s="1017"/>
      <c r="MTZ266" s="1017"/>
      <c r="MUA266" s="1017"/>
      <c r="MUB266" s="1017"/>
      <c r="MUC266" s="1017"/>
      <c r="MUD266" s="1017"/>
      <c r="MUE266" s="1017"/>
      <c r="MUF266" s="1017"/>
      <c r="MUG266" s="1017"/>
      <c r="MUH266" s="1017"/>
      <c r="MUI266" s="1017"/>
      <c r="MUJ266" s="1017"/>
      <c r="MUK266" s="1017"/>
      <c r="MUL266" s="1017"/>
      <c r="MUM266" s="1017"/>
      <c r="MUN266" s="1017"/>
      <c r="MUO266" s="1017"/>
      <c r="MUP266" s="1017"/>
      <c r="MUQ266" s="1017"/>
      <c r="MUR266" s="1017"/>
      <c r="MUS266" s="1017"/>
      <c r="MUT266" s="1017"/>
      <c r="MUU266" s="1017"/>
      <c r="MUV266" s="1017"/>
      <c r="MUW266" s="1017"/>
      <c r="MUX266" s="1017"/>
      <c r="MUY266" s="1017"/>
      <c r="MUZ266" s="1017"/>
      <c r="MVA266" s="1017"/>
      <c r="MVB266" s="1017"/>
      <c r="MVC266" s="1017"/>
      <c r="MVD266" s="1017"/>
      <c r="MVE266" s="1017"/>
      <c r="MVF266" s="1017"/>
      <c r="MVG266" s="1017"/>
      <c r="MVH266" s="1017"/>
      <c r="MVI266" s="1017"/>
      <c r="MVJ266" s="1017"/>
      <c r="MVK266" s="1017"/>
      <c r="MVL266" s="1017"/>
      <c r="MVM266" s="1017"/>
      <c r="MVN266" s="1017"/>
      <c r="MVO266" s="1017"/>
      <c r="MVP266" s="1017"/>
      <c r="MVQ266" s="1017"/>
      <c r="MVR266" s="1017"/>
      <c r="MVS266" s="1017"/>
      <c r="MVT266" s="1017"/>
      <c r="MVU266" s="1017"/>
      <c r="MVV266" s="1017"/>
      <c r="MVW266" s="1017"/>
      <c r="MVX266" s="1017"/>
      <c r="MVY266" s="1017"/>
      <c r="MVZ266" s="1017"/>
      <c r="MWA266" s="1017"/>
      <c r="MWB266" s="1017"/>
      <c r="MWC266" s="1017"/>
      <c r="MWD266" s="1017"/>
      <c r="MWE266" s="1017"/>
      <c r="MWF266" s="1017"/>
      <c r="MWG266" s="1017"/>
      <c r="MWH266" s="1017"/>
      <c r="MWI266" s="1017"/>
      <c r="MWJ266" s="1017"/>
      <c r="MWK266" s="1017"/>
      <c r="MWL266" s="1017"/>
      <c r="MWM266" s="1017"/>
      <c r="MWN266" s="1017"/>
      <c r="MWO266" s="1017"/>
      <c r="MWP266" s="1017"/>
      <c r="MWQ266" s="1017"/>
      <c r="MWR266" s="1017"/>
      <c r="MWS266" s="1017"/>
      <c r="MWT266" s="1017"/>
      <c r="MWU266" s="1017"/>
      <c r="MWV266" s="1017"/>
      <c r="MWW266" s="1017"/>
      <c r="MWX266" s="1017"/>
      <c r="MWY266" s="1017"/>
      <c r="MWZ266" s="1017"/>
      <c r="MXA266" s="1017"/>
      <c r="MXB266" s="1017"/>
      <c r="MXC266" s="1017"/>
      <c r="MXD266" s="1017"/>
      <c r="MXE266" s="1017"/>
      <c r="MXF266" s="1017"/>
      <c r="MXG266" s="1017"/>
      <c r="MXH266" s="1017"/>
      <c r="MXI266" s="1017"/>
      <c r="MXJ266" s="1017"/>
      <c r="MXK266" s="1017"/>
      <c r="MXL266" s="1017"/>
      <c r="MXM266" s="1017"/>
      <c r="MXN266" s="1017"/>
      <c r="MXO266" s="1017"/>
      <c r="MXP266" s="1017"/>
      <c r="MXQ266" s="1017"/>
      <c r="MXR266" s="1017"/>
      <c r="MXS266" s="1017"/>
      <c r="MXT266" s="1017"/>
      <c r="MXU266" s="1017"/>
      <c r="MXV266" s="1017"/>
      <c r="MXW266" s="1017"/>
      <c r="MXX266" s="1017"/>
      <c r="MXY266" s="1017"/>
      <c r="MXZ266" s="1017"/>
      <c r="MYA266" s="1017"/>
      <c r="MYB266" s="1017"/>
      <c r="MYC266" s="1017"/>
      <c r="MYD266" s="1017"/>
      <c r="MYE266" s="1017"/>
      <c r="MYF266" s="1017"/>
      <c r="MYG266" s="1017"/>
      <c r="MYH266" s="1017"/>
      <c r="MYI266" s="1017"/>
      <c r="MYJ266" s="1017"/>
      <c r="MYK266" s="1017"/>
      <c r="MYL266" s="1017"/>
      <c r="MYM266" s="1017"/>
      <c r="MYN266" s="1017"/>
      <c r="MYO266" s="1017"/>
      <c r="MYP266" s="1017"/>
      <c r="MYQ266" s="1017"/>
      <c r="MYR266" s="1017"/>
      <c r="MYS266" s="1017"/>
      <c r="MYT266" s="1017"/>
      <c r="MYU266" s="1017"/>
      <c r="MYV266" s="1017"/>
      <c r="MYW266" s="1017"/>
      <c r="MYX266" s="1017"/>
      <c r="MYY266" s="1017"/>
      <c r="MYZ266" s="1017"/>
      <c r="MZA266" s="1017"/>
      <c r="MZB266" s="1017"/>
      <c r="MZC266" s="1017"/>
      <c r="MZD266" s="1017"/>
      <c r="MZE266" s="1017"/>
      <c r="MZF266" s="1017"/>
      <c r="MZG266" s="1017"/>
      <c r="MZH266" s="1017"/>
      <c r="MZI266" s="1017"/>
      <c r="MZJ266" s="1017"/>
      <c r="MZK266" s="1017"/>
      <c r="MZL266" s="1017"/>
      <c r="MZM266" s="1017"/>
      <c r="MZN266" s="1017"/>
      <c r="MZO266" s="1017"/>
      <c r="MZP266" s="1017"/>
      <c r="MZQ266" s="1017"/>
      <c r="MZR266" s="1017"/>
      <c r="MZS266" s="1017"/>
      <c r="MZT266" s="1017"/>
      <c r="MZU266" s="1017"/>
      <c r="MZV266" s="1017"/>
      <c r="MZW266" s="1017"/>
      <c r="MZX266" s="1017"/>
      <c r="MZY266" s="1017"/>
      <c r="MZZ266" s="1017"/>
      <c r="NAA266" s="1017"/>
      <c r="NAB266" s="1017"/>
      <c r="NAC266" s="1017"/>
      <c r="NAD266" s="1017"/>
      <c r="NAE266" s="1017"/>
      <c r="NAF266" s="1017"/>
      <c r="NAG266" s="1017"/>
      <c r="NAH266" s="1017"/>
      <c r="NAI266" s="1017"/>
      <c r="NAJ266" s="1017"/>
      <c r="NAK266" s="1017"/>
      <c r="NAL266" s="1017"/>
      <c r="NAM266" s="1017"/>
      <c r="NAN266" s="1017"/>
      <c r="NAO266" s="1017"/>
      <c r="NAP266" s="1017"/>
      <c r="NAQ266" s="1017"/>
      <c r="NAR266" s="1017"/>
      <c r="NAS266" s="1017"/>
      <c r="NAT266" s="1017"/>
      <c r="NAU266" s="1017"/>
      <c r="NAV266" s="1017"/>
      <c r="NAW266" s="1017"/>
      <c r="NAX266" s="1017"/>
      <c r="NAY266" s="1017"/>
      <c r="NAZ266" s="1017"/>
      <c r="NBA266" s="1017"/>
      <c r="NBB266" s="1017"/>
      <c r="NBC266" s="1017"/>
      <c r="NBD266" s="1017"/>
      <c r="NBE266" s="1017"/>
      <c r="NBF266" s="1017"/>
      <c r="NBG266" s="1017"/>
      <c r="NBH266" s="1017"/>
      <c r="NBI266" s="1017"/>
      <c r="NBJ266" s="1017"/>
      <c r="NBK266" s="1017"/>
      <c r="NBL266" s="1017"/>
      <c r="NBM266" s="1017"/>
      <c r="NBN266" s="1017"/>
      <c r="NBO266" s="1017"/>
      <c r="NBP266" s="1017"/>
      <c r="NBQ266" s="1017"/>
      <c r="NBR266" s="1017"/>
      <c r="NBS266" s="1017"/>
      <c r="NBT266" s="1017"/>
      <c r="NBU266" s="1017"/>
      <c r="NBV266" s="1017"/>
      <c r="NBW266" s="1017"/>
      <c r="NBX266" s="1017"/>
      <c r="NBY266" s="1017"/>
      <c r="NBZ266" s="1017"/>
      <c r="NCA266" s="1017"/>
      <c r="NCB266" s="1017"/>
      <c r="NCC266" s="1017"/>
      <c r="NCD266" s="1017"/>
      <c r="NCE266" s="1017"/>
      <c r="NCF266" s="1017"/>
      <c r="NCG266" s="1017"/>
      <c r="NCH266" s="1017"/>
      <c r="NCI266" s="1017"/>
      <c r="NCJ266" s="1017"/>
      <c r="NCK266" s="1017"/>
      <c r="NCL266" s="1017"/>
      <c r="NCM266" s="1017"/>
      <c r="NCN266" s="1017"/>
      <c r="NCO266" s="1017"/>
      <c r="NCP266" s="1017"/>
      <c r="NCQ266" s="1017"/>
      <c r="NCR266" s="1017"/>
      <c r="NCS266" s="1017"/>
      <c r="NCT266" s="1017"/>
      <c r="NCU266" s="1017"/>
      <c r="NCV266" s="1017"/>
      <c r="NCW266" s="1017"/>
      <c r="NCX266" s="1017"/>
      <c r="NCY266" s="1017"/>
      <c r="NCZ266" s="1017"/>
      <c r="NDA266" s="1017"/>
      <c r="NDB266" s="1017"/>
      <c r="NDC266" s="1017"/>
      <c r="NDD266" s="1017"/>
      <c r="NDE266" s="1017"/>
      <c r="NDF266" s="1017"/>
      <c r="NDG266" s="1017"/>
      <c r="NDH266" s="1017"/>
      <c r="NDI266" s="1017"/>
      <c r="NDJ266" s="1017"/>
      <c r="NDK266" s="1017"/>
      <c r="NDL266" s="1017"/>
      <c r="NDM266" s="1017"/>
      <c r="NDN266" s="1017"/>
      <c r="NDO266" s="1017"/>
      <c r="NDP266" s="1017"/>
      <c r="NDQ266" s="1017"/>
      <c r="NDR266" s="1017"/>
      <c r="NDS266" s="1017"/>
      <c r="NDT266" s="1017"/>
      <c r="NDU266" s="1017"/>
      <c r="NDV266" s="1017"/>
      <c r="NDW266" s="1017"/>
      <c r="NDX266" s="1017"/>
      <c r="NDY266" s="1017"/>
      <c r="NDZ266" s="1017"/>
      <c r="NEA266" s="1017"/>
      <c r="NEB266" s="1017"/>
      <c r="NEC266" s="1017"/>
      <c r="NED266" s="1017"/>
      <c r="NEE266" s="1017"/>
      <c r="NEF266" s="1017"/>
      <c r="NEG266" s="1017"/>
      <c r="NEH266" s="1017"/>
      <c r="NEI266" s="1017"/>
      <c r="NEJ266" s="1017"/>
      <c r="NEK266" s="1017"/>
      <c r="NEL266" s="1017"/>
      <c r="NEM266" s="1017"/>
      <c r="NEN266" s="1017"/>
      <c r="NEO266" s="1017"/>
      <c r="NEP266" s="1017"/>
      <c r="NEQ266" s="1017"/>
      <c r="NER266" s="1017"/>
      <c r="NES266" s="1017"/>
      <c r="NET266" s="1017"/>
      <c r="NEU266" s="1017"/>
      <c r="NEV266" s="1017"/>
      <c r="NEW266" s="1017"/>
      <c r="NEX266" s="1017"/>
      <c r="NEY266" s="1017"/>
      <c r="NEZ266" s="1017"/>
      <c r="NFA266" s="1017"/>
      <c r="NFB266" s="1017"/>
      <c r="NFC266" s="1017"/>
      <c r="NFD266" s="1017"/>
      <c r="NFE266" s="1017"/>
      <c r="NFF266" s="1017"/>
      <c r="NFG266" s="1017"/>
      <c r="NFH266" s="1017"/>
      <c r="NFI266" s="1017"/>
      <c r="NFJ266" s="1017"/>
      <c r="NFK266" s="1017"/>
      <c r="NFL266" s="1017"/>
      <c r="NFM266" s="1017"/>
      <c r="NFN266" s="1017"/>
      <c r="NFO266" s="1017"/>
      <c r="NFP266" s="1017"/>
      <c r="NFQ266" s="1017"/>
      <c r="NFR266" s="1017"/>
      <c r="NFS266" s="1017"/>
      <c r="NFT266" s="1017"/>
      <c r="NFU266" s="1017"/>
      <c r="NFV266" s="1017"/>
      <c r="NFW266" s="1017"/>
      <c r="NFX266" s="1017"/>
      <c r="NFY266" s="1017"/>
      <c r="NFZ266" s="1017"/>
      <c r="NGA266" s="1017"/>
      <c r="NGB266" s="1017"/>
      <c r="NGC266" s="1017"/>
      <c r="NGD266" s="1017"/>
      <c r="NGE266" s="1017"/>
      <c r="NGF266" s="1017"/>
      <c r="NGG266" s="1017"/>
      <c r="NGH266" s="1017"/>
      <c r="NGI266" s="1017"/>
      <c r="NGJ266" s="1017"/>
      <c r="NGK266" s="1017"/>
      <c r="NGL266" s="1017"/>
      <c r="NGM266" s="1017"/>
      <c r="NGN266" s="1017"/>
      <c r="NGO266" s="1017"/>
      <c r="NGP266" s="1017"/>
      <c r="NGQ266" s="1017"/>
      <c r="NGR266" s="1017"/>
      <c r="NGS266" s="1017"/>
      <c r="NGT266" s="1017"/>
      <c r="NGU266" s="1017"/>
      <c r="NGV266" s="1017"/>
      <c r="NGW266" s="1017"/>
      <c r="NGX266" s="1017"/>
      <c r="NGY266" s="1017"/>
      <c r="NGZ266" s="1017"/>
      <c r="NHA266" s="1017"/>
      <c r="NHB266" s="1017"/>
      <c r="NHC266" s="1017"/>
      <c r="NHD266" s="1017"/>
      <c r="NHE266" s="1017"/>
      <c r="NHF266" s="1017"/>
      <c r="NHG266" s="1017"/>
      <c r="NHH266" s="1017"/>
      <c r="NHI266" s="1017"/>
      <c r="NHJ266" s="1017"/>
      <c r="NHK266" s="1017"/>
      <c r="NHL266" s="1017"/>
      <c r="NHM266" s="1017"/>
      <c r="NHN266" s="1017"/>
      <c r="NHO266" s="1017"/>
      <c r="NHP266" s="1017"/>
      <c r="NHQ266" s="1017"/>
      <c r="NHR266" s="1017"/>
      <c r="NHS266" s="1017"/>
      <c r="NHT266" s="1017"/>
      <c r="NHU266" s="1017"/>
      <c r="NHV266" s="1017"/>
      <c r="NHW266" s="1017"/>
      <c r="NHX266" s="1017"/>
      <c r="NHY266" s="1017"/>
      <c r="NHZ266" s="1017"/>
      <c r="NIA266" s="1017"/>
      <c r="NIB266" s="1017"/>
      <c r="NIC266" s="1017"/>
      <c r="NID266" s="1017"/>
      <c r="NIE266" s="1017"/>
      <c r="NIF266" s="1017"/>
      <c r="NIG266" s="1017"/>
      <c r="NIH266" s="1017"/>
      <c r="NII266" s="1017"/>
      <c r="NIJ266" s="1017"/>
      <c r="NIK266" s="1017"/>
      <c r="NIL266" s="1017"/>
      <c r="NIM266" s="1017"/>
      <c r="NIN266" s="1017"/>
      <c r="NIO266" s="1017"/>
      <c r="NIP266" s="1017"/>
      <c r="NIQ266" s="1017"/>
      <c r="NIR266" s="1017"/>
      <c r="NIS266" s="1017"/>
      <c r="NIT266" s="1017"/>
      <c r="NIU266" s="1017"/>
      <c r="NIV266" s="1017"/>
      <c r="NIW266" s="1017"/>
      <c r="NIX266" s="1017"/>
      <c r="NIY266" s="1017"/>
      <c r="NIZ266" s="1017"/>
      <c r="NJA266" s="1017"/>
      <c r="NJB266" s="1017"/>
      <c r="NJC266" s="1017"/>
      <c r="NJD266" s="1017"/>
      <c r="NJE266" s="1017"/>
      <c r="NJF266" s="1017"/>
      <c r="NJG266" s="1017"/>
      <c r="NJH266" s="1017"/>
      <c r="NJI266" s="1017"/>
      <c r="NJJ266" s="1017"/>
      <c r="NJK266" s="1017"/>
      <c r="NJL266" s="1017"/>
      <c r="NJM266" s="1017"/>
      <c r="NJN266" s="1017"/>
      <c r="NJO266" s="1017"/>
      <c r="NJP266" s="1017"/>
      <c r="NJQ266" s="1017"/>
      <c r="NJR266" s="1017"/>
      <c r="NJS266" s="1017"/>
      <c r="NJT266" s="1017"/>
      <c r="NJU266" s="1017"/>
      <c r="NJV266" s="1017"/>
      <c r="NJW266" s="1017"/>
      <c r="NJX266" s="1017"/>
      <c r="NJY266" s="1017"/>
      <c r="NJZ266" s="1017"/>
      <c r="NKA266" s="1017"/>
      <c r="NKB266" s="1017"/>
      <c r="NKC266" s="1017"/>
      <c r="NKD266" s="1017"/>
      <c r="NKE266" s="1017"/>
      <c r="NKF266" s="1017"/>
      <c r="NKG266" s="1017"/>
      <c r="NKH266" s="1017"/>
      <c r="NKI266" s="1017"/>
      <c r="NKJ266" s="1017"/>
      <c r="NKK266" s="1017"/>
      <c r="NKL266" s="1017"/>
      <c r="NKM266" s="1017"/>
      <c r="NKN266" s="1017"/>
      <c r="NKO266" s="1017"/>
      <c r="NKP266" s="1017"/>
      <c r="NKQ266" s="1017"/>
      <c r="NKR266" s="1017"/>
      <c r="NKS266" s="1017"/>
      <c r="NKT266" s="1017"/>
      <c r="NKU266" s="1017"/>
      <c r="NKV266" s="1017"/>
      <c r="NKW266" s="1017"/>
      <c r="NKX266" s="1017"/>
      <c r="NKY266" s="1017"/>
      <c r="NKZ266" s="1017"/>
      <c r="NLA266" s="1017"/>
      <c r="NLB266" s="1017"/>
      <c r="NLC266" s="1017"/>
      <c r="NLD266" s="1017"/>
      <c r="NLE266" s="1017"/>
      <c r="NLF266" s="1017"/>
      <c r="NLG266" s="1017"/>
      <c r="NLH266" s="1017"/>
      <c r="NLI266" s="1017"/>
      <c r="NLJ266" s="1017"/>
      <c r="NLK266" s="1017"/>
      <c r="NLL266" s="1017"/>
      <c r="NLM266" s="1017"/>
      <c r="NLN266" s="1017"/>
      <c r="NLO266" s="1017"/>
      <c r="NLP266" s="1017"/>
      <c r="NLQ266" s="1017"/>
      <c r="NLR266" s="1017"/>
      <c r="NLS266" s="1017"/>
      <c r="NLT266" s="1017"/>
      <c r="NLU266" s="1017"/>
      <c r="NLV266" s="1017"/>
      <c r="NLW266" s="1017"/>
      <c r="NLX266" s="1017"/>
      <c r="NLY266" s="1017"/>
      <c r="NLZ266" s="1017"/>
      <c r="NMA266" s="1017"/>
      <c r="NMB266" s="1017"/>
      <c r="NMC266" s="1017"/>
      <c r="NMD266" s="1017"/>
      <c r="NME266" s="1017"/>
      <c r="NMF266" s="1017"/>
      <c r="NMG266" s="1017"/>
      <c r="NMH266" s="1017"/>
      <c r="NMI266" s="1017"/>
      <c r="NMJ266" s="1017"/>
      <c r="NMK266" s="1017"/>
      <c r="NML266" s="1017"/>
      <c r="NMM266" s="1017"/>
      <c r="NMN266" s="1017"/>
      <c r="NMO266" s="1017"/>
      <c r="NMP266" s="1017"/>
      <c r="NMQ266" s="1017"/>
      <c r="NMR266" s="1017"/>
      <c r="NMS266" s="1017"/>
      <c r="NMT266" s="1017"/>
      <c r="NMU266" s="1017"/>
      <c r="NMV266" s="1017"/>
      <c r="NMW266" s="1017"/>
      <c r="NMX266" s="1017"/>
      <c r="NMY266" s="1017"/>
      <c r="NMZ266" s="1017"/>
      <c r="NNA266" s="1017"/>
      <c r="NNB266" s="1017"/>
      <c r="NNC266" s="1017"/>
      <c r="NND266" s="1017"/>
      <c r="NNE266" s="1017"/>
      <c r="NNF266" s="1017"/>
      <c r="NNG266" s="1017"/>
      <c r="NNH266" s="1017"/>
      <c r="NNI266" s="1017"/>
      <c r="NNJ266" s="1017"/>
      <c r="NNK266" s="1017"/>
      <c r="NNL266" s="1017"/>
      <c r="NNM266" s="1017"/>
      <c r="NNN266" s="1017"/>
      <c r="NNO266" s="1017"/>
      <c r="NNP266" s="1017"/>
      <c r="NNQ266" s="1017"/>
      <c r="NNR266" s="1017"/>
      <c r="NNS266" s="1017"/>
      <c r="NNT266" s="1017"/>
      <c r="NNU266" s="1017"/>
      <c r="NNV266" s="1017"/>
      <c r="NNW266" s="1017"/>
      <c r="NNX266" s="1017"/>
      <c r="NNY266" s="1017"/>
      <c r="NNZ266" s="1017"/>
      <c r="NOA266" s="1017"/>
      <c r="NOB266" s="1017"/>
      <c r="NOC266" s="1017"/>
      <c r="NOD266" s="1017"/>
      <c r="NOE266" s="1017"/>
      <c r="NOF266" s="1017"/>
      <c r="NOG266" s="1017"/>
      <c r="NOH266" s="1017"/>
      <c r="NOI266" s="1017"/>
      <c r="NOJ266" s="1017"/>
      <c r="NOK266" s="1017"/>
      <c r="NOL266" s="1017"/>
      <c r="NOM266" s="1017"/>
      <c r="NON266" s="1017"/>
      <c r="NOO266" s="1017"/>
      <c r="NOP266" s="1017"/>
      <c r="NOQ266" s="1017"/>
      <c r="NOR266" s="1017"/>
      <c r="NOS266" s="1017"/>
      <c r="NOT266" s="1017"/>
      <c r="NOU266" s="1017"/>
      <c r="NOV266" s="1017"/>
      <c r="NOW266" s="1017"/>
      <c r="NOX266" s="1017"/>
      <c r="NOY266" s="1017"/>
      <c r="NOZ266" s="1017"/>
      <c r="NPA266" s="1017"/>
      <c r="NPB266" s="1017"/>
      <c r="NPC266" s="1017"/>
      <c r="NPD266" s="1017"/>
      <c r="NPE266" s="1017"/>
      <c r="NPF266" s="1017"/>
      <c r="NPG266" s="1017"/>
      <c r="NPH266" s="1017"/>
      <c r="NPI266" s="1017"/>
      <c r="NPJ266" s="1017"/>
      <c r="NPK266" s="1017"/>
      <c r="NPL266" s="1017"/>
      <c r="NPM266" s="1017"/>
      <c r="NPN266" s="1017"/>
      <c r="NPO266" s="1017"/>
      <c r="NPP266" s="1017"/>
      <c r="NPQ266" s="1017"/>
      <c r="NPR266" s="1017"/>
      <c r="NPS266" s="1017"/>
      <c r="NPT266" s="1017"/>
      <c r="NPU266" s="1017"/>
      <c r="NPV266" s="1017"/>
      <c r="NPW266" s="1017"/>
      <c r="NPX266" s="1017"/>
      <c r="NPY266" s="1017"/>
      <c r="NPZ266" s="1017"/>
      <c r="NQA266" s="1017"/>
      <c r="NQB266" s="1017"/>
      <c r="NQC266" s="1017"/>
      <c r="NQD266" s="1017"/>
      <c r="NQE266" s="1017"/>
      <c r="NQF266" s="1017"/>
      <c r="NQG266" s="1017"/>
      <c r="NQH266" s="1017"/>
      <c r="NQI266" s="1017"/>
      <c r="NQJ266" s="1017"/>
      <c r="NQK266" s="1017"/>
      <c r="NQL266" s="1017"/>
      <c r="NQM266" s="1017"/>
      <c r="NQN266" s="1017"/>
      <c r="NQO266" s="1017"/>
      <c r="NQP266" s="1017"/>
      <c r="NQQ266" s="1017"/>
      <c r="NQR266" s="1017"/>
      <c r="NQS266" s="1017"/>
      <c r="NQT266" s="1017"/>
      <c r="NQU266" s="1017"/>
      <c r="NQV266" s="1017"/>
      <c r="NQW266" s="1017"/>
      <c r="NQX266" s="1017"/>
      <c r="NQY266" s="1017"/>
      <c r="NQZ266" s="1017"/>
      <c r="NRA266" s="1017"/>
      <c r="NRB266" s="1017"/>
      <c r="NRC266" s="1017"/>
      <c r="NRD266" s="1017"/>
      <c r="NRE266" s="1017"/>
      <c r="NRF266" s="1017"/>
      <c r="NRG266" s="1017"/>
      <c r="NRH266" s="1017"/>
      <c r="NRI266" s="1017"/>
      <c r="NRJ266" s="1017"/>
      <c r="NRK266" s="1017"/>
      <c r="NRL266" s="1017"/>
      <c r="NRM266" s="1017"/>
      <c r="NRN266" s="1017"/>
      <c r="NRO266" s="1017"/>
      <c r="NRP266" s="1017"/>
      <c r="NRQ266" s="1017"/>
      <c r="NRR266" s="1017"/>
      <c r="NRS266" s="1017"/>
      <c r="NRT266" s="1017"/>
      <c r="NRU266" s="1017"/>
      <c r="NRV266" s="1017"/>
      <c r="NRW266" s="1017"/>
      <c r="NRX266" s="1017"/>
      <c r="NRY266" s="1017"/>
      <c r="NRZ266" s="1017"/>
      <c r="NSA266" s="1017"/>
      <c r="NSB266" s="1017"/>
      <c r="NSC266" s="1017"/>
      <c r="NSD266" s="1017"/>
      <c r="NSE266" s="1017"/>
      <c r="NSF266" s="1017"/>
      <c r="NSG266" s="1017"/>
      <c r="NSH266" s="1017"/>
      <c r="NSI266" s="1017"/>
      <c r="NSJ266" s="1017"/>
      <c r="NSK266" s="1017"/>
      <c r="NSL266" s="1017"/>
      <c r="NSM266" s="1017"/>
      <c r="NSN266" s="1017"/>
      <c r="NSO266" s="1017"/>
      <c r="NSP266" s="1017"/>
      <c r="NSQ266" s="1017"/>
      <c r="NSR266" s="1017"/>
      <c r="NSS266" s="1017"/>
      <c r="NST266" s="1017"/>
      <c r="NSU266" s="1017"/>
      <c r="NSV266" s="1017"/>
      <c r="NSW266" s="1017"/>
      <c r="NSX266" s="1017"/>
      <c r="NSY266" s="1017"/>
      <c r="NSZ266" s="1017"/>
      <c r="NTA266" s="1017"/>
      <c r="NTB266" s="1017"/>
      <c r="NTC266" s="1017"/>
      <c r="NTD266" s="1017"/>
      <c r="NTE266" s="1017"/>
      <c r="NTF266" s="1017"/>
      <c r="NTG266" s="1017"/>
      <c r="NTH266" s="1017"/>
      <c r="NTI266" s="1017"/>
      <c r="NTJ266" s="1017"/>
      <c r="NTK266" s="1017"/>
      <c r="NTL266" s="1017"/>
      <c r="NTM266" s="1017"/>
      <c r="NTN266" s="1017"/>
      <c r="NTO266" s="1017"/>
      <c r="NTP266" s="1017"/>
      <c r="NTQ266" s="1017"/>
      <c r="NTR266" s="1017"/>
      <c r="NTS266" s="1017"/>
      <c r="NTT266" s="1017"/>
      <c r="NTU266" s="1017"/>
      <c r="NTV266" s="1017"/>
      <c r="NTW266" s="1017"/>
      <c r="NTX266" s="1017"/>
      <c r="NTY266" s="1017"/>
      <c r="NTZ266" s="1017"/>
      <c r="NUA266" s="1017"/>
      <c r="NUB266" s="1017"/>
      <c r="NUC266" s="1017"/>
      <c r="NUD266" s="1017"/>
      <c r="NUE266" s="1017"/>
      <c r="NUF266" s="1017"/>
      <c r="NUG266" s="1017"/>
      <c r="NUH266" s="1017"/>
      <c r="NUI266" s="1017"/>
      <c r="NUJ266" s="1017"/>
      <c r="NUK266" s="1017"/>
      <c r="NUL266" s="1017"/>
      <c r="NUM266" s="1017"/>
      <c r="NUN266" s="1017"/>
      <c r="NUO266" s="1017"/>
      <c r="NUP266" s="1017"/>
      <c r="NUQ266" s="1017"/>
      <c r="NUR266" s="1017"/>
      <c r="NUS266" s="1017"/>
      <c r="NUT266" s="1017"/>
      <c r="NUU266" s="1017"/>
      <c r="NUV266" s="1017"/>
      <c r="NUW266" s="1017"/>
      <c r="NUX266" s="1017"/>
      <c r="NUY266" s="1017"/>
      <c r="NUZ266" s="1017"/>
      <c r="NVA266" s="1017"/>
      <c r="NVB266" s="1017"/>
      <c r="NVC266" s="1017"/>
      <c r="NVD266" s="1017"/>
      <c r="NVE266" s="1017"/>
      <c r="NVF266" s="1017"/>
      <c r="NVG266" s="1017"/>
      <c r="NVH266" s="1017"/>
      <c r="NVI266" s="1017"/>
      <c r="NVJ266" s="1017"/>
      <c r="NVK266" s="1017"/>
      <c r="NVL266" s="1017"/>
      <c r="NVM266" s="1017"/>
      <c r="NVN266" s="1017"/>
      <c r="NVO266" s="1017"/>
      <c r="NVP266" s="1017"/>
      <c r="NVQ266" s="1017"/>
      <c r="NVR266" s="1017"/>
      <c r="NVS266" s="1017"/>
      <c r="NVT266" s="1017"/>
      <c r="NVU266" s="1017"/>
      <c r="NVV266" s="1017"/>
      <c r="NVW266" s="1017"/>
      <c r="NVX266" s="1017"/>
      <c r="NVY266" s="1017"/>
      <c r="NVZ266" s="1017"/>
      <c r="NWA266" s="1017"/>
      <c r="NWB266" s="1017"/>
      <c r="NWC266" s="1017"/>
      <c r="NWD266" s="1017"/>
      <c r="NWE266" s="1017"/>
      <c r="NWF266" s="1017"/>
      <c r="NWG266" s="1017"/>
      <c r="NWH266" s="1017"/>
      <c r="NWI266" s="1017"/>
      <c r="NWJ266" s="1017"/>
      <c r="NWK266" s="1017"/>
      <c r="NWL266" s="1017"/>
      <c r="NWM266" s="1017"/>
      <c r="NWN266" s="1017"/>
      <c r="NWO266" s="1017"/>
      <c r="NWP266" s="1017"/>
      <c r="NWQ266" s="1017"/>
      <c r="NWR266" s="1017"/>
      <c r="NWS266" s="1017"/>
      <c r="NWT266" s="1017"/>
      <c r="NWU266" s="1017"/>
      <c r="NWV266" s="1017"/>
      <c r="NWW266" s="1017"/>
      <c r="NWX266" s="1017"/>
      <c r="NWY266" s="1017"/>
      <c r="NWZ266" s="1017"/>
      <c r="NXA266" s="1017"/>
      <c r="NXB266" s="1017"/>
      <c r="NXC266" s="1017"/>
      <c r="NXD266" s="1017"/>
      <c r="NXE266" s="1017"/>
      <c r="NXF266" s="1017"/>
      <c r="NXG266" s="1017"/>
      <c r="NXH266" s="1017"/>
      <c r="NXI266" s="1017"/>
      <c r="NXJ266" s="1017"/>
      <c r="NXK266" s="1017"/>
      <c r="NXL266" s="1017"/>
      <c r="NXM266" s="1017"/>
      <c r="NXN266" s="1017"/>
      <c r="NXO266" s="1017"/>
      <c r="NXP266" s="1017"/>
      <c r="NXQ266" s="1017"/>
      <c r="NXR266" s="1017"/>
      <c r="NXS266" s="1017"/>
      <c r="NXT266" s="1017"/>
      <c r="NXU266" s="1017"/>
      <c r="NXV266" s="1017"/>
      <c r="NXW266" s="1017"/>
      <c r="NXX266" s="1017"/>
      <c r="NXY266" s="1017"/>
      <c r="NXZ266" s="1017"/>
      <c r="NYA266" s="1017"/>
      <c r="NYB266" s="1017"/>
      <c r="NYC266" s="1017"/>
      <c r="NYD266" s="1017"/>
      <c r="NYE266" s="1017"/>
      <c r="NYF266" s="1017"/>
      <c r="NYG266" s="1017"/>
      <c r="NYH266" s="1017"/>
      <c r="NYI266" s="1017"/>
      <c r="NYJ266" s="1017"/>
      <c r="NYK266" s="1017"/>
      <c r="NYL266" s="1017"/>
      <c r="NYM266" s="1017"/>
      <c r="NYN266" s="1017"/>
      <c r="NYO266" s="1017"/>
      <c r="NYP266" s="1017"/>
      <c r="NYQ266" s="1017"/>
      <c r="NYR266" s="1017"/>
      <c r="NYS266" s="1017"/>
      <c r="NYT266" s="1017"/>
      <c r="NYU266" s="1017"/>
      <c r="NYV266" s="1017"/>
      <c r="NYW266" s="1017"/>
      <c r="NYX266" s="1017"/>
      <c r="NYY266" s="1017"/>
      <c r="NYZ266" s="1017"/>
      <c r="NZA266" s="1017"/>
      <c r="NZB266" s="1017"/>
      <c r="NZC266" s="1017"/>
      <c r="NZD266" s="1017"/>
      <c r="NZE266" s="1017"/>
      <c r="NZF266" s="1017"/>
      <c r="NZG266" s="1017"/>
      <c r="NZH266" s="1017"/>
      <c r="NZI266" s="1017"/>
      <c r="NZJ266" s="1017"/>
      <c r="NZK266" s="1017"/>
      <c r="NZL266" s="1017"/>
      <c r="NZM266" s="1017"/>
      <c r="NZN266" s="1017"/>
      <c r="NZO266" s="1017"/>
      <c r="NZP266" s="1017"/>
      <c r="NZQ266" s="1017"/>
      <c r="NZR266" s="1017"/>
      <c r="NZS266" s="1017"/>
      <c r="NZT266" s="1017"/>
      <c r="NZU266" s="1017"/>
      <c r="NZV266" s="1017"/>
      <c r="NZW266" s="1017"/>
      <c r="NZX266" s="1017"/>
      <c r="NZY266" s="1017"/>
      <c r="NZZ266" s="1017"/>
      <c r="OAA266" s="1017"/>
      <c r="OAB266" s="1017"/>
      <c r="OAC266" s="1017"/>
      <c r="OAD266" s="1017"/>
      <c r="OAE266" s="1017"/>
      <c r="OAF266" s="1017"/>
      <c r="OAG266" s="1017"/>
      <c r="OAH266" s="1017"/>
      <c r="OAI266" s="1017"/>
      <c r="OAJ266" s="1017"/>
      <c r="OAK266" s="1017"/>
      <c r="OAL266" s="1017"/>
      <c r="OAM266" s="1017"/>
      <c r="OAN266" s="1017"/>
      <c r="OAO266" s="1017"/>
      <c r="OAP266" s="1017"/>
      <c r="OAQ266" s="1017"/>
      <c r="OAR266" s="1017"/>
      <c r="OAS266" s="1017"/>
      <c r="OAT266" s="1017"/>
      <c r="OAU266" s="1017"/>
      <c r="OAV266" s="1017"/>
      <c r="OAW266" s="1017"/>
      <c r="OAX266" s="1017"/>
      <c r="OAY266" s="1017"/>
      <c r="OAZ266" s="1017"/>
      <c r="OBA266" s="1017"/>
      <c r="OBB266" s="1017"/>
      <c r="OBC266" s="1017"/>
      <c r="OBD266" s="1017"/>
      <c r="OBE266" s="1017"/>
      <c r="OBF266" s="1017"/>
      <c r="OBG266" s="1017"/>
      <c r="OBH266" s="1017"/>
      <c r="OBI266" s="1017"/>
      <c r="OBJ266" s="1017"/>
      <c r="OBK266" s="1017"/>
      <c r="OBL266" s="1017"/>
      <c r="OBM266" s="1017"/>
      <c r="OBN266" s="1017"/>
      <c r="OBO266" s="1017"/>
      <c r="OBP266" s="1017"/>
      <c r="OBQ266" s="1017"/>
      <c r="OBR266" s="1017"/>
      <c r="OBS266" s="1017"/>
      <c r="OBT266" s="1017"/>
      <c r="OBU266" s="1017"/>
      <c r="OBV266" s="1017"/>
      <c r="OBW266" s="1017"/>
      <c r="OBX266" s="1017"/>
      <c r="OBY266" s="1017"/>
      <c r="OBZ266" s="1017"/>
      <c r="OCA266" s="1017"/>
      <c r="OCB266" s="1017"/>
      <c r="OCC266" s="1017"/>
      <c r="OCD266" s="1017"/>
      <c r="OCE266" s="1017"/>
      <c r="OCF266" s="1017"/>
      <c r="OCG266" s="1017"/>
      <c r="OCH266" s="1017"/>
      <c r="OCI266" s="1017"/>
      <c r="OCJ266" s="1017"/>
      <c r="OCK266" s="1017"/>
      <c r="OCL266" s="1017"/>
      <c r="OCM266" s="1017"/>
      <c r="OCN266" s="1017"/>
      <c r="OCO266" s="1017"/>
      <c r="OCP266" s="1017"/>
      <c r="OCQ266" s="1017"/>
      <c r="OCR266" s="1017"/>
      <c r="OCS266" s="1017"/>
      <c r="OCT266" s="1017"/>
      <c r="OCU266" s="1017"/>
      <c r="OCV266" s="1017"/>
      <c r="OCW266" s="1017"/>
      <c r="OCX266" s="1017"/>
      <c r="OCY266" s="1017"/>
      <c r="OCZ266" s="1017"/>
      <c r="ODA266" s="1017"/>
      <c r="ODB266" s="1017"/>
      <c r="ODC266" s="1017"/>
      <c r="ODD266" s="1017"/>
      <c r="ODE266" s="1017"/>
      <c r="ODF266" s="1017"/>
      <c r="ODG266" s="1017"/>
      <c r="ODH266" s="1017"/>
      <c r="ODI266" s="1017"/>
      <c r="ODJ266" s="1017"/>
      <c r="ODK266" s="1017"/>
      <c r="ODL266" s="1017"/>
      <c r="ODM266" s="1017"/>
      <c r="ODN266" s="1017"/>
      <c r="ODO266" s="1017"/>
      <c r="ODP266" s="1017"/>
      <c r="ODQ266" s="1017"/>
      <c r="ODR266" s="1017"/>
      <c r="ODS266" s="1017"/>
      <c r="ODT266" s="1017"/>
      <c r="ODU266" s="1017"/>
      <c r="ODV266" s="1017"/>
      <c r="ODW266" s="1017"/>
      <c r="ODX266" s="1017"/>
      <c r="ODY266" s="1017"/>
      <c r="ODZ266" s="1017"/>
      <c r="OEA266" s="1017"/>
      <c r="OEB266" s="1017"/>
      <c r="OEC266" s="1017"/>
      <c r="OED266" s="1017"/>
      <c r="OEE266" s="1017"/>
      <c r="OEF266" s="1017"/>
      <c r="OEG266" s="1017"/>
      <c r="OEH266" s="1017"/>
      <c r="OEI266" s="1017"/>
      <c r="OEJ266" s="1017"/>
      <c r="OEK266" s="1017"/>
      <c r="OEL266" s="1017"/>
      <c r="OEM266" s="1017"/>
      <c r="OEN266" s="1017"/>
      <c r="OEO266" s="1017"/>
      <c r="OEP266" s="1017"/>
      <c r="OEQ266" s="1017"/>
      <c r="OER266" s="1017"/>
      <c r="OES266" s="1017"/>
      <c r="OET266" s="1017"/>
      <c r="OEU266" s="1017"/>
      <c r="OEV266" s="1017"/>
      <c r="OEW266" s="1017"/>
      <c r="OEX266" s="1017"/>
      <c r="OEY266" s="1017"/>
      <c r="OEZ266" s="1017"/>
      <c r="OFA266" s="1017"/>
      <c r="OFB266" s="1017"/>
      <c r="OFC266" s="1017"/>
      <c r="OFD266" s="1017"/>
      <c r="OFE266" s="1017"/>
      <c r="OFF266" s="1017"/>
      <c r="OFG266" s="1017"/>
      <c r="OFH266" s="1017"/>
      <c r="OFI266" s="1017"/>
      <c r="OFJ266" s="1017"/>
      <c r="OFK266" s="1017"/>
      <c r="OFL266" s="1017"/>
      <c r="OFM266" s="1017"/>
      <c r="OFN266" s="1017"/>
      <c r="OFO266" s="1017"/>
      <c r="OFP266" s="1017"/>
      <c r="OFQ266" s="1017"/>
      <c r="OFR266" s="1017"/>
      <c r="OFS266" s="1017"/>
      <c r="OFT266" s="1017"/>
      <c r="OFU266" s="1017"/>
      <c r="OFV266" s="1017"/>
      <c r="OFW266" s="1017"/>
      <c r="OFX266" s="1017"/>
      <c r="OFY266" s="1017"/>
      <c r="OFZ266" s="1017"/>
      <c r="OGA266" s="1017"/>
      <c r="OGB266" s="1017"/>
      <c r="OGC266" s="1017"/>
      <c r="OGD266" s="1017"/>
      <c r="OGE266" s="1017"/>
      <c r="OGF266" s="1017"/>
      <c r="OGG266" s="1017"/>
      <c r="OGH266" s="1017"/>
      <c r="OGI266" s="1017"/>
      <c r="OGJ266" s="1017"/>
      <c r="OGK266" s="1017"/>
      <c r="OGL266" s="1017"/>
      <c r="OGM266" s="1017"/>
      <c r="OGN266" s="1017"/>
      <c r="OGO266" s="1017"/>
      <c r="OGP266" s="1017"/>
      <c r="OGQ266" s="1017"/>
      <c r="OGR266" s="1017"/>
      <c r="OGS266" s="1017"/>
      <c r="OGT266" s="1017"/>
      <c r="OGU266" s="1017"/>
      <c r="OGV266" s="1017"/>
      <c r="OGW266" s="1017"/>
      <c r="OGX266" s="1017"/>
      <c r="OGY266" s="1017"/>
      <c r="OGZ266" s="1017"/>
      <c r="OHA266" s="1017"/>
      <c r="OHB266" s="1017"/>
      <c r="OHC266" s="1017"/>
      <c r="OHD266" s="1017"/>
      <c r="OHE266" s="1017"/>
      <c r="OHF266" s="1017"/>
      <c r="OHG266" s="1017"/>
      <c r="OHH266" s="1017"/>
      <c r="OHI266" s="1017"/>
      <c r="OHJ266" s="1017"/>
      <c r="OHK266" s="1017"/>
      <c r="OHL266" s="1017"/>
      <c r="OHM266" s="1017"/>
      <c r="OHN266" s="1017"/>
      <c r="OHO266" s="1017"/>
      <c r="OHP266" s="1017"/>
      <c r="OHQ266" s="1017"/>
      <c r="OHR266" s="1017"/>
      <c r="OHS266" s="1017"/>
      <c r="OHT266" s="1017"/>
      <c r="OHU266" s="1017"/>
      <c r="OHV266" s="1017"/>
      <c r="OHW266" s="1017"/>
      <c r="OHX266" s="1017"/>
      <c r="OHY266" s="1017"/>
      <c r="OHZ266" s="1017"/>
      <c r="OIA266" s="1017"/>
      <c r="OIB266" s="1017"/>
      <c r="OIC266" s="1017"/>
      <c r="OID266" s="1017"/>
      <c r="OIE266" s="1017"/>
      <c r="OIF266" s="1017"/>
      <c r="OIG266" s="1017"/>
      <c r="OIH266" s="1017"/>
      <c r="OII266" s="1017"/>
      <c r="OIJ266" s="1017"/>
      <c r="OIK266" s="1017"/>
      <c r="OIL266" s="1017"/>
      <c r="OIM266" s="1017"/>
      <c r="OIN266" s="1017"/>
      <c r="OIO266" s="1017"/>
      <c r="OIP266" s="1017"/>
      <c r="OIQ266" s="1017"/>
      <c r="OIR266" s="1017"/>
      <c r="OIS266" s="1017"/>
      <c r="OIT266" s="1017"/>
      <c r="OIU266" s="1017"/>
      <c r="OIV266" s="1017"/>
      <c r="OIW266" s="1017"/>
      <c r="OIX266" s="1017"/>
      <c r="OIY266" s="1017"/>
      <c r="OIZ266" s="1017"/>
      <c r="OJA266" s="1017"/>
      <c r="OJB266" s="1017"/>
      <c r="OJC266" s="1017"/>
      <c r="OJD266" s="1017"/>
      <c r="OJE266" s="1017"/>
      <c r="OJF266" s="1017"/>
      <c r="OJG266" s="1017"/>
      <c r="OJH266" s="1017"/>
      <c r="OJI266" s="1017"/>
      <c r="OJJ266" s="1017"/>
      <c r="OJK266" s="1017"/>
      <c r="OJL266" s="1017"/>
      <c r="OJM266" s="1017"/>
      <c r="OJN266" s="1017"/>
      <c r="OJO266" s="1017"/>
      <c r="OJP266" s="1017"/>
      <c r="OJQ266" s="1017"/>
      <c r="OJR266" s="1017"/>
      <c r="OJS266" s="1017"/>
      <c r="OJT266" s="1017"/>
      <c r="OJU266" s="1017"/>
      <c r="OJV266" s="1017"/>
      <c r="OJW266" s="1017"/>
      <c r="OJX266" s="1017"/>
      <c r="OJY266" s="1017"/>
      <c r="OJZ266" s="1017"/>
      <c r="OKA266" s="1017"/>
      <c r="OKB266" s="1017"/>
      <c r="OKC266" s="1017"/>
      <c r="OKD266" s="1017"/>
      <c r="OKE266" s="1017"/>
      <c r="OKF266" s="1017"/>
      <c r="OKG266" s="1017"/>
      <c r="OKH266" s="1017"/>
      <c r="OKI266" s="1017"/>
      <c r="OKJ266" s="1017"/>
      <c r="OKK266" s="1017"/>
      <c r="OKL266" s="1017"/>
      <c r="OKM266" s="1017"/>
      <c r="OKN266" s="1017"/>
      <c r="OKO266" s="1017"/>
      <c r="OKP266" s="1017"/>
      <c r="OKQ266" s="1017"/>
      <c r="OKR266" s="1017"/>
      <c r="OKS266" s="1017"/>
      <c r="OKT266" s="1017"/>
      <c r="OKU266" s="1017"/>
      <c r="OKV266" s="1017"/>
      <c r="OKW266" s="1017"/>
      <c r="OKX266" s="1017"/>
      <c r="OKY266" s="1017"/>
      <c r="OKZ266" s="1017"/>
      <c r="OLA266" s="1017"/>
      <c r="OLB266" s="1017"/>
      <c r="OLC266" s="1017"/>
      <c r="OLD266" s="1017"/>
      <c r="OLE266" s="1017"/>
      <c r="OLF266" s="1017"/>
      <c r="OLG266" s="1017"/>
      <c r="OLH266" s="1017"/>
      <c r="OLI266" s="1017"/>
      <c r="OLJ266" s="1017"/>
      <c r="OLK266" s="1017"/>
      <c r="OLL266" s="1017"/>
      <c r="OLM266" s="1017"/>
      <c r="OLN266" s="1017"/>
      <c r="OLO266" s="1017"/>
      <c r="OLP266" s="1017"/>
      <c r="OLQ266" s="1017"/>
      <c r="OLR266" s="1017"/>
      <c r="OLS266" s="1017"/>
      <c r="OLT266" s="1017"/>
      <c r="OLU266" s="1017"/>
      <c r="OLV266" s="1017"/>
      <c r="OLW266" s="1017"/>
      <c r="OLX266" s="1017"/>
      <c r="OLY266" s="1017"/>
      <c r="OLZ266" s="1017"/>
      <c r="OMA266" s="1017"/>
      <c r="OMB266" s="1017"/>
      <c r="OMC266" s="1017"/>
      <c r="OMD266" s="1017"/>
      <c r="OME266" s="1017"/>
      <c r="OMF266" s="1017"/>
      <c r="OMG266" s="1017"/>
      <c r="OMH266" s="1017"/>
      <c r="OMI266" s="1017"/>
      <c r="OMJ266" s="1017"/>
      <c r="OMK266" s="1017"/>
      <c r="OML266" s="1017"/>
      <c r="OMM266" s="1017"/>
      <c r="OMN266" s="1017"/>
      <c r="OMO266" s="1017"/>
      <c r="OMP266" s="1017"/>
      <c r="OMQ266" s="1017"/>
      <c r="OMR266" s="1017"/>
      <c r="OMS266" s="1017"/>
      <c r="OMT266" s="1017"/>
      <c r="OMU266" s="1017"/>
      <c r="OMV266" s="1017"/>
      <c r="OMW266" s="1017"/>
      <c r="OMX266" s="1017"/>
      <c r="OMY266" s="1017"/>
      <c r="OMZ266" s="1017"/>
      <c r="ONA266" s="1017"/>
      <c r="ONB266" s="1017"/>
      <c r="ONC266" s="1017"/>
      <c r="OND266" s="1017"/>
      <c r="ONE266" s="1017"/>
      <c r="ONF266" s="1017"/>
      <c r="ONG266" s="1017"/>
      <c r="ONH266" s="1017"/>
      <c r="ONI266" s="1017"/>
      <c r="ONJ266" s="1017"/>
      <c r="ONK266" s="1017"/>
      <c r="ONL266" s="1017"/>
      <c r="ONM266" s="1017"/>
      <c r="ONN266" s="1017"/>
      <c r="ONO266" s="1017"/>
      <c r="ONP266" s="1017"/>
      <c r="ONQ266" s="1017"/>
      <c r="ONR266" s="1017"/>
      <c r="ONS266" s="1017"/>
      <c r="ONT266" s="1017"/>
      <c r="ONU266" s="1017"/>
      <c r="ONV266" s="1017"/>
      <c r="ONW266" s="1017"/>
      <c r="ONX266" s="1017"/>
      <c r="ONY266" s="1017"/>
      <c r="ONZ266" s="1017"/>
      <c r="OOA266" s="1017"/>
      <c r="OOB266" s="1017"/>
      <c r="OOC266" s="1017"/>
      <c r="OOD266" s="1017"/>
      <c r="OOE266" s="1017"/>
      <c r="OOF266" s="1017"/>
      <c r="OOG266" s="1017"/>
      <c r="OOH266" s="1017"/>
      <c r="OOI266" s="1017"/>
      <c r="OOJ266" s="1017"/>
      <c r="OOK266" s="1017"/>
      <c r="OOL266" s="1017"/>
      <c r="OOM266" s="1017"/>
      <c r="OON266" s="1017"/>
      <c r="OOO266" s="1017"/>
      <c r="OOP266" s="1017"/>
      <c r="OOQ266" s="1017"/>
      <c r="OOR266" s="1017"/>
      <c r="OOS266" s="1017"/>
      <c r="OOT266" s="1017"/>
      <c r="OOU266" s="1017"/>
      <c r="OOV266" s="1017"/>
      <c r="OOW266" s="1017"/>
      <c r="OOX266" s="1017"/>
      <c r="OOY266" s="1017"/>
      <c r="OOZ266" s="1017"/>
      <c r="OPA266" s="1017"/>
      <c r="OPB266" s="1017"/>
      <c r="OPC266" s="1017"/>
      <c r="OPD266" s="1017"/>
      <c r="OPE266" s="1017"/>
      <c r="OPF266" s="1017"/>
      <c r="OPG266" s="1017"/>
      <c r="OPH266" s="1017"/>
      <c r="OPI266" s="1017"/>
      <c r="OPJ266" s="1017"/>
      <c r="OPK266" s="1017"/>
      <c r="OPL266" s="1017"/>
      <c r="OPM266" s="1017"/>
      <c r="OPN266" s="1017"/>
      <c r="OPO266" s="1017"/>
      <c r="OPP266" s="1017"/>
      <c r="OPQ266" s="1017"/>
      <c r="OPR266" s="1017"/>
      <c r="OPS266" s="1017"/>
      <c r="OPT266" s="1017"/>
      <c r="OPU266" s="1017"/>
      <c r="OPV266" s="1017"/>
      <c r="OPW266" s="1017"/>
      <c r="OPX266" s="1017"/>
      <c r="OPY266" s="1017"/>
      <c r="OPZ266" s="1017"/>
      <c r="OQA266" s="1017"/>
      <c r="OQB266" s="1017"/>
      <c r="OQC266" s="1017"/>
      <c r="OQD266" s="1017"/>
      <c r="OQE266" s="1017"/>
      <c r="OQF266" s="1017"/>
      <c r="OQG266" s="1017"/>
      <c r="OQH266" s="1017"/>
      <c r="OQI266" s="1017"/>
      <c r="OQJ266" s="1017"/>
      <c r="OQK266" s="1017"/>
      <c r="OQL266" s="1017"/>
      <c r="OQM266" s="1017"/>
      <c r="OQN266" s="1017"/>
      <c r="OQO266" s="1017"/>
      <c r="OQP266" s="1017"/>
      <c r="OQQ266" s="1017"/>
      <c r="OQR266" s="1017"/>
      <c r="OQS266" s="1017"/>
      <c r="OQT266" s="1017"/>
      <c r="OQU266" s="1017"/>
      <c r="OQV266" s="1017"/>
      <c r="OQW266" s="1017"/>
      <c r="OQX266" s="1017"/>
      <c r="OQY266" s="1017"/>
      <c r="OQZ266" s="1017"/>
      <c r="ORA266" s="1017"/>
      <c r="ORB266" s="1017"/>
      <c r="ORC266" s="1017"/>
      <c r="ORD266" s="1017"/>
      <c r="ORE266" s="1017"/>
      <c r="ORF266" s="1017"/>
      <c r="ORG266" s="1017"/>
      <c r="ORH266" s="1017"/>
      <c r="ORI266" s="1017"/>
      <c r="ORJ266" s="1017"/>
      <c r="ORK266" s="1017"/>
      <c r="ORL266" s="1017"/>
      <c r="ORM266" s="1017"/>
      <c r="ORN266" s="1017"/>
      <c r="ORO266" s="1017"/>
      <c r="ORP266" s="1017"/>
      <c r="ORQ266" s="1017"/>
      <c r="ORR266" s="1017"/>
      <c r="ORS266" s="1017"/>
      <c r="ORT266" s="1017"/>
      <c r="ORU266" s="1017"/>
      <c r="ORV266" s="1017"/>
      <c r="ORW266" s="1017"/>
      <c r="ORX266" s="1017"/>
      <c r="ORY266" s="1017"/>
      <c r="ORZ266" s="1017"/>
      <c r="OSA266" s="1017"/>
      <c r="OSB266" s="1017"/>
      <c r="OSC266" s="1017"/>
      <c r="OSD266" s="1017"/>
      <c r="OSE266" s="1017"/>
      <c r="OSF266" s="1017"/>
      <c r="OSG266" s="1017"/>
      <c r="OSH266" s="1017"/>
      <c r="OSI266" s="1017"/>
      <c r="OSJ266" s="1017"/>
      <c r="OSK266" s="1017"/>
      <c r="OSL266" s="1017"/>
      <c r="OSM266" s="1017"/>
      <c r="OSN266" s="1017"/>
      <c r="OSO266" s="1017"/>
      <c r="OSP266" s="1017"/>
      <c r="OSQ266" s="1017"/>
      <c r="OSR266" s="1017"/>
      <c r="OSS266" s="1017"/>
      <c r="OST266" s="1017"/>
      <c r="OSU266" s="1017"/>
      <c r="OSV266" s="1017"/>
      <c r="OSW266" s="1017"/>
      <c r="OSX266" s="1017"/>
      <c r="OSY266" s="1017"/>
      <c r="OSZ266" s="1017"/>
      <c r="OTA266" s="1017"/>
      <c r="OTB266" s="1017"/>
      <c r="OTC266" s="1017"/>
      <c r="OTD266" s="1017"/>
      <c r="OTE266" s="1017"/>
      <c r="OTF266" s="1017"/>
      <c r="OTG266" s="1017"/>
      <c r="OTH266" s="1017"/>
      <c r="OTI266" s="1017"/>
      <c r="OTJ266" s="1017"/>
      <c r="OTK266" s="1017"/>
      <c r="OTL266" s="1017"/>
      <c r="OTM266" s="1017"/>
      <c r="OTN266" s="1017"/>
      <c r="OTO266" s="1017"/>
      <c r="OTP266" s="1017"/>
      <c r="OTQ266" s="1017"/>
      <c r="OTR266" s="1017"/>
      <c r="OTS266" s="1017"/>
      <c r="OTT266" s="1017"/>
      <c r="OTU266" s="1017"/>
      <c r="OTV266" s="1017"/>
      <c r="OTW266" s="1017"/>
      <c r="OTX266" s="1017"/>
      <c r="OTY266" s="1017"/>
      <c r="OTZ266" s="1017"/>
      <c r="OUA266" s="1017"/>
      <c r="OUB266" s="1017"/>
      <c r="OUC266" s="1017"/>
      <c r="OUD266" s="1017"/>
      <c r="OUE266" s="1017"/>
      <c r="OUF266" s="1017"/>
      <c r="OUG266" s="1017"/>
      <c r="OUH266" s="1017"/>
      <c r="OUI266" s="1017"/>
      <c r="OUJ266" s="1017"/>
      <c r="OUK266" s="1017"/>
      <c r="OUL266" s="1017"/>
      <c r="OUM266" s="1017"/>
      <c r="OUN266" s="1017"/>
      <c r="OUO266" s="1017"/>
      <c r="OUP266" s="1017"/>
      <c r="OUQ266" s="1017"/>
      <c r="OUR266" s="1017"/>
      <c r="OUS266" s="1017"/>
      <c r="OUT266" s="1017"/>
      <c r="OUU266" s="1017"/>
      <c r="OUV266" s="1017"/>
      <c r="OUW266" s="1017"/>
      <c r="OUX266" s="1017"/>
      <c r="OUY266" s="1017"/>
      <c r="OUZ266" s="1017"/>
      <c r="OVA266" s="1017"/>
      <c r="OVB266" s="1017"/>
      <c r="OVC266" s="1017"/>
      <c r="OVD266" s="1017"/>
      <c r="OVE266" s="1017"/>
      <c r="OVF266" s="1017"/>
      <c r="OVG266" s="1017"/>
      <c r="OVH266" s="1017"/>
      <c r="OVI266" s="1017"/>
      <c r="OVJ266" s="1017"/>
      <c r="OVK266" s="1017"/>
      <c r="OVL266" s="1017"/>
      <c r="OVM266" s="1017"/>
      <c r="OVN266" s="1017"/>
      <c r="OVO266" s="1017"/>
      <c r="OVP266" s="1017"/>
      <c r="OVQ266" s="1017"/>
      <c r="OVR266" s="1017"/>
      <c r="OVS266" s="1017"/>
      <c r="OVT266" s="1017"/>
      <c r="OVU266" s="1017"/>
      <c r="OVV266" s="1017"/>
      <c r="OVW266" s="1017"/>
      <c r="OVX266" s="1017"/>
      <c r="OVY266" s="1017"/>
      <c r="OVZ266" s="1017"/>
      <c r="OWA266" s="1017"/>
      <c r="OWB266" s="1017"/>
      <c r="OWC266" s="1017"/>
      <c r="OWD266" s="1017"/>
      <c r="OWE266" s="1017"/>
      <c r="OWF266" s="1017"/>
      <c r="OWG266" s="1017"/>
      <c r="OWH266" s="1017"/>
      <c r="OWI266" s="1017"/>
      <c r="OWJ266" s="1017"/>
      <c r="OWK266" s="1017"/>
      <c r="OWL266" s="1017"/>
      <c r="OWM266" s="1017"/>
      <c r="OWN266" s="1017"/>
      <c r="OWO266" s="1017"/>
      <c r="OWP266" s="1017"/>
      <c r="OWQ266" s="1017"/>
      <c r="OWR266" s="1017"/>
      <c r="OWS266" s="1017"/>
      <c r="OWT266" s="1017"/>
      <c r="OWU266" s="1017"/>
      <c r="OWV266" s="1017"/>
      <c r="OWW266" s="1017"/>
      <c r="OWX266" s="1017"/>
      <c r="OWY266" s="1017"/>
      <c r="OWZ266" s="1017"/>
      <c r="OXA266" s="1017"/>
      <c r="OXB266" s="1017"/>
      <c r="OXC266" s="1017"/>
      <c r="OXD266" s="1017"/>
      <c r="OXE266" s="1017"/>
      <c r="OXF266" s="1017"/>
      <c r="OXG266" s="1017"/>
      <c r="OXH266" s="1017"/>
      <c r="OXI266" s="1017"/>
      <c r="OXJ266" s="1017"/>
      <c r="OXK266" s="1017"/>
      <c r="OXL266" s="1017"/>
      <c r="OXM266" s="1017"/>
      <c r="OXN266" s="1017"/>
      <c r="OXO266" s="1017"/>
      <c r="OXP266" s="1017"/>
      <c r="OXQ266" s="1017"/>
      <c r="OXR266" s="1017"/>
      <c r="OXS266" s="1017"/>
      <c r="OXT266" s="1017"/>
      <c r="OXU266" s="1017"/>
      <c r="OXV266" s="1017"/>
      <c r="OXW266" s="1017"/>
      <c r="OXX266" s="1017"/>
      <c r="OXY266" s="1017"/>
      <c r="OXZ266" s="1017"/>
      <c r="OYA266" s="1017"/>
      <c r="OYB266" s="1017"/>
      <c r="OYC266" s="1017"/>
      <c r="OYD266" s="1017"/>
      <c r="OYE266" s="1017"/>
      <c r="OYF266" s="1017"/>
      <c r="OYG266" s="1017"/>
      <c r="OYH266" s="1017"/>
      <c r="OYI266" s="1017"/>
      <c r="OYJ266" s="1017"/>
      <c r="OYK266" s="1017"/>
      <c r="OYL266" s="1017"/>
      <c r="OYM266" s="1017"/>
      <c r="OYN266" s="1017"/>
      <c r="OYO266" s="1017"/>
      <c r="OYP266" s="1017"/>
      <c r="OYQ266" s="1017"/>
      <c r="OYR266" s="1017"/>
      <c r="OYS266" s="1017"/>
      <c r="OYT266" s="1017"/>
      <c r="OYU266" s="1017"/>
      <c r="OYV266" s="1017"/>
      <c r="OYW266" s="1017"/>
      <c r="OYX266" s="1017"/>
      <c r="OYY266" s="1017"/>
      <c r="OYZ266" s="1017"/>
      <c r="OZA266" s="1017"/>
      <c r="OZB266" s="1017"/>
      <c r="OZC266" s="1017"/>
      <c r="OZD266" s="1017"/>
      <c r="OZE266" s="1017"/>
      <c r="OZF266" s="1017"/>
      <c r="OZG266" s="1017"/>
      <c r="OZH266" s="1017"/>
      <c r="OZI266" s="1017"/>
      <c r="OZJ266" s="1017"/>
      <c r="OZK266" s="1017"/>
      <c r="OZL266" s="1017"/>
      <c r="OZM266" s="1017"/>
      <c r="OZN266" s="1017"/>
      <c r="OZO266" s="1017"/>
      <c r="OZP266" s="1017"/>
      <c r="OZQ266" s="1017"/>
      <c r="OZR266" s="1017"/>
      <c r="OZS266" s="1017"/>
      <c r="OZT266" s="1017"/>
      <c r="OZU266" s="1017"/>
      <c r="OZV266" s="1017"/>
      <c r="OZW266" s="1017"/>
      <c r="OZX266" s="1017"/>
      <c r="OZY266" s="1017"/>
      <c r="OZZ266" s="1017"/>
      <c r="PAA266" s="1017"/>
      <c r="PAB266" s="1017"/>
      <c r="PAC266" s="1017"/>
      <c r="PAD266" s="1017"/>
      <c r="PAE266" s="1017"/>
      <c r="PAF266" s="1017"/>
      <c r="PAG266" s="1017"/>
      <c r="PAH266" s="1017"/>
      <c r="PAI266" s="1017"/>
      <c r="PAJ266" s="1017"/>
      <c r="PAK266" s="1017"/>
      <c r="PAL266" s="1017"/>
      <c r="PAM266" s="1017"/>
      <c r="PAN266" s="1017"/>
      <c r="PAO266" s="1017"/>
      <c r="PAP266" s="1017"/>
      <c r="PAQ266" s="1017"/>
      <c r="PAR266" s="1017"/>
      <c r="PAS266" s="1017"/>
      <c r="PAT266" s="1017"/>
      <c r="PAU266" s="1017"/>
      <c r="PAV266" s="1017"/>
      <c r="PAW266" s="1017"/>
      <c r="PAX266" s="1017"/>
      <c r="PAY266" s="1017"/>
      <c r="PAZ266" s="1017"/>
      <c r="PBA266" s="1017"/>
      <c r="PBB266" s="1017"/>
      <c r="PBC266" s="1017"/>
      <c r="PBD266" s="1017"/>
      <c r="PBE266" s="1017"/>
      <c r="PBF266" s="1017"/>
      <c r="PBG266" s="1017"/>
      <c r="PBH266" s="1017"/>
      <c r="PBI266" s="1017"/>
      <c r="PBJ266" s="1017"/>
      <c r="PBK266" s="1017"/>
      <c r="PBL266" s="1017"/>
      <c r="PBM266" s="1017"/>
      <c r="PBN266" s="1017"/>
      <c r="PBO266" s="1017"/>
      <c r="PBP266" s="1017"/>
      <c r="PBQ266" s="1017"/>
      <c r="PBR266" s="1017"/>
      <c r="PBS266" s="1017"/>
      <c r="PBT266" s="1017"/>
      <c r="PBU266" s="1017"/>
      <c r="PBV266" s="1017"/>
      <c r="PBW266" s="1017"/>
      <c r="PBX266" s="1017"/>
      <c r="PBY266" s="1017"/>
      <c r="PBZ266" s="1017"/>
      <c r="PCA266" s="1017"/>
      <c r="PCB266" s="1017"/>
      <c r="PCC266" s="1017"/>
      <c r="PCD266" s="1017"/>
      <c r="PCE266" s="1017"/>
      <c r="PCF266" s="1017"/>
      <c r="PCG266" s="1017"/>
      <c r="PCH266" s="1017"/>
      <c r="PCI266" s="1017"/>
      <c r="PCJ266" s="1017"/>
      <c r="PCK266" s="1017"/>
      <c r="PCL266" s="1017"/>
      <c r="PCM266" s="1017"/>
      <c r="PCN266" s="1017"/>
      <c r="PCO266" s="1017"/>
      <c r="PCP266" s="1017"/>
      <c r="PCQ266" s="1017"/>
      <c r="PCR266" s="1017"/>
      <c r="PCS266" s="1017"/>
      <c r="PCT266" s="1017"/>
      <c r="PCU266" s="1017"/>
      <c r="PCV266" s="1017"/>
      <c r="PCW266" s="1017"/>
      <c r="PCX266" s="1017"/>
      <c r="PCY266" s="1017"/>
      <c r="PCZ266" s="1017"/>
      <c r="PDA266" s="1017"/>
      <c r="PDB266" s="1017"/>
      <c r="PDC266" s="1017"/>
      <c r="PDD266" s="1017"/>
      <c r="PDE266" s="1017"/>
      <c r="PDF266" s="1017"/>
      <c r="PDG266" s="1017"/>
      <c r="PDH266" s="1017"/>
      <c r="PDI266" s="1017"/>
      <c r="PDJ266" s="1017"/>
      <c r="PDK266" s="1017"/>
      <c r="PDL266" s="1017"/>
      <c r="PDM266" s="1017"/>
      <c r="PDN266" s="1017"/>
      <c r="PDO266" s="1017"/>
      <c r="PDP266" s="1017"/>
      <c r="PDQ266" s="1017"/>
      <c r="PDR266" s="1017"/>
      <c r="PDS266" s="1017"/>
      <c r="PDT266" s="1017"/>
      <c r="PDU266" s="1017"/>
      <c r="PDV266" s="1017"/>
      <c r="PDW266" s="1017"/>
      <c r="PDX266" s="1017"/>
      <c r="PDY266" s="1017"/>
      <c r="PDZ266" s="1017"/>
      <c r="PEA266" s="1017"/>
      <c r="PEB266" s="1017"/>
      <c r="PEC266" s="1017"/>
      <c r="PED266" s="1017"/>
      <c r="PEE266" s="1017"/>
      <c r="PEF266" s="1017"/>
      <c r="PEG266" s="1017"/>
      <c r="PEH266" s="1017"/>
      <c r="PEI266" s="1017"/>
      <c r="PEJ266" s="1017"/>
      <c r="PEK266" s="1017"/>
      <c r="PEL266" s="1017"/>
      <c r="PEM266" s="1017"/>
      <c r="PEN266" s="1017"/>
      <c r="PEO266" s="1017"/>
      <c r="PEP266" s="1017"/>
      <c r="PEQ266" s="1017"/>
      <c r="PER266" s="1017"/>
      <c r="PES266" s="1017"/>
      <c r="PET266" s="1017"/>
      <c r="PEU266" s="1017"/>
      <c r="PEV266" s="1017"/>
      <c r="PEW266" s="1017"/>
      <c r="PEX266" s="1017"/>
      <c r="PEY266" s="1017"/>
      <c r="PEZ266" s="1017"/>
      <c r="PFA266" s="1017"/>
      <c r="PFB266" s="1017"/>
      <c r="PFC266" s="1017"/>
      <c r="PFD266" s="1017"/>
      <c r="PFE266" s="1017"/>
      <c r="PFF266" s="1017"/>
      <c r="PFG266" s="1017"/>
      <c r="PFH266" s="1017"/>
      <c r="PFI266" s="1017"/>
      <c r="PFJ266" s="1017"/>
      <c r="PFK266" s="1017"/>
      <c r="PFL266" s="1017"/>
      <c r="PFM266" s="1017"/>
      <c r="PFN266" s="1017"/>
      <c r="PFO266" s="1017"/>
      <c r="PFP266" s="1017"/>
      <c r="PFQ266" s="1017"/>
      <c r="PFR266" s="1017"/>
      <c r="PFS266" s="1017"/>
      <c r="PFT266" s="1017"/>
      <c r="PFU266" s="1017"/>
      <c r="PFV266" s="1017"/>
      <c r="PFW266" s="1017"/>
      <c r="PFX266" s="1017"/>
      <c r="PFY266" s="1017"/>
      <c r="PFZ266" s="1017"/>
      <c r="PGA266" s="1017"/>
      <c r="PGB266" s="1017"/>
      <c r="PGC266" s="1017"/>
      <c r="PGD266" s="1017"/>
      <c r="PGE266" s="1017"/>
      <c r="PGF266" s="1017"/>
      <c r="PGG266" s="1017"/>
      <c r="PGH266" s="1017"/>
      <c r="PGI266" s="1017"/>
      <c r="PGJ266" s="1017"/>
      <c r="PGK266" s="1017"/>
      <c r="PGL266" s="1017"/>
      <c r="PGM266" s="1017"/>
      <c r="PGN266" s="1017"/>
      <c r="PGO266" s="1017"/>
      <c r="PGP266" s="1017"/>
      <c r="PGQ266" s="1017"/>
      <c r="PGR266" s="1017"/>
      <c r="PGS266" s="1017"/>
      <c r="PGT266" s="1017"/>
      <c r="PGU266" s="1017"/>
      <c r="PGV266" s="1017"/>
      <c r="PGW266" s="1017"/>
      <c r="PGX266" s="1017"/>
      <c r="PGY266" s="1017"/>
      <c r="PGZ266" s="1017"/>
      <c r="PHA266" s="1017"/>
      <c r="PHB266" s="1017"/>
      <c r="PHC266" s="1017"/>
      <c r="PHD266" s="1017"/>
      <c r="PHE266" s="1017"/>
      <c r="PHF266" s="1017"/>
      <c r="PHG266" s="1017"/>
      <c r="PHH266" s="1017"/>
      <c r="PHI266" s="1017"/>
      <c r="PHJ266" s="1017"/>
      <c r="PHK266" s="1017"/>
      <c r="PHL266" s="1017"/>
      <c r="PHM266" s="1017"/>
      <c r="PHN266" s="1017"/>
      <c r="PHO266" s="1017"/>
      <c r="PHP266" s="1017"/>
      <c r="PHQ266" s="1017"/>
      <c r="PHR266" s="1017"/>
      <c r="PHS266" s="1017"/>
      <c r="PHT266" s="1017"/>
      <c r="PHU266" s="1017"/>
      <c r="PHV266" s="1017"/>
      <c r="PHW266" s="1017"/>
      <c r="PHX266" s="1017"/>
      <c r="PHY266" s="1017"/>
      <c r="PHZ266" s="1017"/>
      <c r="PIA266" s="1017"/>
      <c r="PIB266" s="1017"/>
      <c r="PIC266" s="1017"/>
      <c r="PID266" s="1017"/>
      <c r="PIE266" s="1017"/>
      <c r="PIF266" s="1017"/>
      <c r="PIG266" s="1017"/>
      <c r="PIH266" s="1017"/>
      <c r="PII266" s="1017"/>
      <c r="PIJ266" s="1017"/>
      <c r="PIK266" s="1017"/>
      <c r="PIL266" s="1017"/>
      <c r="PIM266" s="1017"/>
      <c r="PIN266" s="1017"/>
      <c r="PIO266" s="1017"/>
      <c r="PIP266" s="1017"/>
      <c r="PIQ266" s="1017"/>
      <c r="PIR266" s="1017"/>
      <c r="PIS266" s="1017"/>
      <c r="PIT266" s="1017"/>
      <c r="PIU266" s="1017"/>
      <c r="PIV266" s="1017"/>
      <c r="PIW266" s="1017"/>
      <c r="PIX266" s="1017"/>
      <c r="PIY266" s="1017"/>
      <c r="PIZ266" s="1017"/>
      <c r="PJA266" s="1017"/>
      <c r="PJB266" s="1017"/>
      <c r="PJC266" s="1017"/>
      <c r="PJD266" s="1017"/>
      <c r="PJE266" s="1017"/>
      <c r="PJF266" s="1017"/>
      <c r="PJG266" s="1017"/>
      <c r="PJH266" s="1017"/>
      <c r="PJI266" s="1017"/>
      <c r="PJJ266" s="1017"/>
      <c r="PJK266" s="1017"/>
      <c r="PJL266" s="1017"/>
      <c r="PJM266" s="1017"/>
      <c r="PJN266" s="1017"/>
      <c r="PJO266" s="1017"/>
      <c r="PJP266" s="1017"/>
      <c r="PJQ266" s="1017"/>
      <c r="PJR266" s="1017"/>
      <c r="PJS266" s="1017"/>
      <c r="PJT266" s="1017"/>
      <c r="PJU266" s="1017"/>
      <c r="PJV266" s="1017"/>
      <c r="PJW266" s="1017"/>
      <c r="PJX266" s="1017"/>
      <c r="PJY266" s="1017"/>
      <c r="PJZ266" s="1017"/>
      <c r="PKA266" s="1017"/>
      <c r="PKB266" s="1017"/>
      <c r="PKC266" s="1017"/>
      <c r="PKD266" s="1017"/>
      <c r="PKE266" s="1017"/>
      <c r="PKF266" s="1017"/>
      <c r="PKG266" s="1017"/>
      <c r="PKH266" s="1017"/>
      <c r="PKI266" s="1017"/>
      <c r="PKJ266" s="1017"/>
      <c r="PKK266" s="1017"/>
      <c r="PKL266" s="1017"/>
      <c r="PKM266" s="1017"/>
      <c r="PKN266" s="1017"/>
      <c r="PKO266" s="1017"/>
      <c r="PKP266" s="1017"/>
      <c r="PKQ266" s="1017"/>
      <c r="PKR266" s="1017"/>
      <c r="PKS266" s="1017"/>
      <c r="PKT266" s="1017"/>
      <c r="PKU266" s="1017"/>
      <c r="PKV266" s="1017"/>
      <c r="PKW266" s="1017"/>
      <c r="PKX266" s="1017"/>
      <c r="PKY266" s="1017"/>
      <c r="PKZ266" s="1017"/>
      <c r="PLA266" s="1017"/>
      <c r="PLB266" s="1017"/>
      <c r="PLC266" s="1017"/>
      <c r="PLD266" s="1017"/>
      <c r="PLE266" s="1017"/>
      <c r="PLF266" s="1017"/>
      <c r="PLG266" s="1017"/>
      <c r="PLH266" s="1017"/>
      <c r="PLI266" s="1017"/>
      <c r="PLJ266" s="1017"/>
      <c r="PLK266" s="1017"/>
      <c r="PLL266" s="1017"/>
      <c r="PLM266" s="1017"/>
      <c r="PLN266" s="1017"/>
      <c r="PLO266" s="1017"/>
      <c r="PLP266" s="1017"/>
      <c r="PLQ266" s="1017"/>
      <c r="PLR266" s="1017"/>
      <c r="PLS266" s="1017"/>
      <c r="PLT266" s="1017"/>
      <c r="PLU266" s="1017"/>
      <c r="PLV266" s="1017"/>
      <c r="PLW266" s="1017"/>
      <c r="PLX266" s="1017"/>
      <c r="PLY266" s="1017"/>
      <c r="PLZ266" s="1017"/>
      <c r="PMA266" s="1017"/>
      <c r="PMB266" s="1017"/>
      <c r="PMC266" s="1017"/>
      <c r="PMD266" s="1017"/>
      <c r="PME266" s="1017"/>
      <c r="PMF266" s="1017"/>
      <c r="PMG266" s="1017"/>
      <c r="PMH266" s="1017"/>
      <c r="PMI266" s="1017"/>
      <c r="PMJ266" s="1017"/>
      <c r="PMK266" s="1017"/>
      <c r="PML266" s="1017"/>
      <c r="PMM266" s="1017"/>
      <c r="PMN266" s="1017"/>
      <c r="PMO266" s="1017"/>
      <c r="PMP266" s="1017"/>
      <c r="PMQ266" s="1017"/>
      <c r="PMR266" s="1017"/>
      <c r="PMS266" s="1017"/>
      <c r="PMT266" s="1017"/>
      <c r="PMU266" s="1017"/>
      <c r="PMV266" s="1017"/>
      <c r="PMW266" s="1017"/>
      <c r="PMX266" s="1017"/>
      <c r="PMY266" s="1017"/>
      <c r="PMZ266" s="1017"/>
      <c r="PNA266" s="1017"/>
      <c r="PNB266" s="1017"/>
      <c r="PNC266" s="1017"/>
      <c r="PND266" s="1017"/>
      <c r="PNE266" s="1017"/>
      <c r="PNF266" s="1017"/>
      <c r="PNG266" s="1017"/>
      <c r="PNH266" s="1017"/>
      <c r="PNI266" s="1017"/>
      <c r="PNJ266" s="1017"/>
      <c r="PNK266" s="1017"/>
      <c r="PNL266" s="1017"/>
      <c r="PNM266" s="1017"/>
      <c r="PNN266" s="1017"/>
      <c r="PNO266" s="1017"/>
      <c r="PNP266" s="1017"/>
      <c r="PNQ266" s="1017"/>
      <c r="PNR266" s="1017"/>
      <c r="PNS266" s="1017"/>
      <c r="PNT266" s="1017"/>
      <c r="PNU266" s="1017"/>
      <c r="PNV266" s="1017"/>
      <c r="PNW266" s="1017"/>
      <c r="PNX266" s="1017"/>
      <c r="PNY266" s="1017"/>
      <c r="PNZ266" s="1017"/>
      <c r="POA266" s="1017"/>
      <c r="POB266" s="1017"/>
      <c r="POC266" s="1017"/>
      <c r="POD266" s="1017"/>
      <c r="POE266" s="1017"/>
      <c r="POF266" s="1017"/>
      <c r="POG266" s="1017"/>
      <c r="POH266" s="1017"/>
      <c r="POI266" s="1017"/>
      <c r="POJ266" s="1017"/>
      <c r="POK266" s="1017"/>
      <c r="POL266" s="1017"/>
      <c r="POM266" s="1017"/>
      <c r="PON266" s="1017"/>
      <c r="POO266" s="1017"/>
      <c r="POP266" s="1017"/>
      <c r="POQ266" s="1017"/>
      <c r="POR266" s="1017"/>
      <c r="POS266" s="1017"/>
      <c r="POT266" s="1017"/>
      <c r="POU266" s="1017"/>
      <c r="POV266" s="1017"/>
      <c r="POW266" s="1017"/>
      <c r="POX266" s="1017"/>
      <c r="POY266" s="1017"/>
      <c r="POZ266" s="1017"/>
      <c r="PPA266" s="1017"/>
      <c r="PPB266" s="1017"/>
      <c r="PPC266" s="1017"/>
      <c r="PPD266" s="1017"/>
      <c r="PPE266" s="1017"/>
      <c r="PPF266" s="1017"/>
      <c r="PPG266" s="1017"/>
      <c r="PPH266" s="1017"/>
      <c r="PPI266" s="1017"/>
      <c r="PPJ266" s="1017"/>
      <c r="PPK266" s="1017"/>
      <c r="PPL266" s="1017"/>
      <c r="PPM266" s="1017"/>
      <c r="PPN266" s="1017"/>
      <c r="PPO266" s="1017"/>
      <c r="PPP266" s="1017"/>
      <c r="PPQ266" s="1017"/>
      <c r="PPR266" s="1017"/>
      <c r="PPS266" s="1017"/>
      <c r="PPT266" s="1017"/>
      <c r="PPU266" s="1017"/>
      <c r="PPV266" s="1017"/>
      <c r="PPW266" s="1017"/>
      <c r="PPX266" s="1017"/>
      <c r="PPY266" s="1017"/>
      <c r="PPZ266" s="1017"/>
      <c r="PQA266" s="1017"/>
      <c r="PQB266" s="1017"/>
      <c r="PQC266" s="1017"/>
      <c r="PQD266" s="1017"/>
      <c r="PQE266" s="1017"/>
      <c r="PQF266" s="1017"/>
      <c r="PQG266" s="1017"/>
      <c r="PQH266" s="1017"/>
      <c r="PQI266" s="1017"/>
      <c r="PQJ266" s="1017"/>
      <c r="PQK266" s="1017"/>
      <c r="PQL266" s="1017"/>
      <c r="PQM266" s="1017"/>
      <c r="PQN266" s="1017"/>
      <c r="PQO266" s="1017"/>
      <c r="PQP266" s="1017"/>
      <c r="PQQ266" s="1017"/>
      <c r="PQR266" s="1017"/>
      <c r="PQS266" s="1017"/>
      <c r="PQT266" s="1017"/>
      <c r="PQU266" s="1017"/>
      <c r="PQV266" s="1017"/>
      <c r="PQW266" s="1017"/>
      <c r="PQX266" s="1017"/>
      <c r="PQY266" s="1017"/>
      <c r="PQZ266" s="1017"/>
      <c r="PRA266" s="1017"/>
      <c r="PRB266" s="1017"/>
      <c r="PRC266" s="1017"/>
      <c r="PRD266" s="1017"/>
      <c r="PRE266" s="1017"/>
      <c r="PRF266" s="1017"/>
      <c r="PRG266" s="1017"/>
      <c r="PRH266" s="1017"/>
      <c r="PRI266" s="1017"/>
      <c r="PRJ266" s="1017"/>
      <c r="PRK266" s="1017"/>
      <c r="PRL266" s="1017"/>
      <c r="PRM266" s="1017"/>
      <c r="PRN266" s="1017"/>
      <c r="PRO266" s="1017"/>
      <c r="PRP266" s="1017"/>
      <c r="PRQ266" s="1017"/>
      <c r="PRR266" s="1017"/>
      <c r="PRS266" s="1017"/>
      <c r="PRT266" s="1017"/>
      <c r="PRU266" s="1017"/>
      <c r="PRV266" s="1017"/>
      <c r="PRW266" s="1017"/>
      <c r="PRX266" s="1017"/>
      <c r="PRY266" s="1017"/>
      <c r="PRZ266" s="1017"/>
      <c r="PSA266" s="1017"/>
      <c r="PSB266" s="1017"/>
      <c r="PSC266" s="1017"/>
      <c r="PSD266" s="1017"/>
      <c r="PSE266" s="1017"/>
      <c r="PSF266" s="1017"/>
      <c r="PSG266" s="1017"/>
      <c r="PSH266" s="1017"/>
      <c r="PSI266" s="1017"/>
      <c r="PSJ266" s="1017"/>
      <c r="PSK266" s="1017"/>
      <c r="PSL266" s="1017"/>
      <c r="PSM266" s="1017"/>
      <c r="PSN266" s="1017"/>
      <c r="PSO266" s="1017"/>
      <c r="PSP266" s="1017"/>
      <c r="PSQ266" s="1017"/>
      <c r="PSR266" s="1017"/>
      <c r="PSS266" s="1017"/>
      <c r="PST266" s="1017"/>
      <c r="PSU266" s="1017"/>
      <c r="PSV266" s="1017"/>
      <c r="PSW266" s="1017"/>
      <c r="PSX266" s="1017"/>
      <c r="PSY266" s="1017"/>
      <c r="PSZ266" s="1017"/>
      <c r="PTA266" s="1017"/>
      <c r="PTB266" s="1017"/>
      <c r="PTC266" s="1017"/>
      <c r="PTD266" s="1017"/>
      <c r="PTE266" s="1017"/>
      <c r="PTF266" s="1017"/>
      <c r="PTG266" s="1017"/>
      <c r="PTH266" s="1017"/>
      <c r="PTI266" s="1017"/>
      <c r="PTJ266" s="1017"/>
      <c r="PTK266" s="1017"/>
      <c r="PTL266" s="1017"/>
      <c r="PTM266" s="1017"/>
      <c r="PTN266" s="1017"/>
      <c r="PTO266" s="1017"/>
      <c r="PTP266" s="1017"/>
      <c r="PTQ266" s="1017"/>
      <c r="PTR266" s="1017"/>
      <c r="PTS266" s="1017"/>
      <c r="PTT266" s="1017"/>
      <c r="PTU266" s="1017"/>
      <c r="PTV266" s="1017"/>
      <c r="PTW266" s="1017"/>
      <c r="PTX266" s="1017"/>
      <c r="PTY266" s="1017"/>
      <c r="PTZ266" s="1017"/>
      <c r="PUA266" s="1017"/>
      <c r="PUB266" s="1017"/>
      <c r="PUC266" s="1017"/>
      <c r="PUD266" s="1017"/>
      <c r="PUE266" s="1017"/>
      <c r="PUF266" s="1017"/>
      <c r="PUG266" s="1017"/>
      <c r="PUH266" s="1017"/>
      <c r="PUI266" s="1017"/>
      <c r="PUJ266" s="1017"/>
      <c r="PUK266" s="1017"/>
      <c r="PUL266" s="1017"/>
      <c r="PUM266" s="1017"/>
      <c r="PUN266" s="1017"/>
      <c r="PUO266" s="1017"/>
      <c r="PUP266" s="1017"/>
      <c r="PUQ266" s="1017"/>
      <c r="PUR266" s="1017"/>
      <c r="PUS266" s="1017"/>
      <c r="PUT266" s="1017"/>
      <c r="PUU266" s="1017"/>
      <c r="PUV266" s="1017"/>
      <c r="PUW266" s="1017"/>
      <c r="PUX266" s="1017"/>
      <c r="PUY266" s="1017"/>
      <c r="PUZ266" s="1017"/>
      <c r="PVA266" s="1017"/>
      <c r="PVB266" s="1017"/>
      <c r="PVC266" s="1017"/>
      <c r="PVD266" s="1017"/>
      <c r="PVE266" s="1017"/>
      <c r="PVF266" s="1017"/>
      <c r="PVG266" s="1017"/>
      <c r="PVH266" s="1017"/>
      <c r="PVI266" s="1017"/>
      <c r="PVJ266" s="1017"/>
      <c r="PVK266" s="1017"/>
      <c r="PVL266" s="1017"/>
      <c r="PVM266" s="1017"/>
      <c r="PVN266" s="1017"/>
      <c r="PVO266" s="1017"/>
      <c r="PVP266" s="1017"/>
      <c r="PVQ266" s="1017"/>
      <c r="PVR266" s="1017"/>
      <c r="PVS266" s="1017"/>
      <c r="PVT266" s="1017"/>
      <c r="PVU266" s="1017"/>
      <c r="PVV266" s="1017"/>
      <c r="PVW266" s="1017"/>
      <c r="PVX266" s="1017"/>
      <c r="PVY266" s="1017"/>
      <c r="PVZ266" s="1017"/>
      <c r="PWA266" s="1017"/>
      <c r="PWB266" s="1017"/>
      <c r="PWC266" s="1017"/>
      <c r="PWD266" s="1017"/>
      <c r="PWE266" s="1017"/>
      <c r="PWF266" s="1017"/>
      <c r="PWG266" s="1017"/>
      <c r="PWH266" s="1017"/>
      <c r="PWI266" s="1017"/>
      <c r="PWJ266" s="1017"/>
      <c r="PWK266" s="1017"/>
      <c r="PWL266" s="1017"/>
      <c r="PWM266" s="1017"/>
      <c r="PWN266" s="1017"/>
      <c r="PWO266" s="1017"/>
      <c r="PWP266" s="1017"/>
      <c r="PWQ266" s="1017"/>
      <c r="PWR266" s="1017"/>
      <c r="PWS266" s="1017"/>
      <c r="PWT266" s="1017"/>
      <c r="PWU266" s="1017"/>
      <c r="PWV266" s="1017"/>
      <c r="PWW266" s="1017"/>
      <c r="PWX266" s="1017"/>
      <c r="PWY266" s="1017"/>
      <c r="PWZ266" s="1017"/>
      <c r="PXA266" s="1017"/>
      <c r="PXB266" s="1017"/>
      <c r="PXC266" s="1017"/>
      <c r="PXD266" s="1017"/>
      <c r="PXE266" s="1017"/>
      <c r="PXF266" s="1017"/>
      <c r="PXG266" s="1017"/>
      <c r="PXH266" s="1017"/>
      <c r="PXI266" s="1017"/>
      <c r="PXJ266" s="1017"/>
      <c r="PXK266" s="1017"/>
      <c r="PXL266" s="1017"/>
      <c r="PXM266" s="1017"/>
      <c r="PXN266" s="1017"/>
      <c r="PXO266" s="1017"/>
      <c r="PXP266" s="1017"/>
      <c r="PXQ266" s="1017"/>
      <c r="PXR266" s="1017"/>
      <c r="PXS266" s="1017"/>
      <c r="PXT266" s="1017"/>
      <c r="PXU266" s="1017"/>
      <c r="PXV266" s="1017"/>
      <c r="PXW266" s="1017"/>
      <c r="PXX266" s="1017"/>
      <c r="PXY266" s="1017"/>
      <c r="PXZ266" s="1017"/>
      <c r="PYA266" s="1017"/>
      <c r="PYB266" s="1017"/>
      <c r="PYC266" s="1017"/>
      <c r="PYD266" s="1017"/>
      <c r="PYE266" s="1017"/>
      <c r="PYF266" s="1017"/>
      <c r="PYG266" s="1017"/>
      <c r="PYH266" s="1017"/>
      <c r="PYI266" s="1017"/>
      <c r="PYJ266" s="1017"/>
      <c r="PYK266" s="1017"/>
      <c r="PYL266" s="1017"/>
      <c r="PYM266" s="1017"/>
      <c r="PYN266" s="1017"/>
      <c r="PYO266" s="1017"/>
      <c r="PYP266" s="1017"/>
      <c r="PYQ266" s="1017"/>
      <c r="PYR266" s="1017"/>
      <c r="PYS266" s="1017"/>
      <c r="PYT266" s="1017"/>
      <c r="PYU266" s="1017"/>
      <c r="PYV266" s="1017"/>
      <c r="PYW266" s="1017"/>
      <c r="PYX266" s="1017"/>
      <c r="PYY266" s="1017"/>
      <c r="PYZ266" s="1017"/>
      <c r="PZA266" s="1017"/>
      <c r="PZB266" s="1017"/>
      <c r="PZC266" s="1017"/>
      <c r="PZD266" s="1017"/>
      <c r="PZE266" s="1017"/>
      <c r="PZF266" s="1017"/>
      <c r="PZG266" s="1017"/>
      <c r="PZH266" s="1017"/>
      <c r="PZI266" s="1017"/>
      <c r="PZJ266" s="1017"/>
      <c r="PZK266" s="1017"/>
      <c r="PZL266" s="1017"/>
      <c r="PZM266" s="1017"/>
      <c r="PZN266" s="1017"/>
      <c r="PZO266" s="1017"/>
      <c r="PZP266" s="1017"/>
      <c r="PZQ266" s="1017"/>
      <c r="PZR266" s="1017"/>
      <c r="PZS266" s="1017"/>
      <c r="PZT266" s="1017"/>
      <c r="PZU266" s="1017"/>
      <c r="PZV266" s="1017"/>
      <c r="PZW266" s="1017"/>
      <c r="PZX266" s="1017"/>
      <c r="PZY266" s="1017"/>
      <c r="PZZ266" s="1017"/>
      <c r="QAA266" s="1017"/>
      <c r="QAB266" s="1017"/>
      <c r="QAC266" s="1017"/>
      <c r="QAD266" s="1017"/>
      <c r="QAE266" s="1017"/>
      <c r="QAF266" s="1017"/>
      <c r="QAG266" s="1017"/>
      <c r="QAH266" s="1017"/>
      <c r="QAI266" s="1017"/>
      <c r="QAJ266" s="1017"/>
      <c r="QAK266" s="1017"/>
      <c r="QAL266" s="1017"/>
      <c r="QAM266" s="1017"/>
      <c r="QAN266" s="1017"/>
      <c r="QAO266" s="1017"/>
      <c r="QAP266" s="1017"/>
      <c r="QAQ266" s="1017"/>
      <c r="QAR266" s="1017"/>
      <c r="QAS266" s="1017"/>
      <c r="QAT266" s="1017"/>
      <c r="QAU266" s="1017"/>
      <c r="QAV266" s="1017"/>
      <c r="QAW266" s="1017"/>
      <c r="QAX266" s="1017"/>
      <c r="QAY266" s="1017"/>
      <c r="QAZ266" s="1017"/>
      <c r="QBA266" s="1017"/>
      <c r="QBB266" s="1017"/>
      <c r="QBC266" s="1017"/>
      <c r="QBD266" s="1017"/>
      <c r="QBE266" s="1017"/>
      <c r="QBF266" s="1017"/>
      <c r="QBG266" s="1017"/>
      <c r="QBH266" s="1017"/>
      <c r="QBI266" s="1017"/>
      <c r="QBJ266" s="1017"/>
      <c r="QBK266" s="1017"/>
      <c r="QBL266" s="1017"/>
      <c r="QBM266" s="1017"/>
      <c r="QBN266" s="1017"/>
      <c r="QBO266" s="1017"/>
      <c r="QBP266" s="1017"/>
      <c r="QBQ266" s="1017"/>
      <c r="QBR266" s="1017"/>
      <c r="QBS266" s="1017"/>
      <c r="QBT266" s="1017"/>
      <c r="QBU266" s="1017"/>
      <c r="QBV266" s="1017"/>
      <c r="QBW266" s="1017"/>
      <c r="QBX266" s="1017"/>
      <c r="QBY266" s="1017"/>
      <c r="QBZ266" s="1017"/>
      <c r="QCA266" s="1017"/>
      <c r="QCB266" s="1017"/>
      <c r="QCC266" s="1017"/>
      <c r="QCD266" s="1017"/>
      <c r="QCE266" s="1017"/>
      <c r="QCF266" s="1017"/>
      <c r="QCG266" s="1017"/>
      <c r="QCH266" s="1017"/>
      <c r="QCI266" s="1017"/>
      <c r="QCJ266" s="1017"/>
      <c r="QCK266" s="1017"/>
      <c r="QCL266" s="1017"/>
      <c r="QCM266" s="1017"/>
      <c r="QCN266" s="1017"/>
      <c r="QCO266" s="1017"/>
      <c r="QCP266" s="1017"/>
      <c r="QCQ266" s="1017"/>
      <c r="QCR266" s="1017"/>
      <c r="QCS266" s="1017"/>
      <c r="QCT266" s="1017"/>
      <c r="QCU266" s="1017"/>
      <c r="QCV266" s="1017"/>
      <c r="QCW266" s="1017"/>
      <c r="QCX266" s="1017"/>
      <c r="QCY266" s="1017"/>
      <c r="QCZ266" s="1017"/>
      <c r="QDA266" s="1017"/>
      <c r="QDB266" s="1017"/>
      <c r="QDC266" s="1017"/>
      <c r="QDD266" s="1017"/>
      <c r="QDE266" s="1017"/>
      <c r="QDF266" s="1017"/>
      <c r="QDG266" s="1017"/>
      <c r="QDH266" s="1017"/>
      <c r="QDI266" s="1017"/>
      <c r="QDJ266" s="1017"/>
      <c r="QDK266" s="1017"/>
      <c r="QDL266" s="1017"/>
      <c r="QDM266" s="1017"/>
      <c r="QDN266" s="1017"/>
      <c r="QDO266" s="1017"/>
      <c r="QDP266" s="1017"/>
      <c r="QDQ266" s="1017"/>
      <c r="QDR266" s="1017"/>
      <c r="QDS266" s="1017"/>
      <c r="QDT266" s="1017"/>
      <c r="QDU266" s="1017"/>
      <c r="QDV266" s="1017"/>
      <c r="QDW266" s="1017"/>
      <c r="QDX266" s="1017"/>
      <c r="QDY266" s="1017"/>
      <c r="QDZ266" s="1017"/>
      <c r="QEA266" s="1017"/>
      <c r="QEB266" s="1017"/>
      <c r="QEC266" s="1017"/>
      <c r="QED266" s="1017"/>
      <c r="QEE266" s="1017"/>
      <c r="QEF266" s="1017"/>
      <c r="QEG266" s="1017"/>
      <c r="QEH266" s="1017"/>
      <c r="QEI266" s="1017"/>
      <c r="QEJ266" s="1017"/>
      <c r="QEK266" s="1017"/>
      <c r="QEL266" s="1017"/>
      <c r="QEM266" s="1017"/>
      <c r="QEN266" s="1017"/>
      <c r="QEO266" s="1017"/>
      <c r="QEP266" s="1017"/>
      <c r="QEQ266" s="1017"/>
      <c r="QER266" s="1017"/>
      <c r="QES266" s="1017"/>
      <c r="QET266" s="1017"/>
      <c r="QEU266" s="1017"/>
      <c r="QEV266" s="1017"/>
      <c r="QEW266" s="1017"/>
      <c r="QEX266" s="1017"/>
      <c r="QEY266" s="1017"/>
      <c r="QEZ266" s="1017"/>
      <c r="QFA266" s="1017"/>
      <c r="QFB266" s="1017"/>
      <c r="QFC266" s="1017"/>
      <c r="QFD266" s="1017"/>
      <c r="QFE266" s="1017"/>
      <c r="QFF266" s="1017"/>
      <c r="QFG266" s="1017"/>
      <c r="QFH266" s="1017"/>
      <c r="QFI266" s="1017"/>
      <c r="QFJ266" s="1017"/>
      <c r="QFK266" s="1017"/>
      <c r="QFL266" s="1017"/>
      <c r="QFM266" s="1017"/>
      <c r="QFN266" s="1017"/>
      <c r="QFO266" s="1017"/>
      <c r="QFP266" s="1017"/>
      <c r="QFQ266" s="1017"/>
      <c r="QFR266" s="1017"/>
      <c r="QFS266" s="1017"/>
      <c r="QFT266" s="1017"/>
      <c r="QFU266" s="1017"/>
      <c r="QFV266" s="1017"/>
      <c r="QFW266" s="1017"/>
      <c r="QFX266" s="1017"/>
      <c r="QFY266" s="1017"/>
      <c r="QFZ266" s="1017"/>
      <c r="QGA266" s="1017"/>
      <c r="QGB266" s="1017"/>
      <c r="QGC266" s="1017"/>
      <c r="QGD266" s="1017"/>
      <c r="QGE266" s="1017"/>
      <c r="QGF266" s="1017"/>
      <c r="QGG266" s="1017"/>
      <c r="QGH266" s="1017"/>
      <c r="QGI266" s="1017"/>
      <c r="QGJ266" s="1017"/>
      <c r="QGK266" s="1017"/>
      <c r="QGL266" s="1017"/>
      <c r="QGM266" s="1017"/>
      <c r="QGN266" s="1017"/>
      <c r="QGO266" s="1017"/>
      <c r="QGP266" s="1017"/>
      <c r="QGQ266" s="1017"/>
      <c r="QGR266" s="1017"/>
      <c r="QGS266" s="1017"/>
      <c r="QGT266" s="1017"/>
      <c r="QGU266" s="1017"/>
      <c r="QGV266" s="1017"/>
      <c r="QGW266" s="1017"/>
      <c r="QGX266" s="1017"/>
      <c r="QGY266" s="1017"/>
      <c r="QGZ266" s="1017"/>
      <c r="QHA266" s="1017"/>
      <c r="QHB266" s="1017"/>
      <c r="QHC266" s="1017"/>
      <c r="QHD266" s="1017"/>
      <c r="QHE266" s="1017"/>
      <c r="QHF266" s="1017"/>
      <c r="QHG266" s="1017"/>
      <c r="QHH266" s="1017"/>
      <c r="QHI266" s="1017"/>
      <c r="QHJ266" s="1017"/>
      <c r="QHK266" s="1017"/>
      <c r="QHL266" s="1017"/>
      <c r="QHM266" s="1017"/>
      <c r="QHN266" s="1017"/>
      <c r="QHO266" s="1017"/>
      <c r="QHP266" s="1017"/>
      <c r="QHQ266" s="1017"/>
      <c r="QHR266" s="1017"/>
      <c r="QHS266" s="1017"/>
      <c r="QHT266" s="1017"/>
      <c r="QHU266" s="1017"/>
      <c r="QHV266" s="1017"/>
      <c r="QHW266" s="1017"/>
      <c r="QHX266" s="1017"/>
      <c r="QHY266" s="1017"/>
      <c r="QHZ266" s="1017"/>
      <c r="QIA266" s="1017"/>
      <c r="QIB266" s="1017"/>
      <c r="QIC266" s="1017"/>
      <c r="QID266" s="1017"/>
      <c r="QIE266" s="1017"/>
      <c r="QIF266" s="1017"/>
      <c r="QIG266" s="1017"/>
      <c r="QIH266" s="1017"/>
      <c r="QII266" s="1017"/>
      <c r="QIJ266" s="1017"/>
      <c r="QIK266" s="1017"/>
      <c r="QIL266" s="1017"/>
      <c r="QIM266" s="1017"/>
      <c r="QIN266" s="1017"/>
      <c r="QIO266" s="1017"/>
      <c r="QIP266" s="1017"/>
      <c r="QIQ266" s="1017"/>
      <c r="QIR266" s="1017"/>
      <c r="QIS266" s="1017"/>
      <c r="QIT266" s="1017"/>
      <c r="QIU266" s="1017"/>
      <c r="QIV266" s="1017"/>
      <c r="QIW266" s="1017"/>
      <c r="QIX266" s="1017"/>
      <c r="QIY266" s="1017"/>
      <c r="QIZ266" s="1017"/>
      <c r="QJA266" s="1017"/>
      <c r="QJB266" s="1017"/>
      <c r="QJC266" s="1017"/>
      <c r="QJD266" s="1017"/>
      <c r="QJE266" s="1017"/>
      <c r="QJF266" s="1017"/>
      <c r="QJG266" s="1017"/>
      <c r="QJH266" s="1017"/>
      <c r="QJI266" s="1017"/>
      <c r="QJJ266" s="1017"/>
      <c r="QJK266" s="1017"/>
      <c r="QJL266" s="1017"/>
      <c r="QJM266" s="1017"/>
      <c r="QJN266" s="1017"/>
      <c r="QJO266" s="1017"/>
      <c r="QJP266" s="1017"/>
      <c r="QJQ266" s="1017"/>
      <c r="QJR266" s="1017"/>
      <c r="QJS266" s="1017"/>
      <c r="QJT266" s="1017"/>
      <c r="QJU266" s="1017"/>
      <c r="QJV266" s="1017"/>
      <c r="QJW266" s="1017"/>
      <c r="QJX266" s="1017"/>
      <c r="QJY266" s="1017"/>
      <c r="QJZ266" s="1017"/>
      <c r="QKA266" s="1017"/>
      <c r="QKB266" s="1017"/>
      <c r="QKC266" s="1017"/>
      <c r="QKD266" s="1017"/>
      <c r="QKE266" s="1017"/>
      <c r="QKF266" s="1017"/>
      <c r="QKG266" s="1017"/>
      <c r="QKH266" s="1017"/>
      <c r="QKI266" s="1017"/>
      <c r="QKJ266" s="1017"/>
      <c r="QKK266" s="1017"/>
      <c r="QKL266" s="1017"/>
      <c r="QKM266" s="1017"/>
      <c r="QKN266" s="1017"/>
      <c r="QKO266" s="1017"/>
      <c r="QKP266" s="1017"/>
      <c r="QKQ266" s="1017"/>
      <c r="QKR266" s="1017"/>
      <c r="QKS266" s="1017"/>
      <c r="QKT266" s="1017"/>
      <c r="QKU266" s="1017"/>
      <c r="QKV266" s="1017"/>
      <c r="QKW266" s="1017"/>
      <c r="QKX266" s="1017"/>
      <c r="QKY266" s="1017"/>
      <c r="QKZ266" s="1017"/>
      <c r="QLA266" s="1017"/>
      <c r="QLB266" s="1017"/>
      <c r="QLC266" s="1017"/>
      <c r="QLD266" s="1017"/>
      <c r="QLE266" s="1017"/>
      <c r="QLF266" s="1017"/>
      <c r="QLG266" s="1017"/>
      <c r="QLH266" s="1017"/>
      <c r="QLI266" s="1017"/>
      <c r="QLJ266" s="1017"/>
      <c r="QLK266" s="1017"/>
      <c r="QLL266" s="1017"/>
      <c r="QLM266" s="1017"/>
      <c r="QLN266" s="1017"/>
      <c r="QLO266" s="1017"/>
      <c r="QLP266" s="1017"/>
      <c r="QLQ266" s="1017"/>
      <c r="QLR266" s="1017"/>
      <c r="QLS266" s="1017"/>
      <c r="QLT266" s="1017"/>
      <c r="QLU266" s="1017"/>
      <c r="QLV266" s="1017"/>
      <c r="QLW266" s="1017"/>
      <c r="QLX266" s="1017"/>
      <c r="QLY266" s="1017"/>
      <c r="QLZ266" s="1017"/>
      <c r="QMA266" s="1017"/>
      <c r="QMB266" s="1017"/>
      <c r="QMC266" s="1017"/>
      <c r="QMD266" s="1017"/>
      <c r="QME266" s="1017"/>
      <c r="QMF266" s="1017"/>
      <c r="QMG266" s="1017"/>
      <c r="QMH266" s="1017"/>
      <c r="QMI266" s="1017"/>
      <c r="QMJ266" s="1017"/>
      <c r="QMK266" s="1017"/>
      <c r="QML266" s="1017"/>
      <c r="QMM266" s="1017"/>
      <c r="QMN266" s="1017"/>
      <c r="QMO266" s="1017"/>
      <c r="QMP266" s="1017"/>
      <c r="QMQ266" s="1017"/>
      <c r="QMR266" s="1017"/>
      <c r="QMS266" s="1017"/>
      <c r="QMT266" s="1017"/>
      <c r="QMU266" s="1017"/>
      <c r="QMV266" s="1017"/>
      <c r="QMW266" s="1017"/>
      <c r="QMX266" s="1017"/>
      <c r="QMY266" s="1017"/>
      <c r="QMZ266" s="1017"/>
      <c r="QNA266" s="1017"/>
      <c r="QNB266" s="1017"/>
      <c r="QNC266" s="1017"/>
      <c r="QND266" s="1017"/>
      <c r="QNE266" s="1017"/>
      <c r="QNF266" s="1017"/>
      <c r="QNG266" s="1017"/>
      <c r="QNH266" s="1017"/>
      <c r="QNI266" s="1017"/>
      <c r="QNJ266" s="1017"/>
      <c r="QNK266" s="1017"/>
      <c r="QNL266" s="1017"/>
      <c r="QNM266" s="1017"/>
      <c r="QNN266" s="1017"/>
      <c r="QNO266" s="1017"/>
      <c r="QNP266" s="1017"/>
      <c r="QNQ266" s="1017"/>
      <c r="QNR266" s="1017"/>
      <c r="QNS266" s="1017"/>
      <c r="QNT266" s="1017"/>
      <c r="QNU266" s="1017"/>
      <c r="QNV266" s="1017"/>
      <c r="QNW266" s="1017"/>
      <c r="QNX266" s="1017"/>
      <c r="QNY266" s="1017"/>
      <c r="QNZ266" s="1017"/>
      <c r="QOA266" s="1017"/>
      <c r="QOB266" s="1017"/>
      <c r="QOC266" s="1017"/>
      <c r="QOD266" s="1017"/>
      <c r="QOE266" s="1017"/>
      <c r="QOF266" s="1017"/>
      <c r="QOG266" s="1017"/>
      <c r="QOH266" s="1017"/>
      <c r="QOI266" s="1017"/>
      <c r="QOJ266" s="1017"/>
      <c r="QOK266" s="1017"/>
      <c r="QOL266" s="1017"/>
      <c r="QOM266" s="1017"/>
      <c r="QON266" s="1017"/>
      <c r="QOO266" s="1017"/>
      <c r="QOP266" s="1017"/>
      <c r="QOQ266" s="1017"/>
      <c r="QOR266" s="1017"/>
      <c r="QOS266" s="1017"/>
      <c r="QOT266" s="1017"/>
      <c r="QOU266" s="1017"/>
      <c r="QOV266" s="1017"/>
      <c r="QOW266" s="1017"/>
      <c r="QOX266" s="1017"/>
      <c r="QOY266" s="1017"/>
      <c r="QOZ266" s="1017"/>
      <c r="QPA266" s="1017"/>
      <c r="QPB266" s="1017"/>
      <c r="QPC266" s="1017"/>
      <c r="QPD266" s="1017"/>
      <c r="QPE266" s="1017"/>
      <c r="QPF266" s="1017"/>
      <c r="QPG266" s="1017"/>
      <c r="QPH266" s="1017"/>
      <c r="QPI266" s="1017"/>
      <c r="QPJ266" s="1017"/>
      <c r="QPK266" s="1017"/>
      <c r="QPL266" s="1017"/>
      <c r="QPM266" s="1017"/>
      <c r="QPN266" s="1017"/>
      <c r="QPO266" s="1017"/>
      <c r="QPP266" s="1017"/>
      <c r="QPQ266" s="1017"/>
      <c r="QPR266" s="1017"/>
      <c r="QPS266" s="1017"/>
      <c r="QPT266" s="1017"/>
      <c r="QPU266" s="1017"/>
      <c r="QPV266" s="1017"/>
      <c r="QPW266" s="1017"/>
      <c r="QPX266" s="1017"/>
      <c r="QPY266" s="1017"/>
      <c r="QPZ266" s="1017"/>
      <c r="QQA266" s="1017"/>
      <c r="QQB266" s="1017"/>
      <c r="QQC266" s="1017"/>
      <c r="QQD266" s="1017"/>
      <c r="QQE266" s="1017"/>
      <c r="QQF266" s="1017"/>
      <c r="QQG266" s="1017"/>
      <c r="QQH266" s="1017"/>
      <c r="QQI266" s="1017"/>
      <c r="QQJ266" s="1017"/>
      <c r="QQK266" s="1017"/>
      <c r="QQL266" s="1017"/>
      <c r="QQM266" s="1017"/>
      <c r="QQN266" s="1017"/>
      <c r="QQO266" s="1017"/>
      <c r="QQP266" s="1017"/>
      <c r="QQQ266" s="1017"/>
      <c r="QQR266" s="1017"/>
      <c r="QQS266" s="1017"/>
      <c r="QQT266" s="1017"/>
      <c r="QQU266" s="1017"/>
      <c r="QQV266" s="1017"/>
      <c r="QQW266" s="1017"/>
      <c r="QQX266" s="1017"/>
      <c r="QQY266" s="1017"/>
      <c r="QQZ266" s="1017"/>
      <c r="QRA266" s="1017"/>
      <c r="QRB266" s="1017"/>
      <c r="QRC266" s="1017"/>
      <c r="QRD266" s="1017"/>
      <c r="QRE266" s="1017"/>
      <c r="QRF266" s="1017"/>
      <c r="QRG266" s="1017"/>
      <c r="QRH266" s="1017"/>
      <c r="QRI266" s="1017"/>
      <c r="QRJ266" s="1017"/>
      <c r="QRK266" s="1017"/>
      <c r="QRL266" s="1017"/>
      <c r="QRM266" s="1017"/>
      <c r="QRN266" s="1017"/>
      <c r="QRO266" s="1017"/>
      <c r="QRP266" s="1017"/>
      <c r="QRQ266" s="1017"/>
      <c r="QRR266" s="1017"/>
      <c r="QRS266" s="1017"/>
      <c r="QRT266" s="1017"/>
      <c r="QRU266" s="1017"/>
      <c r="QRV266" s="1017"/>
      <c r="QRW266" s="1017"/>
      <c r="QRX266" s="1017"/>
      <c r="QRY266" s="1017"/>
      <c r="QRZ266" s="1017"/>
      <c r="QSA266" s="1017"/>
      <c r="QSB266" s="1017"/>
      <c r="QSC266" s="1017"/>
      <c r="QSD266" s="1017"/>
      <c r="QSE266" s="1017"/>
      <c r="QSF266" s="1017"/>
      <c r="QSG266" s="1017"/>
      <c r="QSH266" s="1017"/>
      <c r="QSI266" s="1017"/>
      <c r="QSJ266" s="1017"/>
      <c r="QSK266" s="1017"/>
      <c r="QSL266" s="1017"/>
      <c r="QSM266" s="1017"/>
      <c r="QSN266" s="1017"/>
      <c r="QSO266" s="1017"/>
      <c r="QSP266" s="1017"/>
      <c r="QSQ266" s="1017"/>
      <c r="QSR266" s="1017"/>
      <c r="QSS266" s="1017"/>
      <c r="QST266" s="1017"/>
      <c r="QSU266" s="1017"/>
      <c r="QSV266" s="1017"/>
      <c r="QSW266" s="1017"/>
      <c r="QSX266" s="1017"/>
      <c r="QSY266" s="1017"/>
      <c r="QSZ266" s="1017"/>
      <c r="QTA266" s="1017"/>
      <c r="QTB266" s="1017"/>
      <c r="QTC266" s="1017"/>
      <c r="QTD266" s="1017"/>
      <c r="QTE266" s="1017"/>
      <c r="QTF266" s="1017"/>
      <c r="QTG266" s="1017"/>
      <c r="QTH266" s="1017"/>
      <c r="QTI266" s="1017"/>
      <c r="QTJ266" s="1017"/>
      <c r="QTK266" s="1017"/>
      <c r="QTL266" s="1017"/>
      <c r="QTM266" s="1017"/>
      <c r="QTN266" s="1017"/>
      <c r="QTO266" s="1017"/>
      <c r="QTP266" s="1017"/>
      <c r="QTQ266" s="1017"/>
      <c r="QTR266" s="1017"/>
      <c r="QTS266" s="1017"/>
      <c r="QTT266" s="1017"/>
      <c r="QTU266" s="1017"/>
      <c r="QTV266" s="1017"/>
      <c r="QTW266" s="1017"/>
      <c r="QTX266" s="1017"/>
      <c r="QTY266" s="1017"/>
      <c r="QTZ266" s="1017"/>
      <c r="QUA266" s="1017"/>
      <c r="QUB266" s="1017"/>
      <c r="QUC266" s="1017"/>
      <c r="QUD266" s="1017"/>
      <c r="QUE266" s="1017"/>
      <c r="QUF266" s="1017"/>
      <c r="QUG266" s="1017"/>
      <c r="QUH266" s="1017"/>
      <c r="QUI266" s="1017"/>
      <c r="QUJ266" s="1017"/>
      <c r="QUK266" s="1017"/>
      <c r="QUL266" s="1017"/>
      <c r="QUM266" s="1017"/>
      <c r="QUN266" s="1017"/>
      <c r="QUO266" s="1017"/>
      <c r="QUP266" s="1017"/>
      <c r="QUQ266" s="1017"/>
      <c r="QUR266" s="1017"/>
      <c r="QUS266" s="1017"/>
      <c r="QUT266" s="1017"/>
      <c r="QUU266" s="1017"/>
      <c r="QUV266" s="1017"/>
      <c r="QUW266" s="1017"/>
      <c r="QUX266" s="1017"/>
      <c r="QUY266" s="1017"/>
      <c r="QUZ266" s="1017"/>
      <c r="QVA266" s="1017"/>
      <c r="QVB266" s="1017"/>
      <c r="QVC266" s="1017"/>
      <c r="QVD266" s="1017"/>
      <c r="QVE266" s="1017"/>
      <c r="QVF266" s="1017"/>
      <c r="QVG266" s="1017"/>
      <c r="QVH266" s="1017"/>
      <c r="QVI266" s="1017"/>
      <c r="QVJ266" s="1017"/>
      <c r="QVK266" s="1017"/>
      <c r="QVL266" s="1017"/>
      <c r="QVM266" s="1017"/>
      <c r="QVN266" s="1017"/>
      <c r="QVO266" s="1017"/>
      <c r="QVP266" s="1017"/>
      <c r="QVQ266" s="1017"/>
      <c r="QVR266" s="1017"/>
      <c r="QVS266" s="1017"/>
      <c r="QVT266" s="1017"/>
      <c r="QVU266" s="1017"/>
      <c r="QVV266" s="1017"/>
      <c r="QVW266" s="1017"/>
      <c r="QVX266" s="1017"/>
      <c r="QVY266" s="1017"/>
      <c r="QVZ266" s="1017"/>
      <c r="QWA266" s="1017"/>
      <c r="QWB266" s="1017"/>
      <c r="QWC266" s="1017"/>
      <c r="QWD266" s="1017"/>
      <c r="QWE266" s="1017"/>
      <c r="QWF266" s="1017"/>
      <c r="QWG266" s="1017"/>
      <c r="QWH266" s="1017"/>
      <c r="QWI266" s="1017"/>
      <c r="QWJ266" s="1017"/>
      <c r="QWK266" s="1017"/>
      <c r="QWL266" s="1017"/>
      <c r="QWM266" s="1017"/>
      <c r="QWN266" s="1017"/>
      <c r="QWO266" s="1017"/>
      <c r="QWP266" s="1017"/>
      <c r="QWQ266" s="1017"/>
      <c r="QWR266" s="1017"/>
      <c r="QWS266" s="1017"/>
      <c r="QWT266" s="1017"/>
      <c r="QWU266" s="1017"/>
      <c r="QWV266" s="1017"/>
      <c r="QWW266" s="1017"/>
      <c r="QWX266" s="1017"/>
      <c r="QWY266" s="1017"/>
      <c r="QWZ266" s="1017"/>
      <c r="QXA266" s="1017"/>
      <c r="QXB266" s="1017"/>
      <c r="QXC266" s="1017"/>
      <c r="QXD266" s="1017"/>
      <c r="QXE266" s="1017"/>
      <c r="QXF266" s="1017"/>
      <c r="QXG266" s="1017"/>
      <c r="QXH266" s="1017"/>
      <c r="QXI266" s="1017"/>
      <c r="QXJ266" s="1017"/>
      <c r="QXK266" s="1017"/>
      <c r="QXL266" s="1017"/>
      <c r="QXM266" s="1017"/>
      <c r="QXN266" s="1017"/>
      <c r="QXO266" s="1017"/>
      <c r="QXP266" s="1017"/>
      <c r="QXQ266" s="1017"/>
      <c r="QXR266" s="1017"/>
      <c r="QXS266" s="1017"/>
      <c r="QXT266" s="1017"/>
      <c r="QXU266" s="1017"/>
      <c r="QXV266" s="1017"/>
      <c r="QXW266" s="1017"/>
      <c r="QXX266" s="1017"/>
      <c r="QXY266" s="1017"/>
      <c r="QXZ266" s="1017"/>
      <c r="QYA266" s="1017"/>
      <c r="QYB266" s="1017"/>
      <c r="QYC266" s="1017"/>
      <c r="QYD266" s="1017"/>
      <c r="QYE266" s="1017"/>
      <c r="QYF266" s="1017"/>
      <c r="QYG266" s="1017"/>
      <c r="QYH266" s="1017"/>
      <c r="QYI266" s="1017"/>
      <c r="QYJ266" s="1017"/>
      <c r="QYK266" s="1017"/>
      <c r="QYL266" s="1017"/>
      <c r="QYM266" s="1017"/>
      <c r="QYN266" s="1017"/>
      <c r="QYO266" s="1017"/>
      <c r="QYP266" s="1017"/>
      <c r="QYQ266" s="1017"/>
      <c r="QYR266" s="1017"/>
      <c r="QYS266" s="1017"/>
      <c r="QYT266" s="1017"/>
      <c r="QYU266" s="1017"/>
      <c r="QYV266" s="1017"/>
      <c r="QYW266" s="1017"/>
      <c r="QYX266" s="1017"/>
      <c r="QYY266" s="1017"/>
      <c r="QYZ266" s="1017"/>
      <c r="QZA266" s="1017"/>
      <c r="QZB266" s="1017"/>
      <c r="QZC266" s="1017"/>
      <c r="QZD266" s="1017"/>
      <c r="QZE266" s="1017"/>
      <c r="QZF266" s="1017"/>
      <c r="QZG266" s="1017"/>
      <c r="QZH266" s="1017"/>
      <c r="QZI266" s="1017"/>
      <c r="QZJ266" s="1017"/>
      <c r="QZK266" s="1017"/>
      <c r="QZL266" s="1017"/>
      <c r="QZM266" s="1017"/>
      <c r="QZN266" s="1017"/>
      <c r="QZO266" s="1017"/>
      <c r="QZP266" s="1017"/>
      <c r="QZQ266" s="1017"/>
      <c r="QZR266" s="1017"/>
      <c r="QZS266" s="1017"/>
      <c r="QZT266" s="1017"/>
      <c r="QZU266" s="1017"/>
      <c r="QZV266" s="1017"/>
      <c r="QZW266" s="1017"/>
      <c r="QZX266" s="1017"/>
      <c r="QZY266" s="1017"/>
      <c r="QZZ266" s="1017"/>
      <c r="RAA266" s="1017"/>
      <c r="RAB266" s="1017"/>
      <c r="RAC266" s="1017"/>
      <c r="RAD266" s="1017"/>
      <c r="RAE266" s="1017"/>
      <c r="RAF266" s="1017"/>
      <c r="RAG266" s="1017"/>
      <c r="RAH266" s="1017"/>
      <c r="RAI266" s="1017"/>
      <c r="RAJ266" s="1017"/>
      <c r="RAK266" s="1017"/>
      <c r="RAL266" s="1017"/>
      <c r="RAM266" s="1017"/>
      <c r="RAN266" s="1017"/>
      <c r="RAO266" s="1017"/>
      <c r="RAP266" s="1017"/>
      <c r="RAQ266" s="1017"/>
      <c r="RAR266" s="1017"/>
      <c r="RAS266" s="1017"/>
      <c r="RAT266" s="1017"/>
      <c r="RAU266" s="1017"/>
      <c r="RAV266" s="1017"/>
      <c r="RAW266" s="1017"/>
      <c r="RAX266" s="1017"/>
      <c r="RAY266" s="1017"/>
      <c r="RAZ266" s="1017"/>
      <c r="RBA266" s="1017"/>
      <c r="RBB266" s="1017"/>
      <c r="RBC266" s="1017"/>
      <c r="RBD266" s="1017"/>
      <c r="RBE266" s="1017"/>
      <c r="RBF266" s="1017"/>
      <c r="RBG266" s="1017"/>
      <c r="RBH266" s="1017"/>
      <c r="RBI266" s="1017"/>
      <c r="RBJ266" s="1017"/>
      <c r="RBK266" s="1017"/>
      <c r="RBL266" s="1017"/>
      <c r="RBM266" s="1017"/>
      <c r="RBN266" s="1017"/>
      <c r="RBO266" s="1017"/>
      <c r="RBP266" s="1017"/>
      <c r="RBQ266" s="1017"/>
      <c r="RBR266" s="1017"/>
      <c r="RBS266" s="1017"/>
      <c r="RBT266" s="1017"/>
      <c r="RBU266" s="1017"/>
      <c r="RBV266" s="1017"/>
      <c r="RBW266" s="1017"/>
      <c r="RBX266" s="1017"/>
      <c r="RBY266" s="1017"/>
      <c r="RBZ266" s="1017"/>
      <c r="RCA266" s="1017"/>
      <c r="RCB266" s="1017"/>
      <c r="RCC266" s="1017"/>
      <c r="RCD266" s="1017"/>
      <c r="RCE266" s="1017"/>
      <c r="RCF266" s="1017"/>
      <c r="RCG266" s="1017"/>
      <c r="RCH266" s="1017"/>
      <c r="RCI266" s="1017"/>
      <c r="RCJ266" s="1017"/>
      <c r="RCK266" s="1017"/>
      <c r="RCL266" s="1017"/>
      <c r="RCM266" s="1017"/>
      <c r="RCN266" s="1017"/>
      <c r="RCO266" s="1017"/>
      <c r="RCP266" s="1017"/>
      <c r="RCQ266" s="1017"/>
      <c r="RCR266" s="1017"/>
      <c r="RCS266" s="1017"/>
      <c r="RCT266" s="1017"/>
      <c r="RCU266" s="1017"/>
      <c r="RCV266" s="1017"/>
      <c r="RCW266" s="1017"/>
      <c r="RCX266" s="1017"/>
      <c r="RCY266" s="1017"/>
      <c r="RCZ266" s="1017"/>
      <c r="RDA266" s="1017"/>
      <c r="RDB266" s="1017"/>
      <c r="RDC266" s="1017"/>
      <c r="RDD266" s="1017"/>
      <c r="RDE266" s="1017"/>
      <c r="RDF266" s="1017"/>
      <c r="RDG266" s="1017"/>
      <c r="RDH266" s="1017"/>
      <c r="RDI266" s="1017"/>
      <c r="RDJ266" s="1017"/>
      <c r="RDK266" s="1017"/>
      <c r="RDL266" s="1017"/>
      <c r="RDM266" s="1017"/>
      <c r="RDN266" s="1017"/>
      <c r="RDO266" s="1017"/>
      <c r="RDP266" s="1017"/>
      <c r="RDQ266" s="1017"/>
      <c r="RDR266" s="1017"/>
      <c r="RDS266" s="1017"/>
      <c r="RDT266" s="1017"/>
      <c r="RDU266" s="1017"/>
      <c r="RDV266" s="1017"/>
      <c r="RDW266" s="1017"/>
      <c r="RDX266" s="1017"/>
      <c r="RDY266" s="1017"/>
      <c r="RDZ266" s="1017"/>
      <c r="REA266" s="1017"/>
      <c r="REB266" s="1017"/>
      <c r="REC266" s="1017"/>
      <c r="RED266" s="1017"/>
      <c r="REE266" s="1017"/>
      <c r="REF266" s="1017"/>
      <c r="REG266" s="1017"/>
      <c r="REH266" s="1017"/>
      <c r="REI266" s="1017"/>
      <c r="REJ266" s="1017"/>
      <c r="REK266" s="1017"/>
      <c r="REL266" s="1017"/>
      <c r="REM266" s="1017"/>
      <c r="REN266" s="1017"/>
      <c r="REO266" s="1017"/>
      <c r="REP266" s="1017"/>
      <c r="REQ266" s="1017"/>
      <c r="RER266" s="1017"/>
      <c r="RES266" s="1017"/>
      <c r="RET266" s="1017"/>
      <c r="REU266" s="1017"/>
      <c r="REV266" s="1017"/>
      <c r="REW266" s="1017"/>
      <c r="REX266" s="1017"/>
      <c r="REY266" s="1017"/>
      <c r="REZ266" s="1017"/>
      <c r="RFA266" s="1017"/>
      <c r="RFB266" s="1017"/>
      <c r="RFC266" s="1017"/>
      <c r="RFD266" s="1017"/>
      <c r="RFE266" s="1017"/>
      <c r="RFF266" s="1017"/>
      <c r="RFG266" s="1017"/>
      <c r="RFH266" s="1017"/>
      <c r="RFI266" s="1017"/>
      <c r="RFJ266" s="1017"/>
      <c r="RFK266" s="1017"/>
      <c r="RFL266" s="1017"/>
      <c r="RFM266" s="1017"/>
      <c r="RFN266" s="1017"/>
      <c r="RFO266" s="1017"/>
      <c r="RFP266" s="1017"/>
      <c r="RFQ266" s="1017"/>
      <c r="RFR266" s="1017"/>
      <c r="RFS266" s="1017"/>
      <c r="RFT266" s="1017"/>
      <c r="RFU266" s="1017"/>
      <c r="RFV266" s="1017"/>
      <c r="RFW266" s="1017"/>
      <c r="RFX266" s="1017"/>
      <c r="RFY266" s="1017"/>
      <c r="RFZ266" s="1017"/>
      <c r="RGA266" s="1017"/>
      <c r="RGB266" s="1017"/>
      <c r="RGC266" s="1017"/>
      <c r="RGD266" s="1017"/>
      <c r="RGE266" s="1017"/>
      <c r="RGF266" s="1017"/>
      <c r="RGG266" s="1017"/>
      <c r="RGH266" s="1017"/>
      <c r="RGI266" s="1017"/>
      <c r="RGJ266" s="1017"/>
      <c r="RGK266" s="1017"/>
      <c r="RGL266" s="1017"/>
      <c r="RGM266" s="1017"/>
      <c r="RGN266" s="1017"/>
      <c r="RGO266" s="1017"/>
      <c r="RGP266" s="1017"/>
      <c r="RGQ266" s="1017"/>
      <c r="RGR266" s="1017"/>
      <c r="RGS266" s="1017"/>
      <c r="RGT266" s="1017"/>
      <c r="RGU266" s="1017"/>
      <c r="RGV266" s="1017"/>
      <c r="RGW266" s="1017"/>
      <c r="RGX266" s="1017"/>
      <c r="RGY266" s="1017"/>
      <c r="RGZ266" s="1017"/>
      <c r="RHA266" s="1017"/>
      <c r="RHB266" s="1017"/>
      <c r="RHC266" s="1017"/>
      <c r="RHD266" s="1017"/>
      <c r="RHE266" s="1017"/>
      <c r="RHF266" s="1017"/>
      <c r="RHG266" s="1017"/>
      <c r="RHH266" s="1017"/>
      <c r="RHI266" s="1017"/>
      <c r="RHJ266" s="1017"/>
      <c r="RHK266" s="1017"/>
      <c r="RHL266" s="1017"/>
      <c r="RHM266" s="1017"/>
      <c r="RHN266" s="1017"/>
      <c r="RHO266" s="1017"/>
      <c r="RHP266" s="1017"/>
      <c r="RHQ266" s="1017"/>
      <c r="RHR266" s="1017"/>
      <c r="RHS266" s="1017"/>
      <c r="RHT266" s="1017"/>
      <c r="RHU266" s="1017"/>
      <c r="RHV266" s="1017"/>
      <c r="RHW266" s="1017"/>
      <c r="RHX266" s="1017"/>
      <c r="RHY266" s="1017"/>
      <c r="RHZ266" s="1017"/>
      <c r="RIA266" s="1017"/>
      <c r="RIB266" s="1017"/>
      <c r="RIC266" s="1017"/>
      <c r="RID266" s="1017"/>
      <c r="RIE266" s="1017"/>
      <c r="RIF266" s="1017"/>
      <c r="RIG266" s="1017"/>
      <c r="RIH266" s="1017"/>
      <c r="RII266" s="1017"/>
      <c r="RIJ266" s="1017"/>
      <c r="RIK266" s="1017"/>
      <c r="RIL266" s="1017"/>
      <c r="RIM266" s="1017"/>
      <c r="RIN266" s="1017"/>
      <c r="RIO266" s="1017"/>
      <c r="RIP266" s="1017"/>
      <c r="RIQ266" s="1017"/>
      <c r="RIR266" s="1017"/>
      <c r="RIS266" s="1017"/>
      <c r="RIT266" s="1017"/>
      <c r="RIU266" s="1017"/>
      <c r="RIV266" s="1017"/>
      <c r="RIW266" s="1017"/>
      <c r="RIX266" s="1017"/>
      <c r="RIY266" s="1017"/>
      <c r="RIZ266" s="1017"/>
      <c r="RJA266" s="1017"/>
      <c r="RJB266" s="1017"/>
      <c r="RJC266" s="1017"/>
      <c r="RJD266" s="1017"/>
      <c r="RJE266" s="1017"/>
      <c r="RJF266" s="1017"/>
      <c r="RJG266" s="1017"/>
      <c r="RJH266" s="1017"/>
      <c r="RJI266" s="1017"/>
      <c r="RJJ266" s="1017"/>
      <c r="RJK266" s="1017"/>
      <c r="RJL266" s="1017"/>
      <c r="RJM266" s="1017"/>
      <c r="RJN266" s="1017"/>
      <c r="RJO266" s="1017"/>
      <c r="RJP266" s="1017"/>
      <c r="RJQ266" s="1017"/>
      <c r="RJR266" s="1017"/>
      <c r="RJS266" s="1017"/>
      <c r="RJT266" s="1017"/>
      <c r="RJU266" s="1017"/>
      <c r="RJV266" s="1017"/>
      <c r="RJW266" s="1017"/>
      <c r="RJX266" s="1017"/>
      <c r="RJY266" s="1017"/>
      <c r="RJZ266" s="1017"/>
      <c r="RKA266" s="1017"/>
      <c r="RKB266" s="1017"/>
      <c r="RKC266" s="1017"/>
      <c r="RKD266" s="1017"/>
      <c r="RKE266" s="1017"/>
      <c r="RKF266" s="1017"/>
      <c r="RKG266" s="1017"/>
      <c r="RKH266" s="1017"/>
      <c r="RKI266" s="1017"/>
      <c r="RKJ266" s="1017"/>
      <c r="RKK266" s="1017"/>
      <c r="RKL266" s="1017"/>
      <c r="RKM266" s="1017"/>
      <c r="RKN266" s="1017"/>
      <c r="RKO266" s="1017"/>
      <c r="RKP266" s="1017"/>
      <c r="RKQ266" s="1017"/>
      <c r="RKR266" s="1017"/>
      <c r="RKS266" s="1017"/>
      <c r="RKT266" s="1017"/>
      <c r="RKU266" s="1017"/>
      <c r="RKV266" s="1017"/>
      <c r="RKW266" s="1017"/>
      <c r="RKX266" s="1017"/>
      <c r="RKY266" s="1017"/>
      <c r="RKZ266" s="1017"/>
      <c r="RLA266" s="1017"/>
      <c r="RLB266" s="1017"/>
      <c r="RLC266" s="1017"/>
      <c r="RLD266" s="1017"/>
      <c r="RLE266" s="1017"/>
      <c r="RLF266" s="1017"/>
      <c r="RLG266" s="1017"/>
      <c r="RLH266" s="1017"/>
      <c r="RLI266" s="1017"/>
      <c r="RLJ266" s="1017"/>
      <c r="RLK266" s="1017"/>
      <c r="RLL266" s="1017"/>
      <c r="RLM266" s="1017"/>
      <c r="RLN266" s="1017"/>
      <c r="RLO266" s="1017"/>
      <c r="RLP266" s="1017"/>
      <c r="RLQ266" s="1017"/>
      <c r="RLR266" s="1017"/>
      <c r="RLS266" s="1017"/>
      <c r="RLT266" s="1017"/>
      <c r="RLU266" s="1017"/>
      <c r="RLV266" s="1017"/>
      <c r="RLW266" s="1017"/>
      <c r="RLX266" s="1017"/>
      <c r="RLY266" s="1017"/>
      <c r="RLZ266" s="1017"/>
      <c r="RMA266" s="1017"/>
      <c r="RMB266" s="1017"/>
      <c r="RMC266" s="1017"/>
      <c r="RMD266" s="1017"/>
      <c r="RME266" s="1017"/>
      <c r="RMF266" s="1017"/>
      <c r="RMG266" s="1017"/>
      <c r="RMH266" s="1017"/>
      <c r="RMI266" s="1017"/>
      <c r="RMJ266" s="1017"/>
      <c r="RMK266" s="1017"/>
      <c r="RML266" s="1017"/>
      <c r="RMM266" s="1017"/>
      <c r="RMN266" s="1017"/>
      <c r="RMO266" s="1017"/>
      <c r="RMP266" s="1017"/>
      <c r="RMQ266" s="1017"/>
      <c r="RMR266" s="1017"/>
      <c r="RMS266" s="1017"/>
      <c r="RMT266" s="1017"/>
      <c r="RMU266" s="1017"/>
      <c r="RMV266" s="1017"/>
      <c r="RMW266" s="1017"/>
      <c r="RMX266" s="1017"/>
      <c r="RMY266" s="1017"/>
      <c r="RMZ266" s="1017"/>
      <c r="RNA266" s="1017"/>
      <c r="RNB266" s="1017"/>
      <c r="RNC266" s="1017"/>
      <c r="RND266" s="1017"/>
      <c r="RNE266" s="1017"/>
      <c r="RNF266" s="1017"/>
      <c r="RNG266" s="1017"/>
      <c r="RNH266" s="1017"/>
      <c r="RNI266" s="1017"/>
      <c r="RNJ266" s="1017"/>
      <c r="RNK266" s="1017"/>
      <c r="RNL266" s="1017"/>
      <c r="RNM266" s="1017"/>
      <c r="RNN266" s="1017"/>
      <c r="RNO266" s="1017"/>
      <c r="RNP266" s="1017"/>
      <c r="RNQ266" s="1017"/>
      <c r="RNR266" s="1017"/>
      <c r="RNS266" s="1017"/>
      <c r="RNT266" s="1017"/>
      <c r="RNU266" s="1017"/>
      <c r="RNV266" s="1017"/>
      <c r="RNW266" s="1017"/>
      <c r="RNX266" s="1017"/>
      <c r="RNY266" s="1017"/>
      <c r="RNZ266" s="1017"/>
      <c r="ROA266" s="1017"/>
      <c r="ROB266" s="1017"/>
      <c r="ROC266" s="1017"/>
      <c r="ROD266" s="1017"/>
      <c r="ROE266" s="1017"/>
      <c r="ROF266" s="1017"/>
      <c r="ROG266" s="1017"/>
      <c r="ROH266" s="1017"/>
      <c r="ROI266" s="1017"/>
      <c r="ROJ266" s="1017"/>
      <c r="ROK266" s="1017"/>
      <c r="ROL266" s="1017"/>
      <c r="ROM266" s="1017"/>
      <c r="RON266" s="1017"/>
      <c r="ROO266" s="1017"/>
      <c r="ROP266" s="1017"/>
      <c r="ROQ266" s="1017"/>
      <c r="ROR266" s="1017"/>
      <c r="ROS266" s="1017"/>
      <c r="ROT266" s="1017"/>
      <c r="ROU266" s="1017"/>
      <c r="ROV266" s="1017"/>
      <c r="ROW266" s="1017"/>
      <c r="ROX266" s="1017"/>
      <c r="ROY266" s="1017"/>
      <c r="ROZ266" s="1017"/>
      <c r="RPA266" s="1017"/>
      <c r="RPB266" s="1017"/>
      <c r="RPC266" s="1017"/>
      <c r="RPD266" s="1017"/>
      <c r="RPE266" s="1017"/>
      <c r="RPF266" s="1017"/>
      <c r="RPG266" s="1017"/>
      <c r="RPH266" s="1017"/>
      <c r="RPI266" s="1017"/>
      <c r="RPJ266" s="1017"/>
      <c r="RPK266" s="1017"/>
      <c r="RPL266" s="1017"/>
      <c r="RPM266" s="1017"/>
      <c r="RPN266" s="1017"/>
      <c r="RPO266" s="1017"/>
      <c r="RPP266" s="1017"/>
      <c r="RPQ266" s="1017"/>
      <c r="RPR266" s="1017"/>
      <c r="RPS266" s="1017"/>
      <c r="RPT266" s="1017"/>
      <c r="RPU266" s="1017"/>
      <c r="RPV266" s="1017"/>
      <c r="RPW266" s="1017"/>
      <c r="RPX266" s="1017"/>
      <c r="RPY266" s="1017"/>
      <c r="RPZ266" s="1017"/>
      <c r="RQA266" s="1017"/>
      <c r="RQB266" s="1017"/>
      <c r="RQC266" s="1017"/>
      <c r="RQD266" s="1017"/>
      <c r="RQE266" s="1017"/>
      <c r="RQF266" s="1017"/>
      <c r="RQG266" s="1017"/>
      <c r="RQH266" s="1017"/>
      <c r="RQI266" s="1017"/>
      <c r="RQJ266" s="1017"/>
      <c r="RQK266" s="1017"/>
      <c r="RQL266" s="1017"/>
      <c r="RQM266" s="1017"/>
      <c r="RQN266" s="1017"/>
      <c r="RQO266" s="1017"/>
      <c r="RQP266" s="1017"/>
      <c r="RQQ266" s="1017"/>
      <c r="RQR266" s="1017"/>
      <c r="RQS266" s="1017"/>
      <c r="RQT266" s="1017"/>
      <c r="RQU266" s="1017"/>
      <c r="RQV266" s="1017"/>
      <c r="RQW266" s="1017"/>
      <c r="RQX266" s="1017"/>
      <c r="RQY266" s="1017"/>
      <c r="RQZ266" s="1017"/>
      <c r="RRA266" s="1017"/>
      <c r="RRB266" s="1017"/>
      <c r="RRC266" s="1017"/>
      <c r="RRD266" s="1017"/>
      <c r="RRE266" s="1017"/>
      <c r="RRF266" s="1017"/>
      <c r="RRG266" s="1017"/>
      <c r="RRH266" s="1017"/>
      <c r="RRI266" s="1017"/>
      <c r="RRJ266" s="1017"/>
      <c r="RRK266" s="1017"/>
      <c r="RRL266" s="1017"/>
      <c r="RRM266" s="1017"/>
      <c r="RRN266" s="1017"/>
      <c r="RRO266" s="1017"/>
      <c r="RRP266" s="1017"/>
      <c r="RRQ266" s="1017"/>
      <c r="RRR266" s="1017"/>
      <c r="RRS266" s="1017"/>
      <c r="RRT266" s="1017"/>
      <c r="RRU266" s="1017"/>
      <c r="RRV266" s="1017"/>
      <c r="RRW266" s="1017"/>
      <c r="RRX266" s="1017"/>
      <c r="RRY266" s="1017"/>
      <c r="RRZ266" s="1017"/>
      <c r="RSA266" s="1017"/>
      <c r="RSB266" s="1017"/>
      <c r="RSC266" s="1017"/>
      <c r="RSD266" s="1017"/>
      <c r="RSE266" s="1017"/>
      <c r="RSF266" s="1017"/>
      <c r="RSG266" s="1017"/>
      <c r="RSH266" s="1017"/>
      <c r="RSI266" s="1017"/>
      <c r="RSJ266" s="1017"/>
      <c r="RSK266" s="1017"/>
      <c r="RSL266" s="1017"/>
      <c r="RSM266" s="1017"/>
      <c r="RSN266" s="1017"/>
      <c r="RSO266" s="1017"/>
      <c r="RSP266" s="1017"/>
      <c r="RSQ266" s="1017"/>
      <c r="RSR266" s="1017"/>
      <c r="RSS266" s="1017"/>
      <c r="RST266" s="1017"/>
      <c r="RSU266" s="1017"/>
      <c r="RSV266" s="1017"/>
      <c r="RSW266" s="1017"/>
      <c r="RSX266" s="1017"/>
      <c r="RSY266" s="1017"/>
      <c r="RSZ266" s="1017"/>
      <c r="RTA266" s="1017"/>
      <c r="RTB266" s="1017"/>
      <c r="RTC266" s="1017"/>
      <c r="RTD266" s="1017"/>
      <c r="RTE266" s="1017"/>
      <c r="RTF266" s="1017"/>
      <c r="RTG266" s="1017"/>
      <c r="RTH266" s="1017"/>
      <c r="RTI266" s="1017"/>
      <c r="RTJ266" s="1017"/>
      <c r="RTK266" s="1017"/>
      <c r="RTL266" s="1017"/>
      <c r="RTM266" s="1017"/>
      <c r="RTN266" s="1017"/>
      <c r="RTO266" s="1017"/>
      <c r="RTP266" s="1017"/>
      <c r="RTQ266" s="1017"/>
      <c r="RTR266" s="1017"/>
      <c r="RTS266" s="1017"/>
      <c r="RTT266" s="1017"/>
      <c r="RTU266" s="1017"/>
      <c r="RTV266" s="1017"/>
      <c r="RTW266" s="1017"/>
      <c r="RTX266" s="1017"/>
      <c r="RTY266" s="1017"/>
      <c r="RTZ266" s="1017"/>
      <c r="RUA266" s="1017"/>
      <c r="RUB266" s="1017"/>
      <c r="RUC266" s="1017"/>
      <c r="RUD266" s="1017"/>
      <c r="RUE266" s="1017"/>
      <c r="RUF266" s="1017"/>
      <c r="RUG266" s="1017"/>
      <c r="RUH266" s="1017"/>
      <c r="RUI266" s="1017"/>
      <c r="RUJ266" s="1017"/>
      <c r="RUK266" s="1017"/>
      <c r="RUL266" s="1017"/>
      <c r="RUM266" s="1017"/>
      <c r="RUN266" s="1017"/>
      <c r="RUO266" s="1017"/>
      <c r="RUP266" s="1017"/>
      <c r="RUQ266" s="1017"/>
      <c r="RUR266" s="1017"/>
      <c r="RUS266" s="1017"/>
      <c r="RUT266" s="1017"/>
      <c r="RUU266" s="1017"/>
      <c r="RUV266" s="1017"/>
      <c r="RUW266" s="1017"/>
      <c r="RUX266" s="1017"/>
      <c r="RUY266" s="1017"/>
      <c r="RUZ266" s="1017"/>
      <c r="RVA266" s="1017"/>
      <c r="RVB266" s="1017"/>
      <c r="RVC266" s="1017"/>
      <c r="RVD266" s="1017"/>
      <c r="RVE266" s="1017"/>
      <c r="RVF266" s="1017"/>
      <c r="RVG266" s="1017"/>
      <c r="RVH266" s="1017"/>
      <c r="RVI266" s="1017"/>
      <c r="RVJ266" s="1017"/>
      <c r="RVK266" s="1017"/>
      <c r="RVL266" s="1017"/>
      <c r="RVM266" s="1017"/>
      <c r="RVN266" s="1017"/>
      <c r="RVO266" s="1017"/>
      <c r="RVP266" s="1017"/>
      <c r="RVQ266" s="1017"/>
      <c r="RVR266" s="1017"/>
      <c r="RVS266" s="1017"/>
      <c r="RVT266" s="1017"/>
      <c r="RVU266" s="1017"/>
      <c r="RVV266" s="1017"/>
      <c r="RVW266" s="1017"/>
      <c r="RVX266" s="1017"/>
      <c r="RVY266" s="1017"/>
      <c r="RVZ266" s="1017"/>
      <c r="RWA266" s="1017"/>
      <c r="RWB266" s="1017"/>
      <c r="RWC266" s="1017"/>
      <c r="RWD266" s="1017"/>
      <c r="RWE266" s="1017"/>
      <c r="RWF266" s="1017"/>
      <c r="RWG266" s="1017"/>
      <c r="RWH266" s="1017"/>
      <c r="RWI266" s="1017"/>
      <c r="RWJ266" s="1017"/>
      <c r="RWK266" s="1017"/>
      <c r="RWL266" s="1017"/>
      <c r="RWM266" s="1017"/>
      <c r="RWN266" s="1017"/>
      <c r="RWO266" s="1017"/>
      <c r="RWP266" s="1017"/>
      <c r="RWQ266" s="1017"/>
      <c r="RWR266" s="1017"/>
      <c r="RWS266" s="1017"/>
      <c r="RWT266" s="1017"/>
      <c r="RWU266" s="1017"/>
      <c r="RWV266" s="1017"/>
      <c r="RWW266" s="1017"/>
      <c r="RWX266" s="1017"/>
      <c r="RWY266" s="1017"/>
      <c r="RWZ266" s="1017"/>
      <c r="RXA266" s="1017"/>
      <c r="RXB266" s="1017"/>
      <c r="RXC266" s="1017"/>
      <c r="RXD266" s="1017"/>
      <c r="RXE266" s="1017"/>
      <c r="RXF266" s="1017"/>
      <c r="RXG266" s="1017"/>
      <c r="RXH266" s="1017"/>
      <c r="RXI266" s="1017"/>
      <c r="RXJ266" s="1017"/>
      <c r="RXK266" s="1017"/>
      <c r="RXL266" s="1017"/>
      <c r="RXM266" s="1017"/>
      <c r="RXN266" s="1017"/>
      <c r="RXO266" s="1017"/>
      <c r="RXP266" s="1017"/>
      <c r="RXQ266" s="1017"/>
      <c r="RXR266" s="1017"/>
      <c r="RXS266" s="1017"/>
      <c r="RXT266" s="1017"/>
      <c r="RXU266" s="1017"/>
      <c r="RXV266" s="1017"/>
      <c r="RXW266" s="1017"/>
      <c r="RXX266" s="1017"/>
      <c r="RXY266" s="1017"/>
      <c r="RXZ266" s="1017"/>
      <c r="RYA266" s="1017"/>
      <c r="RYB266" s="1017"/>
      <c r="RYC266" s="1017"/>
      <c r="RYD266" s="1017"/>
      <c r="RYE266" s="1017"/>
      <c r="RYF266" s="1017"/>
      <c r="RYG266" s="1017"/>
      <c r="RYH266" s="1017"/>
      <c r="RYI266" s="1017"/>
      <c r="RYJ266" s="1017"/>
      <c r="RYK266" s="1017"/>
      <c r="RYL266" s="1017"/>
      <c r="RYM266" s="1017"/>
      <c r="RYN266" s="1017"/>
      <c r="RYO266" s="1017"/>
      <c r="RYP266" s="1017"/>
      <c r="RYQ266" s="1017"/>
      <c r="RYR266" s="1017"/>
      <c r="RYS266" s="1017"/>
      <c r="RYT266" s="1017"/>
      <c r="RYU266" s="1017"/>
      <c r="RYV266" s="1017"/>
      <c r="RYW266" s="1017"/>
      <c r="RYX266" s="1017"/>
      <c r="RYY266" s="1017"/>
      <c r="RYZ266" s="1017"/>
      <c r="RZA266" s="1017"/>
      <c r="RZB266" s="1017"/>
      <c r="RZC266" s="1017"/>
      <c r="RZD266" s="1017"/>
      <c r="RZE266" s="1017"/>
      <c r="RZF266" s="1017"/>
      <c r="RZG266" s="1017"/>
      <c r="RZH266" s="1017"/>
      <c r="RZI266" s="1017"/>
      <c r="RZJ266" s="1017"/>
      <c r="RZK266" s="1017"/>
      <c r="RZL266" s="1017"/>
      <c r="RZM266" s="1017"/>
      <c r="RZN266" s="1017"/>
      <c r="RZO266" s="1017"/>
      <c r="RZP266" s="1017"/>
      <c r="RZQ266" s="1017"/>
      <c r="RZR266" s="1017"/>
      <c r="RZS266" s="1017"/>
      <c r="RZT266" s="1017"/>
      <c r="RZU266" s="1017"/>
      <c r="RZV266" s="1017"/>
      <c r="RZW266" s="1017"/>
      <c r="RZX266" s="1017"/>
      <c r="RZY266" s="1017"/>
      <c r="RZZ266" s="1017"/>
      <c r="SAA266" s="1017"/>
      <c r="SAB266" s="1017"/>
      <c r="SAC266" s="1017"/>
      <c r="SAD266" s="1017"/>
      <c r="SAE266" s="1017"/>
      <c r="SAF266" s="1017"/>
      <c r="SAG266" s="1017"/>
      <c r="SAH266" s="1017"/>
      <c r="SAI266" s="1017"/>
      <c r="SAJ266" s="1017"/>
      <c r="SAK266" s="1017"/>
      <c r="SAL266" s="1017"/>
      <c r="SAM266" s="1017"/>
      <c r="SAN266" s="1017"/>
      <c r="SAO266" s="1017"/>
      <c r="SAP266" s="1017"/>
      <c r="SAQ266" s="1017"/>
      <c r="SAR266" s="1017"/>
      <c r="SAS266" s="1017"/>
      <c r="SAT266" s="1017"/>
      <c r="SAU266" s="1017"/>
      <c r="SAV266" s="1017"/>
      <c r="SAW266" s="1017"/>
      <c r="SAX266" s="1017"/>
      <c r="SAY266" s="1017"/>
      <c r="SAZ266" s="1017"/>
      <c r="SBA266" s="1017"/>
      <c r="SBB266" s="1017"/>
      <c r="SBC266" s="1017"/>
      <c r="SBD266" s="1017"/>
      <c r="SBE266" s="1017"/>
      <c r="SBF266" s="1017"/>
      <c r="SBG266" s="1017"/>
      <c r="SBH266" s="1017"/>
      <c r="SBI266" s="1017"/>
      <c r="SBJ266" s="1017"/>
      <c r="SBK266" s="1017"/>
      <c r="SBL266" s="1017"/>
      <c r="SBM266" s="1017"/>
      <c r="SBN266" s="1017"/>
      <c r="SBO266" s="1017"/>
      <c r="SBP266" s="1017"/>
      <c r="SBQ266" s="1017"/>
      <c r="SBR266" s="1017"/>
      <c r="SBS266" s="1017"/>
      <c r="SBT266" s="1017"/>
      <c r="SBU266" s="1017"/>
      <c r="SBV266" s="1017"/>
      <c r="SBW266" s="1017"/>
      <c r="SBX266" s="1017"/>
      <c r="SBY266" s="1017"/>
      <c r="SBZ266" s="1017"/>
      <c r="SCA266" s="1017"/>
      <c r="SCB266" s="1017"/>
      <c r="SCC266" s="1017"/>
      <c r="SCD266" s="1017"/>
      <c r="SCE266" s="1017"/>
      <c r="SCF266" s="1017"/>
      <c r="SCG266" s="1017"/>
      <c r="SCH266" s="1017"/>
      <c r="SCI266" s="1017"/>
      <c r="SCJ266" s="1017"/>
      <c r="SCK266" s="1017"/>
      <c r="SCL266" s="1017"/>
      <c r="SCM266" s="1017"/>
      <c r="SCN266" s="1017"/>
      <c r="SCO266" s="1017"/>
      <c r="SCP266" s="1017"/>
      <c r="SCQ266" s="1017"/>
      <c r="SCR266" s="1017"/>
      <c r="SCS266" s="1017"/>
      <c r="SCT266" s="1017"/>
      <c r="SCU266" s="1017"/>
      <c r="SCV266" s="1017"/>
      <c r="SCW266" s="1017"/>
      <c r="SCX266" s="1017"/>
      <c r="SCY266" s="1017"/>
      <c r="SCZ266" s="1017"/>
      <c r="SDA266" s="1017"/>
      <c r="SDB266" s="1017"/>
      <c r="SDC266" s="1017"/>
      <c r="SDD266" s="1017"/>
      <c r="SDE266" s="1017"/>
      <c r="SDF266" s="1017"/>
      <c r="SDG266" s="1017"/>
      <c r="SDH266" s="1017"/>
      <c r="SDI266" s="1017"/>
      <c r="SDJ266" s="1017"/>
      <c r="SDK266" s="1017"/>
      <c r="SDL266" s="1017"/>
      <c r="SDM266" s="1017"/>
      <c r="SDN266" s="1017"/>
      <c r="SDO266" s="1017"/>
      <c r="SDP266" s="1017"/>
      <c r="SDQ266" s="1017"/>
      <c r="SDR266" s="1017"/>
      <c r="SDS266" s="1017"/>
      <c r="SDT266" s="1017"/>
      <c r="SDU266" s="1017"/>
      <c r="SDV266" s="1017"/>
      <c r="SDW266" s="1017"/>
      <c r="SDX266" s="1017"/>
      <c r="SDY266" s="1017"/>
      <c r="SDZ266" s="1017"/>
      <c r="SEA266" s="1017"/>
      <c r="SEB266" s="1017"/>
      <c r="SEC266" s="1017"/>
      <c r="SED266" s="1017"/>
      <c r="SEE266" s="1017"/>
      <c r="SEF266" s="1017"/>
      <c r="SEG266" s="1017"/>
      <c r="SEH266" s="1017"/>
      <c r="SEI266" s="1017"/>
      <c r="SEJ266" s="1017"/>
      <c r="SEK266" s="1017"/>
      <c r="SEL266" s="1017"/>
      <c r="SEM266" s="1017"/>
      <c r="SEN266" s="1017"/>
      <c r="SEO266" s="1017"/>
      <c r="SEP266" s="1017"/>
      <c r="SEQ266" s="1017"/>
      <c r="SER266" s="1017"/>
      <c r="SES266" s="1017"/>
      <c r="SET266" s="1017"/>
      <c r="SEU266" s="1017"/>
      <c r="SEV266" s="1017"/>
      <c r="SEW266" s="1017"/>
      <c r="SEX266" s="1017"/>
      <c r="SEY266" s="1017"/>
      <c r="SEZ266" s="1017"/>
      <c r="SFA266" s="1017"/>
      <c r="SFB266" s="1017"/>
      <c r="SFC266" s="1017"/>
      <c r="SFD266" s="1017"/>
      <c r="SFE266" s="1017"/>
      <c r="SFF266" s="1017"/>
      <c r="SFG266" s="1017"/>
      <c r="SFH266" s="1017"/>
      <c r="SFI266" s="1017"/>
      <c r="SFJ266" s="1017"/>
      <c r="SFK266" s="1017"/>
      <c r="SFL266" s="1017"/>
      <c r="SFM266" s="1017"/>
      <c r="SFN266" s="1017"/>
      <c r="SFO266" s="1017"/>
      <c r="SFP266" s="1017"/>
      <c r="SFQ266" s="1017"/>
      <c r="SFR266" s="1017"/>
      <c r="SFS266" s="1017"/>
      <c r="SFT266" s="1017"/>
      <c r="SFU266" s="1017"/>
      <c r="SFV266" s="1017"/>
      <c r="SFW266" s="1017"/>
      <c r="SFX266" s="1017"/>
      <c r="SFY266" s="1017"/>
      <c r="SFZ266" s="1017"/>
      <c r="SGA266" s="1017"/>
      <c r="SGB266" s="1017"/>
      <c r="SGC266" s="1017"/>
      <c r="SGD266" s="1017"/>
      <c r="SGE266" s="1017"/>
      <c r="SGF266" s="1017"/>
      <c r="SGG266" s="1017"/>
      <c r="SGH266" s="1017"/>
      <c r="SGI266" s="1017"/>
      <c r="SGJ266" s="1017"/>
      <c r="SGK266" s="1017"/>
      <c r="SGL266" s="1017"/>
      <c r="SGM266" s="1017"/>
      <c r="SGN266" s="1017"/>
      <c r="SGO266" s="1017"/>
      <c r="SGP266" s="1017"/>
      <c r="SGQ266" s="1017"/>
      <c r="SGR266" s="1017"/>
      <c r="SGS266" s="1017"/>
      <c r="SGT266" s="1017"/>
      <c r="SGU266" s="1017"/>
      <c r="SGV266" s="1017"/>
      <c r="SGW266" s="1017"/>
      <c r="SGX266" s="1017"/>
      <c r="SGY266" s="1017"/>
      <c r="SGZ266" s="1017"/>
      <c r="SHA266" s="1017"/>
      <c r="SHB266" s="1017"/>
      <c r="SHC266" s="1017"/>
      <c r="SHD266" s="1017"/>
      <c r="SHE266" s="1017"/>
      <c r="SHF266" s="1017"/>
      <c r="SHG266" s="1017"/>
      <c r="SHH266" s="1017"/>
      <c r="SHI266" s="1017"/>
      <c r="SHJ266" s="1017"/>
      <c r="SHK266" s="1017"/>
      <c r="SHL266" s="1017"/>
      <c r="SHM266" s="1017"/>
      <c r="SHN266" s="1017"/>
      <c r="SHO266" s="1017"/>
      <c r="SHP266" s="1017"/>
      <c r="SHQ266" s="1017"/>
      <c r="SHR266" s="1017"/>
      <c r="SHS266" s="1017"/>
      <c r="SHT266" s="1017"/>
      <c r="SHU266" s="1017"/>
      <c r="SHV266" s="1017"/>
      <c r="SHW266" s="1017"/>
      <c r="SHX266" s="1017"/>
      <c r="SHY266" s="1017"/>
      <c r="SHZ266" s="1017"/>
      <c r="SIA266" s="1017"/>
      <c r="SIB266" s="1017"/>
      <c r="SIC266" s="1017"/>
      <c r="SID266" s="1017"/>
      <c r="SIE266" s="1017"/>
      <c r="SIF266" s="1017"/>
      <c r="SIG266" s="1017"/>
      <c r="SIH266" s="1017"/>
      <c r="SII266" s="1017"/>
      <c r="SIJ266" s="1017"/>
      <c r="SIK266" s="1017"/>
      <c r="SIL266" s="1017"/>
      <c r="SIM266" s="1017"/>
      <c r="SIN266" s="1017"/>
      <c r="SIO266" s="1017"/>
      <c r="SIP266" s="1017"/>
      <c r="SIQ266" s="1017"/>
      <c r="SIR266" s="1017"/>
      <c r="SIS266" s="1017"/>
      <c r="SIT266" s="1017"/>
      <c r="SIU266" s="1017"/>
      <c r="SIV266" s="1017"/>
      <c r="SIW266" s="1017"/>
      <c r="SIX266" s="1017"/>
      <c r="SIY266" s="1017"/>
      <c r="SIZ266" s="1017"/>
      <c r="SJA266" s="1017"/>
      <c r="SJB266" s="1017"/>
      <c r="SJC266" s="1017"/>
      <c r="SJD266" s="1017"/>
      <c r="SJE266" s="1017"/>
      <c r="SJF266" s="1017"/>
      <c r="SJG266" s="1017"/>
      <c r="SJH266" s="1017"/>
      <c r="SJI266" s="1017"/>
      <c r="SJJ266" s="1017"/>
      <c r="SJK266" s="1017"/>
      <c r="SJL266" s="1017"/>
      <c r="SJM266" s="1017"/>
      <c r="SJN266" s="1017"/>
      <c r="SJO266" s="1017"/>
      <c r="SJP266" s="1017"/>
      <c r="SJQ266" s="1017"/>
      <c r="SJR266" s="1017"/>
      <c r="SJS266" s="1017"/>
      <c r="SJT266" s="1017"/>
      <c r="SJU266" s="1017"/>
      <c r="SJV266" s="1017"/>
      <c r="SJW266" s="1017"/>
      <c r="SJX266" s="1017"/>
      <c r="SJY266" s="1017"/>
      <c r="SJZ266" s="1017"/>
      <c r="SKA266" s="1017"/>
      <c r="SKB266" s="1017"/>
      <c r="SKC266" s="1017"/>
      <c r="SKD266" s="1017"/>
      <c r="SKE266" s="1017"/>
      <c r="SKF266" s="1017"/>
      <c r="SKG266" s="1017"/>
      <c r="SKH266" s="1017"/>
      <c r="SKI266" s="1017"/>
      <c r="SKJ266" s="1017"/>
      <c r="SKK266" s="1017"/>
      <c r="SKL266" s="1017"/>
      <c r="SKM266" s="1017"/>
      <c r="SKN266" s="1017"/>
      <c r="SKO266" s="1017"/>
      <c r="SKP266" s="1017"/>
      <c r="SKQ266" s="1017"/>
      <c r="SKR266" s="1017"/>
      <c r="SKS266" s="1017"/>
      <c r="SKT266" s="1017"/>
      <c r="SKU266" s="1017"/>
      <c r="SKV266" s="1017"/>
      <c r="SKW266" s="1017"/>
      <c r="SKX266" s="1017"/>
      <c r="SKY266" s="1017"/>
      <c r="SKZ266" s="1017"/>
      <c r="SLA266" s="1017"/>
      <c r="SLB266" s="1017"/>
      <c r="SLC266" s="1017"/>
      <c r="SLD266" s="1017"/>
      <c r="SLE266" s="1017"/>
      <c r="SLF266" s="1017"/>
      <c r="SLG266" s="1017"/>
      <c r="SLH266" s="1017"/>
      <c r="SLI266" s="1017"/>
      <c r="SLJ266" s="1017"/>
      <c r="SLK266" s="1017"/>
      <c r="SLL266" s="1017"/>
      <c r="SLM266" s="1017"/>
      <c r="SLN266" s="1017"/>
      <c r="SLO266" s="1017"/>
      <c r="SLP266" s="1017"/>
      <c r="SLQ266" s="1017"/>
      <c r="SLR266" s="1017"/>
      <c r="SLS266" s="1017"/>
      <c r="SLT266" s="1017"/>
      <c r="SLU266" s="1017"/>
      <c r="SLV266" s="1017"/>
      <c r="SLW266" s="1017"/>
      <c r="SLX266" s="1017"/>
      <c r="SLY266" s="1017"/>
      <c r="SLZ266" s="1017"/>
      <c r="SMA266" s="1017"/>
      <c r="SMB266" s="1017"/>
      <c r="SMC266" s="1017"/>
      <c r="SMD266" s="1017"/>
      <c r="SME266" s="1017"/>
      <c r="SMF266" s="1017"/>
      <c r="SMG266" s="1017"/>
      <c r="SMH266" s="1017"/>
      <c r="SMI266" s="1017"/>
      <c r="SMJ266" s="1017"/>
      <c r="SMK266" s="1017"/>
      <c r="SML266" s="1017"/>
      <c r="SMM266" s="1017"/>
      <c r="SMN266" s="1017"/>
      <c r="SMO266" s="1017"/>
      <c r="SMP266" s="1017"/>
      <c r="SMQ266" s="1017"/>
      <c r="SMR266" s="1017"/>
      <c r="SMS266" s="1017"/>
      <c r="SMT266" s="1017"/>
      <c r="SMU266" s="1017"/>
      <c r="SMV266" s="1017"/>
      <c r="SMW266" s="1017"/>
      <c r="SMX266" s="1017"/>
      <c r="SMY266" s="1017"/>
      <c r="SMZ266" s="1017"/>
      <c r="SNA266" s="1017"/>
      <c r="SNB266" s="1017"/>
      <c r="SNC266" s="1017"/>
      <c r="SND266" s="1017"/>
      <c r="SNE266" s="1017"/>
      <c r="SNF266" s="1017"/>
      <c r="SNG266" s="1017"/>
      <c r="SNH266" s="1017"/>
      <c r="SNI266" s="1017"/>
      <c r="SNJ266" s="1017"/>
      <c r="SNK266" s="1017"/>
      <c r="SNL266" s="1017"/>
      <c r="SNM266" s="1017"/>
      <c r="SNN266" s="1017"/>
      <c r="SNO266" s="1017"/>
      <c r="SNP266" s="1017"/>
      <c r="SNQ266" s="1017"/>
      <c r="SNR266" s="1017"/>
      <c r="SNS266" s="1017"/>
      <c r="SNT266" s="1017"/>
      <c r="SNU266" s="1017"/>
      <c r="SNV266" s="1017"/>
      <c r="SNW266" s="1017"/>
      <c r="SNX266" s="1017"/>
      <c r="SNY266" s="1017"/>
      <c r="SNZ266" s="1017"/>
      <c r="SOA266" s="1017"/>
      <c r="SOB266" s="1017"/>
      <c r="SOC266" s="1017"/>
      <c r="SOD266" s="1017"/>
      <c r="SOE266" s="1017"/>
      <c r="SOF266" s="1017"/>
      <c r="SOG266" s="1017"/>
      <c r="SOH266" s="1017"/>
      <c r="SOI266" s="1017"/>
      <c r="SOJ266" s="1017"/>
      <c r="SOK266" s="1017"/>
      <c r="SOL266" s="1017"/>
      <c r="SOM266" s="1017"/>
      <c r="SON266" s="1017"/>
      <c r="SOO266" s="1017"/>
      <c r="SOP266" s="1017"/>
      <c r="SOQ266" s="1017"/>
      <c r="SOR266" s="1017"/>
      <c r="SOS266" s="1017"/>
      <c r="SOT266" s="1017"/>
      <c r="SOU266" s="1017"/>
      <c r="SOV266" s="1017"/>
      <c r="SOW266" s="1017"/>
      <c r="SOX266" s="1017"/>
      <c r="SOY266" s="1017"/>
      <c r="SOZ266" s="1017"/>
      <c r="SPA266" s="1017"/>
      <c r="SPB266" s="1017"/>
      <c r="SPC266" s="1017"/>
      <c r="SPD266" s="1017"/>
      <c r="SPE266" s="1017"/>
      <c r="SPF266" s="1017"/>
      <c r="SPG266" s="1017"/>
      <c r="SPH266" s="1017"/>
      <c r="SPI266" s="1017"/>
      <c r="SPJ266" s="1017"/>
      <c r="SPK266" s="1017"/>
      <c r="SPL266" s="1017"/>
      <c r="SPM266" s="1017"/>
      <c r="SPN266" s="1017"/>
      <c r="SPO266" s="1017"/>
      <c r="SPP266" s="1017"/>
      <c r="SPQ266" s="1017"/>
      <c r="SPR266" s="1017"/>
      <c r="SPS266" s="1017"/>
      <c r="SPT266" s="1017"/>
      <c r="SPU266" s="1017"/>
      <c r="SPV266" s="1017"/>
      <c r="SPW266" s="1017"/>
      <c r="SPX266" s="1017"/>
      <c r="SPY266" s="1017"/>
      <c r="SPZ266" s="1017"/>
      <c r="SQA266" s="1017"/>
      <c r="SQB266" s="1017"/>
      <c r="SQC266" s="1017"/>
      <c r="SQD266" s="1017"/>
      <c r="SQE266" s="1017"/>
      <c r="SQF266" s="1017"/>
      <c r="SQG266" s="1017"/>
      <c r="SQH266" s="1017"/>
      <c r="SQI266" s="1017"/>
      <c r="SQJ266" s="1017"/>
      <c r="SQK266" s="1017"/>
      <c r="SQL266" s="1017"/>
      <c r="SQM266" s="1017"/>
      <c r="SQN266" s="1017"/>
      <c r="SQO266" s="1017"/>
      <c r="SQP266" s="1017"/>
      <c r="SQQ266" s="1017"/>
      <c r="SQR266" s="1017"/>
      <c r="SQS266" s="1017"/>
      <c r="SQT266" s="1017"/>
      <c r="SQU266" s="1017"/>
      <c r="SQV266" s="1017"/>
      <c r="SQW266" s="1017"/>
      <c r="SQX266" s="1017"/>
      <c r="SQY266" s="1017"/>
      <c r="SQZ266" s="1017"/>
      <c r="SRA266" s="1017"/>
      <c r="SRB266" s="1017"/>
      <c r="SRC266" s="1017"/>
      <c r="SRD266" s="1017"/>
      <c r="SRE266" s="1017"/>
      <c r="SRF266" s="1017"/>
      <c r="SRG266" s="1017"/>
      <c r="SRH266" s="1017"/>
      <c r="SRI266" s="1017"/>
      <c r="SRJ266" s="1017"/>
      <c r="SRK266" s="1017"/>
      <c r="SRL266" s="1017"/>
      <c r="SRM266" s="1017"/>
      <c r="SRN266" s="1017"/>
      <c r="SRO266" s="1017"/>
      <c r="SRP266" s="1017"/>
      <c r="SRQ266" s="1017"/>
      <c r="SRR266" s="1017"/>
      <c r="SRS266" s="1017"/>
      <c r="SRT266" s="1017"/>
      <c r="SRU266" s="1017"/>
      <c r="SRV266" s="1017"/>
      <c r="SRW266" s="1017"/>
      <c r="SRX266" s="1017"/>
      <c r="SRY266" s="1017"/>
      <c r="SRZ266" s="1017"/>
      <c r="SSA266" s="1017"/>
      <c r="SSB266" s="1017"/>
      <c r="SSC266" s="1017"/>
      <c r="SSD266" s="1017"/>
      <c r="SSE266" s="1017"/>
      <c r="SSF266" s="1017"/>
      <c r="SSG266" s="1017"/>
      <c r="SSH266" s="1017"/>
      <c r="SSI266" s="1017"/>
      <c r="SSJ266" s="1017"/>
      <c r="SSK266" s="1017"/>
      <c r="SSL266" s="1017"/>
      <c r="SSM266" s="1017"/>
      <c r="SSN266" s="1017"/>
      <c r="SSO266" s="1017"/>
      <c r="SSP266" s="1017"/>
      <c r="SSQ266" s="1017"/>
      <c r="SSR266" s="1017"/>
      <c r="SSS266" s="1017"/>
      <c r="SST266" s="1017"/>
      <c r="SSU266" s="1017"/>
      <c r="SSV266" s="1017"/>
      <c r="SSW266" s="1017"/>
      <c r="SSX266" s="1017"/>
      <c r="SSY266" s="1017"/>
      <c r="SSZ266" s="1017"/>
      <c r="STA266" s="1017"/>
      <c r="STB266" s="1017"/>
      <c r="STC266" s="1017"/>
      <c r="STD266" s="1017"/>
      <c r="STE266" s="1017"/>
      <c r="STF266" s="1017"/>
      <c r="STG266" s="1017"/>
      <c r="STH266" s="1017"/>
      <c r="STI266" s="1017"/>
      <c r="STJ266" s="1017"/>
      <c r="STK266" s="1017"/>
      <c r="STL266" s="1017"/>
      <c r="STM266" s="1017"/>
      <c r="STN266" s="1017"/>
      <c r="STO266" s="1017"/>
      <c r="STP266" s="1017"/>
      <c r="STQ266" s="1017"/>
      <c r="STR266" s="1017"/>
      <c r="STS266" s="1017"/>
      <c r="STT266" s="1017"/>
      <c r="STU266" s="1017"/>
      <c r="STV266" s="1017"/>
      <c r="STW266" s="1017"/>
      <c r="STX266" s="1017"/>
      <c r="STY266" s="1017"/>
      <c r="STZ266" s="1017"/>
      <c r="SUA266" s="1017"/>
      <c r="SUB266" s="1017"/>
      <c r="SUC266" s="1017"/>
      <c r="SUD266" s="1017"/>
      <c r="SUE266" s="1017"/>
      <c r="SUF266" s="1017"/>
      <c r="SUG266" s="1017"/>
      <c r="SUH266" s="1017"/>
      <c r="SUI266" s="1017"/>
      <c r="SUJ266" s="1017"/>
      <c r="SUK266" s="1017"/>
      <c r="SUL266" s="1017"/>
      <c r="SUM266" s="1017"/>
      <c r="SUN266" s="1017"/>
      <c r="SUO266" s="1017"/>
      <c r="SUP266" s="1017"/>
      <c r="SUQ266" s="1017"/>
      <c r="SUR266" s="1017"/>
      <c r="SUS266" s="1017"/>
      <c r="SUT266" s="1017"/>
      <c r="SUU266" s="1017"/>
      <c r="SUV266" s="1017"/>
      <c r="SUW266" s="1017"/>
      <c r="SUX266" s="1017"/>
      <c r="SUY266" s="1017"/>
      <c r="SUZ266" s="1017"/>
      <c r="SVA266" s="1017"/>
      <c r="SVB266" s="1017"/>
      <c r="SVC266" s="1017"/>
      <c r="SVD266" s="1017"/>
      <c r="SVE266" s="1017"/>
      <c r="SVF266" s="1017"/>
      <c r="SVG266" s="1017"/>
      <c r="SVH266" s="1017"/>
      <c r="SVI266" s="1017"/>
      <c r="SVJ266" s="1017"/>
      <c r="SVK266" s="1017"/>
      <c r="SVL266" s="1017"/>
      <c r="SVM266" s="1017"/>
      <c r="SVN266" s="1017"/>
      <c r="SVO266" s="1017"/>
      <c r="SVP266" s="1017"/>
      <c r="SVQ266" s="1017"/>
      <c r="SVR266" s="1017"/>
      <c r="SVS266" s="1017"/>
      <c r="SVT266" s="1017"/>
      <c r="SVU266" s="1017"/>
      <c r="SVV266" s="1017"/>
      <c r="SVW266" s="1017"/>
      <c r="SVX266" s="1017"/>
      <c r="SVY266" s="1017"/>
      <c r="SVZ266" s="1017"/>
      <c r="SWA266" s="1017"/>
      <c r="SWB266" s="1017"/>
      <c r="SWC266" s="1017"/>
      <c r="SWD266" s="1017"/>
      <c r="SWE266" s="1017"/>
      <c r="SWF266" s="1017"/>
      <c r="SWG266" s="1017"/>
      <c r="SWH266" s="1017"/>
      <c r="SWI266" s="1017"/>
      <c r="SWJ266" s="1017"/>
      <c r="SWK266" s="1017"/>
      <c r="SWL266" s="1017"/>
      <c r="SWM266" s="1017"/>
      <c r="SWN266" s="1017"/>
      <c r="SWO266" s="1017"/>
      <c r="SWP266" s="1017"/>
      <c r="SWQ266" s="1017"/>
      <c r="SWR266" s="1017"/>
      <c r="SWS266" s="1017"/>
      <c r="SWT266" s="1017"/>
      <c r="SWU266" s="1017"/>
      <c r="SWV266" s="1017"/>
      <c r="SWW266" s="1017"/>
      <c r="SWX266" s="1017"/>
      <c r="SWY266" s="1017"/>
      <c r="SWZ266" s="1017"/>
      <c r="SXA266" s="1017"/>
      <c r="SXB266" s="1017"/>
      <c r="SXC266" s="1017"/>
      <c r="SXD266" s="1017"/>
      <c r="SXE266" s="1017"/>
      <c r="SXF266" s="1017"/>
      <c r="SXG266" s="1017"/>
      <c r="SXH266" s="1017"/>
      <c r="SXI266" s="1017"/>
      <c r="SXJ266" s="1017"/>
      <c r="SXK266" s="1017"/>
      <c r="SXL266" s="1017"/>
      <c r="SXM266" s="1017"/>
      <c r="SXN266" s="1017"/>
      <c r="SXO266" s="1017"/>
      <c r="SXP266" s="1017"/>
      <c r="SXQ266" s="1017"/>
      <c r="SXR266" s="1017"/>
      <c r="SXS266" s="1017"/>
      <c r="SXT266" s="1017"/>
      <c r="SXU266" s="1017"/>
      <c r="SXV266" s="1017"/>
      <c r="SXW266" s="1017"/>
      <c r="SXX266" s="1017"/>
      <c r="SXY266" s="1017"/>
      <c r="SXZ266" s="1017"/>
      <c r="SYA266" s="1017"/>
      <c r="SYB266" s="1017"/>
      <c r="SYC266" s="1017"/>
      <c r="SYD266" s="1017"/>
      <c r="SYE266" s="1017"/>
      <c r="SYF266" s="1017"/>
      <c r="SYG266" s="1017"/>
      <c r="SYH266" s="1017"/>
      <c r="SYI266" s="1017"/>
      <c r="SYJ266" s="1017"/>
      <c r="SYK266" s="1017"/>
      <c r="SYL266" s="1017"/>
      <c r="SYM266" s="1017"/>
      <c r="SYN266" s="1017"/>
      <c r="SYO266" s="1017"/>
      <c r="SYP266" s="1017"/>
      <c r="SYQ266" s="1017"/>
      <c r="SYR266" s="1017"/>
      <c r="SYS266" s="1017"/>
      <c r="SYT266" s="1017"/>
      <c r="SYU266" s="1017"/>
      <c r="SYV266" s="1017"/>
      <c r="SYW266" s="1017"/>
      <c r="SYX266" s="1017"/>
      <c r="SYY266" s="1017"/>
      <c r="SYZ266" s="1017"/>
      <c r="SZA266" s="1017"/>
      <c r="SZB266" s="1017"/>
      <c r="SZC266" s="1017"/>
      <c r="SZD266" s="1017"/>
      <c r="SZE266" s="1017"/>
      <c r="SZF266" s="1017"/>
      <c r="SZG266" s="1017"/>
      <c r="SZH266" s="1017"/>
      <c r="SZI266" s="1017"/>
      <c r="SZJ266" s="1017"/>
      <c r="SZK266" s="1017"/>
      <c r="SZL266" s="1017"/>
      <c r="SZM266" s="1017"/>
      <c r="SZN266" s="1017"/>
      <c r="SZO266" s="1017"/>
      <c r="SZP266" s="1017"/>
      <c r="SZQ266" s="1017"/>
      <c r="SZR266" s="1017"/>
      <c r="SZS266" s="1017"/>
      <c r="SZT266" s="1017"/>
      <c r="SZU266" s="1017"/>
      <c r="SZV266" s="1017"/>
      <c r="SZW266" s="1017"/>
      <c r="SZX266" s="1017"/>
      <c r="SZY266" s="1017"/>
      <c r="SZZ266" s="1017"/>
      <c r="TAA266" s="1017"/>
      <c r="TAB266" s="1017"/>
      <c r="TAC266" s="1017"/>
      <c r="TAD266" s="1017"/>
      <c r="TAE266" s="1017"/>
      <c r="TAF266" s="1017"/>
      <c r="TAG266" s="1017"/>
      <c r="TAH266" s="1017"/>
      <c r="TAI266" s="1017"/>
      <c r="TAJ266" s="1017"/>
      <c r="TAK266" s="1017"/>
      <c r="TAL266" s="1017"/>
      <c r="TAM266" s="1017"/>
      <c r="TAN266" s="1017"/>
      <c r="TAO266" s="1017"/>
      <c r="TAP266" s="1017"/>
      <c r="TAQ266" s="1017"/>
      <c r="TAR266" s="1017"/>
      <c r="TAS266" s="1017"/>
      <c r="TAT266" s="1017"/>
      <c r="TAU266" s="1017"/>
      <c r="TAV266" s="1017"/>
      <c r="TAW266" s="1017"/>
      <c r="TAX266" s="1017"/>
      <c r="TAY266" s="1017"/>
      <c r="TAZ266" s="1017"/>
      <c r="TBA266" s="1017"/>
      <c r="TBB266" s="1017"/>
      <c r="TBC266" s="1017"/>
      <c r="TBD266" s="1017"/>
      <c r="TBE266" s="1017"/>
      <c r="TBF266" s="1017"/>
      <c r="TBG266" s="1017"/>
      <c r="TBH266" s="1017"/>
      <c r="TBI266" s="1017"/>
      <c r="TBJ266" s="1017"/>
      <c r="TBK266" s="1017"/>
      <c r="TBL266" s="1017"/>
      <c r="TBM266" s="1017"/>
      <c r="TBN266" s="1017"/>
      <c r="TBO266" s="1017"/>
      <c r="TBP266" s="1017"/>
      <c r="TBQ266" s="1017"/>
      <c r="TBR266" s="1017"/>
      <c r="TBS266" s="1017"/>
      <c r="TBT266" s="1017"/>
      <c r="TBU266" s="1017"/>
      <c r="TBV266" s="1017"/>
      <c r="TBW266" s="1017"/>
      <c r="TBX266" s="1017"/>
      <c r="TBY266" s="1017"/>
      <c r="TBZ266" s="1017"/>
      <c r="TCA266" s="1017"/>
      <c r="TCB266" s="1017"/>
      <c r="TCC266" s="1017"/>
      <c r="TCD266" s="1017"/>
      <c r="TCE266" s="1017"/>
      <c r="TCF266" s="1017"/>
      <c r="TCG266" s="1017"/>
      <c r="TCH266" s="1017"/>
      <c r="TCI266" s="1017"/>
      <c r="TCJ266" s="1017"/>
      <c r="TCK266" s="1017"/>
      <c r="TCL266" s="1017"/>
      <c r="TCM266" s="1017"/>
      <c r="TCN266" s="1017"/>
      <c r="TCO266" s="1017"/>
      <c r="TCP266" s="1017"/>
      <c r="TCQ266" s="1017"/>
      <c r="TCR266" s="1017"/>
      <c r="TCS266" s="1017"/>
      <c r="TCT266" s="1017"/>
      <c r="TCU266" s="1017"/>
      <c r="TCV266" s="1017"/>
      <c r="TCW266" s="1017"/>
      <c r="TCX266" s="1017"/>
      <c r="TCY266" s="1017"/>
      <c r="TCZ266" s="1017"/>
      <c r="TDA266" s="1017"/>
      <c r="TDB266" s="1017"/>
      <c r="TDC266" s="1017"/>
      <c r="TDD266" s="1017"/>
      <c r="TDE266" s="1017"/>
      <c r="TDF266" s="1017"/>
      <c r="TDG266" s="1017"/>
      <c r="TDH266" s="1017"/>
      <c r="TDI266" s="1017"/>
      <c r="TDJ266" s="1017"/>
      <c r="TDK266" s="1017"/>
      <c r="TDL266" s="1017"/>
      <c r="TDM266" s="1017"/>
      <c r="TDN266" s="1017"/>
      <c r="TDO266" s="1017"/>
      <c r="TDP266" s="1017"/>
      <c r="TDQ266" s="1017"/>
      <c r="TDR266" s="1017"/>
      <c r="TDS266" s="1017"/>
      <c r="TDT266" s="1017"/>
      <c r="TDU266" s="1017"/>
      <c r="TDV266" s="1017"/>
      <c r="TDW266" s="1017"/>
      <c r="TDX266" s="1017"/>
      <c r="TDY266" s="1017"/>
      <c r="TDZ266" s="1017"/>
      <c r="TEA266" s="1017"/>
      <c r="TEB266" s="1017"/>
      <c r="TEC266" s="1017"/>
      <c r="TED266" s="1017"/>
      <c r="TEE266" s="1017"/>
      <c r="TEF266" s="1017"/>
      <c r="TEG266" s="1017"/>
      <c r="TEH266" s="1017"/>
      <c r="TEI266" s="1017"/>
      <c r="TEJ266" s="1017"/>
      <c r="TEK266" s="1017"/>
      <c r="TEL266" s="1017"/>
      <c r="TEM266" s="1017"/>
      <c r="TEN266" s="1017"/>
      <c r="TEO266" s="1017"/>
      <c r="TEP266" s="1017"/>
      <c r="TEQ266" s="1017"/>
      <c r="TER266" s="1017"/>
      <c r="TES266" s="1017"/>
      <c r="TET266" s="1017"/>
      <c r="TEU266" s="1017"/>
      <c r="TEV266" s="1017"/>
      <c r="TEW266" s="1017"/>
      <c r="TEX266" s="1017"/>
      <c r="TEY266" s="1017"/>
      <c r="TEZ266" s="1017"/>
      <c r="TFA266" s="1017"/>
      <c r="TFB266" s="1017"/>
      <c r="TFC266" s="1017"/>
      <c r="TFD266" s="1017"/>
      <c r="TFE266" s="1017"/>
      <c r="TFF266" s="1017"/>
      <c r="TFG266" s="1017"/>
      <c r="TFH266" s="1017"/>
      <c r="TFI266" s="1017"/>
      <c r="TFJ266" s="1017"/>
      <c r="TFK266" s="1017"/>
      <c r="TFL266" s="1017"/>
      <c r="TFM266" s="1017"/>
      <c r="TFN266" s="1017"/>
      <c r="TFO266" s="1017"/>
      <c r="TFP266" s="1017"/>
      <c r="TFQ266" s="1017"/>
      <c r="TFR266" s="1017"/>
      <c r="TFS266" s="1017"/>
      <c r="TFT266" s="1017"/>
      <c r="TFU266" s="1017"/>
      <c r="TFV266" s="1017"/>
      <c r="TFW266" s="1017"/>
      <c r="TFX266" s="1017"/>
      <c r="TFY266" s="1017"/>
      <c r="TFZ266" s="1017"/>
      <c r="TGA266" s="1017"/>
      <c r="TGB266" s="1017"/>
      <c r="TGC266" s="1017"/>
      <c r="TGD266" s="1017"/>
      <c r="TGE266" s="1017"/>
      <c r="TGF266" s="1017"/>
      <c r="TGG266" s="1017"/>
      <c r="TGH266" s="1017"/>
      <c r="TGI266" s="1017"/>
      <c r="TGJ266" s="1017"/>
      <c r="TGK266" s="1017"/>
      <c r="TGL266" s="1017"/>
      <c r="TGM266" s="1017"/>
      <c r="TGN266" s="1017"/>
      <c r="TGO266" s="1017"/>
      <c r="TGP266" s="1017"/>
      <c r="TGQ266" s="1017"/>
      <c r="TGR266" s="1017"/>
      <c r="TGS266" s="1017"/>
      <c r="TGT266" s="1017"/>
      <c r="TGU266" s="1017"/>
      <c r="TGV266" s="1017"/>
      <c r="TGW266" s="1017"/>
      <c r="TGX266" s="1017"/>
      <c r="TGY266" s="1017"/>
      <c r="TGZ266" s="1017"/>
      <c r="THA266" s="1017"/>
      <c r="THB266" s="1017"/>
      <c r="THC266" s="1017"/>
      <c r="THD266" s="1017"/>
      <c r="THE266" s="1017"/>
      <c r="THF266" s="1017"/>
      <c r="THG266" s="1017"/>
      <c r="THH266" s="1017"/>
      <c r="THI266" s="1017"/>
      <c r="THJ266" s="1017"/>
      <c r="THK266" s="1017"/>
      <c r="THL266" s="1017"/>
      <c r="THM266" s="1017"/>
      <c r="THN266" s="1017"/>
      <c r="THO266" s="1017"/>
      <c r="THP266" s="1017"/>
      <c r="THQ266" s="1017"/>
      <c r="THR266" s="1017"/>
      <c r="THS266" s="1017"/>
      <c r="THT266" s="1017"/>
      <c r="THU266" s="1017"/>
      <c r="THV266" s="1017"/>
      <c r="THW266" s="1017"/>
      <c r="THX266" s="1017"/>
      <c r="THY266" s="1017"/>
      <c r="THZ266" s="1017"/>
      <c r="TIA266" s="1017"/>
      <c r="TIB266" s="1017"/>
      <c r="TIC266" s="1017"/>
      <c r="TID266" s="1017"/>
      <c r="TIE266" s="1017"/>
      <c r="TIF266" s="1017"/>
      <c r="TIG266" s="1017"/>
      <c r="TIH266" s="1017"/>
      <c r="TII266" s="1017"/>
      <c r="TIJ266" s="1017"/>
      <c r="TIK266" s="1017"/>
      <c r="TIL266" s="1017"/>
      <c r="TIM266" s="1017"/>
      <c r="TIN266" s="1017"/>
      <c r="TIO266" s="1017"/>
      <c r="TIP266" s="1017"/>
      <c r="TIQ266" s="1017"/>
      <c r="TIR266" s="1017"/>
      <c r="TIS266" s="1017"/>
      <c r="TIT266" s="1017"/>
      <c r="TIU266" s="1017"/>
      <c r="TIV266" s="1017"/>
      <c r="TIW266" s="1017"/>
      <c r="TIX266" s="1017"/>
      <c r="TIY266" s="1017"/>
      <c r="TIZ266" s="1017"/>
      <c r="TJA266" s="1017"/>
      <c r="TJB266" s="1017"/>
      <c r="TJC266" s="1017"/>
      <c r="TJD266" s="1017"/>
      <c r="TJE266" s="1017"/>
      <c r="TJF266" s="1017"/>
      <c r="TJG266" s="1017"/>
      <c r="TJH266" s="1017"/>
      <c r="TJI266" s="1017"/>
      <c r="TJJ266" s="1017"/>
      <c r="TJK266" s="1017"/>
      <c r="TJL266" s="1017"/>
      <c r="TJM266" s="1017"/>
      <c r="TJN266" s="1017"/>
      <c r="TJO266" s="1017"/>
      <c r="TJP266" s="1017"/>
      <c r="TJQ266" s="1017"/>
      <c r="TJR266" s="1017"/>
      <c r="TJS266" s="1017"/>
      <c r="TJT266" s="1017"/>
      <c r="TJU266" s="1017"/>
      <c r="TJV266" s="1017"/>
      <c r="TJW266" s="1017"/>
      <c r="TJX266" s="1017"/>
      <c r="TJY266" s="1017"/>
      <c r="TJZ266" s="1017"/>
      <c r="TKA266" s="1017"/>
      <c r="TKB266" s="1017"/>
      <c r="TKC266" s="1017"/>
      <c r="TKD266" s="1017"/>
      <c r="TKE266" s="1017"/>
      <c r="TKF266" s="1017"/>
      <c r="TKG266" s="1017"/>
      <c r="TKH266" s="1017"/>
      <c r="TKI266" s="1017"/>
      <c r="TKJ266" s="1017"/>
      <c r="TKK266" s="1017"/>
      <c r="TKL266" s="1017"/>
      <c r="TKM266" s="1017"/>
      <c r="TKN266" s="1017"/>
      <c r="TKO266" s="1017"/>
      <c r="TKP266" s="1017"/>
      <c r="TKQ266" s="1017"/>
      <c r="TKR266" s="1017"/>
      <c r="TKS266" s="1017"/>
      <c r="TKT266" s="1017"/>
      <c r="TKU266" s="1017"/>
      <c r="TKV266" s="1017"/>
      <c r="TKW266" s="1017"/>
      <c r="TKX266" s="1017"/>
      <c r="TKY266" s="1017"/>
      <c r="TKZ266" s="1017"/>
      <c r="TLA266" s="1017"/>
      <c r="TLB266" s="1017"/>
      <c r="TLC266" s="1017"/>
      <c r="TLD266" s="1017"/>
      <c r="TLE266" s="1017"/>
      <c r="TLF266" s="1017"/>
      <c r="TLG266" s="1017"/>
      <c r="TLH266" s="1017"/>
      <c r="TLI266" s="1017"/>
      <c r="TLJ266" s="1017"/>
      <c r="TLK266" s="1017"/>
      <c r="TLL266" s="1017"/>
      <c r="TLM266" s="1017"/>
      <c r="TLN266" s="1017"/>
      <c r="TLO266" s="1017"/>
      <c r="TLP266" s="1017"/>
      <c r="TLQ266" s="1017"/>
      <c r="TLR266" s="1017"/>
      <c r="TLS266" s="1017"/>
      <c r="TLT266" s="1017"/>
      <c r="TLU266" s="1017"/>
      <c r="TLV266" s="1017"/>
      <c r="TLW266" s="1017"/>
      <c r="TLX266" s="1017"/>
      <c r="TLY266" s="1017"/>
      <c r="TLZ266" s="1017"/>
      <c r="TMA266" s="1017"/>
      <c r="TMB266" s="1017"/>
      <c r="TMC266" s="1017"/>
      <c r="TMD266" s="1017"/>
      <c r="TME266" s="1017"/>
      <c r="TMF266" s="1017"/>
      <c r="TMG266" s="1017"/>
      <c r="TMH266" s="1017"/>
      <c r="TMI266" s="1017"/>
      <c r="TMJ266" s="1017"/>
      <c r="TMK266" s="1017"/>
      <c r="TML266" s="1017"/>
      <c r="TMM266" s="1017"/>
      <c r="TMN266" s="1017"/>
      <c r="TMO266" s="1017"/>
      <c r="TMP266" s="1017"/>
      <c r="TMQ266" s="1017"/>
      <c r="TMR266" s="1017"/>
      <c r="TMS266" s="1017"/>
      <c r="TMT266" s="1017"/>
      <c r="TMU266" s="1017"/>
      <c r="TMV266" s="1017"/>
      <c r="TMW266" s="1017"/>
      <c r="TMX266" s="1017"/>
      <c r="TMY266" s="1017"/>
      <c r="TMZ266" s="1017"/>
      <c r="TNA266" s="1017"/>
      <c r="TNB266" s="1017"/>
      <c r="TNC266" s="1017"/>
      <c r="TND266" s="1017"/>
      <c r="TNE266" s="1017"/>
      <c r="TNF266" s="1017"/>
      <c r="TNG266" s="1017"/>
      <c r="TNH266" s="1017"/>
      <c r="TNI266" s="1017"/>
      <c r="TNJ266" s="1017"/>
      <c r="TNK266" s="1017"/>
      <c r="TNL266" s="1017"/>
      <c r="TNM266" s="1017"/>
      <c r="TNN266" s="1017"/>
      <c r="TNO266" s="1017"/>
      <c r="TNP266" s="1017"/>
      <c r="TNQ266" s="1017"/>
      <c r="TNR266" s="1017"/>
      <c r="TNS266" s="1017"/>
      <c r="TNT266" s="1017"/>
      <c r="TNU266" s="1017"/>
      <c r="TNV266" s="1017"/>
      <c r="TNW266" s="1017"/>
      <c r="TNX266" s="1017"/>
      <c r="TNY266" s="1017"/>
      <c r="TNZ266" s="1017"/>
      <c r="TOA266" s="1017"/>
      <c r="TOB266" s="1017"/>
      <c r="TOC266" s="1017"/>
      <c r="TOD266" s="1017"/>
      <c r="TOE266" s="1017"/>
      <c r="TOF266" s="1017"/>
      <c r="TOG266" s="1017"/>
      <c r="TOH266" s="1017"/>
      <c r="TOI266" s="1017"/>
      <c r="TOJ266" s="1017"/>
      <c r="TOK266" s="1017"/>
      <c r="TOL266" s="1017"/>
      <c r="TOM266" s="1017"/>
      <c r="TON266" s="1017"/>
      <c r="TOO266" s="1017"/>
      <c r="TOP266" s="1017"/>
      <c r="TOQ266" s="1017"/>
      <c r="TOR266" s="1017"/>
      <c r="TOS266" s="1017"/>
      <c r="TOT266" s="1017"/>
      <c r="TOU266" s="1017"/>
      <c r="TOV266" s="1017"/>
      <c r="TOW266" s="1017"/>
      <c r="TOX266" s="1017"/>
      <c r="TOY266" s="1017"/>
      <c r="TOZ266" s="1017"/>
      <c r="TPA266" s="1017"/>
      <c r="TPB266" s="1017"/>
      <c r="TPC266" s="1017"/>
      <c r="TPD266" s="1017"/>
      <c r="TPE266" s="1017"/>
      <c r="TPF266" s="1017"/>
      <c r="TPG266" s="1017"/>
      <c r="TPH266" s="1017"/>
      <c r="TPI266" s="1017"/>
      <c r="TPJ266" s="1017"/>
      <c r="TPK266" s="1017"/>
      <c r="TPL266" s="1017"/>
      <c r="TPM266" s="1017"/>
      <c r="TPN266" s="1017"/>
      <c r="TPO266" s="1017"/>
      <c r="TPP266" s="1017"/>
      <c r="TPQ266" s="1017"/>
      <c r="TPR266" s="1017"/>
      <c r="TPS266" s="1017"/>
      <c r="TPT266" s="1017"/>
      <c r="TPU266" s="1017"/>
      <c r="TPV266" s="1017"/>
      <c r="TPW266" s="1017"/>
      <c r="TPX266" s="1017"/>
      <c r="TPY266" s="1017"/>
      <c r="TPZ266" s="1017"/>
      <c r="TQA266" s="1017"/>
      <c r="TQB266" s="1017"/>
      <c r="TQC266" s="1017"/>
      <c r="TQD266" s="1017"/>
      <c r="TQE266" s="1017"/>
      <c r="TQF266" s="1017"/>
      <c r="TQG266" s="1017"/>
      <c r="TQH266" s="1017"/>
      <c r="TQI266" s="1017"/>
      <c r="TQJ266" s="1017"/>
      <c r="TQK266" s="1017"/>
      <c r="TQL266" s="1017"/>
      <c r="TQM266" s="1017"/>
      <c r="TQN266" s="1017"/>
      <c r="TQO266" s="1017"/>
      <c r="TQP266" s="1017"/>
      <c r="TQQ266" s="1017"/>
      <c r="TQR266" s="1017"/>
      <c r="TQS266" s="1017"/>
      <c r="TQT266" s="1017"/>
      <c r="TQU266" s="1017"/>
      <c r="TQV266" s="1017"/>
      <c r="TQW266" s="1017"/>
      <c r="TQX266" s="1017"/>
      <c r="TQY266" s="1017"/>
      <c r="TQZ266" s="1017"/>
      <c r="TRA266" s="1017"/>
      <c r="TRB266" s="1017"/>
      <c r="TRC266" s="1017"/>
      <c r="TRD266" s="1017"/>
      <c r="TRE266" s="1017"/>
      <c r="TRF266" s="1017"/>
      <c r="TRG266" s="1017"/>
      <c r="TRH266" s="1017"/>
      <c r="TRI266" s="1017"/>
      <c r="TRJ266" s="1017"/>
      <c r="TRK266" s="1017"/>
      <c r="TRL266" s="1017"/>
      <c r="TRM266" s="1017"/>
      <c r="TRN266" s="1017"/>
      <c r="TRO266" s="1017"/>
      <c r="TRP266" s="1017"/>
      <c r="TRQ266" s="1017"/>
      <c r="TRR266" s="1017"/>
      <c r="TRS266" s="1017"/>
      <c r="TRT266" s="1017"/>
      <c r="TRU266" s="1017"/>
      <c r="TRV266" s="1017"/>
      <c r="TRW266" s="1017"/>
      <c r="TRX266" s="1017"/>
      <c r="TRY266" s="1017"/>
      <c r="TRZ266" s="1017"/>
      <c r="TSA266" s="1017"/>
      <c r="TSB266" s="1017"/>
      <c r="TSC266" s="1017"/>
      <c r="TSD266" s="1017"/>
      <c r="TSE266" s="1017"/>
      <c r="TSF266" s="1017"/>
      <c r="TSG266" s="1017"/>
      <c r="TSH266" s="1017"/>
      <c r="TSI266" s="1017"/>
      <c r="TSJ266" s="1017"/>
      <c r="TSK266" s="1017"/>
      <c r="TSL266" s="1017"/>
      <c r="TSM266" s="1017"/>
      <c r="TSN266" s="1017"/>
      <c r="TSO266" s="1017"/>
      <c r="TSP266" s="1017"/>
      <c r="TSQ266" s="1017"/>
      <c r="TSR266" s="1017"/>
      <c r="TSS266" s="1017"/>
      <c r="TST266" s="1017"/>
      <c r="TSU266" s="1017"/>
      <c r="TSV266" s="1017"/>
      <c r="TSW266" s="1017"/>
      <c r="TSX266" s="1017"/>
      <c r="TSY266" s="1017"/>
      <c r="TSZ266" s="1017"/>
      <c r="TTA266" s="1017"/>
      <c r="TTB266" s="1017"/>
      <c r="TTC266" s="1017"/>
      <c r="TTD266" s="1017"/>
      <c r="TTE266" s="1017"/>
      <c r="TTF266" s="1017"/>
      <c r="TTG266" s="1017"/>
      <c r="TTH266" s="1017"/>
      <c r="TTI266" s="1017"/>
      <c r="TTJ266" s="1017"/>
      <c r="TTK266" s="1017"/>
      <c r="TTL266" s="1017"/>
      <c r="TTM266" s="1017"/>
      <c r="TTN266" s="1017"/>
      <c r="TTO266" s="1017"/>
      <c r="TTP266" s="1017"/>
      <c r="TTQ266" s="1017"/>
      <c r="TTR266" s="1017"/>
      <c r="TTS266" s="1017"/>
      <c r="TTT266" s="1017"/>
      <c r="TTU266" s="1017"/>
      <c r="TTV266" s="1017"/>
      <c r="TTW266" s="1017"/>
      <c r="TTX266" s="1017"/>
      <c r="TTY266" s="1017"/>
      <c r="TTZ266" s="1017"/>
      <c r="TUA266" s="1017"/>
      <c r="TUB266" s="1017"/>
      <c r="TUC266" s="1017"/>
      <c r="TUD266" s="1017"/>
      <c r="TUE266" s="1017"/>
      <c r="TUF266" s="1017"/>
      <c r="TUG266" s="1017"/>
      <c r="TUH266" s="1017"/>
      <c r="TUI266" s="1017"/>
      <c r="TUJ266" s="1017"/>
      <c r="TUK266" s="1017"/>
      <c r="TUL266" s="1017"/>
      <c r="TUM266" s="1017"/>
      <c r="TUN266" s="1017"/>
      <c r="TUO266" s="1017"/>
      <c r="TUP266" s="1017"/>
      <c r="TUQ266" s="1017"/>
      <c r="TUR266" s="1017"/>
      <c r="TUS266" s="1017"/>
      <c r="TUT266" s="1017"/>
      <c r="TUU266" s="1017"/>
      <c r="TUV266" s="1017"/>
      <c r="TUW266" s="1017"/>
      <c r="TUX266" s="1017"/>
      <c r="TUY266" s="1017"/>
      <c r="TUZ266" s="1017"/>
      <c r="TVA266" s="1017"/>
      <c r="TVB266" s="1017"/>
      <c r="TVC266" s="1017"/>
      <c r="TVD266" s="1017"/>
      <c r="TVE266" s="1017"/>
      <c r="TVF266" s="1017"/>
      <c r="TVG266" s="1017"/>
      <c r="TVH266" s="1017"/>
      <c r="TVI266" s="1017"/>
      <c r="TVJ266" s="1017"/>
      <c r="TVK266" s="1017"/>
      <c r="TVL266" s="1017"/>
      <c r="TVM266" s="1017"/>
      <c r="TVN266" s="1017"/>
      <c r="TVO266" s="1017"/>
      <c r="TVP266" s="1017"/>
      <c r="TVQ266" s="1017"/>
      <c r="TVR266" s="1017"/>
      <c r="TVS266" s="1017"/>
      <c r="TVT266" s="1017"/>
      <c r="TVU266" s="1017"/>
      <c r="TVV266" s="1017"/>
      <c r="TVW266" s="1017"/>
      <c r="TVX266" s="1017"/>
      <c r="TVY266" s="1017"/>
      <c r="TVZ266" s="1017"/>
      <c r="TWA266" s="1017"/>
      <c r="TWB266" s="1017"/>
      <c r="TWC266" s="1017"/>
      <c r="TWD266" s="1017"/>
      <c r="TWE266" s="1017"/>
      <c r="TWF266" s="1017"/>
      <c r="TWG266" s="1017"/>
      <c r="TWH266" s="1017"/>
      <c r="TWI266" s="1017"/>
      <c r="TWJ266" s="1017"/>
      <c r="TWK266" s="1017"/>
      <c r="TWL266" s="1017"/>
      <c r="TWM266" s="1017"/>
      <c r="TWN266" s="1017"/>
      <c r="TWO266" s="1017"/>
      <c r="TWP266" s="1017"/>
      <c r="TWQ266" s="1017"/>
      <c r="TWR266" s="1017"/>
      <c r="TWS266" s="1017"/>
      <c r="TWT266" s="1017"/>
      <c r="TWU266" s="1017"/>
      <c r="TWV266" s="1017"/>
      <c r="TWW266" s="1017"/>
      <c r="TWX266" s="1017"/>
      <c r="TWY266" s="1017"/>
      <c r="TWZ266" s="1017"/>
      <c r="TXA266" s="1017"/>
      <c r="TXB266" s="1017"/>
      <c r="TXC266" s="1017"/>
      <c r="TXD266" s="1017"/>
      <c r="TXE266" s="1017"/>
      <c r="TXF266" s="1017"/>
      <c r="TXG266" s="1017"/>
      <c r="TXH266" s="1017"/>
      <c r="TXI266" s="1017"/>
      <c r="TXJ266" s="1017"/>
      <c r="TXK266" s="1017"/>
      <c r="TXL266" s="1017"/>
      <c r="TXM266" s="1017"/>
      <c r="TXN266" s="1017"/>
      <c r="TXO266" s="1017"/>
      <c r="TXP266" s="1017"/>
      <c r="TXQ266" s="1017"/>
      <c r="TXR266" s="1017"/>
      <c r="TXS266" s="1017"/>
      <c r="TXT266" s="1017"/>
      <c r="TXU266" s="1017"/>
      <c r="TXV266" s="1017"/>
      <c r="TXW266" s="1017"/>
      <c r="TXX266" s="1017"/>
      <c r="TXY266" s="1017"/>
      <c r="TXZ266" s="1017"/>
      <c r="TYA266" s="1017"/>
      <c r="TYB266" s="1017"/>
      <c r="TYC266" s="1017"/>
      <c r="TYD266" s="1017"/>
      <c r="TYE266" s="1017"/>
      <c r="TYF266" s="1017"/>
      <c r="TYG266" s="1017"/>
      <c r="TYH266" s="1017"/>
      <c r="TYI266" s="1017"/>
      <c r="TYJ266" s="1017"/>
      <c r="TYK266" s="1017"/>
      <c r="TYL266" s="1017"/>
      <c r="TYM266" s="1017"/>
      <c r="TYN266" s="1017"/>
      <c r="TYO266" s="1017"/>
      <c r="TYP266" s="1017"/>
      <c r="TYQ266" s="1017"/>
      <c r="TYR266" s="1017"/>
      <c r="TYS266" s="1017"/>
      <c r="TYT266" s="1017"/>
      <c r="TYU266" s="1017"/>
      <c r="TYV266" s="1017"/>
      <c r="TYW266" s="1017"/>
      <c r="TYX266" s="1017"/>
      <c r="TYY266" s="1017"/>
      <c r="TYZ266" s="1017"/>
      <c r="TZA266" s="1017"/>
      <c r="TZB266" s="1017"/>
      <c r="TZC266" s="1017"/>
      <c r="TZD266" s="1017"/>
      <c r="TZE266" s="1017"/>
      <c r="TZF266" s="1017"/>
      <c r="TZG266" s="1017"/>
      <c r="TZH266" s="1017"/>
      <c r="TZI266" s="1017"/>
      <c r="TZJ266" s="1017"/>
      <c r="TZK266" s="1017"/>
      <c r="TZL266" s="1017"/>
      <c r="TZM266" s="1017"/>
      <c r="TZN266" s="1017"/>
      <c r="TZO266" s="1017"/>
      <c r="TZP266" s="1017"/>
      <c r="TZQ266" s="1017"/>
      <c r="TZR266" s="1017"/>
      <c r="TZS266" s="1017"/>
      <c r="TZT266" s="1017"/>
      <c r="TZU266" s="1017"/>
      <c r="TZV266" s="1017"/>
      <c r="TZW266" s="1017"/>
      <c r="TZX266" s="1017"/>
      <c r="TZY266" s="1017"/>
      <c r="TZZ266" s="1017"/>
      <c r="UAA266" s="1017"/>
      <c r="UAB266" s="1017"/>
      <c r="UAC266" s="1017"/>
      <c r="UAD266" s="1017"/>
      <c r="UAE266" s="1017"/>
      <c r="UAF266" s="1017"/>
      <c r="UAG266" s="1017"/>
      <c r="UAH266" s="1017"/>
      <c r="UAI266" s="1017"/>
      <c r="UAJ266" s="1017"/>
      <c r="UAK266" s="1017"/>
      <c r="UAL266" s="1017"/>
      <c r="UAM266" s="1017"/>
      <c r="UAN266" s="1017"/>
      <c r="UAO266" s="1017"/>
      <c r="UAP266" s="1017"/>
      <c r="UAQ266" s="1017"/>
      <c r="UAR266" s="1017"/>
      <c r="UAS266" s="1017"/>
      <c r="UAT266" s="1017"/>
      <c r="UAU266" s="1017"/>
      <c r="UAV266" s="1017"/>
      <c r="UAW266" s="1017"/>
      <c r="UAX266" s="1017"/>
      <c r="UAY266" s="1017"/>
      <c r="UAZ266" s="1017"/>
      <c r="UBA266" s="1017"/>
      <c r="UBB266" s="1017"/>
      <c r="UBC266" s="1017"/>
      <c r="UBD266" s="1017"/>
      <c r="UBE266" s="1017"/>
      <c r="UBF266" s="1017"/>
      <c r="UBG266" s="1017"/>
      <c r="UBH266" s="1017"/>
      <c r="UBI266" s="1017"/>
      <c r="UBJ266" s="1017"/>
      <c r="UBK266" s="1017"/>
      <c r="UBL266" s="1017"/>
      <c r="UBM266" s="1017"/>
      <c r="UBN266" s="1017"/>
      <c r="UBO266" s="1017"/>
      <c r="UBP266" s="1017"/>
      <c r="UBQ266" s="1017"/>
      <c r="UBR266" s="1017"/>
      <c r="UBS266" s="1017"/>
      <c r="UBT266" s="1017"/>
      <c r="UBU266" s="1017"/>
      <c r="UBV266" s="1017"/>
      <c r="UBW266" s="1017"/>
      <c r="UBX266" s="1017"/>
      <c r="UBY266" s="1017"/>
      <c r="UBZ266" s="1017"/>
      <c r="UCA266" s="1017"/>
      <c r="UCB266" s="1017"/>
      <c r="UCC266" s="1017"/>
      <c r="UCD266" s="1017"/>
      <c r="UCE266" s="1017"/>
      <c r="UCF266" s="1017"/>
      <c r="UCG266" s="1017"/>
      <c r="UCH266" s="1017"/>
      <c r="UCI266" s="1017"/>
      <c r="UCJ266" s="1017"/>
      <c r="UCK266" s="1017"/>
      <c r="UCL266" s="1017"/>
      <c r="UCM266" s="1017"/>
      <c r="UCN266" s="1017"/>
      <c r="UCO266" s="1017"/>
      <c r="UCP266" s="1017"/>
      <c r="UCQ266" s="1017"/>
      <c r="UCR266" s="1017"/>
      <c r="UCS266" s="1017"/>
      <c r="UCT266" s="1017"/>
      <c r="UCU266" s="1017"/>
      <c r="UCV266" s="1017"/>
      <c r="UCW266" s="1017"/>
      <c r="UCX266" s="1017"/>
      <c r="UCY266" s="1017"/>
      <c r="UCZ266" s="1017"/>
      <c r="UDA266" s="1017"/>
      <c r="UDB266" s="1017"/>
      <c r="UDC266" s="1017"/>
      <c r="UDD266" s="1017"/>
      <c r="UDE266" s="1017"/>
      <c r="UDF266" s="1017"/>
      <c r="UDG266" s="1017"/>
      <c r="UDH266" s="1017"/>
      <c r="UDI266" s="1017"/>
      <c r="UDJ266" s="1017"/>
      <c r="UDK266" s="1017"/>
      <c r="UDL266" s="1017"/>
      <c r="UDM266" s="1017"/>
      <c r="UDN266" s="1017"/>
      <c r="UDO266" s="1017"/>
      <c r="UDP266" s="1017"/>
      <c r="UDQ266" s="1017"/>
      <c r="UDR266" s="1017"/>
      <c r="UDS266" s="1017"/>
      <c r="UDT266" s="1017"/>
      <c r="UDU266" s="1017"/>
      <c r="UDV266" s="1017"/>
      <c r="UDW266" s="1017"/>
      <c r="UDX266" s="1017"/>
      <c r="UDY266" s="1017"/>
      <c r="UDZ266" s="1017"/>
      <c r="UEA266" s="1017"/>
      <c r="UEB266" s="1017"/>
      <c r="UEC266" s="1017"/>
      <c r="UED266" s="1017"/>
      <c r="UEE266" s="1017"/>
      <c r="UEF266" s="1017"/>
      <c r="UEG266" s="1017"/>
      <c r="UEH266" s="1017"/>
      <c r="UEI266" s="1017"/>
      <c r="UEJ266" s="1017"/>
      <c r="UEK266" s="1017"/>
      <c r="UEL266" s="1017"/>
      <c r="UEM266" s="1017"/>
      <c r="UEN266" s="1017"/>
      <c r="UEO266" s="1017"/>
      <c r="UEP266" s="1017"/>
      <c r="UEQ266" s="1017"/>
      <c r="UER266" s="1017"/>
      <c r="UES266" s="1017"/>
      <c r="UET266" s="1017"/>
      <c r="UEU266" s="1017"/>
      <c r="UEV266" s="1017"/>
      <c r="UEW266" s="1017"/>
      <c r="UEX266" s="1017"/>
      <c r="UEY266" s="1017"/>
      <c r="UEZ266" s="1017"/>
      <c r="UFA266" s="1017"/>
      <c r="UFB266" s="1017"/>
      <c r="UFC266" s="1017"/>
      <c r="UFD266" s="1017"/>
      <c r="UFE266" s="1017"/>
      <c r="UFF266" s="1017"/>
      <c r="UFG266" s="1017"/>
      <c r="UFH266" s="1017"/>
      <c r="UFI266" s="1017"/>
      <c r="UFJ266" s="1017"/>
      <c r="UFK266" s="1017"/>
      <c r="UFL266" s="1017"/>
      <c r="UFM266" s="1017"/>
      <c r="UFN266" s="1017"/>
      <c r="UFO266" s="1017"/>
      <c r="UFP266" s="1017"/>
      <c r="UFQ266" s="1017"/>
      <c r="UFR266" s="1017"/>
      <c r="UFS266" s="1017"/>
      <c r="UFT266" s="1017"/>
      <c r="UFU266" s="1017"/>
      <c r="UFV266" s="1017"/>
      <c r="UFW266" s="1017"/>
      <c r="UFX266" s="1017"/>
      <c r="UFY266" s="1017"/>
      <c r="UFZ266" s="1017"/>
      <c r="UGA266" s="1017"/>
      <c r="UGB266" s="1017"/>
      <c r="UGC266" s="1017"/>
      <c r="UGD266" s="1017"/>
      <c r="UGE266" s="1017"/>
      <c r="UGF266" s="1017"/>
      <c r="UGG266" s="1017"/>
      <c r="UGH266" s="1017"/>
      <c r="UGI266" s="1017"/>
      <c r="UGJ266" s="1017"/>
      <c r="UGK266" s="1017"/>
      <c r="UGL266" s="1017"/>
      <c r="UGM266" s="1017"/>
      <c r="UGN266" s="1017"/>
      <c r="UGO266" s="1017"/>
      <c r="UGP266" s="1017"/>
      <c r="UGQ266" s="1017"/>
      <c r="UGR266" s="1017"/>
      <c r="UGS266" s="1017"/>
      <c r="UGT266" s="1017"/>
      <c r="UGU266" s="1017"/>
      <c r="UGV266" s="1017"/>
      <c r="UGW266" s="1017"/>
      <c r="UGX266" s="1017"/>
      <c r="UGY266" s="1017"/>
      <c r="UGZ266" s="1017"/>
      <c r="UHA266" s="1017"/>
      <c r="UHB266" s="1017"/>
      <c r="UHC266" s="1017"/>
      <c r="UHD266" s="1017"/>
      <c r="UHE266" s="1017"/>
      <c r="UHF266" s="1017"/>
      <c r="UHG266" s="1017"/>
      <c r="UHH266" s="1017"/>
      <c r="UHI266" s="1017"/>
      <c r="UHJ266" s="1017"/>
      <c r="UHK266" s="1017"/>
      <c r="UHL266" s="1017"/>
      <c r="UHM266" s="1017"/>
      <c r="UHN266" s="1017"/>
      <c r="UHO266" s="1017"/>
      <c r="UHP266" s="1017"/>
      <c r="UHQ266" s="1017"/>
      <c r="UHR266" s="1017"/>
      <c r="UHS266" s="1017"/>
      <c r="UHT266" s="1017"/>
      <c r="UHU266" s="1017"/>
      <c r="UHV266" s="1017"/>
      <c r="UHW266" s="1017"/>
      <c r="UHX266" s="1017"/>
      <c r="UHY266" s="1017"/>
      <c r="UHZ266" s="1017"/>
      <c r="UIA266" s="1017"/>
      <c r="UIB266" s="1017"/>
      <c r="UIC266" s="1017"/>
      <c r="UID266" s="1017"/>
      <c r="UIE266" s="1017"/>
      <c r="UIF266" s="1017"/>
      <c r="UIG266" s="1017"/>
      <c r="UIH266" s="1017"/>
      <c r="UII266" s="1017"/>
      <c r="UIJ266" s="1017"/>
      <c r="UIK266" s="1017"/>
      <c r="UIL266" s="1017"/>
      <c r="UIM266" s="1017"/>
      <c r="UIN266" s="1017"/>
      <c r="UIO266" s="1017"/>
      <c r="UIP266" s="1017"/>
      <c r="UIQ266" s="1017"/>
      <c r="UIR266" s="1017"/>
      <c r="UIS266" s="1017"/>
      <c r="UIT266" s="1017"/>
      <c r="UIU266" s="1017"/>
      <c r="UIV266" s="1017"/>
      <c r="UIW266" s="1017"/>
      <c r="UIX266" s="1017"/>
      <c r="UIY266" s="1017"/>
      <c r="UIZ266" s="1017"/>
      <c r="UJA266" s="1017"/>
      <c r="UJB266" s="1017"/>
      <c r="UJC266" s="1017"/>
      <c r="UJD266" s="1017"/>
      <c r="UJE266" s="1017"/>
      <c r="UJF266" s="1017"/>
      <c r="UJG266" s="1017"/>
      <c r="UJH266" s="1017"/>
      <c r="UJI266" s="1017"/>
      <c r="UJJ266" s="1017"/>
      <c r="UJK266" s="1017"/>
      <c r="UJL266" s="1017"/>
      <c r="UJM266" s="1017"/>
      <c r="UJN266" s="1017"/>
      <c r="UJO266" s="1017"/>
      <c r="UJP266" s="1017"/>
      <c r="UJQ266" s="1017"/>
      <c r="UJR266" s="1017"/>
      <c r="UJS266" s="1017"/>
      <c r="UJT266" s="1017"/>
      <c r="UJU266" s="1017"/>
      <c r="UJV266" s="1017"/>
      <c r="UJW266" s="1017"/>
      <c r="UJX266" s="1017"/>
      <c r="UJY266" s="1017"/>
      <c r="UJZ266" s="1017"/>
      <c r="UKA266" s="1017"/>
      <c r="UKB266" s="1017"/>
      <c r="UKC266" s="1017"/>
      <c r="UKD266" s="1017"/>
      <c r="UKE266" s="1017"/>
      <c r="UKF266" s="1017"/>
      <c r="UKG266" s="1017"/>
      <c r="UKH266" s="1017"/>
      <c r="UKI266" s="1017"/>
      <c r="UKJ266" s="1017"/>
      <c r="UKK266" s="1017"/>
      <c r="UKL266" s="1017"/>
      <c r="UKM266" s="1017"/>
      <c r="UKN266" s="1017"/>
      <c r="UKO266" s="1017"/>
      <c r="UKP266" s="1017"/>
      <c r="UKQ266" s="1017"/>
      <c r="UKR266" s="1017"/>
      <c r="UKS266" s="1017"/>
      <c r="UKT266" s="1017"/>
      <c r="UKU266" s="1017"/>
      <c r="UKV266" s="1017"/>
      <c r="UKW266" s="1017"/>
      <c r="UKX266" s="1017"/>
      <c r="UKY266" s="1017"/>
      <c r="UKZ266" s="1017"/>
      <c r="ULA266" s="1017"/>
      <c r="ULB266" s="1017"/>
      <c r="ULC266" s="1017"/>
      <c r="ULD266" s="1017"/>
      <c r="ULE266" s="1017"/>
      <c r="ULF266" s="1017"/>
      <c r="ULG266" s="1017"/>
      <c r="ULH266" s="1017"/>
      <c r="ULI266" s="1017"/>
      <c r="ULJ266" s="1017"/>
      <c r="ULK266" s="1017"/>
      <c r="ULL266" s="1017"/>
      <c r="ULM266" s="1017"/>
      <c r="ULN266" s="1017"/>
      <c r="ULO266" s="1017"/>
      <c r="ULP266" s="1017"/>
      <c r="ULQ266" s="1017"/>
      <c r="ULR266" s="1017"/>
      <c r="ULS266" s="1017"/>
      <c r="ULT266" s="1017"/>
      <c r="ULU266" s="1017"/>
      <c r="ULV266" s="1017"/>
      <c r="ULW266" s="1017"/>
      <c r="ULX266" s="1017"/>
      <c r="ULY266" s="1017"/>
      <c r="ULZ266" s="1017"/>
      <c r="UMA266" s="1017"/>
      <c r="UMB266" s="1017"/>
      <c r="UMC266" s="1017"/>
      <c r="UMD266" s="1017"/>
      <c r="UME266" s="1017"/>
      <c r="UMF266" s="1017"/>
      <c r="UMG266" s="1017"/>
      <c r="UMH266" s="1017"/>
      <c r="UMI266" s="1017"/>
      <c r="UMJ266" s="1017"/>
      <c r="UMK266" s="1017"/>
      <c r="UML266" s="1017"/>
      <c r="UMM266" s="1017"/>
      <c r="UMN266" s="1017"/>
      <c r="UMO266" s="1017"/>
      <c r="UMP266" s="1017"/>
      <c r="UMQ266" s="1017"/>
      <c r="UMR266" s="1017"/>
      <c r="UMS266" s="1017"/>
      <c r="UMT266" s="1017"/>
      <c r="UMU266" s="1017"/>
      <c r="UMV266" s="1017"/>
      <c r="UMW266" s="1017"/>
      <c r="UMX266" s="1017"/>
      <c r="UMY266" s="1017"/>
      <c r="UMZ266" s="1017"/>
      <c r="UNA266" s="1017"/>
      <c r="UNB266" s="1017"/>
      <c r="UNC266" s="1017"/>
      <c r="UND266" s="1017"/>
      <c r="UNE266" s="1017"/>
      <c r="UNF266" s="1017"/>
      <c r="UNG266" s="1017"/>
      <c r="UNH266" s="1017"/>
      <c r="UNI266" s="1017"/>
      <c r="UNJ266" s="1017"/>
      <c r="UNK266" s="1017"/>
      <c r="UNL266" s="1017"/>
      <c r="UNM266" s="1017"/>
      <c r="UNN266" s="1017"/>
      <c r="UNO266" s="1017"/>
      <c r="UNP266" s="1017"/>
      <c r="UNQ266" s="1017"/>
      <c r="UNR266" s="1017"/>
      <c r="UNS266" s="1017"/>
      <c r="UNT266" s="1017"/>
      <c r="UNU266" s="1017"/>
      <c r="UNV266" s="1017"/>
      <c r="UNW266" s="1017"/>
      <c r="UNX266" s="1017"/>
      <c r="UNY266" s="1017"/>
      <c r="UNZ266" s="1017"/>
      <c r="UOA266" s="1017"/>
      <c r="UOB266" s="1017"/>
      <c r="UOC266" s="1017"/>
      <c r="UOD266" s="1017"/>
      <c r="UOE266" s="1017"/>
      <c r="UOF266" s="1017"/>
      <c r="UOG266" s="1017"/>
      <c r="UOH266" s="1017"/>
      <c r="UOI266" s="1017"/>
      <c r="UOJ266" s="1017"/>
      <c r="UOK266" s="1017"/>
      <c r="UOL266" s="1017"/>
      <c r="UOM266" s="1017"/>
      <c r="UON266" s="1017"/>
      <c r="UOO266" s="1017"/>
      <c r="UOP266" s="1017"/>
      <c r="UOQ266" s="1017"/>
      <c r="UOR266" s="1017"/>
      <c r="UOS266" s="1017"/>
      <c r="UOT266" s="1017"/>
      <c r="UOU266" s="1017"/>
      <c r="UOV266" s="1017"/>
      <c r="UOW266" s="1017"/>
      <c r="UOX266" s="1017"/>
      <c r="UOY266" s="1017"/>
      <c r="UOZ266" s="1017"/>
      <c r="UPA266" s="1017"/>
      <c r="UPB266" s="1017"/>
      <c r="UPC266" s="1017"/>
      <c r="UPD266" s="1017"/>
      <c r="UPE266" s="1017"/>
      <c r="UPF266" s="1017"/>
      <c r="UPG266" s="1017"/>
      <c r="UPH266" s="1017"/>
      <c r="UPI266" s="1017"/>
      <c r="UPJ266" s="1017"/>
      <c r="UPK266" s="1017"/>
      <c r="UPL266" s="1017"/>
      <c r="UPM266" s="1017"/>
      <c r="UPN266" s="1017"/>
      <c r="UPO266" s="1017"/>
      <c r="UPP266" s="1017"/>
      <c r="UPQ266" s="1017"/>
      <c r="UPR266" s="1017"/>
      <c r="UPS266" s="1017"/>
      <c r="UPT266" s="1017"/>
      <c r="UPU266" s="1017"/>
      <c r="UPV266" s="1017"/>
      <c r="UPW266" s="1017"/>
      <c r="UPX266" s="1017"/>
      <c r="UPY266" s="1017"/>
      <c r="UPZ266" s="1017"/>
      <c r="UQA266" s="1017"/>
      <c r="UQB266" s="1017"/>
      <c r="UQC266" s="1017"/>
      <c r="UQD266" s="1017"/>
      <c r="UQE266" s="1017"/>
      <c r="UQF266" s="1017"/>
      <c r="UQG266" s="1017"/>
      <c r="UQH266" s="1017"/>
      <c r="UQI266" s="1017"/>
      <c r="UQJ266" s="1017"/>
      <c r="UQK266" s="1017"/>
      <c r="UQL266" s="1017"/>
      <c r="UQM266" s="1017"/>
      <c r="UQN266" s="1017"/>
      <c r="UQO266" s="1017"/>
      <c r="UQP266" s="1017"/>
      <c r="UQQ266" s="1017"/>
      <c r="UQR266" s="1017"/>
      <c r="UQS266" s="1017"/>
      <c r="UQT266" s="1017"/>
      <c r="UQU266" s="1017"/>
      <c r="UQV266" s="1017"/>
      <c r="UQW266" s="1017"/>
      <c r="UQX266" s="1017"/>
      <c r="UQY266" s="1017"/>
      <c r="UQZ266" s="1017"/>
      <c r="URA266" s="1017"/>
      <c r="URB266" s="1017"/>
      <c r="URC266" s="1017"/>
      <c r="URD266" s="1017"/>
      <c r="URE266" s="1017"/>
      <c r="URF266" s="1017"/>
      <c r="URG266" s="1017"/>
      <c r="URH266" s="1017"/>
      <c r="URI266" s="1017"/>
      <c r="URJ266" s="1017"/>
      <c r="URK266" s="1017"/>
      <c r="URL266" s="1017"/>
      <c r="URM266" s="1017"/>
      <c r="URN266" s="1017"/>
      <c r="URO266" s="1017"/>
      <c r="URP266" s="1017"/>
      <c r="URQ266" s="1017"/>
      <c r="URR266" s="1017"/>
      <c r="URS266" s="1017"/>
      <c r="URT266" s="1017"/>
      <c r="URU266" s="1017"/>
      <c r="URV266" s="1017"/>
      <c r="URW266" s="1017"/>
      <c r="URX266" s="1017"/>
      <c r="URY266" s="1017"/>
      <c r="URZ266" s="1017"/>
      <c r="USA266" s="1017"/>
      <c r="USB266" s="1017"/>
      <c r="USC266" s="1017"/>
      <c r="USD266" s="1017"/>
      <c r="USE266" s="1017"/>
      <c r="USF266" s="1017"/>
      <c r="USG266" s="1017"/>
      <c r="USH266" s="1017"/>
      <c r="USI266" s="1017"/>
      <c r="USJ266" s="1017"/>
      <c r="USK266" s="1017"/>
      <c r="USL266" s="1017"/>
      <c r="USM266" s="1017"/>
      <c r="USN266" s="1017"/>
      <c r="USO266" s="1017"/>
      <c r="USP266" s="1017"/>
      <c r="USQ266" s="1017"/>
      <c r="USR266" s="1017"/>
      <c r="USS266" s="1017"/>
      <c r="UST266" s="1017"/>
      <c r="USU266" s="1017"/>
      <c r="USV266" s="1017"/>
      <c r="USW266" s="1017"/>
      <c r="USX266" s="1017"/>
      <c r="USY266" s="1017"/>
      <c r="USZ266" s="1017"/>
      <c r="UTA266" s="1017"/>
      <c r="UTB266" s="1017"/>
      <c r="UTC266" s="1017"/>
      <c r="UTD266" s="1017"/>
      <c r="UTE266" s="1017"/>
      <c r="UTF266" s="1017"/>
      <c r="UTG266" s="1017"/>
      <c r="UTH266" s="1017"/>
      <c r="UTI266" s="1017"/>
      <c r="UTJ266" s="1017"/>
      <c r="UTK266" s="1017"/>
      <c r="UTL266" s="1017"/>
      <c r="UTM266" s="1017"/>
      <c r="UTN266" s="1017"/>
      <c r="UTO266" s="1017"/>
      <c r="UTP266" s="1017"/>
      <c r="UTQ266" s="1017"/>
      <c r="UTR266" s="1017"/>
      <c r="UTS266" s="1017"/>
      <c r="UTT266" s="1017"/>
      <c r="UTU266" s="1017"/>
      <c r="UTV266" s="1017"/>
      <c r="UTW266" s="1017"/>
      <c r="UTX266" s="1017"/>
      <c r="UTY266" s="1017"/>
      <c r="UTZ266" s="1017"/>
      <c r="UUA266" s="1017"/>
      <c r="UUB266" s="1017"/>
      <c r="UUC266" s="1017"/>
      <c r="UUD266" s="1017"/>
      <c r="UUE266" s="1017"/>
      <c r="UUF266" s="1017"/>
      <c r="UUG266" s="1017"/>
      <c r="UUH266" s="1017"/>
      <c r="UUI266" s="1017"/>
      <c r="UUJ266" s="1017"/>
      <c r="UUK266" s="1017"/>
      <c r="UUL266" s="1017"/>
      <c r="UUM266" s="1017"/>
      <c r="UUN266" s="1017"/>
      <c r="UUO266" s="1017"/>
      <c r="UUP266" s="1017"/>
      <c r="UUQ266" s="1017"/>
      <c r="UUR266" s="1017"/>
      <c r="UUS266" s="1017"/>
      <c r="UUT266" s="1017"/>
      <c r="UUU266" s="1017"/>
      <c r="UUV266" s="1017"/>
      <c r="UUW266" s="1017"/>
      <c r="UUX266" s="1017"/>
      <c r="UUY266" s="1017"/>
      <c r="UUZ266" s="1017"/>
      <c r="UVA266" s="1017"/>
      <c r="UVB266" s="1017"/>
      <c r="UVC266" s="1017"/>
      <c r="UVD266" s="1017"/>
      <c r="UVE266" s="1017"/>
      <c r="UVF266" s="1017"/>
      <c r="UVG266" s="1017"/>
      <c r="UVH266" s="1017"/>
      <c r="UVI266" s="1017"/>
      <c r="UVJ266" s="1017"/>
      <c r="UVK266" s="1017"/>
      <c r="UVL266" s="1017"/>
      <c r="UVM266" s="1017"/>
      <c r="UVN266" s="1017"/>
      <c r="UVO266" s="1017"/>
      <c r="UVP266" s="1017"/>
      <c r="UVQ266" s="1017"/>
      <c r="UVR266" s="1017"/>
      <c r="UVS266" s="1017"/>
      <c r="UVT266" s="1017"/>
      <c r="UVU266" s="1017"/>
      <c r="UVV266" s="1017"/>
      <c r="UVW266" s="1017"/>
      <c r="UVX266" s="1017"/>
      <c r="UVY266" s="1017"/>
      <c r="UVZ266" s="1017"/>
      <c r="UWA266" s="1017"/>
      <c r="UWB266" s="1017"/>
      <c r="UWC266" s="1017"/>
      <c r="UWD266" s="1017"/>
      <c r="UWE266" s="1017"/>
      <c r="UWF266" s="1017"/>
      <c r="UWG266" s="1017"/>
      <c r="UWH266" s="1017"/>
      <c r="UWI266" s="1017"/>
      <c r="UWJ266" s="1017"/>
      <c r="UWK266" s="1017"/>
      <c r="UWL266" s="1017"/>
      <c r="UWM266" s="1017"/>
      <c r="UWN266" s="1017"/>
      <c r="UWO266" s="1017"/>
      <c r="UWP266" s="1017"/>
      <c r="UWQ266" s="1017"/>
      <c r="UWR266" s="1017"/>
      <c r="UWS266" s="1017"/>
      <c r="UWT266" s="1017"/>
      <c r="UWU266" s="1017"/>
      <c r="UWV266" s="1017"/>
      <c r="UWW266" s="1017"/>
      <c r="UWX266" s="1017"/>
      <c r="UWY266" s="1017"/>
      <c r="UWZ266" s="1017"/>
      <c r="UXA266" s="1017"/>
      <c r="UXB266" s="1017"/>
      <c r="UXC266" s="1017"/>
      <c r="UXD266" s="1017"/>
      <c r="UXE266" s="1017"/>
      <c r="UXF266" s="1017"/>
      <c r="UXG266" s="1017"/>
      <c r="UXH266" s="1017"/>
      <c r="UXI266" s="1017"/>
      <c r="UXJ266" s="1017"/>
      <c r="UXK266" s="1017"/>
      <c r="UXL266" s="1017"/>
      <c r="UXM266" s="1017"/>
      <c r="UXN266" s="1017"/>
      <c r="UXO266" s="1017"/>
      <c r="UXP266" s="1017"/>
      <c r="UXQ266" s="1017"/>
      <c r="UXR266" s="1017"/>
      <c r="UXS266" s="1017"/>
      <c r="UXT266" s="1017"/>
      <c r="UXU266" s="1017"/>
      <c r="UXV266" s="1017"/>
      <c r="UXW266" s="1017"/>
      <c r="UXX266" s="1017"/>
      <c r="UXY266" s="1017"/>
      <c r="UXZ266" s="1017"/>
      <c r="UYA266" s="1017"/>
      <c r="UYB266" s="1017"/>
      <c r="UYC266" s="1017"/>
      <c r="UYD266" s="1017"/>
      <c r="UYE266" s="1017"/>
      <c r="UYF266" s="1017"/>
      <c r="UYG266" s="1017"/>
      <c r="UYH266" s="1017"/>
      <c r="UYI266" s="1017"/>
      <c r="UYJ266" s="1017"/>
      <c r="UYK266" s="1017"/>
      <c r="UYL266" s="1017"/>
      <c r="UYM266" s="1017"/>
      <c r="UYN266" s="1017"/>
      <c r="UYO266" s="1017"/>
      <c r="UYP266" s="1017"/>
      <c r="UYQ266" s="1017"/>
      <c r="UYR266" s="1017"/>
      <c r="UYS266" s="1017"/>
      <c r="UYT266" s="1017"/>
      <c r="UYU266" s="1017"/>
      <c r="UYV266" s="1017"/>
      <c r="UYW266" s="1017"/>
      <c r="UYX266" s="1017"/>
      <c r="UYY266" s="1017"/>
      <c r="UYZ266" s="1017"/>
      <c r="UZA266" s="1017"/>
      <c r="UZB266" s="1017"/>
      <c r="UZC266" s="1017"/>
      <c r="UZD266" s="1017"/>
      <c r="UZE266" s="1017"/>
      <c r="UZF266" s="1017"/>
      <c r="UZG266" s="1017"/>
      <c r="UZH266" s="1017"/>
      <c r="UZI266" s="1017"/>
      <c r="UZJ266" s="1017"/>
      <c r="UZK266" s="1017"/>
      <c r="UZL266" s="1017"/>
      <c r="UZM266" s="1017"/>
      <c r="UZN266" s="1017"/>
      <c r="UZO266" s="1017"/>
      <c r="UZP266" s="1017"/>
      <c r="UZQ266" s="1017"/>
      <c r="UZR266" s="1017"/>
      <c r="UZS266" s="1017"/>
      <c r="UZT266" s="1017"/>
      <c r="UZU266" s="1017"/>
      <c r="UZV266" s="1017"/>
      <c r="UZW266" s="1017"/>
      <c r="UZX266" s="1017"/>
      <c r="UZY266" s="1017"/>
      <c r="UZZ266" s="1017"/>
      <c r="VAA266" s="1017"/>
      <c r="VAB266" s="1017"/>
      <c r="VAC266" s="1017"/>
      <c r="VAD266" s="1017"/>
      <c r="VAE266" s="1017"/>
      <c r="VAF266" s="1017"/>
      <c r="VAG266" s="1017"/>
      <c r="VAH266" s="1017"/>
      <c r="VAI266" s="1017"/>
      <c r="VAJ266" s="1017"/>
      <c r="VAK266" s="1017"/>
      <c r="VAL266" s="1017"/>
      <c r="VAM266" s="1017"/>
      <c r="VAN266" s="1017"/>
      <c r="VAO266" s="1017"/>
      <c r="VAP266" s="1017"/>
      <c r="VAQ266" s="1017"/>
      <c r="VAR266" s="1017"/>
      <c r="VAS266" s="1017"/>
      <c r="VAT266" s="1017"/>
      <c r="VAU266" s="1017"/>
      <c r="VAV266" s="1017"/>
      <c r="VAW266" s="1017"/>
      <c r="VAX266" s="1017"/>
      <c r="VAY266" s="1017"/>
      <c r="VAZ266" s="1017"/>
      <c r="VBA266" s="1017"/>
      <c r="VBB266" s="1017"/>
      <c r="VBC266" s="1017"/>
      <c r="VBD266" s="1017"/>
      <c r="VBE266" s="1017"/>
      <c r="VBF266" s="1017"/>
      <c r="VBG266" s="1017"/>
      <c r="VBH266" s="1017"/>
      <c r="VBI266" s="1017"/>
      <c r="VBJ266" s="1017"/>
      <c r="VBK266" s="1017"/>
      <c r="VBL266" s="1017"/>
      <c r="VBM266" s="1017"/>
      <c r="VBN266" s="1017"/>
      <c r="VBO266" s="1017"/>
      <c r="VBP266" s="1017"/>
      <c r="VBQ266" s="1017"/>
      <c r="VBR266" s="1017"/>
      <c r="VBS266" s="1017"/>
      <c r="VBT266" s="1017"/>
      <c r="VBU266" s="1017"/>
      <c r="VBV266" s="1017"/>
      <c r="VBW266" s="1017"/>
      <c r="VBX266" s="1017"/>
      <c r="VBY266" s="1017"/>
      <c r="VBZ266" s="1017"/>
      <c r="VCA266" s="1017"/>
      <c r="VCB266" s="1017"/>
      <c r="VCC266" s="1017"/>
      <c r="VCD266" s="1017"/>
      <c r="VCE266" s="1017"/>
      <c r="VCF266" s="1017"/>
      <c r="VCG266" s="1017"/>
      <c r="VCH266" s="1017"/>
      <c r="VCI266" s="1017"/>
      <c r="VCJ266" s="1017"/>
      <c r="VCK266" s="1017"/>
      <c r="VCL266" s="1017"/>
      <c r="VCM266" s="1017"/>
      <c r="VCN266" s="1017"/>
      <c r="VCO266" s="1017"/>
      <c r="VCP266" s="1017"/>
      <c r="VCQ266" s="1017"/>
      <c r="VCR266" s="1017"/>
      <c r="VCS266" s="1017"/>
      <c r="VCT266" s="1017"/>
      <c r="VCU266" s="1017"/>
      <c r="VCV266" s="1017"/>
      <c r="VCW266" s="1017"/>
      <c r="VCX266" s="1017"/>
      <c r="VCY266" s="1017"/>
      <c r="VCZ266" s="1017"/>
      <c r="VDA266" s="1017"/>
      <c r="VDB266" s="1017"/>
      <c r="VDC266" s="1017"/>
      <c r="VDD266" s="1017"/>
      <c r="VDE266" s="1017"/>
      <c r="VDF266" s="1017"/>
      <c r="VDG266" s="1017"/>
      <c r="VDH266" s="1017"/>
      <c r="VDI266" s="1017"/>
      <c r="VDJ266" s="1017"/>
      <c r="VDK266" s="1017"/>
      <c r="VDL266" s="1017"/>
      <c r="VDM266" s="1017"/>
      <c r="VDN266" s="1017"/>
      <c r="VDO266" s="1017"/>
      <c r="VDP266" s="1017"/>
      <c r="VDQ266" s="1017"/>
      <c r="VDR266" s="1017"/>
      <c r="VDS266" s="1017"/>
      <c r="VDT266" s="1017"/>
      <c r="VDU266" s="1017"/>
      <c r="VDV266" s="1017"/>
      <c r="VDW266" s="1017"/>
      <c r="VDX266" s="1017"/>
      <c r="VDY266" s="1017"/>
      <c r="VDZ266" s="1017"/>
      <c r="VEA266" s="1017"/>
      <c r="VEB266" s="1017"/>
      <c r="VEC266" s="1017"/>
      <c r="VED266" s="1017"/>
      <c r="VEE266" s="1017"/>
      <c r="VEF266" s="1017"/>
      <c r="VEG266" s="1017"/>
      <c r="VEH266" s="1017"/>
      <c r="VEI266" s="1017"/>
      <c r="VEJ266" s="1017"/>
      <c r="VEK266" s="1017"/>
      <c r="VEL266" s="1017"/>
      <c r="VEM266" s="1017"/>
      <c r="VEN266" s="1017"/>
      <c r="VEO266" s="1017"/>
      <c r="VEP266" s="1017"/>
      <c r="VEQ266" s="1017"/>
      <c r="VER266" s="1017"/>
      <c r="VES266" s="1017"/>
      <c r="VET266" s="1017"/>
      <c r="VEU266" s="1017"/>
      <c r="VEV266" s="1017"/>
      <c r="VEW266" s="1017"/>
      <c r="VEX266" s="1017"/>
      <c r="VEY266" s="1017"/>
      <c r="VEZ266" s="1017"/>
      <c r="VFA266" s="1017"/>
      <c r="VFB266" s="1017"/>
      <c r="VFC266" s="1017"/>
      <c r="VFD266" s="1017"/>
      <c r="VFE266" s="1017"/>
      <c r="VFF266" s="1017"/>
      <c r="VFG266" s="1017"/>
      <c r="VFH266" s="1017"/>
      <c r="VFI266" s="1017"/>
      <c r="VFJ266" s="1017"/>
      <c r="VFK266" s="1017"/>
      <c r="VFL266" s="1017"/>
      <c r="VFM266" s="1017"/>
      <c r="VFN266" s="1017"/>
      <c r="VFO266" s="1017"/>
      <c r="VFP266" s="1017"/>
      <c r="VFQ266" s="1017"/>
      <c r="VFR266" s="1017"/>
      <c r="VFS266" s="1017"/>
      <c r="VFT266" s="1017"/>
      <c r="VFU266" s="1017"/>
      <c r="VFV266" s="1017"/>
      <c r="VFW266" s="1017"/>
      <c r="VFX266" s="1017"/>
      <c r="VFY266" s="1017"/>
      <c r="VFZ266" s="1017"/>
      <c r="VGA266" s="1017"/>
      <c r="VGB266" s="1017"/>
      <c r="VGC266" s="1017"/>
      <c r="VGD266" s="1017"/>
      <c r="VGE266" s="1017"/>
      <c r="VGF266" s="1017"/>
      <c r="VGG266" s="1017"/>
      <c r="VGH266" s="1017"/>
      <c r="VGI266" s="1017"/>
      <c r="VGJ266" s="1017"/>
      <c r="VGK266" s="1017"/>
      <c r="VGL266" s="1017"/>
      <c r="VGM266" s="1017"/>
      <c r="VGN266" s="1017"/>
      <c r="VGO266" s="1017"/>
      <c r="VGP266" s="1017"/>
      <c r="VGQ266" s="1017"/>
      <c r="VGR266" s="1017"/>
      <c r="VGS266" s="1017"/>
      <c r="VGT266" s="1017"/>
      <c r="VGU266" s="1017"/>
      <c r="VGV266" s="1017"/>
      <c r="VGW266" s="1017"/>
      <c r="VGX266" s="1017"/>
      <c r="VGY266" s="1017"/>
      <c r="VGZ266" s="1017"/>
      <c r="VHA266" s="1017"/>
      <c r="VHB266" s="1017"/>
      <c r="VHC266" s="1017"/>
      <c r="VHD266" s="1017"/>
      <c r="VHE266" s="1017"/>
      <c r="VHF266" s="1017"/>
      <c r="VHG266" s="1017"/>
      <c r="VHH266" s="1017"/>
      <c r="VHI266" s="1017"/>
      <c r="VHJ266" s="1017"/>
      <c r="VHK266" s="1017"/>
      <c r="VHL266" s="1017"/>
      <c r="VHM266" s="1017"/>
      <c r="VHN266" s="1017"/>
      <c r="VHO266" s="1017"/>
      <c r="VHP266" s="1017"/>
      <c r="VHQ266" s="1017"/>
      <c r="VHR266" s="1017"/>
      <c r="VHS266" s="1017"/>
      <c r="VHT266" s="1017"/>
      <c r="VHU266" s="1017"/>
      <c r="VHV266" s="1017"/>
      <c r="VHW266" s="1017"/>
      <c r="VHX266" s="1017"/>
      <c r="VHY266" s="1017"/>
      <c r="VHZ266" s="1017"/>
      <c r="VIA266" s="1017"/>
      <c r="VIB266" s="1017"/>
      <c r="VIC266" s="1017"/>
      <c r="VID266" s="1017"/>
      <c r="VIE266" s="1017"/>
      <c r="VIF266" s="1017"/>
      <c r="VIG266" s="1017"/>
      <c r="VIH266" s="1017"/>
      <c r="VII266" s="1017"/>
      <c r="VIJ266" s="1017"/>
      <c r="VIK266" s="1017"/>
      <c r="VIL266" s="1017"/>
      <c r="VIM266" s="1017"/>
      <c r="VIN266" s="1017"/>
      <c r="VIO266" s="1017"/>
      <c r="VIP266" s="1017"/>
      <c r="VIQ266" s="1017"/>
      <c r="VIR266" s="1017"/>
      <c r="VIS266" s="1017"/>
      <c r="VIT266" s="1017"/>
      <c r="VIU266" s="1017"/>
      <c r="VIV266" s="1017"/>
      <c r="VIW266" s="1017"/>
      <c r="VIX266" s="1017"/>
      <c r="VIY266" s="1017"/>
      <c r="VIZ266" s="1017"/>
      <c r="VJA266" s="1017"/>
      <c r="VJB266" s="1017"/>
      <c r="VJC266" s="1017"/>
      <c r="VJD266" s="1017"/>
      <c r="VJE266" s="1017"/>
      <c r="VJF266" s="1017"/>
      <c r="VJG266" s="1017"/>
      <c r="VJH266" s="1017"/>
      <c r="VJI266" s="1017"/>
      <c r="VJJ266" s="1017"/>
      <c r="VJK266" s="1017"/>
      <c r="VJL266" s="1017"/>
      <c r="VJM266" s="1017"/>
      <c r="VJN266" s="1017"/>
      <c r="VJO266" s="1017"/>
      <c r="VJP266" s="1017"/>
      <c r="VJQ266" s="1017"/>
      <c r="VJR266" s="1017"/>
      <c r="VJS266" s="1017"/>
      <c r="VJT266" s="1017"/>
      <c r="VJU266" s="1017"/>
      <c r="VJV266" s="1017"/>
      <c r="VJW266" s="1017"/>
      <c r="VJX266" s="1017"/>
      <c r="VJY266" s="1017"/>
      <c r="VJZ266" s="1017"/>
      <c r="VKA266" s="1017"/>
      <c r="VKB266" s="1017"/>
      <c r="VKC266" s="1017"/>
      <c r="VKD266" s="1017"/>
      <c r="VKE266" s="1017"/>
      <c r="VKF266" s="1017"/>
      <c r="VKG266" s="1017"/>
      <c r="VKH266" s="1017"/>
      <c r="VKI266" s="1017"/>
      <c r="VKJ266" s="1017"/>
      <c r="VKK266" s="1017"/>
      <c r="VKL266" s="1017"/>
      <c r="VKM266" s="1017"/>
      <c r="VKN266" s="1017"/>
      <c r="VKO266" s="1017"/>
      <c r="VKP266" s="1017"/>
      <c r="VKQ266" s="1017"/>
      <c r="VKR266" s="1017"/>
      <c r="VKS266" s="1017"/>
      <c r="VKT266" s="1017"/>
      <c r="VKU266" s="1017"/>
      <c r="VKV266" s="1017"/>
      <c r="VKW266" s="1017"/>
      <c r="VKX266" s="1017"/>
      <c r="VKY266" s="1017"/>
      <c r="VKZ266" s="1017"/>
      <c r="VLA266" s="1017"/>
      <c r="VLB266" s="1017"/>
      <c r="VLC266" s="1017"/>
      <c r="VLD266" s="1017"/>
      <c r="VLE266" s="1017"/>
      <c r="VLF266" s="1017"/>
      <c r="VLG266" s="1017"/>
      <c r="VLH266" s="1017"/>
      <c r="VLI266" s="1017"/>
      <c r="VLJ266" s="1017"/>
      <c r="VLK266" s="1017"/>
      <c r="VLL266" s="1017"/>
      <c r="VLM266" s="1017"/>
      <c r="VLN266" s="1017"/>
      <c r="VLO266" s="1017"/>
      <c r="VLP266" s="1017"/>
      <c r="VLQ266" s="1017"/>
      <c r="VLR266" s="1017"/>
      <c r="VLS266" s="1017"/>
      <c r="VLT266" s="1017"/>
      <c r="VLU266" s="1017"/>
      <c r="VLV266" s="1017"/>
      <c r="VLW266" s="1017"/>
      <c r="VLX266" s="1017"/>
      <c r="VLY266" s="1017"/>
      <c r="VLZ266" s="1017"/>
      <c r="VMA266" s="1017"/>
      <c r="VMB266" s="1017"/>
      <c r="VMC266" s="1017"/>
      <c r="VMD266" s="1017"/>
      <c r="VME266" s="1017"/>
      <c r="VMF266" s="1017"/>
      <c r="VMG266" s="1017"/>
      <c r="VMH266" s="1017"/>
      <c r="VMI266" s="1017"/>
      <c r="VMJ266" s="1017"/>
      <c r="VMK266" s="1017"/>
      <c r="VML266" s="1017"/>
      <c r="VMM266" s="1017"/>
      <c r="VMN266" s="1017"/>
      <c r="VMO266" s="1017"/>
      <c r="VMP266" s="1017"/>
      <c r="VMQ266" s="1017"/>
      <c r="VMR266" s="1017"/>
      <c r="VMS266" s="1017"/>
      <c r="VMT266" s="1017"/>
      <c r="VMU266" s="1017"/>
      <c r="VMV266" s="1017"/>
      <c r="VMW266" s="1017"/>
      <c r="VMX266" s="1017"/>
      <c r="VMY266" s="1017"/>
      <c r="VMZ266" s="1017"/>
      <c r="VNA266" s="1017"/>
      <c r="VNB266" s="1017"/>
      <c r="VNC266" s="1017"/>
      <c r="VND266" s="1017"/>
      <c r="VNE266" s="1017"/>
      <c r="VNF266" s="1017"/>
      <c r="VNG266" s="1017"/>
      <c r="VNH266" s="1017"/>
      <c r="VNI266" s="1017"/>
      <c r="VNJ266" s="1017"/>
      <c r="VNK266" s="1017"/>
      <c r="VNL266" s="1017"/>
      <c r="VNM266" s="1017"/>
      <c r="VNN266" s="1017"/>
      <c r="VNO266" s="1017"/>
      <c r="VNP266" s="1017"/>
      <c r="VNQ266" s="1017"/>
      <c r="VNR266" s="1017"/>
      <c r="VNS266" s="1017"/>
      <c r="VNT266" s="1017"/>
      <c r="VNU266" s="1017"/>
      <c r="VNV266" s="1017"/>
      <c r="VNW266" s="1017"/>
      <c r="VNX266" s="1017"/>
      <c r="VNY266" s="1017"/>
      <c r="VNZ266" s="1017"/>
      <c r="VOA266" s="1017"/>
      <c r="VOB266" s="1017"/>
      <c r="VOC266" s="1017"/>
      <c r="VOD266" s="1017"/>
      <c r="VOE266" s="1017"/>
      <c r="VOF266" s="1017"/>
      <c r="VOG266" s="1017"/>
      <c r="VOH266" s="1017"/>
      <c r="VOI266" s="1017"/>
      <c r="VOJ266" s="1017"/>
      <c r="VOK266" s="1017"/>
      <c r="VOL266" s="1017"/>
      <c r="VOM266" s="1017"/>
      <c r="VON266" s="1017"/>
      <c r="VOO266" s="1017"/>
      <c r="VOP266" s="1017"/>
      <c r="VOQ266" s="1017"/>
      <c r="VOR266" s="1017"/>
      <c r="VOS266" s="1017"/>
      <c r="VOT266" s="1017"/>
      <c r="VOU266" s="1017"/>
      <c r="VOV266" s="1017"/>
      <c r="VOW266" s="1017"/>
      <c r="VOX266" s="1017"/>
      <c r="VOY266" s="1017"/>
      <c r="VOZ266" s="1017"/>
      <c r="VPA266" s="1017"/>
      <c r="VPB266" s="1017"/>
      <c r="VPC266" s="1017"/>
      <c r="VPD266" s="1017"/>
      <c r="VPE266" s="1017"/>
      <c r="VPF266" s="1017"/>
      <c r="VPG266" s="1017"/>
      <c r="VPH266" s="1017"/>
      <c r="VPI266" s="1017"/>
      <c r="VPJ266" s="1017"/>
      <c r="VPK266" s="1017"/>
      <c r="VPL266" s="1017"/>
      <c r="VPM266" s="1017"/>
      <c r="VPN266" s="1017"/>
      <c r="VPO266" s="1017"/>
      <c r="VPP266" s="1017"/>
      <c r="VPQ266" s="1017"/>
      <c r="VPR266" s="1017"/>
      <c r="VPS266" s="1017"/>
      <c r="VPT266" s="1017"/>
      <c r="VPU266" s="1017"/>
      <c r="VPV266" s="1017"/>
      <c r="VPW266" s="1017"/>
      <c r="VPX266" s="1017"/>
      <c r="VPY266" s="1017"/>
      <c r="VPZ266" s="1017"/>
      <c r="VQA266" s="1017"/>
      <c r="VQB266" s="1017"/>
      <c r="VQC266" s="1017"/>
      <c r="VQD266" s="1017"/>
      <c r="VQE266" s="1017"/>
      <c r="VQF266" s="1017"/>
      <c r="VQG266" s="1017"/>
      <c r="VQH266" s="1017"/>
      <c r="VQI266" s="1017"/>
      <c r="VQJ266" s="1017"/>
      <c r="VQK266" s="1017"/>
      <c r="VQL266" s="1017"/>
      <c r="VQM266" s="1017"/>
      <c r="VQN266" s="1017"/>
      <c r="VQO266" s="1017"/>
      <c r="VQP266" s="1017"/>
      <c r="VQQ266" s="1017"/>
      <c r="VQR266" s="1017"/>
      <c r="VQS266" s="1017"/>
      <c r="VQT266" s="1017"/>
      <c r="VQU266" s="1017"/>
      <c r="VQV266" s="1017"/>
      <c r="VQW266" s="1017"/>
      <c r="VQX266" s="1017"/>
      <c r="VQY266" s="1017"/>
      <c r="VQZ266" s="1017"/>
      <c r="VRA266" s="1017"/>
      <c r="VRB266" s="1017"/>
      <c r="VRC266" s="1017"/>
      <c r="VRD266" s="1017"/>
      <c r="VRE266" s="1017"/>
      <c r="VRF266" s="1017"/>
      <c r="VRG266" s="1017"/>
      <c r="VRH266" s="1017"/>
      <c r="VRI266" s="1017"/>
      <c r="VRJ266" s="1017"/>
      <c r="VRK266" s="1017"/>
      <c r="VRL266" s="1017"/>
      <c r="VRM266" s="1017"/>
      <c r="VRN266" s="1017"/>
      <c r="VRO266" s="1017"/>
      <c r="VRP266" s="1017"/>
      <c r="VRQ266" s="1017"/>
      <c r="VRR266" s="1017"/>
      <c r="VRS266" s="1017"/>
      <c r="VRT266" s="1017"/>
      <c r="VRU266" s="1017"/>
      <c r="VRV266" s="1017"/>
      <c r="VRW266" s="1017"/>
      <c r="VRX266" s="1017"/>
      <c r="VRY266" s="1017"/>
      <c r="VRZ266" s="1017"/>
      <c r="VSA266" s="1017"/>
      <c r="VSB266" s="1017"/>
      <c r="VSC266" s="1017"/>
      <c r="VSD266" s="1017"/>
      <c r="VSE266" s="1017"/>
      <c r="VSF266" s="1017"/>
      <c r="VSG266" s="1017"/>
      <c r="VSH266" s="1017"/>
      <c r="VSI266" s="1017"/>
      <c r="VSJ266" s="1017"/>
      <c r="VSK266" s="1017"/>
      <c r="VSL266" s="1017"/>
      <c r="VSM266" s="1017"/>
      <c r="VSN266" s="1017"/>
      <c r="VSO266" s="1017"/>
      <c r="VSP266" s="1017"/>
      <c r="VSQ266" s="1017"/>
      <c r="VSR266" s="1017"/>
      <c r="VSS266" s="1017"/>
      <c r="VST266" s="1017"/>
      <c r="VSU266" s="1017"/>
      <c r="VSV266" s="1017"/>
      <c r="VSW266" s="1017"/>
      <c r="VSX266" s="1017"/>
      <c r="VSY266" s="1017"/>
      <c r="VSZ266" s="1017"/>
      <c r="VTA266" s="1017"/>
      <c r="VTB266" s="1017"/>
      <c r="VTC266" s="1017"/>
      <c r="VTD266" s="1017"/>
      <c r="VTE266" s="1017"/>
      <c r="VTF266" s="1017"/>
      <c r="VTG266" s="1017"/>
      <c r="VTH266" s="1017"/>
      <c r="VTI266" s="1017"/>
      <c r="VTJ266" s="1017"/>
      <c r="VTK266" s="1017"/>
      <c r="VTL266" s="1017"/>
      <c r="VTM266" s="1017"/>
      <c r="VTN266" s="1017"/>
      <c r="VTO266" s="1017"/>
      <c r="VTP266" s="1017"/>
      <c r="VTQ266" s="1017"/>
      <c r="VTR266" s="1017"/>
      <c r="VTS266" s="1017"/>
      <c r="VTT266" s="1017"/>
      <c r="VTU266" s="1017"/>
      <c r="VTV266" s="1017"/>
      <c r="VTW266" s="1017"/>
      <c r="VTX266" s="1017"/>
      <c r="VTY266" s="1017"/>
      <c r="VTZ266" s="1017"/>
      <c r="VUA266" s="1017"/>
      <c r="VUB266" s="1017"/>
      <c r="VUC266" s="1017"/>
      <c r="VUD266" s="1017"/>
      <c r="VUE266" s="1017"/>
      <c r="VUF266" s="1017"/>
      <c r="VUG266" s="1017"/>
      <c r="VUH266" s="1017"/>
      <c r="VUI266" s="1017"/>
      <c r="VUJ266" s="1017"/>
      <c r="VUK266" s="1017"/>
      <c r="VUL266" s="1017"/>
      <c r="VUM266" s="1017"/>
      <c r="VUN266" s="1017"/>
      <c r="VUO266" s="1017"/>
      <c r="VUP266" s="1017"/>
      <c r="VUQ266" s="1017"/>
      <c r="VUR266" s="1017"/>
      <c r="VUS266" s="1017"/>
      <c r="VUT266" s="1017"/>
      <c r="VUU266" s="1017"/>
      <c r="VUV266" s="1017"/>
      <c r="VUW266" s="1017"/>
      <c r="VUX266" s="1017"/>
      <c r="VUY266" s="1017"/>
      <c r="VUZ266" s="1017"/>
      <c r="VVA266" s="1017"/>
      <c r="VVB266" s="1017"/>
      <c r="VVC266" s="1017"/>
      <c r="VVD266" s="1017"/>
      <c r="VVE266" s="1017"/>
      <c r="VVF266" s="1017"/>
      <c r="VVG266" s="1017"/>
      <c r="VVH266" s="1017"/>
      <c r="VVI266" s="1017"/>
      <c r="VVJ266" s="1017"/>
      <c r="VVK266" s="1017"/>
      <c r="VVL266" s="1017"/>
      <c r="VVM266" s="1017"/>
      <c r="VVN266" s="1017"/>
      <c r="VVO266" s="1017"/>
      <c r="VVP266" s="1017"/>
      <c r="VVQ266" s="1017"/>
      <c r="VVR266" s="1017"/>
      <c r="VVS266" s="1017"/>
      <c r="VVT266" s="1017"/>
      <c r="VVU266" s="1017"/>
      <c r="VVV266" s="1017"/>
      <c r="VVW266" s="1017"/>
      <c r="VVX266" s="1017"/>
      <c r="VVY266" s="1017"/>
      <c r="VVZ266" s="1017"/>
      <c r="VWA266" s="1017"/>
      <c r="VWB266" s="1017"/>
      <c r="VWC266" s="1017"/>
      <c r="VWD266" s="1017"/>
      <c r="VWE266" s="1017"/>
      <c r="VWF266" s="1017"/>
      <c r="VWG266" s="1017"/>
      <c r="VWH266" s="1017"/>
      <c r="VWI266" s="1017"/>
      <c r="VWJ266" s="1017"/>
      <c r="VWK266" s="1017"/>
      <c r="VWL266" s="1017"/>
      <c r="VWM266" s="1017"/>
      <c r="VWN266" s="1017"/>
      <c r="VWO266" s="1017"/>
      <c r="VWP266" s="1017"/>
      <c r="VWQ266" s="1017"/>
      <c r="VWR266" s="1017"/>
      <c r="VWS266" s="1017"/>
      <c r="VWT266" s="1017"/>
      <c r="VWU266" s="1017"/>
      <c r="VWV266" s="1017"/>
      <c r="VWW266" s="1017"/>
      <c r="VWX266" s="1017"/>
      <c r="VWY266" s="1017"/>
      <c r="VWZ266" s="1017"/>
      <c r="VXA266" s="1017"/>
      <c r="VXB266" s="1017"/>
      <c r="VXC266" s="1017"/>
      <c r="VXD266" s="1017"/>
      <c r="VXE266" s="1017"/>
      <c r="VXF266" s="1017"/>
      <c r="VXG266" s="1017"/>
      <c r="VXH266" s="1017"/>
      <c r="VXI266" s="1017"/>
      <c r="VXJ266" s="1017"/>
      <c r="VXK266" s="1017"/>
      <c r="VXL266" s="1017"/>
      <c r="VXM266" s="1017"/>
      <c r="VXN266" s="1017"/>
      <c r="VXO266" s="1017"/>
      <c r="VXP266" s="1017"/>
      <c r="VXQ266" s="1017"/>
      <c r="VXR266" s="1017"/>
      <c r="VXS266" s="1017"/>
      <c r="VXT266" s="1017"/>
      <c r="VXU266" s="1017"/>
      <c r="VXV266" s="1017"/>
      <c r="VXW266" s="1017"/>
      <c r="VXX266" s="1017"/>
      <c r="VXY266" s="1017"/>
      <c r="VXZ266" s="1017"/>
      <c r="VYA266" s="1017"/>
      <c r="VYB266" s="1017"/>
      <c r="VYC266" s="1017"/>
      <c r="VYD266" s="1017"/>
      <c r="VYE266" s="1017"/>
      <c r="VYF266" s="1017"/>
      <c r="VYG266" s="1017"/>
      <c r="VYH266" s="1017"/>
      <c r="VYI266" s="1017"/>
      <c r="VYJ266" s="1017"/>
      <c r="VYK266" s="1017"/>
      <c r="VYL266" s="1017"/>
      <c r="VYM266" s="1017"/>
      <c r="VYN266" s="1017"/>
      <c r="VYO266" s="1017"/>
      <c r="VYP266" s="1017"/>
      <c r="VYQ266" s="1017"/>
      <c r="VYR266" s="1017"/>
      <c r="VYS266" s="1017"/>
      <c r="VYT266" s="1017"/>
      <c r="VYU266" s="1017"/>
      <c r="VYV266" s="1017"/>
      <c r="VYW266" s="1017"/>
      <c r="VYX266" s="1017"/>
      <c r="VYY266" s="1017"/>
      <c r="VYZ266" s="1017"/>
      <c r="VZA266" s="1017"/>
      <c r="VZB266" s="1017"/>
      <c r="VZC266" s="1017"/>
      <c r="VZD266" s="1017"/>
      <c r="VZE266" s="1017"/>
      <c r="VZF266" s="1017"/>
      <c r="VZG266" s="1017"/>
      <c r="VZH266" s="1017"/>
      <c r="VZI266" s="1017"/>
      <c r="VZJ266" s="1017"/>
      <c r="VZK266" s="1017"/>
      <c r="VZL266" s="1017"/>
      <c r="VZM266" s="1017"/>
      <c r="VZN266" s="1017"/>
      <c r="VZO266" s="1017"/>
      <c r="VZP266" s="1017"/>
      <c r="VZQ266" s="1017"/>
      <c r="VZR266" s="1017"/>
      <c r="VZS266" s="1017"/>
      <c r="VZT266" s="1017"/>
      <c r="VZU266" s="1017"/>
      <c r="VZV266" s="1017"/>
      <c r="VZW266" s="1017"/>
      <c r="VZX266" s="1017"/>
      <c r="VZY266" s="1017"/>
      <c r="VZZ266" s="1017"/>
      <c r="WAA266" s="1017"/>
      <c r="WAB266" s="1017"/>
      <c r="WAC266" s="1017"/>
      <c r="WAD266" s="1017"/>
      <c r="WAE266" s="1017"/>
      <c r="WAF266" s="1017"/>
      <c r="WAG266" s="1017"/>
      <c r="WAH266" s="1017"/>
      <c r="WAI266" s="1017"/>
      <c r="WAJ266" s="1017"/>
      <c r="WAK266" s="1017"/>
      <c r="WAL266" s="1017"/>
      <c r="WAM266" s="1017"/>
      <c r="WAN266" s="1017"/>
      <c r="WAO266" s="1017"/>
      <c r="WAP266" s="1017"/>
      <c r="WAQ266" s="1017"/>
      <c r="WAR266" s="1017"/>
      <c r="WAS266" s="1017"/>
      <c r="WAT266" s="1017"/>
      <c r="WAU266" s="1017"/>
      <c r="WAV266" s="1017"/>
      <c r="WAW266" s="1017"/>
      <c r="WAX266" s="1017"/>
      <c r="WAY266" s="1017"/>
      <c r="WAZ266" s="1017"/>
      <c r="WBA266" s="1017"/>
      <c r="WBB266" s="1017"/>
      <c r="WBC266" s="1017"/>
      <c r="WBD266" s="1017"/>
      <c r="WBE266" s="1017"/>
      <c r="WBF266" s="1017"/>
      <c r="WBG266" s="1017"/>
      <c r="WBH266" s="1017"/>
      <c r="WBI266" s="1017"/>
      <c r="WBJ266" s="1017"/>
      <c r="WBK266" s="1017"/>
      <c r="WBL266" s="1017"/>
      <c r="WBM266" s="1017"/>
      <c r="WBN266" s="1017"/>
      <c r="WBO266" s="1017"/>
      <c r="WBP266" s="1017"/>
      <c r="WBQ266" s="1017"/>
      <c r="WBR266" s="1017"/>
      <c r="WBS266" s="1017"/>
      <c r="WBT266" s="1017"/>
      <c r="WBU266" s="1017"/>
      <c r="WBV266" s="1017"/>
      <c r="WBW266" s="1017"/>
      <c r="WBX266" s="1017"/>
      <c r="WBY266" s="1017"/>
      <c r="WBZ266" s="1017"/>
      <c r="WCA266" s="1017"/>
      <c r="WCB266" s="1017"/>
      <c r="WCC266" s="1017"/>
      <c r="WCD266" s="1017"/>
      <c r="WCE266" s="1017"/>
      <c r="WCF266" s="1017"/>
      <c r="WCG266" s="1017"/>
      <c r="WCH266" s="1017"/>
      <c r="WCI266" s="1017"/>
      <c r="WCJ266" s="1017"/>
      <c r="WCK266" s="1017"/>
      <c r="WCL266" s="1017"/>
      <c r="WCM266" s="1017"/>
      <c r="WCN266" s="1017"/>
      <c r="WCO266" s="1017"/>
      <c r="WCP266" s="1017"/>
      <c r="WCQ266" s="1017"/>
      <c r="WCR266" s="1017"/>
      <c r="WCS266" s="1017"/>
      <c r="WCT266" s="1017"/>
      <c r="WCU266" s="1017"/>
      <c r="WCV266" s="1017"/>
      <c r="WCW266" s="1017"/>
      <c r="WCX266" s="1017"/>
      <c r="WCY266" s="1017"/>
      <c r="WCZ266" s="1017"/>
      <c r="WDA266" s="1017"/>
      <c r="WDB266" s="1017"/>
      <c r="WDC266" s="1017"/>
      <c r="WDD266" s="1017"/>
      <c r="WDE266" s="1017"/>
      <c r="WDF266" s="1017"/>
      <c r="WDG266" s="1017"/>
      <c r="WDH266" s="1017"/>
      <c r="WDI266" s="1017"/>
      <c r="WDJ266" s="1017"/>
      <c r="WDK266" s="1017"/>
      <c r="WDL266" s="1017"/>
      <c r="WDM266" s="1017"/>
      <c r="WDN266" s="1017"/>
      <c r="WDO266" s="1017"/>
      <c r="WDP266" s="1017"/>
      <c r="WDQ266" s="1017"/>
      <c r="WDR266" s="1017"/>
      <c r="WDS266" s="1017"/>
      <c r="WDT266" s="1017"/>
      <c r="WDU266" s="1017"/>
      <c r="WDV266" s="1017"/>
      <c r="WDW266" s="1017"/>
      <c r="WDX266" s="1017"/>
      <c r="WDY266" s="1017"/>
      <c r="WDZ266" s="1017"/>
      <c r="WEA266" s="1017"/>
      <c r="WEB266" s="1017"/>
      <c r="WEC266" s="1017"/>
      <c r="WED266" s="1017"/>
      <c r="WEE266" s="1017"/>
      <c r="WEF266" s="1017"/>
      <c r="WEG266" s="1017"/>
      <c r="WEH266" s="1017"/>
      <c r="WEI266" s="1017"/>
      <c r="WEJ266" s="1017"/>
      <c r="WEK266" s="1017"/>
      <c r="WEL266" s="1017"/>
      <c r="WEM266" s="1017"/>
      <c r="WEN266" s="1017"/>
      <c r="WEO266" s="1017"/>
      <c r="WEP266" s="1017"/>
      <c r="WEQ266" s="1017"/>
      <c r="WER266" s="1017"/>
      <c r="WES266" s="1017"/>
      <c r="WET266" s="1017"/>
      <c r="WEU266" s="1017"/>
      <c r="WEV266" s="1017"/>
      <c r="WEW266" s="1017"/>
      <c r="WEX266" s="1017"/>
      <c r="WEY266" s="1017"/>
      <c r="WEZ266" s="1017"/>
      <c r="WFA266" s="1017"/>
      <c r="WFB266" s="1017"/>
      <c r="WFC266" s="1017"/>
      <c r="WFD266" s="1017"/>
      <c r="WFE266" s="1017"/>
      <c r="WFF266" s="1017"/>
      <c r="WFG266" s="1017"/>
      <c r="WFH266" s="1017"/>
      <c r="WFI266" s="1017"/>
      <c r="WFJ266" s="1017"/>
      <c r="WFK266" s="1017"/>
      <c r="WFL266" s="1017"/>
      <c r="WFM266" s="1017"/>
      <c r="WFN266" s="1017"/>
      <c r="WFO266" s="1017"/>
      <c r="WFP266" s="1017"/>
      <c r="WFQ266" s="1017"/>
      <c r="WFR266" s="1017"/>
      <c r="WFS266" s="1017"/>
      <c r="WFT266" s="1017"/>
      <c r="WFU266" s="1017"/>
      <c r="WFV266" s="1017"/>
      <c r="WFW266" s="1017"/>
      <c r="WFX266" s="1017"/>
      <c r="WFY266" s="1017"/>
      <c r="WFZ266" s="1017"/>
      <c r="WGA266" s="1017"/>
      <c r="WGB266" s="1017"/>
      <c r="WGC266" s="1017"/>
      <c r="WGD266" s="1017"/>
      <c r="WGE266" s="1017"/>
      <c r="WGF266" s="1017"/>
      <c r="WGG266" s="1017"/>
      <c r="WGH266" s="1017"/>
      <c r="WGI266" s="1017"/>
      <c r="WGJ266" s="1017"/>
      <c r="WGK266" s="1017"/>
      <c r="WGL266" s="1017"/>
      <c r="WGM266" s="1017"/>
      <c r="WGN266" s="1017"/>
      <c r="WGO266" s="1017"/>
      <c r="WGP266" s="1017"/>
      <c r="WGQ266" s="1017"/>
      <c r="WGR266" s="1017"/>
      <c r="WGS266" s="1017"/>
      <c r="WGT266" s="1017"/>
      <c r="WGU266" s="1017"/>
      <c r="WGV266" s="1017"/>
      <c r="WGW266" s="1017"/>
      <c r="WGX266" s="1017"/>
      <c r="WGY266" s="1017"/>
      <c r="WGZ266" s="1017"/>
      <c r="WHA266" s="1017"/>
      <c r="WHB266" s="1017"/>
      <c r="WHC266" s="1017"/>
      <c r="WHD266" s="1017"/>
      <c r="WHE266" s="1017"/>
      <c r="WHF266" s="1017"/>
      <c r="WHG266" s="1017"/>
      <c r="WHH266" s="1017"/>
      <c r="WHI266" s="1017"/>
      <c r="WHJ266" s="1017"/>
      <c r="WHK266" s="1017"/>
      <c r="WHL266" s="1017"/>
      <c r="WHM266" s="1017"/>
      <c r="WHN266" s="1017"/>
      <c r="WHO266" s="1017"/>
      <c r="WHP266" s="1017"/>
      <c r="WHQ266" s="1017"/>
      <c r="WHR266" s="1017"/>
      <c r="WHS266" s="1017"/>
      <c r="WHT266" s="1017"/>
      <c r="WHU266" s="1017"/>
      <c r="WHV266" s="1017"/>
      <c r="WHW266" s="1017"/>
      <c r="WHX266" s="1017"/>
      <c r="WHY266" s="1017"/>
      <c r="WHZ266" s="1017"/>
      <c r="WIA266" s="1017"/>
      <c r="WIB266" s="1017"/>
      <c r="WIC266" s="1017"/>
      <c r="WID266" s="1017"/>
      <c r="WIE266" s="1017"/>
      <c r="WIF266" s="1017"/>
      <c r="WIG266" s="1017"/>
      <c r="WIH266" s="1017"/>
      <c r="WII266" s="1017"/>
      <c r="WIJ266" s="1017"/>
      <c r="WIK266" s="1017"/>
      <c r="WIL266" s="1017"/>
      <c r="WIM266" s="1017"/>
      <c r="WIN266" s="1017"/>
      <c r="WIO266" s="1017"/>
      <c r="WIP266" s="1017"/>
      <c r="WIQ266" s="1017"/>
      <c r="WIR266" s="1017"/>
      <c r="WIS266" s="1017"/>
      <c r="WIT266" s="1017"/>
      <c r="WIU266" s="1017"/>
      <c r="WIV266" s="1017"/>
      <c r="WIW266" s="1017"/>
      <c r="WIX266" s="1017"/>
      <c r="WIY266" s="1017"/>
      <c r="WIZ266" s="1017"/>
      <c r="WJA266" s="1017"/>
      <c r="WJB266" s="1017"/>
      <c r="WJC266" s="1017"/>
      <c r="WJD266" s="1017"/>
      <c r="WJE266" s="1017"/>
      <c r="WJF266" s="1017"/>
      <c r="WJG266" s="1017"/>
      <c r="WJH266" s="1017"/>
      <c r="WJI266" s="1017"/>
      <c r="WJJ266" s="1017"/>
      <c r="WJK266" s="1017"/>
      <c r="WJL266" s="1017"/>
      <c r="WJM266" s="1017"/>
      <c r="WJN266" s="1017"/>
      <c r="WJO266" s="1017"/>
      <c r="WJP266" s="1017"/>
      <c r="WJQ266" s="1017"/>
      <c r="WJR266" s="1017"/>
      <c r="WJS266" s="1017"/>
      <c r="WJT266" s="1017"/>
      <c r="WJU266" s="1017"/>
      <c r="WJV266" s="1017"/>
      <c r="WJW266" s="1017"/>
      <c r="WJX266" s="1017"/>
      <c r="WJY266" s="1017"/>
      <c r="WJZ266" s="1017"/>
      <c r="WKA266" s="1017"/>
      <c r="WKB266" s="1017"/>
      <c r="WKC266" s="1017"/>
      <c r="WKD266" s="1017"/>
      <c r="WKE266" s="1017"/>
      <c r="WKF266" s="1017"/>
      <c r="WKG266" s="1017"/>
      <c r="WKH266" s="1017"/>
      <c r="WKI266" s="1017"/>
      <c r="WKJ266" s="1017"/>
      <c r="WKK266" s="1017"/>
      <c r="WKL266" s="1017"/>
      <c r="WKM266" s="1017"/>
      <c r="WKN266" s="1017"/>
      <c r="WKO266" s="1017"/>
      <c r="WKP266" s="1017"/>
      <c r="WKQ266" s="1017"/>
      <c r="WKR266" s="1017"/>
      <c r="WKS266" s="1017"/>
      <c r="WKT266" s="1017"/>
      <c r="WKU266" s="1017"/>
      <c r="WKV266" s="1017"/>
      <c r="WKW266" s="1017"/>
      <c r="WKX266" s="1017"/>
      <c r="WKY266" s="1017"/>
      <c r="WKZ266" s="1017"/>
      <c r="WLA266" s="1017"/>
      <c r="WLB266" s="1017"/>
      <c r="WLC266" s="1017"/>
      <c r="WLD266" s="1017"/>
      <c r="WLE266" s="1017"/>
      <c r="WLF266" s="1017"/>
      <c r="WLG266" s="1017"/>
      <c r="WLH266" s="1017"/>
      <c r="WLI266" s="1017"/>
      <c r="WLJ266" s="1017"/>
      <c r="WLK266" s="1017"/>
      <c r="WLL266" s="1017"/>
      <c r="WLM266" s="1017"/>
      <c r="WLN266" s="1017"/>
      <c r="WLO266" s="1017"/>
      <c r="WLP266" s="1017"/>
      <c r="WLQ266" s="1017"/>
      <c r="WLR266" s="1017"/>
      <c r="WLS266" s="1017"/>
      <c r="WLT266" s="1017"/>
      <c r="WLU266" s="1017"/>
      <c r="WLV266" s="1017"/>
      <c r="WLW266" s="1017"/>
      <c r="WLX266" s="1017"/>
      <c r="WLY266" s="1017"/>
      <c r="WLZ266" s="1017"/>
      <c r="WMA266" s="1017"/>
      <c r="WMB266" s="1017"/>
      <c r="WMC266" s="1017"/>
      <c r="WMD266" s="1017"/>
      <c r="WME266" s="1017"/>
      <c r="WMF266" s="1017"/>
      <c r="WMG266" s="1017"/>
      <c r="WMH266" s="1017"/>
      <c r="WMI266" s="1017"/>
      <c r="WMJ266" s="1017"/>
      <c r="WMK266" s="1017"/>
      <c r="WML266" s="1017"/>
      <c r="WMM266" s="1017"/>
      <c r="WMN266" s="1017"/>
      <c r="WMO266" s="1017"/>
      <c r="WMP266" s="1017"/>
      <c r="WMQ266" s="1017"/>
      <c r="WMR266" s="1017"/>
      <c r="WMS266" s="1017"/>
      <c r="WMT266" s="1017"/>
      <c r="WMU266" s="1017"/>
      <c r="WMV266" s="1017"/>
      <c r="WMW266" s="1017"/>
      <c r="WMX266" s="1017"/>
      <c r="WMY266" s="1017"/>
      <c r="WMZ266" s="1017"/>
      <c r="WNA266" s="1017"/>
      <c r="WNB266" s="1017"/>
      <c r="WNC266" s="1017"/>
      <c r="WND266" s="1017"/>
      <c r="WNE266" s="1017"/>
      <c r="WNF266" s="1017"/>
      <c r="WNG266" s="1017"/>
      <c r="WNH266" s="1017"/>
      <c r="WNI266" s="1017"/>
      <c r="WNJ266" s="1017"/>
      <c r="WNK266" s="1017"/>
      <c r="WNL266" s="1017"/>
      <c r="WNM266" s="1017"/>
      <c r="WNN266" s="1017"/>
      <c r="WNO266" s="1017"/>
      <c r="WNP266" s="1017"/>
      <c r="WNQ266" s="1017"/>
      <c r="WNR266" s="1017"/>
      <c r="WNS266" s="1017"/>
      <c r="WNT266" s="1017"/>
      <c r="WNU266" s="1017"/>
      <c r="WNV266" s="1017"/>
      <c r="WNW266" s="1017"/>
      <c r="WNX266" s="1017"/>
      <c r="WNY266" s="1017"/>
      <c r="WNZ266" s="1017"/>
      <c r="WOA266" s="1017"/>
      <c r="WOB266" s="1017"/>
      <c r="WOC266" s="1017"/>
      <c r="WOD266" s="1017"/>
      <c r="WOE266" s="1017"/>
      <c r="WOF266" s="1017"/>
      <c r="WOG266" s="1017"/>
      <c r="WOH266" s="1017"/>
      <c r="WOI266" s="1017"/>
      <c r="WOJ266" s="1017"/>
      <c r="WOK266" s="1017"/>
      <c r="WOL266" s="1017"/>
      <c r="WOM266" s="1017"/>
      <c r="WON266" s="1017"/>
      <c r="WOO266" s="1017"/>
      <c r="WOP266" s="1017"/>
      <c r="WOQ266" s="1017"/>
      <c r="WOR266" s="1017"/>
      <c r="WOS266" s="1017"/>
      <c r="WOT266" s="1017"/>
      <c r="WOU266" s="1017"/>
      <c r="WOV266" s="1017"/>
      <c r="WOW266" s="1017"/>
      <c r="WOX266" s="1017"/>
      <c r="WOY266" s="1017"/>
      <c r="WOZ266" s="1017"/>
      <c r="WPA266" s="1017"/>
      <c r="WPB266" s="1017"/>
      <c r="WPC266" s="1017"/>
      <c r="WPD266" s="1017"/>
      <c r="WPE266" s="1017"/>
      <c r="WPF266" s="1017"/>
      <c r="WPG266" s="1017"/>
      <c r="WPH266" s="1017"/>
      <c r="WPI266" s="1017"/>
      <c r="WPJ266" s="1017"/>
      <c r="WPK266" s="1017"/>
      <c r="WPL266" s="1017"/>
      <c r="WPM266" s="1017"/>
      <c r="WPN266" s="1017"/>
      <c r="WPO266" s="1017"/>
      <c r="WPP266" s="1017"/>
      <c r="WPQ266" s="1017"/>
      <c r="WPR266" s="1017"/>
      <c r="WPS266" s="1017"/>
      <c r="WPT266" s="1017"/>
      <c r="WPU266" s="1017"/>
      <c r="WPV266" s="1017"/>
      <c r="WPW266" s="1017"/>
      <c r="WPX266" s="1017"/>
      <c r="WPY266" s="1017"/>
      <c r="WPZ266" s="1017"/>
      <c r="WQA266" s="1017"/>
      <c r="WQB266" s="1017"/>
      <c r="WQC266" s="1017"/>
      <c r="WQD266" s="1017"/>
      <c r="WQE266" s="1017"/>
      <c r="WQF266" s="1017"/>
      <c r="WQG266" s="1017"/>
      <c r="WQH266" s="1017"/>
      <c r="WQI266" s="1017"/>
      <c r="WQJ266" s="1017"/>
      <c r="WQK266" s="1017"/>
      <c r="WQL266" s="1017"/>
      <c r="WQM266" s="1017"/>
      <c r="WQN266" s="1017"/>
      <c r="WQO266" s="1017"/>
      <c r="WQP266" s="1017"/>
      <c r="WQQ266" s="1017"/>
      <c r="WQR266" s="1017"/>
      <c r="WQS266" s="1017"/>
      <c r="WQT266" s="1017"/>
      <c r="WQU266" s="1017"/>
      <c r="WQV266" s="1017"/>
      <c r="WQW266" s="1017"/>
      <c r="WQX266" s="1017"/>
      <c r="WQY266" s="1017"/>
      <c r="WQZ266" s="1017"/>
      <c r="WRA266" s="1017"/>
      <c r="WRB266" s="1017"/>
      <c r="WRC266" s="1017"/>
      <c r="WRD266" s="1017"/>
      <c r="WRE266" s="1017"/>
      <c r="WRF266" s="1017"/>
      <c r="WRG266" s="1017"/>
      <c r="WRH266" s="1017"/>
      <c r="WRI266" s="1017"/>
      <c r="WRJ266" s="1017"/>
      <c r="WRK266" s="1017"/>
      <c r="WRL266" s="1017"/>
      <c r="WRM266" s="1017"/>
      <c r="WRN266" s="1017"/>
      <c r="WRO266" s="1017"/>
      <c r="WRP266" s="1017"/>
      <c r="WRQ266" s="1017"/>
      <c r="WRR266" s="1017"/>
      <c r="WRS266" s="1017"/>
      <c r="WRT266" s="1017"/>
      <c r="WRU266" s="1017"/>
      <c r="WRV266" s="1017"/>
      <c r="WRW266" s="1017"/>
      <c r="WRX266" s="1017"/>
      <c r="WRY266" s="1017"/>
      <c r="WRZ266" s="1017"/>
      <c r="WSA266" s="1017"/>
      <c r="WSB266" s="1017"/>
      <c r="WSC266" s="1017"/>
      <c r="WSD266" s="1017"/>
      <c r="WSE266" s="1017"/>
      <c r="WSF266" s="1017"/>
      <c r="WSG266" s="1017"/>
      <c r="WSH266" s="1017"/>
      <c r="WSI266" s="1017"/>
      <c r="WSJ266" s="1017"/>
      <c r="WSK266" s="1017"/>
      <c r="WSL266" s="1017"/>
      <c r="WSM266" s="1017"/>
      <c r="WSN266" s="1017"/>
      <c r="WSO266" s="1017"/>
      <c r="WSP266" s="1017"/>
      <c r="WSQ266" s="1017"/>
      <c r="WSR266" s="1017"/>
      <c r="WSS266" s="1017"/>
      <c r="WST266" s="1017"/>
      <c r="WSU266" s="1017"/>
      <c r="WSV266" s="1017"/>
      <c r="WSW266" s="1017"/>
      <c r="WSX266" s="1017"/>
      <c r="WSY266" s="1017"/>
      <c r="WSZ266" s="1017"/>
      <c r="WTA266" s="1017"/>
      <c r="WTB266" s="1017"/>
      <c r="WTC266" s="1017"/>
      <c r="WTD266" s="1017"/>
      <c r="WTE266" s="1017"/>
      <c r="WTF266" s="1017"/>
      <c r="WTG266" s="1017"/>
      <c r="WTH266" s="1017"/>
      <c r="WTI266" s="1017"/>
      <c r="WTJ266" s="1017"/>
      <c r="WTK266" s="1017"/>
      <c r="WTL266" s="1017"/>
      <c r="WTM266" s="1017"/>
      <c r="WTN266" s="1017"/>
      <c r="WTO266" s="1017"/>
      <c r="WTP266" s="1017"/>
      <c r="WTQ266" s="1017"/>
      <c r="WTR266" s="1017"/>
      <c r="WTS266" s="1017"/>
      <c r="WTT266" s="1017"/>
      <c r="WTU266" s="1017"/>
      <c r="WTV266" s="1017"/>
      <c r="WTW266" s="1017"/>
      <c r="WTX266" s="1017"/>
      <c r="WTY266" s="1017"/>
      <c r="WTZ266" s="1017"/>
      <c r="WUA266" s="1017"/>
      <c r="WUB266" s="1017"/>
      <c r="WUC266" s="1017"/>
      <c r="WUD266" s="1017"/>
      <c r="WUE266" s="1017"/>
      <c r="WUF266" s="1017"/>
      <c r="WUG266" s="1017"/>
      <c r="WUH266" s="1017"/>
      <c r="WUI266" s="1017"/>
      <c r="WUJ266" s="1017"/>
      <c r="WUK266" s="1017"/>
      <c r="WUL266" s="1017"/>
      <c r="WUM266" s="1017"/>
      <c r="WUN266" s="1017"/>
      <c r="WUO266" s="1017"/>
      <c r="WUP266" s="1017"/>
      <c r="WUQ266" s="1017"/>
      <c r="WUR266" s="1017"/>
      <c r="WUS266" s="1017"/>
      <c r="WUT266" s="1017"/>
      <c r="WUU266" s="1017"/>
      <c r="WUV266" s="1017"/>
      <c r="WUW266" s="1017"/>
      <c r="WUX266" s="1017"/>
      <c r="WUY266" s="1017"/>
      <c r="WUZ266" s="1017"/>
      <c r="WVA266" s="1017"/>
      <c r="WVB266" s="1017"/>
      <c r="WVC266" s="1017"/>
      <c r="WVD266" s="1017"/>
      <c r="WVE266" s="1017"/>
      <c r="WVF266" s="1017"/>
      <c r="WVG266" s="1017"/>
      <c r="WVH266" s="1017"/>
      <c r="WVI266" s="1017"/>
      <c r="WVJ266" s="1017"/>
      <c r="WVK266" s="1017"/>
      <c r="WVL266" s="1017"/>
      <c r="WVM266" s="1017"/>
      <c r="WVN266" s="1017"/>
      <c r="WVO266" s="1017"/>
      <c r="WVP266" s="1017"/>
      <c r="WVQ266" s="1017"/>
      <c r="WVR266" s="1017"/>
      <c r="WVS266" s="1017"/>
      <c r="WVT266" s="1017"/>
      <c r="WVU266" s="1017"/>
      <c r="WVV266" s="1017"/>
      <c r="WVW266" s="1017"/>
      <c r="WVX266" s="1017"/>
      <c r="WVY266" s="1017"/>
      <c r="WVZ266" s="1017"/>
      <c r="WWA266" s="1017"/>
      <c r="WWB266" s="1017"/>
      <c r="WWC266" s="1017"/>
      <c r="WWD266" s="1017"/>
      <c r="WWE266" s="1017"/>
      <c r="WWF266" s="1017"/>
      <c r="WWG266" s="1017"/>
      <c r="WWH266" s="1017"/>
      <c r="WWI266" s="1017"/>
      <c r="WWJ266" s="1017"/>
      <c r="WWK266" s="1017"/>
      <c r="WWL266" s="1017"/>
      <c r="WWM266" s="1017"/>
      <c r="WWN266" s="1017"/>
      <c r="WWO266" s="1017"/>
      <c r="WWP266" s="1017"/>
      <c r="WWQ266" s="1017"/>
      <c r="WWR266" s="1017"/>
      <c r="WWS266" s="1017"/>
      <c r="WWT266" s="1017"/>
      <c r="WWU266" s="1017"/>
      <c r="WWV266" s="1017"/>
      <c r="WWW266" s="1017"/>
      <c r="WWX266" s="1017"/>
      <c r="WWY266" s="1017"/>
      <c r="WWZ266" s="1017"/>
      <c r="WXA266" s="1017"/>
      <c r="WXB266" s="1017"/>
      <c r="WXC266" s="1017"/>
      <c r="WXD266" s="1017"/>
      <c r="WXE266" s="1017"/>
      <c r="WXF266" s="1017"/>
      <c r="WXG266" s="1017"/>
      <c r="WXH266" s="1017"/>
      <c r="WXI266" s="1017"/>
      <c r="WXJ266" s="1017"/>
      <c r="WXK266" s="1017"/>
      <c r="WXL266" s="1017"/>
      <c r="WXM266" s="1017"/>
      <c r="WXN266" s="1017"/>
      <c r="WXO266" s="1017"/>
      <c r="WXP266" s="1017"/>
      <c r="WXQ266" s="1017"/>
      <c r="WXR266" s="1017"/>
      <c r="WXS266" s="1017"/>
      <c r="WXT266" s="1017"/>
      <c r="WXU266" s="1017"/>
      <c r="WXV266" s="1017"/>
      <c r="WXW266" s="1017"/>
      <c r="WXX266" s="1017"/>
      <c r="WXY266" s="1017"/>
      <c r="WXZ266" s="1017"/>
      <c r="WYA266" s="1017"/>
      <c r="WYB266" s="1017"/>
      <c r="WYC266" s="1017"/>
      <c r="WYD266" s="1017"/>
      <c r="WYE266" s="1017"/>
      <c r="WYF266" s="1017"/>
      <c r="WYG266" s="1017"/>
      <c r="WYH266" s="1017"/>
      <c r="WYI266" s="1017"/>
      <c r="WYJ266" s="1017"/>
      <c r="WYK266" s="1017"/>
      <c r="WYL266" s="1017"/>
      <c r="WYM266" s="1017"/>
      <c r="WYN266" s="1017"/>
      <c r="WYO266" s="1017"/>
      <c r="WYP266" s="1017"/>
      <c r="WYQ266" s="1017"/>
      <c r="WYR266" s="1017"/>
      <c r="WYS266" s="1017"/>
      <c r="WYT266" s="1017"/>
      <c r="WYU266" s="1017"/>
      <c r="WYV266" s="1017"/>
      <c r="WYW266" s="1017"/>
      <c r="WYX266" s="1017"/>
      <c r="WYY266" s="1017"/>
      <c r="WYZ266" s="1017"/>
      <c r="WZA266" s="1017"/>
      <c r="WZB266" s="1017"/>
      <c r="WZC266" s="1017"/>
      <c r="WZD266" s="1017"/>
      <c r="WZE266" s="1017"/>
      <c r="WZF266" s="1017"/>
      <c r="WZG266" s="1017"/>
      <c r="WZH266" s="1017"/>
      <c r="WZI266" s="1017"/>
      <c r="WZJ266" s="1017"/>
      <c r="WZK266" s="1017"/>
      <c r="WZL266" s="1017"/>
      <c r="WZM266" s="1017"/>
      <c r="WZN266" s="1017"/>
      <c r="WZO266" s="1017"/>
      <c r="WZP266" s="1017"/>
      <c r="WZQ266" s="1017"/>
      <c r="WZR266" s="1017"/>
      <c r="WZS266" s="1017"/>
      <c r="WZT266" s="1017"/>
      <c r="WZU266" s="1017"/>
      <c r="WZV266" s="1017"/>
      <c r="WZW266" s="1017"/>
      <c r="WZX266" s="1017"/>
      <c r="WZY266" s="1017"/>
      <c r="WZZ266" s="1017"/>
      <c r="XAA266" s="1017"/>
      <c r="XAB266" s="1017"/>
      <c r="XAC266" s="1017"/>
      <c r="XAD266" s="1017"/>
      <c r="XAE266" s="1017"/>
      <c r="XAF266" s="1017"/>
      <c r="XAG266" s="1017"/>
      <c r="XAH266" s="1017"/>
      <c r="XAI266" s="1017"/>
      <c r="XAJ266" s="1017"/>
      <c r="XAK266" s="1017"/>
      <c r="XAL266" s="1017"/>
      <c r="XAM266" s="1017"/>
      <c r="XAN266" s="1017"/>
      <c r="XAO266" s="1017"/>
      <c r="XAP266" s="1017"/>
      <c r="XAQ266" s="1017"/>
      <c r="XAR266" s="1017"/>
      <c r="XAS266" s="1017"/>
      <c r="XAT266" s="1017"/>
      <c r="XAU266" s="1017"/>
      <c r="XAV266" s="1017"/>
      <c r="XAW266" s="1017"/>
      <c r="XAX266" s="1017"/>
      <c r="XAY266" s="1017"/>
      <c r="XAZ266" s="1017"/>
      <c r="XBA266" s="1017"/>
      <c r="XBB266" s="1017"/>
      <c r="XBC266" s="1017"/>
      <c r="XBD266" s="1017"/>
      <c r="XBE266" s="1017"/>
      <c r="XBF266" s="1017"/>
      <c r="XBG266" s="1017"/>
      <c r="XBH266" s="1017"/>
      <c r="XBI266" s="1017"/>
      <c r="XBJ266" s="1017"/>
      <c r="XBK266" s="1017"/>
      <c r="XBL266" s="1017"/>
      <c r="XBM266" s="1017"/>
      <c r="XBN266" s="1017"/>
      <c r="XBO266" s="1017"/>
      <c r="XBP266" s="1017"/>
      <c r="XBQ266" s="1017"/>
      <c r="XBR266" s="1017"/>
      <c r="XBS266" s="1017"/>
      <c r="XBT266" s="1017"/>
      <c r="XBU266" s="1017"/>
      <c r="XBV266" s="1017"/>
      <c r="XBW266" s="1017"/>
      <c r="XBX266" s="1017"/>
      <c r="XBY266" s="1017"/>
      <c r="XBZ266" s="1017"/>
      <c r="XCA266" s="1017"/>
      <c r="XCB266" s="1017"/>
      <c r="XCC266" s="1017"/>
      <c r="XCD266" s="1017"/>
      <c r="XCE266" s="1017"/>
      <c r="XCF266" s="1017"/>
      <c r="XCG266" s="1017"/>
      <c r="XCH266" s="1017"/>
      <c r="XCI266" s="1017"/>
      <c r="XCJ266" s="1017"/>
      <c r="XCK266" s="1017"/>
      <c r="XCL266" s="1017"/>
      <c r="XCM266" s="1017"/>
      <c r="XCN266" s="1017"/>
      <c r="XCO266" s="1017"/>
      <c r="XCP266" s="1017"/>
      <c r="XCQ266" s="1017"/>
      <c r="XCR266" s="1017"/>
      <c r="XCS266" s="1017"/>
      <c r="XCT266" s="1017"/>
      <c r="XCU266" s="1017"/>
      <c r="XCV266" s="1017"/>
      <c r="XCW266" s="1017"/>
      <c r="XCX266" s="1017"/>
      <c r="XCY266" s="1017"/>
      <c r="XCZ266" s="1017"/>
      <c r="XDA266" s="1017"/>
      <c r="XDB266" s="1017"/>
      <c r="XDC266" s="1017"/>
      <c r="XDD266" s="1017"/>
      <c r="XDE266" s="1017"/>
      <c r="XDF266" s="1017"/>
      <c r="XDG266" s="1017"/>
      <c r="XDH266" s="1017"/>
      <c r="XDI266" s="1017"/>
      <c r="XDJ266" s="1017"/>
      <c r="XDK266" s="1017"/>
      <c r="XDL266" s="1017"/>
      <c r="XDM266" s="1017"/>
      <c r="XDN266" s="1017"/>
      <c r="XDO266" s="1017"/>
      <c r="XDP266" s="1017"/>
      <c r="XDQ266" s="1017"/>
      <c r="XDR266" s="1017"/>
      <c r="XDS266" s="1017"/>
      <c r="XDT266" s="1017"/>
      <c r="XDU266" s="1017"/>
      <c r="XDV266" s="1017"/>
      <c r="XDW266" s="1017"/>
      <c r="XDX266" s="1017"/>
      <c r="XDY266" s="1017"/>
      <c r="XDZ266" s="1017"/>
      <c r="XEA266" s="1017"/>
      <c r="XEB266" s="1017"/>
      <c r="XEC266" s="1017"/>
      <c r="XED266" s="1017"/>
      <c r="XEE266" s="1017"/>
      <c r="XEF266" s="1017"/>
      <c r="XEG266" s="1017"/>
      <c r="XEH266" s="1017"/>
      <c r="XEI266" s="1017"/>
      <c r="XEJ266" s="1017"/>
      <c r="XEK266" s="1017"/>
      <c r="XEL266" s="1017"/>
      <c r="XEM266" s="1017"/>
      <c r="XEN266" s="1017"/>
      <c r="XEO266" s="1017"/>
      <c r="XEP266" s="1017"/>
      <c r="XEQ266" s="1017"/>
      <c r="XER266" s="1017"/>
      <c r="XES266" s="1017"/>
      <c r="XET266" s="1017"/>
      <c r="XEU266" s="1017"/>
      <c r="XEV266" s="1017"/>
      <c r="XEW266" s="1017"/>
      <c r="XEX266" s="1017"/>
      <c r="XEY266" s="1017"/>
      <c r="XEZ266" s="1017"/>
      <c r="XFA266" s="1017"/>
      <c r="XFB266" s="1017"/>
      <c r="XFC266" s="1017"/>
      <c r="XFD266" s="1017"/>
    </row>
    <row r="267" spans="1:16384" s="613" customFormat="1" ht="15" customHeight="1" x14ac:dyDescent="0.25">
      <c r="A267" s="1020"/>
      <c r="B267" s="1019"/>
      <c r="C267" s="1019"/>
      <c r="D267" s="1019"/>
      <c r="E267" s="1019"/>
      <c r="F267" s="1019"/>
      <c r="G267" s="1019"/>
      <c r="H267" s="1019"/>
      <c r="I267" s="1019"/>
      <c r="J267" s="1019"/>
      <c r="K267" s="1019"/>
      <c r="L267" s="1019"/>
      <c r="M267" s="1019"/>
      <c r="N267" s="1019"/>
      <c r="O267" s="594"/>
    </row>
    <row r="268" spans="1:16384" s="613" customFormat="1" ht="30" customHeight="1" x14ac:dyDescent="0.25">
      <c r="A268" s="1020"/>
      <c r="B268" s="1123" t="s">
        <v>63</v>
      </c>
      <c r="C268" s="484" t="s">
        <v>64</v>
      </c>
      <c r="D268" s="1328"/>
      <c r="E268" s="1019"/>
      <c r="F268" s="1019"/>
      <c r="G268" s="1019"/>
      <c r="H268" s="1019"/>
      <c r="I268" s="1019"/>
      <c r="J268" s="1019"/>
      <c r="K268" s="1019"/>
      <c r="L268" s="1019"/>
      <c r="M268" s="1019"/>
      <c r="N268" s="1019"/>
      <c r="O268" s="594"/>
    </row>
    <row r="269" spans="1:16384" s="613" customFormat="1" ht="15" customHeight="1" x14ac:dyDescent="0.25">
      <c r="A269" s="1020"/>
      <c r="B269" s="1131" t="s">
        <v>1266</v>
      </c>
      <c r="C269" s="485" t="str">
        <f>'IRRBB IMS'!J42</f>
        <v>Check: Exposure amount debt securities ≤ total exposure amounts</v>
      </c>
      <c r="D269" s="487"/>
      <c r="E269" s="1019"/>
      <c r="F269" s="1019"/>
      <c r="G269" s="1019"/>
      <c r="H269" s="1019"/>
      <c r="I269" s="1019"/>
      <c r="J269" s="1019"/>
      <c r="K269" s="1019"/>
      <c r="L269" s="1019"/>
      <c r="M269" s="1019"/>
      <c r="N269" s="1019"/>
      <c r="O269" s="594"/>
    </row>
    <row r="270" spans="1:16384" s="613" customFormat="1" ht="15" customHeight="1" x14ac:dyDescent="0.25">
      <c r="A270" s="1020"/>
      <c r="B270" s="1330" t="s">
        <v>1266</v>
      </c>
      <c r="C270" s="90" t="str">
        <f>'IRRBB IMS'!B45 &amp; " " &amp; 'IRRBB IMS'!C45</f>
        <v>Investment grade (IG) Total non-securitisation exposures and non-credit derivatives</v>
      </c>
      <c r="D270" s="497"/>
      <c r="E270" s="1019"/>
      <c r="F270" s="1019"/>
      <c r="G270" s="1019"/>
      <c r="H270" s="1019"/>
      <c r="I270" s="1019"/>
      <c r="J270" s="1019"/>
      <c r="K270" s="1019"/>
      <c r="L270" s="1019"/>
      <c r="M270" s="1019"/>
      <c r="N270" s="1019"/>
      <c r="O270" s="594"/>
    </row>
    <row r="271" spans="1:16384" s="613" customFormat="1" ht="15" customHeight="1" x14ac:dyDescent="0.25">
      <c r="A271" s="1020"/>
      <c r="B271" s="1330" t="s">
        <v>1266</v>
      </c>
      <c r="C271" s="1331" t="str">
        <f>'IRRBB IMS'!C46</f>
        <v>Sovereigns</v>
      </c>
      <c r="D271" s="49" t="str">
        <f>'IRRBB IMS'!J46</f>
        <v>Yes</v>
      </c>
      <c r="E271" s="1019"/>
      <c r="F271" s="1019"/>
      <c r="G271" s="1019"/>
      <c r="H271" s="1019"/>
      <c r="I271" s="1019"/>
      <c r="J271" s="1019"/>
      <c r="K271" s="1019"/>
      <c r="L271" s="1019"/>
      <c r="M271" s="1019"/>
      <c r="N271" s="1019"/>
      <c r="O271" s="594"/>
    </row>
    <row r="272" spans="1:16384" s="613" customFormat="1" ht="15" customHeight="1" x14ac:dyDescent="0.25">
      <c r="A272" s="1020"/>
      <c r="B272" s="1330" t="s">
        <v>1266</v>
      </c>
      <c r="C272" s="1331" t="str">
        <f>'IRRBB IMS'!C47</f>
        <v>Financials (includes central banks)</v>
      </c>
      <c r="D272" s="49" t="str">
        <f>'IRRBB IMS'!J47</f>
        <v>Yes</v>
      </c>
      <c r="E272" s="1019"/>
      <c r="F272" s="1019"/>
      <c r="G272" s="1019"/>
      <c r="H272" s="1019"/>
      <c r="I272" s="1019"/>
      <c r="J272" s="1019"/>
      <c r="K272" s="1019"/>
      <c r="L272" s="1019"/>
      <c r="M272" s="1019"/>
      <c r="N272" s="1019"/>
      <c r="O272" s="594"/>
    </row>
    <row r="273" spans="1:15" s="613" customFormat="1" ht="15" customHeight="1" x14ac:dyDescent="0.25">
      <c r="A273" s="1020"/>
      <c r="B273" s="1330" t="s">
        <v>1266</v>
      </c>
      <c r="C273" s="1331" t="str">
        <f>'IRRBB IMS'!C48</f>
        <v>Corporates</v>
      </c>
      <c r="D273" s="49" t="str">
        <f>'IRRBB IMS'!J48</f>
        <v>Yes</v>
      </c>
      <c r="E273" s="1019"/>
      <c r="F273" s="1019"/>
      <c r="G273" s="1019"/>
      <c r="H273" s="1019"/>
      <c r="I273" s="1019"/>
      <c r="J273" s="1019"/>
      <c r="K273" s="1019"/>
      <c r="L273" s="1019"/>
      <c r="M273" s="1019"/>
      <c r="N273" s="1019"/>
      <c r="O273" s="594"/>
    </row>
    <row r="274" spans="1:15" s="613" customFormat="1" ht="15" customHeight="1" x14ac:dyDescent="0.25">
      <c r="A274" s="1020"/>
      <c r="B274" s="1330" t="s">
        <v>1266</v>
      </c>
      <c r="C274" s="1331" t="str">
        <f>'IRRBB IMS'!C49</f>
        <v>Others</v>
      </c>
      <c r="D274" s="49" t="str">
        <f>'IRRBB IMS'!J49</f>
        <v>Yes</v>
      </c>
      <c r="E274" s="1019"/>
      <c r="F274" s="1019"/>
      <c r="G274" s="1019"/>
      <c r="H274" s="1019"/>
      <c r="I274" s="1019"/>
      <c r="J274" s="1019"/>
      <c r="K274" s="1019"/>
      <c r="L274" s="1019"/>
      <c r="M274" s="1019"/>
      <c r="N274" s="1019"/>
      <c r="O274" s="594"/>
    </row>
    <row r="275" spans="1:15" s="613" customFormat="1" ht="15" customHeight="1" x14ac:dyDescent="0.25">
      <c r="A275" s="1020"/>
      <c r="B275" s="1330" t="s">
        <v>1266</v>
      </c>
      <c r="C275" s="90" t="str">
        <f>'IRRBB IMS'!B52 &amp; " " &amp; 'IRRBB IMS'!C52</f>
        <v>High yield (HY) and non-rated (NR) Total non-securitisation exposures and non-credit derivatives</v>
      </c>
      <c r="D275" s="497"/>
      <c r="E275" s="1019"/>
      <c r="F275" s="1019"/>
      <c r="G275" s="1019"/>
      <c r="H275" s="1019"/>
      <c r="I275" s="1019"/>
      <c r="J275" s="1019"/>
      <c r="K275" s="1019"/>
      <c r="L275" s="1019"/>
      <c r="M275" s="1019"/>
      <c r="N275" s="1019"/>
      <c r="O275" s="594"/>
    </row>
    <row r="276" spans="1:15" s="613" customFormat="1" ht="15" customHeight="1" x14ac:dyDescent="0.25">
      <c r="A276" s="1020"/>
      <c r="B276" s="1330" t="s">
        <v>1266</v>
      </c>
      <c r="C276" s="90" t="str">
        <f>'IRRBB IMS'!C53:E53</f>
        <v>Sovereigns</v>
      </c>
      <c r="D276" s="49" t="str">
        <f>'IRRBB IMS'!J53</f>
        <v>Yes</v>
      </c>
      <c r="E276" s="1019"/>
      <c r="F276" s="1019"/>
      <c r="G276" s="1019"/>
      <c r="H276" s="1019"/>
      <c r="I276" s="1019"/>
      <c r="J276" s="1019"/>
      <c r="K276" s="1019"/>
      <c r="L276" s="1019"/>
      <c r="M276" s="1019"/>
      <c r="N276" s="1019"/>
      <c r="O276" s="594"/>
    </row>
    <row r="277" spans="1:15" s="613" customFormat="1" ht="15" customHeight="1" x14ac:dyDescent="0.25">
      <c r="A277" s="1020"/>
      <c r="B277" s="1330" t="s">
        <v>1266</v>
      </c>
      <c r="C277" s="90" t="str">
        <f>'IRRBB IMS'!C54:E54</f>
        <v>Financials (includes central banks)</v>
      </c>
      <c r="D277" s="49" t="str">
        <f>'IRRBB IMS'!J54</f>
        <v>Yes</v>
      </c>
      <c r="E277" s="1019"/>
      <c r="F277" s="1019"/>
      <c r="G277" s="1019"/>
      <c r="H277" s="1019"/>
      <c r="I277" s="1019"/>
      <c r="J277" s="1019"/>
      <c r="K277" s="1019"/>
      <c r="L277" s="1019"/>
      <c r="M277" s="1019"/>
      <c r="N277" s="1019"/>
      <c r="O277" s="594"/>
    </row>
    <row r="278" spans="1:15" s="613" customFormat="1" ht="15" customHeight="1" x14ac:dyDescent="0.25">
      <c r="A278" s="1020"/>
      <c r="B278" s="1330" t="s">
        <v>1266</v>
      </c>
      <c r="C278" s="1332" t="str">
        <f>'IRRBB IMS'!C55:E55</f>
        <v>Corporates</v>
      </c>
      <c r="D278" s="49" t="str">
        <f>'IRRBB IMS'!J55</f>
        <v>Yes</v>
      </c>
      <c r="E278" s="1019"/>
      <c r="F278" s="1019"/>
      <c r="G278" s="1019"/>
      <c r="H278" s="1019"/>
      <c r="I278" s="1019"/>
      <c r="J278" s="1019"/>
      <c r="K278" s="1019"/>
      <c r="L278" s="1019"/>
      <c r="M278" s="1019"/>
      <c r="N278" s="1019"/>
      <c r="O278" s="594"/>
    </row>
    <row r="279" spans="1:15" s="613" customFormat="1" ht="15" customHeight="1" x14ac:dyDescent="0.25">
      <c r="A279" s="1020"/>
      <c r="B279" s="1333" t="s">
        <v>1266</v>
      </c>
      <c r="C279" s="486" t="str">
        <f>'IRRBB IMS'!C56:E56</f>
        <v>Others</v>
      </c>
      <c r="D279" s="62" t="str">
        <f>'IRRBB IMS'!J56</f>
        <v>Yes</v>
      </c>
      <c r="E279" s="1019"/>
      <c r="F279" s="1019"/>
      <c r="G279" s="1019"/>
      <c r="H279" s="1019"/>
      <c r="I279" s="1019"/>
      <c r="J279" s="1019"/>
      <c r="K279" s="1019"/>
      <c r="L279" s="1019"/>
      <c r="M279" s="1019"/>
      <c r="N279" s="1019"/>
      <c r="O279" s="594"/>
    </row>
    <row r="280" spans="1:15" s="618" customFormat="1" ht="15" customHeight="1" x14ac:dyDescent="0.25">
      <c r="A280" s="1472"/>
      <c r="B280" s="1763"/>
      <c r="C280" s="500"/>
      <c r="D280" s="1764"/>
      <c r="E280" s="1474"/>
      <c r="F280" s="1474"/>
      <c r="G280" s="1474"/>
      <c r="H280" s="1474"/>
      <c r="I280" s="1474"/>
      <c r="J280" s="1474"/>
      <c r="K280" s="1474"/>
      <c r="L280" s="1474"/>
      <c r="M280" s="1474"/>
      <c r="N280" s="1474"/>
    </row>
    <row r="281" spans="1:15" s="613" customFormat="1" ht="30" customHeight="1" x14ac:dyDescent="0.3">
      <c r="A281" s="1014" t="s">
        <v>1547</v>
      </c>
      <c r="B281" s="1765"/>
      <c r="C281" s="1766"/>
      <c r="D281" s="1767"/>
      <c r="E281" s="1443"/>
      <c r="F281" s="1443"/>
      <c r="G281" s="1443"/>
      <c r="H281" s="1443"/>
      <c r="I281" s="1443"/>
      <c r="J281" s="1443"/>
      <c r="K281" s="1443"/>
      <c r="L281" s="1443"/>
      <c r="M281" s="1443"/>
      <c r="N281" s="1443"/>
      <c r="O281" s="594"/>
    </row>
    <row r="282" spans="1:15" s="613" customFormat="1" ht="15" customHeight="1" x14ac:dyDescent="0.25">
      <c r="A282" s="1762"/>
      <c r="B282" s="1123" t="s">
        <v>63</v>
      </c>
      <c r="C282" s="484" t="s">
        <v>64</v>
      </c>
      <c r="D282" s="1757" t="s">
        <v>1554</v>
      </c>
      <c r="E282" s="1757" t="s">
        <v>1548</v>
      </c>
      <c r="F282" s="1757" t="s">
        <v>1549</v>
      </c>
      <c r="G282" s="1757" t="s">
        <v>1550</v>
      </c>
      <c r="H282" s="1757" t="s">
        <v>1551</v>
      </c>
      <c r="I282" s="1757" t="s">
        <v>1552</v>
      </c>
      <c r="J282" s="1757" t="s">
        <v>1553</v>
      </c>
      <c r="K282" s="1443"/>
      <c r="L282" s="1443"/>
      <c r="M282" s="1443"/>
      <c r="N282" s="1443"/>
      <c r="O282" s="594"/>
    </row>
    <row r="283" spans="1:15" s="613" customFormat="1" ht="15" customHeight="1" x14ac:dyDescent="0.25">
      <c r="A283" s="1762"/>
      <c r="B283" s="1131" t="s">
        <v>297</v>
      </c>
      <c r="C283" s="1768" t="str">
        <f>"Check EVE components is numerical (" &amp; 'IRRBB calc'!C432 &amp; ")"</f>
        <v>Check EVE components is numerical ()</v>
      </c>
      <c r="D283" s="1772" t="str">
        <f>'IRRBB calc'!L432</f>
        <v/>
      </c>
      <c r="E283" s="1772" t="str">
        <f>'IRRBB calc'!M432</f>
        <v/>
      </c>
      <c r="F283" s="1772" t="str">
        <f>'IRRBB calc'!N432</f>
        <v/>
      </c>
      <c r="G283" s="1772" t="str">
        <f>'IRRBB calc'!O432</f>
        <v/>
      </c>
      <c r="H283" s="1772" t="str">
        <f>'IRRBB calc'!P432</f>
        <v/>
      </c>
      <c r="I283" s="1772" t="str">
        <f>'IRRBB calc'!Q432</f>
        <v/>
      </c>
      <c r="J283" s="1604" t="str">
        <f>'IRRBB calc'!R432</f>
        <v/>
      </c>
      <c r="K283" s="1443"/>
      <c r="L283" s="1443"/>
      <c r="M283" s="1443"/>
      <c r="N283" s="1443"/>
      <c r="O283" s="594"/>
    </row>
    <row r="284" spans="1:15" s="613" customFormat="1" ht="15" customHeight="1" x14ac:dyDescent="0.25">
      <c r="A284" s="1762"/>
      <c r="B284" s="1330" t="s">
        <v>297</v>
      </c>
      <c r="C284" s="90" t="str">
        <f>"Check EVE components is numerical (" &amp; 'IRRBB calc'!C433 &amp; ")"</f>
        <v>Check EVE components is numerical ()</v>
      </c>
      <c r="D284" s="1773" t="str">
        <f>'IRRBB calc'!L433</f>
        <v/>
      </c>
      <c r="E284" s="1773" t="str">
        <f>'IRRBB calc'!M433</f>
        <v/>
      </c>
      <c r="F284" s="1773" t="str">
        <f>'IRRBB calc'!N433</f>
        <v/>
      </c>
      <c r="G284" s="1773" t="str">
        <f>'IRRBB calc'!O433</f>
        <v/>
      </c>
      <c r="H284" s="1773" t="str">
        <f>'IRRBB calc'!P433</f>
        <v/>
      </c>
      <c r="I284" s="1773" t="str">
        <f>'IRRBB calc'!Q433</f>
        <v/>
      </c>
      <c r="J284" s="1351" t="str">
        <f>'IRRBB calc'!R433</f>
        <v/>
      </c>
      <c r="K284" s="1443"/>
      <c r="L284" s="1443"/>
      <c r="M284" s="1443"/>
      <c r="N284" s="1443"/>
      <c r="O284" s="594"/>
    </row>
    <row r="285" spans="1:15" s="613" customFormat="1" ht="15" customHeight="1" x14ac:dyDescent="0.25">
      <c r="A285" s="1762"/>
      <c r="B285" s="1330" t="s">
        <v>297</v>
      </c>
      <c r="C285" s="90" t="str">
        <f>"Check EVE components is numerical (" &amp; 'IRRBB calc'!C434 &amp; ")"</f>
        <v>Check EVE components is numerical ()</v>
      </c>
      <c r="D285" s="1773" t="str">
        <f>'IRRBB calc'!L434</f>
        <v/>
      </c>
      <c r="E285" s="1773" t="str">
        <f>'IRRBB calc'!M434</f>
        <v/>
      </c>
      <c r="F285" s="1773" t="str">
        <f>'IRRBB calc'!N434</f>
        <v/>
      </c>
      <c r="G285" s="1773" t="str">
        <f>'IRRBB calc'!O434</f>
        <v/>
      </c>
      <c r="H285" s="1773" t="str">
        <f>'IRRBB calc'!P434</f>
        <v/>
      </c>
      <c r="I285" s="1773" t="str">
        <f>'IRRBB calc'!Q434</f>
        <v/>
      </c>
      <c r="J285" s="1351" t="str">
        <f>'IRRBB calc'!R434</f>
        <v/>
      </c>
      <c r="K285" s="1443"/>
      <c r="L285" s="1443"/>
      <c r="M285" s="1443"/>
      <c r="N285" s="1443"/>
      <c r="O285" s="594"/>
    </row>
    <row r="286" spans="1:15" s="613" customFormat="1" ht="15" customHeight="1" x14ac:dyDescent="0.25">
      <c r="A286" s="1762"/>
      <c r="B286" s="1330" t="s">
        <v>297</v>
      </c>
      <c r="C286" s="90" t="str">
        <f>"Check EVE components is numerical (" &amp; 'IRRBB calc'!C435 &amp; ")"</f>
        <v>Check EVE components is numerical ()</v>
      </c>
      <c r="D286" s="1773" t="str">
        <f>'IRRBB calc'!L435</f>
        <v/>
      </c>
      <c r="E286" s="1773" t="str">
        <f>'IRRBB calc'!M435</f>
        <v/>
      </c>
      <c r="F286" s="1773" t="str">
        <f>'IRRBB calc'!N435</f>
        <v/>
      </c>
      <c r="G286" s="1773" t="str">
        <f>'IRRBB calc'!O435</f>
        <v/>
      </c>
      <c r="H286" s="1773" t="str">
        <f>'IRRBB calc'!P435</f>
        <v/>
      </c>
      <c r="I286" s="1773" t="str">
        <f>'IRRBB calc'!Q435</f>
        <v/>
      </c>
      <c r="J286" s="1351" t="str">
        <f>'IRRBB calc'!R435</f>
        <v/>
      </c>
      <c r="K286" s="1443"/>
      <c r="L286" s="1443"/>
      <c r="M286" s="1443"/>
      <c r="N286" s="1443"/>
      <c r="O286" s="594"/>
    </row>
    <row r="287" spans="1:15" s="613" customFormat="1" ht="15" customHeight="1" x14ac:dyDescent="0.25">
      <c r="A287" s="1762"/>
      <c r="B287" s="1330" t="s">
        <v>297</v>
      </c>
      <c r="C287" s="90" t="str">
        <f>"Check EVE components is numerical (" &amp; 'IRRBB calc'!C436 &amp; ")"</f>
        <v>Check EVE components is numerical ()</v>
      </c>
      <c r="D287" s="1773" t="str">
        <f>'IRRBB calc'!L436</f>
        <v/>
      </c>
      <c r="E287" s="1773" t="str">
        <f>'IRRBB calc'!M436</f>
        <v/>
      </c>
      <c r="F287" s="1773" t="str">
        <f>'IRRBB calc'!N436</f>
        <v/>
      </c>
      <c r="G287" s="1773" t="str">
        <f>'IRRBB calc'!O436</f>
        <v/>
      </c>
      <c r="H287" s="1773" t="str">
        <f>'IRRBB calc'!P436</f>
        <v/>
      </c>
      <c r="I287" s="1773" t="str">
        <f>'IRRBB calc'!Q436</f>
        <v/>
      </c>
      <c r="J287" s="1351" t="str">
        <f>'IRRBB calc'!R436</f>
        <v/>
      </c>
      <c r="K287" s="1443"/>
      <c r="L287" s="1443"/>
      <c r="M287" s="1443"/>
      <c r="N287" s="1443"/>
      <c r="O287" s="594"/>
    </row>
    <row r="288" spans="1:15" s="613" customFormat="1" ht="15" customHeight="1" x14ac:dyDescent="0.25">
      <c r="A288" s="1762"/>
      <c r="B288" s="1333" t="s">
        <v>297</v>
      </c>
      <c r="C288" s="486" t="str">
        <f>"Check EVE components is numerical (" &amp; 'IRRBB calc'!C437 &amp; ")"</f>
        <v>Check EVE components is numerical ()</v>
      </c>
      <c r="D288" s="1771" t="str">
        <f>'IRRBB calc'!L437</f>
        <v/>
      </c>
      <c r="E288" s="1771" t="str">
        <f>'IRRBB calc'!M437</f>
        <v/>
      </c>
      <c r="F288" s="1771" t="str">
        <f>'IRRBB calc'!N437</f>
        <v/>
      </c>
      <c r="G288" s="1771" t="str">
        <f>'IRRBB calc'!O437</f>
        <v/>
      </c>
      <c r="H288" s="1771" t="str">
        <f>'IRRBB calc'!P437</f>
        <v/>
      </c>
      <c r="I288" s="1771" t="str">
        <f>'IRRBB calc'!Q437</f>
        <v/>
      </c>
      <c r="J288" s="1355" t="str">
        <f>'IRRBB calc'!R437</f>
        <v/>
      </c>
      <c r="K288" s="1443"/>
      <c r="L288" s="1443"/>
      <c r="M288" s="1443"/>
      <c r="N288" s="1443"/>
      <c r="O288" s="594"/>
    </row>
    <row r="289" spans="1:15" s="613" customFormat="1" ht="15" customHeight="1" x14ac:dyDescent="0.25">
      <c r="A289" s="1762"/>
      <c r="B289" s="1765"/>
      <c r="C289" s="1766"/>
      <c r="D289" s="1443"/>
      <c r="E289" s="1443"/>
      <c r="F289" s="1443"/>
      <c r="G289" s="1443"/>
      <c r="H289" s="1443"/>
      <c r="I289" s="1443"/>
      <c r="J289" s="1443"/>
      <c r="K289" s="1443"/>
      <c r="L289" s="1443"/>
      <c r="M289" s="1443"/>
      <c r="N289" s="1443"/>
      <c r="O289" s="594"/>
    </row>
    <row r="290" spans="1:15" s="613" customFormat="1" ht="15" customHeight="1" x14ac:dyDescent="0.25">
      <c r="A290" s="1762"/>
      <c r="B290" s="1123" t="s">
        <v>63</v>
      </c>
      <c r="C290" s="484" t="s">
        <v>64</v>
      </c>
      <c r="D290" s="1757" t="s">
        <v>1555</v>
      </c>
      <c r="E290" s="1443"/>
      <c r="F290" s="1443"/>
      <c r="G290" s="1443"/>
      <c r="H290" s="1443"/>
      <c r="I290" s="1443"/>
      <c r="J290" s="1443"/>
      <c r="K290" s="1443"/>
      <c r="L290" s="1443"/>
      <c r="M290" s="1443"/>
      <c r="N290" s="1443"/>
      <c r="O290" s="594"/>
    </row>
    <row r="291" spans="1:15" s="613" customFormat="1" ht="15" customHeight="1" x14ac:dyDescent="0.25">
      <c r="A291" s="1762"/>
      <c r="B291" s="1131" t="s">
        <v>100</v>
      </c>
      <c r="C291" s="1768" t="str">
        <f>"Check parallel interest rate shock scenario 1 is numerical (" &amp; 'IRRBB calc'!D503 &amp; ")"</f>
        <v>Check parallel interest rate shock scenario 1 is numerical ()</v>
      </c>
      <c r="D291" s="1609" t="str">
        <f>'IRRBB calc'!L503</f>
        <v/>
      </c>
      <c r="E291" s="1443"/>
      <c r="F291" s="1443"/>
      <c r="G291" s="1443"/>
      <c r="H291" s="1443"/>
      <c r="I291" s="1443"/>
      <c r="J291" s="1443"/>
      <c r="K291" s="1443"/>
      <c r="L291" s="1443"/>
      <c r="M291" s="1443"/>
      <c r="N291" s="1443"/>
      <c r="O291" s="594"/>
    </row>
    <row r="292" spans="1:15" s="613" customFormat="1" ht="15" customHeight="1" x14ac:dyDescent="0.25">
      <c r="A292" s="1762"/>
      <c r="B292" s="1330" t="s">
        <v>100</v>
      </c>
      <c r="C292" s="423" t="str">
        <f>"Check parallel interest rate shock scenario 1 is numerical (" &amp; 'IRRBB calc'!D504 &amp; ")"</f>
        <v>Check parallel interest rate shock scenario 1 is numerical ()</v>
      </c>
      <c r="D292" s="1609" t="str">
        <f>'IRRBB calc'!L504</f>
        <v/>
      </c>
      <c r="E292" s="1443"/>
      <c r="F292" s="1443"/>
      <c r="G292" s="1443"/>
      <c r="H292" s="1443"/>
      <c r="I292" s="1443"/>
      <c r="J292" s="1443"/>
      <c r="K292" s="1443"/>
      <c r="L292" s="1443"/>
      <c r="M292" s="1443"/>
      <c r="N292" s="1443"/>
      <c r="O292" s="594"/>
    </row>
    <row r="293" spans="1:15" s="613" customFormat="1" ht="15" customHeight="1" x14ac:dyDescent="0.25">
      <c r="A293" s="1762"/>
      <c r="B293" s="1330" t="s">
        <v>100</v>
      </c>
      <c r="C293" s="90" t="str">
        <f>"Check parallel interest rate shock scenario 1 is numerical (" &amp; 'IRRBB calc'!D505 &amp; ")"</f>
        <v>Check parallel interest rate shock scenario 1 is numerical ()</v>
      </c>
      <c r="D293" s="1609" t="str">
        <f>'IRRBB calc'!L505</f>
        <v/>
      </c>
      <c r="E293" s="1443"/>
      <c r="F293" s="1443"/>
      <c r="G293" s="1443"/>
      <c r="H293" s="1443"/>
      <c r="I293" s="1443"/>
      <c r="J293" s="1443"/>
      <c r="K293" s="1443"/>
      <c r="L293" s="1443"/>
      <c r="M293" s="1443"/>
      <c r="N293" s="1443"/>
      <c r="O293" s="594"/>
    </row>
    <row r="294" spans="1:15" s="613" customFormat="1" ht="15" customHeight="1" x14ac:dyDescent="0.25">
      <c r="A294" s="1762"/>
      <c r="B294" s="1330" t="s">
        <v>100</v>
      </c>
      <c r="C294" s="90" t="str">
        <f>"Check parallel interest rate shock scenario 1 is numerical (" &amp; 'IRRBB calc'!D506 &amp; ")"</f>
        <v>Check parallel interest rate shock scenario 1 is numerical ()</v>
      </c>
      <c r="D294" s="1609" t="str">
        <f>'IRRBB calc'!L506</f>
        <v/>
      </c>
      <c r="E294" s="1443"/>
      <c r="F294" s="1443"/>
      <c r="G294" s="1443"/>
      <c r="H294" s="1443"/>
      <c r="I294" s="1443"/>
      <c r="J294" s="1443"/>
      <c r="K294" s="1443"/>
      <c r="L294" s="1443"/>
      <c r="M294" s="1443"/>
      <c r="N294" s="1443"/>
      <c r="O294" s="594"/>
    </row>
    <row r="295" spans="1:15" s="613" customFormat="1" ht="15" customHeight="1" x14ac:dyDescent="0.25">
      <c r="A295" s="1762"/>
      <c r="B295" s="1330" t="s">
        <v>100</v>
      </c>
      <c r="C295" s="90" t="str">
        <f>"Check parallel interest rate shock scenario 1 is numerical (" &amp; 'IRRBB calc'!D507 &amp; ")"</f>
        <v>Check parallel interest rate shock scenario 1 is numerical ()</v>
      </c>
      <c r="D295" s="1609" t="str">
        <f>'IRRBB calc'!L507</f>
        <v/>
      </c>
      <c r="E295" s="1443"/>
      <c r="F295" s="1443"/>
      <c r="G295" s="1443"/>
      <c r="H295" s="1443"/>
      <c r="I295" s="1443"/>
      <c r="J295" s="1443"/>
      <c r="K295" s="1443"/>
      <c r="L295" s="1443"/>
      <c r="M295" s="1443"/>
      <c r="N295" s="1443"/>
      <c r="O295" s="594"/>
    </row>
    <row r="296" spans="1:15" s="613" customFormat="1" ht="15" customHeight="1" x14ac:dyDescent="0.25">
      <c r="A296" s="1762"/>
      <c r="B296" s="1330" t="s">
        <v>100</v>
      </c>
      <c r="C296" s="90" t="str">
        <f>"Check parallel interest rate shock scenario 1 is numerical (" &amp; 'IRRBB calc'!D508 &amp; ")"</f>
        <v>Check parallel interest rate shock scenario 1 is numerical ()</v>
      </c>
      <c r="D296" s="1609" t="str">
        <f>'IRRBB calc'!L508</f>
        <v/>
      </c>
      <c r="E296" s="1443"/>
      <c r="F296" s="1443"/>
      <c r="G296" s="1443"/>
      <c r="H296" s="1443"/>
      <c r="I296" s="1443"/>
      <c r="J296" s="1443"/>
      <c r="K296" s="1443"/>
      <c r="L296" s="1443"/>
      <c r="M296" s="1443"/>
      <c r="N296" s="1443"/>
      <c r="O296" s="594"/>
    </row>
    <row r="297" spans="1:15" s="613" customFormat="1" ht="15" customHeight="1" x14ac:dyDescent="0.25">
      <c r="A297" s="1762"/>
      <c r="B297" s="1330" t="s">
        <v>100</v>
      </c>
      <c r="C297" s="90" t="str">
        <f>"Check parallel interest rate shock scenario 2 is numerical (" &amp; 'IRRBB calc'!D509 &amp; ")"</f>
        <v>Check parallel interest rate shock scenario 2 is numerical ()</v>
      </c>
      <c r="D297" s="1609" t="str">
        <f>'IRRBB calc'!L509</f>
        <v/>
      </c>
      <c r="E297" s="1443"/>
      <c r="F297" s="1443"/>
      <c r="G297" s="1443"/>
      <c r="H297" s="1443"/>
      <c r="I297" s="1443"/>
      <c r="J297" s="1443"/>
      <c r="K297" s="1443"/>
      <c r="L297" s="1443"/>
      <c r="M297" s="1443"/>
      <c r="N297" s="1443"/>
      <c r="O297" s="594"/>
    </row>
    <row r="298" spans="1:15" s="613" customFormat="1" ht="15" customHeight="1" x14ac:dyDescent="0.25">
      <c r="A298" s="1762"/>
      <c r="B298" s="1330" t="s">
        <v>100</v>
      </c>
      <c r="C298" s="90" t="str">
        <f>"Check parallel interest rate shock scenario 2 is numerical (" &amp; 'IRRBB calc'!D510 &amp; ")"</f>
        <v>Check parallel interest rate shock scenario 2 is numerical ()</v>
      </c>
      <c r="D298" s="1609" t="str">
        <f>'IRRBB calc'!L510</f>
        <v/>
      </c>
      <c r="E298" s="1443"/>
      <c r="F298" s="1443"/>
      <c r="G298" s="1443"/>
      <c r="H298" s="1443"/>
      <c r="I298" s="1443"/>
      <c r="J298" s="1443"/>
      <c r="K298" s="1443"/>
      <c r="L298" s="1443"/>
      <c r="M298" s="1443"/>
      <c r="N298" s="1443"/>
      <c r="O298" s="594"/>
    </row>
    <row r="299" spans="1:15" s="613" customFormat="1" ht="15" customHeight="1" x14ac:dyDescent="0.25">
      <c r="A299" s="1762"/>
      <c r="B299" s="1330" t="s">
        <v>100</v>
      </c>
      <c r="C299" s="90" t="str">
        <f>"Check parallel interest rate shock scenario 2 is numerical (" &amp; 'IRRBB calc'!D511 &amp; ")"</f>
        <v>Check parallel interest rate shock scenario 2 is numerical ()</v>
      </c>
      <c r="D299" s="1609" t="str">
        <f>'IRRBB calc'!L511</f>
        <v/>
      </c>
      <c r="E299" s="1443"/>
      <c r="F299" s="1443"/>
      <c r="G299" s="1443"/>
      <c r="H299" s="1443"/>
      <c r="I299" s="1443"/>
      <c r="J299" s="1443"/>
      <c r="K299" s="1443"/>
      <c r="L299" s="1443"/>
      <c r="M299" s="1443"/>
      <c r="N299" s="1443"/>
      <c r="O299" s="594"/>
    </row>
    <row r="300" spans="1:15" s="613" customFormat="1" ht="15" customHeight="1" x14ac:dyDescent="0.25">
      <c r="A300" s="1762"/>
      <c r="B300" s="1330" t="s">
        <v>100</v>
      </c>
      <c r="C300" s="90" t="str">
        <f>"Check parallel interest rate shock scenario 2 is numerical (" &amp; 'IRRBB calc'!D512 &amp; ")"</f>
        <v>Check parallel interest rate shock scenario 2 is numerical ()</v>
      </c>
      <c r="D300" s="1609" t="str">
        <f>'IRRBB calc'!L512</f>
        <v/>
      </c>
      <c r="E300" s="1443"/>
      <c r="F300" s="1443"/>
      <c r="G300" s="1443"/>
      <c r="H300" s="1443"/>
      <c r="I300" s="1443"/>
      <c r="J300" s="1443"/>
      <c r="K300" s="1443"/>
      <c r="L300" s="1443"/>
      <c r="M300" s="1443"/>
      <c r="N300" s="1443"/>
      <c r="O300" s="594"/>
    </row>
    <row r="301" spans="1:15" s="613" customFormat="1" ht="15" customHeight="1" x14ac:dyDescent="0.25">
      <c r="A301" s="1762"/>
      <c r="B301" s="1330" t="s">
        <v>100</v>
      </c>
      <c r="C301" s="90" t="str">
        <f>"Check parallel interest rate shock scenario 2 is numerical (" &amp; 'IRRBB calc'!D513 &amp; ")"</f>
        <v>Check parallel interest rate shock scenario 2 is numerical ()</v>
      </c>
      <c r="D301" s="1609" t="str">
        <f>'IRRBB calc'!L513</f>
        <v/>
      </c>
      <c r="E301" s="1443"/>
      <c r="F301" s="1443"/>
      <c r="G301" s="1443"/>
      <c r="H301" s="1443"/>
      <c r="I301" s="1443"/>
      <c r="J301" s="1443"/>
      <c r="K301" s="1443"/>
      <c r="L301" s="1443"/>
      <c r="M301" s="1443"/>
      <c r="N301" s="1443"/>
      <c r="O301" s="594"/>
    </row>
    <row r="302" spans="1:15" s="613" customFormat="1" ht="15" customHeight="1" x14ac:dyDescent="0.25">
      <c r="A302" s="1762"/>
      <c r="B302" s="1333" t="s">
        <v>100</v>
      </c>
      <c r="C302" s="1770" t="str">
        <f>"Check parallel interest rate shock scenario 2 is numerical (" &amp; 'IRRBB calc'!D514 &amp; ")"</f>
        <v>Check parallel interest rate shock scenario 2 is numerical ()</v>
      </c>
      <c r="D302" s="1610" t="str">
        <f>'IRRBB calc'!L514</f>
        <v/>
      </c>
      <c r="E302" s="1443"/>
      <c r="F302" s="1443"/>
      <c r="G302" s="1443"/>
      <c r="H302" s="1443"/>
      <c r="I302" s="1443"/>
      <c r="J302" s="1443"/>
      <c r="K302" s="1443"/>
      <c r="L302" s="1443"/>
      <c r="M302" s="1443"/>
      <c r="N302" s="1443"/>
      <c r="O302" s="594"/>
    </row>
    <row r="303" spans="1:15" s="613" customFormat="1" ht="15" customHeight="1" x14ac:dyDescent="0.25">
      <c r="A303" s="1762"/>
      <c r="B303" s="1765"/>
      <c r="C303" s="1766"/>
      <c r="D303" s="1767"/>
      <c r="E303" s="1443"/>
      <c r="F303" s="1443"/>
      <c r="G303" s="1443"/>
      <c r="H303" s="1443"/>
      <c r="I303" s="1443"/>
      <c r="J303" s="1443"/>
      <c r="K303" s="1443"/>
      <c r="L303" s="1443"/>
      <c r="M303" s="1443"/>
      <c r="N303" s="1443"/>
      <c r="O303" s="594"/>
    </row>
    <row r="304" spans="1:15" s="613" customFormat="1" ht="15" customHeight="1" x14ac:dyDescent="0.25">
      <c r="A304" s="1762"/>
      <c r="B304" s="1123" t="s">
        <v>63</v>
      </c>
      <c r="C304" s="484" t="s">
        <v>64</v>
      </c>
      <c r="D304" s="579" t="str">
        <f>CONCATENATE("Column ", LEFT(ADDRESS(ROW(D304),COLUMN(D304),4), 1))</f>
        <v>Column D</v>
      </c>
      <c r="E304" s="579" t="str">
        <f t="shared" ref="E304:O304" si="0">CONCATENATE("Column ", LEFT(ADDRESS(ROW(E304),COLUMN(E304),4), 1))</f>
        <v>Column E</v>
      </c>
      <c r="F304" s="579" t="str">
        <f t="shared" si="0"/>
        <v>Column F</v>
      </c>
      <c r="G304" s="579" t="str">
        <f t="shared" si="0"/>
        <v>Column G</v>
      </c>
      <c r="H304" s="579" t="str">
        <f t="shared" si="0"/>
        <v>Column H</v>
      </c>
      <c r="I304" s="579" t="str">
        <f t="shared" si="0"/>
        <v>Column I</v>
      </c>
      <c r="J304" s="579" t="str">
        <f t="shared" si="0"/>
        <v>Column J</v>
      </c>
      <c r="K304" s="579" t="str">
        <f t="shared" si="0"/>
        <v>Column K</v>
      </c>
      <c r="L304" s="579" t="str">
        <f t="shared" si="0"/>
        <v>Column L</v>
      </c>
      <c r="M304" s="579" t="str">
        <f t="shared" si="0"/>
        <v>Column M</v>
      </c>
      <c r="N304" s="579" t="str">
        <f t="shared" si="0"/>
        <v>Column N</v>
      </c>
      <c r="O304" s="579" t="str">
        <f t="shared" si="0"/>
        <v>Column O</v>
      </c>
    </row>
    <row r="305" spans="1:15" s="613" customFormat="1" ht="15" customHeight="1" x14ac:dyDescent="0.25">
      <c r="A305" s="1762"/>
      <c r="B305" s="1131" t="s">
        <v>1558</v>
      </c>
      <c r="C305" s="1768" t="s">
        <v>1556</v>
      </c>
      <c r="D305" s="1774" t="str">
        <f>'IRRBB calc'!D550</f>
        <v/>
      </c>
      <c r="E305" s="1774" t="str">
        <f>'IRRBB calc'!E550</f>
        <v/>
      </c>
      <c r="F305" s="1774" t="str">
        <f>'IRRBB calc'!F550</f>
        <v/>
      </c>
      <c r="G305" s="1774" t="str">
        <f>'IRRBB calc'!G550</f>
        <v/>
      </c>
      <c r="H305" s="1774" t="str">
        <f>'IRRBB calc'!H550</f>
        <v/>
      </c>
      <c r="I305" s="1756" t="str">
        <f>'IRRBB calc'!I550</f>
        <v/>
      </c>
      <c r="J305" s="1775" t="str">
        <f>'IRRBB calc'!J550</f>
        <v/>
      </c>
      <c r="K305" s="1774" t="str">
        <f>'IRRBB calc'!K550</f>
        <v/>
      </c>
      <c r="L305" s="1774" t="str">
        <f>'IRRBB calc'!L550</f>
        <v/>
      </c>
      <c r="M305" s="1774" t="str">
        <f>'IRRBB calc'!M550</f>
        <v/>
      </c>
      <c r="N305" s="1774" t="str">
        <f>'IRRBB calc'!N550</f>
        <v/>
      </c>
      <c r="O305" s="1756" t="str">
        <f>'IRRBB calc'!O550</f>
        <v/>
      </c>
    </row>
    <row r="306" spans="1:15" s="613" customFormat="1" ht="15" customHeight="1" x14ac:dyDescent="0.25">
      <c r="A306" s="1762"/>
      <c r="B306" s="1330" t="s">
        <v>1558</v>
      </c>
      <c r="C306" s="423" t="s">
        <v>1557</v>
      </c>
      <c r="D306" s="1773" t="str">
        <f>'IRRBB calc'!D551</f>
        <v/>
      </c>
      <c r="E306" s="1773" t="str">
        <f>'IRRBB calc'!E551</f>
        <v/>
      </c>
      <c r="F306" s="1773" t="str">
        <f>'IRRBB calc'!F551</f>
        <v/>
      </c>
      <c r="G306" s="1773" t="str">
        <f>'IRRBB calc'!G551</f>
        <v/>
      </c>
      <c r="H306" s="1773" t="str">
        <f>'IRRBB calc'!H551</f>
        <v/>
      </c>
      <c r="I306" s="1351" t="str">
        <f>'IRRBB calc'!I551</f>
        <v/>
      </c>
      <c r="J306" s="1777" t="str">
        <f>'IRRBB calc'!J551</f>
        <v/>
      </c>
      <c r="K306" s="1776" t="str">
        <f>'IRRBB calc'!K551</f>
        <v/>
      </c>
      <c r="L306" s="1776" t="str">
        <f>'IRRBB calc'!L551</f>
        <v/>
      </c>
      <c r="M306" s="1776" t="str">
        <f>'IRRBB calc'!M551</f>
        <v/>
      </c>
      <c r="N306" s="1776" t="str">
        <f>'IRRBB calc'!N551</f>
        <v/>
      </c>
      <c r="O306" s="1769" t="str">
        <f>'IRRBB calc'!O551</f>
        <v/>
      </c>
    </row>
    <row r="307" spans="1:15" s="613" customFormat="1" ht="15" customHeight="1" x14ac:dyDescent="0.25">
      <c r="A307" s="1762"/>
      <c r="B307" s="1330" t="s">
        <v>1559</v>
      </c>
      <c r="C307" s="1780" t="s">
        <v>1556</v>
      </c>
      <c r="D307" s="28" t="str">
        <f>'IRRBB calc'!D584</f>
        <v/>
      </c>
      <c r="E307" s="28" t="str">
        <f>'IRRBB calc'!E584</f>
        <v/>
      </c>
      <c r="F307" s="28" t="str">
        <f>'IRRBB calc'!F584</f>
        <v/>
      </c>
      <c r="G307" s="28" t="str">
        <f>'IRRBB calc'!G584</f>
        <v/>
      </c>
      <c r="H307" s="28" t="str">
        <f>'IRRBB calc'!H584</f>
        <v/>
      </c>
      <c r="I307" s="1783" t="str">
        <f>'IRRBB calc'!I584</f>
        <v/>
      </c>
      <c r="J307" s="1781"/>
      <c r="K307" s="1778"/>
      <c r="L307" s="1778"/>
      <c r="M307" s="1778"/>
      <c r="N307" s="1778"/>
      <c r="O307" s="1778"/>
    </row>
    <row r="308" spans="1:15" s="613" customFormat="1" ht="15" customHeight="1" x14ac:dyDescent="0.25">
      <c r="A308" s="1762"/>
      <c r="B308" s="1333" t="s">
        <v>1559</v>
      </c>
      <c r="C308" s="486" t="s">
        <v>1557</v>
      </c>
      <c r="D308" s="1771" t="str">
        <f>'IRRBB calc'!D585</f>
        <v/>
      </c>
      <c r="E308" s="1771" t="str">
        <f>'IRRBB calc'!E585</f>
        <v/>
      </c>
      <c r="F308" s="1771" t="str">
        <f>'IRRBB calc'!F585</f>
        <v/>
      </c>
      <c r="G308" s="1771" t="str">
        <f>'IRRBB calc'!G585</f>
        <v/>
      </c>
      <c r="H308" s="1771" t="str">
        <f>'IRRBB calc'!H585</f>
        <v/>
      </c>
      <c r="I308" s="1355" t="str">
        <f>'IRRBB calc'!I585</f>
        <v/>
      </c>
      <c r="J308" s="1782"/>
      <c r="K308" s="1779"/>
      <c r="L308" s="1779"/>
      <c r="M308" s="1779"/>
      <c r="N308" s="1779"/>
      <c r="O308" s="1779"/>
    </row>
    <row r="309" spans="1:15" s="613" customFormat="1" ht="15" customHeight="1" x14ac:dyDescent="0.25">
      <c r="A309" s="1762"/>
      <c r="B309" s="1765"/>
      <c r="C309" s="1766"/>
      <c r="D309" s="1767"/>
      <c r="E309" s="1443"/>
      <c r="F309" s="1443"/>
      <c r="G309" s="1443"/>
      <c r="H309" s="1443"/>
      <c r="I309" s="1443"/>
      <c r="J309" s="1443"/>
      <c r="K309" s="1443"/>
      <c r="L309" s="1443"/>
      <c r="M309" s="1443"/>
      <c r="N309" s="1443"/>
      <c r="O309" s="594"/>
    </row>
    <row r="310" spans="1:15" s="613" customFormat="1" ht="15" customHeight="1" x14ac:dyDescent="0.25">
      <c r="A310" s="1762"/>
      <c r="B310" s="1123" t="s">
        <v>63</v>
      </c>
      <c r="C310" s="484" t="s">
        <v>64</v>
      </c>
      <c r="D310" s="1757"/>
      <c r="E310" s="1443"/>
      <c r="F310" s="1443"/>
      <c r="G310" s="1443"/>
      <c r="H310" s="1443"/>
      <c r="I310" s="1443"/>
      <c r="J310" s="1443"/>
      <c r="K310" s="1443"/>
      <c r="L310" s="1443"/>
      <c r="M310" s="1443"/>
      <c r="N310" s="1443"/>
      <c r="O310" s="594"/>
    </row>
    <row r="311" spans="1:15" s="613" customFormat="1" ht="15" customHeight="1" x14ac:dyDescent="0.25">
      <c r="A311" s="1762"/>
      <c r="B311" s="1330" t="s">
        <v>287</v>
      </c>
      <c r="C311" s="90" t="s">
        <v>1560</v>
      </c>
      <c r="D311" s="1522" t="str">
        <f>'IRRBB calc'!K632</f>
        <v/>
      </c>
      <c r="E311" s="1443"/>
      <c r="F311" s="1443"/>
      <c r="G311" s="1443"/>
      <c r="H311" s="1443"/>
      <c r="I311" s="1443"/>
      <c r="J311" s="1443"/>
      <c r="K311" s="1443"/>
      <c r="L311" s="1443"/>
      <c r="M311" s="1443"/>
      <c r="N311" s="1443"/>
      <c r="O311" s="594"/>
    </row>
    <row r="312" spans="1:15" s="613" customFormat="1" ht="15" customHeight="1" x14ac:dyDescent="0.25">
      <c r="A312" s="1762"/>
      <c r="B312" s="1330" t="s">
        <v>287</v>
      </c>
      <c r="C312" s="423" t="s">
        <v>1561</v>
      </c>
      <c r="D312" s="1609" t="str">
        <f>'IRRBB calc'!K633</f>
        <v/>
      </c>
      <c r="E312" s="1443"/>
      <c r="F312" s="1443"/>
      <c r="G312" s="1443"/>
      <c r="H312" s="1443"/>
      <c r="I312" s="1443"/>
      <c r="J312" s="1443"/>
      <c r="K312" s="1443"/>
      <c r="L312" s="1443"/>
      <c r="M312" s="1443"/>
      <c r="N312" s="1443"/>
      <c r="O312" s="594"/>
    </row>
    <row r="313" spans="1:15" s="613" customFormat="1" ht="15" customHeight="1" x14ac:dyDescent="0.25">
      <c r="A313" s="1762"/>
      <c r="B313" s="1333" t="s">
        <v>287</v>
      </c>
      <c r="C313" s="486" t="s">
        <v>1562</v>
      </c>
      <c r="D313" s="1610" t="str">
        <f>'IRRBB calc'!K634</f>
        <v/>
      </c>
      <c r="E313" s="1443"/>
      <c r="F313" s="1443"/>
      <c r="G313" s="1443"/>
      <c r="H313" s="1443"/>
      <c r="I313" s="1443"/>
      <c r="J313" s="1443"/>
      <c r="K313" s="1443"/>
      <c r="L313" s="1443"/>
      <c r="M313" s="1443"/>
      <c r="N313" s="1443"/>
      <c r="O313" s="594"/>
    </row>
    <row r="314" spans="1:15" s="618" customFormat="1" ht="15" customHeight="1" x14ac:dyDescent="0.25">
      <c r="A314" s="1044"/>
      <c r="B314" s="499"/>
      <c r="C314" s="500"/>
      <c r="D314" s="501"/>
      <c r="E314" s="501"/>
      <c r="F314" s="501"/>
      <c r="G314" s="501"/>
      <c r="H314" s="501"/>
      <c r="I314" s="340"/>
      <c r="J314" s="1045"/>
      <c r="K314" s="1045"/>
      <c r="L314" s="1045"/>
      <c r="M314" s="1045"/>
      <c r="N314" s="1045"/>
    </row>
  </sheetData>
  <phoneticPr fontId="5" type="noConversion"/>
  <conditionalFormatting sqref="D5:D6 H11:H16 M11:M16 E17 J17 G18:G20 L18:L20 F21 K21 D22:D25 I22:I25 D26:F26 I26:K26 E27 J27 D28:E28 I28:J28 E29:E31 J29:J31 D31:D37 I31:I41 D46 D47:G48 D49:D51 D52:E88 F93 D94:D97 D98:F100 D101:D104 D105:F105 D106 F107:F111 D112:D113 F114:F120 D121:F122 D127:M150 K151:M151 L152:M153 D189:D236 D247:D264 D271:D274 D276:D279 D283:J288 D291:D302 D305:O305 D307:I307 D311:D313 D239:V244">
    <cfRule type="cellIs" dxfId="17" priority="41" stopIfTrue="1" operator="equal">
      <formula>"No"</formula>
    </cfRule>
    <cfRule type="cellIs" dxfId="16" priority="42" stopIfTrue="1" operator="equal">
      <formula>"Yes"</formula>
    </cfRule>
  </conditionalFormatting>
  <conditionalFormatting sqref="D308:I308 D306:O306">
    <cfRule type="cellIs" dxfId="15" priority="39" stopIfTrue="1" operator="equal">
      <formula>FALSE</formula>
    </cfRule>
    <cfRule type="cellIs" dxfId="14" priority="40" stopIfTrue="1" operator="equal">
      <formula>TRUE</formula>
    </cfRule>
  </conditionalFormatting>
  <conditionalFormatting sqref="D157:D163 D171 D179">
    <cfRule type="cellIs" dxfId="13" priority="35" stopIfTrue="1" operator="equal">
      <formula>"No"</formula>
    </cfRule>
    <cfRule type="cellIs" dxfId="12" priority="36" stopIfTrue="1" operator="equal">
      <formula>"Yes"</formula>
    </cfRule>
  </conditionalFormatting>
  <conditionalFormatting sqref="D165:D170">
    <cfRule type="cellIs" dxfId="11" priority="33" stopIfTrue="1" operator="equal">
      <formula>"No"</formula>
    </cfRule>
    <cfRule type="cellIs" dxfId="10" priority="34" stopIfTrue="1" operator="equal">
      <formula>"Yes"</formula>
    </cfRule>
  </conditionalFormatting>
  <conditionalFormatting sqref="E165:I170">
    <cfRule type="cellIs" dxfId="9" priority="31" stopIfTrue="1" operator="equal">
      <formula>"No"</formula>
    </cfRule>
    <cfRule type="cellIs" dxfId="8" priority="32" stopIfTrue="1" operator="equal">
      <formula>"Yes"</formula>
    </cfRule>
  </conditionalFormatting>
  <conditionalFormatting sqref="D173:D178">
    <cfRule type="cellIs" dxfId="7" priority="13" stopIfTrue="1" operator="equal">
      <formula>"No"</formula>
    </cfRule>
    <cfRule type="cellIs" dxfId="6" priority="14" stopIfTrue="1" operator="equal">
      <formula>"Yes"</formula>
    </cfRule>
  </conditionalFormatting>
  <conditionalFormatting sqref="E173:I178">
    <cfRule type="cellIs" dxfId="5" priority="11" stopIfTrue="1" operator="equal">
      <formula>"No"</formula>
    </cfRule>
    <cfRule type="cellIs" dxfId="4" priority="12" stopIfTrue="1" operator="equal">
      <formula>"Yes"</formula>
    </cfRule>
  </conditionalFormatting>
  <conditionalFormatting sqref="D181:D186">
    <cfRule type="cellIs" dxfId="3" priority="9" stopIfTrue="1" operator="equal">
      <formula>"No"</formula>
    </cfRule>
    <cfRule type="cellIs" dxfId="2" priority="10" stopIfTrue="1" operator="equal">
      <formula>"Yes"</formula>
    </cfRule>
  </conditionalFormatting>
  <conditionalFormatting sqref="E181:I186">
    <cfRule type="cellIs" dxfId="1" priority="7" stopIfTrue="1" operator="equal">
      <formula>"No"</formula>
    </cfRule>
    <cfRule type="cellIs" dxfId="0" priority="8" stopIfTrue="1" operator="equal">
      <formula>"Yes"</formula>
    </cfRule>
  </conditionalFormatting>
  <printOptions headings="1"/>
  <pageMargins left="0.59055118110236227" right="0.59055118110236227" top="0.98425196850393704" bottom="0.98425196850393704" header="0.51181102362204722" footer="0.51181102362204722"/>
  <pageSetup paperSize="9" scale="41" fitToHeight="0" pageOrder="overThenDown" orientation="landscape" r:id="rId1"/>
  <headerFooter alignWithMargins="0">
    <oddHeader>&amp;L&amp;"Segoe UI,Bold"&amp;14Basel Committee on Banking Supervision
Basel III monitoring template&amp;C&amp;"Segoe UI,Regular"&amp;14&amp;F
&amp;A&amp;R&amp;"Segoe UI,Bold"&amp;14Confidential when completed</oddHeader>
    <oddFooter>&amp;L&amp;"Segoe UI,Regular"&amp;14&amp;D  &amp;T&amp;R&amp;"Segoe UI,Regular"&amp;14Page &amp;P of &amp;N</oddFooter>
  </headerFooter>
  <rowBreaks count="6" manualBreakCount="6">
    <brk id="42" max="16383" man="1"/>
    <brk id="89" max="16383" man="1"/>
    <brk id="123" max="16383" man="1"/>
    <brk id="154" max="16383" man="1"/>
    <brk id="237" max="19" man="1"/>
    <brk id="280" max="19" man="1"/>
  </rowBreaks>
  <colBreaks count="1" manualBreakCount="1">
    <brk id="15" max="281" man="1"/>
  </colBreaks>
  <ignoredErrors>
    <ignoredError sqref="D10:M10 D45:G45" emptyCellReference="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enableFormatConditionsCalculation="0">
    <tabColor theme="5" tint="0.39997558519241921"/>
  </sheetPr>
  <dimension ref="A1:U372"/>
  <sheetViews>
    <sheetView zoomScale="75" zoomScaleNormal="75" workbookViewId="0">
      <pane ySplit="1" topLeftCell="A2" activePane="bottomLeft" state="frozen"/>
      <selection pane="bottomLeft"/>
    </sheetView>
  </sheetViews>
  <sheetFormatPr defaultColWidth="0" defaultRowHeight="0" customHeight="1" zeroHeight="1" x14ac:dyDescent="0.25"/>
  <cols>
    <col min="1" max="1" width="1.7109375" style="992" customWidth="1"/>
    <col min="2" max="2" width="60.7109375" style="992" customWidth="1"/>
    <col min="3" max="8" width="14.7109375" style="992" customWidth="1"/>
    <col min="9" max="9" width="1.7109375" style="992" customWidth="1"/>
    <col min="10" max="16384" width="11.42578125" style="992" hidden="1"/>
  </cols>
  <sheetData>
    <row r="1" spans="1:9" s="994" customFormat="1" ht="30" customHeight="1" x14ac:dyDescent="0.55000000000000004">
      <c r="A1" s="580" t="s">
        <v>115</v>
      </c>
      <c r="B1" s="581"/>
      <c r="C1" s="581"/>
      <c r="D1" s="581"/>
      <c r="E1" s="581"/>
      <c r="F1" s="581"/>
      <c r="G1" s="581"/>
      <c r="H1" s="581"/>
      <c r="I1" s="770"/>
    </row>
    <row r="2" spans="1:9" ht="30" customHeight="1" x14ac:dyDescent="0.3">
      <c r="A2" s="1128" t="s">
        <v>110</v>
      </c>
      <c r="B2" s="596"/>
      <c r="C2" s="596"/>
      <c r="D2" s="596"/>
      <c r="E2" s="596"/>
      <c r="F2" s="596"/>
      <c r="G2" s="596"/>
      <c r="H2" s="596"/>
      <c r="I2" s="614"/>
    </row>
    <row r="3" spans="1:9" ht="15" customHeight="1" x14ac:dyDescent="0.25">
      <c r="A3" s="679"/>
      <c r="B3" s="596"/>
      <c r="C3" s="596"/>
      <c r="D3" s="596"/>
      <c r="E3" s="596"/>
      <c r="F3" s="596"/>
      <c r="G3" s="596"/>
      <c r="H3" s="596"/>
      <c r="I3" s="614"/>
    </row>
    <row r="4" spans="1:9" s="993" customFormat="1" ht="15" customHeight="1" x14ac:dyDescent="0.25">
      <c r="A4" s="679"/>
      <c r="B4" s="781" t="s">
        <v>104</v>
      </c>
      <c r="C4" s="502">
        <v>3</v>
      </c>
      <c r="D4" s="502">
        <v>1</v>
      </c>
      <c r="E4" s="1002" t="s">
        <v>1623</v>
      </c>
      <c r="F4" s="503">
        <v>0</v>
      </c>
      <c r="G4" s="596"/>
      <c r="H4" s="1888" t="s">
        <v>1624</v>
      </c>
      <c r="I4" s="774"/>
    </row>
    <row r="5" spans="1:9" ht="15" customHeight="1" x14ac:dyDescent="0.25">
      <c r="A5" s="679"/>
      <c r="B5" s="649"/>
      <c r="C5" s="649"/>
      <c r="D5" s="649"/>
      <c r="E5" s="649"/>
      <c r="F5" s="649"/>
      <c r="G5" s="649"/>
      <c r="H5" s="649"/>
      <c r="I5" s="626"/>
    </row>
    <row r="6" spans="1:9" s="809" customFormat="1" ht="45" customHeight="1" x14ac:dyDescent="0.25">
      <c r="A6" s="623" t="s">
        <v>1004</v>
      </c>
      <c r="B6" s="807"/>
      <c r="C6" s="807"/>
      <c r="D6" s="396"/>
      <c r="E6" s="396"/>
      <c r="F6" s="808"/>
      <c r="G6" s="653"/>
      <c r="H6" s="653"/>
      <c r="I6" s="627"/>
    </row>
    <row r="7" spans="1:9" s="993" customFormat="1" ht="15" customHeight="1" x14ac:dyDescent="0.25">
      <c r="A7" s="615"/>
      <c r="B7" s="1106" t="s">
        <v>1005</v>
      </c>
      <c r="C7" s="783"/>
      <c r="D7" s="783"/>
      <c r="E7" s="630"/>
      <c r="F7" s="1072" t="s">
        <v>107</v>
      </c>
      <c r="G7" s="594"/>
      <c r="H7" s="594"/>
      <c r="I7" s="776"/>
    </row>
    <row r="8" spans="1:9" s="993" customFormat="1" ht="15" customHeight="1" x14ac:dyDescent="0.25">
      <c r="A8" s="615"/>
      <c r="B8" s="1107" t="s">
        <v>1006</v>
      </c>
      <c r="C8" s="788"/>
      <c r="D8" s="788"/>
      <c r="E8" s="1074"/>
      <c r="F8" s="1073" t="s">
        <v>107</v>
      </c>
      <c r="G8" s="594"/>
      <c r="H8" s="594"/>
      <c r="I8" s="776"/>
    </row>
    <row r="9" spans="1:9" ht="15" customHeight="1" x14ac:dyDescent="0.25">
      <c r="A9" s="615"/>
      <c r="B9" s="778"/>
      <c r="C9" s="594"/>
      <c r="D9" s="594"/>
      <c r="E9" s="594"/>
      <c r="F9" s="594"/>
      <c r="G9" s="594"/>
      <c r="H9" s="594"/>
      <c r="I9" s="776"/>
    </row>
    <row r="10" spans="1:9" ht="30" customHeight="1" x14ac:dyDescent="0.3">
      <c r="A10" s="611" t="s">
        <v>1003</v>
      </c>
      <c r="B10" s="772"/>
      <c r="C10" s="629"/>
      <c r="D10" s="629"/>
      <c r="E10" s="629"/>
      <c r="F10" s="629"/>
      <c r="G10" s="629"/>
      <c r="H10" s="629"/>
      <c r="I10" s="775"/>
    </row>
    <row r="11" spans="1:9" s="1129" customFormat="1" ht="45" customHeight="1" x14ac:dyDescent="0.25">
      <c r="A11" s="595" t="s">
        <v>185</v>
      </c>
      <c r="B11" s="805"/>
      <c r="C11" s="805"/>
      <c r="D11" s="410"/>
      <c r="E11" s="410"/>
      <c r="F11" s="806"/>
      <c r="G11" s="597"/>
      <c r="H11" s="597"/>
      <c r="I11" s="407"/>
    </row>
    <row r="12" spans="1:9" ht="15" customHeight="1" x14ac:dyDescent="0.25">
      <c r="A12" s="615"/>
      <c r="B12" s="779"/>
      <c r="C12" s="780"/>
      <c r="D12" s="780"/>
      <c r="E12" s="780"/>
      <c r="F12" s="1091" t="s">
        <v>335</v>
      </c>
      <c r="G12" s="594"/>
      <c r="H12" s="594"/>
      <c r="I12" s="776"/>
    </row>
    <row r="13" spans="1:9" s="993" customFormat="1" ht="15" customHeight="1" x14ac:dyDescent="0.25">
      <c r="A13" s="615"/>
      <c r="B13" s="782" t="s">
        <v>354</v>
      </c>
      <c r="C13" s="783"/>
      <c r="D13" s="783"/>
      <c r="E13" s="783"/>
      <c r="F13" s="487"/>
      <c r="G13" s="594"/>
      <c r="H13" s="594"/>
      <c r="I13" s="776"/>
    </row>
    <row r="14" spans="1:9" s="993" customFormat="1" ht="15" customHeight="1" x14ac:dyDescent="0.25">
      <c r="A14" s="615"/>
      <c r="B14" s="767" t="s">
        <v>257</v>
      </c>
      <c r="C14" s="784"/>
      <c r="D14" s="784"/>
      <c r="E14" s="784"/>
      <c r="F14" s="488"/>
      <c r="G14" s="594"/>
      <c r="H14" s="594"/>
      <c r="I14" s="776"/>
    </row>
    <row r="15" spans="1:9" s="993" customFormat="1" ht="15" customHeight="1" x14ac:dyDescent="0.25">
      <c r="A15" s="615"/>
      <c r="B15" s="766" t="s">
        <v>311</v>
      </c>
      <c r="C15" s="784"/>
      <c r="D15" s="784"/>
      <c r="E15" s="784"/>
      <c r="F15" s="504">
        <v>1</v>
      </c>
      <c r="G15" s="594"/>
      <c r="H15" s="594"/>
      <c r="I15" s="776"/>
    </row>
    <row r="16" spans="1:9" s="993" customFormat="1" ht="15" customHeight="1" x14ac:dyDescent="0.25">
      <c r="A16" s="615"/>
      <c r="B16" s="766" t="s">
        <v>312</v>
      </c>
      <c r="C16" s="784"/>
      <c r="D16" s="784"/>
      <c r="E16" s="784"/>
      <c r="F16" s="504">
        <v>1</v>
      </c>
      <c r="G16" s="594"/>
      <c r="H16" s="594"/>
      <c r="I16" s="776"/>
    </row>
    <row r="17" spans="1:9" s="993" customFormat="1" ht="15" customHeight="1" x14ac:dyDescent="0.25">
      <c r="A17" s="615"/>
      <c r="B17" s="766" t="s">
        <v>313</v>
      </c>
      <c r="C17" s="784"/>
      <c r="D17" s="784"/>
      <c r="E17" s="784"/>
      <c r="F17" s="504">
        <v>1</v>
      </c>
      <c r="G17" s="594"/>
      <c r="H17" s="594"/>
      <c r="I17" s="776"/>
    </row>
    <row r="18" spans="1:9" s="993" customFormat="1" ht="15" customHeight="1" x14ac:dyDescent="0.25">
      <c r="A18" s="615"/>
      <c r="B18" s="766" t="s">
        <v>314</v>
      </c>
      <c r="C18" s="784"/>
      <c r="D18" s="784"/>
      <c r="E18" s="784"/>
      <c r="F18" s="504">
        <v>1</v>
      </c>
      <c r="G18" s="594"/>
      <c r="H18" s="594"/>
      <c r="I18" s="776"/>
    </row>
    <row r="19" spans="1:9" s="993" customFormat="1" ht="15" customHeight="1" x14ac:dyDescent="0.25">
      <c r="A19" s="615"/>
      <c r="B19" s="766" t="s">
        <v>553</v>
      </c>
      <c r="C19" s="784"/>
      <c r="D19" s="784"/>
      <c r="E19" s="784"/>
      <c r="F19" s="504">
        <v>1</v>
      </c>
      <c r="G19" s="594"/>
      <c r="H19" s="594"/>
      <c r="I19" s="776"/>
    </row>
    <row r="20" spans="1:9" s="993" customFormat="1" ht="15" customHeight="1" x14ac:dyDescent="0.25">
      <c r="A20" s="615"/>
      <c r="B20" s="767" t="s">
        <v>338</v>
      </c>
      <c r="C20" s="784"/>
      <c r="D20" s="784"/>
      <c r="E20" s="784"/>
      <c r="F20" s="66"/>
      <c r="G20" s="594"/>
      <c r="H20" s="594"/>
      <c r="I20" s="776"/>
    </row>
    <row r="21" spans="1:9" s="993" customFormat="1" ht="30" customHeight="1" x14ac:dyDescent="0.25">
      <c r="A21" s="615"/>
      <c r="B21" s="2258" t="s">
        <v>339</v>
      </c>
      <c r="C21" s="2258"/>
      <c r="D21" s="2258"/>
      <c r="E21" s="2258"/>
      <c r="F21" s="504">
        <v>1</v>
      </c>
      <c r="G21" s="594"/>
      <c r="H21" s="594"/>
      <c r="I21" s="776"/>
    </row>
    <row r="22" spans="1:9" s="993" customFormat="1" ht="45" customHeight="1" x14ac:dyDescent="0.25">
      <c r="A22" s="615"/>
      <c r="B22" s="2258" t="s">
        <v>554</v>
      </c>
      <c r="C22" s="2258"/>
      <c r="D22" s="2258"/>
      <c r="E22" s="2258"/>
      <c r="F22" s="504">
        <v>1</v>
      </c>
      <c r="G22" s="594"/>
      <c r="H22" s="594"/>
      <c r="I22" s="776"/>
    </row>
    <row r="23" spans="1:9" s="993" customFormat="1" ht="15" customHeight="1" x14ac:dyDescent="0.25">
      <c r="A23" s="615"/>
      <c r="B23" s="785" t="s">
        <v>555</v>
      </c>
      <c r="C23" s="784"/>
      <c r="D23" s="784"/>
      <c r="E23" s="784"/>
      <c r="F23" s="488"/>
      <c r="G23" s="594"/>
      <c r="H23" s="594"/>
      <c r="I23" s="776"/>
    </row>
    <row r="24" spans="1:9" s="993" customFormat="1" ht="15" customHeight="1" x14ac:dyDescent="0.25">
      <c r="A24" s="615"/>
      <c r="B24" s="767" t="s">
        <v>345</v>
      </c>
      <c r="C24" s="784"/>
      <c r="D24" s="784"/>
      <c r="E24" s="784"/>
      <c r="F24" s="488"/>
      <c r="G24" s="594"/>
      <c r="H24" s="594"/>
      <c r="I24" s="776"/>
    </row>
    <row r="25" spans="1:9" s="993" customFormat="1" ht="15" customHeight="1" x14ac:dyDescent="0.25">
      <c r="A25" s="615"/>
      <c r="B25" s="766" t="s">
        <v>311</v>
      </c>
      <c r="C25" s="784"/>
      <c r="D25" s="784"/>
      <c r="E25" s="784"/>
      <c r="F25" s="504">
        <v>0.85</v>
      </c>
      <c r="G25" s="594"/>
      <c r="H25" s="594"/>
      <c r="I25" s="776"/>
    </row>
    <row r="26" spans="1:9" s="993" customFormat="1" ht="15" customHeight="1" x14ac:dyDescent="0.25">
      <c r="A26" s="615"/>
      <c r="B26" s="766" t="s">
        <v>312</v>
      </c>
      <c r="C26" s="784"/>
      <c r="D26" s="784"/>
      <c r="E26" s="784"/>
      <c r="F26" s="504">
        <v>0.85</v>
      </c>
      <c r="G26" s="594"/>
      <c r="H26" s="594"/>
      <c r="I26" s="776"/>
    </row>
    <row r="27" spans="1:9" s="993" customFormat="1" ht="15" customHeight="1" x14ac:dyDescent="0.25">
      <c r="A27" s="615"/>
      <c r="B27" s="766" t="s">
        <v>313</v>
      </c>
      <c r="C27" s="784"/>
      <c r="D27" s="784"/>
      <c r="E27" s="784"/>
      <c r="F27" s="504">
        <v>0.85</v>
      </c>
      <c r="G27" s="594"/>
      <c r="H27" s="594"/>
      <c r="I27" s="776"/>
    </row>
    <row r="28" spans="1:9" s="993" customFormat="1" ht="15" customHeight="1" x14ac:dyDescent="0.25">
      <c r="A28" s="615"/>
      <c r="B28" s="766" t="s">
        <v>314</v>
      </c>
      <c r="C28" s="784"/>
      <c r="D28" s="784"/>
      <c r="E28" s="784"/>
      <c r="F28" s="504">
        <v>0.85</v>
      </c>
      <c r="G28" s="594"/>
      <c r="H28" s="594"/>
      <c r="I28" s="776"/>
    </row>
    <row r="29" spans="1:9" s="993" customFormat="1" ht="15" customHeight="1" x14ac:dyDescent="0.25">
      <c r="A29" s="615"/>
      <c r="B29" s="766" t="s">
        <v>346</v>
      </c>
      <c r="C29" s="784"/>
      <c r="D29" s="784"/>
      <c r="E29" s="784"/>
      <c r="F29" s="504">
        <v>0.85</v>
      </c>
      <c r="G29" s="594"/>
      <c r="H29" s="594"/>
      <c r="I29" s="776"/>
    </row>
    <row r="30" spans="1:9" s="993" customFormat="1" ht="15" customHeight="1" x14ac:dyDescent="0.25">
      <c r="A30" s="615"/>
      <c r="B30" s="767" t="s">
        <v>347</v>
      </c>
      <c r="C30" s="784"/>
      <c r="D30" s="784"/>
      <c r="E30" s="784"/>
      <c r="F30" s="504">
        <v>0.85</v>
      </c>
      <c r="G30" s="594"/>
      <c r="H30" s="594"/>
      <c r="I30" s="776"/>
    </row>
    <row r="31" spans="1:9" s="993" customFormat="1" ht="15" customHeight="1" x14ac:dyDescent="0.25">
      <c r="A31" s="615"/>
      <c r="B31" s="767" t="s">
        <v>348</v>
      </c>
      <c r="C31" s="784"/>
      <c r="D31" s="784"/>
      <c r="E31" s="784"/>
      <c r="F31" s="504">
        <v>0.85</v>
      </c>
      <c r="G31" s="594"/>
      <c r="H31" s="594"/>
      <c r="I31" s="776"/>
    </row>
    <row r="32" spans="1:9" s="993" customFormat="1" ht="15" customHeight="1" x14ac:dyDescent="0.25">
      <c r="A32" s="615"/>
      <c r="B32" s="767" t="s">
        <v>407</v>
      </c>
      <c r="C32" s="784"/>
      <c r="D32" s="784"/>
      <c r="E32" s="784"/>
      <c r="F32" s="504">
        <v>0.85</v>
      </c>
      <c r="G32" s="594"/>
      <c r="H32" s="594"/>
      <c r="I32" s="776"/>
    </row>
    <row r="33" spans="1:9" s="993" customFormat="1" ht="15" customHeight="1" x14ac:dyDescent="0.25">
      <c r="A33" s="615"/>
      <c r="B33" s="785" t="s">
        <v>556</v>
      </c>
      <c r="C33" s="784"/>
      <c r="D33" s="784"/>
      <c r="E33" s="784"/>
      <c r="F33" s="488"/>
      <c r="G33" s="594"/>
      <c r="H33" s="594"/>
      <c r="I33" s="776"/>
    </row>
    <row r="34" spans="1:9" s="993" customFormat="1" ht="15" customHeight="1" x14ac:dyDescent="0.25">
      <c r="A34" s="615"/>
      <c r="B34" s="786" t="s">
        <v>557</v>
      </c>
      <c r="C34" s="784"/>
      <c r="D34" s="784"/>
      <c r="E34" s="784"/>
      <c r="F34" s="504">
        <v>0.75</v>
      </c>
      <c r="G34" s="594"/>
      <c r="H34" s="594"/>
      <c r="I34" s="776"/>
    </row>
    <row r="35" spans="1:9" s="993" customFormat="1" ht="15" customHeight="1" x14ac:dyDescent="0.25">
      <c r="A35" s="615"/>
      <c r="B35" s="786" t="s">
        <v>558</v>
      </c>
      <c r="C35" s="784"/>
      <c r="D35" s="784"/>
      <c r="E35" s="784"/>
      <c r="F35" s="504">
        <v>0.5</v>
      </c>
      <c r="G35" s="594"/>
      <c r="H35" s="594"/>
      <c r="I35" s="776"/>
    </row>
    <row r="36" spans="1:9" s="993" customFormat="1" ht="15" customHeight="1" x14ac:dyDescent="0.25">
      <c r="A36" s="615"/>
      <c r="B36" s="786" t="s">
        <v>559</v>
      </c>
      <c r="C36" s="784"/>
      <c r="D36" s="784"/>
      <c r="E36" s="784"/>
      <c r="F36" s="504">
        <v>0.5</v>
      </c>
      <c r="G36" s="594"/>
      <c r="H36" s="594"/>
      <c r="I36" s="776"/>
    </row>
    <row r="37" spans="1:9" s="993" customFormat="1" ht="15" customHeight="1" x14ac:dyDescent="0.25">
      <c r="A37" s="615"/>
      <c r="B37" s="767" t="s">
        <v>417</v>
      </c>
      <c r="C37" s="784"/>
      <c r="D37" s="784"/>
      <c r="E37" s="784"/>
      <c r="F37" s="504">
        <v>0.75</v>
      </c>
      <c r="G37" s="594"/>
      <c r="H37" s="594"/>
      <c r="I37" s="776"/>
    </row>
    <row r="38" spans="1:9" s="993" customFormat="1" ht="15" customHeight="1" x14ac:dyDescent="0.25">
      <c r="A38" s="615"/>
      <c r="B38" s="787" t="s">
        <v>421</v>
      </c>
      <c r="C38" s="788"/>
      <c r="D38" s="788"/>
      <c r="E38" s="788"/>
      <c r="F38" s="505">
        <v>0.5</v>
      </c>
      <c r="G38" s="594"/>
      <c r="H38" s="594"/>
      <c r="I38" s="776"/>
    </row>
    <row r="39" spans="1:9" s="1129" customFormat="1" ht="45" customHeight="1" x14ac:dyDescent="0.25">
      <c r="A39" s="595" t="s">
        <v>181</v>
      </c>
      <c r="B39" s="805"/>
      <c r="C39" s="805"/>
      <c r="D39" s="410"/>
      <c r="E39" s="410"/>
      <c r="F39" s="806"/>
      <c r="G39" s="597"/>
      <c r="H39" s="597"/>
      <c r="I39" s="407"/>
    </row>
    <row r="40" spans="1:9" s="993" customFormat="1" ht="15" customHeight="1" x14ac:dyDescent="0.25">
      <c r="A40" s="679"/>
      <c r="B40" s="742" t="s">
        <v>32</v>
      </c>
      <c r="C40" s="742"/>
      <c r="D40" s="742"/>
      <c r="E40" s="742"/>
      <c r="F40" s="506" t="s">
        <v>108</v>
      </c>
      <c r="G40" s="596"/>
      <c r="H40" s="596"/>
      <c r="I40" s="614"/>
    </row>
    <row r="41" spans="1:9" ht="18" customHeight="1" x14ac:dyDescent="0.25">
      <c r="A41" s="679"/>
      <c r="B41" s="596"/>
      <c r="C41" s="596"/>
      <c r="D41" s="596"/>
      <c r="E41" s="596"/>
      <c r="F41" s="596"/>
      <c r="G41" s="596"/>
      <c r="H41" s="596"/>
      <c r="I41" s="614"/>
    </row>
    <row r="42" spans="1:9" ht="15" customHeight="1" x14ac:dyDescent="0.25">
      <c r="A42" s="679"/>
      <c r="B42" s="742"/>
      <c r="C42" s="742"/>
      <c r="D42" s="742"/>
      <c r="E42" s="742"/>
      <c r="F42" s="1091" t="s">
        <v>335</v>
      </c>
      <c r="G42" s="596"/>
      <c r="H42" s="596"/>
      <c r="I42" s="614"/>
    </row>
    <row r="43" spans="1:9" s="993" customFormat="1" ht="15" customHeight="1" x14ac:dyDescent="0.25">
      <c r="A43" s="679"/>
      <c r="B43" s="783" t="s">
        <v>23</v>
      </c>
      <c r="C43" s="783"/>
      <c r="D43" s="783"/>
      <c r="E43" s="783"/>
      <c r="F43" s="507">
        <v>0</v>
      </c>
      <c r="G43" s="596"/>
      <c r="H43" s="596"/>
      <c r="I43" s="614"/>
    </row>
    <row r="44" spans="1:9" s="993" customFormat="1" ht="15" customHeight="1" x14ac:dyDescent="0.25">
      <c r="A44" s="679"/>
      <c r="B44" s="784" t="s">
        <v>560</v>
      </c>
      <c r="C44" s="784"/>
      <c r="D44" s="784"/>
      <c r="E44" s="784"/>
      <c r="F44" s="488"/>
      <c r="G44" s="596"/>
      <c r="H44" s="596"/>
      <c r="I44" s="614"/>
    </row>
    <row r="45" spans="1:9" s="993" customFormat="1" ht="15" customHeight="1" x14ac:dyDescent="0.25">
      <c r="A45" s="679"/>
      <c r="B45" s="767" t="s">
        <v>354</v>
      </c>
      <c r="C45" s="784"/>
      <c r="D45" s="784"/>
      <c r="E45" s="784"/>
      <c r="F45" s="508">
        <v>0</v>
      </c>
      <c r="G45" s="596"/>
      <c r="H45" s="596"/>
      <c r="I45" s="614"/>
    </row>
    <row r="46" spans="1:9" s="993" customFormat="1" ht="15" customHeight="1" x14ac:dyDescent="0.25">
      <c r="A46" s="679"/>
      <c r="B46" s="767" t="s">
        <v>355</v>
      </c>
      <c r="C46" s="784"/>
      <c r="D46" s="784"/>
      <c r="E46" s="784"/>
      <c r="F46" s="508">
        <v>0</v>
      </c>
      <c r="G46" s="596"/>
      <c r="H46" s="596"/>
      <c r="I46" s="614"/>
    </row>
    <row r="47" spans="1:9" s="993" customFormat="1" ht="15" customHeight="1" x14ac:dyDescent="0.25">
      <c r="A47" s="679"/>
      <c r="B47" s="788" t="s">
        <v>22</v>
      </c>
      <c r="C47" s="788"/>
      <c r="D47" s="788"/>
      <c r="E47" s="788"/>
      <c r="F47" s="509">
        <v>0</v>
      </c>
      <c r="G47" s="596"/>
      <c r="H47" s="596"/>
      <c r="I47" s="614"/>
    </row>
    <row r="48" spans="1:9" s="1129" customFormat="1" ht="45" customHeight="1" x14ac:dyDescent="0.25">
      <c r="A48" s="595" t="s">
        <v>182</v>
      </c>
      <c r="B48" s="805"/>
      <c r="C48" s="805"/>
      <c r="D48" s="410"/>
      <c r="E48" s="410"/>
      <c r="F48" s="806"/>
      <c r="G48" s="597"/>
      <c r="H48" s="597"/>
      <c r="I48" s="407"/>
    </row>
    <row r="49" spans="1:9" ht="60" customHeight="1" x14ac:dyDescent="0.25">
      <c r="A49" s="679"/>
      <c r="B49" s="2263"/>
      <c r="C49" s="2263"/>
      <c r="D49" s="2263"/>
      <c r="E49" s="2263"/>
      <c r="F49" s="1090" t="s">
        <v>29</v>
      </c>
      <c r="G49" s="1091" t="s">
        <v>30</v>
      </c>
      <c r="H49" s="596"/>
      <c r="I49" s="614"/>
    </row>
    <row r="50" spans="1:9" s="993" customFormat="1" ht="15" customHeight="1" x14ac:dyDescent="0.25">
      <c r="A50" s="679"/>
      <c r="B50" s="510" t="s">
        <v>365</v>
      </c>
      <c r="C50" s="38"/>
      <c r="D50" s="511"/>
      <c r="E50" s="511"/>
      <c r="F50" s="512">
        <v>0</v>
      </c>
      <c r="G50" s="507">
        <v>0</v>
      </c>
      <c r="H50" s="596"/>
      <c r="I50" s="614"/>
    </row>
    <row r="51" spans="1:9" s="993" customFormat="1" ht="15" customHeight="1" x14ac:dyDescent="0.25">
      <c r="A51" s="679"/>
      <c r="B51" s="513" t="s">
        <v>366</v>
      </c>
      <c r="C51" s="66"/>
      <c r="D51" s="514"/>
      <c r="E51" s="514"/>
      <c r="F51" s="515">
        <v>0</v>
      </c>
      <c r="G51" s="508">
        <v>0</v>
      </c>
      <c r="H51" s="596"/>
      <c r="I51" s="614"/>
    </row>
    <row r="52" spans="1:9" s="993" customFormat="1" ht="15" customHeight="1" x14ac:dyDescent="0.25">
      <c r="A52" s="679"/>
      <c r="B52" s="513" t="s">
        <v>367</v>
      </c>
      <c r="C52" s="66"/>
      <c r="D52" s="514"/>
      <c r="E52" s="514"/>
      <c r="F52" s="515">
        <v>0</v>
      </c>
      <c r="G52" s="508">
        <v>0</v>
      </c>
      <c r="H52" s="596"/>
      <c r="I52" s="614"/>
    </row>
    <row r="53" spans="1:9" s="993" customFormat="1" ht="15" customHeight="1" x14ac:dyDescent="0.25">
      <c r="A53" s="679"/>
      <c r="B53" s="788" t="s">
        <v>31</v>
      </c>
      <c r="C53" s="789"/>
      <c r="D53" s="788"/>
      <c r="E53" s="788"/>
      <c r="F53" s="516">
        <v>0</v>
      </c>
      <c r="G53" s="509">
        <v>0</v>
      </c>
      <c r="H53" s="596"/>
      <c r="I53" s="614"/>
    </row>
    <row r="54" spans="1:9" s="1129" customFormat="1" ht="45" customHeight="1" x14ac:dyDescent="0.25">
      <c r="A54" s="595" t="s">
        <v>183</v>
      </c>
      <c r="B54" s="805"/>
      <c r="C54" s="805"/>
      <c r="D54" s="410"/>
      <c r="E54" s="410"/>
      <c r="F54" s="806"/>
      <c r="G54" s="597"/>
      <c r="H54" s="597"/>
      <c r="I54" s="407"/>
    </row>
    <row r="55" spans="1:9" ht="15" customHeight="1" x14ac:dyDescent="0.25">
      <c r="A55" s="679"/>
      <c r="B55" s="2263"/>
      <c r="C55" s="2263"/>
      <c r="D55" s="2263"/>
      <c r="E55" s="2263"/>
      <c r="F55" s="1091" t="s">
        <v>335</v>
      </c>
      <c r="G55" s="596"/>
      <c r="H55" s="596"/>
      <c r="I55" s="614"/>
    </row>
    <row r="56" spans="1:9" s="993" customFormat="1" ht="15" customHeight="1" x14ac:dyDescent="0.25">
      <c r="A56" s="679"/>
      <c r="B56" s="790" t="s">
        <v>486</v>
      </c>
      <c r="C56" s="790"/>
      <c r="D56" s="790"/>
      <c r="E56" s="783"/>
      <c r="F56" s="507">
        <v>0</v>
      </c>
      <c r="G56" s="596"/>
      <c r="H56" s="596"/>
      <c r="I56" s="614"/>
    </row>
    <row r="57" spans="1:9" s="993" customFormat="1" ht="15" customHeight="1" x14ac:dyDescent="0.25">
      <c r="A57" s="679"/>
      <c r="B57" s="791" t="s">
        <v>262</v>
      </c>
      <c r="C57" s="784"/>
      <c r="D57" s="784"/>
      <c r="E57" s="784"/>
      <c r="F57" s="508">
        <v>0</v>
      </c>
      <c r="G57" s="596"/>
      <c r="H57" s="596"/>
      <c r="I57" s="614"/>
    </row>
    <row r="58" spans="1:9" s="993" customFormat="1" ht="15" customHeight="1" x14ac:dyDescent="0.25">
      <c r="A58" s="679"/>
      <c r="B58" s="792" t="s">
        <v>487</v>
      </c>
      <c r="C58" s="792"/>
      <c r="D58" s="792"/>
      <c r="E58" s="792"/>
      <c r="F58" s="508">
        <v>0</v>
      </c>
      <c r="G58" s="596"/>
      <c r="H58" s="596"/>
      <c r="I58" s="614"/>
    </row>
    <row r="59" spans="1:9" s="993" customFormat="1" ht="15" customHeight="1" x14ac:dyDescent="0.25">
      <c r="A59" s="679"/>
      <c r="B59" s="792" t="s">
        <v>488</v>
      </c>
      <c r="C59" s="792"/>
      <c r="D59" s="792"/>
      <c r="E59" s="792"/>
      <c r="F59" s="508">
        <v>0</v>
      </c>
      <c r="G59" s="596"/>
      <c r="H59" s="596"/>
      <c r="I59" s="614"/>
    </row>
    <row r="60" spans="1:9" s="993" customFormat="1" ht="15" customHeight="1" x14ac:dyDescent="0.25">
      <c r="A60" s="679"/>
      <c r="B60" s="791" t="s">
        <v>11</v>
      </c>
      <c r="C60" s="784"/>
      <c r="D60" s="784"/>
      <c r="E60" s="784"/>
      <c r="F60" s="66"/>
      <c r="G60" s="596"/>
      <c r="H60" s="596"/>
      <c r="I60" s="614"/>
    </row>
    <row r="61" spans="1:9" s="993" customFormat="1" ht="15" customHeight="1" x14ac:dyDescent="0.25">
      <c r="A61" s="679"/>
      <c r="B61" s="793" t="s">
        <v>12</v>
      </c>
      <c r="C61" s="784"/>
      <c r="D61" s="784"/>
      <c r="E61" s="784"/>
      <c r="F61" s="508">
        <v>0</v>
      </c>
      <c r="G61" s="596"/>
      <c r="H61" s="596"/>
      <c r="I61" s="614"/>
    </row>
    <row r="62" spans="1:9" s="993" customFormat="1" ht="15" customHeight="1" x14ac:dyDescent="0.25">
      <c r="A62" s="679"/>
      <c r="B62" s="793" t="s">
        <v>13</v>
      </c>
      <c r="C62" s="784"/>
      <c r="D62" s="784"/>
      <c r="E62" s="784"/>
      <c r="F62" s="508">
        <v>0</v>
      </c>
      <c r="G62" s="596"/>
      <c r="H62" s="596"/>
      <c r="I62" s="614"/>
    </row>
    <row r="63" spans="1:9" s="993" customFormat="1" ht="15" customHeight="1" x14ac:dyDescent="0.25">
      <c r="A63" s="679"/>
      <c r="B63" s="793" t="s">
        <v>390</v>
      </c>
      <c r="C63" s="784"/>
      <c r="D63" s="784"/>
      <c r="E63" s="784"/>
      <c r="F63" s="508">
        <v>0</v>
      </c>
      <c r="G63" s="596"/>
      <c r="H63" s="596"/>
      <c r="I63" s="614"/>
    </row>
    <row r="64" spans="1:9" s="993" customFormat="1" ht="15" customHeight="1" x14ac:dyDescent="0.25">
      <c r="A64" s="679"/>
      <c r="B64" s="793" t="s">
        <v>14</v>
      </c>
      <c r="C64" s="784"/>
      <c r="D64" s="784"/>
      <c r="E64" s="784"/>
      <c r="F64" s="508">
        <v>0</v>
      </c>
      <c r="G64" s="596"/>
      <c r="H64" s="596"/>
      <c r="I64" s="614"/>
    </row>
    <row r="65" spans="1:9" s="993" customFormat="1" ht="15" customHeight="1" x14ac:dyDescent="0.25">
      <c r="A65" s="679"/>
      <c r="B65" s="791" t="s">
        <v>15</v>
      </c>
      <c r="C65" s="784"/>
      <c r="D65" s="784"/>
      <c r="E65" s="784"/>
      <c r="F65" s="508">
        <v>0</v>
      </c>
      <c r="G65" s="596"/>
      <c r="H65" s="596"/>
      <c r="I65" s="614"/>
    </row>
    <row r="66" spans="1:9" s="993" customFormat="1" ht="15" customHeight="1" x14ac:dyDescent="0.25">
      <c r="A66" s="679"/>
      <c r="B66" s="794" t="s">
        <v>489</v>
      </c>
      <c r="C66" s="788"/>
      <c r="D66" s="788"/>
      <c r="E66" s="788"/>
      <c r="F66" s="509">
        <v>0.5</v>
      </c>
      <c r="G66" s="596"/>
      <c r="H66" s="596"/>
      <c r="I66" s="614"/>
    </row>
    <row r="67" spans="1:9" s="1129" customFormat="1" ht="45" customHeight="1" x14ac:dyDescent="0.25">
      <c r="A67" s="595" t="s">
        <v>184</v>
      </c>
      <c r="B67" s="805"/>
      <c r="C67" s="805"/>
      <c r="D67" s="410"/>
      <c r="E67" s="410"/>
      <c r="F67" s="806"/>
      <c r="G67" s="597"/>
      <c r="H67" s="597"/>
      <c r="I67" s="407"/>
    </row>
    <row r="68" spans="1:9" ht="15" customHeight="1" x14ac:dyDescent="0.25">
      <c r="A68" s="679"/>
      <c r="B68" s="2263"/>
      <c r="C68" s="2263"/>
      <c r="D68" s="2263"/>
      <c r="E68" s="2263"/>
      <c r="F68" s="1091" t="s">
        <v>335</v>
      </c>
      <c r="G68" s="596"/>
      <c r="H68" s="596"/>
      <c r="I68" s="614"/>
    </row>
    <row r="69" spans="1:9" ht="15" customHeight="1" x14ac:dyDescent="0.25">
      <c r="A69" s="679"/>
      <c r="B69" s="795" t="s">
        <v>46</v>
      </c>
      <c r="C69" s="742"/>
      <c r="D69" s="742"/>
      <c r="E69" s="742"/>
      <c r="F69" s="517">
        <v>0</v>
      </c>
      <c r="G69" s="596"/>
      <c r="H69" s="596"/>
      <c r="I69" s="614"/>
    </row>
    <row r="70" spans="1:9" s="1129" customFormat="1" ht="45" customHeight="1" x14ac:dyDescent="0.25">
      <c r="A70" s="595" t="s">
        <v>1026</v>
      </c>
      <c r="B70" s="805"/>
      <c r="C70" s="805"/>
      <c r="D70" s="410"/>
      <c r="E70" s="410"/>
      <c r="F70" s="806"/>
      <c r="G70" s="597"/>
      <c r="H70" s="597"/>
      <c r="I70" s="407"/>
    </row>
    <row r="71" spans="1:9" ht="15" customHeight="1" x14ac:dyDescent="0.25">
      <c r="A71" s="679"/>
      <c r="B71" s="1893"/>
      <c r="C71" s="1893"/>
      <c r="D71" s="1893"/>
      <c r="E71" s="1893"/>
      <c r="F71" s="1910" t="s">
        <v>335</v>
      </c>
      <c r="G71" s="1914"/>
      <c r="H71" s="1914"/>
      <c r="I71" s="614"/>
    </row>
    <row r="72" spans="1:9" ht="30" customHeight="1" x14ac:dyDescent="0.25">
      <c r="A72" s="679"/>
      <c r="B72" s="1894"/>
      <c r="C72" s="1894"/>
      <c r="D72" s="1894"/>
      <c r="E72" s="1894"/>
      <c r="F72" s="343" t="s">
        <v>666</v>
      </c>
      <c r="G72" s="343" t="s">
        <v>695</v>
      </c>
      <c r="H72" s="344" t="s">
        <v>667</v>
      </c>
      <c r="I72" s="614"/>
    </row>
    <row r="73" spans="1:9" ht="15" customHeight="1" x14ac:dyDescent="0.25">
      <c r="A73" s="679"/>
      <c r="B73" s="795" t="s">
        <v>908</v>
      </c>
      <c r="C73" s="742"/>
      <c r="D73" s="742"/>
      <c r="E73" s="742"/>
      <c r="F73" s="977">
        <v>0</v>
      </c>
      <c r="G73" s="977">
        <v>0</v>
      </c>
      <c r="H73" s="517">
        <v>0</v>
      </c>
      <c r="I73" s="614"/>
    </row>
    <row r="74" spans="1:9" s="1129" customFormat="1" ht="45" customHeight="1" x14ac:dyDescent="0.25">
      <c r="A74" s="595" t="s">
        <v>931</v>
      </c>
      <c r="B74" s="805"/>
      <c r="C74" s="805"/>
      <c r="D74" s="410"/>
      <c r="E74" s="410"/>
      <c r="F74" s="806"/>
      <c r="G74" s="597"/>
      <c r="H74" s="597"/>
      <c r="I74" s="407"/>
    </row>
    <row r="75" spans="1:9" ht="15" customHeight="1" x14ac:dyDescent="0.25">
      <c r="A75" s="679"/>
      <c r="B75" s="2263"/>
      <c r="C75" s="2263"/>
      <c r="D75" s="2263"/>
      <c r="E75" s="2263"/>
      <c r="F75" s="1091" t="s">
        <v>335</v>
      </c>
      <c r="G75" s="596"/>
      <c r="H75" s="596"/>
      <c r="I75" s="614"/>
    </row>
    <row r="76" spans="1:9" s="993" customFormat="1" ht="15" customHeight="1" x14ac:dyDescent="0.25">
      <c r="A76" s="679"/>
      <c r="B76" s="2259" t="s">
        <v>599</v>
      </c>
      <c r="C76" s="2259"/>
      <c r="D76" s="2259"/>
      <c r="E76" s="2260"/>
      <c r="F76" s="507">
        <v>0</v>
      </c>
      <c r="G76" s="596"/>
      <c r="H76" s="596"/>
      <c r="I76" s="614"/>
    </row>
    <row r="77" spans="1:9" s="993" customFormat="1" ht="15" customHeight="1" x14ac:dyDescent="0.25">
      <c r="A77" s="679"/>
      <c r="B77" s="2261" t="s">
        <v>600</v>
      </c>
      <c r="C77" s="2261"/>
      <c r="D77" s="2261"/>
      <c r="E77" s="2262"/>
      <c r="F77" s="508">
        <v>0</v>
      </c>
      <c r="G77" s="596"/>
      <c r="H77" s="596"/>
      <c r="I77" s="614"/>
    </row>
    <row r="78" spans="1:9" s="993" customFormat="1" ht="15" customHeight="1" x14ac:dyDescent="0.25">
      <c r="A78" s="679"/>
      <c r="B78" s="2261" t="s">
        <v>487</v>
      </c>
      <c r="C78" s="2261"/>
      <c r="D78" s="2261"/>
      <c r="E78" s="2262"/>
      <c r="F78" s="508">
        <v>0</v>
      </c>
      <c r="G78" s="596"/>
      <c r="H78" s="596"/>
      <c r="I78" s="614"/>
    </row>
    <row r="79" spans="1:9" s="993" customFormat="1" ht="15" customHeight="1" x14ac:dyDescent="0.25">
      <c r="A79" s="679"/>
      <c r="B79" s="2261" t="s">
        <v>488</v>
      </c>
      <c r="C79" s="2261"/>
      <c r="D79" s="2261"/>
      <c r="E79" s="2262"/>
      <c r="F79" s="508">
        <v>0</v>
      </c>
      <c r="G79" s="596"/>
      <c r="H79" s="596"/>
      <c r="I79" s="614"/>
    </row>
    <row r="80" spans="1:9" s="993" customFormat="1" ht="15" customHeight="1" x14ac:dyDescent="0.25">
      <c r="A80" s="679"/>
      <c r="B80" s="2261" t="s">
        <v>389</v>
      </c>
      <c r="C80" s="2261"/>
      <c r="D80" s="2261"/>
      <c r="E80" s="2262"/>
      <c r="F80" s="66"/>
      <c r="G80" s="596"/>
      <c r="H80" s="596"/>
      <c r="I80" s="614"/>
    </row>
    <row r="81" spans="1:9" s="993" customFormat="1" ht="15" customHeight="1" x14ac:dyDescent="0.25">
      <c r="A81" s="679"/>
      <c r="B81" s="2265" t="s">
        <v>261</v>
      </c>
      <c r="C81" s="2265"/>
      <c r="D81" s="2265"/>
      <c r="E81" s="2266"/>
      <c r="F81" s="508">
        <v>0</v>
      </c>
      <c r="G81" s="596"/>
      <c r="H81" s="596"/>
      <c r="I81" s="614"/>
    </row>
    <row r="82" spans="1:9" s="993" customFormat="1" ht="15" customHeight="1" x14ac:dyDescent="0.25">
      <c r="A82" s="679"/>
      <c r="B82" s="2265" t="s">
        <v>13</v>
      </c>
      <c r="C82" s="2265"/>
      <c r="D82" s="2265"/>
      <c r="E82" s="2266"/>
      <c r="F82" s="508">
        <v>0</v>
      </c>
      <c r="G82" s="596"/>
      <c r="H82" s="596"/>
      <c r="I82" s="614"/>
    </row>
    <row r="83" spans="1:9" s="993" customFormat="1" ht="15" customHeight="1" x14ac:dyDescent="0.25">
      <c r="A83" s="679"/>
      <c r="B83" s="2265" t="s">
        <v>390</v>
      </c>
      <c r="C83" s="2265"/>
      <c r="D83" s="2265"/>
      <c r="E83" s="2266"/>
      <c r="F83" s="508">
        <v>0</v>
      </c>
      <c r="G83" s="596"/>
      <c r="H83" s="596"/>
      <c r="I83" s="614"/>
    </row>
    <row r="84" spans="1:9" s="993" customFormat="1" ht="15" customHeight="1" x14ac:dyDescent="0.25">
      <c r="A84" s="679"/>
      <c r="B84" s="2265" t="s">
        <v>14</v>
      </c>
      <c r="C84" s="2265"/>
      <c r="D84" s="2265"/>
      <c r="E84" s="2266"/>
      <c r="F84" s="508">
        <v>0</v>
      </c>
      <c r="G84" s="596"/>
      <c r="H84" s="596"/>
      <c r="I84" s="614"/>
    </row>
    <row r="85" spans="1:9" s="993" customFormat="1" ht="15" customHeight="1" x14ac:dyDescent="0.25">
      <c r="A85" s="679"/>
      <c r="B85" s="2267" t="s">
        <v>138</v>
      </c>
      <c r="C85" s="2267"/>
      <c r="D85" s="2267"/>
      <c r="E85" s="2268"/>
      <c r="F85" s="509">
        <v>0</v>
      </c>
      <c r="G85" s="596"/>
      <c r="H85" s="596"/>
      <c r="I85" s="614"/>
    </row>
    <row r="86" spans="1:9" s="1129" customFormat="1" ht="45" customHeight="1" x14ac:dyDescent="0.25">
      <c r="A86" s="595" t="s">
        <v>1023</v>
      </c>
      <c r="B86" s="805"/>
      <c r="C86" s="805"/>
      <c r="D86" s="410"/>
      <c r="E86" s="410"/>
      <c r="F86" s="806"/>
      <c r="G86" s="597"/>
      <c r="H86" s="597"/>
      <c r="I86" s="407"/>
    </row>
    <row r="87" spans="1:9" ht="15" customHeight="1" x14ac:dyDescent="0.25">
      <c r="A87" s="679"/>
      <c r="B87" s="1893"/>
      <c r="C87" s="1893"/>
      <c r="D87" s="1893"/>
      <c r="E87" s="1893"/>
      <c r="F87" s="1910" t="s">
        <v>335</v>
      </c>
      <c r="G87" s="1914"/>
      <c r="H87" s="1914"/>
      <c r="I87" s="614"/>
    </row>
    <row r="88" spans="1:9" ht="30" customHeight="1" x14ac:dyDescent="0.25">
      <c r="A88" s="679"/>
      <c r="B88" s="1894"/>
      <c r="C88" s="1894"/>
      <c r="D88" s="1894"/>
      <c r="E88" s="1894"/>
      <c r="F88" s="343" t="s">
        <v>666</v>
      </c>
      <c r="G88" s="343" t="s">
        <v>695</v>
      </c>
      <c r="H88" s="344" t="s">
        <v>667</v>
      </c>
      <c r="I88" s="614"/>
    </row>
    <row r="89" spans="1:9" ht="15" customHeight="1" x14ac:dyDescent="0.25">
      <c r="A89" s="679"/>
      <c r="B89" s="2260" t="str">
        <f>NSFR!B306</f>
        <v>Loans to financial institutions; of which:</v>
      </c>
      <c r="C89" s="2264"/>
      <c r="D89" s="2264"/>
      <c r="E89" s="2264"/>
      <c r="F89" s="37"/>
      <c r="G89" s="37"/>
      <c r="H89" s="38"/>
      <c r="I89" s="614"/>
    </row>
    <row r="90" spans="1:9" ht="30" customHeight="1" x14ac:dyDescent="0.25">
      <c r="A90" s="679"/>
      <c r="B90" s="2266" t="str">
        <f>NSFR!B307</f>
        <v>Secured by Level 1 collateral and where the bank has the ability to freely rehypthecate the received collateral for the life of the loan, of which</v>
      </c>
      <c r="C90" s="2269"/>
      <c r="D90" s="2269"/>
      <c r="E90" s="2269"/>
      <c r="F90" s="48"/>
      <c r="G90" s="48"/>
      <c r="H90" s="66"/>
      <c r="I90" s="614"/>
    </row>
    <row r="91" spans="1:9" ht="15" customHeight="1" x14ac:dyDescent="0.25">
      <c r="A91" s="679"/>
      <c r="B91" s="2270" t="str">
        <f>NSFR!B308</f>
        <v>Encumbered for exceptional central bank liquidity operations; of which:</v>
      </c>
      <c r="C91" s="2271"/>
      <c r="D91" s="2271"/>
      <c r="E91" s="2271"/>
      <c r="F91" s="48"/>
      <c r="G91" s="48"/>
      <c r="H91" s="66"/>
      <c r="I91" s="614"/>
    </row>
    <row r="92" spans="1:9" ht="15" customHeight="1" x14ac:dyDescent="0.25">
      <c r="A92" s="679"/>
      <c r="B92" s="2272" t="str">
        <f>NSFR!B309</f>
        <v>Remaining period of encumbrance ≥ 6 months to &lt; 1 year</v>
      </c>
      <c r="C92" s="2273"/>
      <c r="D92" s="2273"/>
      <c r="E92" s="2273"/>
      <c r="F92" s="515">
        <v>0.5</v>
      </c>
      <c r="G92" s="515">
        <v>0.5</v>
      </c>
      <c r="H92" s="508">
        <v>1</v>
      </c>
      <c r="I92" s="614"/>
    </row>
    <row r="93" spans="1:9" ht="15" customHeight="1" x14ac:dyDescent="0.25">
      <c r="A93" s="679"/>
      <c r="B93" s="2272" t="str">
        <f>NSFR!B310</f>
        <v>Remaining period of encumbrance ≥ 1 year</v>
      </c>
      <c r="C93" s="2273"/>
      <c r="D93" s="2273"/>
      <c r="E93" s="2273"/>
      <c r="F93" s="515">
        <v>1</v>
      </c>
      <c r="G93" s="515">
        <v>1</v>
      </c>
      <c r="H93" s="508">
        <v>1</v>
      </c>
      <c r="I93" s="614"/>
    </row>
    <row r="94" spans="1:9" ht="15" customHeight="1" x14ac:dyDescent="0.25">
      <c r="A94" s="679"/>
      <c r="B94" s="2265" t="str">
        <f>NSFR!B311</f>
        <v>All other secured loans to financial institutions; of which:</v>
      </c>
      <c r="C94" s="2265"/>
      <c r="D94" s="2265"/>
      <c r="E94" s="2266"/>
      <c r="F94" s="48"/>
      <c r="G94" s="48"/>
      <c r="H94" s="66"/>
      <c r="I94" s="614"/>
    </row>
    <row r="95" spans="1:9" ht="15" customHeight="1" x14ac:dyDescent="0.25">
      <c r="A95" s="679"/>
      <c r="B95" s="2258" t="str">
        <f>NSFR!B312</f>
        <v>Encumbered for exceptional central bank liquidity operations; of which:</v>
      </c>
      <c r="C95" s="2258"/>
      <c r="D95" s="2258"/>
      <c r="E95" s="2270"/>
      <c r="F95" s="48"/>
      <c r="G95" s="48"/>
      <c r="H95" s="66"/>
      <c r="I95" s="614"/>
    </row>
    <row r="96" spans="1:9" ht="15" customHeight="1" x14ac:dyDescent="0.25">
      <c r="A96" s="679"/>
      <c r="B96" s="2274" t="str">
        <f>NSFR!B313</f>
        <v>Remaining period of encumbrance ≥ 6 months to &lt; 1 year</v>
      </c>
      <c r="C96" s="2274"/>
      <c r="D96" s="2274"/>
      <c r="E96" s="2272"/>
      <c r="F96" s="515">
        <v>0.5</v>
      </c>
      <c r="G96" s="515">
        <v>0.5</v>
      </c>
      <c r="H96" s="508">
        <v>1</v>
      </c>
      <c r="I96" s="614"/>
    </row>
    <row r="97" spans="1:9" ht="15" customHeight="1" x14ac:dyDescent="0.25">
      <c r="A97" s="679"/>
      <c r="B97" s="2272" t="str">
        <f>NSFR!B314</f>
        <v>Remaining period of encumbrance ≥ 1 year</v>
      </c>
      <c r="C97" s="2273"/>
      <c r="D97" s="2273"/>
      <c r="E97" s="2273"/>
      <c r="F97" s="515">
        <v>1</v>
      </c>
      <c r="G97" s="515">
        <v>1</v>
      </c>
      <c r="H97" s="508">
        <v>1</v>
      </c>
      <c r="I97" s="614"/>
    </row>
    <row r="98" spans="1:9" ht="15" customHeight="1" x14ac:dyDescent="0.25">
      <c r="A98" s="679"/>
      <c r="B98" s="2265" t="str">
        <f>NSFR!B315</f>
        <v>Unsecured, of which:</v>
      </c>
      <c r="C98" s="2265"/>
      <c r="D98" s="2265"/>
      <c r="E98" s="2266"/>
      <c r="F98" s="48"/>
      <c r="G98" s="48"/>
      <c r="H98" s="66"/>
      <c r="I98" s="614"/>
    </row>
    <row r="99" spans="1:9" ht="15" customHeight="1" x14ac:dyDescent="0.25">
      <c r="A99" s="679"/>
      <c r="B99" s="2258" t="str">
        <f>NSFR!B316</f>
        <v>Encumbered for exceptional central bank liquidity operations; of which:</v>
      </c>
      <c r="C99" s="2258"/>
      <c r="D99" s="2258"/>
      <c r="E99" s="2270"/>
      <c r="F99" s="48"/>
      <c r="G99" s="48"/>
      <c r="H99" s="66"/>
      <c r="I99" s="614"/>
    </row>
    <row r="100" spans="1:9" ht="15" customHeight="1" x14ac:dyDescent="0.25">
      <c r="A100" s="679"/>
      <c r="B100" s="2274" t="str">
        <f>NSFR!B317</f>
        <v>Remaining period of encumbrance ≥ 6 months to &lt; 1 year</v>
      </c>
      <c r="C100" s="2274"/>
      <c r="D100" s="2274"/>
      <c r="E100" s="2272"/>
      <c r="F100" s="515">
        <v>0.5</v>
      </c>
      <c r="G100" s="515">
        <v>0.5</v>
      </c>
      <c r="H100" s="508">
        <v>1</v>
      </c>
      <c r="I100" s="614"/>
    </row>
    <row r="101" spans="1:9" ht="15" customHeight="1" x14ac:dyDescent="0.25">
      <c r="A101" s="679"/>
      <c r="B101" s="2272" t="str">
        <f>NSFR!B318</f>
        <v>Remaining period of encumbrance ≥ 1 year</v>
      </c>
      <c r="C101" s="2273"/>
      <c r="D101" s="2273"/>
      <c r="E101" s="2273"/>
      <c r="F101" s="515">
        <v>1</v>
      </c>
      <c r="G101" s="515">
        <v>1</v>
      </c>
      <c r="H101" s="508">
        <v>1</v>
      </c>
      <c r="I101" s="614"/>
    </row>
    <row r="102" spans="1:9" ht="15" customHeight="1" x14ac:dyDescent="0.25">
      <c r="A102" s="679"/>
      <c r="B102" s="2261" t="str">
        <f>NSFR!B319</f>
        <v>Securities eligible as Level 1 HQLA for the LCR, of which:</v>
      </c>
      <c r="C102" s="2261"/>
      <c r="D102" s="2261"/>
      <c r="E102" s="2262"/>
      <c r="F102" s="48"/>
      <c r="G102" s="48"/>
      <c r="H102" s="66"/>
      <c r="I102" s="614"/>
    </row>
    <row r="103" spans="1:9" ht="15" customHeight="1" x14ac:dyDescent="0.25">
      <c r="A103" s="679"/>
      <c r="B103" s="2265" t="str">
        <f>NSFR!B320</f>
        <v>Encumbered for exceptional central bank liquidity operations; of which:</v>
      </c>
      <c r="C103" s="2265"/>
      <c r="D103" s="2265"/>
      <c r="E103" s="2266"/>
      <c r="F103" s="48"/>
      <c r="G103" s="48"/>
      <c r="H103" s="66"/>
      <c r="I103" s="614"/>
    </row>
    <row r="104" spans="1:9" ht="15" customHeight="1" x14ac:dyDescent="0.25">
      <c r="A104" s="679"/>
      <c r="B104" s="2270" t="str">
        <f>NSFR!B321</f>
        <v>Remaining period of encumbrance ≥ 6 months to &lt; 1 year</v>
      </c>
      <c r="C104" s="2271"/>
      <c r="D104" s="2271"/>
      <c r="E104" s="2271"/>
      <c r="F104" s="515">
        <v>0.5</v>
      </c>
      <c r="G104" s="515">
        <v>0.5</v>
      </c>
      <c r="H104" s="508">
        <v>0.5</v>
      </c>
      <c r="I104" s="614"/>
    </row>
    <row r="105" spans="1:9" ht="15" customHeight="1" x14ac:dyDescent="0.25">
      <c r="A105" s="679"/>
      <c r="B105" s="2270" t="str">
        <f>NSFR!B322</f>
        <v>Remaining period of encumbrance ≥ 1 year</v>
      </c>
      <c r="C105" s="2271"/>
      <c r="D105" s="2271"/>
      <c r="E105" s="2271"/>
      <c r="F105" s="515">
        <v>1</v>
      </c>
      <c r="G105" s="515">
        <v>1</v>
      </c>
      <c r="H105" s="508">
        <v>1</v>
      </c>
      <c r="I105" s="614"/>
    </row>
    <row r="106" spans="1:9" ht="15" customHeight="1" x14ac:dyDescent="0.25">
      <c r="A106" s="679"/>
      <c r="B106" s="2261" t="str">
        <f>NSFR!B323</f>
        <v xml:space="preserve">Securities eligible for Level 2A HQLA for the LCR, of which: </v>
      </c>
      <c r="C106" s="2261"/>
      <c r="D106" s="2261"/>
      <c r="E106" s="2262"/>
      <c r="F106" s="48"/>
      <c r="G106" s="48"/>
      <c r="H106" s="66"/>
      <c r="I106" s="614"/>
    </row>
    <row r="107" spans="1:9" ht="15" customHeight="1" x14ac:dyDescent="0.25">
      <c r="A107" s="679"/>
      <c r="B107" s="2265" t="str">
        <f>NSFR!B324</f>
        <v>Encumbered for exceptional central bank liquidity operations; of which:</v>
      </c>
      <c r="C107" s="2265"/>
      <c r="D107" s="2265"/>
      <c r="E107" s="2266"/>
      <c r="F107" s="48"/>
      <c r="G107" s="48"/>
      <c r="H107" s="66"/>
      <c r="I107" s="614"/>
    </row>
    <row r="108" spans="1:9" ht="15" customHeight="1" x14ac:dyDescent="0.25">
      <c r="A108" s="679"/>
      <c r="B108" s="2270" t="str">
        <f>NSFR!B325</f>
        <v>Remaining period of encumbrance ≥ 6 months to &lt; 1 year</v>
      </c>
      <c r="C108" s="2271"/>
      <c r="D108" s="2271"/>
      <c r="E108" s="2271"/>
      <c r="F108" s="515">
        <v>0.5</v>
      </c>
      <c r="G108" s="515">
        <v>0.5</v>
      </c>
      <c r="H108" s="508">
        <v>0.5</v>
      </c>
      <c r="I108" s="614"/>
    </row>
    <row r="109" spans="1:9" ht="15" customHeight="1" x14ac:dyDescent="0.25">
      <c r="A109" s="679"/>
      <c r="B109" s="2270" t="str">
        <f>NSFR!B326</f>
        <v>Remaining period of encumbrance ≥ 1 year</v>
      </c>
      <c r="C109" s="2271"/>
      <c r="D109" s="2271"/>
      <c r="E109" s="2271"/>
      <c r="F109" s="515">
        <v>1</v>
      </c>
      <c r="G109" s="515">
        <v>1</v>
      </c>
      <c r="H109" s="508">
        <v>1</v>
      </c>
      <c r="I109" s="614"/>
    </row>
    <row r="110" spans="1:9" ht="15" customHeight="1" x14ac:dyDescent="0.25">
      <c r="A110" s="679"/>
      <c r="B110" s="2261" t="str">
        <f>NSFR!B327</f>
        <v xml:space="preserve">Securities eligible for Level 2B HQLA for the LCR, of which: </v>
      </c>
      <c r="C110" s="2261"/>
      <c r="D110" s="2261"/>
      <c r="E110" s="2262"/>
      <c r="F110" s="48"/>
      <c r="G110" s="48"/>
      <c r="H110" s="66"/>
      <c r="I110" s="614"/>
    </row>
    <row r="111" spans="1:9" ht="15" customHeight="1" x14ac:dyDescent="0.25">
      <c r="A111" s="679"/>
      <c r="B111" s="2265" t="str">
        <f>NSFR!B328</f>
        <v>Encumbered for exceptional central bank liquidity operations; of which:</v>
      </c>
      <c r="C111" s="2265"/>
      <c r="D111" s="2265"/>
      <c r="E111" s="2266"/>
      <c r="F111" s="48"/>
      <c r="G111" s="48"/>
      <c r="H111" s="66"/>
      <c r="I111" s="614"/>
    </row>
    <row r="112" spans="1:9" ht="15" customHeight="1" x14ac:dyDescent="0.25">
      <c r="A112" s="679"/>
      <c r="B112" s="2270" t="str">
        <f>NSFR!B329</f>
        <v>Remaining period of encumbrance ≥ 6 months to &lt; 1 year</v>
      </c>
      <c r="C112" s="2271"/>
      <c r="D112" s="2271"/>
      <c r="E112" s="2271"/>
      <c r="F112" s="515">
        <v>0.5</v>
      </c>
      <c r="G112" s="515">
        <v>0.5</v>
      </c>
      <c r="H112" s="508">
        <v>0.5</v>
      </c>
      <c r="I112" s="614"/>
    </row>
    <row r="113" spans="1:9" ht="15" customHeight="1" x14ac:dyDescent="0.25">
      <c r="A113" s="679"/>
      <c r="B113" s="2270" t="str">
        <f>NSFR!B330</f>
        <v>Remaining period of encumbrance ≥ 1 year</v>
      </c>
      <c r="C113" s="2271"/>
      <c r="D113" s="2271"/>
      <c r="E113" s="2271"/>
      <c r="F113" s="515">
        <v>1</v>
      </c>
      <c r="G113" s="515">
        <v>1</v>
      </c>
      <c r="H113" s="508">
        <v>1</v>
      </c>
      <c r="I113" s="614"/>
    </row>
    <row r="114" spans="1:9" ht="15" customHeight="1" x14ac:dyDescent="0.25">
      <c r="A114" s="679"/>
      <c r="B114" s="2261" t="str">
        <f>NSFR!B331</f>
        <v>Deposits held at financial institutions for operational purposes; of which:</v>
      </c>
      <c r="C114" s="2261"/>
      <c r="D114" s="2261"/>
      <c r="E114" s="2262"/>
      <c r="F114" s="48"/>
      <c r="G114" s="48"/>
      <c r="H114" s="66"/>
      <c r="I114" s="614"/>
    </row>
    <row r="115" spans="1:9" ht="15" customHeight="1" x14ac:dyDescent="0.25">
      <c r="A115" s="679"/>
      <c r="B115" s="2265" t="str">
        <f>NSFR!B332</f>
        <v>Encumbered for exceptional central bank liquidity operations; of which:</v>
      </c>
      <c r="C115" s="2265"/>
      <c r="D115" s="2265"/>
      <c r="E115" s="2266"/>
      <c r="F115" s="48"/>
      <c r="G115" s="48"/>
      <c r="H115" s="66"/>
      <c r="I115" s="614"/>
    </row>
    <row r="116" spans="1:9" ht="15" customHeight="1" x14ac:dyDescent="0.25">
      <c r="A116" s="679"/>
      <c r="B116" s="2270" t="str">
        <f>NSFR!B333</f>
        <v>Remaining period of encumbrance ≥ 6 months to &lt; 1 year</v>
      </c>
      <c r="C116" s="2271"/>
      <c r="D116" s="2271"/>
      <c r="E116" s="2271"/>
      <c r="F116" s="515">
        <v>0.5</v>
      </c>
      <c r="G116" s="515">
        <v>0.5</v>
      </c>
      <c r="H116" s="508">
        <v>1</v>
      </c>
      <c r="I116" s="614"/>
    </row>
    <row r="117" spans="1:9" ht="15" customHeight="1" x14ac:dyDescent="0.25">
      <c r="A117" s="679"/>
      <c r="B117" s="2270" t="str">
        <f>NSFR!B334</f>
        <v>Remaining period of encumbrance ≥ 1 year</v>
      </c>
      <c r="C117" s="2271"/>
      <c r="D117" s="2271"/>
      <c r="E117" s="2271"/>
      <c r="F117" s="515">
        <v>1</v>
      </c>
      <c r="G117" s="515">
        <v>1</v>
      </c>
      <c r="H117" s="508">
        <v>1</v>
      </c>
      <c r="I117" s="614"/>
    </row>
    <row r="118" spans="1:9" ht="15" customHeight="1" x14ac:dyDescent="0.25">
      <c r="A118" s="679"/>
      <c r="B118" s="2261" t="str">
        <f>NSFR!B335</f>
        <v>Loans to non-financial corporate clients with a residual maturity of less than one year; of which:</v>
      </c>
      <c r="C118" s="2261"/>
      <c r="D118" s="2261"/>
      <c r="E118" s="2262"/>
      <c r="F118" s="48"/>
      <c r="G118" s="48"/>
      <c r="H118" s="66"/>
      <c r="I118" s="614"/>
    </row>
    <row r="119" spans="1:9" ht="15" customHeight="1" x14ac:dyDescent="0.25">
      <c r="A119" s="679"/>
      <c r="B119" s="2265" t="str">
        <f>NSFR!B336</f>
        <v>Encumbered for exceptional central bank liquidity operations; of which:</v>
      </c>
      <c r="C119" s="2265"/>
      <c r="D119" s="2265"/>
      <c r="E119" s="2266"/>
      <c r="F119" s="48"/>
      <c r="G119" s="48"/>
      <c r="H119" s="66"/>
      <c r="I119" s="614"/>
    </row>
    <row r="120" spans="1:9" ht="15" customHeight="1" x14ac:dyDescent="0.25">
      <c r="A120" s="679"/>
      <c r="B120" s="2270" t="str">
        <f>NSFR!B337</f>
        <v>Remaining period of encumbrance ≥ 6 months to &lt; 1 year</v>
      </c>
      <c r="C120" s="2271"/>
      <c r="D120" s="2271"/>
      <c r="E120" s="2271"/>
      <c r="F120" s="515">
        <v>0.5</v>
      </c>
      <c r="G120" s="515">
        <v>0.5</v>
      </c>
      <c r="H120" s="66"/>
      <c r="I120" s="614"/>
    </row>
    <row r="121" spans="1:9" ht="15" customHeight="1" x14ac:dyDescent="0.25">
      <c r="A121" s="679"/>
      <c r="B121" s="2270" t="str">
        <f>NSFR!B338</f>
        <v>Remaining period of encumbrance ≥ 1 year</v>
      </c>
      <c r="C121" s="2271"/>
      <c r="D121" s="2271"/>
      <c r="E121" s="2271"/>
      <c r="F121" s="515">
        <v>1</v>
      </c>
      <c r="G121" s="515">
        <v>1</v>
      </c>
      <c r="H121" s="66"/>
      <c r="I121" s="614"/>
    </row>
    <row r="122" spans="1:9" ht="15" customHeight="1" x14ac:dyDescent="0.25">
      <c r="A122" s="679"/>
      <c r="B122" s="2261" t="str">
        <f>NSFR!B339</f>
        <v>Loans to central banks with a residual maturity of less than one year; of which:</v>
      </c>
      <c r="C122" s="2261"/>
      <c r="D122" s="2261"/>
      <c r="E122" s="2262"/>
      <c r="F122" s="48"/>
      <c r="G122" s="48"/>
      <c r="H122" s="66"/>
      <c r="I122" s="614"/>
    </row>
    <row r="123" spans="1:9" ht="15" customHeight="1" x14ac:dyDescent="0.25">
      <c r="A123" s="679"/>
      <c r="B123" s="2265" t="str">
        <f>NSFR!B340</f>
        <v>Encumbered for exceptional central bank liquidity operations; of which:</v>
      </c>
      <c r="C123" s="2265"/>
      <c r="D123" s="2265"/>
      <c r="E123" s="2266"/>
      <c r="F123" s="48"/>
      <c r="G123" s="48"/>
      <c r="H123" s="66"/>
      <c r="I123" s="614"/>
    </row>
    <row r="124" spans="1:9" ht="15" customHeight="1" x14ac:dyDescent="0.25">
      <c r="A124" s="679"/>
      <c r="B124" s="2270" t="str">
        <f>NSFR!B341</f>
        <v>Remaining period of encumbrance ≥ 6 months to &lt; 1 year</v>
      </c>
      <c r="C124" s="2271"/>
      <c r="D124" s="2271"/>
      <c r="E124" s="2271"/>
      <c r="F124" s="515">
        <v>0.5</v>
      </c>
      <c r="G124" s="515">
        <v>0.5</v>
      </c>
      <c r="H124" s="66"/>
      <c r="I124" s="614"/>
    </row>
    <row r="125" spans="1:9" ht="15" customHeight="1" x14ac:dyDescent="0.25">
      <c r="A125" s="679"/>
      <c r="B125" s="2270" t="str">
        <f>NSFR!B342</f>
        <v>Remaining period of encumbrance ≥ 1 year</v>
      </c>
      <c r="C125" s="2271"/>
      <c r="D125" s="2271"/>
      <c r="E125" s="2271"/>
      <c r="F125" s="515">
        <v>1</v>
      </c>
      <c r="G125" s="515">
        <v>1</v>
      </c>
      <c r="H125" s="66"/>
      <c r="I125" s="614"/>
    </row>
    <row r="126" spans="1:9" ht="15" customHeight="1" x14ac:dyDescent="0.25">
      <c r="A126" s="679"/>
      <c r="B126" s="2261" t="str">
        <f>NSFR!B343</f>
        <v>Loans to sovereigns, PSEs, MDBs and NDBs with a residual maturity of less than one year; of which:</v>
      </c>
      <c r="C126" s="2261"/>
      <c r="D126" s="2261"/>
      <c r="E126" s="2262"/>
      <c r="F126" s="48"/>
      <c r="G126" s="48"/>
      <c r="H126" s="66"/>
      <c r="I126" s="614"/>
    </row>
    <row r="127" spans="1:9" ht="15" customHeight="1" x14ac:dyDescent="0.25">
      <c r="A127" s="679"/>
      <c r="B127" s="2265" t="str">
        <f>NSFR!B344</f>
        <v>Encumbered for exceptional central bank liquidity operations; of which:</v>
      </c>
      <c r="C127" s="2265"/>
      <c r="D127" s="2265"/>
      <c r="E127" s="2266"/>
      <c r="F127" s="48"/>
      <c r="G127" s="48"/>
      <c r="H127" s="66"/>
      <c r="I127" s="614"/>
    </row>
    <row r="128" spans="1:9" ht="15" customHeight="1" x14ac:dyDescent="0.25">
      <c r="A128" s="679"/>
      <c r="B128" s="2270" t="str">
        <f>NSFR!B345</f>
        <v>Remaining period of encumbrance ≥ 6 months to &lt; 1 year</v>
      </c>
      <c r="C128" s="2271"/>
      <c r="D128" s="2271"/>
      <c r="E128" s="2271"/>
      <c r="F128" s="515">
        <v>0.5</v>
      </c>
      <c r="G128" s="515">
        <v>0.5</v>
      </c>
      <c r="H128" s="66"/>
      <c r="I128" s="614"/>
    </row>
    <row r="129" spans="1:9" ht="15" customHeight="1" x14ac:dyDescent="0.25">
      <c r="A129" s="679"/>
      <c r="B129" s="2270" t="str">
        <f>NSFR!B346</f>
        <v>Remaining period of encumbrance ≥ 1 year</v>
      </c>
      <c r="C129" s="2271"/>
      <c r="D129" s="2271"/>
      <c r="E129" s="2271"/>
      <c r="F129" s="515">
        <v>1</v>
      </c>
      <c r="G129" s="515">
        <v>1</v>
      </c>
      <c r="H129" s="66"/>
      <c r="I129" s="614"/>
    </row>
    <row r="130" spans="1:9" ht="30" customHeight="1" x14ac:dyDescent="0.25">
      <c r="A130" s="679"/>
      <c r="B130" s="2261" t="str">
        <f>NSFR!B347</f>
        <v>Residential mortgages of any maturity that would qualify for the 35% or lower risk weight under the Basel II standardised approach for credit risk; of which:</v>
      </c>
      <c r="C130" s="2261"/>
      <c r="D130" s="2261"/>
      <c r="E130" s="2262"/>
      <c r="F130" s="48"/>
      <c r="G130" s="48"/>
      <c r="H130" s="66"/>
      <c r="I130" s="614"/>
    </row>
    <row r="131" spans="1:9" ht="15" customHeight="1" x14ac:dyDescent="0.25">
      <c r="A131" s="679"/>
      <c r="B131" s="2265" t="str">
        <f>NSFR!B348</f>
        <v>Encumbered for exceptional central bank liquidity operations; of which:</v>
      </c>
      <c r="C131" s="2265"/>
      <c r="D131" s="2265"/>
      <c r="E131" s="2266"/>
      <c r="F131" s="48"/>
      <c r="G131" s="48"/>
      <c r="H131" s="66"/>
      <c r="I131" s="614"/>
    </row>
    <row r="132" spans="1:9" ht="15" customHeight="1" x14ac:dyDescent="0.25">
      <c r="A132" s="679"/>
      <c r="B132" s="2270" t="str">
        <f>NSFR!B349</f>
        <v>Remaining period of encumbrance ≥ 6 months to &lt; 1 year</v>
      </c>
      <c r="C132" s="2271"/>
      <c r="D132" s="2271"/>
      <c r="E132" s="2271"/>
      <c r="F132" s="515">
        <v>0.5</v>
      </c>
      <c r="G132" s="515">
        <v>0.5</v>
      </c>
      <c r="H132" s="508">
        <v>0.65</v>
      </c>
      <c r="I132" s="614"/>
    </row>
    <row r="133" spans="1:9" ht="15" customHeight="1" x14ac:dyDescent="0.25">
      <c r="A133" s="679"/>
      <c r="B133" s="2270" t="str">
        <f>NSFR!B350</f>
        <v>Remaining period of encumbrance ≥ 1 year</v>
      </c>
      <c r="C133" s="2271"/>
      <c r="D133" s="2271"/>
      <c r="E133" s="2271"/>
      <c r="F133" s="515">
        <v>1</v>
      </c>
      <c r="G133" s="515">
        <v>1</v>
      </c>
      <c r="H133" s="508">
        <v>1</v>
      </c>
      <c r="I133" s="614"/>
    </row>
    <row r="134" spans="1:9" ht="30" customHeight="1" x14ac:dyDescent="0.25">
      <c r="A134" s="679"/>
      <c r="B134" s="2261" t="str">
        <f>NSFR!B351</f>
        <v>Other loans, excluding loans to financial insitutions, with a residual maturity of one year or greater that would qualify for the 35% or lower risk weight under the Basel II standardised approach for credit risk; of which:</v>
      </c>
      <c r="C134" s="2261"/>
      <c r="D134" s="2261"/>
      <c r="E134" s="2262"/>
      <c r="F134" s="48"/>
      <c r="G134" s="48"/>
      <c r="H134" s="66"/>
      <c r="I134" s="614"/>
    </row>
    <row r="135" spans="1:9" ht="15" customHeight="1" x14ac:dyDescent="0.25">
      <c r="A135" s="679"/>
      <c r="B135" s="2265" t="str">
        <f>NSFR!B352</f>
        <v>Encumbered for exceptional central bank liquidity operations; of which:</v>
      </c>
      <c r="C135" s="2265"/>
      <c r="D135" s="2265"/>
      <c r="E135" s="2266"/>
      <c r="F135" s="48"/>
      <c r="G135" s="48"/>
      <c r="H135" s="66"/>
      <c r="I135" s="614"/>
    </row>
    <row r="136" spans="1:9" ht="15" customHeight="1" x14ac:dyDescent="0.25">
      <c r="A136" s="679"/>
      <c r="B136" s="2270" t="str">
        <f>NSFR!B353</f>
        <v>Remaining period of encumbrance ≥ 6 months to &lt; 1 year</v>
      </c>
      <c r="C136" s="2271"/>
      <c r="D136" s="2271"/>
      <c r="E136" s="2271"/>
      <c r="F136" s="48"/>
      <c r="G136" s="48"/>
      <c r="H136" s="508">
        <v>0.65</v>
      </c>
      <c r="I136" s="614"/>
    </row>
    <row r="137" spans="1:9" ht="15" customHeight="1" x14ac:dyDescent="0.25">
      <c r="A137" s="679"/>
      <c r="B137" s="2270" t="str">
        <f>NSFR!B354</f>
        <v>Remaining period of encumbrance ≥ 1 year</v>
      </c>
      <c r="C137" s="2271"/>
      <c r="D137" s="2271"/>
      <c r="E137" s="2271"/>
      <c r="F137" s="48"/>
      <c r="G137" s="48"/>
      <c r="H137" s="508">
        <v>1</v>
      </c>
      <c r="I137" s="614"/>
    </row>
    <row r="138" spans="1:9" ht="15" customHeight="1" x14ac:dyDescent="0.25">
      <c r="A138" s="679"/>
      <c r="B138" s="2261" t="str">
        <f>NSFR!B355</f>
        <v>Loans to retail and small- and medium-sized entities (SME) (excluding residential mortgages reported above) with a residual maturity of less than one year; of which:</v>
      </c>
      <c r="C138" s="2261"/>
      <c r="D138" s="2261"/>
      <c r="E138" s="2262"/>
      <c r="F138" s="48"/>
      <c r="G138" s="48"/>
      <c r="H138" s="66"/>
      <c r="I138" s="614"/>
    </row>
    <row r="139" spans="1:9" ht="15" customHeight="1" x14ac:dyDescent="0.25">
      <c r="A139" s="679"/>
      <c r="B139" s="2265" t="str">
        <f>NSFR!B356</f>
        <v>Encumbered for exceptional central bank liquidity operations; of which:</v>
      </c>
      <c r="C139" s="2265"/>
      <c r="D139" s="2265"/>
      <c r="E139" s="2266"/>
      <c r="F139" s="48"/>
      <c r="G139" s="48"/>
      <c r="H139" s="66"/>
      <c r="I139" s="614"/>
    </row>
    <row r="140" spans="1:9" ht="15" customHeight="1" x14ac:dyDescent="0.25">
      <c r="A140" s="679"/>
      <c r="B140" s="2270" t="str">
        <f>NSFR!B357</f>
        <v>Remaining period of encumbrance ≥ 6 months to &lt; 1 year</v>
      </c>
      <c r="C140" s="2271"/>
      <c r="D140" s="2271"/>
      <c r="E140" s="2271"/>
      <c r="F140" s="515">
        <v>0.5</v>
      </c>
      <c r="G140" s="515">
        <v>0.5</v>
      </c>
      <c r="H140" s="66"/>
      <c r="I140" s="614"/>
    </row>
    <row r="141" spans="1:9" ht="15" customHeight="1" x14ac:dyDescent="0.25">
      <c r="A141" s="679"/>
      <c r="B141" s="2270" t="str">
        <f>NSFR!B358</f>
        <v>Remaining period of encumbrance ≥ 1 year</v>
      </c>
      <c r="C141" s="2271"/>
      <c r="D141" s="2271"/>
      <c r="E141" s="2271"/>
      <c r="F141" s="515">
        <v>1</v>
      </c>
      <c r="G141" s="515">
        <v>1</v>
      </c>
      <c r="H141" s="66"/>
      <c r="I141" s="614"/>
    </row>
    <row r="142" spans="1:9" ht="15" customHeight="1" x14ac:dyDescent="0.25">
      <c r="A142" s="679"/>
      <c r="B142" s="2261" t="str">
        <f>NSFR!B359</f>
        <v>Performing loans (except loans to financial institutions and loans reported in above categories) with risk weights greater than 35% under the Basel II standardised approach for credit risk; of which:</v>
      </c>
      <c r="C142" s="2261"/>
      <c r="D142" s="2261"/>
      <c r="E142" s="2262"/>
      <c r="F142" s="48"/>
      <c r="G142" s="48"/>
      <c r="H142" s="66"/>
      <c r="I142" s="614"/>
    </row>
    <row r="143" spans="1:9" ht="15" customHeight="1" x14ac:dyDescent="0.25">
      <c r="A143" s="679"/>
      <c r="B143" s="2265" t="str">
        <f>NSFR!B360</f>
        <v>Encumbered for exceptional central bank liquidity operations; of which:</v>
      </c>
      <c r="C143" s="2265"/>
      <c r="D143" s="2265"/>
      <c r="E143" s="2266"/>
      <c r="F143" s="48"/>
      <c r="G143" s="48"/>
      <c r="H143" s="66"/>
      <c r="I143" s="614"/>
    </row>
    <row r="144" spans="1:9" ht="15" customHeight="1" x14ac:dyDescent="0.25">
      <c r="A144" s="679"/>
      <c r="B144" s="2270" t="str">
        <f>NSFR!B361</f>
        <v>Remaining period of encumbrance ≥ 6 months to &lt; 1 year</v>
      </c>
      <c r="C144" s="2271"/>
      <c r="D144" s="2271"/>
      <c r="E144" s="2271"/>
      <c r="F144" s="515">
        <v>0.5</v>
      </c>
      <c r="G144" s="515">
        <v>0.5</v>
      </c>
      <c r="H144" s="508">
        <v>0.85</v>
      </c>
      <c r="I144" s="614"/>
    </row>
    <row r="145" spans="1:9" ht="15" customHeight="1" x14ac:dyDescent="0.25">
      <c r="A145" s="679"/>
      <c r="B145" s="2270" t="str">
        <f>NSFR!B362</f>
        <v>Remaining period of encumbrance ≥ 1 year</v>
      </c>
      <c r="C145" s="2271"/>
      <c r="D145" s="2271"/>
      <c r="E145" s="2271"/>
      <c r="F145" s="515">
        <v>1</v>
      </c>
      <c r="G145" s="515">
        <v>1</v>
      </c>
      <c r="H145" s="508">
        <v>1</v>
      </c>
      <c r="I145" s="614"/>
    </row>
    <row r="146" spans="1:9" ht="15" customHeight="1" x14ac:dyDescent="0.25">
      <c r="A146" s="679"/>
      <c r="B146" s="2261" t="str">
        <f>NSFR!B363</f>
        <v>Non-HQLA exchange traded equities; of which:</v>
      </c>
      <c r="C146" s="2261"/>
      <c r="D146" s="2261"/>
      <c r="E146" s="2262"/>
      <c r="F146" s="48"/>
      <c r="G146" s="48"/>
      <c r="H146" s="66"/>
      <c r="I146" s="614"/>
    </row>
    <row r="147" spans="1:9" ht="15" customHeight="1" x14ac:dyDescent="0.25">
      <c r="A147" s="679"/>
      <c r="B147" s="2265" t="str">
        <f>NSFR!B364</f>
        <v>Encumbered for exceptional central bank liquidity operations; of which:</v>
      </c>
      <c r="C147" s="2265"/>
      <c r="D147" s="2265"/>
      <c r="E147" s="2266"/>
      <c r="F147" s="48"/>
      <c r="G147" s="48"/>
      <c r="H147" s="66"/>
      <c r="I147" s="614"/>
    </row>
    <row r="148" spans="1:9" ht="15" customHeight="1" x14ac:dyDescent="0.25">
      <c r="A148" s="679"/>
      <c r="B148" s="2270" t="str">
        <f>NSFR!B365</f>
        <v>Remaining period of encumbrance ≥ 6 months to &lt; 1 year</v>
      </c>
      <c r="C148" s="2271"/>
      <c r="D148" s="2271"/>
      <c r="E148" s="2271"/>
      <c r="F148" s="48"/>
      <c r="G148" s="48"/>
      <c r="H148" s="508">
        <v>0.85</v>
      </c>
      <c r="I148" s="614"/>
    </row>
    <row r="149" spans="1:9" ht="15" customHeight="1" x14ac:dyDescent="0.25">
      <c r="A149" s="679"/>
      <c r="B149" s="2270" t="str">
        <f>NSFR!B366</f>
        <v>Remaining period of encumbrance ≥ 1 year</v>
      </c>
      <c r="C149" s="2271"/>
      <c r="D149" s="2271"/>
      <c r="E149" s="2271"/>
      <c r="F149" s="48"/>
      <c r="G149" s="48"/>
      <c r="H149" s="508">
        <v>1</v>
      </c>
      <c r="I149" s="614"/>
    </row>
    <row r="150" spans="1:9" ht="15" customHeight="1" x14ac:dyDescent="0.25">
      <c r="A150" s="679"/>
      <c r="B150" s="2261" t="str">
        <f>NSFR!B367</f>
        <v>Non-HQLA securities not in default; of which:</v>
      </c>
      <c r="C150" s="2261"/>
      <c r="D150" s="2261"/>
      <c r="E150" s="2262"/>
      <c r="F150" s="48"/>
      <c r="G150" s="48"/>
      <c r="H150" s="66"/>
      <c r="I150" s="614"/>
    </row>
    <row r="151" spans="1:9" ht="15" customHeight="1" x14ac:dyDescent="0.25">
      <c r="A151" s="679"/>
      <c r="B151" s="2265" t="str">
        <f>NSFR!B368</f>
        <v>Encumbered for exceptional central bank liquidity operations; of which:</v>
      </c>
      <c r="C151" s="2265"/>
      <c r="D151" s="2265"/>
      <c r="E151" s="2266"/>
      <c r="F151" s="48"/>
      <c r="G151" s="48"/>
      <c r="H151" s="66"/>
      <c r="I151" s="614"/>
    </row>
    <row r="152" spans="1:9" ht="15" customHeight="1" x14ac:dyDescent="0.25">
      <c r="A152" s="679"/>
      <c r="B152" s="2270" t="str">
        <f>NSFR!B369</f>
        <v>Remaining period of encumbrance ≥ 6 months to &lt; 1 year</v>
      </c>
      <c r="C152" s="2271"/>
      <c r="D152" s="2271"/>
      <c r="E152" s="2271"/>
      <c r="F152" s="515">
        <v>0.5</v>
      </c>
      <c r="G152" s="515">
        <v>0.5</v>
      </c>
      <c r="H152" s="508">
        <v>0.85</v>
      </c>
      <c r="I152" s="614"/>
    </row>
    <row r="153" spans="1:9" ht="15" customHeight="1" x14ac:dyDescent="0.25">
      <c r="A153" s="679"/>
      <c r="B153" s="2270" t="str">
        <f>NSFR!B370</f>
        <v>Remaining period of encumbrance ≥ 1 year</v>
      </c>
      <c r="C153" s="2271"/>
      <c r="D153" s="2271"/>
      <c r="E153" s="2271"/>
      <c r="F153" s="515">
        <v>1</v>
      </c>
      <c r="G153" s="515">
        <v>1</v>
      </c>
      <c r="H153" s="508">
        <v>1</v>
      </c>
      <c r="I153" s="614"/>
    </row>
    <row r="154" spans="1:9" ht="15" customHeight="1" x14ac:dyDescent="0.25">
      <c r="A154" s="679"/>
      <c r="B154" s="2261" t="str">
        <f>NSFR!B371</f>
        <v>Physical traded commodities including gold; of which:</v>
      </c>
      <c r="C154" s="2261"/>
      <c r="D154" s="2261"/>
      <c r="E154" s="2262"/>
      <c r="F154" s="48"/>
      <c r="G154" s="48"/>
      <c r="H154" s="66"/>
      <c r="I154" s="614"/>
    </row>
    <row r="155" spans="1:9" ht="15" customHeight="1" x14ac:dyDescent="0.25">
      <c r="A155" s="679"/>
      <c r="B155" s="2265" t="str">
        <f>NSFR!B372</f>
        <v>Encumbered for exceptional central bank liquidity operations; of which:</v>
      </c>
      <c r="C155" s="2265"/>
      <c r="D155" s="2265"/>
      <c r="E155" s="2266"/>
      <c r="F155" s="48"/>
      <c r="G155" s="48"/>
      <c r="H155" s="66"/>
      <c r="I155" s="614"/>
    </row>
    <row r="156" spans="1:9" ht="15" customHeight="1" x14ac:dyDescent="0.25">
      <c r="A156" s="679"/>
      <c r="B156" s="2270" t="str">
        <f>NSFR!B373</f>
        <v>Remaining period of encumbrance ≥ 6 months to &lt; 1 year</v>
      </c>
      <c r="C156" s="2271"/>
      <c r="D156" s="2271"/>
      <c r="E156" s="2271"/>
      <c r="F156" s="48"/>
      <c r="G156" s="48"/>
      <c r="H156" s="508">
        <v>0.85</v>
      </c>
      <c r="I156" s="614"/>
    </row>
    <row r="157" spans="1:9" ht="15" customHeight="1" x14ac:dyDescent="0.25">
      <c r="A157" s="679"/>
      <c r="B157" s="2270" t="str">
        <f>NSFR!B374</f>
        <v>Remaining period of encumbrance ≥ 1 year</v>
      </c>
      <c r="C157" s="2271"/>
      <c r="D157" s="2271"/>
      <c r="E157" s="2271"/>
      <c r="F157" s="48"/>
      <c r="G157" s="48"/>
      <c r="H157" s="508">
        <v>1</v>
      </c>
      <c r="I157" s="614"/>
    </row>
    <row r="158" spans="1:9" ht="15" customHeight="1" x14ac:dyDescent="0.25">
      <c r="A158" s="679"/>
      <c r="B158" s="2261" t="str">
        <f>NSFR!B375</f>
        <v xml:space="preserve">Other short-term unsecured instruments and transactions with a residual maturity of less than one year, of which: </v>
      </c>
      <c r="C158" s="2261"/>
      <c r="D158" s="2261"/>
      <c r="E158" s="2262"/>
      <c r="F158" s="48"/>
      <c r="G158" s="48"/>
      <c r="H158" s="66"/>
      <c r="I158" s="614"/>
    </row>
    <row r="159" spans="1:9" ht="15" customHeight="1" x14ac:dyDescent="0.25">
      <c r="A159" s="679"/>
      <c r="B159" s="2265" t="str">
        <f>NSFR!B376</f>
        <v>Encumbered for exceptional central bank liquidity operations; of which:</v>
      </c>
      <c r="C159" s="2265"/>
      <c r="D159" s="2265"/>
      <c r="E159" s="2266"/>
      <c r="F159" s="48"/>
      <c r="G159" s="48"/>
      <c r="H159" s="66"/>
      <c r="I159" s="614"/>
    </row>
    <row r="160" spans="1:9" ht="15" customHeight="1" x14ac:dyDescent="0.25">
      <c r="A160" s="679"/>
      <c r="B160" s="2270" t="str">
        <f>NSFR!B377</f>
        <v>Remaining period of encumbrance ≥ 6 months to &lt; 1 year</v>
      </c>
      <c r="C160" s="2271"/>
      <c r="D160" s="2271"/>
      <c r="E160" s="2271"/>
      <c r="F160" s="515">
        <v>0.5</v>
      </c>
      <c r="G160" s="515">
        <v>0.5</v>
      </c>
      <c r="H160" s="66"/>
      <c r="I160" s="614"/>
    </row>
    <row r="161" spans="1:9" ht="15" customHeight="1" x14ac:dyDescent="0.25">
      <c r="A161" s="679"/>
      <c r="B161" s="2278" t="str">
        <f>NSFR!B378</f>
        <v>Remaining period of encumbrance ≥ 1 year</v>
      </c>
      <c r="C161" s="2279"/>
      <c r="D161" s="2279"/>
      <c r="E161" s="2279"/>
      <c r="F161" s="516">
        <v>1</v>
      </c>
      <c r="G161" s="516">
        <v>1</v>
      </c>
      <c r="H161" s="56"/>
      <c r="I161" s="614"/>
    </row>
    <row r="162" spans="1:9" s="993" customFormat="1" ht="15" customHeight="1" x14ac:dyDescent="0.25">
      <c r="A162" s="679"/>
      <c r="B162" s="596"/>
      <c r="C162" s="596"/>
      <c r="D162" s="596"/>
      <c r="E162" s="596"/>
      <c r="F162" s="596"/>
      <c r="G162" s="596"/>
      <c r="H162" s="596"/>
      <c r="I162" s="614"/>
    </row>
    <row r="163" spans="1:9" s="809" customFormat="1" ht="45" customHeight="1" x14ac:dyDescent="0.25">
      <c r="A163" s="623" t="s">
        <v>1572</v>
      </c>
      <c r="B163" s="807"/>
      <c r="C163" s="807"/>
      <c r="D163" s="396"/>
      <c r="E163" s="396"/>
      <c r="F163" s="808"/>
      <c r="G163" s="653"/>
      <c r="H163" s="653"/>
      <c r="I163" s="627"/>
    </row>
    <row r="164" spans="1:9" ht="15" customHeight="1" x14ac:dyDescent="0.25">
      <c r="A164" s="679"/>
      <c r="B164" s="796" t="s">
        <v>114</v>
      </c>
      <c r="C164" s="1097">
        <v>1</v>
      </c>
      <c r="D164" s="1111" t="s">
        <v>107</v>
      </c>
      <c r="E164" s="1111"/>
      <c r="F164" s="1111"/>
      <c r="G164" s="596"/>
      <c r="H164" s="596"/>
      <c r="I164" s="614"/>
    </row>
    <row r="165" spans="1:9" ht="15" customHeight="1" x14ac:dyDescent="0.25">
      <c r="A165" s="679"/>
      <c r="B165" s="649"/>
      <c r="C165" s="1098">
        <v>2</v>
      </c>
      <c r="D165" s="768" t="s">
        <v>108</v>
      </c>
      <c r="E165" s="768"/>
      <c r="F165" s="768"/>
      <c r="G165" s="596"/>
      <c r="H165" s="596"/>
      <c r="I165" s="614"/>
    </row>
    <row r="166" spans="1:9" ht="15" customHeight="1" x14ac:dyDescent="0.25">
      <c r="A166" s="679"/>
      <c r="B166" s="797" t="s">
        <v>90</v>
      </c>
      <c r="C166" s="798">
        <v>3</v>
      </c>
      <c r="D166" s="586"/>
      <c r="E166" s="586"/>
      <c r="F166" s="586"/>
      <c r="G166" s="596"/>
      <c r="H166" s="596"/>
      <c r="I166" s="614"/>
    </row>
    <row r="167" spans="1:9" ht="15" customHeight="1" x14ac:dyDescent="0.25">
      <c r="A167" s="679"/>
      <c r="B167" s="796" t="s">
        <v>284</v>
      </c>
      <c r="C167" s="1097">
        <v>1</v>
      </c>
      <c r="D167" s="1111">
        <v>1</v>
      </c>
      <c r="E167" s="1111"/>
      <c r="F167" s="1111"/>
      <c r="G167" s="596"/>
      <c r="H167" s="596"/>
      <c r="I167" s="614"/>
    </row>
    <row r="168" spans="1:9" ht="15" customHeight="1" x14ac:dyDescent="0.25">
      <c r="A168" s="679"/>
      <c r="B168" s="649"/>
      <c r="C168" s="1098">
        <v>2</v>
      </c>
      <c r="D168" s="768">
        <v>2</v>
      </c>
      <c r="E168" s="799"/>
      <c r="F168" s="799"/>
      <c r="G168" s="596"/>
      <c r="H168" s="596"/>
      <c r="I168" s="614"/>
    </row>
    <row r="169" spans="1:9" ht="15" customHeight="1" x14ac:dyDescent="0.25">
      <c r="A169" s="679"/>
      <c r="B169" s="616" t="s">
        <v>722</v>
      </c>
      <c r="C169" s="1097">
        <v>1</v>
      </c>
      <c r="D169" s="1111">
        <v>1</v>
      </c>
      <c r="E169" s="1289">
        <v>1</v>
      </c>
      <c r="F169" s="1111" t="s">
        <v>723</v>
      </c>
      <c r="G169" s="800"/>
      <c r="H169" s="596"/>
      <c r="I169" s="614"/>
    </row>
    <row r="170" spans="1:9" ht="15" customHeight="1" x14ac:dyDescent="0.25">
      <c r="A170" s="679"/>
      <c r="B170" s="596"/>
      <c r="C170" s="801">
        <v>2</v>
      </c>
      <c r="D170" s="765">
        <v>1000</v>
      </c>
      <c r="E170" s="1290">
        <v>1000</v>
      </c>
      <c r="F170" s="765" t="s">
        <v>724</v>
      </c>
      <c r="G170" s="800"/>
      <c r="H170" s="596"/>
      <c r="I170" s="614"/>
    </row>
    <row r="171" spans="1:9" ht="15" customHeight="1" x14ac:dyDescent="0.25">
      <c r="A171" s="679"/>
      <c r="B171" s="596"/>
      <c r="C171" s="1098">
        <v>3</v>
      </c>
      <c r="D171" s="768">
        <v>1000000</v>
      </c>
      <c r="E171" s="1291">
        <v>1000000</v>
      </c>
      <c r="F171" s="768" t="s">
        <v>725</v>
      </c>
      <c r="G171" s="800"/>
      <c r="H171" s="596"/>
      <c r="I171" s="614"/>
    </row>
    <row r="172" spans="1:9" ht="15" customHeight="1" x14ac:dyDescent="0.25">
      <c r="A172" s="679"/>
      <c r="B172" s="802" t="s">
        <v>305</v>
      </c>
      <c r="C172" s="1097">
        <v>1</v>
      </c>
      <c r="D172" s="1111" t="s">
        <v>306</v>
      </c>
      <c r="E172" s="769"/>
      <c r="F172" s="769"/>
      <c r="G172" s="596"/>
      <c r="H172" s="596"/>
      <c r="I172" s="614"/>
    </row>
    <row r="173" spans="1:9" ht="15" customHeight="1" x14ac:dyDescent="0.25">
      <c r="A173" s="679"/>
      <c r="B173" s="596"/>
      <c r="C173" s="801">
        <v>2</v>
      </c>
      <c r="D173" s="765" t="s">
        <v>307</v>
      </c>
      <c r="E173" s="765"/>
      <c r="F173" s="765"/>
      <c r="G173" s="596"/>
      <c r="H173" s="596"/>
      <c r="I173" s="614"/>
    </row>
    <row r="174" spans="1:9" ht="15" customHeight="1" x14ac:dyDescent="0.25">
      <c r="A174" s="679"/>
      <c r="B174" s="596"/>
      <c r="C174" s="1098">
        <v>3</v>
      </c>
      <c r="D174" s="768" t="s">
        <v>308</v>
      </c>
      <c r="E174" s="768"/>
      <c r="F174" s="768"/>
      <c r="G174" s="596"/>
      <c r="H174" s="596"/>
      <c r="I174" s="614"/>
    </row>
    <row r="175" spans="1:9" ht="15" customHeight="1" x14ac:dyDescent="0.25">
      <c r="A175" s="679"/>
      <c r="B175" s="796" t="s">
        <v>78</v>
      </c>
      <c r="C175" s="1097">
        <v>1</v>
      </c>
      <c r="D175" s="1111" t="s">
        <v>309</v>
      </c>
      <c r="E175" s="1111"/>
      <c r="F175" s="1111"/>
      <c r="G175" s="596"/>
      <c r="H175" s="596"/>
      <c r="I175" s="614"/>
    </row>
    <row r="176" spans="1:9" ht="15" customHeight="1" x14ac:dyDescent="0.25">
      <c r="A176" s="679"/>
      <c r="B176" s="596"/>
      <c r="C176" s="801">
        <v>2</v>
      </c>
      <c r="D176" s="765" t="s">
        <v>76</v>
      </c>
      <c r="E176" s="765"/>
      <c r="F176" s="765"/>
      <c r="G176" s="596"/>
      <c r="H176" s="596"/>
      <c r="I176" s="614"/>
    </row>
    <row r="177" spans="1:9" ht="15" customHeight="1" x14ac:dyDescent="0.25">
      <c r="A177" s="679"/>
      <c r="B177" s="596"/>
      <c r="C177" s="801">
        <v>3</v>
      </c>
      <c r="D177" s="765" t="s">
        <v>77</v>
      </c>
      <c r="E177" s="765"/>
      <c r="F177" s="765"/>
      <c r="G177" s="596"/>
      <c r="H177" s="596"/>
      <c r="I177" s="614"/>
    </row>
    <row r="178" spans="1:9" ht="15" customHeight="1" x14ac:dyDescent="0.25">
      <c r="A178" s="679"/>
      <c r="B178" s="649"/>
      <c r="C178" s="1098">
        <v>4</v>
      </c>
      <c r="D178" s="768" t="s">
        <v>308</v>
      </c>
      <c r="E178" s="768"/>
      <c r="F178" s="768"/>
      <c r="G178" s="596"/>
      <c r="H178" s="596"/>
      <c r="I178" s="614"/>
    </row>
    <row r="179" spans="1:9" ht="15" customHeight="1" x14ac:dyDescent="0.25">
      <c r="A179" s="679"/>
      <c r="B179" s="796" t="s">
        <v>731</v>
      </c>
      <c r="C179" s="1097">
        <v>1</v>
      </c>
      <c r="D179" s="765" t="s">
        <v>726</v>
      </c>
      <c r="E179" s="1111"/>
      <c r="F179" s="1111"/>
      <c r="G179" s="596"/>
      <c r="H179" s="596"/>
      <c r="I179" s="614"/>
    </row>
    <row r="180" spans="1:9" ht="15" customHeight="1" x14ac:dyDescent="0.25">
      <c r="A180" s="679"/>
      <c r="B180" s="649"/>
      <c r="C180" s="803">
        <v>2</v>
      </c>
      <c r="D180" s="799" t="s">
        <v>727</v>
      </c>
      <c r="E180" s="799"/>
      <c r="F180" s="799"/>
      <c r="G180" s="596"/>
      <c r="H180" s="596"/>
      <c r="I180" s="614"/>
    </row>
    <row r="181" spans="1:9" ht="15" customHeight="1" x14ac:dyDescent="0.25">
      <c r="A181" s="679"/>
      <c r="B181" s="796" t="s">
        <v>730</v>
      </c>
      <c r="C181" s="1097">
        <v>1</v>
      </c>
      <c r="D181" s="1111" t="s">
        <v>728</v>
      </c>
      <c r="E181" s="1111"/>
      <c r="F181" s="1111"/>
      <c r="G181" s="596"/>
      <c r="H181" s="596"/>
      <c r="I181" s="614"/>
    </row>
    <row r="182" spans="1:9" ht="15" customHeight="1" x14ac:dyDescent="0.25">
      <c r="A182" s="679"/>
      <c r="B182" s="649"/>
      <c r="C182" s="1098">
        <v>2</v>
      </c>
      <c r="D182" s="768" t="s">
        <v>729</v>
      </c>
      <c r="E182" s="768"/>
      <c r="F182" s="768"/>
      <c r="G182" s="596"/>
      <c r="H182" s="596"/>
      <c r="I182" s="614"/>
    </row>
    <row r="183" spans="1:9" ht="15" customHeight="1" x14ac:dyDescent="0.25">
      <c r="A183" s="679"/>
      <c r="B183" s="796" t="s">
        <v>118</v>
      </c>
      <c r="C183" s="1097">
        <v>0</v>
      </c>
      <c r="D183" s="765" t="s">
        <v>301</v>
      </c>
      <c r="E183" s="1111"/>
      <c r="F183" s="1111"/>
      <c r="G183" s="596"/>
      <c r="H183" s="596"/>
      <c r="I183" s="614"/>
    </row>
    <row r="184" spans="1:9" ht="15" customHeight="1" x14ac:dyDescent="0.25">
      <c r="A184" s="679"/>
      <c r="B184" s="616"/>
      <c r="C184" s="801">
        <v>1</v>
      </c>
      <c r="D184" s="765" t="s">
        <v>302</v>
      </c>
      <c r="E184" s="765"/>
      <c r="F184" s="765"/>
      <c r="G184" s="596"/>
      <c r="H184" s="596"/>
      <c r="I184" s="614"/>
    </row>
    <row r="185" spans="1:9" ht="15" customHeight="1" x14ac:dyDescent="0.25">
      <c r="A185" s="679"/>
      <c r="B185" s="596"/>
      <c r="C185" s="801">
        <v>2</v>
      </c>
      <c r="D185" s="765" t="s">
        <v>303</v>
      </c>
      <c r="E185" s="765"/>
      <c r="F185" s="765"/>
      <c r="G185" s="596"/>
      <c r="H185" s="596"/>
      <c r="I185" s="614"/>
    </row>
    <row r="186" spans="1:9" ht="15" customHeight="1" x14ac:dyDescent="0.25">
      <c r="A186" s="679"/>
      <c r="B186" s="596"/>
      <c r="C186" s="801">
        <v>3</v>
      </c>
      <c r="D186" s="768" t="s">
        <v>304</v>
      </c>
      <c r="E186" s="765"/>
      <c r="F186" s="765"/>
      <c r="G186" s="596"/>
      <c r="H186" s="596"/>
      <c r="I186" s="614"/>
    </row>
    <row r="187" spans="1:9" ht="15" customHeight="1" x14ac:dyDescent="0.25">
      <c r="A187" s="679"/>
      <c r="B187" s="796" t="s">
        <v>293</v>
      </c>
      <c r="C187" s="1097">
        <v>1</v>
      </c>
      <c r="D187" s="1111" t="s">
        <v>109</v>
      </c>
      <c r="E187" s="1111"/>
      <c r="F187" s="1111"/>
      <c r="G187" s="596"/>
      <c r="H187" s="596"/>
      <c r="I187" s="614"/>
    </row>
    <row r="188" spans="1:9" ht="15" customHeight="1" x14ac:dyDescent="0.25">
      <c r="A188" s="679"/>
      <c r="B188" s="649"/>
      <c r="C188" s="1098">
        <v>2</v>
      </c>
      <c r="D188" s="768" t="s">
        <v>294</v>
      </c>
      <c r="E188" s="768"/>
      <c r="F188" s="768"/>
      <c r="G188" s="596"/>
      <c r="H188" s="596"/>
      <c r="I188" s="614"/>
    </row>
    <row r="189" spans="1:9" ht="15" customHeight="1" x14ac:dyDescent="0.25">
      <c r="A189" s="679"/>
      <c r="B189" s="796" t="s">
        <v>35</v>
      </c>
      <c r="C189" s="1097">
        <v>0</v>
      </c>
      <c r="D189" s="765" t="s">
        <v>36</v>
      </c>
      <c r="E189" s="1111"/>
      <c r="F189" s="1111"/>
      <c r="G189" s="596"/>
      <c r="H189" s="596"/>
      <c r="I189" s="614"/>
    </row>
    <row r="190" spans="1:9" ht="15" customHeight="1" x14ac:dyDescent="0.25">
      <c r="A190" s="615"/>
      <c r="B190" s="616"/>
      <c r="C190" s="801">
        <v>1</v>
      </c>
      <c r="D190" s="765" t="s">
        <v>37</v>
      </c>
      <c r="E190" s="765"/>
      <c r="F190" s="765"/>
      <c r="G190" s="594"/>
      <c r="H190" s="594"/>
      <c r="I190" s="776"/>
    </row>
    <row r="191" spans="1:9" ht="15" customHeight="1" x14ac:dyDescent="0.25">
      <c r="A191" s="615"/>
      <c r="B191" s="596"/>
      <c r="C191" s="801">
        <v>2</v>
      </c>
      <c r="D191" s="768" t="s">
        <v>38</v>
      </c>
      <c r="E191" s="765"/>
      <c r="F191" s="765"/>
      <c r="G191" s="594"/>
      <c r="H191" s="594"/>
      <c r="I191" s="776"/>
    </row>
    <row r="192" spans="1:9" ht="15" customHeight="1" x14ac:dyDescent="0.25">
      <c r="A192" s="615"/>
      <c r="B192" s="802" t="s">
        <v>105</v>
      </c>
      <c r="C192" s="1097">
        <v>1</v>
      </c>
      <c r="D192" s="1111" t="s">
        <v>381</v>
      </c>
      <c r="E192" s="1111"/>
      <c r="F192" s="1111"/>
      <c r="G192" s="594"/>
      <c r="H192" s="594"/>
      <c r="I192" s="776"/>
    </row>
    <row r="193" spans="1:9" ht="15" customHeight="1" x14ac:dyDescent="0.25">
      <c r="A193" s="615"/>
      <c r="B193" s="596"/>
      <c r="C193" s="801">
        <v>2</v>
      </c>
      <c r="D193" s="765" t="s">
        <v>380</v>
      </c>
      <c r="E193" s="765"/>
      <c r="F193" s="765"/>
      <c r="G193" s="594"/>
      <c r="H193" s="594"/>
      <c r="I193" s="776"/>
    </row>
    <row r="194" spans="1:9" ht="15" customHeight="1" x14ac:dyDescent="0.25">
      <c r="A194" s="615"/>
      <c r="B194" s="649"/>
      <c r="C194" s="1098">
        <v>3</v>
      </c>
      <c r="D194" s="768" t="s">
        <v>382</v>
      </c>
      <c r="E194" s="768"/>
      <c r="F194" s="768"/>
      <c r="G194" s="594"/>
      <c r="H194" s="594"/>
      <c r="I194" s="776"/>
    </row>
    <row r="195" spans="1:9" ht="15" customHeight="1" x14ac:dyDescent="0.25">
      <c r="A195" s="615"/>
      <c r="B195" s="616" t="s">
        <v>25</v>
      </c>
      <c r="C195" s="1097">
        <v>1</v>
      </c>
      <c r="D195" s="1111"/>
      <c r="E195" s="1111"/>
      <c r="F195" s="1111"/>
      <c r="G195" s="594"/>
      <c r="H195" s="594"/>
      <c r="I195" s="776"/>
    </row>
    <row r="196" spans="1:9" ht="15" customHeight="1" x14ac:dyDescent="0.25">
      <c r="A196" s="615"/>
      <c r="B196" s="616"/>
      <c r="C196" s="801">
        <v>2</v>
      </c>
      <c r="D196" s="765"/>
      <c r="E196" s="765"/>
      <c r="F196" s="765"/>
      <c r="G196" s="594"/>
      <c r="H196" s="594"/>
      <c r="I196" s="776"/>
    </row>
    <row r="197" spans="1:9" ht="15" customHeight="1" x14ac:dyDescent="0.25">
      <c r="A197" s="615"/>
      <c r="B197" s="616"/>
      <c r="C197" s="801">
        <v>4</v>
      </c>
      <c r="D197" s="765"/>
      <c r="E197" s="765"/>
      <c r="F197" s="765"/>
      <c r="G197" s="594"/>
      <c r="H197" s="594"/>
      <c r="I197" s="776"/>
    </row>
    <row r="198" spans="1:9" ht="15" customHeight="1" x14ac:dyDescent="0.25">
      <c r="A198" s="615"/>
      <c r="B198" s="616"/>
      <c r="C198" s="801">
        <v>5</v>
      </c>
      <c r="D198" s="765"/>
      <c r="E198" s="765"/>
      <c r="F198" s="765"/>
      <c r="G198" s="594"/>
      <c r="H198" s="594"/>
      <c r="I198" s="776"/>
    </row>
    <row r="199" spans="1:9" ht="15" customHeight="1" x14ac:dyDescent="0.25">
      <c r="A199" s="615"/>
      <c r="B199" s="596"/>
      <c r="C199" s="801">
        <v>6</v>
      </c>
      <c r="D199" s="765"/>
      <c r="E199" s="765"/>
      <c r="F199" s="765"/>
      <c r="G199" s="594"/>
      <c r="H199" s="594"/>
      <c r="I199" s="776"/>
    </row>
    <row r="200" spans="1:9" ht="15" customHeight="1" x14ac:dyDescent="0.25">
      <c r="A200" s="615"/>
      <c r="B200" s="596"/>
      <c r="C200" s="801">
        <v>7</v>
      </c>
      <c r="D200" s="765"/>
      <c r="E200" s="765"/>
      <c r="F200" s="765"/>
      <c r="G200" s="594"/>
      <c r="H200" s="594"/>
      <c r="I200" s="776"/>
    </row>
    <row r="201" spans="1:9" ht="15" customHeight="1" x14ac:dyDescent="0.25">
      <c r="A201" s="615"/>
      <c r="B201" s="649"/>
      <c r="C201" s="1098">
        <v>8</v>
      </c>
      <c r="D201" s="768"/>
      <c r="E201" s="768"/>
      <c r="F201" s="768"/>
      <c r="G201" s="594"/>
      <c r="H201" s="594"/>
      <c r="I201" s="776"/>
    </row>
    <row r="202" spans="1:9" ht="15" customHeight="1" x14ac:dyDescent="0.3">
      <c r="A202" s="1128"/>
      <c r="B202" s="2275" t="s">
        <v>1179</v>
      </c>
      <c r="C202" s="1203">
        <v>1</v>
      </c>
      <c r="D202" s="1111" t="s">
        <v>1210</v>
      </c>
      <c r="E202" s="769"/>
      <c r="F202" s="769"/>
      <c r="G202" s="1196"/>
      <c r="H202" s="1196"/>
      <c r="I202" s="1197"/>
    </row>
    <row r="203" spans="1:9" ht="15" customHeight="1" x14ac:dyDescent="0.3">
      <c r="A203" s="1128"/>
      <c r="B203" s="2276"/>
      <c r="C203" s="801">
        <v>2</v>
      </c>
      <c r="D203" s="765" t="s">
        <v>1211</v>
      </c>
      <c r="E203" s="765"/>
      <c r="F203" s="765"/>
      <c r="G203" s="1196"/>
      <c r="H203" s="1196"/>
      <c r="I203" s="1197"/>
    </row>
    <row r="204" spans="1:9" ht="15" customHeight="1" x14ac:dyDescent="0.3">
      <c r="A204" s="1128"/>
      <c r="B204" s="2277"/>
      <c r="C204" s="1204">
        <v>3</v>
      </c>
      <c r="D204" s="768" t="s">
        <v>1212</v>
      </c>
      <c r="E204" s="768"/>
      <c r="F204" s="768"/>
      <c r="G204" s="1196"/>
      <c r="H204" s="1196"/>
      <c r="I204" s="1197"/>
    </row>
    <row r="205" spans="1:9" ht="15" customHeight="1" x14ac:dyDescent="0.3">
      <c r="A205" s="1128"/>
      <c r="B205" s="2275" t="s">
        <v>1340</v>
      </c>
      <c r="C205" s="1363">
        <v>1</v>
      </c>
      <c r="D205" s="1106" t="s">
        <v>1341</v>
      </c>
      <c r="E205" s="769"/>
      <c r="F205" s="769"/>
      <c r="G205" s="1196"/>
      <c r="H205" s="1196"/>
      <c r="I205" s="1197"/>
    </row>
    <row r="206" spans="1:9" ht="15" customHeight="1" x14ac:dyDescent="0.3">
      <c r="A206" s="1128"/>
      <c r="B206" s="2276"/>
      <c r="C206" s="801">
        <v>2</v>
      </c>
      <c r="D206" s="1370" t="s">
        <v>1342</v>
      </c>
      <c r="E206" s="765"/>
      <c r="F206" s="765"/>
      <c r="G206" s="1196"/>
      <c r="H206" s="1196"/>
      <c r="I206" s="1197"/>
    </row>
    <row r="207" spans="1:9" ht="15" customHeight="1" x14ac:dyDescent="0.3">
      <c r="A207" s="1128"/>
      <c r="B207" s="2277"/>
      <c r="C207" s="1364">
        <v>3</v>
      </c>
      <c r="D207" s="1107" t="s">
        <v>1343</v>
      </c>
      <c r="E207" s="768"/>
      <c r="F207" s="768"/>
      <c r="G207" s="1196"/>
      <c r="H207" s="1196"/>
      <c r="I207" s="1197"/>
    </row>
    <row r="208" spans="1:9" s="993" customFormat="1" ht="15" customHeight="1" x14ac:dyDescent="0.25">
      <c r="A208" s="615"/>
      <c r="B208" s="616" t="s">
        <v>1213</v>
      </c>
      <c r="C208" s="1293">
        <v>1</v>
      </c>
      <c r="D208" s="1294" t="s">
        <v>1214</v>
      </c>
      <c r="E208" s="769"/>
      <c r="F208" s="769"/>
      <c r="G208" s="587"/>
      <c r="H208" s="587"/>
      <c r="I208" s="776"/>
    </row>
    <row r="209" spans="1:21" s="993" customFormat="1" ht="15" customHeight="1" x14ac:dyDescent="0.25">
      <c r="A209" s="615"/>
      <c r="B209" s="596"/>
      <c r="C209" s="1292">
        <v>2</v>
      </c>
      <c r="D209" s="1199" t="s">
        <v>1215</v>
      </c>
      <c r="E209" s="765"/>
      <c r="F209" s="765"/>
      <c r="G209" s="587"/>
      <c r="H209" s="587"/>
      <c r="I209" s="776"/>
    </row>
    <row r="210" spans="1:21" customFormat="1" ht="15" customHeight="1" x14ac:dyDescent="0.25">
      <c r="B210" s="796" t="s">
        <v>1136</v>
      </c>
      <c r="C210" s="1266">
        <v>1</v>
      </c>
      <c r="D210" s="1198" t="s">
        <v>1137</v>
      </c>
      <c r="E210" s="1111"/>
      <c r="F210" s="1298"/>
      <c r="G210" s="1149"/>
      <c r="H210" s="1144"/>
      <c r="I210" s="1144"/>
      <c r="J210" s="1144"/>
      <c r="K210" s="1141"/>
      <c r="L210" s="1141"/>
      <c r="M210" s="1141"/>
      <c r="N210" s="1141"/>
      <c r="O210" s="1141"/>
      <c r="P210" s="1141"/>
      <c r="Q210" s="1141"/>
      <c r="R210" s="1141"/>
      <c r="S210" s="1141"/>
      <c r="T210" s="1141"/>
      <c r="U210" s="1141"/>
    </row>
    <row r="211" spans="1:21" customFormat="1" ht="15" customHeight="1" x14ac:dyDescent="0.25">
      <c r="B211" s="596"/>
      <c r="C211" s="801">
        <v>2</v>
      </c>
      <c r="D211" s="1199" t="s">
        <v>1138</v>
      </c>
      <c r="E211" s="765"/>
      <c r="F211" s="1299"/>
      <c r="G211" s="1149"/>
      <c r="H211" s="1144"/>
      <c r="I211" s="1144"/>
      <c r="J211" s="1144"/>
      <c r="K211" s="1141"/>
      <c r="L211" s="1141"/>
      <c r="M211" s="1141"/>
      <c r="N211" s="1141"/>
      <c r="O211" s="1141"/>
      <c r="P211" s="1141"/>
      <c r="Q211" s="1141"/>
      <c r="R211" s="1141"/>
      <c r="S211" s="1141"/>
      <c r="T211" s="1141"/>
      <c r="U211" s="1141"/>
    </row>
    <row r="212" spans="1:21" customFormat="1" ht="15" customHeight="1" x14ac:dyDescent="0.25">
      <c r="B212" s="1144"/>
      <c r="C212" s="1145">
        <v>3</v>
      </c>
      <c r="D212" s="1300" t="s">
        <v>1139</v>
      </c>
      <c r="E212" s="1146"/>
      <c r="F212" s="1299"/>
      <c r="G212" s="1149"/>
      <c r="H212" s="1144"/>
      <c r="I212" s="1144"/>
      <c r="J212" s="1144"/>
      <c r="K212" s="1141"/>
      <c r="L212" s="1141"/>
      <c r="M212" s="1141"/>
      <c r="N212" s="1141"/>
      <c r="O212" s="1141"/>
      <c r="P212" s="1141"/>
      <c r="Q212" s="1141"/>
      <c r="R212" s="1141"/>
      <c r="S212" s="1141"/>
      <c r="T212" s="1141"/>
      <c r="U212" s="1141"/>
    </row>
    <row r="213" spans="1:21" customFormat="1" ht="15" customHeight="1" x14ac:dyDescent="0.25">
      <c r="B213" s="1144"/>
      <c r="C213" s="1145">
        <v>4</v>
      </c>
      <c r="D213" s="1300" t="s">
        <v>1140</v>
      </c>
      <c r="E213" s="1146"/>
      <c r="F213" s="1299"/>
      <c r="G213" s="1149"/>
      <c r="H213" s="1144"/>
      <c r="I213" s="1144"/>
      <c r="J213" s="1144"/>
      <c r="K213" s="1141"/>
      <c r="L213" s="1141"/>
      <c r="M213" s="1141"/>
      <c r="N213" s="1141"/>
      <c r="O213" s="1141"/>
      <c r="P213" s="1141"/>
      <c r="Q213" s="1141"/>
      <c r="R213" s="1141"/>
      <c r="S213" s="1141"/>
      <c r="T213" s="1141"/>
      <c r="U213" s="1141"/>
    </row>
    <row r="214" spans="1:21" customFormat="1" ht="15" customHeight="1" x14ac:dyDescent="0.25">
      <c r="B214" s="1144"/>
      <c r="C214" s="1145">
        <v>5</v>
      </c>
      <c r="D214" s="1300" t="s">
        <v>1141</v>
      </c>
      <c r="E214" s="1146"/>
      <c r="F214" s="1299"/>
      <c r="G214" s="1149"/>
      <c r="H214" s="1144"/>
      <c r="I214" s="1144"/>
      <c r="J214" s="1144"/>
      <c r="K214" s="1141"/>
      <c r="L214" s="1141"/>
      <c r="M214" s="1141"/>
      <c r="N214" s="1141"/>
      <c r="O214" s="1141"/>
      <c r="P214" s="1141"/>
      <c r="Q214" s="1141"/>
      <c r="R214" s="1141"/>
      <c r="S214" s="1141"/>
      <c r="T214" s="1141"/>
      <c r="U214" s="1141"/>
    </row>
    <row r="215" spans="1:21" customFormat="1" ht="15" customHeight="1" x14ac:dyDescent="0.25">
      <c r="B215" s="1144"/>
      <c r="C215" s="1145">
        <v>6</v>
      </c>
      <c r="D215" s="1300" t="s">
        <v>1142</v>
      </c>
      <c r="E215" s="1146"/>
      <c r="F215" s="1299"/>
      <c r="G215" s="1149"/>
      <c r="H215" s="1144"/>
      <c r="I215" s="1144"/>
      <c r="J215" s="1144"/>
      <c r="K215" s="1141"/>
      <c r="L215" s="1141"/>
      <c r="M215" s="1141"/>
      <c r="N215" s="1141"/>
      <c r="O215" s="1141"/>
      <c r="P215" s="1141"/>
      <c r="Q215" s="1141"/>
      <c r="R215" s="1141"/>
      <c r="S215" s="1141"/>
      <c r="T215" s="1141"/>
      <c r="U215" s="1141"/>
    </row>
    <row r="216" spans="1:21" customFormat="1" ht="15" customHeight="1" x14ac:dyDescent="0.25">
      <c r="B216" s="1144"/>
      <c r="C216" s="1145">
        <v>7</v>
      </c>
      <c r="D216" s="1300" t="s">
        <v>1143</v>
      </c>
      <c r="E216" s="1146"/>
      <c r="F216" s="1299"/>
      <c r="G216" s="1149"/>
      <c r="H216" s="1144"/>
      <c r="I216" s="1144"/>
      <c r="J216" s="1144"/>
      <c r="K216" s="1141"/>
      <c r="L216" s="1141"/>
      <c r="M216" s="1141"/>
      <c r="N216" s="1141"/>
      <c r="O216" s="1141"/>
      <c r="P216" s="1141"/>
      <c r="Q216" s="1141"/>
      <c r="R216" s="1141"/>
      <c r="S216" s="1141"/>
      <c r="T216" s="1141"/>
      <c r="U216" s="1141"/>
    </row>
    <row r="217" spans="1:21" customFormat="1" ht="15" customHeight="1" x14ac:dyDescent="0.25">
      <c r="B217" s="1144"/>
      <c r="C217" s="1145">
        <v>8</v>
      </c>
      <c r="D217" s="1300" t="s">
        <v>1144</v>
      </c>
      <c r="E217" s="1146"/>
      <c r="F217" s="1299"/>
      <c r="G217" s="1149"/>
      <c r="H217" s="1144"/>
      <c r="I217" s="1144"/>
      <c r="J217" s="1144"/>
      <c r="K217" s="1141"/>
      <c r="L217" s="1141"/>
      <c r="M217" s="1141"/>
      <c r="N217" s="1141"/>
      <c r="O217" s="1141"/>
      <c r="P217" s="1141"/>
      <c r="Q217" s="1141"/>
      <c r="R217" s="1141"/>
      <c r="S217" s="1141"/>
      <c r="T217" s="1141"/>
      <c r="U217" s="1141"/>
    </row>
    <row r="218" spans="1:21" customFormat="1" ht="15" customHeight="1" x14ac:dyDescent="0.25">
      <c r="B218" s="1144"/>
      <c r="C218" s="1145">
        <v>9</v>
      </c>
      <c r="D218" s="1300" t="s">
        <v>1145</v>
      </c>
      <c r="E218" s="1146"/>
      <c r="F218" s="1299"/>
      <c r="G218" s="1149"/>
      <c r="H218" s="1144"/>
      <c r="I218" s="1144"/>
      <c r="J218" s="1144"/>
      <c r="K218" s="1141"/>
      <c r="L218" s="1141"/>
      <c r="M218" s="1141"/>
      <c r="N218" s="1141"/>
      <c r="O218" s="1141"/>
      <c r="P218" s="1141"/>
      <c r="Q218" s="1141"/>
      <c r="R218" s="1141"/>
      <c r="S218" s="1141"/>
      <c r="T218" s="1141"/>
      <c r="U218" s="1141"/>
    </row>
    <row r="219" spans="1:21" customFormat="1" ht="15" customHeight="1" x14ac:dyDescent="0.25">
      <c r="B219" s="1144"/>
      <c r="C219" s="1145">
        <v>10</v>
      </c>
      <c r="D219" s="1300" t="s">
        <v>1146</v>
      </c>
      <c r="E219" s="1146"/>
      <c r="F219" s="1299"/>
      <c r="G219" s="1149"/>
      <c r="H219" s="1144"/>
      <c r="I219" s="1144"/>
      <c r="J219" s="1144"/>
      <c r="K219" s="1141"/>
      <c r="L219" s="1141"/>
      <c r="M219" s="1141"/>
      <c r="N219" s="1141"/>
      <c r="O219" s="1141"/>
      <c r="P219" s="1141"/>
      <c r="Q219" s="1141"/>
      <c r="R219" s="1141"/>
      <c r="S219" s="1141"/>
      <c r="T219" s="1141"/>
      <c r="U219" s="1141"/>
    </row>
    <row r="220" spans="1:21" customFormat="1" ht="15" customHeight="1" x14ac:dyDescent="0.25">
      <c r="B220" s="1144"/>
      <c r="C220" s="1145">
        <v>11</v>
      </c>
      <c r="D220" s="1300" t="s">
        <v>1147</v>
      </c>
      <c r="E220" s="1146"/>
      <c r="F220" s="1299"/>
      <c r="G220" s="1149"/>
      <c r="H220" s="1144"/>
      <c r="I220" s="1144"/>
      <c r="J220" s="1144"/>
      <c r="K220" s="1141"/>
      <c r="L220" s="1141"/>
      <c r="M220" s="1141"/>
      <c r="N220" s="1141"/>
      <c r="O220" s="1141"/>
      <c r="P220" s="1141"/>
      <c r="Q220" s="1141"/>
      <c r="R220" s="1141"/>
      <c r="S220" s="1141"/>
      <c r="T220" s="1141"/>
      <c r="U220" s="1141"/>
    </row>
    <row r="221" spans="1:21" customFormat="1" ht="15" customHeight="1" x14ac:dyDescent="0.25">
      <c r="B221" s="1144"/>
      <c r="C221" s="1145">
        <v>12</v>
      </c>
      <c r="D221" s="1300" t="s">
        <v>1148</v>
      </c>
      <c r="E221" s="1146"/>
      <c r="F221" s="1299"/>
      <c r="G221" s="1149"/>
      <c r="H221" s="1144"/>
      <c r="I221" s="1144"/>
      <c r="J221" s="1144"/>
      <c r="K221" s="1141"/>
      <c r="L221" s="1141"/>
      <c r="M221" s="1141"/>
      <c r="N221" s="1141"/>
      <c r="O221" s="1141"/>
      <c r="P221" s="1141"/>
      <c r="Q221" s="1141"/>
      <c r="R221" s="1141"/>
      <c r="S221" s="1141"/>
      <c r="T221" s="1141"/>
      <c r="U221" s="1141"/>
    </row>
    <row r="222" spans="1:21" customFormat="1" ht="15" customHeight="1" x14ac:dyDescent="0.25">
      <c r="B222" s="1144"/>
      <c r="C222" s="1145">
        <v>13</v>
      </c>
      <c r="D222" s="1300" t="s">
        <v>1149</v>
      </c>
      <c r="E222" s="1146"/>
      <c r="F222" s="1299"/>
      <c r="G222" s="1149"/>
      <c r="H222" s="1144"/>
      <c r="I222" s="1144"/>
      <c r="J222" s="1144"/>
      <c r="K222" s="1141"/>
      <c r="L222" s="1141"/>
      <c r="M222" s="1141"/>
      <c r="N222" s="1141"/>
      <c r="O222" s="1141"/>
      <c r="P222" s="1141"/>
      <c r="Q222" s="1141"/>
      <c r="R222" s="1141"/>
      <c r="S222" s="1141"/>
      <c r="T222" s="1141"/>
      <c r="U222" s="1141"/>
    </row>
    <row r="223" spans="1:21" customFormat="1" ht="15" customHeight="1" x14ac:dyDescent="0.25">
      <c r="B223" s="1144"/>
      <c r="C223" s="1145">
        <v>14</v>
      </c>
      <c r="D223" s="1300" t="s">
        <v>1150</v>
      </c>
      <c r="E223" s="1146"/>
      <c r="F223" s="1299"/>
      <c r="G223" s="1149"/>
      <c r="H223" s="1144"/>
      <c r="I223" s="1144"/>
      <c r="J223" s="1144"/>
      <c r="K223" s="1141"/>
      <c r="L223" s="1141"/>
      <c r="M223" s="1141"/>
      <c r="N223" s="1141"/>
      <c r="O223" s="1141"/>
      <c r="P223" s="1141"/>
      <c r="Q223" s="1141"/>
      <c r="R223" s="1141"/>
      <c r="S223" s="1141"/>
      <c r="T223" s="1141"/>
      <c r="U223" s="1141"/>
    </row>
    <row r="224" spans="1:21" customFormat="1" ht="15" customHeight="1" x14ac:dyDescent="0.25">
      <c r="B224" s="1144"/>
      <c r="C224" s="1145">
        <v>15</v>
      </c>
      <c r="D224" s="1300" t="s">
        <v>1151</v>
      </c>
      <c r="E224" s="1146"/>
      <c r="F224" s="1299"/>
      <c r="G224" s="1149"/>
      <c r="H224" s="1144"/>
      <c r="I224" s="1144"/>
      <c r="J224" s="1144"/>
      <c r="K224" s="1141"/>
      <c r="L224" s="1141"/>
      <c r="M224" s="1141"/>
      <c r="N224" s="1141"/>
      <c r="O224" s="1141"/>
      <c r="P224" s="1141"/>
      <c r="Q224" s="1141"/>
      <c r="R224" s="1141"/>
      <c r="S224" s="1141"/>
      <c r="T224" s="1141"/>
      <c r="U224" s="1141"/>
    </row>
    <row r="225" spans="2:21" customFormat="1" ht="15" customHeight="1" x14ac:dyDescent="0.25">
      <c r="B225" s="1144"/>
      <c r="C225" s="1145">
        <v>16</v>
      </c>
      <c r="D225" s="1300" t="s">
        <v>1152</v>
      </c>
      <c r="E225" s="1146"/>
      <c r="F225" s="1299"/>
      <c r="G225" s="1149"/>
      <c r="H225" s="1144"/>
      <c r="I225" s="1144"/>
      <c r="J225" s="1144"/>
      <c r="K225" s="1141"/>
      <c r="L225" s="1141"/>
      <c r="M225" s="1141"/>
      <c r="N225" s="1141"/>
      <c r="O225" s="1141"/>
      <c r="P225" s="1141"/>
      <c r="Q225" s="1141"/>
      <c r="R225" s="1141"/>
      <c r="S225" s="1141"/>
      <c r="T225" s="1141"/>
      <c r="U225" s="1141"/>
    </row>
    <row r="226" spans="2:21" customFormat="1" ht="15" customHeight="1" x14ac:dyDescent="0.25">
      <c r="B226" s="1144"/>
      <c r="C226" s="1145">
        <v>17</v>
      </c>
      <c r="D226" s="1300" t="s">
        <v>1153</v>
      </c>
      <c r="E226" s="1146"/>
      <c r="F226" s="1299"/>
      <c r="G226" s="1149"/>
      <c r="H226" s="1144"/>
      <c r="I226" s="1144"/>
      <c r="J226" s="1144"/>
      <c r="K226" s="1141"/>
      <c r="L226" s="1141"/>
      <c r="M226" s="1141"/>
      <c r="N226" s="1141"/>
      <c r="O226" s="1141"/>
      <c r="P226" s="1141"/>
      <c r="Q226" s="1141"/>
      <c r="R226" s="1141"/>
      <c r="S226" s="1141"/>
      <c r="T226" s="1141"/>
      <c r="U226" s="1141"/>
    </row>
    <row r="227" spans="2:21" customFormat="1" ht="15" customHeight="1" x14ac:dyDescent="0.25">
      <c r="B227" s="1144"/>
      <c r="C227" s="1145">
        <v>18</v>
      </c>
      <c r="D227" s="1300" t="s">
        <v>1154</v>
      </c>
      <c r="E227" s="1146"/>
      <c r="F227" s="1299"/>
      <c r="G227" s="1149"/>
      <c r="H227" s="1144"/>
      <c r="I227" s="1144"/>
      <c r="J227" s="1144"/>
      <c r="K227" s="1141"/>
      <c r="L227" s="1141"/>
      <c r="M227" s="1141"/>
      <c r="N227" s="1141"/>
      <c r="O227" s="1141"/>
      <c r="P227" s="1141"/>
      <c r="Q227" s="1141"/>
      <c r="R227" s="1141"/>
      <c r="S227" s="1141"/>
      <c r="T227" s="1141"/>
      <c r="U227" s="1141"/>
    </row>
    <row r="228" spans="2:21" customFormat="1" ht="15" customHeight="1" x14ac:dyDescent="0.25">
      <c r="B228" s="1144"/>
      <c r="C228" s="1145">
        <v>19</v>
      </c>
      <c r="D228" s="1300" t="s">
        <v>1155</v>
      </c>
      <c r="E228" s="1146"/>
      <c r="F228" s="1299"/>
      <c r="G228" s="1149"/>
      <c r="H228" s="1144"/>
      <c r="I228" s="1144"/>
      <c r="J228" s="1144"/>
      <c r="K228" s="1141"/>
      <c r="L228" s="1141"/>
      <c r="M228" s="1141"/>
      <c r="N228" s="1141"/>
      <c r="O228" s="1141"/>
      <c r="P228" s="1141"/>
      <c r="Q228" s="1141"/>
      <c r="R228" s="1141"/>
      <c r="S228" s="1141"/>
      <c r="T228" s="1141"/>
      <c r="U228" s="1141"/>
    </row>
    <row r="229" spans="2:21" customFormat="1" ht="15" customHeight="1" x14ac:dyDescent="0.25">
      <c r="B229" s="1144"/>
      <c r="C229" s="1145">
        <v>20</v>
      </c>
      <c r="D229" s="1300" t="s">
        <v>1156</v>
      </c>
      <c r="E229" s="1146"/>
      <c r="F229" s="1299"/>
      <c r="G229" s="1149"/>
      <c r="H229" s="1144"/>
      <c r="I229" s="1144"/>
      <c r="J229" s="1144"/>
      <c r="K229" s="1141"/>
      <c r="L229" s="1141"/>
      <c r="M229" s="1141"/>
      <c r="N229" s="1141"/>
      <c r="O229" s="1141"/>
      <c r="P229" s="1141"/>
      <c r="Q229" s="1141"/>
      <c r="R229" s="1141"/>
      <c r="S229" s="1141"/>
      <c r="T229" s="1141"/>
      <c r="U229" s="1141"/>
    </row>
    <row r="230" spans="2:21" customFormat="1" ht="15" customHeight="1" x14ac:dyDescent="0.25">
      <c r="B230" s="1144"/>
      <c r="C230" s="1145">
        <v>21</v>
      </c>
      <c r="D230" s="1300" t="s">
        <v>1157</v>
      </c>
      <c r="E230" s="1146"/>
      <c r="F230" s="1299"/>
      <c r="G230" s="1149"/>
      <c r="H230" s="1144"/>
      <c r="I230" s="1144"/>
      <c r="J230" s="1144"/>
      <c r="K230" s="1141"/>
      <c r="L230" s="1141"/>
      <c r="M230" s="1141"/>
      <c r="N230" s="1141"/>
      <c r="O230" s="1141"/>
      <c r="P230" s="1141"/>
      <c r="Q230" s="1141"/>
      <c r="R230" s="1141"/>
      <c r="S230" s="1141"/>
      <c r="T230" s="1141"/>
      <c r="U230" s="1141"/>
    </row>
    <row r="231" spans="2:21" customFormat="1" ht="15" customHeight="1" x14ac:dyDescent="0.25">
      <c r="B231" s="1144"/>
      <c r="C231" s="1145">
        <v>22</v>
      </c>
      <c r="D231" s="1300" t="s">
        <v>1158</v>
      </c>
      <c r="E231" s="1146"/>
      <c r="F231" s="1299"/>
      <c r="G231" s="1149"/>
      <c r="H231" s="1144"/>
      <c r="I231" s="1144"/>
      <c r="J231" s="1144"/>
      <c r="K231" s="1141"/>
      <c r="L231" s="1141"/>
      <c r="M231" s="1141"/>
      <c r="N231" s="1141"/>
      <c r="O231" s="1141"/>
      <c r="P231" s="1141"/>
      <c r="Q231" s="1141"/>
      <c r="R231" s="1141"/>
      <c r="S231" s="1141"/>
      <c r="T231" s="1141"/>
      <c r="U231" s="1141"/>
    </row>
    <row r="232" spans="2:21" customFormat="1" ht="15" customHeight="1" x14ac:dyDescent="0.25">
      <c r="B232" s="1144"/>
      <c r="C232" s="1145">
        <v>23</v>
      </c>
      <c r="D232" s="1300" t="s">
        <v>1159</v>
      </c>
      <c r="E232" s="1146"/>
      <c r="F232" s="1299"/>
      <c r="G232" s="1149"/>
      <c r="H232" s="1144"/>
      <c r="I232" s="1144"/>
      <c r="J232" s="1144"/>
      <c r="K232" s="1141"/>
      <c r="L232" s="1141"/>
      <c r="M232" s="1141"/>
      <c r="N232" s="1141"/>
      <c r="O232" s="1141"/>
      <c r="P232" s="1141"/>
      <c r="Q232" s="1141"/>
      <c r="R232" s="1141"/>
      <c r="S232" s="1141"/>
      <c r="T232" s="1141"/>
      <c r="U232" s="1141"/>
    </row>
    <row r="233" spans="2:21" customFormat="1" ht="15" customHeight="1" x14ac:dyDescent="0.25">
      <c r="B233" s="1144"/>
      <c r="C233" s="1145">
        <v>24</v>
      </c>
      <c r="D233" s="1300" t="s">
        <v>1160</v>
      </c>
      <c r="E233" s="1146"/>
      <c r="F233" s="1299"/>
      <c r="G233" s="1149"/>
      <c r="H233" s="1144"/>
      <c r="I233" s="1144"/>
      <c r="J233" s="1144"/>
      <c r="K233" s="1141"/>
      <c r="L233" s="1141"/>
      <c r="M233" s="1141"/>
      <c r="N233" s="1141"/>
      <c r="O233" s="1141"/>
      <c r="P233" s="1141"/>
      <c r="Q233" s="1141"/>
      <c r="R233" s="1141"/>
      <c r="S233" s="1141"/>
      <c r="T233" s="1141"/>
      <c r="U233" s="1141"/>
    </row>
    <row r="234" spans="2:21" customFormat="1" ht="15" customHeight="1" x14ac:dyDescent="0.25">
      <c r="B234" s="1144"/>
      <c r="C234" s="1145">
        <v>25</v>
      </c>
      <c r="D234" s="1300" t="s">
        <v>1161</v>
      </c>
      <c r="E234" s="1146"/>
      <c r="F234" s="1299"/>
      <c r="G234" s="1149"/>
      <c r="H234" s="1144"/>
      <c r="I234" s="1144"/>
      <c r="J234" s="1144"/>
      <c r="K234" s="1141"/>
      <c r="L234" s="1141"/>
      <c r="M234" s="1141"/>
      <c r="N234" s="1141"/>
      <c r="O234" s="1141"/>
      <c r="P234" s="1141"/>
      <c r="Q234" s="1141"/>
      <c r="R234" s="1141"/>
      <c r="S234" s="1141"/>
      <c r="T234" s="1141"/>
      <c r="U234" s="1141"/>
    </row>
    <row r="235" spans="2:21" customFormat="1" ht="15" customHeight="1" x14ac:dyDescent="0.25">
      <c r="B235" s="1144"/>
      <c r="C235" s="1145">
        <v>26</v>
      </c>
      <c r="D235" s="1300" t="s">
        <v>1162</v>
      </c>
      <c r="E235" s="1146"/>
      <c r="F235" s="1299"/>
      <c r="G235" s="1149"/>
      <c r="H235" s="1144"/>
      <c r="I235" s="1144"/>
      <c r="J235" s="1144"/>
      <c r="K235" s="1141"/>
      <c r="L235" s="1141"/>
      <c r="M235" s="1141"/>
      <c r="N235" s="1141"/>
      <c r="O235" s="1141"/>
      <c r="P235" s="1141"/>
      <c r="Q235" s="1141"/>
      <c r="R235" s="1141"/>
      <c r="S235" s="1141"/>
      <c r="T235" s="1141"/>
      <c r="U235" s="1141"/>
    </row>
    <row r="236" spans="2:21" customFormat="1" ht="15" customHeight="1" x14ac:dyDescent="0.25">
      <c r="B236" s="1144"/>
      <c r="C236" s="1145">
        <v>27</v>
      </c>
      <c r="D236" s="1300" t="s">
        <v>1163</v>
      </c>
      <c r="E236" s="1146"/>
      <c r="F236" s="1299"/>
      <c r="G236" s="1149"/>
      <c r="H236" s="1144"/>
      <c r="I236" s="1144"/>
      <c r="J236" s="1144"/>
      <c r="K236" s="1141"/>
      <c r="L236" s="1141"/>
      <c r="M236" s="1141"/>
      <c r="N236" s="1141"/>
      <c r="O236" s="1141"/>
      <c r="P236" s="1141"/>
      <c r="Q236" s="1141"/>
      <c r="R236" s="1141"/>
      <c r="S236" s="1141"/>
      <c r="T236" s="1141"/>
      <c r="U236" s="1141"/>
    </row>
    <row r="237" spans="2:21" customFormat="1" ht="15" customHeight="1" x14ac:dyDescent="0.25">
      <c r="B237" s="1144"/>
      <c r="C237" s="1145">
        <v>28</v>
      </c>
      <c r="D237" s="1300" t="s">
        <v>1164</v>
      </c>
      <c r="E237" s="1146"/>
      <c r="F237" s="1299"/>
      <c r="G237" s="1149"/>
      <c r="H237" s="1144"/>
      <c r="I237" s="1144"/>
      <c r="J237" s="1144"/>
      <c r="K237" s="1141"/>
      <c r="L237" s="1141"/>
      <c r="M237" s="1141"/>
      <c r="N237" s="1141"/>
      <c r="O237" s="1141"/>
      <c r="P237" s="1141"/>
      <c r="Q237" s="1141"/>
      <c r="R237" s="1141"/>
      <c r="S237" s="1141"/>
      <c r="T237" s="1141"/>
      <c r="U237" s="1141"/>
    </row>
    <row r="238" spans="2:21" customFormat="1" ht="15" customHeight="1" x14ac:dyDescent="0.25">
      <c r="B238" s="1144"/>
      <c r="C238" s="1145">
        <v>29</v>
      </c>
      <c r="D238" s="1300" t="s">
        <v>1165</v>
      </c>
      <c r="E238" s="1146"/>
      <c r="F238" s="1299"/>
      <c r="G238" s="1149"/>
      <c r="H238" s="1144"/>
      <c r="I238" s="1144"/>
      <c r="J238" s="1144"/>
      <c r="K238" s="1141"/>
      <c r="L238" s="1141"/>
      <c r="M238" s="1141"/>
      <c r="N238" s="1141"/>
      <c r="O238" s="1141"/>
      <c r="P238" s="1141"/>
      <c r="Q238" s="1141"/>
      <c r="R238" s="1141"/>
      <c r="S238" s="1141"/>
      <c r="T238" s="1141"/>
      <c r="U238" s="1141"/>
    </row>
    <row r="239" spans="2:21" customFormat="1" ht="15" customHeight="1" x14ac:dyDescent="0.25">
      <c r="B239" s="1144"/>
      <c r="C239" s="1793">
        <v>30</v>
      </c>
      <c r="D239" s="1794" t="s">
        <v>1569</v>
      </c>
      <c r="E239" s="1146"/>
      <c r="F239" s="1299"/>
      <c r="G239" s="1149"/>
      <c r="H239" s="1144"/>
      <c r="I239" s="1144"/>
      <c r="J239" s="1144"/>
      <c r="K239" s="1141"/>
      <c r="L239" s="1141"/>
      <c r="M239" s="1141"/>
      <c r="N239" s="1141"/>
      <c r="O239" s="1141"/>
      <c r="P239" s="1141"/>
      <c r="Q239" s="1141"/>
      <c r="R239" s="1141"/>
      <c r="S239" s="1141"/>
      <c r="T239" s="1141"/>
      <c r="U239" s="1141"/>
    </row>
    <row r="240" spans="2:21" customFormat="1" ht="15" customHeight="1" x14ac:dyDescent="0.25">
      <c r="B240" s="1374"/>
      <c r="C240" s="1147">
        <v>31</v>
      </c>
      <c r="D240" s="1375" t="s">
        <v>1166</v>
      </c>
      <c r="E240" s="1146"/>
      <c r="F240" s="1299"/>
      <c r="G240" s="1149"/>
      <c r="H240" s="1144"/>
      <c r="I240" s="1144"/>
      <c r="J240" s="1144"/>
      <c r="K240" s="1141"/>
      <c r="L240" s="1141"/>
      <c r="M240" s="1141"/>
      <c r="N240" s="1141"/>
      <c r="O240" s="1141"/>
      <c r="P240" s="1141"/>
      <c r="Q240" s="1141"/>
      <c r="R240" s="1141"/>
      <c r="S240" s="1141"/>
      <c r="T240" s="1141"/>
      <c r="U240" s="1141"/>
    </row>
    <row r="241" spans="1:21" customFormat="1" ht="15" customHeight="1" x14ac:dyDescent="0.25">
      <c r="B241" s="1152" t="s">
        <v>1167</v>
      </c>
      <c r="C241" s="1151">
        <v>1</v>
      </c>
      <c r="D241" s="769"/>
      <c r="E241" s="1111"/>
      <c r="F241" s="1298"/>
      <c r="J241" s="1154"/>
      <c r="K241" s="1155"/>
      <c r="L241" s="1156"/>
    </row>
    <row r="242" spans="1:21" customFormat="1" ht="14.25" x14ac:dyDescent="0.25">
      <c r="C242" s="801">
        <v>2</v>
      </c>
      <c r="D242" s="765" t="s">
        <v>1168</v>
      </c>
      <c r="E242" s="765"/>
      <c r="F242" s="1299"/>
      <c r="J242" s="1154"/>
      <c r="K242" s="1155"/>
      <c r="L242" s="1156"/>
    </row>
    <row r="243" spans="1:21" customFormat="1" ht="14.25" x14ac:dyDescent="0.25">
      <c r="C243" s="1145">
        <v>3</v>
      </c>
      <c r="D243" s="1146" t="s">
        <v>1169</v>
      </c>
      <c r="E243" s="1146"/>
      <c r="F243" s="1299"/>
      <c r="J243" s="1154"/>
      <c r="K243" s="1155"/>
      <c r="L243" s="1156"/>
    </row>
    <row r="244" spans="1:21" customFormat="1" ht="14.25" x14ac:dyDescent="0.25">
      <c r="B244" s="1139"/>
      <c r="C244" s="1147">
        <v>4</v>
      </c>
      <c r="D244" s="1148" t="s">
        <v>1350</v>
      </c>
      <c r="E244" s="1148"/>
      <c r="F244" s="1259"/>
      <c r="G244" s="1141"/>
      <c r="H244" s="1141"/>
      <c r="I244" s="1141"/>
      <c r="J244" s="1154"/>
      <c r="K244" s="1155"/>
      <c r="L244" s="1156"/>
      <c r="M244" s="1141"/>
      <c r="N244" s="1141"/>
      <c r="O244" s="1141"/>
      <c r="P244" s="1141"/>
      <c r="Q244" s="1141"/>
      <c r="R244" s="1141"/>
      <c r="S244" s="1141"/>
      <c r="T244" s="1141"/>
      <c r="U244" s="1141"/>
    </row>
    <row r="245" spans="1:21" ht="15" customHeight="1" x14ac:dyDescent="0.25">
      <c r="A245" s="615"/>
      <c r="B245" s="796" t="s">
        <v>719</v>
      </c>
      <c r="C245" s="601">
        <v>0</v>
      </c>
      <c r="D245" s="652"/>
      <c r="E245" s="652"/>
      <c r="F245" s="652"/>
      <c r="G245" s="594"/>
      <c r="H245" s="594"/>
      <c r="I245" s="776"/>
    </row>
    <row r="246" spans="1:21" ht="15" customHeight="1" x14ac:dyDescent="0.25">
      <c r="A246" s="615"/>
      <c r="B246" s="616"/>
      <c r="C246" s="801">
        <v>1</v>
      </c>
      <c r="D246" s="765"/>
      <c r="E246" s="765"/>
      <c r="F246" s="765"/>
      <c r="G246" s="594"/>
      <c r="H246" s="594"/>
      <c r="I246" s="776"/>
    </row>
    <row r="247" spans="1:21" ht="15" customHeight="1" x14ac:dyDescent="0.25">
      <c r="A247" s="615"/>
      <c r="B247" s="616"/>
      <c r="C247" s="801">
        <v>2</v>
      </c>
      <c r="D247" s="765"/>
      <c r="E247" s="765"/>
      <c r="F247" s="765"/>
      <c r="G247" s="594"/>
      <c r="H247" s="594"/>
      <c r="I247" s="776"/>
    </row>
    <row r="248" spans="1:21" ht="15" customHeight="1" x14ac:dyDescent="0.25">
      <c r="A248" s="615"/>
      <c r="B248" s="616"/>
      <c r="C248" s="801">
        <v>3</v>
      </c>
      <c r="D248" s="765"/>
      <c r="E248" s="765"/>
      <c r="F248" s="765"/>
      <c r="G248" s="594"/>
      <c r="H248" s="594"/>
      <c r="I248" s="776"/>
    </row>
    <row r="249" spans="1:21" ht="15" customHeight="1" x14ac:dyDescent="0.25">
      <c r="A249" s="615"/>
      <c r="B249" s="616"/>
      <c r="C249" s="801">
        <v>4</v>
      </c>
      <c r="D249" s="765"/>
      <c r="E249" s="765"/>
      <c r="F249" s="765"/>
      <c r="G249" s="594"/>
      <c r="H249" s="594"/>
      <c r="I249" s="776"/>
    </row>
    <row r="250" spans="1:21" ht="15" customHeight="1" x14ac:dyDescent="0.25">
      <c r="A250" s="615"/>
      <c r="B250" s="616"/>
      <c r="C250" s="801">
        <v>5</v>
      </c>
      <c r="D250" s="765"/>
      <c r="E250" s="765"/>
      <c r="F250" s="765"/>
      <c r="G250" s="594"/>
      <c r="H250" s="594"/>
      <c r="I250" s="776"/>
    </row>
    <row r="251" spans="1:21" ht="15" customHeight="1" x14ac:dyDescent="0.25">
      <c r="A251" s="615"/>
      <c r="B251" s="616"/>
      <c r="C251" s="801">
        <v>6</v>
      </c>
      <c r="D251" s="765"/>
      <c r="E251" s="765"/>
      <c r="F251" s="765"/>
      <c r="G251" s="594"/>
      <c r="H251" s="594"/>
      <c r="I251" s="776"/>
    </row>
    <row r="252" spans="1:21" ht="15" customHeight="1" x14ac:dyDescent="0.25">
      <c r="A252" s="615"/>
      <c r="B252" s="616"/>
      <c r="C252" s="801">
        <v>7</v>
      </c>
      <c r="D252" s="765"/>
      <c r="E252" s="765"/>
      <c r="F252" s="765"/>
      <c r="G252" s="594"/>
      <c r="H252" s="594"/>
      <c r="I252" s="776"/>
    </row>
    <row r="253" spans="1:21" ht="15" customHeight="1" x14ac:dyDescent="0.25">
      <c r="A253" s="615"/>
      <c r="B253" s="616"/>
      <c r="C253" s="801">
        <v>8</v>
      </c>
      <c r="D253" s="765"/>
      <c r="E253" s="765"/>
      <c r="F253" s="765"/>
      <c r="G253" s="594"/>
      <c r="H253" s="594"/>
      <c r="I253" s="776"/>
    </row>
    <row r="254" spans="1:21" ht="15" customHeight="1" x14ac:dyDescent="0.25">
      <c r="A254" s="615"/>
      <c r="B254" s="616"/>
      <c r="C254" s="801">
        <v>9</v>
      </c>
      <c r="D254" s="765"/>
      <c r="E254" s="765"/>
      <c r="F254" s="765"/>
      <c r="G254" s="594"/>
      <c r="H254" s="594"/>
      <c r="I254" s="776"/>
    </row>
    <row r="255" spans="1:21" ht="15" customHeight="1" x14ac:dyDescent="0.25">
      <c r="A255" s="615"/>
      <c r="B255" s="616"/>
      <c r="C255" s="801">
        <v>10</v>
      </c>
      <c r="D255" s="765"/>
      <c r="E255" s="765"/>
      <c r="F255" s="765"/>
      <c r="G255" s="594"/>
      <c r="H255" s="594"/>
      <c r="I255" s="776"/>
    </row>
    <row r="256" spans="1:21" ht="15" customHeight="1" x14ac:dyDescent="0.25">
      <c r="A256" s="615"/>
      <c r="B256" s="616"/>
      <c r="C256" s="801">
        <v>11</v>
      </c>
      <c r="D256" s="765"/>
      <c r="E256" s="765"/>
      <c r="F256" s="765"/>
      <c r="G256" s="594"/>
      <c r="H256" s="594"/>
      <c r="I256" s="776"/>
    </row>
    <row r="257" spans="1:9" ht="15" customHeight="1" x14ac:dyDescent="0.25">
      <c r="A257" s="615"/>
      <c r="B257" s="616"/>
      <c r="C257" s="801">
        <v>12</v>
      </c>
      <c r="D257" s="765"/>
      <c r="E257" s="765"/>
      <c r="F257" s="765"/>
      <c r="G257" s="594"/>
      <c r="H257" s="594"/>
      <c r="I257" s="776"/>
    </row>
    <row r="258" spans="1:9" ht="15" customHeight="1" x14ac:dyDescent="0.25">
      <c r="A258" s="615"/>
      <c r="B258" s="616"/>
      <c r="C258" s="801">
        <v>13</v>
      </c>
      <c r="D258" s="765"/>
      <c r="E258" s="765"/>
      <c r="F258" s="765"/>
      <c r="G258" s="594"/>
      <c r="H258" s="594"/>
      <c r="I258" s="776"/>
    </row>
    <row r="259" spans="1:9" ht="15" customHeight="1" x14ac:dyDescent="0.25">
      <c r="A259" s="615"/>
      <c r="B259" s="616"/>
      <c r="C259" s="801">
        <v>14</v>
      </c>
      <c r="D259" s="765"/>
      <c r="E259" s="765"/>
      <c r="F259" s="765"/>
      <c r="G259" s="594"/>
      <c r="H259" s="594"/>
      <c r="I259" s="776"/>
    </row>
    <row r="260" spans="1:9" ht="15" customHeight="1" x14ac:dyDescent="0.25">
      <c r="A260" s="615"/>
      <c r="B260" s="616"/>
      <c r="C260" s="801">
        <v>15</v>
      </c>
      <c r="D260" s="765"/>
      <c r="E260" s="765"/>
      <c r="F260" s="765"/>
      <c r="G260" s="594"/>
      <c r="H260" s="594"/>
      <c r="I260" s="776"/>
    </row>
    <row r="261" spans="1:9" ht="15" customHeight="1" x14ac:dyDescent="0.25">
      <c r="A261" s="615"/>
      <c r="B261" s="616"/>
      <c r="C261" s="801">
        <v>16</v>
      </c>
      <c r="D261" s="765"/>
      <c r="E261" s="765"/>
      <c r="F261" s="765"/>
      <c r="G261" s="594"/>
      <c r="H261" s="594"/>
      <c r="I261" s="776"/>
    </row>
    <row r="262" spans="1:9" ht="15" customHeight="1" x14ac:dyDescent="0.25">
      <c r="A262" s="615"/>
      <c r="B262" s="616"/>
      <c r="C262" s="801">
        <v>17</v>
      </c>
      <c r="D262" s="765"/>
      <c r="E262" s="765"/>
      <c r="F262" s="765"/>
      <c r="G262" s="594"/>
      <c r="H262" s="594"/>
      <c r="I262" s="776"/>
    </row>
    <row r="263" spans="1:9" ht="15" customHeight="1" x14ac:dyDescent="0.25">
      <c r="A263" s="615"/>
      <c r="B263" s="616"/>
      <c r="C263" s="801">
        <v>18</v>
      </c>
      <c r="D263" s="765"/>
      <c r="E263" s="765"/>
      <c r="F263" s="765"/>
      <c r="G263" s="594"/>
      <c r="H263" s="594"/>
      <c r="I263" s="776"/>
    </row>
    <row r="264" spans="1:9" ht="15" customHeight="1" x14ac:dyDescent="0.25">
      <c r="A264" s="615"/>
      <c r="B264" s="616"/>
      <c r="C264" s="801">
        <v>19</v>
      </c>
      <c r="D264" s="765"/>
      <c r="E264" s="765"/>
      <c r="F264" s="765"/>
      <c r="G264" s="594"/>
      <c r="H264" s="594"/>
      <c r="I264" s="776"/>
    </row>
    <row r="265" spans="1:9" ht="15" customHeight="1" x14ac:dyDescent="0.25">
      <c r="A265" s="615"/>
      <c r="B265" s="616"/>
      <c r="C265" s="801">
        <v>20</v>
      </c>
      <c r="D265" s="765"/>
      <c r="E265" s="765"/>
      <c r="F265" s="765"/>
      <c r="G265" s="594"/>
      <c r="H265" s="594"/>
      <c r="I265" s="776"/>
    </row>
    <row r="266" spans="1:9" ht="15" customHeight="1" x14ac:dyDescent="0.25">
      <c r="A266" s="615"/>
      <c r="B266" s="616"/>
      <c r="C266" s="801">
        <v>21</v>
      </c>
      <c r="D266" s="765"/>
      <c r="E266" s="765"/>
      <c r="F266" s="765"/>
      <c r="G266" s="594"/>
      <c r="H266" s="594"/>
      <c r="I266" s="776"/>
    </row>
    <row r="267" spans="1:9" ht="15" customHeight="1" x14ac:dyDescent="0.25">
      <c r="A267" s="615"/>
      <c r="B267" s="616"/>
      <c r="C267" s="801">
        <v>22</v>
      </c>
      <c r="D267" s="765"/>
      <c r="E267" s="765"/>
      <c r="F267" s="765"/>
      <c r="G267" s="594"/>
      <c r="H267" s="594"/>
      <c r="I267" s="776"/>
    </row>
    <row r="268" spans="1:9" ht="15" customHeight="1" x14ac:dyDescent="0.25">
      <c r="A268" s="615"/>
      <c r="B268" s="616"/>
      <c r="C268" s="801">
        <v>23</v>
      </c>
      <c r="D268" s="765"/>
      <c r="E268" s="765"/>
      <c r="F268" s="765"/>
      <c r="G268" s="594"/>
      <c r="H268" s="594"/>
      <c r="I268" s="776"/>
    </row>
    <row r="269" spans="1:9" ht="15" customHeight="1" x14ac:dyDescent="0.25">
      <c r="A269" s="615"/>
      <c r="B269" s="616"/>
      <c r="C269" s="801">
        <v>24</v>
      </c>
      <c r="D269" s="765"/>
      <c r="E269" s="765"/>
      <c r="F269" s="765"/>
      <c r="G269" s="594"/>
      <c r="H269" s="594"/>
      <c r="I269" s="776"/>
    </row>
    <row r="270" spans="1:9" ht="15" customHeight="1" x14ac:dyDescent="0.25">
      <c r="A270" s="615"/>
      <c r="B270" s="616"/>
      <c r="C270" s="801">
        <v>25</v>
      </c>
      <c r="D270" s="765"/>
      <c r="E270" s="765"/>
      <c r="F270" s="765"/>
      <c r="G270" s="594"/>
      <c r="H270" s="594"/>
      <c r="I270" s="776"/>
    </row>
    <row r="271" spans="1:9" ht="15" customHeight="1" x14ac:dyDescent="0.25">
      <c r="A271" s="615"/>
      <c r="B271" s="616"/>
      <c r="C271" s="801">
        <v>26</v>
      </c>
      <c r="D271" s="765"/>
      <c r="E271" s="765"/>
      <c r="F271" s="765"/>
      <c r="G271" s="594"/>
      <c r="H271" s="594"/>
      <c r="I271" s="776"/>
    </row>
    <row r="272" spans="1:9" ht="15" customHeight="1" x14ac:dyDescent="0.25">
      <c r="A272" s="615"/>
      <c r="B272" s="616"/>
      <c r="C272" s="801">
        <v>27</v>
      </c>
      <c r="D272" s="765"/>
      <c r="E272" s="765"/>
      <c r="F272" s="765"/>
      <c r="G272" s="594"/>
      <c r="H272" s="594"/>
      <c r="I272" s="776"/>
    </row>
    <row r="273" spans="1:9" ht="15" customHeight="1" x14ac:dyDescent="0.25">
      <c r="A273" s="615"/>
      <c r="B273" s="616"/>
      <c r="C273" s="801">
        <v>28</v>
      </c>
      <c r="D273" s="765"/>
      <c r="E273" s="765"/>
      <c r="F273" s="765"/>
      <c r="G273" s="594"/>
      <c r="H273" s="594"/>
      <c r="I273" s="776"/>
    </row>
    <row r="274" spans="1:9" ht="15" customHeight="1" x14ac:dyDescent="0.25">
      <c r="A274" s="615"/>
      <c r="B274" s="616"/>
      <c r="C274" s="801">
        <v>29</v>
      </c>
      <c r="D274" s="765"/>
      <c r="E274" s="765"/>
      <c r="F274" s="765"/>
      <c r="G274" s="594"/>
      <c r="H274" s="594"/>
      <c r="I274" s="776"/>
    </row>
    <row r="275" spans="1:9" ht="15" customHeight="1" x14ac:dyDescent="0.25">
      <c r="A275" s="615"/>
      <c r="B275" s="616"/>
      <c r="C275" s="801">
        <v>30</v>
      </c>
      <c r="D275" s="765"/>
      <c r="E275" s="765"/>
      <c r="F275" s="765"/>
      <c r="G275" s="594"/>
      <c r="H275" s="594"/>
      <c r="I275" s="776"/>
    </row>
    <row r="276" spans="1:9" ht="15" customHeight="1" x14ac:dyDescent="0.25">
      <c r="A276" s="615"/>
      <c r="B276" s="616"/>
      <c r="C276" s="801">
        <v>31</v>
      </c>
      <c r="D276" s="765"/>
      <c r="E276" s="765"/>
      <c r="F276" s="765"/>
      <c r="G276" s="594"/>
      <c r="H276" s="594"/>
      <c r="I276" s="776"/>
    </row>
    <row r="277" spans="1:9" ht="15" customHeight="1" x14ac:dyDescent="0.25">
      <c r="A277" s="615"/>
      <c r="B277" s="616"/>
      <c r="C277" s="801">
        <v>32</v>
      </c>
      <c r="D277" s="765"/>
      <c r="E277" s="765"/>
      <c r="F277" s="765"/>
      <c r="G277" s="594"/>
      <c r="H277" s="594"/>
      <c r="I277" s="776"/>
    </row>
    <row r="278" spans="1:9" ht="15" customHeight="1" x14ac:dyDescent="0.25">
      <c r="A278" s="615"/>
      <c r="B278" s="616"/>
      <c r="C278" s="801">
        <v>33</v>
      </c>
      <c r="D278" s="765"/>
      <c r="E278" s="765"/>
      <c r="F278" s="765"/>
      <c r="G278" s="594"/>
      <c r="H278" s="594"/>
      <c r="I278" s="776"/>
    </row>
    <row r="279" spans="1:9" ht="15" customHeight="1" x14ac:dyDescent="0.25">
      <c r="A279" s="615"/>
      <c r="B279" s="616"/>
      <c r="C279" s="801">
        <v>34</v>
      </c>
      <c r="D279" s="765"/>
      <c r="E279" s="765"/>
      <c r="F279" s="765"/>
      <c r="G279" s="594"/>
      <c r="H279" s="594"/>
      <c r="I279" s="776"/>
    </row>
    <row r="280" spans="1:9" ht="15" customHeight="1" x14ac:dyDescent="0.25">
      <c r="A280" s="615"/>
      <c r="B280" s="616"/>
      <c r="C280" s="801">
        <v>35</v>
      </c>
      <c r="D280" s="765"/>
      <c r="E280" s="765"/>
      <c r="F280" s="765"/>
      <c r="G280" s="594"/>
      <c r="H280" s="594"/>
      <c r="I280" s="776"/>
    </row>
    <row r="281" spans="1:9" ht="15" customHeight="1" x14ac:dyDescent="0.25">
      <c r="A281" s="615"/>
      <c r="B281" s="616"/>
      <c r="C281" s="801">
        <v>36</v>
      </c>
      <c r="D281" s="765"/>
      <c r="E281" s="765"/>
      <c r="F281" s="765"/>
      <c r="G281" s="594"/>
      <c r="H281" s="594"/>
      <c r="I281" s="776"/>
    </row>
    <row r="282" spans="1:9" ht="15" customHeight="1" x14ac:dyDescent="0.25">
      <c r="A282" s="615"/>
      <c r="B282" s="616"/>
      <c r="C282" s="801">
        <v>37</v>
      </c>
      <c r="D282" s="765"/>
      <c r="E282" s="765"/>
      <c r="F282" s="765"/>
      <c r="G282" s="594"/>
      <c r="H282" s="594"/>
      <c r="I282" s="776"/>
    </row>
    <row r="283" spans="1:9" ht="15" customHeight="1" x14ac:dyDescent="0.25">
      <c r="A283" s="615"/>
      <c r="B283" s="616"/>
      <c r="C283" s="801">
        <v>38</v>
      </c>
      <c r="D283" s="765"/>
      <c r="E283" s="765"/>
      <c r="F283" s="765"/>
      <c r="G283" s="594"/>
      <c r="H283" s="594"/>
      <c r="I283" s="776"/>
    </row>
    <row r="284" spans="1:9" ht="15" customHeight="1" x14ac:dyDescent="0.25">
      <c r="A284" s="615"/>
      <c r="B284" s="616"/>
      <c r="C284" s="801">
        <v>39</v>
      </c>
      <c r="D284" s="765"/>
      <c r="E284" s="765"/>
      <c r="F284" s="765"/>
      <c r="G284" s="594"/>
      <c r="H284" s="594"/>
      <c r="I284" s="776"/>
    </row>
    <row r="285" spans="1:9" ht="15" customHeight="1" x14ac:dyDescent="0.25">
      <c r="A285" s="615"/>
      <c r="B285" s="616"/>
      <c r="C285" s="801">
        <v>40</v>
      </c>
      <c r="D285" s="765"/>
      <c r="E285" s="765"/>
      <c r="F285" s="765"/>
      <c r="G285" s="594"/>
      <c r="H285" s="594"/>
      <c r="I285" s="776"/>
    </row>
    <row r="286" spans="1:9" ht="15" customHeight="1" x14ac:dyDescent="0.25">
      <c r="A286" s="615"/>
      <c r="B286" s="616"/>
      <c r="C286" s="801">
        <v>41</v>
      </c>
      <c r="D286" s="765"/>
      <c r="E286" s="765"/>
      <c r="F286" s="765"/>
      <c r="G286" s="594"/>
      <c r="H286" s="594"/>
      <c r="I286" s="776"/>
    </row>
    <row r="287" spans="1:9" ht="15" customHeight="1" x14ac:dyDescent="0.25">
      <c r="A287" s="615"/>
      <c r="B287" s="616"/>
      <c r="C287" s="801">
        <v>42</v>
      </c>
      <c r="D287" s="765"/>
      <c r="E287" s="765"/>
      <c r="F287" s="765"/>
      <c r="G287" s="594"/>
      <c r="H287" s="594"/>
      <c r="I287" s="776"/>
    </row>
    <row r="288" spans="1:9" ht="15" customHeight="1" x14ac:dyDescent="0.25">
      <c r="A288" s="615"/>
      <c r="B288" s="616"/>
      <c r="C288" s="801">
        <v>43</v>
      </c>
      <c r="D288" s="765"/>
      <c r="E288" s="765"/>
      <c r="F288" s="765"/>
      <c r="G288" s="594"/>
      <c r="H288" s="594"/>
      <c r="I288" s="776"/>
    </row>
    <row r="289" spans="1:9" ht="15" customHeight="1" x14ac:dyDescent="0.25">
      <c r="A289" s="615"/>
      <c r="B289" s="616"/>
      <c r="C289" s="801">
        <v>44</v>
      </c>
      <c r="D289" s="765"/>
      <c r="E289" s="765"/>
      <c r="F289" s="765"/>
      <c r="G289" s="594"/>
      <c r="H289" s="594"/>
      <c r="I289" s="776"/>
    </row>
    <row r="290" spans="1:9" ht="15" customHeight="1" x14ac:dyDescent="0.25">
      <c r="A290" s="615"/>
      <c r="B290" s="616"/>
      <c r="C290" s="801">
        <v>45</v>
      </c>
      <c r="D290" s="765"/>
      <c r="E290" s="765"/>
      <c r="F290" s="765"/>
      <c r="G290" s="594"/>
      <c r="H290" s="594"/>
      <c r="I290" s="776"/>
    </row>
    <row r="291" spans="1:9" ht="15" customHeight="1" x14ac:dyDescent="0.25">
      <c r="A291" s="615"/>
      <c r="B291" s="616"/>
      <c r="C291" s="801">
        <v>46</v>
      </c>
      <c r="D291" s="765"/>
      <c r="E291" s="765"/>
      <c r="F291" s="765"/>
      <c r="G291" s="594"/>
      <c r="H291" s="594"/>
      <c r="I291" s="776"/>
    </row>
    <row r="292" spans="1:9" ht="15" customHeight="1" x14ac:dyDescent="0.25">
      <c r="A292" s="615"/>
      <c r="B292" s="616"/>
      <c r="C292" s="801">
        <v>47</v>
      </c>
      <c r="D292" s="765"/>
      <c r="E292" s="765"/>
      <c r="F292" s="765"/>
      <c r="G292" s="594"/>
      <c r="H292" s="594"/>
      <c r="I292" s="776"/>
    </row>
    <row r="293" spans="1:9" ht="15" customHeight="1" x14ac:dyDescent="0.25">
      <c r="A293" s="615"/>
      <c r="B293" s="616"/>
      <c r="C293" s="801">
        <v>48</v>
      </c>
      <c r="D293" s="765"/>
      <c r="E293" s="765"/>
      <c r="F293" s="765"/>
      <c r="G293" s="594"/>
      <c r="H293" s="594"/>
      <c r="I293" s="776"/>
    </row>
    <row r="294" spans="1:9" ht="15" customHeight="1" x14ac:dyDescent="0.25">
      <c r="A294" s="615"/>
      <c r="B294" s="616"/>
      <c r="C294" s="801">
        <v>49</v>
      </c>
      <c r="D294" s="765"/>
      <c r="E294" s="765"/>
      <c r="F294" s="765"/>
      <c r="G294" s="594"/>
      <c r="H294" s="594"/>
      <c r="I294" s="776"/>
    </row>
    <row r="295" spans="1:9" ht="15" customHeight="1" x14ac:dyDescent="0.25">
      <c r="A295" s="615"/>
      <c r="B295" s="616"/>
      <c r="C295" s="801">
        <v>50</v>
      </c>
      <c r="D295" s="765"/>
      <c r="E295" s="765"/>
      <c r="F295" s="765"/>
      <c r="G295" s="594"/>
      <c r="H295" s="594"/>
      <c r="I295" s="776"/>
    </row>
    <row r="296" spans="1:9" ht="15" customHeight="1" x14ac:dyDescent="0.25">
      <c r="A296" s="615"/>
      <c r="B296" s="616"/>
      <c r="C296" s="801">
        <v>51</v>
      </c>
      <c r="D296" s="765"/>
      <c r="E296" s="765"/>
      <c r="F296" s="765"/>
      <c r="G296" s="594"/>
      <c r="H296" s="594"/>
      <c r="I296" s="776"/>
    </row>
    <row r="297" spans="1:9" ht="15" customHeight="1" x14ac:dyDescent="0.25">
      <c r="A297" s="615"/>
      <c r="B297" s="616"/>
      <c r="C297" s="801">
        <v>52</v>
      </c>
      <c r="D297" s="765"/>
      <c r="E297" s="765"/>
      <c r="F297" s="765"/>
      <c r="G297" s="594"/>
      <c r="H297" s="594"/>
      <c r="I297" s="776"/>
    </row>
    <row r="298" spans="1:9" ht="15" customHeight="1" x14ac:dyDescent="0.25">
      <c r="A298" s="615"/>
      <c r="B298" s="616"/>
      <c r="C298" s="801">
        <v>53</v>
      </c>
      <c r="D298" s="765"/>
      <c r="E298" s="765"/>
      <c r="F298" s="765"/>
      <c r="G298" s="594"/>
      <c r="H298" s="594"/>
      <c r="I298" s="776"/>
    </row>
    <row r="299" spans="1:9" ht="15" customHeight="1" x14ac:dyDescent="0.25">
      <c r="A299" s="615"/>
      <c r="B299" s="616"/>
      <c r="C299" s="801">
        <v>54</v>
      </c>
      <c r="D299" s="765"/>
      <c r="E299" s="765"/>
      <c r="F299" s="765"/>
      <c r="G299" s="594"/>
      <c r="H299" s="594"/>
      <c r="I299" s="776"/>
    </row>
    <row r="300" spans="1:9" ht="15" customHeight="1" x14ac:dyDescent="0.25">
      <c r="A300" s="615"/>
      <c r="B300" s="616"/>
      <c r="C300" s="801">
        <v>55</v>
      </c>
      <c r="D300" s="765"/>
      <c r="E300" s="765"/>
      <c r="F300" s="765"/>
      <c r="G300" s="594"/>
      <c r="H300" s="594"/>
      <c r="I300" s="776"/>
    </row>
    <row r="301" spans="1:9" ht="15" customHeight="1" x14ac:dyDescent="0.25">
      <c r="A301" s="615"/>
      <c r="B301" s="616"/>
      <c r="C301" s="801">
        <v>56</v>
      </c>
      <c r="D301" s="765"/>
      <c r="E301" s="765"/>
      <c r="F301" s="765"/>
      <c r="G301" s="594"/>
      <c r="H301" s="594"/>
      <c r="I301" s="776"/>
    </row>
    <row r="302" spans="1:9" ht="15" customHeight="1" x14ac:dyDescent="0.25">
      <c r="A302" s="615"/>
      <c r="B302" s="616"/>
      <c r="C302" s="801">
        <v>57</v>
      </c>
      <c r="D302" s="765"/>
      <c r="E302" s="765"/>
      <c r="F302" s="765"/>
      <c r="G302" s="594"/>
      <c r="H302" s="594"/>
      <c r="I302" s="776"/>
    </row>
    <row r="303" spans="1:9" ht="15" customHeight="1" x14ac:dyDescent="0.25">
      <c r="A303" s="615"/>
      <c r="B303" s="616"/>
      <c r="C303" s="801">
        <v>58</v>
      </c>
      <c r="D303" s="765"/>
      <c r="E303" s="765"/>
      <c r="F303" s="765"/>
      <c r="G303" s="594"/>
      <c r="H303" s="594"/>
      <c r="I303" s="776"/>
    </row>
    <row r="304" spans="1:9" ht="15" customHeight="1" x14ac:dyDescent="0.25">
      <c r="A304" s="615"/>
      <c r="B304" s="616"/>
      <c r="C304" s="801">
        <v>59</v>
      </c>
      <c r="D304" s="765"/>
      <c r="E304" s="765"/>
      <c r="F304" s="765"/>
      <c r="G304" s="594"/>
      <c r="H304" s="594"/>
      <c r="I304" s="776"/>
    </row>
    <row r="305" spans="1:9" ht="15" customHeight="1" x14ac:dyDescent="0.25">
      <c r="A305" s="615"/>
      <c r="B305" s="616"/>
      <c r="C305" s="801">
        <v>60</v>
      </c>
      <c r="D305" s="765"/>
      <c r="E305" s="765"/>
      <c r="F305" s="765"/>
      <c r="G305" s="594"/>
      <c r="H305" s="594"/>
      <c r="I305" s="776"/>
    </row>
    <row r="306" spans="1:9" ht="15" customHeight="1" x14ac:dyDescent="0.25">
      <c r="A306" s="615"/>
      <c r="B306" s="616"/>
      <c r="C306" s="801">
        <v>61</v>
      </c>
      <c r="D306" s="765"/>
      <c r="E306" s="765"/>
      <c r="F306" s="765"/>
      <c r="G306" s="594"/>
      <c r="H306" s="594"/>
      <c r="I306" s="776"/>
    </row>
    <row r="307" spans="1:9" ht="15" customHeight="1" x14ac:dyDescent="0.25">
      <c r="A307" s="615"/>
      <c r="B307" s="616"/>
      <c r="C307" s="801">
        <v>62</v>
      </c>
      <c r="D307" s="765"/>
      <c r="E307" s="765"/>
      <c r="F307" s="765"/>
      <c r="G307" s="594"/>
      <c r="H307" s="594"/>
      <c r="I307" s="776"/>
    </row>
    <row r="308" spans="1:9" ht="15" customHeight="1" x14ac:dyDescent="0.25">
      <c r="A308" s="615"/>
      <c r="B308" s="616"/>
      <c r="C308" s="801">
        <v>63</v>
      </c>
      <c r="D308" s="765"/>
      <c r="E308" s="765"/>
      <c r="F308" s="765"/>
      <c r="G308" s="594"/>
      <c r="H308" s="594"/>
      <c r="I308" s="776"/>
    </row>
    <row r="309" spans="1:9" ht="15" customHeight="1" x14ac:dyDescent="0.25">
      <c r="A309" s="615"/>
      <c r="B309" s="616"/>
      <c r="C309" s="801">
        <v>64</v>
      </c>
      <c r="D309" s="765"/>
      <c r="E309" s="765"/>
      <c r="F309" s="765"/>
      <c r="G309" s="594"/>
      <c r="H309" s="594"/>
      <c r="I309" s="776"/>
    </row>
    <row r="310" spans="1:9" ht="15" customHeight="1" x14ac:dyDescent="0.25">
      <c r="A310" s="615"/>
      <c r="B310" s="616"/>
      <c r="C310" s="801">
        <v>65</v>
      </c>
      <c r="D310" s="765"/>
      <c r="E310" s="765"/>
      <c r="F310" s="765"/>
      <c r="G310" s="594"/>
      <c r="H310" s="594"/>
      <c r="I310" s="776"/>
    </row>
    <row r="311" spans="1:9" ht="15" customHeight="1" x14ac:dyDescent="0.25">
      <c r="A311" s="615"/>
      <c r="B311" s="616"/>
      <c r="C311" s="801">
        <v>66</v>
      </c>
      <c r="D311" s="765"/>
      <c r="E311" s="765"/>
      <c r="F311" s="765"/>
      <c r="G311" s="594"/>
      <c r="H311" s="594"/>
      <c r="I311" s="776"/>
    </row>
    <row r="312" spans="1:9" ht="15" customHeight="1" x14ac:dyDescent="0.25">
      <c r="A312" s="615"/>
      <c r="B312" s="616"/>
      <c r="C312" s="801">
        <v>67</v>
      </c>
      <c r="D312" s="765"/>
      <c r="E312" s="765"/>
      <c r="F312" s="765"/>
      <c r="G312" s="594"/>
      <c r="H312" s="594"/>
      <c r="I312" s="776"/>
    </row>
    <row r="313" spans="1:9" ht="15" customHeight="1" x14ac:dyDescent="0.25">
      <c r="A313" s="615"/>
      <c r="B313" s="616"/>
      <c r="C313" s="801">
        <v>68</v>
      </c>
      <c r="D313" s="765"/>
      <c r="E313" s="765"/>
      <c r="F313" s="765"/>
      <c r="G313" s="594"/>
      <c r="H313" s="594"/>
      <c r="I313" s="776"/>
    </row>
    <row r="314" spans="1:9" ht="15" customHeight="1" x14ac:dyDescent="0.25">
      <c r="A314" s="615"/>
      <c r="B314" s="616"/>
      <c r="C314" s="801">
        <v>69</v>
      </c>
      <c r="D314" s="765"/>
      <c r="E314" s="765"/>
      <c r="F314" s="765"/>
      <c r="G314" s="594"/>
      <c r="H314" s="594"/>
      <c r="I314" s="776"/>
    </row>
    <row r="315" spans="1:9" ht="15" customHeight="1" x14ac:dyDescent="0.25">
      <c r="A315" s="615"/>
      <c r="B315" s="616"/>
      <c r="C315" s="801">
        <v>70</v>
      </c>
      <c r="D315" s="765"/>
      <c r="E315" s="765"/>
      <c r="F315" s="765"/>
      <c r="G315" s="594"/>
      <c r="H315" s="594"/>
      <c r="I315" s="776"/>
    </row>
    <row r="316" spans="1:9" ht="15" customHeight="1" x14ac:dyDescent="0.25">
      <c r="A316" s="615"/>
      <c r="B316" s="616"/>
      <c r="C316" s="801">
        <v>71</v>
      </c>
      <c r="D316" s="765"/>
      <c r="E316" s="765"/>
      <c r="F316" s="765"/>
      <c r="G316" s="594"/>
      <c r="H316" s="594"/>
      <c r="I316" s="776"/>
    </row>
    <row r="317" spans="1:9" ht="15" customHeight="1" x14ac:dyDescent="0.25">
      <c r="A317" s="615"/>
      <c r="B317" s="616"/>
      <c r="C317" s="801">
        <v>72</v>
      </c>
      <c r="D317" s="765"/>
      <c r="E317" s="765"/>
      <c r="F317" s="765"/>
      <c r="G317" s="594"/>
      <c r="H317" s="594"/>
      <c r="I317" s="776"/>
    </row>
    <row r="318" spans="1:9" ht="15" customHeight="1" x14ac:dyDescent="0.25">
      <c r="A318" s="615"/>
      <c r="B318" s="616"/>
      <c r="C318" s="801">
        <v>73</v>
      </c>
      <c r="D318" s="765"/>
      <c r="E318" s="765"/>
      <c r="F318" s="765"/>
      <c r="G318" s="594"/>
      <c r="H318" s="594"/>
      <c r="I318" s="776"/>
    </row>
    <row r="319" spans="1:9" ht="15" customHeight="1" x14ac:dyDescent="0.25">
      <c r="A319" s="615"/>
      <c r="B319" s="616"/>
      <c r="C319" s="801">
        <v>74</v>
      </c>
      <c r="D319" s="765"/>
      <c r="E319" s="765"/>
      <c r="F319" s="765"/>
      <c r="G319" s="594"/>
      <c r="H319" s="594"/>
      <c r="I319" s="776"/>
    </row>
    <row r="320" spans="1:9" ht="15" customHeight="1" x14ac:dyDescent="0.25">
      <c r="A320" s="615"/>
      <c r="B320" s="616"/>
      <c r="C320" s="801">
        <v>75</v>
      </c>
      <c r="D320" s="765"/>
      <c r="E320" s="765"/>
      <c r="F320" s="765"/>
      <c r="G320" s="594"/>
      <c r="H320" s="594"/>
      <c r="I320" s="776"/>
    </row>
    <row r="321" spans="1:9" ht="15" customHeight="1" x14ac:dyDescent="0.25">
      <c r="A321" s="615"/>
      <c r="B321" s="616"/>
      <c r="C321" s="801">
        <v>76</v>
      </c>
      <c r="D321" s="765"/>
      <c r="E321" s="765"/>
      <c r="F321" s="765"/>
      <c r="G321" s="594"/>
      <c r="H321" s="594"/>
      <c r="I321" s="776"/>
    </row>
    <row r="322" spans="1:9" ht="15" customHeight="1" x14ac:dyDescent="0.25">
      <c r="A322" s="615"/>
      <c r="B322" s="616"/>
      <c r="C322" s="801">
        <v>77</v>
      </c>
      <c r="D322" s="765"/>
      <c r="E322" s="765"/>
      <c r="F322" s="765"/>
      <c r="G322" s="594"/>
      <c r="H322" s="594"/>
      <c r="I322" s="776"/>
    </row>
    <row r="323" spans="1:9" ht="15" customHeight="1" x14ac:dyDescent="0.25">
      <c r="A323" s="615"/>
      <c r="B323" s="616"/>
      <c r="C323" s="801">
        <v>78</v>
      </c>
      <c r="D323" s="765"/>
      <c r="E323" s="765"/>
      <c r="F323" s="765"/>
      <c r="G323" s="594"/>
      <c r="H323" s="594"/>
      <c r="I323" s="776"/>
    </row>
    <row r="324" spans="1:9" ht="15" customHeight="1" x14ac:dyDescent="0.25">
      <c r="A324" s="615"/>
      <c r="B324" s="616"/>
      <c r="C324" s="801">
        <v>79</v>
      </c>
      <c r="D324" s="765"/>
      <c r="E324" s="765"/>
      <c r="F324" s="765"/>
      <c r="G324" s="594"/>
      <c r="H324" s="594"/>
      <c r="I324" s="776"/>
    </row>
    <row r="325" spans="1:9" ht="15" customHeight="1" x14ac:dyDescent="0.25">
      <c r="A325" s="615"/>
      <c r="B325" s="616"/>
      <c r="C325" s="801">
        <v>80</v>
      </c>
      <c r="D325" s="765"/>
      <c r="E325" s="765"/>
      <c r="F325" s="765"/>
      <c r="G325" s="594"/>
      <c r="H325" s="594"/>
      <c r="I325" s="776"/>
    </row>
    <row r="326" spans="1:9" ht="15" customHeight="1" x14ac:dyDescent="0.25">
      <c r="A326" s="615"/>
      <c r="B326" s="616"/>
      <c r="C326" s="801">
        <v>81</v>
      </c>
      <c r="D326" s="765"/>
      <c r="E326" s="765"/>
      <c r="F326" s="765"/>
      <c r="G326" s="594"/>
      <c r="H326" s="594"/>
      <c r="I326" s="776"/>
    </row>
    <row r="327" spans="1:9" ht="15" customHeight="1" x14ac:dyDescent="0.25">
      <c r="A327" s="615"/>
      <c r="B327" s="594"/>
      <c r="C327" s="801">
        <v>82</v>
      </c>
      <c r="D327" s="765"/>
      <c r="E327" s="765"/>
      <c r="F327" s="765"/>
      <c r="G327" s="594"/>
      <c r="H327" s="594"/>
      <c r="I327" s="776"/>
    </row>
    <row r="328" spans="1:9" ht="15" customHeight="1" x14ac:dyDescent="0.25">
      <c r="A328" s="615"/>
      <c r="B328" s="594"/>
      <c r="C328" s="801">
        <v>83</v>
      </c>
      <c r="D328" s="765"/>
      <c r="E328" s="765"/>
      <c r="F328" s="765"/>
      <c r="G328" s="594"/>
      <c r="H328" s="594"/>
      <c r="I328" s="776"/>
    </row>
    <row r="329" spans="1:9" ht="15" customHeight="1" x14ac:dyDescent="0.25">
      <c r="A329" s="615"/>
      <c r="B329" s="594"/>
      <c r="C329" s="801">
        <v>84</v>
      </c>
      <c r="D329" s="765"/>
      <c r="E329" s="765"/>
      <c r="F329" s="765"/>
      <c r="G329" s="594"/>
      <c r="H329" s="594"/>
      <c r="I329" s="776"/>
    </row>
    <row r="330" spans="1:9" ht="15" customHeight="1" x14ac:dyDescent="0.25">
      <c r="A330" s="615"/>
      <c r="B330" s="594"/>
      <c r="C330" s="801">
        <v>85</v>
      </c>
      <c r="D330" s="765"/>
      <c r="E330" s="765"/>
      <c r="F330" s="765"/>
      <c r="G330" s="594"/>
      <c r="H330" s="594"/>
      <c r="I330" s="776"/>
    </row>
    <row r="331" spans="1:9" ht="15" customHeight="1" x14ac:dyDescent="0.25">
      <c r="A331" s="615"/>
      <c r="B331" s="594"/>
      <c r="C331" s="801">
        <v>86</v>
      </c>
      <c r="D331" s="765"/>
      <c r="E331" s="765"/>
      <c r="F331" s="765"/>
      <c r="G331" s="594"/>
      <c r="H331" s="594"/>
      <c r="I331" s="776"/>
    </row>
    <row r="332" spans="1:9" ht="15" customHeight="1" x14ac:dyDescent="0.25">
      <c r="A332" s="615"/>
      <c r="B332" s="594"/>
      <c r="C332" s="801">
        <v>87</v>
      </c>
      <c r="D332" s="765"/>
      <c r="E332" s="765"/>
      <c r="F332" s="765"/>
      <c r="G332" s="594"/>
      <c r="H332" s="594"/>
      <c r="I332" s="776"/>
    </row>
    <row r="333" spans="1:9" ht="15" customHeight="1" x14ac:dyDescent="0.25">
      <c r="A333" s="615"/>
      <c r="B333" s="594"/>
      <c r="C333" s="801">
        <v>88</v>
      </c>
      <c r="D333" s="765"/>
      <c r="E333" s="765"/>
      <c r="F333" s="765"/>
      <c r="G333" s="594"/>
      <c r="H333" s="594"/>
      <c r="I333" s="776"/>
    </row>
    <row r="334" spans="1:9" ht="15" customHeight="1" x14ac:dyDescent="0.25">
      <c r="A334" s="615"/>
      <c r="B334" s="594"/>
      <c r="C334" s="801">
        <v>89</v>
      </c>
      <c r="D334" s="765"/>
      <c r="E334" s="765"/>
      <c r="F334" s="765"/>
      <c r="G334" s="594"/>
      <c r="H334" s="594"/>
      <c r="I334" s="776"/>
    </row>
    <row r="335" spans="1:9" ht="15" customHeight="1" x14ac:dyDescent="0.25">
      <c r="A335" s="615"/>
      <c r="B335" s="594"/>
      <c r="C335" s="801">
        <v>90</v>
      </c>
      <c r="D335" s="765"/>
      <c r="E335" s="765"/>
      <c r="F335" s="765"/>
      <c r="G335" s="594"/>
      <c r="H335" s="594"/>
      <c r="I335" s="776"/>
    </row>
    <row r="336" spans="1:9" ht="15" customHeight="1" x14ac:dyDescent="0.25">
      <c r="A336" s="615"/>
      <c r="B336" s="594"/>
      <c r="C336" s="801">
        <v>91</v>
      </c>
      <c r="D336" s="765"/>
      <c r="E336" s="765"/>
      <c r="F336" s="765"/>
      <c r="G336" s="594"/>
      <c r="H336" s="594"/>
      <c r="I336" s="776"/>
    </row>
    <row r="337" spans="1:9" ht="15" customHeight="1" x14ac:dyDescent="0.25">
      <c r="A337" s="615"/>
      <c r="B337" s="594"/>
      <c r="C337" s="801">
        <v>92</v>
      </c>
      <c r="D337" s="765"/>
      <c r="E337" s="765"/>
      <c r="F337" s="765"/>
      <c r="G337" s="594"/>
      <c r="H337" s="594"/>
      <c r="I337" s="776"/>
    </row>
    <row r="338" spans="1:9" ht="15" customHeight="1" x14ac:dyDescent="0.25">
      <c r="A338" s="615"/>
      <c r="B338" s="594"/>
      <c r="C338" s="801">
        <v>93</v>
      </c>
      <c r="D338" s="765"/>
      <c r="E338" s="765"/>
      <c r="F338" s="765"/>
      <c r="G338" s="594"/>
      <c r="H338" s="594"/>
      <c r="I338" s="776"/>
    </row>
    <row r="339" spans="1:9" ht="15" customHeight="1" x14ac:dyDescent="0.25">
      <c r="A339" s="615"/>
      <c r="B339" s="594"/>
      <c r="C339" s="801">
        <v>94</v>
      </c>
      <c r="D339" s="765"/>
      <c r="E339" s="765"/>
      <c r="F339" s="765"/>
      <c r="G339" s="594"/>
      <c r="H339" s="594"/>
      <c r="I339" s="776"/>
    </row>
    <row r="340" spans="1:9" ht="15" customHeight="1" x14ac:dyDescent="0.25">
      <c r="A340" s="615"/>
      <c r="B340" s="594"/>
      <c r="C340" s="801">
        <v>95</v>
      </c>
      <c r="D340" s="765"/>
      <c r="E340" s="765"/>
      <c r="F340" s="765"/>
      <c r="G340" s="594"/>
      <c r="H340" s="594"/>
      <c r="I340" s="776"/>
    </row>
    <row r="341" spans="1:9" ht="15" customHeight="1" x14ac:dyDescent="0.25">
      <c r="A341" s="615"/>
      <c r="B341" s="594"/>
      <c r="C341" s="801">
        <v>96</v>
      </c>
      <c r="D341" s="765"/>
      <c r="E341" s="765"/>
      <c r="F341" s="765"/>
      <c r="G341" s="594"/>
      <c r="H341" s="594"/>
      <c r="I341" s="776"/>
    </row>
    <row r="342" spans="1:9" ht="15" customHeight="1" x14ac:dyDescent="0.25">
      <c r="A342" s="615"/>
      <c r="B342" s="594"/>
      <c r="C342" s="801">
        <v>97</v>
      </c>
      <c r="D342" s="765"/>
      <c r="E342" s="765"/>
      <c r="F342" s="765"/>
      <c r="G342" s="594"/>
      <c r="H342" s="594"/>
      <c r="I342" s="776"/>
    </row>
    <row r="343" spans="1:9" ht="15" customHeight="1" x14ac:dyDescent="0.25">
      <c r="A343" s="615"/>
      <c r="B343" s="594"/>
      <c r="C343" s="801">
        <v>98</v>
      </c>
      <c r="D343" s="765"/>
      <c r="E343" s="765"/>
      <c r="F343" s="765"/>
      <c r="G343" s="594"/>
      <c r="H343" s="594"/>
      <c r="I343" s="776"/>
    </row>
    <row r="344" spans="1:9" ht="15" customHeight="1" x14ac:dyDescent="0.25">
      <c r="A344" s="615"/>
      <c r="B344" s="594"/>
      <c r="C344" s="801">
        <v>99</v>
      </c>
      <c r="D344" s="765"/>
      <c r="E344" s="765"/>
      <c r="F344" s="765"/>
      <c r="G344" s="594"/>
      <c r="H344" s="594"/>
      <c r="I344" s="776"/>
    </row>
    <row r="345" spans="1:9" ht="15" customHeight="1" x14ac:dyDescent="0.25">
      <c r="A345" s="615"/>
      <c r="B345" s="804"/>
      <c r="C345" s="1204">
        <v>100</v>
      </c>
      <c r="D345" s="768"/>
      <c r="E345" s="768"/>
      <c r="F345" s="768"/>
      <c r="G345" s="594"/>
      <c r="H345" s="594"/>
      <c r="I345" s="776"/>
    </row>
    <row r="346" spans="1:9" ht="15" customHeight="1" x14ac:dyDescent="0.25">
      <c r="A346" s="594"/>
      <c r="B346" s="1561" t="s">
        <v>1482</v>
      </c>
      <c r="C346" s="1497">
        <v>1</v>
      </c>
      <c r="D346" s="1106" t="s">
        <v>1519</v>
      </c>
      <c r="E346" s="769"/>
      <c r="F346" s="769"/>
      <c r="G346" s="594"/>
      <c r="H346" s="594"/>
      <c r="I346" s="594"/>
    </row>
    <row r="347" spans="1:9" ht="15" customHeight="1" x14ac:dyDescent="0.25">
      <c r="A347" s="594"/>
      <c r="B347" s="618"/>
      <c r="C347" s="1498">
        <v>2</v>
      </c>
      <c r="D347" s="1107" t="s">
        <v>307</v>
      </c>
      <c r="E347" s="768"/>
      <c r="F347" s="768"/>
      <c r="G347" s="594"/>
      <c r="H347" s="594"/>
      <c r="I347" s="594"/>
    </row>
    <row r="348" spans="1:9" ht="15" customHeight="1" x14ac:dyDescent="0.25">
      <c r="A348" s="594"/>
      <c r="B348" s="1561" t="s">
        <v>1582</v>
      </c>
      <c r="C348" s="1825">
        <v>1</v>
      </c>
      <c r="D348" s="1106" t="s">
        <v>1581</v>
      </c>
      <c r="E348" s="769"/>
      <c r="F348" s="769"/>
      <c r="G348" s="594"/>
      <c r="H348" s="594"/>
      <c r="I348" s="594"/>
    </row>
    <row r="349" spans="1:9" ht="15" customHeight="1" x14ac:dyDescent="0.25">
      <c r="A349" s="594"/>
      <c r="B349" s="1561"/>
      <c r="C349" s="1832">
        <v>2</v>
      </c>
      <c r="D349" s="1831" t="s">
        <v>1584</v>
      </c>
      <c r="E349" s="587"/>
      <c r="F349" s="587"/>
      <c r="G349" s="594"/>
      <c r="H349" s="594"/>
      <c r="I349" s="594"/>
    </row>
    <row r="350" spans="1:9" ht="15" customHeight="1" x14ac:dyDescent="0.25">
      <c r="A350" s="594"/>
      <c r="B350" s="618"/>
      <c r="C350" s="1826">
        <v>3</v>
      </c>
      <c r="D350" s="1107" t="s">
        <v>1585</v>
      </c>
      <c r="E350" s="768"/>
      <c r="F350" s="768"/>
      <c r="G350" s="594"/>
      <c r="H350" s="594"/>
      <c r="I350" s="594"/>
    </row>
    <row r="351" spans="1:9" ht="15" customHeight="1" x14ac:dyDescent="0.25">
      <c r="A351" s="594"/>
      <c r="B351" s="594"/>
      <c r="C351" s="800"/>
      <c r="D351" s="587"/>
      <c r="E351" s="587"/>
      <c r="F351" s="587"/>
      <c r="G351" s="594"/>
      <c r="H351" s="594"/>
      <c r="I351" s="594"/>
    </row>
    <row r="352" spans="1:9" ht="15" hidden="1" customHeight="1" x14ac:dyDescent="0.25">
      <c r="A352" s="594"/>
      <c r="B352" s="594"/>
      <c r="C352" s="800"/>
      <c r="D352" s="587"/>
      <c r="E352" s="587"/>
      <c r="F352" s="587"/>
      <c r="G352" s="594"/>
      <c r="H352" s="594"/>
      <c r="I352" s="594"/>
    </row>
    <row r="353" spans="1:9" ht="15" hidden="1" customHeight="1" x14ac:dyDescent="0.25">
      <c r="A353" s="594"/>
      <c r="B353" s="594"/>
      <c r="C353" s="800"/>
      <c r="D353" s="587"/>
      <c r="E353" s="587"/>
      <c r="F353" s="587"/>
      <c r="G353" s="594"/>
      <c r="H353" s="594"/>
      <c r="I353" s="594"/>
    </row>
    <row r="354" spans="1:9" ht="15" hidden="1" customHeight="1" x14ac:dyDescent="0.25">
      <c r="A354" s="594"/>
      <c r="B354" s="594"/>
      <c r="C354" s="800"/>
      <c r="D354" s="587"/>
      <c r="E354" s="587"/>
      <c r="F354" s="587"/>
      <c r="G354" s="594"/>
      <c r="H354" s="594"/>
      <c r="I354" s="594"/>
    </row>
    <row r="355" spans="1:9" ht="15" hidden="1" customHeight="1" x14ac:dyDescent="0.25">
      <c r="A355" s="594"/>
      <c r="B355" s="594"/>
      <c r="C355" s="800"/>
      <c r="D355" s="587"/>
      <c r="E355" s="587"/>
      <c r="F355" s="587"/>
      <c r="G355" s="594"/>
      <c r="H355" s="594"/>
      <c r="I355" s="594"/>
    </row>
    <row r="356" spans="1:9" ht="15" hidden="1" customHeight="1" x14ac:dyDescent="0.25">
      <c r="A356" s="594"/>
      <c r="B356" s="594"/>
      <c r="C356" s="800"/>
      <c r="D356" s="587"/>
      <c r="E356" s="587"/>
      <c r="F356" s="587"/>
      <c r="G356" s="594"/>
      <c r="H356" s="594"/>
      <c r="I356" s="594"/>
    </row>
    <row r="357" spans="1:9" ht="15" hidden="1" customHeight="1" x14ac:dyDescent="0.25">
      <c r="A357" s="594"/>
      <c r="B357" s="594"/>
      <c r="C357" s="800"/>
      <c r="D357" s="587"/>
      <c r="E357" s="587"/>
      <c r="F357" s="587"/>
      <c r="G357" s="594"/>
      <c r="H357" s="594"/>
      <c r="I357" s="594"/>
    </row>
    <row r="358" spans="1:9" ht="15" hidden="1" customHeight="1" x14ac:dyDescent="0.25">
      <c r="A358" s="594"/>
      <c r="B358" s="594"/>
      <c r="C358" s="800"/>
      <c r="D358" s="587"/>
      <c r="E358" s="587"/>
      <c r="F358" s="587"/>
      <c r="G358" s="594"/>
      <c r="H358" s="594"/>
      <c r="I358" s="594"/>
    </row>
    <row r="359" spans="1:9" ht="15" hidden="1" customHeight="1" x14ac:dyDescent="0.25">
      <c r="A359" s="594"/>
      <c r="B359" s="594"/>
      <c r="C359" s="800"/>
      <c r="D359" s="587"/>
      <c r="E359" s="587"/>
      <c r="F359" s="587"/>
      <c r="G359" s="594"/>
      <c r="H359" s="594"/>
      <c r="I359" s="594"/>
    </row>
    <row r="360" spans="1:9" ht="15" hidden="1" customHeight="1" x14ac:dyDescent="0.25">
      <c r="A360" s="594"/>
      <c r="B360" s="594"/>
      <c r="C360" s="800"/>
      <c r="D360" s="587"/>
      <c r="E360" s="587"/>
      <c r="F360" s="587"/>
      <c r="G360" s="594"/>
      <c r="H360" s="594"/>
      <c r="I360" s="594"/>
    </row>
    <row r="361" spans="1:9" ht="15" hidden="1" customHeight="1" x14ac:dyDescent="0.25">
      <c r="A361" s="594"/>
      <c r="B361" s="594"/>
      <c r="C361" s="594"/>
      <c r="D361" s="594"/>
      <c r="E361" s="594"/>
      <c r="F361" s="594"/>
      <c r="G361" s="594"/>
      <c r="H361" s="594"/>
      <c r="I361" s="594"/>
    </row>
    <row r="362" spans="1:9" ht="15" hidden="1" customHeight="1" x14ac:dyDescent="0.25"/>
    <row r="363" spans="1:9" ht="15" hidden="1" customHeight="1" x14ac:dyDescent="0.25"/>
    <row r="364" spans="1:9" ht="15" hidden="1" customHeight="1" x14ac:dyDescent="0.25"/>
    <row r="365" spans="1:9" ht="15" hidden="1" customHeight="1" x14ac:dyDescent="0.25"/>
    <row r="366" spans="1:9" ht="15" hidden="1" customHeight="1" x14ac:dyDescent="0.25"/>
    <row r="367" spans="1:9" ht="15" hidden="1" customHeight="1" x14ac:dyDescent="0.25"/>
    <row r="368" spans="1:9" ht="15" hidden="1" customHeight="1" x14ac:dyDescent="0.25"/>
    <row r="369" ht="15" hidden="1" customHeight="1" x14ac:dyDescent="0.25"/>
    <row r="370" ht="15" hidden="1" customHeight="1" x14ac:dyDescent="0.25"/>
    <row r="371" ht="15" hidden="1" customHeight="1" x14ac:dyDescent="0.25"/>
    <row r="372" ht="15" hidden="1" customHeight="1" x14ac:dyDescent="0.25"/>
  </sheetData>
  <sortState ref="E94:F96">
    <sortCondition ref="E94:E96"/>
  </sortState>
  <mergeCells count="95">
    <mergeCell ref="B205:B207"/>
    <mergeCell ref="B202:B204"/>
    <mergeCell ref="B160:E160"/>
    <mergeCell ref="B161:E161"/>
    <mergeCell ref="B155:E155"/>
    <mergeCell ref="B156:E156"/>
    <mergeCell ref="B157:E157"/>
    <mergeCell ref="B158:E158"/>
    <mergeCell ref="B159:E159"/>
    <mergeCell ref="B150:E150"/>
    <mergeCell ref="B151:E151"/>
    <mergeCell ref="B152:E152"/>
    <mergeCell ref="B153:E153"/>
    <mergeCell ref="B154:E154"/>
    <mergeCell ref="B145:E145"/>
    <mergeCell ref="B146:E146"/>
    <mergeCell ref="B147:E147"/>
    <mergeCell ref="B148:E148"/>
    <mergeCell ref="B149:E149"/>
    <mergeCell ref="B140:E140"/>
    <mergeCell ref="B141:E141"/>
    <mergeCell ref="B142:E142"/>
    <mergeCell ref="B143:E143"/>
    <mergeCell ref="B144:E144"/>
    <mergeCell ref="B135:E135"/>
    <mergeCell ref="B136:E136"/>
    <mergeCell ref="B137:E137"/>
    <mergeCell ref="B138:E138"/>
    <mergeCell ref="B139:E139"/>
    <mergeCell ref="B130:E130"/>
    <mergeCell ref="B131:E131"/>
    <mergeCell ref="B132:E132"/>
    <mergeCell ref="B133:E133"/>
    <mergeCell ref="B134:E134"/>
    <mergeCell ref="B125:E125"/>
    <mergeCell ref="B126:E126"/>
    <mergeCell ref="B127:E127"/>
    <mergeCell ref="B128:E128"/>
    <mergeCell ref="B129:E129"/>
    <mergeCell ref="B120:E120"/>
    <mergeCell ref="B121:E121"/>
    <mergeCell ref="B122:E122"/>
    <mergeCell ref="B123:E123"/>
    <mergeCell ref="B124:E124"/>
    <mergeCell ref="B115:E115"/>
    <mergeCell ref="B116:E116"/>
    <mergeCell ref="B117:E117"/>
    <mergeCell ref="B118:E118"/>
    <mergeCell ref="B119:E119"/>
    <mergeCell ref="B110:E110"/>
    <mergeCell ref="B111:E111"/>
    <mergeCell ref="B112:E112"/>
    <mergeCell ref="B113:E113"/>
    <mergeCell ref="B114:E114"/>
    <mergeCell ref="B105:E105"/>
    <mergeCell ref="B106:E106"/>
    <mergeCell ref="B107:E107"/>
    <mergeCell ref="B108:E108"/>
    <mergeCell ref="B109:E109"/>
    <mergeCell ref="B100:E100"/>
    <mergeCell ref="B101:E101"/>
    <mergeCell ref="B102:E102"/>
    <mergeCell ref="B103:E103"/>
    <mergeCell ref="B104:E104"/>
    <mergeCell ref="B95:E95"/>
    <mergeCell ref="B96:E96"/>
    <mergeCell ref="B97:E97"/>
    <mergeCell ref="B98:E98"/>
    <mergeCell ref="B99:E99"/>
    <mergeCell ref="B90:E90"/>
    <mergeCell ref="B91:E91"/>
    <mergeCell ref="B92:E92"/>
    <mergeCell ref="B93:E93"/>
    <mergeCell ref="B94:E94"/>
    <mergeCell ref="F71:H71"/>
    <mergeCell ref="B71:E72"/>
    <mergeCell ref="B87:E88"/>
    <mergeCell ref="F87:H87"/>
    <mergeCell ref="B89:E89"/>
    <mergeCell ref="B84:E84"/>
    <mergeCell ref="B85:E85"/>
    <mergeCell ref="B79:E79"/>
    <mergeCell ref="B80:E80"/>
    <mergeCell ref="B81:E81"/>
    <mergeCell ref="B82:E82"/>
    <mergeCell ref="B83:E83"/>
    <mergeCell ref="B21:E21"/>
    <mergeCell ref="B22:E22"/>
    <mergeCell ref="B76:E76"/>
    <mergeCell ref="B77:E77"/>
    <mergeCell ref="B78:E78"/>
    <mergeCell ref="B49:E49"/>
    <mergeCell ref="B55:E55"/>
    <mergeCell ref="B68:E68"/>
    <mergeCell ref="B75:E75"/>
  </mergeCells>
  <phoneticPr fontId="5" type="noConversion"/>
  <dataValidations disablePrompts="1" xWindow="734" yWindow="271" count="2">
    <dataValidation type="list" showInputMessage="1" showErrorMessage="1" sqref="F40">
      <formula1>YesNo</formula1>
    </dataValidation>
    <dataValidation type="list" allowBlank="1" showInputMessage="1" showErrorMessage="1" sqref="F7:F8">
      <formula1>YesNo</formula1>
    </dataValidation>
  </dataValidations>
  <printOptions headings="1"/>
  <pageMargins left="0.59055118110236227" right="0.59055118110236227" top="0.98425196850393704" bottom="0.98425196850393704" header="0.51181102362204722" footer="0.51181102362204722"/>
  <pageSetup paperSize="9" scale="50" fitToHeight="3" pageOrder="overThenDown" orientation="portrait" r:id="rId1"/>
  <headerFooter alignWithMargins="0">
    <oddHeader>&amp;L&amp;"Segoe UI,Bold"&amp;14Basel Committee on Banking Supervision
Basel III monitoring template&amp;C&amp;"Segoe UI,Regular"&amp;14&amp;F
&amp;A&amp;R&amp;"Segoe UI,Bold"&amp;14Confidential when completed</oddHeader>
    <oddFooter>&amp;L&amp;"Segoe UI,Regular"&amp;14&amp;D  &amp;T&amp;R&amp;"Segoe UI,Regular"&amp;14Page &amp;P of &amp;N</oddFooter>
  </headerFooter>
  <rowBreaks count="5" manualBreakCount="5">
    <brk id="47" max="8" man="1"/>
    <brk id="85" max="8" man="1"/>
    <brk id="161" max="8" man="1"/>
    <brk id="240" max="8" man="1"/>
    <brk id="321" max="8"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fitToPage="1"/>
  </sheetPr>
  <dimension ref="A1:Z136"/>
  <sheetViews>
    <sheetView zoomScale="75" zoomScaleNormal="75" workbookViewId="0">
      <pane ySplit="1" topLeftCell="A2" activePane="bottomLeft" state="frozen"/>
      <selection pane="bottomLeft"/>
    </sheetView>
  </sheetViews>
  <sheetFormatPr defaultColWidth="0" defaultRowHeight="14.25" zeroHeight="1" x14ac:dyDescent="0.25"/>
  <cols>
    <col min="1" max="1" width="1.7109375" customWidth="1"/>
    <col min="2" max="2" width="60.7109375" customWidth="1"/>
    <col min="3" max="5" width="14.7109375" customWidth="1"/>
    <col min="6" max="21" width="14.5703125" customWidth="1"/>
    <col min="22" max="22" width="1.5703125" customWidth="1"/>
    <col min="23" max="26" width="0" hidden="1" customWidth="1"/>
    <col min="27" max="16384" width="9.140625" hidden="1"/>
  </cols>
  <sheetData>
    <row r="1" spans="1:22" s="994" customFormat="1" ht="30" customHeight="1" x14ac:dyDescent="0.55000000000000004">
      <c r="A1" s="580" t="s">
        <v>1262</v>
      </c>
      <c r="B1" s="581"/>
      <c r="C1" s="581"/>
      <c r="D1" s="581"/>
      <c r="E1" s="581"/>
      <c r="F1" s="581"/>
      <c r="G1" s="581"/>
      <c r="H1" s="581"/>
      <c r="I1" s="581"/>
      <c r="J1" s="1317"/>
      <c r="K1" s="1317"/>
      <c r="L1" s="1317"/>
      <c r="M1" s="1317"/>
      <c r="N1" s="1317"/>
      <c r="O1" s="1317"/>
      <c r="P1" s="1317"/>
      <c r="Q1" s="1317"/>
      <c r="R1" s="1317"/>
      <c r="S1" s="1317"/>
      <c r="T1" s="1317"/>
      <c r="U1" s="1317"/>
      <c r="V1" s="1318"/>
    </row>
    <row r="2" spans="1:22" s="1314" customFormat="1" ht="30" customHeight="1" x14ac:dyDescent="0.35">
      <c r="A2" s="1312" t="s">
        <v>1263</v>
      </c>
      <c r="B2" s="683"/>
      <c r="C2" s="683"/>
      <c r="D2" s="683"/>
      <c r="E2" s="683"/>
      <c r="F2" s="683"/>
      <c r="G2" s="683"/>
      <c r="H2" s="683"/>
      <c r="I2" s="683"/>
      <c r="J2" s="1313"/>
      <c r="K2" s="1313"/>
      <c r="L2" s="1313"/>
      <c r="M2" s="1313"/>
      <c r="N2" s="1313"/>
      <c r="O2" s="1313"/>
      <c r="P2" s="1313"/>
      <c r="Q2" s="1313"/>
      <c r="R2" s="1313"/>
      <c r="S2" s="1313"/>
      <c r="T2" s="1313"/>
      <c r="U2" s="1313"/>
      <c r="V2" s="1315"/>
    </row>
    <row r="3" spans="1:22" s="658" customFormat="1" ht="45" customHeight="1" x14ac:dyDescent="0.25">
      <c r="A3" s="1319" t="s">
        <v>1238</v>
      </c>
      <c r="B3" s="1320"/>
      <c r="C3" s="1320"/>
      <c r="D3" s="1320"/>
      <c r="E3" s="1320"/>
      <c r="F3" s="1320"/>
      <c r="G3" s="1320"/>
      <c r="H3" s="1320"/>
      <c r="I3" s="1320"/>
      <c r="V3" s="675"/>
    </row>
    <row r="4" spans="1:22" s="1150" customFormat="1" ht="30" customHeight="1" x14ac:dyDescent="0.25">
      <c r="A4" s="1209"/>
      <c r="B4" s="1295" t="s">
        <v>1064</v>
      </c>
      <c r="C4" s="1971" t="s">
        <v>1239</v>
      </c>
      <c r="D4" s="1971"/>
      <c r="E4" s="1971" t="s">
        <v>1240</v>
      </c>
      <c r="F4" s="1971"/>
      <c r="G4" s="1971"/>
      <c r="H4" s="1304"/>
      <c r="I4" s="1304"/>
      <c r="J4" s="1304"/>
      <c r="K4" s="1304"/>
      <c r="L4" s="1304"/>
      <c r="M4" s="1304"/>
      <c r="N4" s="1304"/>
      <c r="O4" s="1304"/>
      <c r="P4" s="1304"/>
      <c r="Q4" s="1304"/>
      <c r="R4" s="1304"/>
      <c r="S4" s="1304"/>
      <c r="T4" s="1304"/>
      <c r="U4" s="1304"/>
      <c r="V4" s="1210"/>
    </row>
    <row r="5" spans="1:22" s="1150" customFormat="1" ht="15" customHeight="1" x14ac:dyDescent="0.25">
      <c r="A5" s="1209"/>
      <c r="B5" s="1321">
        <v>1</v>
      </c>
      <c r="C5" s="2281" t="s">
        <v>1241</v>
      </c>
      <c r="D5" s="2281"/>
      <c r="E5" s="1254"/>
      <c r="F5" s="1254"/>
      <c r="G5" s="1801">
        <v>1.5</v>
      </c>
      <c r="H5" s="1304"/>
      <c r="I5" s="1304"/>
      <c r="J5" s="1304"/>
      <c r="K5" s="1304"/>
      <c r="L5" s="1304"/>
      <c r="M5" s="1304"/>
      <c r="N5" s="1304"/>
      <c r="O5" s="1304"/>
      <c r="P5" s="1304"/>
      <c r="Q5" s="1304"/>
      <c r="R5" s="1304"/>
      <c r="S5" s="1304"/>
      <c r="T5" s="1304"/>
      <c r="U5" s="1304"/>
      <c r="V5" s="1210"/>
    </row>
    <row r="6" spans="1:22" s="1150" customFormat="1" ht="15" customHeight="1" x14ac:dyDescent="0.25">
      <c r="A6" s="1209"/>
      <c r="B6" s="1322">
        <v>2</v>
      </c>
      <c r="C6" s="2280" t="s">
        <v>1242</v>
      </c>
      <c r="D6" s="2280"/>
      <c r="E6" s="1323"/>
      <c r="F6" s="1323"/>
      <c r="G6" s="1802">
        <v>0.75</v>
      </c>
      <c r="H6" s="1304"/>
      <c r="I6" s="1304"/>
      <c r="J6" s="1304"/>
      <c r="K6" s="1304"/>
      <c r="L6" s="1304"/>
      <c r="M6" s="1304"/>
      <c r="N6" s="1304"/>
      <c r="O6" s="1304"/>
      <c r="P6" s="1304"/>
      <c r="Q6" s="1304"/>
      <c r="R6" s="1304"/>
      <c r="S6" s="1304"/>
      <c r="T6" s="1304"/>
      <c r="U6" s="1304"/>
      <c r="V6" s="1210"/>
    </row>
    <row r="7" spans="1:22" s="1150" customFormat="1" ht="15" customHeight="1" x14ac:dyDescent="0.25">
      <c r="A7" s="1209"/>
      <c r="B7" s="1322">
        <v>3</v>
      </c>
      <c r="C7" s="2280" t="s">
        <v>1243</v>
      </c>
      <c r="D7" s="2280"/>
      <c r="E7" s="1323"/>
      <c r="F7" s="1323"/>
      <c r="G7" s="1802">
        <v>0.8</v>
      </c>
      <c r="H7" s="1304"/>
      <c r="I7" s="1304"/>
      <c r="J7" s="1304"/>
      <c r="K7" s="1304"/>
      <c r="L7" s="1304"/>
      <c r="M7" s="1304"/>
      <c r="N7" s="1304"/>
      <c r="O7" s="1304"/>
      <c r="P7" s="1304"/>
      <c r="Q7" s="1304"/>
      <c r="R7" s="1304"/>
      <c r="S7" s="1304"/>
      <c r="T7" s="1304"/>
      <c r="U7" s="1304"/>
      <c r="V7" s="1210"/>
    </row>
    <row r="8" spans="1:22" s="1150" customFormat="1" ht="15" customHeight="1" x14ac:dyDescent="0.25">
      <c r="A8" s="1209"/>
      <c r="B8" s="1322">
        <v>4</v>
      </c>
      <c r="C8" s="2280" t="s">
        <v>1244</v>
      </c>
      <c r="D8" s="2280"/>
      <c r="E8" s="1323"/>
      <c r="F8" s="1323"/>
      <c r="G8" s="1802">
        <v>1.3</v>
      </c>
      <c r="H8" s="1304"/>
      <c r="I8" s="1304"/>
      <c r="J8" s="1304"/>
      <c r="K8" s="1304"/>
      <c r="L8" s="1304"/>
      <c r="M8" s="1304"/>
      <c r="N8" s="1304"/>
      <c r="O8" s="1304"/>
      <c r="P8" s="1304"/>
      <c r="Q8" s="1304"/>
      <c r="R8" s="1304"/>
      <c r="S8" s="1304"/>
      <c r="T8" s="1304"/>
      <c r="U8" s="1304"/>
      <c r="V8" s="1210"/>
    </row>
    <row r="9" spans="1:22" s="1150" customFormat="1" ht="15" customHeight="1" x14ac:dyDescent="0.25">
      <c r="A9" s="1209"/>
      <c r="B9" s="1322">
        <v>5</v>
      </c>
      <c r="C9" s="2280" t="s">
        <v>1245</v>
      </c>
      <c r="D9" s="2280"/>
      <c r="E9" s="1323"/>
      <c r="F9" s="1323"/>
      <c r="G9" s="1802">
        <v>1.4</v>
      </c>
      <c r="H9" s="1304"/>
      <c r="I9" s="1304"/>
      <c r="J9" s="1304"/>
      <c r="K9" s="1304"/>
      <c r="L9" s="1304"/>
      <c r="M9" s="1304"/>
      <c r="N9" s="1304"/>
      <c r="O9" s="1304"/>
      <c r="P9" s="1304"/>
      <c r="Q9" s="1304"/>
      <c r="R9" s="1304"/>
      <c r="S9" s="1304"/>
      <c r="T9" s="1304"/>
      <c r="U9" s="1304"/>
      <c r="V9" s="1210"/>
    </row>
    <row r="10" spans="1:22" s="1150" customFormat="1" ht="15" customHeight="1" x14ac:dyDescent="0.25">
      <c r="A10" s="1209"/>
      <c r="B10" s="1648">
        <v>6</v>
      </c>
      <c r="C10" s="2282" t="s">
        <v>1246</v>
      </c>
      <c r="D10" s="2282"/>
      <c r="E10" s="1257"/>
      <c r="F10" s="1257"/>
      <c r="G10" s="1803">
        <v>0.8</v>
      </c>
      <c r="H10" s="1304"/>
      <c r="I10" s="1304"/>
      <c r="J10" s="1304"/>
      <c r="K10" s="1304"/>
      <c r="L10" s="1304"/>
      <c r="M10" s="1304"/>
      <c r="N10" s="1304"/>
      <c r="O10" s="1304"/>
      <c r="P10" s="1304"/>
      <c r="Q10" s="1304"/>
      <c r="R10" s="1304"/>
      <c r="S10" s="1304"/>
      <c r="T10" s="1304"/>
      <c r="U10" s="1304"/>
      <c r="V10" s="1210"/>
    </row>
    <row r="11" spans="1:22" s="1150" customFormat="1" ht="60" customHeight="1" x14ac:dyDescent="0.35">
      <c r="A11" s="595" t="s">
        <v>1247</v>
      </c>
      <c r="C11" s="1305"/>
      <c r="D11" s="1306"/>
      <c r="E11" s="1306"/>
      <c r="F11" s="1306"/>
      <c r="G11" s="1306"/>
      <c r="H11" s="1306"/>
      <c r="I11" s="1305"/>
      <c r="J11" s="1304"/>
      <c r="K11" s="1304"/>
      <c r="L11" s="1304"/>
      <c r="M11" s="1304"/>
      <c r="N11" s="1304"/>
      <c r="O11" s="1304"/>
      <c r="P11" s="1304"/>
      <c r="Q11" s="1304"/>
      <c r="R11" s="1304"/>
      <c r="S11" s="1304"/>
      <c r="T11" s="1304"/>
      <c r="U11" s="1304"/>
      <c r="V11" s="1210"/>
    </row>
    <row r="12" spans="1:22" s="1150" customFormat="1" ht="15" customHeight="1" x14ac:dyDescent="0.25">
      <c r="A12" s="1209"/>
      <c r="B12" s="1295" t="s">
        <v>1064</v>
      </c>
      <c r="C12" s="1971" t="s">
        <v>1239</v>
      </c>
      <c r="D12" s="1971"/>
      <c r="E12" s="1971" t="s">
        <v>1248</v>
      </c>
      <c r="F12" s="1971"/>
      <c r="G12" s="1971"/>
      <c r="H12" s="1304"/>
      <c r="I12" s="1304"/>
      <c r="J12" s="1304"/>
      <c r="K12" s="1304"/>
      <c r="L12" s="1304"/>
      <c r="M12" s="1304"/>
      <c r="N12" s="1304"/>
      <c r="O12" s="1304"/>
      <c r="P12" s="1304"/>
      <c r="Q12" s="1304"/>
      <c r="R12" s="1304"/>
      <c r="S12" s="1304"/>
      <c r="T12" s="1304"/>
      <c r="U12" s="1304"/>
      <c r="V12" s="1210"/>
    </row>
    <row r="13" spans="1:22" s="1150" customFormat="1" ht="15" customHeight="1" x14ac:dyDescent="0.25">
      <c r="A13" s="1209"/>
      <c r="B13" s="1321">
        <v>1</v>
      </c>
      <c r="C13" s="2281" t="s">
        <v>1241</v>
      </c>
      <c r="D13" s="2281"/>
      <c r="E13" s="1254"/>
      <c r="F13" s="1254"/>
      <c r="G13" s="1801">
        <v>0.75</v>
      </c>
      <c r="H13" s="1304"/>
      <c r="I13" s="1304"/>
      <c r="J13" s="1304"/>
      <c r="K13" s="1304"/>
      <c r="L13" s="1304"/>
      <c r="M13" s="1304"/>
      <c r="N13" s="1304"/>
      <c r="O13" s="1304"/>
      <c r="P13" s="1304"/>
      <c r="Q13" s="1304"/>
      <c r="R13" s="1304"/>
      <c r="S13" s="1304"/>
      <c r="T13" s="1304"/>
      <c r="U13" s="1304"/>
      <c r="V13" s="1210"/>
    </row>
    <row r="14" spans="1:22" s="1150" customFormat="1" ht="15" customHeight="1" x14ac:dyDescent="0.25">
      <c r="A14" s="1209"/>
      <c r="B14" s="1322">
        <v>2</v>
      </c>
      <c r="C14" s="2280" t="s">
        <v>1242</v>
      </c>
      <c r="D14" s="2280"/>
      <c r="E14" s="1323"/>
      <c r="F14" s="1323"/>
      <c r="G14" s="1802">
        <v>2</v>
      </c>
      <c r="H14" s="1304"/>
      <c r="I14" s="1304"/>
      <c r="J14" s="1304"/>
      <c r="K14" s="1304"/>
      <c r="L14" s="1304"/>
      <c r="M14" s="1304"/>
      <c r="N14" s="1304"/>
      <c r="O14" s="1304"/>
      <c r="P14" s="1304"/>
      <c r="Q14" s="1304"/>
      <c r="R14" s="1304"/>
      <c r="S14" s="1304"/>
      <c r="T14" s="1304"/>
      <c r="U14" s="1304"/>
      <c r="V14" s="1210"/>
    </row>
    <row r="15" spans="1:22" s="1150" customFormat="1" ht="15" customHeight="1" x14ac:dyDescent="0.25">
      <c r="A15" s="1209"/>
      <c r="B15" s="1322">
        <v>3</v>
      </c>
      <c r="C15" s="2280" t="s">
        <v>1243</v>
      </c>
      <c r="D15" s="2280"/>
      <c r="E15" s="1323"/>
      <c r="F15" s="1323"/>
      <c r="G15" s="1802">
        <v>0.85</v>
      </c>
      <c r="H15" s="1304"/>
      <c r="I15" s="1304"/>
      <c r="J15" s="1304"/>
      <c r="K15" s="1304"/>
      <c r="L15" s="1304"/>
      <c r="M15" s="1304"/>
      <c r="N15" s="1304"/>
      <c r="O15" s="1304"/>
      <c r="P15" s="1304"/>
      <c r="Q15" s="1304"/>
      <c r="R15" s="1304"/>
      <c r="S15" s="1304"/>
      <c r="T15" s="1304"/>
      <c r="U15" s="1304"/>
      <c r="V15" s="1210"/>
    </row>
    <row r="16" spans="1:22" s="1150" customFormat="1" ht="15" customHeight="1" x14ac:dyDescent="0.25">
      <c r="A16" s="1209"/>
      <c r="B16" s="1322">
        <v>4</v>
      </c>
      <c r="C16" s="2280" t="s">
        <v>1244</v>
      </c>
      <c r="D16" s="2280"/>
      <c r="E16" s="1323"/>
      <c r="F16" s="1323"/>
      <c r="G16" s="1802">
        <v>1.5</v>
      </c>
      <c r="H16" s="1304"/>
      <c r="I16" s="1304"/>
      <c r="J16" s="1304"/>
      <c r="K16" s="1304"/>
      <c r="L16" s="1304"/>
      <c r="M16" s="1304"/>
      <c r="N16" s="1304"/>
      <c r="O16" s="1304"/>
      <c r="P16" s="1304"/>
      <c r="Q16" s="1304"/>
      <c r="R16" s="1304"/>
      <c r="S16" s="1304"/>
      <c r="T16" s="1304"/>
      <c r="U16" s="1304"/>
      <c r="V16" s="1210"/>
    </row>
    <row r="17" spans="1:22" s="1150" customFormat="1" ht="15" customHeight="1" x14ac:dyDescent="0.25">
      <c r="A17" s="1209"/>
      <c r="B17" s="1322">
        <v>5</v>
      </c>
      <c r="C17" s="2280" t="s">
        <v>1245</v>
      </c>
      <c r="D17" s="2280"/>
      <c r="E17" s="1323"/>
      <c r="F17" s="1323"/>
      <c r="G17" s="1802">
        <v>0.9</v>
      </c>
      <c r="H17" s="1304"/>
      <c r="I17" s="1304"/>
      <c r="J17" s="1304"/>
      <c r="K17" s="1304"/>
      <c r="L17" s="1304"/>
      <c r="M17" s="1304"/>
      <c r="N17" s="1304"/>
      <c r="O17" s="1304"/>
      <c r="P17" s="1304"/>
      <c r="Q17" s="1304"/>
      <c r="R17" s="1304"/>
      <c r="S17" s="1304"/>
      <c r="T17" s="1304"/>
      <c r="U17" s="1304"/>
      <c r="V17" s="1210"/>
    </row>
    <row r="18" spans="1:22" s="1150" customFormat="1" ht="15" customHeight="1" x14ac:dyDescent="0.25">
      <c r="A18" s="1209"/>
      <c r="B18" s="1648">
        <v>6</v>
      </c>
      <c r="C18" s="2282" t="s">
        <v>1246</v>
      </c>
      <c r="D18" s="2282"/>
      <c r="E18" s="1257"/>
      <c r="F18" s="1257"/>
      <c r="G18" s="1803">
        <v>1.2</v>
      </c>
      <c r="H18" s="1304"/>
      <c r="I18" s="1304"/>
      <c r="J18" s="1304"/>
      <c r="K18" s="1304"/>
      <c r="L18" s="1304"/>
      <c r="M18" s="1304"/>
      <c r="N18" s="1304"/>
      <c r="O18" s="1304"/>
      <c r="P18" s="1304"/>
      <c r="Q18" s="1304"/>
      <c r="R18" s="1304"/>
      <c r="S18" s="1304"/>
      <c r="T18" s="1304"/>
      <c r="U18" s="1304"/>
      <c r="V18" s="1210"/>
    </row>
    <row r="19" spans="1:22" s="1150" customFormat="1" x14ac:dyDescent="0.25">
      <c r="A19" s="1209"/>
      <c r="B19" s="1304"/>
      <c r="C19" s="1304"/>
      <c r="D19" s="1304"/>
      <c r="E19" s="1304"/>
      <c r="F19" s="1304"/>
      <c r="G19" s="1304"/>
      <c r="H19" s="1304"/>
      <c r="I19" s="1304"/>
      <c r="J19" s="1304"/>
      <c r="K19" s="1304"/>
      <c r="L19" s="1304"/>
      <c r="M19" s="1304"/>
      <c r="N19" s="1304"/>
      <c r="O19" s="1304"/>
      <c r="P19" s="1304"/>
      <c r="Q19" s="1304"/>
      <c r="R19" s="1304"/>
      <c r="S19" s="1304"/>
      <c r="T19" s="1304"/>
      <c r="U19" s="1304"/>
      <c r="V19" s="1210"/>
    </row>
    <row r="20" spans="1:22" s="1150" customFormat="1" ht="18.75" x14ac:dyDescent="0.35">
      <c r="A20" s="595" t="s">
        <v>1249</v>
      </c>
      <c r="C20" s="1305"/>
      <c r="D20" s="1306"/>
      <c r="E20" s="1306"/>
      <c r="F20" s="1306"/>
      <c r="G20" s="1306"/>
      <c r="H20" s="1306"/>
      <c r="I20" s="1305"/>
      <c r="J20" s="1305"/>
      <c r="K20" s="1304"/>
      <c r="L20" s="1304"/>
      <c r="M20" s="1304"/>
      <c r="N20" s="1304"/>
      <c r="O20" s="1304"/>
      <c r="P20" s="1304"/>
      <c r="Q20" s="1304"/>
      <c r="R20" s="1304"/>
      <c r="S20" s="1304"/>
      <c r="T20" s="1304"/>
      <c r="U20" s="1304"/>
      <c r="V20" s="1210"/>
    </row>
    <row r="21" spans="1:22" s="1150" customFormat="1" x14ac:dyDescent="0.25">
      <c r="A21" s="1209"/>
      <c r="B21" s="1304"/>
      <c r="C21" s="1304"/>
      <c r="D21" s="1304"/>
      <c r="E21" s="1304"/>
      <c r="F21" s="1304"/>
      <c r="G21" s="1304"/>
      <c r="H21" s="1304"/>
      <c r="I21" s="1304"/>
      <c r="J21" s="1304"/>
      <c r="K21" s="1304"/>
      <c r="L21" s="1304"/>
      <c r="M21" s="1304"/>
      <c r="N21" s="1304"/>
      <c r="O21" s="1304"/>
      <c r="P21" s="1304"/>
      <c r="Q21" s="1304"/>
      <c r="R21" s="1304"/>
      <c r="S21" s="1304"/>
      <c r="T21" s="1304"/>
      <c r="U21" s="1304"/>
      <c r="V21" s="1210"/>
    </row>
    <row r="22" spans="1:22" s="1150" customFormat="1" ht="15" customHeight="1" x14ac:dyDescent="0.25">
      <c r="A22" s="1209"/>
      <c r="B22" s="1295" t="s">
        <v>1064</v>
      </c>
      <c r="C22" s="1971" t="s">
        <v>1239</v>
      </c>
      <c r="D22" s="1971"/>
      <c r="E22" s="1971" t="s">
        <v>1250</v>
      </c>
      <c r="F22" s="1971"/>
      <c r="G22" s="1971"/>
      <c r="H22" s="1304"/>
      <c r="I22" s="1304"/>
      <c r="J22" s="1304"/>
      <c r="K22" s="1304"/>
      <c r="L22" s="1304"/>
      <c r="M22" s="1304"/>
      <c r="N22" s="1304"/>
      <c r="O22" s="1304"/>
      <c r="P22" s="1304"/>
      <c r="Q22" s="1304"/>
      <c r="R22" s="1304"/>
      <c r="S22" s="1304"/>
      <c r="T22" s="1304"/>
      <c r="U22" s="1304"/>
      <c r="V22" s="1210"/>
    </row>
    <row r="23" spans="1:22" s="1150" customFormat="1" ht="15" customHeight="1" x14ac:dyDescent="0.25">
      <c r="A23" s="1209"/>
      <c r="B23" s="1321">
        <v>1</v>
      </c>
      <c r="C23" s="2281" t="s">
        <v>1241</v>
      </c>
      <c r="D23" s="2281"/>
      <c r="E23" s="1254"/>
      <c r="F23" s="1254"/>
      <c r="G23" s="1801">
        <v>0.7</v>
      </c>
      <c r="H23" s="1304"/>
      <c r="I23" s="1304"/>
      <c r="J23" s="1304"/>
      <c r="K23" s="1304"/>
      <c r="L23" s="1304"/>
      <c r="M23" s="1304"/>
      <c r="N23" s="1304"/>
      <c r="O23" s="1304"/>
      <c r="P23" s="1304"/>
      <c r="Q23" s="1304"/>
      <c r="R23" s="1304"/>
      <c r="S23" s="1304"/>
      <c r="T23" s="1304"/>
      <c r="U23" s="1304"/>
      <c r="V23" s="1210"/>
    </row>
    <row r="24" spans="1:22" s="1150" customFormat="1" ht="15" customHeight="1" x14ac:dyDescent="0.25">
      <c r="A24" s="1209"/>
      <c r="B24" s="1322">
        <v>2</v>
      </c>
      <c r="C24" s="2280" t="s">
        <v>1242</v>
      </c>
      <c r="D24" s="2280"/>
      <c r="E24" s="1323"/>
      <c r="F24" s="1323"/>
      <c r="G24" s="1802">
        <v>2.5</v>
      </c>
      <c r="H24" s="1304"/>
      <c r="I24" s="1304"/>
      <c r="J24" s="1304"/>
      <c r="K24" s="1304"/>
      <c r="L24" s="1304"/>
      <c r="M24" s="1304"/>
      <c r="N24" s="1304"/>
      <c r="O24" s="1304"/>
      <c r="P24" s="1304"/>
      <c r="Q24" s="1304"/>
      <c r="R24" s="1304"/>
      <c r="S24" s="1304"/>
      <c r="T24" s="1304"/>
      <c r="U24" s="1304"/>
      <c r="V24" s="1210"/>
    </row>
    <row r="25" spans="1:22" s="1150" customFormat="1" ht="15" customHeight="1" x14ac:dyDescent="0.25">
      <c r="A25" s="1209"/>
      <c r="B25" s="1322">
        <v>3</v>
      </c>
      <c r="C25" s="2280" t="s">
        <v>1243</v>
      </c>
      <c r="D25" s="2280"/>
      <c r="E25" s="1323"/>
      <c r="F25" s="1323"/>
      <c r="G25" s="1802">
        <v>0.8</v>
      </c>
      <c r="H25" s="1304"/>
      <c r="I25" s="1304"/>
      <c r="J25" s="1304"/>
      <c r="K25" s="1304"/>
      <c r="L25" s="1304"/>
      <c r="M25" s="1304"/>
      <c r="N25" s="1304"/>
      <c r="O25" s="1304"/>
      <c r="P25" s="1304"/>
      <c r="Q25" s="1304"/>
      <c r="R25" s="1304"/>
      <c r="S25" s="1304"/>
      <c r="T25" s="1304"/>
      <c r="U25" s="1304"/>
      <c r="V25" s="1210"/>
    </row>
    <row r="26" spans="1:22" s="1150" customFormat="1" ht="15" customHeight="1" x14ac:dyDescent="0.25">
      <c r="A26" s="1209"/>
      <c r="B26" s="1322">
        <v>4</v>
      </c>
      <c r="C26" s="2280" t="s">
        <v>1244</v>
      </c>
      <c r="D26" s="2280"/>
      <c r="E26" s="1323"/>
      <c r="F26" s="1323"/>
      <c r="G26" s="1802">
        <v>2</v>
      </c>
      <c r="H26" s="1304"/>
      <c r="I26" s="1304"/>
      <c r="J26" s="1304"/>
      <c r="K26" s="1304"/>
      <c r="L26" s="1304"/>
      <c r="M26" s="1304"/>
      <c r="N26" s="1304"/>
      <c r="O26" s="1304"/>
      <c r="P26" s="1304"/>
      <c r="Q26" s="1304"/>
      <c r="R26" s="1304"/>
      <c r="S26" s="1304"/>
      <c r="T26" s="1304"/>
      <c r="U26" s="1304"/>
      <c r="V26" s="1210"/>
    </row>
    <row r="27" spans="1:22" s="1150" customFormat="1" ht="15" customHeight="1" x14ac:dyDescent="0.25">
      <c r="A27" s="1209"/>
      <c r="B27" s="1322">
        <v>5</v>
      </c>
      <c r="C27" s="2280" t="s">
        <v>1245</v>
      </c>
      <c r="D27" s="2280"/>
      <c r="E27" s="1323"/>
      <c r="F27" s="1323"/>
      <c r="G27" s="1802">
        <v>0.9</v>
      </c>
      <c r="H27" s="1304"/>
      <c r="I27" s="1304"/>
      <c r="J27" s="1304"/>
      <c r="K27" s="1304"/>
      <c r="L27" s="1304"/>
      <c r="M27" s="1304"/>
      <c r="N27" s="1304"/>
      <c r="O27" s="1304"/>
      <c r="P27" s="1304"/>
      <c r="Q27" s="1304"/>
      <c r="R27" s="1304"/>
      <c r="S27" s="1304"/>
      <c r="T27" s="1304"/>
      <c r="U27" s="1304"/>
      <c r="V27" s="1210"/>
    </row>
    <row r="28" spans="1:22" s="1150" customFormat="1" ht="15" customHeight="1" x14ac:dyDescent="0.25">
      <c r="A28" s="1209"/>
      <c r="B28" s="1648">
        <v>6</v>
      </c>
      <c r="C28" s="2282" t="s">
        <v>1246</v>
      </c>
      <c r="D28" s="2282"/>
      <c r="E28" s="1257"/>
      <c r="F28" s="1257"/>
      <c r="G28" s="1803">
        <v>1.3</v>
      </c>
      <c r="H28" s="1304"/>
      <c r="I28" s="1304"/>
      <c r="J28" s="1304"/>
      <c r="K28" s="1304"/>
      <c r="L28" s="1304"/>
      <c r="M28" s="1304"/>
      <c r="N28" s="1304"/>
      <c r="O28" s="1304"/>
      <c r="P28" s="1304"/>
      <c r="Q28" s="1304"/>
      <c r="R28" s="1304"/>
      <c r="S28" s="1304"/>
      <c r="T28" s="1304"/>
      <c r="U28" s="1304"/>
      <c r="V28" s="1210"/>
    </row>
    <row r="29" spans="1:22" s="1150" customFormat="1" x14ac:dyDescent="0.25">
      <c r="A29" s="1209"/>
      <c r="B29" s="1304"/>
      <c r="C29" s="1304"/>
      <c r="D29" s="1304"/>
      <c r="E29" s="1304"/>
      <c r="F29" s="1304"/>
      <c r="G29" s="1304"/>
      <c r="H29" s="1304"/>
      <c r="I29" s="1304"/>
      <c r="J29" s="1304"/>
      <c r="K29" s="1304"/>
      <c r="L29" s="1304"/>
      <c r="M29" s="1304"/>
      <c r="N29" s="1304"/>
      <c r="O29" s="1304"/>
      <c r="P29" s="1304"/>
      <c r="Q29" s="1304"/>
      <c r="R29" s="1304"/>
      <c r="S29" s="1304"/>
      <c r="T29" s="1304"/>
      <c r="U29" s="1304"/>
      <c r="V29" s="1210"/>
    </row>
    <row r="30" spans="1:22" s="1150" customFormat="1" x14ac:dyDescent="0.25">
      <c r="A30" s="1209"/>
      <c r="B30" s="1304"/>
      <c r="C30" s="1304"/>
      <c r="D30" s="1304"/>
      <c r="E30" s="1304"/>
      <c r="F30" s="1304"/>
      <c r="G30" s="1304"/>
      <c r="H30" s="1304"/>
      <c r="I30" s="1304"/>
      <c r="J30" s="1304"/>
      <c r="K30" s="1304"/>
      <c r="L30" s="1304"/>
      <c r="M30" s="1304"/>
      <c r="N30" s="1304"/>
      <c r="O30" s="1304"/>
      <c r="P30" s="1304"/>
      <c r="Q30" s="1304"/>
      <c r="R30" s="1304"/>
      <c r="S30" s="1304"/>
      <c r="T30" s="1304"/>
      <c r="U30" s="1304"/>
      <c r="V30" s="1210"/>
    </row>
    <row r="31" spans="1:22" s="1150" customFormat="1" ht="15" customHeight="1" x14ac:dyDescent="0.25">
      <c r="A31" s="1209"/>
      <c r="B31" s="1307" t="s">
        <v>1064</v>
      </c>
      <c r="C31" s="1308" t="s">
        <v>1251</v>
      </c>
      <c r="D31" s="1308" t="s">
        <v>1252</v>
      </c>
      <c r="E31" s="1308" t="s">
        <v>1253</v>
      </c>
      <c r="F31" s="1304"/>
      <c r="G31" s="1304"/>
      <c r="H31" s="1304"/>
      <c r="I31" s="1304"/>
      <c r="J31" s="1304"/>
      <c r="K31" s="1304"/>
      <c r="L31" s="1304"/>
      <c r="M31" s="1304"/>
      <c r="N31" s="1304"/>
      <c r="O31" s="1304"/>
      <c r="P31" s="1304"/>
      <c r="Q31" s="1304"/>
      <c r="R31" s="1304"/>
      <c r="S31" s="1304"/>
      <c r="T31" s="1304"/>
      <c r="U31" s="1304"/>
      <c r="V31" s="1210"/>
    </row>
    <row r="32" spans="1:22" s="1150" customFormat="1" ht="15" customHeight="1" x14ac:dyDescent="0.25">
      <c r="A32" s="1209"/>
      <c r="B32" s="1304" t="s">
        <v>1254</v>
      </c>
      <c r="C32" s="1309">
        <v>0.6</v>
      </c>
      <c r="D32" s="1309">
        <v>0.04</v>
      </c>
      <c r="E32" s="1309">
        <v>0.01</v>
      </c>
      <c r="F32" s="1304"/>
      <c r="G32" s="1304"/>
      <c r="H32" s="1304"/>
      <c r="I32" s="1304"/>
      <c r="J32" s="1304"/>
      <c r="K32" s="1304"/>
      <c r="L32" s="1304"/>
      <c r="M32" s="1304"/>
      <c r="N32" s="1304"/>
      <c r="O32" s="1304"/>
      <c r="P32" s="1304"/>
      <c r="Q32" s="1304"/>
      <c r="R32" s="1304"/>
      <c r="S32" s="1304"/>
      <c r="T32" s="1304"/>
      <c r="U32" s="1304"/>
      <c r="V32" s="1210"/>
    </row>
    <row r="33" spans="1:26" s="1150" customFormat="1" ht="15" customHeight="1" x14ac:dyDescent="0.25">
      <c r="A33" s="1209"/>
      <c r="B33" s="1304" t="s">
        <v>1255</v>
      </c>
      <c r="C33" s="1309">
        <v>0.85</v>
      </c>
      <c r="D33" s="1309">
        <v>0.05</v>
      </c>
      <c r="E33" s="1309">
        <v>0.01</v>
      </c>
      <c r="F33" s="1304"/>
      <c r="G33" s="1304"/>
      <c r="H33" s="1304"/>
      <c r="I33" s="1304"/>
      <c r="J33" s="1304"/>
      <c r="K33" s="1304"/>
      <c r="L33" s="1304"/>
      <c r="M33" s="1304"/>
      <c r="N33" s="1304"/>
      <c r="O33" s="1304"/>
      <c r="P33" s="1304"/>
      <c r="Q33" s="1304"/>
      <c r="R33" s="1304"/>
      <c r="S33" s="1304"/>
      <c r="T33" s="1304"/>
      <c r="U33" s="1304"/>
      <c r="V33" s="1210"/>
    </row>
    <row r="34" spans="1:26" s="1150" customFormat="1" ht="15" customHeight="1" x14ac:dyDescent="0.25">
      <c r="A34" s="1209"/>
      <c r="B34" s="1310" t="s">
        <v>1256</v>
      </c>
      <c r="C34" s="1311">
        <v>0.4</v>
      </c>
      <c r="D34" s="1311">
        <v>0.03</v>
      </c>
      <c r="E34" s="1311">
        <v>0.01</v>
      </c>
      <c r="F34" s="1304"/>
      <c r="G34" s="1304"/>
      <c r="H34" s="1304"/>
      <c r="I34" s="1304"/>
      <c r="J34" s="1304"/>
      <c r="K34" s="1304"/>
      <c r="L34" s="1304"/>
      <c r="M34" s="1304"/>
      <c r="N34" s="1304"/>
      <c r="O34" s="1304"/>
      <c r="P34" s="1304"/>
      <c r="Q34" s="1304"/>
      <c r="R34" s="1304"/>
      <c r="S34" s="1304"/>
      <c r="T34" s="1304"/>
      <c r="U34" s="1304"/>
      <c r="V34" s="1210"/>
    </row>
    <row r="35" spans="1:26" s="1150" customFormat="1" ht="15" customHeight="1" x14ac:dyDescent="0.25">
      <c r="A35" s="1209"/>
      <c r="B35" s="1304"/>
      <c r="C35" s="1311"/>
      <c r="D35" s="1311"/>
      <c r="E35" s="1311"/>
      <c r="F35" s="1310"/>
      <c r="G35" s="1310"/>
      <c r="H35" s="1310"/>
      <c r="I35" s="1310"/>
      <c r="J35" s="1310"/>
      <c r="K35" s="1310"/>
      <c r="L35" s="1310"/>
      <c r="M35" s="1310"/>
      <c r="N35" s="1310"/>
      <c r="O35" s="1310"/>
      <c r="P35" s="1310"/>
      <c r="Q35" s="1310"/>
      <c r="R35" s="1310"/>
      <c r="S35" s="1310"/>
      <c r="T35" s="1310"/>
      <c r="U35" s="1310"/>
      <c r="V35" s="1210"/>
    </row>
    <row r="36" spans="1:26" s="1150" customFormat="1" ht="15" customHeight="1" x14ac:dyDescent="0.25">
      <c r="A36" s="1209"/>
      <c r="B36" s="1307" t="s">
        <v>1257</v>
      </c>
      <c r="C36" s="1324">
        <v>1</v>
      </c>
      <c r="D36" s="1147">
        <v>2</v>
      </c>
      <c r="E36" s="1147">
        <v>3</v>
      </c>
      <c r="F36" s="1147">
        <v>4</v>
      </c>
      <c r="G36" s="1147">
        <v>5</v>
      </c>
      <c r="H36" s="1147">
        <v>6</v>
      </c>
      <c r="I36" s="1147">
        <v>7</v>
      </c>
      <c r="J36" s="1147">
        <v>8</v>
      </c>
      <c r="K36" s="1147">
        <v>9</v>
      </c>
      <c r="L36" s="1147">
        <v>10</v>
      </c>
      <c r="M36" s="1147">
        <v>11</v>
      </c>
      <c r="N36" s="1147">
        <v>12</v>
      </c>
      <c r="O36" s="1147">
        <v>13</v>
      </c>
      <c r="P36" s="1147">
        <v>14</v>
      </c>
      <c r="Q36" s="1147">
        <v>15</v>
      </c>
      <c r="R36" s="1147">
        <v>16</v>
      </c>
      <c r="S36" s="1147">
        <v>17</v>
      </c>
      <c r="T36" s="1147">
        <v>18</v>
      </c>
      <c r="U36" s="1325">
        <v>19</v>
      </c>
      <c r="V36" s="1316"/>
      <c r="W36" s="992"/>
      <c r="X36" s="992"/>
      <c r="Y36" s="992"/>
      <c r="Z36" s="992"/>
    </row>
    <row r="37" spans="1:26" s="1150" customFormat="1" ht="15" customHeight="1" x14ac:dyDescent="0.25">
      <c r="A37" s="1209"/>
      <c r="B37" s="1304" t="s">
        <v>1258</v>
      </c>
      <c r="C37" s="1326" t="s">
        <v>1031</v>
      </c>
      <c r="D37" s="1145" t="s">
        <v>1032</v>
      </c>
      <c r="E37" s="1145" t="s">
        <v>1033</v>
      </c>
      <c r="F37" s="1145" t="s">
        <v>1034</v>
      </c>
      <c r="G37" s="1145" t="s">
        <v>1035</v>
      </c>
      <c r="H37" s="1145" t="s">
        <v>1036</v>
      </c>
      <c r="I37" s="1145" t="s">
        <v>1259</v>
      </c>
      <c r="J37" s="1145" t="s">
        <v>1038</v>
      </c>
      <c r="K37" s="1145" t="s">
        <v>1039</v>
      </c>
      <c r="L37" s="1145" t="s">
        <v>1040</v>
      </c>
      <c r="M37" s="1145" t="s">
        <v>1041</v>
      </c>
      <c r="N37" s="1145" t="s">
        <v>1042</v>
      </c>
      <c r="O37" s="1145" t="s">
        <v>1043</v>
      </c>
      <c r="P37" s="1145" t="s">
        <v>1044</v>
      </c>
      <c r="Q37" s="1145" t="s">
        <v>1045</v>
      </c>
      <c r="R37" s="1145" t="s">
        <v>1046</v>
      </c>
      <c r="S37" s="1145" t="s">
        <v>1047</v>
      </c>
      <c r="T37" s="1145" t="s">
        <v>1048</v>
      </c>
      <c r="U37" s="1327" t="s">
        <v>1260</v>
      </c>
      <c r="V37" s="1316"/>
      <c r="W37" s="992"/>
      <c r="X37" s="992"/>
      <c r="Y37" s="992"/>
      <c r="Z37" s="992"/>
    </row>
    <row r="38" spans="1:26" s="1150" customFormat="1" ht="15" customHeight="1" x14ac:dyDescent="0.25">
      <c r="A38" s="1209"/>
      <c r="B38" s="1310" t="s">
        <v>1261</v>
      </c>
      <c r="C38" s="1324">
        <f>1/(12*30)</f>
        <v>2.7777777777777779E-3</v>
      </c>
      <c r="D38" s="1147">
        <f>1/(12*2)</f>
        <v>4.1666666666666664E-2</v>
      </c>
      <c r="E38" s="1147">
        <f>1/6</f>
        <v>0.16666666666666666</v>
      </c>
      <c r="F38" s="1147">
        <f>9/24</f>
        <v>0.375</v>
      </c>
      <c r="G38" s="1147">
        <f>15/24</f>
        <v>0.625</v>
      </c>
      <c r="H38" s="1147">
        <f>21/24</f>
        <v>0.875</v>
      </c>
      <c r="I38" s="1147">
        <f>15/12</f>
        <v>1.25</v>
      </c>
      <c r="J38" s="1147">
        <f>21/12</f>
        <v>1.75</v>
      </c>
      <c r="K38" s="1147">
        <f>30/12</f>
        <v>2.5</v>
      </c>
      <c r="L38" s="1147">
        <v>3.5</v>
      </c>
      <c r="M38" s="1147">
        <v>4.5</v>
      </c>
      <c r="N38" s="1147">
        <v>5.5</v>
      </c>
      <c r="O38" s="1147">
        <v>6.5</v>
      </c>
      <c r="P38" s="1147">
        <v>7.5</v>
      </c>
      <c r="Q38" s="1147">
        <v>8.5</v>
      </c>
      <c r="R38" s="1147">
        <v>9.5</v>
      </c>
      <c r="S38" s="1147">
        <v>12.5</v>
      </c>
      <c r="T38" s="1147">
        <v>17.5</v>
      </c>
      <c r="U38" s="1325">
        <v>25</v>
      </c>
      <c r="V38" s="1316"/>
      <c r="W38" s="992"/>
      <c r="X38" s="992"/>
      <c r="Y38" s="992"/>
      <c r="Z38" s="992"/>
    </row>
    <row r="39" spans="1:26" s="1150" customFormat="1" ht="15" customHeight="1" x14ac:dyDescent="0.25">
      <c r="A39" s="1209"/>
      <c r="B39" s="1304"/>
      <c r="C39" s="1357"/>
      <c r="D39" s="1357"/>
      <c r="E39" s="1357"/>
      <c r="F39" s="1357"/>
      <c r="G39" s="1357"/>
      <c r="H39" s="1357"/>
      <c r="I39" s="1357"/>
      <c r="J39" s="1357"/>
      <c r="K39" s="1357"/>
      <c r="L39" s="1357"/>
      <c r="M39" s="1357"/>
      <c r="N39" s="1357"/>
      <c r="O39" s="1357"/>
      <c r="P39" s="1357"/>
      <c r="Q39" s="1357"/>
      <c r="R39" s="1357"/>
      <c r="S39" s="1357"/>
      <c r="T39" s="1357"/>
      <c r="U39" s="1357"/>
      <c r="V39" s="1316"/>
      <c r="W39" s="992"/>
      <c r="X39" s="992"/>
      <c r="Y39" s="992"/>
      <c r="Z39" s="992"/>
    </row>
    <row r="40" spans="1:26" s="1150" customFormat="1" ht="15" customHeight="1" x14ac:dyDescent="0.25">
      <c r="A40" s="595" t="s">
        <v>1323</v>
      </c>
      <c r="B40" s="1304"/>
      <c r="C40" s="1357"/>
      <c r="D40" s="1357"/>
      <c r="E40" s="1357"/>
      <c r="F40" s="1357"/>
      <c r="G40" s="1357"/>
      <c r="H40" s="1357"/>
      <c r="I40" s="1357"/>
      <c r="J40" s="1357"/>
      <c r="K40" s="1357"/>
      <c r="L40" s="1357"/>
      <c r="M40" s="1357"/>
      <c r="N40" s="1357"/>
      <c r="O40" s="1357"/>
      <c r="P40" s="1357"/>
      <c r="Q40" s="1357"/>
      <c r="R40" s="1357"/>
      <c r="S40" s="1357"/>
      <c r="T40" s="1357"/>
      <c r="U40" s="1357"/>
      <c r="V40" s="1316"/>
      <c r="W40" s="992"/>
      <c r="X40" s="992"/>
      <c r="Y40" s="992"/>
      <c r="Z40" s="992"/>
    </row>
    <row r="41" spans="1:26" s="1150" customFormat="1" ht="15" customHeight="1" x14ac:dyDescent="0.25">
      <c r="A41" s="1209"/>
      <c r="B41" s="1310"/>
      <c r="C41" s="1369"/>
      <c r="D41" s="1369"/>
      <c r="E41" s="1369"/>
      <c r="F41" s="1369"/>
      <c r="G41" s="1369"/>
      <c r="H41" s="1369"/>
      <c r="I41" s="1369"/>
      <c r="J41" s="1369"/>
      <c r="K41" s="1369"/>
      <c r="L41" s="1369"/>
      <c r="M41" s="1369"/>
      <c r="N41" s="1369"/>
      <c r="O41" s="1369"/>
      <c r="P41" s="1357"/>
      <c r="Q41" s="1357"/>
      <c r="R41" s="1357"/>
      <c r="S41" s="1357"/>
      <c r="T41" s="1357"/>
      <c r="U41" s="1357"/>
      <c r="V41" s="1316"/>
      <c r="W41" s="992"/>
      <c r="X41" s="992"/>
      <c r="Y41" s="992"/>
      <c r="Z41" s="992"/>
    </row>
    <row r="42" spans="1:26" s="1150" customFormat="1" ht="15" customHeight="1" x14ac:dyDescent="0.25">
      <c r="A42" s="1209"/>
      <c r="B42" s="1152" t="s">
        <v>1257</v>
      </c>
      <c r="C42" s="1324">
        <v>1</v>
      </c>
      <c r="D42" s="1147">
        <v>2</v>
      </c>
      <c r="E42" s="1147">
        <v>3</v>
      </c>
      <c r="F42" s="1147">
        <v>4</v>
      </c>
      <c r="G42" s="1147">
        <v>5</v>
      </c>
      <c r="H42" s="1147">
        <v>6</v>
      </c>
      <c r="I42" s="1147">
        <v>7</v>
      </c>
      <c r="J42" s="1147">
        <v>8</v>
      </c>
      <c r="K42" s="1147">
        <v>9</v>
      </c>
      <c r="L42" s="1147">
        <v>10</v>
      </c>
      <c r="M42" s="1147">
        <v>11</v>
      </c>
      <c r="N42" s="1147">
        <v>12</v>
      </c>
      <c r="O42" s="1651">
        <v>13</v>
      </c>
      <c r="P42" s="1357"/>
      <c r="Q42" s="1357"/>
      <c r="R42" s="1357"/>
      <c r="S42" s="1357"/>
      <c r="T42" s="1357"/>
      <c r="U42" s="1357"/>
      <c r="V42" s="1316"/>
      <c r="W42" s="992"/>
      <c r="X42" s="992"/>
      <c r="Y42" s="992"/>
      <c r="Z42" s="992"/>
    </row>
    <row r="43" spans="1:26" s="1150" customFormat="1" ht="15" customHeight="1" x14ac:dyDescent="0.25">
      <c r="A43" s="1209"/>
      <c r="B43" s="1304" t="s">
        <v>1258</v>
      </c>
      <c r="C43" s="1326" t="s">
        <v>1031</v>
      </c>
      <c r="D43" s="1145" t="s">
        <v>1032</v>
      </c>
      <c r="E43" s="1145" t="s">
        <v>1033</v>
      </c>
      <c r="F43" s="1145" t="s">
        <v>1034</v>
      </c>
      <c r="G43" s="1145" t="s">
        <v>1035</v>
      </c>
      <c r="H43" s="1145" t="s">
        <v>1036</v>
      </c>
      <c r="I43" s="1145" t="s">
        <v>1259</v>
      </c>
      <c r="J43" s="1145" t="s">
        <v>1038</v>
      </c>
      <c r="K43" s="1145" t="s">
        <v>1039</v>
      </c>
      <c r="L43" s="1145" t="s">
        <v>1040</v>
      </c>
      <c r="M43" s="1145" t="s">
        <v>1041</v>
      </c>
      <c r="N43" s="1145" t="s">
        <v>1042</v>
      </c>
      <c r="O43" s="1327" t="s">
        <v>1337</v>
      </c>
      <c r="P43" s="1357"/>
      <c r="Q43" s="1357"/>
      <c r="R43" s="1357"/>
      <c r="S43" s="1357"/>
      <c r="T43" s="1357"/>
      <c r="U43" s="1357"/>
      <c r="V43" s="1316"/>
      <c r="W43" s="992"/>
      <c r="X43" s="992"/>
      <c r="Y43" s="992"/>
      <c r="Z43" s="992"/>
    </row>
    <row r="44" spans="1:26" s="1150" customFormat="1" ht="15" customHeight="1" x14ac:dyDescent="0.25">
      <c r="A44" s="1209"/>
      <c r="B44" s="1310" t="s">
        <v>1338</v>
      </c>
      <c r="C44" s="1324">
        <v>0</v>
      </c>
      <c r="D44" s="1147">
        <v>1.3888888888888888E-2</v>
      </c>
      <c r="E44" s="1147">
        <v>2.7777777777777776E-2</v>
      </c>
      <c r="F44" s="1147">
        <v>4.1666666666666664E-2</v>
      </c>
      <c r="G44" s="1147">
        <v>4.1666666666666664E-2</v>
      </c>
      <c r="H44" s="1147">
        <v>4.1666666666666664E-2</v>
      </c>
      <c r="I44" s="1147">
        <v>8.3333333333333329E-2</v>
      </c>
      <c r="J44" s="1147">
        <v>8.3333333333333329E-2</v>
      </c>
      <c r="K44" s="1147">
        <v>0.16666666666666666</v>
      </c>
      <c r="L44" s="1147">
        <v>0.16666666666666666</v>
      </c>
      <c r="M44" s="1147">
        <v>0.16666666666666666</v>
      </c>
      <c r="N44" s="1147">
        <v>0.16666666666666666</v>
      </c>
      <c r="O44" s="1325">
        <v>0</v>
      </c>
      <c r="P44" s="1357"/>
      <c r="Q44" s="1357"/>
      <c r="R44" s="1357"/>
      <c r="S44" s="1357"/>
      <c r="T44" s="1357"/>
      <c r="U44" s="1357"/>
      <c r="V44" s="1316"/>
      <c r="W44" s="992"/>
      <c r="X44" s="992"/>
      <c r="Y44" s="992"/>
      <c r="Z44" s="992"/>
    </row>
    <row r="45" spans="1:26" s="1150" customFormat="1" ht="15" customHeight="1" x14ac:dyDescent="0.25">
      <c r="B45" s="1304"/>
      <c r="C45" s="1357"/>
      <c r="D45" s="1357"/>
      <c r="E45" s="1357"/>
      <c r="F45" s="1357"/>
      <c r="G45" s="1357"/>
      <c r="H45" s="1357"/>
      <c r="I45" s="1357"/>
      <c r="J45" s="1357"/>
      <c r="K45" s="1357"/>
      <c r="L45" s="1357"/>
      <c r="M45" s="1357"/>
      <c r="N45" s="1357"/>
      <c r="O45" s="1357"/>
      <c r="P45" s="1357"/>
      <c r="Q45" s="1357"/>
      <c r="R45" s="1357"/>
      <c r="S45" s="1357"/>
      <c r="T45" s="1357"/>
      <c r="U45" s="1357"/>
      <c r="V45" s="992"/>
      <c r="W45" s="992"/>
      <c r="X45" s="992"/>
      <c r="Y45" s="992"/>
      <c r="Z45" s="992"/>
    </row>
    <row r="46" spans="1:26" s="1150" customFormat="1" ht="15" customHeight="1" x14ac:dyDescent="0.25">
      <c r="B46" s="1337" t="s">
        <v>1325</v>
      </c>
      <c r="C46" s="1971" t="s">
        <v>1324</v>
      </c>
      <c r="D46" s="1971"/>
      <c r="E46" s="1357"/>
      <c r="F46" s="1357"/>
      <c r="G46" s="1357"/>
      <c r="H46" s="1357"/>
      <c r="I46" s="1357"/>
      <c r="J46" s="1357"/>
      <c r="K46" s="1357"/>
      <c r="L46" s="1357"/>
      <c r="M46" s="1357"/>
      <c r="N46" s="1357"/>
      <c r="O46" s="1357"/>
      <c r="P46" s="1357"/>
      <c r="Q46" s="1357"/>
      <c r="R46" s="1357"/>
      <c r="S46" s="1357"/>
      <c r="T46" s="1357"/>
      <c r="U46" s="1357"/>
      <c r="V46" s="992"/>
      <c r="W46" s="992"/>
      <c r="X46" s="992"/>
      <c r="Y46" s="992"/>
      <c r="Z46" s="992"/>
    </row>
    <row r="47" spans="1:26" s="1150" customFormat="1" ht="15" customHeight="1" x14ac:dyDescent="0.25">
      <c r="B47" s="1339" t="s">
        <v>1068</v>
      </c>
      <c r="C47" s="1359">
        <v>0.4</v>
      </c>
      <c r="D47" s="1359"/>
      <c r="E47" s="1357"/>
      <c r="F47" s="1357"/>
      <c r="G47" s="1357"/>
      <c r="H47" s="1357"/>
      <c r="I47" s="1357"/>
      <c r="J47" s="1357"/>
      <c r="K47" s="1357"/>
      <c r="L47" s="1357"/>
      <c r="M47" s="1357"/>
      <c r="N47" s="1357"/>
      <c r="O47" s="1357"/>
      <c r="P47" s="1357"/>
      <c r="Q47" s="1357"/>
      <c r="R47" s="1357"/>
      <c r="S47" s="1357"/>
      <c r="T47" s="1357"/>
      <c r="U47" s="1357"/>
      <c r="V47" s="992"/>
      <c r="W47" s="992"/>
      <c r="X47" s="992"/>
      <c r="Y47" s="992"/>
      <c r="Z47" s="992"/>
    </row>
    <row r="48" spans="1:26" s="1150" customFormat="1" ht="15" customHeight="1" x14ac:dyDescent="0.25">
      <c r="B48" s="1338" t="s">
        <v>1069</v>
      </c>
      <c r="C48" s="1360">
        <v>0.2</v>
      </c>
      <c r="D48" s="1360"/>
      <c r="E48" s="1357"/>
      <c r="F48" s="1357"/>
      <c r="G48" s="1357"/>
      <c r="H48" s="1357"/>
      <c r="I48" s="1357"/>
      <c r="J48" s="1357"/>
      <c r="K48" s="1357"/>
      <c r="L48" s="1357"/>
      <c r="M48" s="1357"/>
      <c r="N48" s="1357"/>
      <c r="O48" s="1357"/>
      <c r="P48" s="1357"/>
      <c r="Q48" s="1357"/>
      <c r="R48" s="1357"/>
      <c r="S48" s="1357"/>
      <c r="T48" s="1357"/>
      <c r="U48" s="1357"/>
      <c r="V48" s="992"/>
      <c r="W48" s="992"/>
      <c r="X48" s="992"/>
      <c r="Y48" s="992"/>
      <c r="Z48" s="992"/>
    </row>
    <row r="49" spans="1:26" s="1150" customFormat="1" ht="15" customHeight="1" x14ac:dyDescent="0.25">
      <c r="B49" s="1304"/>
      <c r="C49" s="1357"/>
      <c r="D49" s="1357"/>
      <c r="E49" s="1357"/>
      <c r="F49" s="1357"/>
      <c r="G49" s="1357"/>
      <c r="H49" s="1357"/>
      <c r="I49" s="1357"/>
      <c r="J49" s="1357"/>
      <c r="K49" s="1357"/>
      <c r="L49" s="1357"/>
      <c r="M49" s="1357"/>
      <c r="N49" s="1357"/>
      <c r="O49" s="1357"/>
      <c r="P49" s="1357"/>
      <c r="Q49" s="1357"/>
      <c r="R49" s="1357"/>
      <c r="S49" s="1357"/>
      <c r="T49" s="1357"/>
      <c r="U49" s="1357"/>
      <c r="V49" s="992"/>
      <c r="W49" s="992"/>
      <c r="X49" s="992"/>
      <c r="Y49" s="992"/>
      <c r="Z49" s="992"/>
    </row>
    <row r="50" spans="1:26" s="1150" customFormat="1" ht="15" customHeight="1" x14ac:dyDescent="0.25">
      <c r="B50" s="1337" t="s">
        <v>1326</v>
      </c>
      <c r="C50" s="1358" t="s">
        <v>1068</v>
      </c>
      <c r="D50" s="1358"/>
      <c r="E50" s="1358"/>
      <c r="F50" s="1358"/>
      <c r="G50" s="1358" t="s">
        <v>1069</v>
      </c>
      <c r="H50" s="1650"/>
      <c r="I50" s="1357"/>
      <c r="J50" s="1357"/>
      <c r="K50" s="1357"/>
      <c r="L50" s="1357"/>
      <c r="M50" s="1357"/>
      <c r="N50" s="1357"/>
      <c r="O50" s="1357"/>
      <c r="P50" s="1357"/>
      <c r="Q50" s="1357"/>
      <c r="R50" s="1357"/>
      <c r="S50" s="1357"/>
      <c r="T50" s="1357"/>
      <c r="U50" s="1357"/>
      <c r="V50" s="992"/>
      <c r="W50" s="992"/>
      <c r="X50" s="992"/>
      <c r="Y50" s="992"/>
      <c r="Z50" s="992"/>
    </row>
    <row r="51" spans="1:26" s="1150" customFormat="1" ht="30" customHeight="1" x14ac:dyDescent="0.25">
      <c r="B51" s="1367" t="s">
        <v>323</v>
      </c>
      <c r="C51" s="1365" t="s">
        <v>1327</v>
      </c>
      <c r="D51" s="1365" t="s">
        <v>1328</v>
      </c>
      <c r="E51" s="1365" t="s">
        <v>1329</v>
      </c>
      <c r="F51" s="1365" t="s">
        <v>1330</v>
      </c>
      <c r="G51" s="1365" t="s">
        <v>1331</v>
      </c>
      <c r="H51" s="1365" t="s">
        <v>1330</v>
      </c>
      <c r="I51" s="1357"/>
      <c r="J51" s="1357"/>
      <c r="K51" s="1357"/>
      <c r="L51" s="1357"/>
      <c r="M51" s="1357"/>
      <c r="N51" s="1357"/>
      <c r="O51" s="1357"/>
      <c r="P51" s="1357"/>
      <c r="Q51" s="1357"/>
      <c r="R51" s="1357"/>
      <c r="S51" s="1357"/>
      <c r="T51" s="1357"/>
      <c r="U51" s="1357"/>
      <c r="V51" s="992"/>
      <c r="W51" s="992"/>
      <c r="X51" s="992"/>
      <c r="Y51" s="992"/>
      <c r="Z51" s="992"/>
    </row>
    <row r="52" spans="1:26" s="1150" customFormat="1" x14ac:dyDescent="0.25">
      <c r="B52" s="1366" t="s">
        <v>1324</v>
      </c>
      <c r="C52" s="1372">
        <v>0.65</v>
      </c>
      <c r="D52" s="1372">
        <v>0.45</v>
      </c>
      <c r="E52" s="1372">
        <v>0.3</v>
      </c>
      <c r="F52" s="1372">
        <v>0.2</v>
      </c>
      <c r="G52" s="1372">
        <v>0.3</v>
      </c>
      <c r="H52" s="1372">
        <v>0.15</v>
      </c>
      <c r="I52" s="1357"/>
      <c r="J52" s="1357"/>
      <c r="K52" s="1357"/>
      <c r="L52" s="1357"/>
      <c r="M52" s="1357"/>
      <c r="N52" s="1357"/>
      <c r="O52" s="1357"/>
      <c r="P52" s="1357"/>
      <c r="Q52" s="1357"/>
      <c r="R52" s="1357"/>
      <c r="S52" s="1357"/>
      <c r="T52" s="1357"/>
      <c r="U52" s="1357"/>
      <c r="V52" s="992"/>
      <c r="W52" s="992"/>
      <c r="X52" s="992"/>
      <c r="Y52" s="992"/>
      <c r="Z52" s="992"/>
    </row>
    <row r="53" spans="1:26" s="1150" customFormat="1" x14ac:dyDescent="0.25">
      <c r="B53" s="1648" t="s">
        <v>1347</v>
      </c>
      <c r="C53" s="1360">
        <v>0.35</v>
      </c>
      <c r="D53" s="1360">
        <v>0.55000000000000004</v>
      </c>
      <c r="E53" s="1360">
        <v>0.7</v>
      </c>
      <c r="F53" s="1360">
        <v>0.8</v>
      </c>
      <c r="G53" s="1360">
        <v>0.7</v>
      </c>
      <c r="H53" s="1360">
        <v>0.85</v>
      </c>
      <c r="I53" s="1357"/>
      <c r="J53" s="1357"/>
      <c r="K53" s="1357"/>
      <c r="L53" s="1357"/>
      <c r="M53" s="1357"/>
      <c r="N53" s="1357"/>
      <c r="O53" s="1357"/>
      <c r="P53" s="1357"/>
      <c r="Q53" s="1357"/>
      <c r="R53" s="1357"/>
      <c r="S53" s="1357"/>
      <c r="T53" s="1357"/>
      <c r="U53" s="1357"/>
      <c r="V53" s="992"/>
      <c r="W53" s="992"/>
      <c r="X53" s="992"/>
      <c r="Y53" s="992"/>
      <c r="Z53" s="992"/>
    </row>
    <row r="54" spans="1:26" s="1150" customFormat="1" ht="15" customHeight="1" x14ac:dyDescent="0.25">
      <c r="B54" s="1304"/>
      <c r="C54" s="1357"/>
      <c r="D54" s="1357"/>
      <c r="E54" s="1357"/>
      <c r="F54" s="1357"/>
      <c r="G54" s="1357"/>
      <c r="H54" s="1357"/>
      <c r="I54" s="1357"/>
      <c r="J54" s="1357"/>
      <c r="K54" s="1357"/>
      <c r="L54" s="1357"/>
      <c r="M54" s="1357"/>
      <c r="N54" s="1357"/>
      <c r="O54" s="1357"/>
      <c r="P54" s="1357"/>
      <c r="Q54" s="1357"/>
      <c r="R54" s="1357"/>
      <c r="S54" s="1357"/>
      <c r="T54" s="1357"/>
      <c r="U54" s="1357"/>
      <c r="V54" s="992"/>
      <c r="W54" s="992"/>
      <c r="X54" s="992"/>
      <c r="Y54" s="992"/>
      <c r="Z54" s="992"/>
    </row>
    <row r="55" spans="1:26" s="1150" customFormat="1" ht="15" customHeight="1" x14ac:dyDescent="0.25">
      <c r="A55" s="595" t="s">
        <v>1332</v>
      </c>
      <c r="B55" s="1304"/>
      <c r="C55" s="1357"/>
      <c r="D55" s="1357"/>
      <c r="E55" s="1357"/>
      <c r="F55" s="1357"/>
      <c r="G55" s="1357"/>
      <c r="H55" s="1357"/>
      <c r="I55" s="1357"/>
      <c r="J55" s="1357"/>
      <c r="K55" s="1357"/>
      <c r="L55" s="1357"/>
      <c r="M55" s="1357"/>
      <c r="N55" s="1357"/>
      <c r="O55" s="1357"/>
      <c r="P55" s="1357"/>
      <c r="Q55" s="1357"/>
      <c r="R55" s="1357"/>
      <c r="S55" s="1357"/>
      <c r="T55" s="1357"/>
      <c r="U55" s="1357"/>
      <c r="V55" s="992"/>
      <c r="W55" s="992"/>
      <c r="X55" s="992"/>
      <c r="Y55" s="992"/>
      <c r="Z55" s="992"/>
    </row>
    <row r="56" spans="1:26" s="1150" customFormat="1" ht="15" customHeight="1" x14ac:dyDescent="0.25">
      <c r="B56" s="1337"/>
      <c r="C56" s="1971"/>
      <c r="D56" s="1971"/>
      <c r="E56" s="1357"/>
      <c r="F56" s="1357"/>
      <c r="G56" s="1357"/>
      <c r="H56" s="1357"/>
      <c r="I56" s="1357"/>
      <c r="J56" s="1357"/>
      <c r="K56" s="1357"/>
      <c r="L56" s="1357"/>
      <c r="M56" s="1357"/>
      <c r="N56" s="1357"/>
      <c r="O56" s="1357"/>
      <c r="P56" s="1357"/>
      <c r="Q56" s="1357"/>
      <c r="R56" s="1357"/>
      <c r="S56" s="1357"/>
      <c r="T56" s="1357"/>
      <c r="U56" s="1357"/>
      <c r="V56" s="992"/>
      <c r="W56" s="992"/>
      <c r="X56" s="992"/>
      <c r="Y56" s="992"/>
      <c r="Z56" s="992"/>
    </row>
    <row r="57" spans="1:26" s="1150" customFormat="1" ht="15" customHeight="1" x14ac:dyDescent="0.25">
      <c r="B57" s="1339" t="s">
        <v>1333</v>
      </c>
      <c r="C57" s="1361">
        <v>5.0000000000000001E-3</v>
      </c>
      <c r="D57" s="1359"/>
      <c r="E57" s="1357"/>
      <c r="F57" s="1357"/>
      <c r="G57" s="1357"/>
      <c r="H57" s="1357"/>
      <c r="I57" s="1357"/>
      <c r="J57" s="1357"/>
      <c r="K57" s="1357"/>
      <c r="L57" s="1357"/>
      <c r="M57" s="1357"/>
      <c r="N57" s="1357"/>
      <c r="O57" s="1357"/>
      <c r="P57" s="1357"/>
      <c r="Q57" s="1357"/>
      <c r="R57" s="1357"/>
      <c r="S57" s="1357"/>
      <c r="T57" s="1357"/>
      <c r="U57" s="1357"/>
      <c r="V57" s="992"/>
      <c r="W57" s="992"/>
      <c r="X57" s="992"/>
      <c r="Y57" s="992"/>
      <c r="Z57" s="992"/>
    </row>
    <row r="58" spans="1:26" s="1150" customFormat="1" ht="15" customHeight="1" x14ac:dyDescent="0.25">
      <c r="B58" s="1338" t="s">
        <v>1334</v>
      </c>
      <c r="C58" s="1362">
        <v>2E-3</v>
      </c>
      <c r="D58" s="1360"/>
      <c r="E58" s="1357"/>
      <c r="F58" s="1357"/>
      <c r="G58" s="1357"/>
      <c r="H58" s="1357"/>
      <c r="I58" s="1357"/>
      <c r="J58" s="1357"/>
      <c r="K58" s="1357"/>
      <c r="L58" s="1357"/>
      <c r="M58" s="1357"/>
      <c r="N58" s="1357"/>
      <c r="O58" s="1357"/>
      <c r="P58" s="1357"/>
      <c r="Q58" s="1357"/>
      <c r="R58" s="1357"/>
      <c r="S58" s="1357"/>
      <c r="T58" s="1357"/>
      <c r="U58" s="1357"/>
      <c r="V58" s="992"/>
      <c r="W58" s="992"/>
      <c r="X58" s="992"/>
      <c r="Y58" s="992"/>
      <c r="Z58" s="992"/>
    </row>
    <row r="59" spans="1:26" s="1139" customFormat="1" x14ac:dyDescent="0.25">
      <c r="A59" s="1211"/>
      <c r="V59" s="1212"/>
    </row>
    <row r="60" spans="1:26" hidden="1" x14ac:dyDescent="0.25"/>
    <row r="61" spans="1:26" hidden="1" x14ac:dyDescent="0.25"/>
    <row r="62" spans="1:26" hidden="1" x14ac:dyDescent="0.25"/>
    <row r="63" spans="1:26" hidden="1" x14ac:dyDescent="0.25"/>
    <row r="64" spans="1:26"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sheetData>
  <mergeCells count="26">
    <mergeCell ref="C25:D25"/>
    <mergeCell ref="C26:D26"/>
    <mergeCell ref="C27:D27"/>
    <mergeCell ref="C28:D28"/>
    <mergeCell ref="C24:D24"/>
    <mergeCell ref="C13:D13"/>
    <mergeCell ref="C14:D14"/>
    <mergeCell ref="C15:D15"/>
    <mergeCell ref="C16:D16"/>
    <mergeCell ref="C17:D17"/>
    <mergeCell ref="E22:G22"/>
    <mergeCell ref="C56:D56"/>
    <mergeCell ref="C46:D46"/>
    <mergeCell ref="E4:G4"/>
    <mergeCell ref="C9:D9"/>
    <mergeCell ref="C23:D23"/>
    <mergeCell ref="C4:D4"/>
    <mergeCell ref="C5:D5"/>
    <mergeCell ref="C6:D6"/>
    <mergeCell ref="C7:D7"/>
    <mergeCell ref="C8:D8"/>
    <mergeCell ref="C10:D10"/>
    <mergeCell ref="C12:D12"/>
    <mergeCell ref="C18:D18"/>
    <mergeCell ref="C22:D22"/>
    <mergeCell ref="E12:G12"/>
  </mergeCells>
  <pageMargins left="0.7" right="0.7" top="0.75" bottom="0.75" header="0.3" footer="0.3"/>
  <pageSetup paperSize="9" scale="40" orientation="landscape" r:id="rId1"/>
  <headerFooter>
    <oddHeader>&amp;L&amp;"Segoe UI,Bold"&amp;14Basel Committee on Banking Supervision
Basel III monitoring template&amp;C&amp;14&amp;F
&amp;A&amp;R&amp;"Segoe UI,Bold"&amp;14Confidential when completed</oddHeader>
    <oddFooter>&amp;L&amp;14&amp;D  &amp;T&amp;R&amp;14Page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FFEC72"/>
  </sheetPr>
  <dimension ref="A1:J43"/>
  <sheetViews>
    <sheetView zoomScale="75" zoomScaleNormal="75" workbookViewId="0">
      <pane ySplit="1" topLeftCell="A2" activePane="bottomLeft" state="frozen"/>
      <selection pane="bottomLeft"/>
    </sheetView>
  </sheetViews>
  <sheetFormatPr defaultColWidth="0" defaultRowHeight="0" customHeight="1" zeroHeight="1" x14ac:dyDescent="0.25"/>
  <cols>
    <col min="1" max="1" width="1.7109375" style="613" customWidth="1"/>
    <col min="2" max="2" width="100.7109375" style="613" customWidth="1"/>
    <col min="3" max="3" width="16.7109375" style="613" customWidth="1"/>
    <col min="4" max="8" width="16.7109375" style="598" customWidth="1"/>
    <col min="9" max="9" width="1.7109375" style="598" customWidth="1"/>
    <col min="10" max="10" width="0" style="763" hidden="1" customWidth="1"/>
    <col min="11" max="16384" width="16.7109375" style="763" hidden="1"/>
  </cols>
  <sheetData>
    <row r="1" spans="1:9" ht="30" customHeight="1" x14ac:dyDescent="0.55000000000000004">
      <c r="A1" s="580" t="s">
        <v>720</v>
      </c>
      <c r="B1" s="581"/>
      <c r="C1" s="610"/>
      <c r="D1" s="606"/>
      <c r="E1" s="606"/>
      <c r="F1" s="1085" t="str">
        <f>CONCATENATE("Reporting unit: ", 'General Info'!$C$40, " ", 'General Info'!$C$39)</f>
        <v xml:space="preserve">Reporting unit: 1 </v>
      </c>
      <c r="G1" s="606"/>
      <c r="H1" s="606"/>
      <c r="I1" s="625"/>
    </row>
    <row r="2" spans="1:9" ht="60" customHeight="1" x14ac:dyDescent="0.55000000000000004">
      <c r="A2" s="580"/>
      <c r="B2" s="1890" t="s">
        <v>817</v>
      </c>
      <c r="C2" s="1890"/>
      <c r="D2" s="1890"/>
      <c r="E2" s="1890"/>
      <c r="F2" s="1051"/>
      <c r="G2" s="1051"/>
      <c r="H2" s="1051"/>
      <c r="I2" s="625"/>
    </row>
    <row r="3" spans="1:9" ht="60" customHeight="1" x14ac:dyDescent="0.25">
      <c r="A3" s="677" t="s">
        <v>993</v>
      </c>
      <c r="B3" s="682"/>
      <c r="C3" s="683"/>
      <c r="D3" s="658"/>
      <c r="E3" s="658"/>
      <c r="F3" s="658"/>
      <c r="G3" s="658"/>
      <c r="H3" s="658"/>
      <c r="I3" s="675"/>
    </row>
    <row r="4" spans="1:9" ht="15" customHeight="1" x14ac:dyDescent="0.25">
      <c r="A4" s="595"/>
      <c r="B4" s="1893"/>
      <c r="C4" s="1895" t="s">
        <v>106</v>
      </c>
      <c r="D4" s="1896"/>
      <c r="E4" s="1896"/>
      <c r="F4" s="1897" t="s">
        <v>137</v>
      </c>
      <c r="G4" s="1898"/>
      <c r="H4" s="1898"/>
      <c r="I4" s="407"/>
    </row>
    <row r="5" spans="1:9" ht="75" customHeight="1" x14ac:dyDescent="0.25">
      <c r="A5" s="678"/>
      <c r="B5" s="1894"/>
      <c r="C5" s="604" t="s">
        <v>109</v>
      </c>
      <c r="D5" s="604" t="s">
        <v>189</v>
      </c>
      <c r="E5" s="600" t="s">
        <v>819</v>
      </c>
      <c r="F5" s="1052" t="s">
        <v>109</v>
      </c>
      <c r="G5" s="1052" t="s">
        <v>189</v>
      </c>
      <c r="H5" s="1050" t="s">
        <v>819</v>
      </c>
      <c r="I5" s="590"/>
    </row>
    <row r="6" spans="1:9" ht="15" customHeight="1" x14ac:dyDescent="0.25">
      <c r="A6" s="593"/>
      <c r="B6" s="684" t="s">
        <v>813</v>
      </c>
      <c r="C6" s="47"/>
      <c r="D6" s="47"/>
      <c r="E6" s="92"/>
      <c r="F6" s="538"/>
      <c r="G6" s="535"/>
      <c r="H6" s="16"/>
      <c r="I6" s="590"/>
    </row>
    <row r="7" spans="1:9" ht="15" customHeight="1" x14ac:dyDescent="0.25">
      <c r="A7" s="593"/>
      <c r="B7" s="685" t="s">
        <v>205</v>
      </c>
      <c r="C7" s="47"/>
      <c r="D7" s="47"/>
      <c r="E7" s="92"/>
      <c r="F7" s="274"/>
      <c r="G7" s="535"/>
      <c r="H7" s="16"/>
      <c r="I7" s="590"/>
    </row>
    <row r="8" spans="1:9" ht="15" customHeight="1" x14ac:dyDescent="0.25">
      <c r="A8" s="593"/>
      <c r="B8" s="686" t="s">
        <v>101</v>
      </c>
      <c r="C8" s="537"/>
      <c r="D8" s="61"/>
      <c r="E8" s="94"/>
      <c r="F8" s="537"/>
      <c r="G8" s="1060"/>
      <c r="H8" s="1061"/>
      <c r="I8" s="590"/>
    </row>
    <row r="9" spans="1:9" ht="30" customHeight="1" x14ac:dyDescent="0.25">
      <c r="A9" s="679"/>
      <c r="B9" s="596"/>
      <c r="C9" s="596"/>
      <c r="D9" s="597"/>
      <c r="E9" s="597"/>
      <c r="F9" s="597"/>
      <c r="G9" s="597"/>
      <c r="H9" s="597"/>
      <c r="I9" s="407"/>
    </row>
    <row r="10" spans="1:9" ht="15" customHeight="1" x14ac:dyDescent="0.3">
      <c r="A10" s="591"/>
      <c r="B10" s="1053"/>
      <c r="C10" s="1891" t="s">
        <v>106</v>
      </c>
      <c r="D10" s="1897" t="s">
        <v>137</v>
      </c>
      <c r="E10" s="1898"/>
      <c r="F10" s="1898"/>
      <c r="G10" s="1055"/>
      <c r="H10" s="1055"/>
      <c r="I10" s="590"/>
    </row>
    <row r="11" spans="1:9" ht="45" customHeight="1" x14ac:dyDescent="0.3">
      <c r="A11" s="591"/>
      <c r="B11" s="1054"/>
      <c r="C11" s="1892"/>
      <c r="D11" s="600" t="s">
        <v>136</v>
      </c>
      <c r="E11" s="600" t="s">
        <v>1463</v>
      </c>
      <c r="F11" s="1050" t="s">
        <v>290</v>
      </c>
      <c r="G11" s="1055"/>
      <c r="H11" s="1055"/>
      <c r="I11" s="590"/>
    </row>
    <row r="12" spans="1:9" ht="15" customHeight="1" x14ac:dyDescent="0.25">
      <c r="A12" s="593"/>
      <c r="B12" s="688" t="s">
        <v>598</v>
      </c>
      <c r="C12" s="694" t="str">
        <f>IF(AND(ISNUMBER(C13),ISNUMBER(C14)),C13+C14,"")</f>
        <v/>
      </c>
      <c r="D12" s="533"/>
      <c r="E12" s="440"/>
      <c r="F12" s="16"/>
      <c r="G12" s="1057"/>
      <c r="H12" s="1057"/>
      <c r="I12" s="614"/>
    </row>
    <row r="13" spans="1:9" ht="15" customHeight="1" x14ac:dyDescent="0.25">
      <c r="A13" s="593"/>
      <c r="B13" s="689" t="s">
        <v>596</v>
      </c>
      <c r="C13" s="425"/>
      <c r="D13" s="535"/>
      <c r="E13" s="16"/>
      <c r="F13" s="16"/>
      <c r="G13" s="1057"/>
      <c r="H13" s="1057"/>
      <c r="I13" s="614"/>
    </row>
    <row r="14" spans="1:9" ht="15" customHeight="1" x14ac:dyDescent="0.25">
      <c r="A14" s="593"/>
      <c r="B14" s="689" t="s">
        <v>597</v>
      </c>
      <c r="C14" s="425"/>
      <c r="D14" s="535"/>
      <c r="E14" s="16"/>
      <c r="F14" s="16"/>
      <c r="G14" s="1057"/>
      <c r="H14" s="1057"/>
      <c r="I14" s="614"/>
    </row>
    <row r="15" spans="1:9" ht="15" customHeight="1" x14ac:dyDescent="0.25">
      <c r="A15" s="593"/>
      <c r="B15" s="690" t="s">
        <v>159</v>
      </c>
      <c r="C15" s="635" t="str">
        <f>IF(AND(ISNUMBER(C16),ISNUMBER(C17)),C16+C17,"")</f>
        <v/>
      </c>
      <c r="D15" s="535"/>
      <c r="E15" s="16"/>
      <c r="F15" s="16"/>
      <c r="G15" s="1057"/>
      <c r="H15" s="1057"/>
      <c r="I15" s="614"/>
    </row>
    <row r="16" spans="1:9" ht="15" customHeight="1" x14ac:dyDescent="0.25">
      <c r="A16" s="593"/>
      <c r="B16" s="691" t="s">
        <v>329</v>
      </c>
      <c r="C16" s="425"/>
      <c r="D16" s="535"/>
      <c r="E16" s="16"/>
      <c r="F16" s="16"/>
      <c r="G16" s="1057"/>
      <c r="H16" s="1057"/>
      <c r="I16" s="614"/>
    </row>
    <row r="17" spans="1:9" ht="15" customHeight="1" x14ac:dyDescent="0.25">
      <c r="A17" s="593"/>
      <c r="B17" s="691" t="s">
        <v>330</v>
      </c>
      <c r="C17" s="425"/>
      <c r="D17" s="27"/>
      <c r="E17" s="31"/>
      <c r="F17" s="16"/>
      <c r="G17" s="1842"/>
      <c r="H17" s="1842"/>
      <c r="I17" s="614"/>
    </row>
    <row r="18" spans="1:9" ht="15" customHeight="1" x14ac:dyDescent="0.25">
      <c r="A18" s="593"/>
      <c r="B18" s="692" t="s">
        <v>814</v>
      </c>
      <c r="C18" s="425"/>
      <c r="D18" s="535"/>
      <c r="E18" s="16"/>
      <c r="F18" s="16"/>
      <c r="G18" s="1057"/>
      <c r="H18" s="1057"/>
      <c r="I18" s="614"/>
    </row>
    <row r="19" spans="1:9" ht="15" customHeight="1" x14ac:dyDescent="0.25">
      <c r="A19" s="593"/>
      <c r="B19" s="1004" t="s">
        <v>979</v>
      </c>
      <c r="C19" s="425"/>
      <c r="D19" s="535"/>
      <c r="E19" s="16"/>
      <c r="F19" s="16"/>
      <c r="G19" s="1057"/>
      <c r="H19" s="1057"/>
      <c r="I19" s="614"/>
    </row>
    <row r="20" spans="1:9" ht="15" customHeight="1" x14ac:dyDescent="0.25">
      <c r="A20" s="593"/>
      <c r="B20" s="692" t="s">
        <v>295</v>
      </c>
      <c r="C20" s="425"/>
      <c r="D20" s="535"/>
      <c r="E20" s="16"/>
      <c r="F20" s="16"/>
      <c r="G20" s="1057"/>
      <c r="H20" s="1057"/>
      <c r="I20" s="614"/>
    </row>
    <row r="21" spans="1:9" ht="15" customHeight="1" x14ac:dyDescent="0.25">
      <c r="A21" s="593"/>
      <c r="B21" s="692" t="s">
        <v>296</v>
      </c>
      <c r="C21" s="425"/>
      <c r="D21" s="536"/>
      <c r="E21" s="441"/>
      <c r="F21" s="16"/>
      <c r="G21" s="1057"/>
      <c r="H21" s="1057"/>
      <c r="I21" s="614"/>
    </row>
    <row r="22" spans="1:9" ht="15" customHeight="1" x14ac:dyDescent="0.25">
      <c r="A22" s="593"/>
      <c r="B22" s="693" t="s">
        <v>818</v>
      </c>
      <c r="C22" s="695" t="str">
        <f>IF(AND(ISNUMBER(C6),ISNUMBER(D6),ISNUMBER(E6),ISNUMBER(C12),ISNUMBER(C15), ISNUMBER(C18),ISNUMBER(C19),ISNUMBER(C20),ISNUMBER(C21)),SUM(C6:E6,C12,C15,C18,C19,C20,C21),"")</f>
        <v/>
      </c>
      <c r="D22" s="534"/>
      <c r="E22" s="442"/>
      <c r="F22" s="442"/>
      <c r="G22" s="1057"/>
      <c r="H22" s="1057"/>
      <c r="I22" s="407"/>
    </row>
    <row r="23" spans="1:9" ht="15" customHeight="1" x14ac:dyDescent="0.25">
      <c r="A23" s="680"/>
      <c r="B23" s="638"/>
      <c r="C23" s="638"/>
      <c r="D23" s="638"/>
      <c r="E23" s="638"/>
      <c r="F23" s="638"/>
      <c r="G23" s="638"/>
      <c r="H23" s="638"/>
      <c r="I23" s="439"/>
    </row>
    <row r="24" spans="1:9" ht="60" customHeight="1" x14ac:dyDescent="0.25">
      <c r="A24" s="677" t="s">
        <v>816</v>
      </c>
      <c r="B24" s="682"/>
      <c r="C24" s="683"/>
      <c r="D24" s="658"/>
      <c r="E24" s="658"/>
      <c r="F24" s="658"/>
      <c r="G24" s="658"/>
      <c r="H24" s="658"/>
      <c r="I24" s="675"/>
    </row>
    <row r="25" spans="1:9" ht="15" customHeight="1" x14ac:dyDescent="0.25">
      <c r="A25" s="679"/>
      <c r="B25" s="696"/>
      <c r="C25" s="1897" t="s">
        <v>106</v>
      </c>
      <c r="D25" s="1898"/>
      <c r="E25" s="597"/>
      <c r="F25" s="597"/>
      <c r="G25" s="597"/>
      <c r="H25" s="597"/>
      <c r="I25" s="407"/>
    </row>
    <row r="26" spans="1:9" ht="30" customHeight="1" x14ac:dyDescent="0.25">
      <c r="A26" s="620"/>
      <c r="B26" s="687"/>
      <c r="C26" s="640" t="s">
        <v>751</v>
      </c>
      <c r="D26" s="641" t="s">
        <v>796</v>
      </c>
      <c r="E26" s="408"/>
      <c r="F26" s="408"/>
      <c r="G26" s="408"/>
      <c r="H26" s="408"/>
      <c r="I26" s="614"/>
    </row>
    <row r="27" spans="1:9" ht="15" customHeight="1" x14ac:dyDescent="0.25">
      <c r="A27" s="679"/>
      <c r="B27" s="697" t="s">
        <v>156</v>
      </c>
      <c r="C27" s="443"/>
      <c r="D27" s="532"/>
      <c r="E27" s="6"/>
      <c r="F27" s="408"/>
      <c r="G27" s="408"/>
      <c r="H27" s="408"/>
      <c r="I27" s="407"/>
    </row>
    <row r="28" spans="1:9" ht="15" customHeight="1" x14ac:dyDescent="0.25">
      <c r="A28" s="679"/>
      <c r="B28" s="698" t="s">
        <v>799</v>
      </c>
      <c r="C28" s="531"/>
      <c r="D28" s="707" t="str">
        <f>IF(AND(ISNUMBER(DefCap!F63),ISNUMBER(DefCap!F80),ISNUMBER(DefCap!F99)),DefCap!F63+DefCap!F80+DefCap!F99,"")</f>
        <v/>
      </c>
      <c r="E28" s="6"/>
      <c r="F28" s="408"/>
      <c r="G28" s="408"/>
      <c r="H28" s="408"/>
      <c r="I28" s="407"/>
    </row>
    <row r="29" spans="1:9" ht="15" customHeight="1" x14ac:dyDescent="0.25">
      <c r="A29" s="679"/>
      <c r="B29" s="699" t="s">
        <v>811</v>
      </c>
      <c r="C29" s="27"/>
      <c r="D29" s="532"/>
      <c r="E29" s="479"/>
      <c r="F29" s="408"/>
      <c r="G29" s="408"/>
      <c r="H29" s="408"/>
      <c r="I29" s="407"/>
    </row>
    <row r="30" spans="1:9" ht="15" customHeight="1" x14ac:dyDescent="0.25">
      <c r="A30" s="679"/>
      <c r="B30" s="700" t="s">
        <v>812</v>
      </c>
      <c r="C30" s="33"/>
      <c r="D30" s="475"/>
      <c r="E30" s="479"/>
      <c r="F30" s="408"/>
      <c r="G30" s="408"/>
      <c r="H30" s="408"/>
      <c r="I30" s="407"/>
    </row>
    <row r="31" spans="1:9" ht="15" customHeight="1" x14ac:dyDescent="0.25">
      <c r="A31" s="593"/>
      <c r="B31" s="701"/>
      <c r="C31" s="596"/>
      <c r="D31" s="597"/>
      <c r="E31" s="597"/>
      <c r="F31" s="597"/>
      <c r="G31" s="597"/>
      <c r="H31" s="597"/>
      <c r="I31" s="407"/>
    </row>
    <row r="32" spans="1:9" ht="60" customHeight="1" x14ac:dyDescent="0.25">
      <c r="A32" s="681" t="s">
        <v>815</v>
      </c>
      <c r="B32" s="702"/>
      <c r="C32" s="708"/>
      <c r="D32" s="709"/>
      <c r="E32" s="709"/>
      <c r="F32" s="709"/>
      <c r="G32" s="709"/>
      <c r="H32" s="709"/>
      <c r="I32" s="676"/>
    </row>
    <row r="33" spans="1:9" ht="15" customHeight="1" x14ac:dyDescent="0.25">
      <c r="A33" s="593"/>
      <c r="B33" s="1905"/>
      <c r="C33" s="1897" t="s">
        <v>106</v>
      </c>
      <c r="D33" s="1898"/>
      <c r="E33" s="1898"/>
      <c r="F33" s="1055"/>
      <c r="G33" s="1055"/>
      <c r="H33" s="1055"/>
      <c r="I33" s="407"/>
    </row>
    <row r="34" spans="1:9" ht="30" customHeight="1" x14ac:dyDescent="0.25">
      <c r="A34" s="679"/>
      <c r="B34" s="1906"/>
      <c r="C34" s="603" t="s">
        <v>193</v>
      </c>
      <c r="D34" s="602" t="s">
        <v>800</v>
      </c>
      <c r="E34" s="600" t="s">
        <v>801</v>
      </c>
      <c r="F34" s="1055"/>
      <c r="G34" s="1055"/>
      <c r="H34" s="1055"/>
      <c r="I34" s="407"/>
    </row>
    <row r="35" spans="1:9" ht="15" customHeight="1" x14ac:dyDescent="0.25">
      <c r="A35" s="593"/>
      <c r="B35" s="634" t="s">
        <v>797</v>
      </c>
      <c r="C35" s="445" t="str">
        <f>IF(ISNUMBER(C22),C22,"")</f>
        <v/>
      </c>
      <c r="D35" s="446" t="str">
        <f>IF(AND(ISNUMBER(C22),ISNUMBER(C27),ISNUMBER(C29),ISNUMBER(C30)),C22+C27+C29+C30,"")</f>
        <v/>
      </c>
      <c r="E35" s="446" t="str">
        <f>IF(AND(ISNUMBER(C22),ISNUMBER(C27),ISNUMBER(D28),ISNUMBER(C29),ISNUMBER(C30)),C22+C27+D28+C29+C30,"")</f>
        <v/>
      </c>
      <c r="F35" s="1058"/>
      <c r="G35" s="1058"/>
      <c r="H35" s="1058"/>
      <c r="I35" s="407"/>
    </row>
    <row r="36" spans="1:9" ht="30" customHeight="1" x14ac:dyDescent="0.25">
      <c r="A36" s="679"/>
      <c r="B36" s="596"/>
      <c r="C36" s="596"/>
      <c r="D36" s="597"/>
      <c r="E36" s="597"/>
      <c r="F36" s="597"/>
      <c r="G36" s="597"/>
      <c r="H36" s="597"/>
      <c r="I36" s="407"/>
    </row>
    <row r="37" spans="1:9" ht="15" customHeight="1" x14ac:dyDescent="0.25">
      <c r="A37" s="593"/>
      <c r="B37" s="1899"/>
      <c r="C37" s="1897" t="s">
        <v>328</v>
      </c>
      <c r="D37" s="1898"/>
      <c r="E37" s="1898"/>
      <c r="F37" s="1055"/>
      <c r="G37" s="1055"/>
      <c r="H37" s="1055"/>
      <c r="I37" s="407"/>
    </row>
    <row r="38" spans="1:9" ht="15" customHeight="1" x14ac:dyDescent="0.25">
      <c r="A38" s="593"/>
      <c r="B38" s="1900"/>
      <c r="C38" s="1901" t="s">
        <v>193</v>
      </c>
      <c r="D38" s="1903" t="s">
        <v>800</v>
      </c>
      <c r="E38" s="1903" t="s">
        <v>801</v>
      </c>
      <c r="F38" s="1055"/>
      <c r="G38" s="1055"/>
      <c r="H38" s="1055"/>
      <c r="I38" s="407"/>
    </row>
    <row r="39" spans="1:9" ht="15" customHeight="1" x14ac:dyDescent="0.25">
      <c r="A39" s="593"/>
      <c r="B39" s="703" t="s">
        <v>288</v>
      </c>
      <c r="C39" s="1902"/>
      <c r="D39" s="1904"/>
      <c r="E39" s="1904"/>
      <c r="F39" s="1055"/>
      <c r="G39" s="1055"/>
      <c r="H39" s="1055"/>
      <c r="I39" s="407"/>
    </row>
    <row r="40" spans="1:9" ht="15" customHeight="1" x14ac:dyDescent="0.25">
      <c r="A40" s="593"/>
      <c r="B40" s="704" t="s">
        <v>33</v>
      </c>
      <c r="C40" s="447" t="str">
        <f>IF(AND(ISNUMBER('General Info'!C54),ISNUMBER(C35)),'General Info'!C54/C35,"")</f>
        <v/>
      </c>
      <c r="D40" s="448" t="str">
        <f>IF(AND(ISNUMBER('General Info'!D54),ISNUMBER(D35)),'General Info'!D54/D35,"")</f>
        <v/>
      </c>
      <c r="E40" s="448" t="str">
        <f>IF(AND(ISNUMBER('General Info'!E54),ISNUMBER(E35)),'General Info'!E54/E35,"")</f>
        <v/>
      </c>
      <c r="F40" s="1059"/>
      <c r="G40" s="1059"/>
      <c r="H40" s="1059"/>
      <c r="I40" s="407"/>
    </row>
    <row r="41" spans="1:9" ht="15" customHeight="1" x14ac:dyDescent="0.25">
      <c r="A41" s="593"/>
      <c r="B41" s="705" t="s">
        <v>34</v>
      </c>
      <c r="C41" s="449" t="str">
        <f>IF(AND(ISNUMBER('General Info'!C61),ISNUMBER(C35)),'General Info'!C61/C35,"")</f>
        <v/>
      </c>
      <c r="D41" s="450" t="str">
        <f>IF(AND(ISNUMBER('General Info'!D61),ISNUMBER(D35)),'General Info'!D61/D35,"")</f>
        <v/>
      </c>
      <c r="E41" s="450" t="str">
        <f>IF(AND(ISNUMBER('General Info'!E61),ISNUMBER(E35)),'General Info'!E61/E35,"")</f>
        <v/>
      </c>
      <c r="F41" s="1059"/>
      <c r="G41" s="1059"/>
      <c r="H41" s="1059"/>
      <c r="I41" s="407"/>
    </row>
    <row r="42" spans="1:9" ht="15" customHeight="1" x14ac:dyDescent="0.25">
      <c r="A42" s="593"/>
      <c r="B42" s="706" t="s">
        <v>79</v>
      </c>
      <c r="C42" s="451" t="str">
        <f>IF(AND(ISNUMBER('General Info'!C53),ISNUMBER(C35)),'General Info'!C53/C35,"")</f>
        <v/>
      </c>
      <c r="D42" s="452" t="str">
        <f>IF(AND(ISNUMBER('General Info'!D53),ISNUMBER(D35)),'General Info'!D53/D35,"")</f>
        <v/>
      </c>
      <c r="E42" s="452" t="str">
        <f>IF(AND(ISNUMBER('General Info'!E53),ISNUMBER(E35)),'General Info'!E53/E35,"")</f>
        <v/>
      </c>
      <c r="F42" s="1059"/>
      <c r="G42" s="1059"/>
      <c r="H42" s="1059"/>
      <c r="I42" s="407"/>
    </row>
    <row r="43" spans="1:9" s="990" customFormat="1" ht="15" customHeight="1" x14ac:dyDescent="0.25">
      <c r="A43" s="980"/>
      <c r="B43" s="1056"/>
      <c r="C43" s="649"/>
      <c r="D43" s="638"/>
      <c r="E43" s="638"/>
      <c r="F43" s="638"/>
      <c r="G43" s="638"/>
      <c r="H43" s="638"/>
      <c r="I43" s="439"/>
    </row>
  </sheetData>
  <mergeCells count="14">
    <mergeCell ref="B37:B38"/>
    <mergeCell ref="C38:C39"/>
    <mergeCell ref="D38:D39"/>
    <mergeCell ref="B33:B34"/>
    <mergeCell ref="C25:D25"/>
    <mergeCell ref="C33:E33"/>
    <mergeCell ref="E38:E39"/>
    <mergeCell ref="C37:E37"/>
    <mergeCell ref="B2:E2"/>
    <mergeCell ref="C10:C11"/>
    <mergeCell ref="B4:B5"/>
    <mergeCell ref="C4:E4"/>
    <mergeCell ref="D10:F10"/>
    <mergeCell ref="F4:H4"/>
  </mergeCells>
  <conditionalFormatting sqref="C6:E7 D8:E8 C13:C14 C16:C21 D17:E17">
    <cfRule type="cellIs" dxfId="317" priority="1" stopIfTrue="1" operator="lessThan">
      <formula>0</formula>
    </cfRule>
  </conditionalFormatting>
  <printOptions headings="1"/>
  <pageMargins left="0.59055118110236227" right="0.59055118110236227" top="0.98425196850393704" bottom="0.98425196850393704" header="0.51181102362204722" footer="0.51181102362204722"/>
  <pageSetup paperSize="9" scale="50" fitToHeight="4" pageOrder="overThenDown" orientation="landscape" r:id="rId1"/>
  <headerFooter alignWithMargins="0">
    <oddHeader>&amp;L&amp;"Segoe UI,Bold"&amp;14Basel Committee on Banking Supervision
Basel III monitoring template&amp;C&amp;"Segoe UI,Regular"&amp;14&amp;F
&amp;A&amp;R&amp;"Segoe UI,Bold"&amp;14Confidential when completed</oddHeader>
    <oddFooter>&amp;L&amp;"Segoe UI,Regular"&amp;14&amp;D  &amp;T&amp;R&amp;"Segoe UI,Regular"&amp;14Page &amp;P of &amp;N</oddFooter>
  </headerFooter>
  <rowBreaks count="1" manualBreakCount="1">
    <brk id="31" max="9" man="1"/>
  </rowBreaks>
  <ignoredErrors>
    <ignoredError sqref="C9:E9 C31:E32 C36:E36 C34 C33 C39:D39 C38 C42 C41 C37" emptyCellReferenc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rgb="FFFFEC72"/>
  </sheetPr>
  <dimension ref="A1:K113"/>
  <sheetViews>
    <sheetView zoomScale="75" zoomScaleNormal="75" workbookViewId="0">
      <pane ySplit="4" topLeftCell="A5" activePane="bottomLeft" state="frozen"/>
      <selection pane="bottomLeft"/>
    </sheetView>
  </sheetViews>
  <sheetFormatPr defaultColWidth="0" defaultRowHeight="0" customHeight="1" zeroHeight="1" x14ac:dyDescent="0.25"/>
  <cols>
    <col min="1" max="1" width="1.7109375" style="664" customWidth="1"/>
    <col min="2" max="2" width="10.7109375" style="1019" customWidth="1"/>
    <col min="3" max="3" width="150.7109375" style="1019" customWidth="1"/>
    <col min="4" max="6" width="16.7109375" style="1019" customWidth="1"/>
    <col min="7" max="7" width="1.7109375" style="583" customWidth="1"/>
    <col min="8" max="16384" width="16.7109375" style="583" hidden="1"/>
  </cols>
  <sheetData>
    <row r="1" spans="1:7" s="589" customFormat="1" ht="30" customHeight="1" x14ac:dyDescent="0.55000000000000004">
      <c r="A1" s="710" t="s">
        <v>743</v>
      </c>
      <c r="B1" s="711"/>
      <c r="C1" s="711"/>
      <c r="D1" s="1085" t="str">
        <f>CONCATENATE("Reporting unit: ", 'General Info'!$C$40, " ", 'General Info'!$C$39)</f>
        <v xml:space="preserve">Reporting unit: 1 </v>
      </c>
      <c r="E1" s="712"/>
      <c r="F1" s="712"/>
      <c r="G1" s="625"/>
    </row>
    <row r="2" spans="1:7" s="597" customFormat="1" ht="15" customHeight="1" x14ac:dyDescent="0.25">
      <c r="A2" s="1077"/>
      <c r="B2" s="1078"/>
      <c r="C2" s="1078"/>
      <c r="D2" s="1079"/>
      <c r="E2" s="1079"/>
      <c r="F2" s="1080"/>
      <c r="G2" s="407"/>
    </row>
    <row r="3" spans="1:7" s="597" customFormat="1" ht="15" customHeight="1" x14ac:dyDescent="0.25">
      <c r="A3" s="403"/>
      <c r="B3" s="1084"/>
      <c r="C3" s="1081" t="s">
        <v>1007</v>
      </c>
      <c r="D3" s="1082" t="str">
        <f>Parameters!$F$7</f>
        <v>Yes</v>
      </c>
      <c r="E3" s="1082" t="str">
        <f>Parameters!$F$8</f>
        <v>Yes</v>
      </c>
      <c r="F3" s="1083" t="str">
        <f>Parameters!$F$8</f>
        <v>Yes</v>
      </c>
      <c r="G3" s="407"/>
    </row>
    <row r="4" spans="1:7" s="597" customFormat="1" ht="15" customHeight="1" x14ac:dyDescent="0.25">
      <c r="A4" s="1077"/>
      <c r="B4" s="1078"/>
      <c r="C4" s="1078"/>
      <c r="D4" s="1079"/>
      <c r="E4" s="1079"/>
      <c r="F4" s="1080"/>
      <c r="G4" s="407"/>
    </row>
    <row r="5" spans="1:7" s="398" customFormat="1" ht="60" customHeight="1" x14ac:dyDescent="0.25">
      <c r="A5" s="395" t="s">
        <v>744</v>
      </c>
      <c r="B5" s="396"/>
      <c r="C5" s="396"/>
      <c r="D5" s="396"/>
      <c r="E5" s="396"/>
      <c r="F5" s="477"/>
      <c r="G5" s="397"/>
    </row>
    <row r="6" spans="1:7" ht="30" customHeight="1" x14ac:dyDescent="0.25">
      <c r="B6" s="713" t="s">
        <v>123</v>
      </c>
      <c r="C6" s="714" t="s">
        <v>122</v>
      </c>
      <c r="D6" s="641" t="s">
        <v>751</v>
      </c>
      <c r="E6" s="641" t="s">
        <v>796</v>
      </c>
      <c r="F6" s="478"/>
      <c r="G6" s="590"/>
    </row>
    <row r="7" spans="1:7" s="597" customFormat="1" ht="15" customHeight="1" x14ac:dyDescent="0.25">
      <c r="A7" s="403"/>
      <c r="B7" s="1075"/>
      <c r="C7" s="1076" t="s">
        <v>158</v>
      </c>
      <c r="D7" s="44"/>
      <c r="E7" s="44"/>
      <c r="F7" s="478"/>
      <c r="G7" s="407"/>
    </row>
    <row r="8" spans="1:7" s="597" customFormat="1" ht="30" customHeight="1" x14ac:dyDescent="0.25">
      <c r="A8" s="403"/>
      <c r="B8" s="1108">
        <v>73</v>
      </c>
      <c r="C8" s="1120" t="s">
        <v>745</v>
      </c>
      <c r="D8" s="105"/>
      <c r="E8" s="44"/>
      <c r="F8" s="478"/>
      <c r="G8" s="407"/>
    </row>
    <row r="9" spans="1:7" s="597" customFormat="1" ht="30" customHeight="1" x14ac:dyDescent="0.25">
      <c r="A9" s="403"/>
      <c r="B9" s="1108">
        <v>73</v>
      </c>
      <c r="C9" s="1120" t="s">
        <v>746</v>
      </c>
      <c r="D9" s="105"/>
      <c r="E9" s="44"/>
      <c r="F9" s="478"/>
      <c r="G9" s="407"/>
    </row>
    <row r="10" spans="1:7" s="597" customFormat="1" ht="30" customHeight="1" x14ac:dyDescent="0.25">
      <c r="A10" s="403"/>
      <c r="B10" s="1108" t="s">
        <v>747</v>
      </c>
      <c r="C10" s="1120" t="s">
        <v>802</v>
      </c>
      <c r="D10" s="966"/>
      <c r="E10" s="44"/>
      <c r="F10" s="478"/>
      <c r="G10" s="407"/>
    </row>
    <row r="11" spans="1:7" s="597" customFormat="1" ht="30" customHeight="1" x14ac:dyDescent="0.25">
      <c r="A11" s="403"/>
      <c r="B11" s="1108" t="s">
        <v>747</v>
      </c>
      <c r="C11" s="1120" t="s">
        <v>803</v>
      </c>
      <c r="D11" s="966"/>
      <c r="E11" s="44"/>
      <c r="F11" s="478"/>
      <c r="G11" s="407"/>
    </row>
    <row r="12" spans="1:7" s="597" customFormat="1" ht="15" customHeight="1" x14ac:dyDescent="0.25">
      <c r="A12" s="403"/>
      <c r="B12" s="399"/>
      <c r="C12" s="1120" t="s">
        <v>206</v>
      </c>
      <c r="D12" s="105"/>
      <c r="E12" s="105"/>
      <c r="G12" s="407"/>
    </row>
    <row r="13" spans="1:7" s="597" customFormat="1" ht="15" customHeight="1" x14ac:dyDescent="0.25">
      <c r="A13" s="403"/>
      <c r="B13" s="1108">
        <v>61</v>
      </c>
      <c r="C13" s="1120" t="s">
        <v>207</v>
      </c>
      <c r="D13" s="105"/>
      <c r="E13" s="44"/>
      <c r="G13" s="407"/>
    </row>
    <row r="14" spans="1:7" s="597" customFormat="1" ht="15" customHeight="1" x14ac:dyDescent="0.25">
      <c r="A14" s="403"/>
      <c r="B14" s="399"/>
      <c r="C14" s="1120" t="s">
        <v>208</v>
      </c>
      <c r="D14" s="105"/>
      <c r="E14" s="105"/>
      <c r="G14" s="407"/>
    </row>
    <row r="15" spans="1:7" s="597" customFormat="1" ht="15" customHeight="1" x14ac:dyDescent="0.25">
      <c r="A15" s="403"/>
      <c r="B15" s="399"/>
      <c r="C15" s="715" t="s">
        <v>62</v>
      </c>
      <c r="D15" s="66"/>
      <c r="E15" s="44"/>
      <c r="G15" s="407"/>
    </row>
    <row r="16" spans="1:7" s="597" customFormat="1" ht="15" customHeight="1" x14ac:dyDescent="0.25">
      <c r="A16" s="403"/>
      <c r="B16" s="1108">
        <v>60</v>
      </c>
      <c r="C16" s="1120" t="s">
        <v>155</v>
      </c>
      <c r="D16" s="105"/>
      <c r="E16" s="44"/>
      <c r="G16" s="407"/>
    </row>
    <row r="17" spans="1:7" s="597" customFormat="1" ht="15" customHeight="1" x14ac:dyDescent="0.25">
      <c r="A17" s="403"/>
      <c r="B17" s="1108">
        <v>60</v>
      </c>
      <c r="C17" s="1120" t="s">
        <v>209</v>
      </c>
      <c r="D17" s="105"/>
      <c r="E17" s="44"/>
      <c r="G17" s="407"/>
    </row>
    <row r="18" spans="1:7" s="597" customFormat="1" ht="15" customHeight="1" x14ac:dyDescent="0.25">
      <c r="A18" s="403"/>
      <c r="B18" s="399"/>
      <c r="C18" s="1120" t="s">
        <v>210</v>
      </c>
      <c r="D18" s="105"/>
      <c r="E18" s="44"/>
      <c r="G18" s="407"/>
    </row>
    <row r="19" spans="1:7" s="597" customFormat="1" ht="15" customHeight="1" x14ac:dyDescent="0.25">
      <c r="A19" s="403"/>
      <c r="B19" s="399"/>
      <c r="C19" s="715" t="s">
        <v>60</v>
      </c>
      <c r="D19" s="66"/>
      <c r="E19" s="44"/>
      <c r="G19" s="407"/>
    </row>
    <row r="20" spans="1:7" s="597" customFormat="1" ht="15" customHeight="1" x14ac:dyDescent="0.25">
      <c r="A20" s="403"/>
      <c r="B20" s="399"/>
      <c r="C20" s="1120" t="s">
        <v>155</v>
      </c>
      <c r="D20" s="105"/>
      <c r="E20" s="44"/>
      <c r="G20" s="407"/>
    </row>
    <row r="21" spans="1:7" s="597" customFormat="1" ht="15" customHeight="1" x14ac:dyDescent="0.25">
      <c r="A21" s="403"/>
      <c r="B21" s="399"/>
      <c r="C21" s="1120" t="s">
        <v>209</v>
      </c>
      <c r="D21" s="105"/>
      <c r="E21" s="44"/>
      <c r="G21" s="407"/>
    </row>
    <row r="22" spans="1:7" s="597" customFormat="1" ht="15" customHeight="1" x14ac:dyDescent="0.25">
      <c r="A22" s="403"/>
      <c r="B22" s="399"/>
      <c r="C22" s="1120" t="s">
        <v>211</v>
      </c>
      <c r="D22" s="105"/>
      <c r="E22" s="58"/>
      <c r="G22" s="407"/>
    </row>
    <row r="23" spans="1:7" s="597" customFormat="1" ht="15" customHeight="1" x14ac:dyDescent="0.25">
      <c r="A23" s="403"/>
      <c r="B23" s="401"/>
      <c r="C23" s="402" t="s">
        <v>748</v>
      </c>
      <c r="D23" s="466" t="str">
        <f>IF(AND(ISNUMBER(D14),ISNUMBER(D18),ISNUMBER(D22)),D14+D18+D22,"")</f>
        <v/>
      </c>
      <c r="E23" s="74"/>
      <c r="F23" s="478"/>
      <c r="G23" s="407"/>
    </row>
    <row r="24" spans="1:7" s="597" customFormat="1" ht="15" customHeight="1" x14ac:dyDescent="0.25">
      <c r="A24" s="403"/>
      <c r="B24" s="404"/>
      <c r="C24" s="405"/>
      <c r="D24" s="406"/>
      <c r="E24" s="406"/>
      <c r="F24" s="406"/>
      <c r="G24" s="407"/>
    </row>
    <row r="25" spans="1:7" s="398" customFormat="1" ht="60" customHeight="1" x14ac:dyDescent="0.25">
      <c r="A25" s="395" t="s">
        <v>749</v>
      </c>
      <c r="B25" s="396"/>
      <c r="C25" s="396"/>
      <c r="D25" s="396"/>
      <c r="E25" s="396"/>
      <c r="F25" s="396"/>
      <c r="G25" s="397"/>
    </row>
    <row r="26" spans="1:7" s="398" customFormat="1" ht="30" customHeight="1" x14ac:dyDescent="0.25">
      <c r="A26" s="1130" t="s">
        <v>750</v>
      </c>
      <c r="B26" s="410"/>
      <c r="C26" s="410"/>
      <c r="D26" s="410"/>
      <c r="E26" s="410"/>
      <c r="F26" s="410"/>
      <c r="G26" s="411"/>
    </row>
    <row r="27" spans="1:7" ht="30" customHeight="1" x14ac:dyDescent="0.25">
      <c r="B27" s="665" t="s">
        <v>123</v>
      </c>
      <c r="C27" s="666" t="s">
        <v>122</v>
      </c>
      <c r="D27" s="667" t="s">
        <v>751</v>
      </c>
      <c r="E27" s="668" t="s">
        <v>796</v>
      </c>
      <c r="F27" s="410"/>
      <c r="G27" s="590"/>
    </row>
    <row r="28" spans="1:7" s="597" customFormat="1" ht="60" customHeight="1" x14ac:dyDescent="0.25">
      <c r="A28" s="403"/>
      <c r="B28" s="669" t="s">
        <v>324</v>
      </c>
      <c r="C28" s="716" t="s">
        <v>752</v>
      </c>
      <c r="D28" s="416"/>
      <c r="E28" s="417"/>
      <c r="F28" s="410"/>
      <c r="G28" s="407"/>
    </row>
    <row r="29" spans="1:7" s="597" customFormat="1" ht="15" customHeight="1" x14ac:dyDescent="0.25">
      <c r="A29" s="403"/>
      <c r="B29" s="672" t="s">
        <v>324</v>
      </c>
      <c r="C29" s="660" t="s">
        <v>753</v>
      </c>
      <c r="D29" s="59"/>
      <c r="E29" s="105"/>
      <c r="F29" s="410"/>
      <c r="G29" s="407"/>
    </row>
    <row r="30" spans="1:7" s="597" customFormat="1" ht="15" customHeight="1" x14ac:dyDescent="0.25">
      <c r="A30" s="403"/>
      <c r="B30" s="399"/>
      <c r="C30" s="660" t="s">
        <v>754</v>
      </c>
      <c r="D30" s="70"/>
      <c r="E30" s="400"/>
      <c r="F30" s="410"/>
      <c r="G30" s="407"/>
    </row>
    <row r="31" spans="1:7" s="597" customFormat="1" ht="15" customHeight="1" x14ac:dyDescent="0.25">
      <c r="A31" s="403"/>
      <c r="B31" s="399"/>
      <c r="C31" s="673" t="s">
        <v>204</v>
      </c>
      <c r="D31" s="674" t="str">
        <f>IF(AND(ISNUMBER(D28),ISNUMBER(D29),ISNUMBER(D30)),SUM(D28:D30),"")</f>
        <v/>
      </c>
      <c r="E31" s="635" t="str">
        <f>IF(AND(ISNUMBER(E28),ISNUMBER(E29),ISNUMBER(E30)),SUM(E28:E30),"")</f>
        <v/>
      </c>
      <c r="F31" s="410"/>
      <c r="G31" s="407"/>
    </row>
    <row r="32" spans="1:7" s="597" customFormat="1" ht="15" customHeight="1" x14ac:dyDescent="0.25">
      <c r="A32" s="403"/>
      <c r="B32" s="670" t="s">
        <v>325</v>
      </c>
      <c r="C32" s="663" t="s">
        <v>755</v>
      </c>
      <c r="D32" s="468"/>
      <c r="E32" s="469"/>
      <c r="F32" s="410"/>
      <c r="G32" s="407"/>
    </row>
    <row r="33" spans="1:7" s="597" customFormat="1" ht="15" customHeight="1" x14ac:dyDescent="0.25">
      <c r="A33" s="403"/>
      <c r="B33" s="401"/>
      <c r="C33" s="420" t="s">
        <v>124</v>
      </c>
      <c r="D33" s="465" t="str">
        <f>IF(AND(ISNUMBER(D31),ISNUMBER(D32)),SUM(D31:D32),"")</f>
        <v/>
      </c>
      <c r="E33" s="466" t="str">
        <f>IF(AND(ISNUMBER(E31),ISNUMBER(E32)),SUM(E31:E32),"")</f>
        <v/>
      </c>
      <c r="F33" s="410"/>
      <c r="G33" s="407"/>
    </row>
    <row r="34" spans="1:7" s="398" customFormat="1" ht="45" customHeight="1" x14ac:dyDescent="0.25">
      <c r="A34" s="409" t="s">
        <v>756</v>
      </c>
      <c r="B34" s="410"/>
      <c r="C34" s="410"/>
      <c r="D34" s="410"/>
      <c r="E34" s="410"/>
      <c r="F34" s="410"/>
      <c r="G34" s="411"/>
    </row>
    <row r="35" spans="1:7" ht="30" customHeight="1" x14ac:dyDescent="0.25">
      <c r="B35" s="665" t="s">
        <v>123</v>
      </c>
      <c r="C35" s="666" t="s">
        <v>122</v>
      </c>
      <c r="D35" s="667" t="s">
        <v>751</v>
      </c>
      <c r="E35" s="668" t="s">
        <v>796</v>
      </c>
      <c r="F35" s="641" t="s">
        <v>798</v>
      </c>
      <c r="G35" s="590"/>
    </row>
    <row r="36" spans="1:7" s="597" customFormat="1" ht="15" customHeight="1" x14ac:dyDescent="0.25">
      <c r="A36" s="403"/>
      <c r="B36" s="1109" t="s">
        <v>327</v>
      </c>
      <c r="C36" s="717" t="s">
        <v>757</v>
      </c>
      <c r="D36" s="416"/>
      <c r="E36" s="417"/>
      <c r="F36" s="417"/>
      <c r="G36" s="407"/>
    </row>
    <row r="37" spans="1:7" s="597" customFormat="1" ht="15" customHeight="1" x14ac:dyDescent="0.25">
      <c r="A37" s="403"/>
      <c r="B37" s="1108" t="s">
        <v>327</v>
      </c>
      <c r="C37" s="659" t="s">
        <v>758</v>
      </c>
      <c r="D37" s="59"/>
      <c r="E37" s="105"/>
      <c r="F37" s="105"/>
      <c r="G37" s="407"/>
    </row>
    <row r="38" spans="1:7" s="597" customFormat="1" ht="15" customHeight="1" x14ac:dyDescent="0.25">
      <c r="A38" s="403"/>
      <c r="B38" s="1108">
        <v>69</v>
      </c>
      <c r="C38" s="671" t="s">
        <v>759</v>
      </c>
      <c r="D38" s="59"/>
      <c r="E38" s="105"/>
      <c r="F38" s="105"/>
      <c r="G38" s="407"/>
    </row>
    <row r="39" spans="1:7" s="597" customFormat="1" ht="15" customHeight="1" x14ac:dyDescent="0.25">
      <c r="A39" s="403"/>
      <c r="B39" s="1108">
        <v>78</v>
      </c>
      <c r="C39" s="671" t="s">
        <v>760</v>
      </c>
      <c r="D39" s="59"/>
      <c r="E39" s="105"/>
      <c r="F39" s="105"/>
      <c r="G39" s="407"/>
    </row>
    <row r="40" spans="1:7" s="597" customFormat="1" ht="15" customHeight="1" x14ac:dyDescent="0.25">
      <c r="A40" s="403"/>
      <c r="B40" s="1108">
        <v>79</v>
      </c>
      <c r="C40" s="671" t="s">
        <v>761</v>
      </c>
      <c r="D40" s="70"/>
      <c r="E40" s="400"/>
      <c r="F40" s="105"/>
      <c r="G40" s="407"/>
    </row>
    <row r="41" spans="1:7" s="597" customFormat="1" ht="15" customHeight="1" x14ac:dyDescent="0.25">
      <c r="A41" s="403"/>
      <c r="B41" s="718">
        <v>73</v>
      </c>
      <c r="C41" s="660" t="s">
        <v>762</v>
      </c>
      <c r="D41" s="662" t="str">
        <f>IF(ISNUMBER(D12),D12,"")</f>
        <v/>
      </c>
      <c r="E41" s="662" t="str">
        <f>IF(ISNUMBER(E12),E12,"")</f>
        <v/>
      </c>
      <c r="F41" s="105"/>
      <c r="G41" s="407"/>
    </row>
    <row r="42" spans="1:7" s="597" customFormat="1" ht="15" customHeight="1" x14ac:dyDescent="0.25">
      <c r="A42" s="403"/>
      <c r="B42" s="718" t="s">
        <v>763</v>
      </c>
      <c r="C42" s="605" t="s">
        <v>764</v>
      </c>
      <c r="D42" s="70"/>
      <c r="E42" s="400"/>
      <c r="F42" s="105"/>
      <c r="G42" s="407"/>
    </row>
    <row r="43" spans="1:7" s="597" customFormat="1" ht="30" customHeight="1" x14ac:dyDescent="0.25">
      <c r="A43" s="403"/>
      <c r="B43" s="1108">
        <v>75</v>
      </c>
      <c r="C43" s="719" t="s">
        <v>765</v>
      </c>
      <c r="D43" s="70"/>
      <c r="E43" s="400"/>
      <c r="F43" s="105"/>
      <c r="G43" s="407"/>
    </row>
    <row r="44" spans="1:7" s="597" customFormat="1" ht="15" customHeight="1" x14ac:dyDescent="0.25">
      <c r="A44" s="403"/>
      <c r="B44" s="718" t="s">
        <v>766</v>
      </c>
      <c r="C44" s="720" t="s">
        <v>767</v>
      </c>
      <c r="D44" s="70"/>
      <c r="E44" s="400"/>
      <c r="F44" s="105"/>
      <c r="G44" s="407"/>
    </row>
    <row r="45" spans="1:7" s="597" customFormat="1" ht="15" customHeight="1" x14ac:dyDescent="0.25">
      <c r="A45" s="403"/>
      <c r="B45" s="1108">
        <v>74</v>
      </c>
      <c r="C45" s="659" t="s">
        <v>768</v>
      </c>
      <c r="D45" s="70"/>
      <c r="E45" s="400"/>
      <c r="F45" s="105"/>
      <c r="G45" s="407"/>
    </row>
    <row r="46" spans="1:7" s="597" customFormat="1" ht="15" customHeight="1" x14ac:dyDescent="0.25">
      <c r="A46" s="403"/>
      <c r="B46" s="1008" t="s">
        <v>991</v>
      </c>
      <c r="C46" s="659" t="s">
        <v>769</v>
      </c>
      <c r="D46" s="70"/>
      <c r="E46" s="70"/>
      <c r="F46" s="105"/>
      <c r="G46" s="407"/>
    </row>
    <row r="47" spans="1:7" s="597" customFormat="1" ht="15" customHeight="1" x14ac:dyDescent="0.25">
      <c r="A47" s="403"/>
      <c r="B47" s="1108" t="s">
        <v>747</v>
      </c>
      <c r="C47" s="659" t="s">
        <v>804</v>
      </c>
      <c r="D47" s="47"/>
      <c r="E47" s="66"/>
      <c r="F47" s="635" t="str">
        <f>IF(ISNUMBER(D47),12.5*D47,"")</f>
        <v/>
      </c>
      <c r="G47" s="407"/>
    </row>
    <row r="48" spans="1:7" s="597" customFormat="1" ht="15" customHeight="1" x14ac:dyDescent="0.25">
      <c r="A48" s="403"/>
      <c r="B48" s="1108" t="s">
        <v>747</v>
      </c>
      <c r="C48" s="659" t="s">
        <v>805</v>
      </c>
      <c r="D48" s="47"/>
      <c r="E48" s="66"/>
      <c r="F48" s="635" t="str">
        <f>IF(ISNUMBER(D48),12.5*D48,"")</f>
        <v/>
      </c>
      <c r="G48" s="407"/>
    </row>
    <row r="49" spans="1:7" s="597" customFormat="1" ht="15" customHeight="1" x14ac:dyDescent="0.25">
      <c r="A49" s="403"/>
      <c r="B49" s="1108" t="s">
        <v>747</v>
      </c>
      <c r="C49" s="659" t="s">
        <v>806</v>
      </c>
      <c r="D49" s="47"/>
      <c r="E49" s="66"/>
      <c r="F49" s="635" t="str">
        <f>IF(ISNUMBER(D49),12.5*D49,"")</f>
        <v/>
      </c>
      <c r="G49" s="407"/>
    </row>
    <row r="50" spans="1:7" s="597" customFormat="1" ht="15" customHeight="1" x14ac:dyDescent="0.25">
      <c r="A50" s="403"/>
      <c r="B50" s="1108" t="s">
        <v>747</v>
      </c>
      <c r="C50" s="659" t="s">
        <v>807</v>
      </c>
      <c r="D50" s="47"/>
      <c r="E50" s="66"/>
      <c r="F50" s="635" t="str">
        <f>IF(ISNUMBER(D50),12.5*D50,"")</f>
        <v/>
      </c>
      <c r="G50" s="407"/>
    </row>
    <row r="51" spans="1:7" s="597" customFormat="1" ht="15" customHeight="1" x14ac:dyDescent="0.25">
      <c r="A51" s="403"/>
      <c r="B51" s="399"/>
      <c r="C51" s="1005" t="s">
        <v>982</v>
      </c>
      <c r="D51" s="427"/>
      <c r="E51" s="68"/>
      <c r="F51" s="966"/>
      <c r="G51" s="407"/>
    </row>
    <row r="52" spans="1:7" s="597" customFormat="1" ht="15" customHeight="1" x14ac:dyDescent="0.25">
      <c r="A52" s="403"/>
      <c r="B52" s="399"/>
      <c r="C52" s="1124" t="s">
        <v>85</v>
      </c>
      <c r="D52" s="473" t="str">
        <f>IF(AND(ISNUMBER(D33),ISNUMBER(D36),ISNUMBER(D37),ISNUMBER(D38),ISNUMBER(D39),ISNUMBER(D40),ISNUMBER(D41),ISNUMBER(D42),ISNUMBER(D43),ISNUMBER(D44),ISNUMBER(D45),ISNUMBER(D46)),D33-SUM(D36:D51),"")</f>
        <v/>
      </c>
      <c r="E52" s="474" t="str">
        <f>IF(AND(ISNUMBER(E33),ISNUMBER(E36),ISNUMBER(E37),ISNUMBER(E38),ISNUMBER(E39),ISNUMBER(E40),ISNUMBER(E41),ISNUMBER(E42),ISNUMBER(E43),ISNUMBER(E44),ISNUMBER(E45),ISNUMBER(E46)),E33-SUM(E36:E46),"")</f>
        <v/>
      </c>
      <c r="F52" s="474" t="str">
        <f>IF(AND(ISNUMBER(F36),ISNUMBER(F37),ISNUMBER(F38),ISNUMBER(F39),ISNUMBER(F40),ISNUMBER(F41),ISNUMBER(F42),ISNUMBER(F43),ISNUMBER(F44),ISNUMBER(F45),ISNUMBER(F46)),SUM(F36:F51),"")</f>
        <v/>
      </c>
      <c r="G52" s="407"/>
    </row>
    <row r="53" spans="1:7" s="597" customFormat="1" ht="28.5" x14ac:dyDescent="0.25">
      <c r="A53" s="403"/>
      <c r="B53" s="1108" t="s">
        <v>771</v>
      </c>
      <c r="C53" s="660" t="s">
        <v>772</v>
      </c>
      <c r="D53" s="468"/>
      <c r="E53" s="469"/>
      <c r="F53" s="482"/>
      <c r="G53" s="407"/>
    </row>
    <row r="54" spans="1:7" s="597" customFormat="1" ht="15" customHeight="1" x14ac:dyDescent="0.25">
      <c r="A54" s="403"/>
      <c r="B54" s="399"/>
      <c r="C54" s="1124" t="s">
        <v>85</v>
      </c>
      <c r="D54" s="473" t="str">
        <f>IF(AND(ISNUMBER(D52),ISNUMBER(D53)),D52-D53,"")</f>
        <v/>
      </c>
      <c r="E54" s="474" t="str">
        <f>IF(AND(ISNUMBER(E52),ISNUMBER(E53)),E52-E53,"")</f>
        <v/>
      </c>
      <c r="F54" s="474" t="str">
        <f>IF(AND(ISNUMBER(F52),ISNUMBER(F53)),F52+F53,"")</f>
        <v/>
      </c>
      <c r="G54" s="407"/>
    </row>
    <row r="55" spans="1:7" s="597" customFormat="1" ht="42.75" x14ac:dyDescent="0.25">
      <c r="A55" s="403"/>
      <c r="B55" s="1108" t="s">
        <v>773</v>
      </c>
      <c r="C55" s="660" t="s">
        <v>774</v>
      </c>
      <c r="D55" s="70"/>
      <c r="E55" s="400"/>
      <c r="F55" s="482"/>
      <c r="G55" s="407"/>
    </row>
    <row r="56" spans="1:7" s="597" customFormat="1" ht="15" customHeight="1" x14ac:dyDescent="0.25">
      <c r="A56" s="403"/>
      <c r="B56" s="1108">
        <v>87</v>
      </c>
      <c r="C56" s="605" t="s">
        <v>775</v>
      </c>
      <c r="D56" s="70"/>
      <c r="E56" s="400"/>
      <c r="F56" s="482"/>
      <c r="G56" s="407"/>
    </row>
    <row r="57" spans="1:7" s="597" customFormat="1" ht="15" customHeight="1" x14ac:dyDescent="0.25">
      <c r="A57" s="403"/>
      <c r="B57" s="399"/>
      <c r="C57" s="605" t="s">
        <v>776</v>
      </c>
      <c r="D57" s="70"/>
      <c r="E57" s="400"/>
      <c r="F57" s="482"/>
      <c r="G57" s="407"/>
    </row>
    <row r="58" spans="1:7" s="597" customFormat="1" ht="15" customHeight="1" x14ac:dyDescent="0.25">
      <c r="A58" s="403"/>
      <c r="B58" s="399"/>
      <c r="C58" s="1124" t="s">
        <v>86</v>
      </c>
      <c r="D58" s="473" t="str">
        <f>IF(AND(ISNUMBER(D54),ISNUMBER(D55),ISNUMBER(D56),ISNUMBER(D57)),D54-SUM(D55:D57),"")</f>
        <v/>
      </c>
      <c r="E58" s="474" t="str">
        <f>IF(AND(ISNUMBER(E54),ISNUMBER(E55),ISNUMBER(E56),ISNUMBER(E57)), E54-SUM(E55:E57),"")</f>
        <v/>
      </c>
      <c r="F58" s="474" t="str">
        <f>IF(AND(ISNUMBER(F54),ISNUMBER(F55),ISNUMBER(F56),ISNUMBER(F57)), F54+SUM(F55:F57),"")</f>
        <v/>
      </c>
      <c r="G58" s="407"/>
    </row>
    <row r="59" spans="1:7" s="597" customFormat="1" ht="15" customHeight="1" x14ac:dyDescent="0.25">
      <c r="A59" s="403"/>
      <c r="B59" s="399"/>
      <c r="C59" s="660" t="s">
        <v>125</v>
      </c>
      <c r="D59" s="661" t="str">
        <f>IF(AND(ISNUMBER(D80),ISNUMBER(D81)),D80-D81,"")</f>
        <v/>
      </c>
      <c r="E59" s="662" t="str">
        <f>IF(AND(ISNUMBER(E80),ISNUMBER(E81)),E80-E81,"")</f>
        <v/>
      </c>
      <c r="F59" s="66"/>
      <c r="G59" s="407"/>
    </row>
    <row r="60" spans="1:7" s="597" customFormat="1" ht="15" customHeight="1" x14ac:dyDescent="0.25">
      <c r="A60" s="403"/>
      <c r="B60" s="426"/>
      <c r="C60" s="663" t="s">
        <v>777</v>
      </c>
      <c r="D60" s="468"/>
      <c r="E60" s="469"/>
      <c r="F60" s="482"/>
      <c r="G60" s="407"/>
    </row>
    <row r="61" spans="1:7" s="597" customFormat="1" ht="15" customHeight="1" x14ac:dyDescent="0.25">
      <c r="A61" s="403"/>
      <c r="B61" s="599" t="s">
        <v>747</v>
      </c>
      <c r="C61" s="663" t="s">
        <v>904</v>
      </c>
      <c r="D61" s="427"/>
      <c r="E61" s="66"/>
      <c r="F61" s="635" t="str">
        <f>IF(ISNUMBER(D61),-12.5*D61,"")</f>
        <v/>
      </c>
      <c r="G61" s="407"/>
    </row>
    <row r="62" spans="1:7" s="597" customFormat="1" ht="15" customHeight="1" x14ac:dyDescent="0.25">
      <c r="A62" s="403"/>
      <c r="B62" s="426"/>
      <c r="C62" s="1009" t="s">
        <v>770</v>
      </c>
      <c r="D62" s="427"/>
      <c r="E62" s="68"/>
      <c r="F62" s="94"/>
      <c r="G62" s="407"/>
    </row>
    <row r="63" spans="1:7" s="597" customFormat="1" ht="15" customHeight="1" x14ac:dyDescent="0.25">
      <c r="A63" s="403"/>
      <c r="B63" s="523"/>
      <c r="C63" s="524" t="s">
        <v>778</v>
      </c>
      <c r="D63" s="461" t="str">
        <f>IF(AND(ISNUMBER(D33),ISNUMBER(D64)),D33-D64,"")</f>
        <v/>
      </c>
      <c r="E63" s="462" t="str">
        <f>IF(AND(ISNUMBER(E33),ISNUMBER(E64)),E33-E64,"")</f>
        <v/>
      </c>
      <c r="F63" s="462" t="str">
        <f>IF(AND(ISNUMBER(F58),ISNUMBER(F60)),SUM(F58,F60:F62),"")</f>
        <v/>
      </c>
      <c r="G63" s="407"/>
    </row>
    <row r="64" spans="1:7" s="597" customFormat="1" ht="15" customHeight="1" x14ac:dyDescent="0.25">
      <c r="A64" s="403"/>
      <c r="B64" s="428"/>
      <c r="C64" s="525" t="s">
        <v>779</v>
      </c>
      <c r="D64" s="463" t="str">
        <f>IF(AND(ISNUMBER(D58),ISNUMBER(D59),ISNUMBER(D60)),D58-SUM(D59:D62),"")</f>
        <v/>
      </c>
      <c r="E64" s="464" t="str">
        <f>IF(AND(ISNUMBER(E58),ISNUMBER(E59),ISNUMBER(E60)),E58-SUM(E59:E60),"")</f>
        <v/>
      </c>
      <c r="F64" s="56"/>
      <c r="G64" s="407"/>
    </row>
    <row r="65" spans="1:7" s="597" customFormat="1" ht="15" customHeight="1" x14ac:dyDescent="0.25">
      <c r="A65" s="403"/>
      <c r="B65" s="429"/>
      <c r="C65" s="429"/>
      <c r="D65" s="1843"/>
      <c r="E65" s="1843"/>
      <c r="F65" s="1843"/>
      <c r="G65" s="407"/>
    </row>
    <row r="66" spans="1:7" s="398" customFormat="1" ht="60" customHeight="1" x14ac:dyDescent="0.25">
      <c r="A66" s="395" t="s">
        <v>780</v>
      </c>
      <c r="B66" s="396"/>
      <c r="C66" s="396"/>
      <c r="D66" s="396"/>
      <c r="E66" s="396"/>
      <c r="F66" s="396"/>
      <c r="G66" s="397"/>
    </row>
    <row r="67" spans="1:7" s="398" customFormat="1" ht="30" customHeight="1" x14ac:dyDescent="0.25">
      <c r="A67" s="1130" t="s">
        <v>781</v>
      </c>
      <c r="B67" s="410"/>
      <c r="C67" s="410"/>
      <c r="D67" s="410"/>
      <c r="E67" s="410"/>
      <c r="F67" s="410"/>
      <c r="G67" s="411"/>
    </row>
    <row r="68" spans="1:7" ht="30" customHeight="1" x14ac:dyDescent="0.25">
      <c r="B68" s="412" t="s">
        <v>123</v>
      </c>
      <c r="C68" s="413" t="s">
        <v>122</v>
      </c>
      <c r="D68" s="414" t="s">
        <v>751</v>
      </c>
      <c r="E68" s="470" t="s">
        <v>796</v>
      </c>
      <c r="F68" s="410"/>
      <c r="G68" s="590"/>
    </row>
    <row r="69" spans="1:7" s="597" customFormat="1" ht="30" customHeight="1" x14ac:dyDescent="0.25">
      <c r="A69" s="403"/>
      <c r="B69" s="415" t="s">
        <v>326</v>
      </c>
      <c r="C69" s="1115" t="s">
        <v>386</v>
      </c>
      <c r="D69" s="431"/>
      <c r="E69" s="432"/>
      <c r="F69" s="410"/>
      <c r="G69" s="407"/>
    </row>
    <row r="70" spans="1:7" s="597" customFormat="1" ht="15" customHeight="1" x14ac:dyDescent="0.25">
      <c r="A70" s="403"/>
      <c r="B70" s="419" t="s">
        <v>325</v>
      </c>
      <c r="C70" s="1116" t="s">
        <v>981</v>
      </c>
      <c r="D70" s="70"/>
      <c r="E70" s="400"/>
      <c r="F70" s="410"/>
      <c r="G70" s="407"/>
    </row>
    <row r="71" spans="1:7" s="597" customFormat="1" ht="15" customHeight="1" x14ac:dyDescent="0.25">
      <c r="A71" s="403"/>
      <c r="B71" s="401"/>
      <c r="C71" s="402" t="s">
        <v>980</v>
      </c>
      <c r="D71" s="465" t="str">
        <f>IF(AND(ISNUMBER(D69),ISNUMBER(D70)),SUM(D69:D70),"")</f>
        <v/>
      </c>
      <c r="E71" s="466" t="str">
        <f>IF(AND(ISNUMBER(E69),ISNUMBER(E70)),SUM(E69:E70),"")</f>
        <v/>
      </c>
      <c r="F71" s="410"/>
      <c r="G71" s="407"/>
    </row>
    <row r="72" spans="1:7" s="398" customFormat="1" ht="45" customHeight="1" x14ac:dyDescent="0.25">
      <c r="A72" s="409" t="s">
        <v>782</v>
      </c>
      <c r="B72" s="410"/>
      <c r="C72" s="410"/>
      <c r="D72" s="410"/>
      <c r="E72" s="410"/>
      <c r="F72" s="410"/>
      <c r="G72" s="411"/>
    </row>
    <row r="73" spans="1:7" ht="30" customHeight="1" x14ac:dyDescent="0.25">
      <c r="B73" s="412" t="s">
        <v>123</v>
      </c>
      <c r="C73" s="413" t="s">
        <v>122</v>
      </c>
      <c r="D73" s="414" t="s">
        <v>751</v>
      </c>
      <c r="E73" s="470" t="s">
        <v>796</v>
      </c>
      <c r="F73" s="1010" t="s">
        <v>798</v>
      </c>
      <c r="G73" s="590"/>
    </row>
    <row r="74" spans="1:7" s="597" customFormat="1" ht="15" customHeight="1" x14ac:dyDescent="0.25">
      <c r="A74" s="403"/>
      <c r="B74" s="1114">
        <v>78</v>
      </c>
      <c r="C74" s="433" t="s">
        <v>808</v>
      </c>
      <c r="D74" s="431"/>
      <c r="E74" s="432"/>
      <c r="F74" s="432"/>
      <c r="G74" s="407"/>
    </row>
    <row r="75" spans="1:7" s="597" customFormat="1" ht="15" customHeight="1" x14ac:dyDescent="0.25">
      <c r="A75" s="403"/>
      <c r="B75" s="1112">
        <v>79</v>
      </c>
      <c r="C75" s="422" t="s">
        <v>791</v>
      </c>
      <c r="D75" s="70"/>
      <c r="E75" s="400"/>
      <c r="F75" s="400"/>
      <c r="G75" s="407"/>
    </row>
    <row r="76" spans="1:7" s="597" customFormat="1" ht="30" customHeight="1" x14ac:dyDescent="0.25">
      <c r="A76" s="403"/>
      <c r="B76" s="1112" t="s">
        <v>771</v>
      </c>
      <c r="C76" s="1113" t="s">
        <v>772</v>
      </c>
      <c r="D76" s="70"/>
      <c r="E76" s="400"/>
      <c r="F76" s="400"/>
      <c r="G76" s="407"/>
    </row>
    <row r="77" spans="1:7" s="597" customFormat="1" ht="30" customHeight="1" x14ac:dyDescent="0.25">
      <c r="A77" s="403"/>
      <c r="B77" s="1112" t="s">
        <v>773</v>
      </c>
      <c r="C77" s="1113" t="s">
        <v>774</v>
      </c>
      <c r="D77" s="70"/>
      <c r="E77" s="400"/>
      <c r="F77" s="400"/>
      <c r="G77" s="407"/>
    </row>
    <row r="78" spans="1:7" s="597" customFormat="1" ht="15" customHeight="1" x14ac:dyDescent="0.25">
      <c r="A78" s="403"/>
      <c r="B78" s="399"/>
      <c r="C78" s="421" t="s">
        <v>784</v>
      </c>
      <c r="D78" s="427"/>
      <c r="E78" s="68"/>
      <c r="F78" s="966"/>
      <c r="G78" s="407"/>
    </row>
    <row r="79" spans="1:7" s="597" customFormat="1" ht="15" customHeight="1" x14ac:dyDescent="0.25">
      <c r="A79" s="403"/>
      <c r="B79" s="426"/>
      <c r="C79" s="471" t="s">
        <v>151</v>
      </c>
      <c r="D79" s="982" t="str">
        <f>IF(AND(ISNUMBER(D99),ISNUMBER(D100)),D99-D100,"")</f>
        <v/>
      </c>
      <c r="E79" s="107" t="str">
        <f>IF(AND(ISNUMBER(E99),ISNUMBER(E100)),E99-E100,"")</f>
        <v/>
      </c>
      <c r="F79" s="66"/>
      <c r="G79" s="407"/>
    </row>
    <row r="80" spans="1:7" s="597" customFormat="1" ht="15" customHeight="1" x14ac:dyDescent="0.25">
      <c r="A80" s="403"/>
      <c r="B80" s="434"/>
      <c r="C80" s="435" t="s">
        <v>87</v>
      </c>
      <c r="D80" s="461" t="str">
        <f>IF(AND(ISNUMBER(D74),ISNUMBER(D75),ISNUMBER(D76),ISNUMBER(D77),ISNUMBER(D79)),SUM(D74:D79),"")</f>
        <v/>
      </c>
      <c r="E80" s="462" t="str">
        <f>IF(AND(ISNUMBER(E74),ISNUMBER(E75),ISNUMBER(E76),ISNUMBER(E77),ISNUMBER(E79)),SUM(E74:E77,E79),"")</f>
        <v/>
      </c>
      <c r="F80" s="462" t="str">
        <f>IF(AND(ISNUMBER(F74),ISNUMBER(F75),ISNUMBER(F76),ISNUMBER(F77)),SUM(F74:F78),"")</f>
        <v/>
      </c>
      <c r="G80" s="407"/>
    </row>
    <row r="81" spans="1:7" s="597" customFormat="1" ht="15" customHeight="1" x14ac:dyDescent="0.25">
      <c r="A81" s="403"/>
      <c r="B81" s="426"/>
      <c r="C81" s="526" t="s">
        <v>152</v>
      </c>
      <c r="D81" s="527" t="str">
        <f>IF(AND(ISNUMBER(D71),ISNUMBER(D80)),MIN(D71,D80),"")</f>
        <v/>
      </c>
      <c r="E81" s="528" t="str">
        <f>IF(AND(ISNUMBER(E71),ISNUMBER(E80)),MIN(E71,E80),"")</f>
        <v/>
      </c>
      <c r="F81" s="68"/>
      <c r="G81" s="407"/>
    </row>
    <row r="82" spans="1:7" s="597" customFormat="1" ht="15" customHeight="1" x14ac:dyDescent="0.25">
      <c r="A82" s="403"/>
      <c r="B82" s="428"/>
      <c r="C82" s="525" t="s">
        <v>785</v>
      </c>
      <c r="D82" s="463" t="str">
        <f>IF(AND(ISNUMBER(D71),ISNUMBER(D81)),D71-D81,"")</f>
        <v/>
      </c>
      <c r="E82" s="464" t="str">
        <f>IF(AND(ISNUMBER(E71),ISNUMBER(E81)),E71-E81,"")</f>
        <v/>
      </c>
      <c r="F82" s="56"/>
      <c r="G82" s="407"/>
    </row>
    <row r="83" spans="1:7" s="597" customFormat="1" ht="15" customHeight="1" x14ac:dyDescent="0.25">
      <c r="A83" s="403"/>
      <c r="B83" s="429"/>
      <c r="C83" s="430"/>
      <c r="D83" s="1843"/>
      <c r="E83" s="1843"/>
      <c r="F83" s="1843"/>
      <c r="G83" s="407"/>
    </row>
    <row r="84" spans="1:7" s="398" customFormat="1" ht="60" customHeight="1" x14ac:dyDescent="0.25">
      <c r="A84" s="395" t="s">
        <v>786</v>
      </c>
      <c r="B84" s="396"/>
      <c r="C84" s="396"/>
      <c r="D84" s="396"/>
      <c r="E84" s="396"/>
      <c r="F84" s="396"/>
      <c r="G84" s="397"/>
    </row>
    <row r="85" spans="1:7" s="398" customFormat="1" ht="30" customHeight="1" x14ac:dyDescent="0.25">
      <c r="A85" s="1130" t="s">
        <v>787</v>
      </c>
      <c r="B85" s="410"/>
      <c r="C85" s="410"/>
      <c r="D85" s="410"/>
      <c r="E85" s="410"/>
      <c r="F85" s="410"/>
      <c r="G85" s="411"/>
    </row>
    <row r="86" spans="1:7" ht="30" customHeight="1" x14ac:dyDescent="0.25">
      <c r="B86" s="412" t="s">
        <v>123</v>
      </c>
      <c r="C86" s="413" t="s">
        <v>122</v>
      </c>
      <c r="D86" s="414" t="s">
        <v>751</v>
      </c>
      <c r="E86" s="470" t="s">
        <v>796</v>
      </c>
      <c r="F86" s="410"/>
      <c r="G86" s="590"/>
    </row>
    <row r="87" spans="1:7" s="597" customFormat="1" ht="30" customHeight="1" x14ac:dyDescent="0.25">
      <c r="A87" s="403"/>
      <c r="B87" s="418" t="s">
        <v>153</v>
      </c>
      <c r="C87" s="1113" t="s">
        <v>387</v>
      </c>
      <c r="D87" s="70"/>
      <c r="E87" s="400"/>
      <c r="F87" s="410"/>
      <c r="G87" s="407"/>
    </row>
    <row r="88" spans="1:7" s="597" customFormat="1" ht="15" customHeight="1" x14ac:dyDescent="0.25">
      <c r="A88" s="403"/>
      <c r="B88" s="418" t="s">
        <v>325</v>
      </c>
      <c r="C88" s="1113" t="s">
        <v>788</v>
      </c>
      <c r="D88" s="70"/>
      <c r="E88" s="400"/>
      <c r="F88" s="410"/>
      <c r="G88" s="407"/>
    </row>
    <row r="89" spans="1:7" s="597" customFormat="1" ht="15" customHeight="1" x14ac:dyDescent="0.25">
      <c r="A89" s="403"/>
      <c r="B89" s="65"/>
      <c r="C89" s="467" t="s">
        <v>300</v>
      </c>
      <c r="D89" s="84" t="str">
        <f>IF(ISNUMBER($D23),$D23,"")</f>
        <v/>
      </c>
      <c r="E89" s="20" t="str">
        <f>IF(ISNUMBER($D23),$D23,"")</f>
        <v/>
      </c>
      <c r="F89" s="410"/>
      <c r="G89" s="407"/>
    </row>
    <row r="90" spans="1:7" s="597" customFormat="1" ht="15" customHeight="1" x14ac:dyDescent="0.25">
      <c r="A90" s="403"/>
      <c r="B90" s="521"/>
      <c r="C90" s="522" t="s">
        <v>810</v>
      </c>
      <c r="D90" s="61"/>
      <c r="E90" s="94"/>
      <c r="F90" s="5"/>
      <c r="G90" s="407"/>
    </row>
    <row r="91" spans="1:7" s="597" customFormat="1" ht="15" customHeight="1" x14ac:dyDescent="0.25">
      <c r="A91" s="403"/>
      <c r="B91" s="401"/>
      <c r="C91" s="420" t="s">
        <v>789</v>
      </c>
      <c r="D91" s="519" t="str">
        <f>IF(AND(ISNUMBER(D87),ISNUMBER(D88),ISNUMBER(D89)),SUM(D87:D90),"")</f>
        <v/>
      </c>
      <c r="E91" s="520" t="str">
        <f>IF(AND(ISNUMBER(E87),ISNUMBER(E88),ISNUMBER(E89)),SUM(E87:E90),"")</f>
        <v/>
      </c>
      <c r="F91" s="410"/>
      <c r="G91" s="407"/>
    </row>
    <row r="92" spans="1:7" s="398" customFormat="1" ht="45" customHeight="1" x14ac:dyDescent="0.25">
      <c r="A92" s="409" t="s">
        <v>790</v>
      </c>
      <c r="B92" s="410"/>
      <c r="C92" s="410"/>
      <c r="D92" s="410"/>
      <c r="E92" s="410"/>
      <c r="F92" s="410"/>
      <c r="G92" s="411"/>
    </row>
    <row r="93" spans="1:7" ht="30" customHeight="1" x14ac:dyDescent="0.25">
      <c r="B93" s="412" t="s">
        <v>123</v>
      </c>
      <c r="C93" s="413" t="s">
        <v>122</v>
      </c>
      <c r="D93" s="414" t="s">
        <v>751</v>
      </c>
      <c r="E93" s="470" t="s">
        <v>796</v>
      </c>
      <c r="F93" s="1010" t="s">
        <v>798</v>
      </c>
      <c r="G93" s="590"/>
    </row>
    <row r="94" spans="1:7" s="597" customFormat="1" ht="15" customHeight="1" x14ac:dyDescent="0.25">
      <c r="A94" s="403"/>
      <c r="B94" s="1114">
        <v>78</v>
      </c>
      <c r="C94" s="433" t="s">
        <v>809</v>
      </c>
      <c r="D94" s="431"/>
      <c r="E94" s="432"/>
      <c r="F94" s="432"/>
      <c r="G94" s="407"/>
    </row>
    <row r="95" spans="1:7" s="597" customFormat="1" ht="15" customHeight="1" x14ac:dyDescent="0.25">
      <c r="A95" s="403"/>
      <c r="B95" s="1112">
        <v>79</v>
      </c>
      <c r="C95" s="422" t="s">
        <v>783</v>
      </c>
      <c r="D95" s="70"/>
      <c r="E95" s="400"/>
      <c r="F95" s="400"/>
      <c r="G95" s="407"/>
    </row>
    <row r="96" spans="1:7" s="597" customFormat="1" ht="30" customHeight="1" x14ac:dyDescent="0.25">
      <c r="A96" s="403"/>
      <c r="B96" s="1112" t="s">
        <v>771</v>
      </c>
      <c r="C96" s="1113" t="s">
        <v>772</v>
      </c>
      <c r="D96" s="70"/>
      <c r="E96" s="400"/>
      <c r="F96" s="400"/>
      <c r="G96" s="407"/>
    </row>
    <row r="97" spans="1:11" s="597" customFormat="1" ht="45" customHeight="1" x14ac:dyDescent="0.25">
      <c r="A97" s="403"/>
      <c r="B97" s="1112" t="s">
        <v>773</v>
      </c>
      <c r="C97" s="1113" t="s">
        <v>774</v>
      </c>
      <c r="D97" s="70"/>
      <c r="E97" s="400"/>
      <c r="F97" s="400"/>
      <c r="G97" s="407"/>
    </row>
    <row r="98" spans="1:11" s="597" customFormat="1" ht="15" customHeight="1" x14ac:dyDescent="0.25">
      <c r="A98" s="403"/>
      <c r="B98" s="399"/>
      <c r="C98" s="421" t="s">
        <v>792</v>
      </c>
      <c r="D98" s="427"/>
      <c r="E98" s="68"/>
      <c r="F98" s="400"/>
      <c r="G98" s="407"/>
    </row>
    <row r="99" spans="1:11" s="597" customFormat="1" ht="15" customHeight="1" x14ac:dyDescent="0.25">
      <c r="A99" s="403"/>
      <c r="B99" s="434"/>
      <c r="C99" s="435" t="s">
        <v>793</v>
      </c>
      <c r="D99" s="461" t="str">
        <f>IF(AND(ISNUMBER(D94),ISNUMBER(D95),ISNUMBER(D96),ISNUMBER(D97)),SUM(D94:D98),"")</f>
        <v/>
      </c>
      <c r="E99" s="462" t="str">
        <f>IF(AND(ISNUMBER(E94),ISNUMBER(E95),ISNUMBER(E96),ISNUMBER(E97)),SUM(E94:E97),"")</f>
        <v/>
      </c>
      <c r="F99" s="476" t="str">
        <f>IF(AND(ISNUMBER(F94),ISNUMBER(F95),ISNUMBER(F96),ISNUMBER(F97),ISNUMBER(F98)), SUM(F94:F98), "")</f>
        <v/>
      </c>
      <c r="G99" s="407"/>
    </row>
    <row r="100" spans="1:11" s="597" customFormat="1" ht="15" customHeight="1" x14ac:dyDescent="0.25">
      <c r="A100" s="403"/>
      <c r="B100" s="426"/>
      <c r="C100" s="529" t="s">
        <v>794</v>
      </c>
      <c r="D100" s="527" t="str">
        <f>IF(AND(ISNUMBER(D91),ISNUMBER(D99)),MIN(D91,D99),"")</f>
        <v/>
      </c>
      <c r="E100" s="528" t="str">
        <f>IF(AND(ISNUMBER(E91),ISNUMBER(E99)),MIN(E91,E99),"")</f>
        <v/>
      </c>
      <c r="F100" s="68"/>
      <c r="G100" s="407"/>
    </row>
    <row r="101" spans="1:11" s="597" customFormat="1" ht="15" customHeight="1" x14ac:dyDescent="0.25">
      <c r="A101" s="403"/>
      <c r="B101" s="428"/>
      <c r="C101" s="530" t="s">
        <v>795</v>
      </c>
      <c r="D101" s="463" t="str">
        <f>IF(AND(ISNUMBER(D91),ISNUMBER(D100)),D91-D100,"")</f>
        <v/>
      </c>
      <c r="E101" s="464" t="str">
        <f>IF(AND(ISNUMBER(E91),ISNUMBER(E100)),E91-E100,"")</f>
        <v/>
      </c>
      <c r="F101" s="56"/>
      <c r="G101" s="407"/>
    </row>
    <row r="102" spans="1:11" s="597" customFormat="1" ht="15" customHeight="1" x14ac:dyDescent="0.25">
      <c r="A102" s="403"/>
      <c r="B102" s="429"/>
      <c r="C102" s="430"/>
      <c r="D102" s="1843"/>
      <c r="E102" s="1843"/>
      <c r="F102" s="1843"/>
      <c r="G102" s="407"/>
    </row>
    <row r="103" spans="1:11" s="398" customFormat="1" ht="60" customHeight="1" x14ac:dyDescent="0.25">
      <c r="A103" s="1907" t="s">
        <v>992</v>
      </c>
      <c r="B103" s="1908"/>
      <c r="C103" s="1908"/>
      <c r="D103" s="1908"/>
      <c r="E103" s="1908"/>
      <c r="F103" s="1908"/>
      <c r="G103" s="397"/>
    </row>
    <row r="104" spans="1:11" s="1019" customFormat="1" ht="30" customHeight="1" x14ac:dyDescent="0.25">
      <c r="A104" s="182"/>
      <c r="B104" s="412" t="s">
        <v>123</v>
      </c>
      <c r="C104" s="1103"/>
      <c r="D104" s="414" t="s">
        <v>751</v>
      </c>
      <c r="E104" s="470" t="s">
        <v>796</v>
      </c>
      <c r="G104" s="1024"/>
      <c r="K104" s="1024"/>
    </row>
    <row r="105" spans="1:11" s="1019" customFormat="1" ht="15" customHeight="1" x14ac:dyDescent="0.25">
      <c r="A105" s="182"/>
      <c r="B105" s="523"/>
      <c r="C105" s="991" t="s">
        <v>1001</v>
      </c>
      <c r="D105" s="38"/>
      <c r="E105" s="38"/>
      <c r="G105" s="1024"/>
      <c r="K105" s="1024"/>
    </row>
    <row r="106" spans="1:11" s="1019" customFormat="1" ht="15" customHeight="1" x14ac:dyDescent="0.25">
      <c r="A106" s="182"/>
      <c r="B106" s="399"/>
      <c r="C106" s="1037" t="s">
        <v>976</v>
      </c>
      <c r="D106" s="105"/>
      <c r="E106" s="105"/>
      <c r="G106" s="1024"/>
      <c r="K106" s="1024"/>
    </row>
    <row r="107" spans="1:11" s="1019" customFormat="1" ht="15" customHeight="1" x14ac:dyDescent="0.25">
      <c r="A107" s="182"/>
      <c r="B107" s="399"/>
      <c r="C107" s="1037" t="s">
        <v>977</v>
      </c>
      <c r="D107" s="105"/>
      <c r="E107" s="105"/>
      <c r="G107" s="1024"/>
      <c r="K107" s="1024"/>
    </row>
    <row r="108" spans="1:11" s="1019" customFormat="1" ht="15" customHeight="1" x14ac:dyDescent="0.25">
      <c r="A108" s="182"/>
      <c r="B108" s="428"/>
      <c r="C108" s="32" t="s">
        <v>978</v>
      </c>
      <c r="D108" s="480"/>
      <c r="E108" s="480"/>
      <c r="G108" s="1024"/>
      <c r="K108" s="1024"/>
    </row>
    <row r="109" spans="1:11" s="398" customFormat="1" ht="15" customHeight="1" x14ac:dyDescent="0.25">
      <c r="A109" s="409"/>
      <c r="B109" s="523"/>
      <c r="C109" s="991" t="s">
        <v>1002</v>
      </c>
      <c r="D109" s="38"/>
      <c r="E109" s="38"/>
      <c r="F109" s="410"/>
      <c r="G109" s="411"/>
    </row>
    <row r="110" spans="1:11" s="398" customFormat="1" ht="15" customHeight="1" x14ac:dyDescent="0.25">
      <c r="A110" s="409"/>
      <c r="B110" s="399"/>
      <c r="C110" s="1037" t="s">
        <v>976</v>
      </c>
      <c r="D110" s="105"/>
      <c r="E110" s="105"/>
      <c r="F110" s="410"/>
      <c r="G110" s="411"/>
    </row>
    <row r="111" spans="1:11" s="398" customFormat="1" ht="15" customHeight="1" x14ac:dyDescent="0.25">
      <c r="A111" s="409"/>
      <c r="B111" s="399"/>
      <c r="C111" s="1037" t="s">
        <v>977</v>
      </c>
      <c r="D111" s="105"/>
      <c r="E111" s="105"/>
      <c r="F111" s="410"/>
      <c r="G111" s="411"/>
    </row>
    <row r="112" spans="1:11" s="398" customFormat="1" ht="15" customHeight="1" x14ac:dyDescent="0.25">
      <c r="A112" s="409"/>
      <c r="B112" s="428"/>
      <c r="C112" s="32" t="s">
        <v>978</v>
      </c>
      <c r="D112" s="480"/>
      <c r="E112" s="480"/>
      <c r="F112" s="410"/>
      <c r="G112" s="411"/>
    </row>
    <row r="113" spans="1:7" s="597" customFormat="1" ht="15" customHeight="1" x14ac:dyDescent="0.25">
      <c r="A113" s="436"/>
      <c r="B113" s="437"/>
      <c r="C113" s="438"/>
      <c r="D113" s="1844"/>
      <c r="E113" s="1844"/>
      <c r="F113" s="1844"/>
      <c r="G113" s="439"/>
    </row>
  </sheetData>
  <dataConsolidate/>
  <mergeCells count="1">
    <mergeCell ref="A103:F103"/>
  </mergeCells>
  <conditionalFormatting sqref="D8:D14 E12 E14 D16:D18 D20:D22 D28:E29 D32:E32 D36:E40 D44:E46 D47:D51 D53:E53 D55:E57 D60:E60 D61:D62 D69:E70 D74:E77 D78 D87:E88 D90:E90 D94:E97 D98 D106:E108 D110:E112">
    <cfRule type="cellIs" dxfId="316" priority="2" stopIfTrue="1" operator="lessThan">
      <formula>0</formula>
    </cfRule>
  </conditionalFormatting>
  <printOptions headings="1"/>
  <pageMargins left="0.59055118110236227" right="0.59055118110236227" top="0.98425196850393704" bottom="0.98425196850393704" header="0.51181102362204722" footer="0.51181102362204722"/>
  <pageSetup paperSize="9" scale="50" fitToHeight="10" pageOrder="overThenDown" orientation="landscape" r:id="rId1"/>
  <headerFooter alignWithMargins="0">
    <oddHeader>&amp;L&amp;"Segoe UI,Bold"&amp;14Basel Committee on Banking Supervision
Basel III monitoring template&amp;C&amp;"Segoe UI,Regular"&amp;14&amp;F
&amp;A&amp;R&amp;"Segoe UI,Bold"&amp;14Confidential when completed</oddHeader>
    <oddFooter>&amp;L&amp;"Segoe UI,Regular"&amp;14&amp;D  &amp;T&amp;R&amp;"Segoe UI,Regular"&amp;14Page &amp;P of &amp;N</oddFooter>
  </headerFooter>
  <rowBreaks count="3" manualBreakCount="3">
    <brk id="33" max="5" man="1"/>
    <brk id="65" max="5" man="1"/>
    <brk id="83" max="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6" tint="0.59999389629810485"/>
  </sheetPr>
  <dimension ref="A1:AI32"/>
  <sheetViews>
    <sheetView zoomScale="75" zoomScaleNormal="75" workbookViewId="0">
      <pane ySplit="1" topLeftCell="A2" activePane="bottomLeft" state="frozen"/>
      <selection pane="bottomLeft"/>
    </sheetView>
  </sheetViews>
  <sheetFormatPr defaultColWidth="0" defaultRowHeight="15" customHeight="1" zeroHeight="1" x14ac:dyDescent="0.25"/>
  <cols>
    <col min="1" max="1" width="1.7109375" style="1013" customWidth="1"/>
    <col min="2" max="2" width="10.7109375" style="1013" customWidth="1"/>
    <col min="3" max="3" width="200.7109375" style="1013" customWidth="1"/>
    <col min="4" max="34" width="16.7109375" style="1013" customWidth="1"/>
    <col min="35" max="35" width="1.7109375" style="1013" customWidth="1"/>
    <col min="36" max="16384" width="16.7109375" style="1013" hidden="1"/>
  </cols>
  <sheetData>
    <row r="1" spans="1:35" ht="30" customHeight="1" x14ac:dyDescent="0.55000000000000004">
      <c r="A1" s="995" t="s">
        <v>987</v>
      </c>
      <c r="B1" s="996"/>
      <c r="C1" s="996"/>
      <c r="D1" s="1085" t="str">
        <f>CONCATENATE("Reporting unit: ", 'General Info'!$C$40, " ", 'General Info'!$C$39)</f>
        <v xml:space="preserve">Reporting unit: 1 </v>
      </c>
      <c r="E1" s="1011"/>
      <c r="F1" s="1011"/>
      <c r="G1" s="1011"/>
      <c r="H1" s="1011"/>
      <c r="I1" s="1011"/>
      <c r="J1" s="1011"/>
      <c r="K1" s="1011"/>
      <c r="L1" s="1011"/>
      <c r="M1" s="1011"/>
      <c r="N1" s="1011"/>
      <c r="O1" s="1011"/>
      <c r="P1" s="1011"/>
      <c r="Q1" s="1011"/>
      <c r="R1" s="1011"/>
      <c r="S1" s="1011"/>
      <c r="T1" s="1011"/>
      <c r="U1" s="1011"/>
      <c r="V1" s="1011"/>
      <c r="W1" s="1011"/>
      <c r="X1" s="1011"/>
      <c r="Y1" s="1011"/>
      <c r="Z1" s="1011"/>
      <c r="AA1" s="1011"/>
      <c r="AB1" s="1011"/>
      <c r="AC1" s="1011"/>
      <c r="AD1" s="1011"/>
      <c r="AE1" s="1011"/>
      <c r="AF1" s="1011"/>
      <c r="AG1" s="1011"/>
      <c r="AH1" s="1011"/>
      <c r="AI1" s="1012"/>
    </row>
    <row r="2" spans="1:35" s="1019" customFormat="1" ht="30" customHeight="1" x14ac:dyDescent="0.3">
      <c r="A2" s="1014" t="s">
        <v>1024</v>
      </c>
      <c r="B2" s="1015"/>
      <c r="C2" s="1016"/>
      <c r="D2" s="1016"/>
      <c r="E2" s="1016"/>
      <c r="F2" s="1017"/>
      <c r="G2" s="1017"/>
      <c r="H2" s="1017"/>
      <c r="I2" s="1017"/>
      <c r="J2" s="1017"/>
      <c r="K2" s="1017"/>
      <c r="L2" s="1017"/>
      <c r="M2" s="1017"/>
      <c r="N2" s="1017"/>
      <c r="O2" s="1017"/>
      <c r="P2" s="1017"/>
      <c r="Q2" s="1017"/>
      <c r="R2" s="1017"/>
      <c r="S2" s="1017"/>
      <c r="T2" s="1017"/>
      <c r="U2" s="1017"/>
      <c r="V2" s="1017"/>
      <c r="W2" s="1017"/>
      <c r="X2" s="1017"/>
      <c r="Y2" s="1017"/>
      <c r="Z2" s="1017"/>
      <c r="AA2" s="1017"/>
      <c r="AB2" s="1017"/>
      <c r="AC2" s="1017"/>
      <c r="AD2" s="1017"/>
      <c r="AE2" s="1017"/>
      <c r="AF2" s="1017"/>
      <c r="AG2" s="1017"/>
      <c r="AH2" s="1017"/>
      <c r="AI2" s="1018"/>
    </row>
    <row r="3" spans="1:35" ht="45" customHeight="1" x14ac:dyDescent="0.25">
      <c r="A3" s="1020"/>
      <c r="B3" s="1021" t="s">
        <v>187</v>
      </c>
      <c r="C3" s="1022"/>
      <c r="D3" s="1021"/>
      <c r="E3" s="1023"/>
      <c r="F3" s="1019"/>
      <c r="G3" s="1019"/>
      <c r="H3" s="1019"/>
      <c r="I3" s="1019"/>
      <c r="J3" s="1019"/>
      <c r="K3" s="1019"/>
      <c r="L3" s="1019"/>
      <c r="M3" s="1019"/>
      <c r="N3" s="1019"/>
      <c r="O3" s="1019"/>
      <c r="P3" s="1019"/>
      <c r="Q3" s="1019"/>
      <c r="R3" s="1019"/>
      <c r="S3" s="1019"/>
      <c r="T3" s="1019"/>
      <c r="U3" s="1019"/>
      <c r="V3" s="1019"/>
      <c r="W3" s="1019"/>
      <c r="X3" s="1019"/>
      <c r="Y3" s="1019"/>
      <c r="Z3" s="1019"/>
      <c r="AA3" s="1019"/>
      <c r="AB3" s="1019"/>
      <c r="AC3" s="1019"/>
      <c r="AD3" s="1019"/>
      <c r="AE3" s="1019"/>
      <c r="AF3" s="1019"/>
      <c r="AG3" s="1019"/>
      <c r="AH3" s="1019"/>
      <c r="AI3" s="1024"/>
    </row>
    <row r="4" spans="1:35" ht="30" customHeight="1" x14ac:dyDescent="0.25">
      <c r="A4" s="1020"/>
      <c r="B4" s="1025" t="s">
        <v>123</v>
      </c>
      <c r="C4" s="1025" t="s">
        <v>122</v>
      </c>
      <c r="D4" s="1026" t="s">
        <v>323</v>
      </c>
      <c r="E4" s="453">
        <v>1</v>
      </c>
      <c r="F4" s="453">
        <v>2</v>
      </c>
      <c r="G4" s="453">
        <v>3</v>
      </c>
      <c r="H4" s="453">
        <v>4</v>
      </c>
      <c r="I4" s="453">
        <v>5</v>
      </c>
      <c r="J4" s="453">
        <v>6</v>
      </c>
      <c r="K4" s="453">
        <v>7</v>
      </c>
      <c r="L4" s="453">
        <v>8</v>
      </c>
      <c r="M4" s="453">
        <v>9</v>
      </c>
      <c r="N4" s="453">
        <v>10</v>
      </c>
      <c r="O4" s="453">
        <v>11</v>
      </c>
      <c r="P4" s="453">
        <v>12</v>
      </c>
      <c r="Q4" s="453">
        <v>13</v>
      </c>
      <c r="R4" s="453">
        <v>14</v>
      </c>
      <c r="S4" s="453">
        <v>15</v>
      </c>
      <c r="T4" s="453">
        <v>16</v>
      </c>
      <c r="U4" s="453">
        <v>17</v>
      </c>
      <c r="V4" s="453">
        <v>18</v>
      </c>
      <c r="W4" s="453">
        <v>19</v>
      </c>
      <c r="X4" s="453">
        <v>20</v>
      </c>
      <c r="Y4" s="453">
        <v>21</v>
      </c>
      <c r="Z4" s="453">
        <v>22</v>
      </c>
      <c r="AA4" s="453">
        <v>23</v>
      </c>
      <c r="AB4" s="453">
        <v>24</v>
      </c>
      <c r="AC4" s="453">
        <v>25</v>
      </c>
      <c r="AD4" s="453">
        <v>26</v>
      </c>
      <c r="AE4" s="453">
        <v>27</v>
      </c>
      <c r="AF4" s="453">
        <v>28</v>
      </c>
      <c r="AG4" s="453">
        <v>29</v>
      </c>
      <c r="AH4" s="454">
        <v>30</v>
      </c>
      <c r="AI4" s="1024"/>
    </row>
    <row r="5" spans="1:35" s="1031" customFormat="1" ht="30" customHeight="1" x14ac:dyDescent="0.25">
      <c r="A5" s="1027"/>
      <c r="B5" s="1028">
        <v>62</v>
      </c>
      <c r="C5" s="1029" t="s">
        <v>383</v>
      </c>
      <c r="D5" s="455"/>
      <c r="E5" s="483"/>
      <c r="F5" s="483"/>
      <c r="G5" s="483"/>
      <c r="H5" s="483"/>
      <c r="I5" s="483"/>
      <c r="J5" s="483"/>
      <c r="K5" s="483"/>
      <c r="L5" s="483"/>
      <c r="M5" s="483"/>
      <c r="N5" s="483"/>
      <c r="O5" s="483"/>
      <c r="P5" s="483"/>
      <c r="Q5" s="483"/>
      <c r="R5" s="483"/>
      <c r="S5" s="483"/>
      <c r="T5" s="483"/>
      <c r="U5" s="483"/>
      <c r="V5" s="483"/>
      <c r="W5" s="483"/>
      <c r="X5" s="483"/>
      <c r="Y5" s="483"/>
      <c r="Z5" s="483"/>
      <c r="AA5" s="483"/>
      <c r="AB5" s="483"/>
      <c r="AC5" s="483"/>
      <c r="AD5" s="483"/>
      <c r="AE5" s="483"/>
      <c r="AF5" s="483"/>
      <c r="AG5" s="483"/>
      <c r="AH5" s="968"/>
      <c r="AI5" s="1030"/>
    </row>
    <row r="6" spans="1:35" s="1031" customFormat="1" ht="15" customHeight="1" x14ac:dyDescent="0.25">
      <c r="A6" s="1027"/>
      <c r="B6" s="1032">
        <v>62</v>
      </c>
      <c r="C6" s="1033" t="s">
        <v>68</v>
      </c>
      <c r="D6" s="456"/>
      <c r="E6" s="47"/>
      <c r="F6" s="47"/>
      <c r="G6" s="47"/>
      <c r="H6" s="47"/>
      <c r="I6" s="47"/>
      <c r="J6" s="47"/>
      <c r="K6" s="47"/>
      <c r="L6" s="47"/>
      <c r="M6" s="47"/>
      <c r="N6" s="47"/>
      <c r="O6" s="47"/>
      <c r="P6" s="47"/>
      <c r="Q6" s="47"/>
      <c r="R6" s="47"/>
      <c r="S6" s="47"/>
      <c r="T6" s="47"/>
      <c r="U6" s="47"/>
      <c r="V6" s="47"/>
      <c r="W6" s="47"/>
      <c r="X6" s="47"/>
      <c r="Y6" s="47"/>
      <c r="Z6" s="47"/>
      <c r="AA6" s="47"/>
      <c r="AB6" s="47"/>
      <c r="AC6" s="47"/>
      <c r="AD6" s="47"/>
      <c r="AE6" s="47"/>
      <c r="AF6" s="47"/>
      <c r="AG6" s="47"/>
      <c r="AH6" s="966"/>
      <c r="AI6" s="1030"/>
    </row>
    <row r="7" spans="1:35" s="1031" customFormat="1" ht="15" customHeight="1" x14ac:dyDescent="0.25">
      <c r="A7" s="1027"/>
      <c r="B7" s="1032">
        <v>62</v>
      </c>
      <c r="C7" s="1033" t="s">
        <v>69</v>
      </c>
      <c r="D7" s="456"/>
      <c r="E7" s="47"/>
      <c r="F7" s="47"/>
      <c r="G7" s="47"/>
      <c r="H7" s="47"/>
      <c r="I7" s="47"/>
      <c r="J7" s="47"/>
      <c r="K7" s="47"/>
      <c r="L7" s="47"/>
      <c r="M7" s="47"/>
      <c r="N7" s="47"/>
      <c r="O7" s="47"/>
      <c r="P7" s="47"/>
      <c r="Q7" s="47"/>
      <c r="R7" s="47"/>
      <c r="S7" s="47"/>
      <c r="T7" s="47"/>
      <c r="U7" s="47"/>
      <c r="V7" s="47"/>
      <c r="W7" s="47"/>
      <c r="X7" s="47"/>
      <c r="Y7" s="47"/>
      <c r="Z7" s="47"/>
      <c r="AA7" s="47"/>
      <c r="AB7" s="47"/>
      <c r="AC7" s="47"/>
      <c r="AD7" s="47"/>
      <c r="AE7" s="47"/>
      <c r="AF7" s="47"/>
      <c r="AG7" s="47"/>
      <c r="AH7" s="966"/>
      <c r="AI7" s="1030"/>
    </row>
    <row r="8" spans="1:35" s="1031" customFormat="1" ht="15" customHeight="1" x14ac:dyDescent="0.25">
      <c r="A8" s="1027"/>
      <c r="B8" s="1032">
        <v>63</v>
      </c>
      <c r="C8" s="1034" t="s">
        <v>384</v>
      </c>
      <c r="D8" s="456"/>
      <c r="E8" s="47"/>
      <c r="F8" s="47"/>
      <c r="G8" s="47"/>
      <c r="H8" s="47"/>
      <c r="I8" s="47"/>
      <c r="J8" s="47"/>
      <c r="K8" s="47"/>
      <c r="L8" s="47"/>
      <c r="M8" s="47"/>
      <c r="N8" s="47"/>
      <c r="O8" s="47"/>
      <c r="P8" s="47"/>
      <c r="Q8" s="47"/>
      <c r="R8" s="47"/>
      <c r="S8" s="47"/>
      <c r="T8" s="47"/>
      <c r="U8" s="47"/>
      <c r="V8" s="47"/>
      <c r="W8" s="47"/>
      <c r="X8" s="47"/>
      <c r="Y8" s="47"/>
      <c r="Z8" s="47"/>
      <c r="AA8" s="47"/>
      <c r="AB8" s="47"/>
      <c r="AC8" s="47"/>
      <c r="AD8" s="47"/>
      <c r="AE8" s="47"/>
      <c r="AF8" s="47"/>
      <c r="AG8" s="47"/>
      <c r="AH8" s="966"/>
      <c r="AI8" s="1030"/>
    </row>
    <row r="9" spans="1:35" s="1031" customFormat="1" ht="15" customHeight="1" x14ac:dyDescent="0.25">
      <c r="A9" s="1027"/>
      <c r="B9" s="1032">
        <v>63</v>
      </c>
      <c r="C9" s="1033" t="s">
        <v>68</v>
      </c>
      <c r="D9" s="456"/>
      <c r="E9" s="47"/>
      <c r="F9" s="47"/>
      <c r="G9" s="47"/>
      <c r="H9" s="47"/>
      <c r="I9" s="47"/>
      <c r="J9" s="47"/>
      <c r="K9" s="47"/>
      <c r="L9" s="47"/>
      <c r="M9" s="47"/>
      <c r="N9" s="47"/>
      <c r="O9" s="47"/>
      <c r="P9" s="47"/>
      <c r="Q9" s="47"/>
      <c r="R9" s="47"/>
      <c r="S9" s="47"/>
      <c r="T9" s="47"/>
      <c r="U9" s="47"/>
      <c r="V9" s="47"/>
      <c r="W9" s="47"/>
      <c r="X9" s="47"/>
      <c r="Y9" s="47"/>
      <c r="Z9" s="47"/>
      <c r="AA9" s="47"/>
      <c r="AB9" s="47"/>
      <c r="AC9" s="47"/>
      <c r="AD9" s="47"/>
      <c r="AE9" s="47"/>
      <c r="AF9" s="47"/>
      <c r="AG9" s="47"/>
      <c r="AH9" s="966"/>
      <c r="AI9" s="1030"/>
    </row>
    <row r="10" spans="1:35" s="1031" customFormat="1" ht="15" customHeight="1" x14ac:dyDescent="0.25">
      <c r="A10" s="1027"/>
      <c r="B10" s="1032">
        <v>63</v>
      </c>
      <c r="C10" s="1033" t="s">
        <v>69</v>
      </c>
      <c r="D10" s="456"/>
      <c r="E10" s="47"/>
      <c r="F10" s="47"/>
      <c r="G10" s="47"/>
      <c r="H10" s="47"/>
      <c r="I10" s="47"/>
      <c r="J10" s="47"/>
      <c r="K10" s="47"/>
      <c r="L10" s="47"/>
      <c r="M10" s="47"/>
      <c r="N10" s="47"/>
      <c r="O10" s="47"/>
      <c r="P10" s="47"/>
      <c r="Q10" s="47"/>
      <c r="R10" s="47"/>
      <c r="S10" s="47"/>
      <c r="T10" s="47"/>
      <c r="U10" s="47"/>
      <c r="V10" s="47"/>
      <c r="W10" s="47"/>
      <c r="X10" s="47"/>
      <c r="Y10" s="47"/>
      <c r="Z10" s="47"/>
      <c r="AA10" s="47"/>
      <c r="AB10" s="47"/>
      <c r="AC10" s="47"/>
      <c r="AD10" s="47"/>
      <c r="AE10" s="47"/>
      <c r="AF10" s="47"/>
      <c r="AG10" s="47"/>
      <c r="AH10" s="966"/>
      <c r="AI10" s="1030"/>
    </row>
    <row r="11" spans="1:35" s="1031" customFormat="1" ht="15" customHeight="1" x14ac:dyDescent="0.25">
      <c r="A11" s="1027"/>
      <c r="B11" s="1032">
        <v>64</v>
      </c>
      <c r="C11" s="1034" t="s">
        <v>385</v>
      </c>
      <c r="D11" s="456"/>
      <c r="E11" s="47"/>
      <c r="F11" s="47"/>
      <c r="G11" s="47"/>
      <c r="H11" s="47"/>
      <c r="I11" s="47"/>
      <c r="J11" s="47"/>
      <c r="K11" s="47"/>
      <c r="L11" s="47"/>
      <c r="M11" s="47"/>
      <c r="N11" s="47"/>
      <c r="O11" s="47"/>
      <c r="P11" s="47"/>
      <c r="Q11" s="47"/>
      <c r="R11" s="47"/>
      <c r="S11" s="47"/>
      <c r="T11" s="47"/>
      <c r="U11" s="47"/>
      <c r="V11" s="47"/>
      <c r="W11" s="47"/>
      <c r="X11" s="47"/>
      <c r="Y11" s="47"/>
      <c r="Z11" s="47"/>
      <c r="AA11" s="47"/>
      <c r="AB11" s="47"/>
      <c r="AC11" s="47"/>
      <c r="AD11" s="47"/>
      <c r="AE11" s="47"/>
      <c r="AF11" s="47"/>
      <c r="AG11" s="47"/>
      <c r="AH11" s="966"/>
      <c r="AI11" s="1030"/>
    </row>
    <row r="12" spans="1:35" s="1031" customFormat="1" ht="15" customHeight="1" x14ac:dyDescent="0.25">
      <c r="A12" s="1027"/>
      <c r="B12" s="1032">
        <v>64</v>
      </c>
      <c r="C12" s="1033" t="s">
        <v>68</v>
      </c>
      <c r="D12" s="456"/>
      <c r="E12" s="47"/>
      <c r="F12" s="47"/>
      <c r="G12" s="47"/>
      <c r="H12" s="47"/>
      <c r="I12" s="47"/>
      <c r="J12" s="47"/>
      <c r="K12" s="47"/>
      <c r="L12" s="47"/>
      <c r="M12" s="47"/>
      <c r="N12" s="47"/>
      <c r="O12" s="47"/>
      <c r="P12" s="47"/>
      <c r="Q12" s="47"/>
      <c r="R12" s="47"/>
      <c r="S12" s="47"/>
      <c r="T12" s="47"/>
      <c r="U12" s="47"/>
      <c r="V12" s="47"/>
      <c r="W12" s="47"/>
      <c r="X12" s="47"/>
      <c r="Y12" s="47"/>
      <c r="Z12" s="47"/>
      <c r="AA12" s="47"/>
      <c r="AB12" s="47"/>
      <c r="AC12" s="47"/>
      <c r="AD12" s="47"/>
      <c r="AE12" s="47"/>
      <c r="AF12" s="47"/>
      <c r="AG12" s="47"/>
      <c r="AH12" s="966"/>
      <c r="AI12" s="1030"/>
    </row>
    <row r="13" spans="1:35" s="1031" customFormat="1" ht="15" customHeight="1" x14ac:dyDescent="0.25">
      <c r="A13" s="1027"/>
      <c r="B13" s="1032">
        <v>64</v>
      </c>
      <c r="C13" s="1033" t="s">
        <v>69</v>
      </c>
      <c r="D13" s="456"/>
      <c r="E13" s="47"/>
      <c r="F13" s="47"/>
      <c r="G13" s="47"/>
      <c r="H13" s="47"/>
      <c r="I13" s="47"/>
      <c r="J13" s="47"/>
      <c r="K13" s="47"/>
      <c r="L13" s="47"/>
      <c r="M13" s="47"/>
      <c r="N13" s="47"/>
      <c r="O13" s="47"/>
      <c r="P13" s="47"/>
      <c r="Q13" s="47"/>
      <c r="R13" s="47"/>
      <c r="S13" s="47"/>
      <c r="T13" s="47"/>
      <c r="U13" s="47"/>
      <c r="V13" s="47"/>
      <c r="W13" s="47"/>
      <c r="X13" s="47"/>
      <c r="Y13" s="47"/>
      <c r="Z13" s="47"/>
      <c r="AA13" s="47"/>
      <c r="AB13" s="47"/>
      <c r="AC13" s="47"/>
      <c r="AD13" s="47"/>
      <c r="AE13" s="47"/>
      <c r="AF13" s="47"/>
      <c r="AG13" s="47"/>
      <c r="AH13" s="966"/>
      <c r="AI13" s="1030"/>
    </row>
    <row r="14" spans="1:35" s="1031" customFormat="1" ht="15" customHeight="1" x14ac:dyDescent="0.25">
      <c r="A14" s="1027"/>
      <c r="B14" s="1032" t="s">
        <v>325</v>
      </c>
      <c r="C14" s="1034" t="s">
        <v>248</v>
      </c>
      <c r="D14" s="456"/>
      <c r="E14" s="47"/>
      <c r="F14" s="47"/>
      <c r="G14" s="47"/>
      <c r="H14" s="47"/>
      <c r="I14" s="47"/>
      <c r="J14" s="47"/>
      <c r="K14" s="47"/>
      <c r="L14" s="47"/>
      <c r="M14" s="47"/>
      <c r="N14" s="47"/>
      <c r="O14" s="47"/>
      <c r="P14" s="47"/>
      <c r="Q14" s="47"/>
      <c r="R14" s="47"/>
      <c r="S14" s="47"/>
      <c r="T14" s="47"/>
      <c r="U14" s="47"/>
      <c r="V14" s="47"/>
      <c r="W14" s="47"/>
      <c r="X14" s="47"/>
      <c r="Y14" s="47"/>
      <c r="Z14" s="47"/>
      <c r="AA14" s="47"/>
      <c r="AB14" s="47"/>
      <c r="AC14" s="47"/>
      <c r="AD14" s="47"/>
      <c r="AE14" s="47"/>
      <c r="AF14" s="47"/>
      <c r="AG14" s="47"/>
      <c r="AH14" s="966"/>
      <c r="AI14" s="1030"/>
    </row>
    <row r="15" spans="1:35" s="1031" customFormat="1" ht="15" customHeight="1" x14ac:dyDescent="0.25">
      <c r="A15" s="1027"/>
      <c r="B15" s="1032" t="s">
        <v>325</v>
      </c>
      <c r="C15" s="1035" t="s">
        <v>258</v>
      </c>
      <c r="D15" s="456"/>
      <c r="E15" s="427"/>
      <c r="F15" s="427"/>
      <c r="G15" s="427"/>
      <c r="H15" s="427"/>
      <c r="I15" s="427"/>
      <c r="J15" s="427"/>
      <c r="K15" s="427"/>
      <c r="L15" s="427"/>
      <c r="M15" s="427"/>
      <c r="N15" s="427"/>
      <c r="O15" s="427"/>
      <c r="P15" s="427"/>
      <c r="Q15" s="427"/>
      <c r="R15" s="427"/>
      <c r="S15" s="427"/>
      <c r="T15" s="427"/>
      <c r="U15" s="427"/>
      <c r="V15" s="427"/>
      <c r="W15" s="427"/>
      <c r="X15" s="427"/>
      <c r="Y15" s="427"/>
      <c r="Z15" s="427"/>
      <c r="AA15" s="427"/>
      <c r="AB15" s="427"/>
      <c r="AC15" s="427"/>
      <c r="AD15" s="427"/>
      <c r="AE15" s="427"/>
      <c r="AF15" s="427"/>
      <c r="AG15" s="427"/>
      <c r="AH15" s="99"/>
      <c r="AI15" s="1030"/>
    </row>
    <row r="16" spans="1:35" s="1031" customFormat="1" ht="15" customHeight="1" x14ac:dyDescent="0.25">
      <c r="A16" s="1027"/>
      <c r="B16" s="457"/>
      <c r="C16" s="1035" t="s">
        <v>259</v>
      </c>
      <c r="D16" s="458"/>
      <c r="E16" s="84">
        <f>MIN(E14,E15)</f>
        <v>0</v>
      </c>
      <c r="F16" s="84">
        <f>MIN(F14,F15)</f>
        <v>0</v>
      </c>
      <c r="G16" s="84">
        <f t="shared" ref="G16:AH16" si="0">MIN(G14,G15)</f>
        <v>0</v>
      </c>
      <c r="H16" s="84">
        <f t="shared" si="0"/>
        <v>0</v>
      </c>
      <c r="I16" s="84">
        <f t="shared" si="0"/>
        <v>0</v>
      </c>
      <c r="J16" s="84">
        <f t="shared" si="0"/>
        <v>0</v>
      </c>
      <c r="K16" s="84">
        <f t="shared" si="0"/>
        <v>0</v>
      </c>
      <c r="L16" s="84">
        <f t="shared" si="0"/>
        <v>0</v>
      </c>
      <c r="M16" s="84">
        <f t="shared" si="0"/>
        <v>0</v>
      </c>
      <c r="N16" s="84">
        <f t="shared" si="0"/>
        <v>0</v>
      </c>
      <c r="O16" s="84">
        <f t="shared" si="0"/>
        <v>0</v>
      </c>
      <c r="P16" s="84">
        <f t="shared" si="0"/>
        <v>0</v>
      </c>
      <c r="Q16" s="84">
        <f t="shared" si="0"/>
        <v>0</v>
      </c>
      <c r="R16" s="84">
        <f t="shared" si="0"/>
        <v>0</v>
      </c>
      <c r="S16" s="84">
        <f t="shared" si="0"/>
        <v>0</v>
      </c>
      <c r="T16" s="84">
        <f t="shared" si="0"/>
        <v>0</v>
      </c>
      <c r="U16" s="84">
        <f t="shared" si="0"/>
        <v>0</v>
      </c>
      <c r="V16" s="84">
        <f t="shared" si="0"/>
        <v>0</v>
      </c>
      <c r="W16" s="84">
        <f t="shared" si="0"/>
        <v>0</v>
      </c>
      <c r="X16" s="84">
        <f t="shared" si="0"/>
        <v>0</v>
      </c>
      <c r="Y16" s="84">
        <f t="shared" si="0"/>
        <v>0</v>
      </c>
      <c r="Z16" s="84">
        <f t="shared" si="0"/>
        <v>0</v>
      </c>
      <c r="AA16" s="84">
        <f t="shared" si="0"/>
        <v>0</v>
      </c>
      <c r="AB16" s="84">
        <f t="shared" si="0"/>
        <v>0</v>
      </c>
      <c r="AC16" s="84">
        <f t="shared" si="0"/>
        <v>0</v>
      </c>
      <c r="AD16" s="84">
        <f t="shared" si="0"/>
        <v>0</v>
      </c>
      <c r="AE16" s="84">
        <f t="shared" si="0"/>
        <v>0</v>
      </c>
      <c r="AF16" s="84">
        <f t="shared" si="0"/>
        <v>0</v>
      </c>
      <c r="AG16" s="84">
        <f t="shared" si="0"/>
        <v>0</v>
      </c>
      <c r="AH16" s="84">
        <f t="shared" si="0"/>
        <v>0</v>
      </c>
      <c r="AI16" s="1030"/>
    </row>
    <row r="17" spans="1:35" s="1031" customFormat="1" ht="15" customHeight="1" x14ac:dyDescent="0.25">
      <c r="A17" s="1027"/>
      <c r="B17" s="457"/>
      <c r="C17" s="1036" t="s">
        <v>212</v>
      </c>
      <c r="D17" s="456"/>
      <c r="E17" s="1849"/>
      <c r="F17" s="1849"/>
      <c r="G17" s="1849"/>
      <c r="H17" s="1849"/>
      <c r="I17" s="1849"/>
      <c r="J17" s="1849"/>
      <c r="K17" s="1849"/>
      <c r="L17" s="1849"/>
      <c r="M17" s="1849"/>
      <c r="N17" s="1849"/>
      <c r="O17" s="1849"/>
      <c r="P17" s="1849"/>
      <c r="Q17" s="1849"/>
      <c r="R17" s="1849"/>
      <c r="S17" s="1849"/>
      <c r="T17" s="1849"/>
      <c r="U17" s="1849"/>
      <c r="V17" s="1849"/>
      <c r="W17" s="1849"/>
      <c r="X17" s="1849"/>
      <c r="Y17" s="1849"/>
      <c r="Z17" s="1849"/>
      <c r="AA17" s="1849"/>
      <c r="AB17" s="1849"/>
      <c r="AC17" s="1849"/>
      <c r="AD17" s="1849"/>
      <c r="AE17" s="1849"/>
      <c r="AF17" s="1849"/>
      <c r="AG17" s="1849"/>
      <c r="AH17" s="1850"/>
      <c r="AI17" s="1030"/>
    </row>
    <row r="18" spans="1:35" s="1031" customFormat="1" ht="15" customHeight="1" x14ac:dyDescent="0.25">
      <c r="A18" s="1027"/>
      <c r="B18" s="457"/>
      <c r="C18" s="1035" t="s">
        <v>219</v>
      </c>
      <c r="D18" s="458"/>
      <c r="E18" s="84">
        <f>MAX(0,E5-0.07*E16)</f>
        <v>0</v>
      </c>
      <c r="F18" s="84">
        <f>MAX(0,F5-0.07*F16)</f>
        <v>0</v>
      </c>
      <c r="G18" s="84">
        <f t="shared" ref="G18:AF18" si="1">MAX(0,G5-0.07*G16)</f>
        <v>0</v>
      </c>
      <c r="H18" s="84">
        <f t="shared" si="1"/>
        <v>0</v>
      </c>
      <c r="I18" s="84">
        <f t="shared" si="1"/>
        <v>0</v>
      </c>
      <c r="J18" s="84">
        <f t="shared" si="1"/>
        <v>0</v>
      </c>
      <c r="K18" s="84">
        <f t="shared" si="1"/>
        <v>0</v>
      </c>
      <c r="L18" s="84">
        <f t="shared" si="1"/>
        <v>0</v>
      </c>
      <c r="M18" s="84">
        <f t="shared" si="1"/>
        <v>0</v>
      </c>
      <c r="N18" s="84">
        <f t="shared" si="1"/>
        <v>0</v>
      </c>
      <c r="O18" s="84">
        <f t="shared" si="1"/>
        <v>0</v>
      </c>
      <c r="P18" s="84">
        <f t="shared" si="1"/>
        <v>0</v>
      </c>
      <c r="Q18" s="84">
        <f t="shared" si="1"/>
        <v>0</v>
      </c>
      <c r="R18" s="84">
        <f t="shared" si="1"/>
        <v>0</v>
      </c>
      <c r="S18" s="84">
        <f t="shared" si="1"/>
        <v>0</v>
      </c>
      <c r="T18" s="84">
        <f t="shared" si="1"/>
        <v>0</v>
      </c>
      <c r="U18" s="84">
        <f t="shared" si="1"/>
        <v>0</v>
      </c>
      <c r="V18" s="84">
        <f t="shared" si="1"/>
        <v>0</v>
      </c>
      <c r="W18" s="84">
        <f t="shared" si="1"/>
        <v>0</v>
      </c>
      <c r="X18" s="84">
        <f t="shared" si="1"/>
        <v>0</v>
      </c>
      <c r="Y18" s="84">
        <f t="shared" si="1"/>
        <v>0</v>
      </c>
      <c r="Z18" s="84">
        <f t="shared" si="1"/>
        <v>0</v>
      </c>
      <c r="AA18" s="84">
        <f t="shared" si="1"/>
        <v>0</v>
      </c>
      <c r="AB18" s="84">
        <f t="shared" si="1"/>
        <v>0</v>
      </c>
      <c r="AC18" s="84">
        <f t="shared" si="1"/>
        <v>0</v>
      </c>
      <c r="AD18" s="84">
        <f t="shared" si="1"/>
        <v>0</v>
      </c>
      <c r="AE18" s="84">
        <f t="shared" si="1"/>
        <v>0</v>
      </c>
      <c r="AF18" s="84">
        <f t="shared" si="1"/>
        <v>0</v>
      </c>
      <c r="AG18" s="84">
        <f>MAX(0,AG5-0.07*AG16)</f>
        <v>0</v>
      </c>
      <c r="AH18" s="84">
        <f>MAX(0,AH5-0.07*AH16)</f>
        <v>0</v>
      </c>
      <c r="AI18" s="1030"/>
    </row>
    <row r="19" spans="1:35" s="1031" customFormat="1" ht="15" customHeight="1" x14ac:dyDescent="0.25">
      <c r="A19" s="1027"/>
      <c r="B19" s="457"/>
      <c r="C19" s="1037" t="s">
        <v>188</v>
      </c>
      <c r="D19" s="458"/>
      <c r="E19" s="84">
        <f>IF(E6+E7&gt;0, E18*E7/(E6+E7), 0)</f>
        <v>0</v>
      </c>
      <c r="F19" s="84">
        <f t="shared" ref="F19:AH19" si="2">IF(F6+F7&gt;0, F18*F7/(F6+F7), 0)</f>
        <v>0</v>
      </c>
      <c r="G19" s="84">
        <f t="shared" si="2"/>
        <v>0</v>
      </c>
      <c r="H19" s="84">
        <f t="shared" si="2"/>
        <v>0</v>
      </c>
      <c r="I19" s="84">
        <f t="shared" si="2"/>
        <v>0</v>
      </c>
      <c r="J19" s="84">
        <f t="shared" si="2"/>
        <v>0</v>
      </c>
      <c r="K19" s="84">
        <f t="shared" si="2"/>
        <v>0</v>
      </c>
      <c r="L19" s="84">
        <f t="shared" si="2"/>
        <v>0</v>
      </c>
      <c r="M19" s="84">
        <f t="shared" si="2"/>
        <v>0</v>
      </c>
      <c r="N19" s="84">
        <f t="shared" si="2"/>
        <v>0</v>
      </c>
      <c r="O19" s="84">
        <f t="shared" si="2"/>
        <v>0</v>
      </c>
      <c r="P19" s="84">
        <f t="shared" si="2"/>
        <v>0</v>
      </c>
      <c r="Q19" s="84">
        <f t="shared" si="2"/>
        <v>0</v>
      </c>
      <c r="R19" s="84">
        <f t="shared" si="2"/>
        <v>0</v>
      </c>
      <c r="S19" s="84">
        <f t="shared" si="2"/>
        <v>0</v>
      </c>
      <c r="T19" s="84">
        <f t="shared" si="2"/>
        <v>0</v>
      </c>
      <c r="U19" s="84">
        <f t="shared" si="2"/>
        <v>0</v>
      </c>
      <c r="V19" s="84">
        <f t="shared" si="2"/>
        <v>0</v>
      </c>
      <c r="W19" s="84">
        <f t="shared" si="2"/>
        <v>0</v>
      </c>
      <c r="X19" s="84">
        <f t="shared" si="2"/>
        <v>0</v>
      </c>
      <c r="Y19" s="84">
        <f t="shared" si="2"/>
        <v>0</v>
      </c>
      <c r="Z19" s="84">
        <f t="shared" si="2"/>
        <v>0</v>
      </c>
      <c r="AA19" s="84">
        <f t="shared" si="2"/>
        <v>0</v>
      </c>
      <c r="AB19" s="84">
        <f t="shared" si="2"/>
        <v>0</v>
      </c>
      <c r="AC19" s="84">
        <f t="shared" si="2"/>
        <v>0</v>
      </c>
      <c r="AD19" s="84">
        <f t="shared" si="2"/>
        <v>0</v>
      </c>
      <c r="AE19" s="84">
        <f t="shared" si="2"/>
        <v>0</v>
      </c>
      <c r="AF19" s="84">
        <f t="shared" si="2"/>
        <v>0</v>
      </c>
      <c r="AG19" s="84">
        <f t="shared" si="2"/>
        <v>0</v>
      </c>
      <c r="AH19" s="84">
        <f t="shared" si="2"/>
        <v>0</v>
      </c>
      <c r="AI19" s="1030"/>
    </row>
    <row r="20" spans="1:35" s="1031" customFormat="1" ht="15" customHeight="1" x14ac:dyDescent="0.25">
      <c r="A20" s="1027"/>
      <c r="B20" s="457"/>
      <c r="C20" s="1038" t="s">
        <v>213</v>
      </c>
      <c r="D20" s="458"/>
      <c r="E20" s="84">
        <f>E7-E19</f>
        <v>0</v>
      </c>
      <c r="F20" s="84">
        <f>F7-F19</f>
        <v>0</v>
      </c>
      <c r="G20" s="84">
        <f t="shared" ref="G20:AH20" si="3">G7-G19</f>
        <v>0</v>
      </c>
      <c r="H20" s="84">
        <f t="shared" si="3"/>
        <v>0</v>
      </c>
      <c r="I20" s="84">
        <f t="shared" si="3"/>
        <v>0</v>
      </c>
      <c r="J20" s="84">
        <f t="shared" si="3"/>
        <v>0</v>
      </c>
      <c r="K20" s="84">
        <f t="shared" si="3"/>
        <v>0</v>
      </c>
      <c r="L20" s="84">
        <f t="shared" si="3"/>
        <v>0</v>
      </c>
      <c r="M20" s="84">
        <f t="shared" si="3"/>
        <v>0</v>
      </c>
      <c r="N20" s="84">
        <f t="shared" si="3"/>
        <v>0</v>
      </c>
      <c r="O20" s="84">
        <f t="shared" si="3"/>
        <v>0</v>
      </c>
      <c r="P20" s="84">
        <f t="shared" si="3"/>
        <v>0</v>
      </c>
      <c r="Q20" s="84">
        <f t="shared" si="3"/>
        <v>0</v>
      </c>
      <c r="R20" s="84">
        <f t="shared" si="3"/>
        <v>0</v>
      </c>
      <c r="S20" s="84">
        <f t="shared" si="3"/>
        <v>0</v>
      </c>
      <c r="T20" s="84">
        <f t="shared" si="3"/>
        <v>0</v>
      </c>
      <c r="U20" s="84">
        <f t="shared" si="3"/>
        <v>0</v>
      </c>
      <c r="V20" s="84">
        <f t="shared" si="3"/>
        <v>0</v>
      </c>
      <c r="W20" s="84">
        <f t="shared" si="3"/>
        <v>0</v>
      </c>
      <c r="X20" s="84">
        <f t="shared" si="3"/>
        <v>0</v>
      </c>
      <c r="Y20" s="84">
        <f t="shared" si="3"/>
        <v>0</v>
      </c>
      <c r="Z20" s="84">
        <f t="shared" si="3"/>
        <v>0</v>
      </c>
      <c r="AA20" s="84">
        <f t="shared" si="3"/>
        <v>0</v>
      </c>
      <c r="AB20" s="84">
        <f t="shared" si="3"/>
        <v>0</v>
      </c>
      <c r="AC20" s="84">
        <f t="shared" si="3"/>
        <v>0</v>
      </c>
      <c r="AD20" s="84">
        <f t="shared" si="3"/>
        <v>0</v>
      </c>
      <c r="AE20" s="84">
        <f t="shared" si="3"/>
        <v>0</v>
      </c>
      <c r="AF20" s="84">
        <f t="shared" si="3"/>
        <v>0</v>
      </c>
      <c r="AG20" s="84">
        <f t="shared" si="3"/>
        <v>0</v>
      </c>
      <c r="AH20" s="84">
        <f t="shared" si="3"/>
        <v>0</v>
      </c>
      <c r="AI20" s="1030"/>
    </row>
    <row r="21" spans="1:35" s="1031" customFormat="1" ht="15" customHeight="1" x14ac:dyDescent="0.25">
      <c r="A21" s="1027"/>
      <c r="B21" s="457"/>
      <c r="C21" s="1039" t="s">
        <v>214</v>
      </c>
      <c r="D21" s="456"/>
      <c r="E21" s="1849"/>
      <c r="F21" s="1849"/>
      <c r="G21" s="1849"/>
      <c r="H21" s="1849"/>
      <c r="I21" s="1849"/>
      <c r="J21" s="1849"/>
      <c r="K21" s="1849"/>
      <c r="L21" s="1849"/>
      <c r="M21" s="1849"/>
      <c r="N21" s="1849"/>
      <c r="O21" s="1849"/>
      <c r="P21" s="1849"/>
      <c r="Q21" s="1849"/>
      <c r="R21" s="1849"/>
      <c r="S21" s="1849"/>
      <c r="T21" s="1849"/>
      <c r="U21" s="1849"/>
      <c r="V21" s="1849"/>
      <c r="W21" s="1849"/>
      <c r="X21" s="1849"/>
      <c r="Y21" s="1849"/>
      <c r="Z21" s="1849"/>
      <c r="AA21" s="1849"/>
      <c r="AB21" s="1849"/>
      <c r="AC21" s="1849"/>
      <c r="AD21" s="1849"/>
      <c r="AE21" s="1849"/>
      <c r="AF21" s="1849"/>
      <c r="AG21" s="1849"/>
      <c r="AH21" s="1850"/>
      <c r="AI21" s="1030"/>
    </row>
    <row r="22" spans="1:35" s="1031" customFormat="1" ht="15" customHeight="1" x14ac:dyDescent="0.25">
      <c r="A22" s="1027"/>
      <c r="B22" s="457"/>
      <c r="C22" s="1035" t="s">
        <v>215</v>
      </c>
      <c r="D22" s="458"/>
      <c r="E22" s="84">
        <f>MAX(0,E8-0.085*E16)</f>
        <v>0</v>
      </c>
      <c r="F22" s="84">
        <f>MAX(0,F8-0.085*F16)</f>
        <v>0</v>
      </c>
      <c r="G22" s="84">
        <f t="shared" ref="G22:AF22" si="4">MAX(0,G8-0.085*G16)</f>
        <v>0</v>
      </c>
      <c r="H22" s="84">
        <f t="shared" si="4"/>
        <v>0</v>
      </c>
      <c r="I22" s="84">
        <f t="shared" si="4"/>
        <v>0</v>
      </c>
      <c r="J22" s="84">
        <f t="shared" si="4"/>
        <v>0</v>
      </c>
      <c r="K22" s="84">
        <f t="shared" si="4"/>
        <v>0</v>
      </c>
      <c r="L22" s="84">
        <f t="shared" si="4"/>
        <v>0</v>
      </c>
      <c r="M22" s="84">
        <f t="shared" si="4"/>
        <v>0</v>
      </c>
      <c r="N22" s="84">
        <f t="shared" si="4"/>
        <v>0</v>
      </c>
      <c r="O22" s="84">
        <f t="shared" si="4"/>
        <v>0</v>
      </c>
      <c r="P22" s="84">
        <f t="shared" si="4"/>
        <v>0</v>
      </c>
      <c r="Q22" s="84">
        <f t="shared" si="4"/>
        <v>0</v>
      </c>
      <c r="R22" s="84">
        <f t="shared" si="4"/>
        <v>0</v>
      </c>
      <c r="S22" s="84">
        <f t="shared" si="4"/>
        <v>0</v>
      </c>
      <c r="T22" s="84">
        <f t="shared" si="4"/>
        <v>0</v>
      </c>
      <c r="U22" s="84">
        <f t="shared" si="4"/>
        <v>0</v>
      </c>
      <c r="V22" s="84">
        <f t="shared" si="4"/>
        <v>0</v>
      </c>
      <c r="W22" s="84">
        <f t="shared" si="4"/>
        <v>0</v>
      </c>
      <c r="X22" s="84">
        <f t="shared" si="4"/>
        <v>0</v>
      </c>
      <c r="Y22" s="84">
        <f t="shared" si="4"/>
        <v>0</v>
      </c>
      <c r="Z22" s="84">
        <f t="shared" si="4"/>
        <v>0</v>
      </c>
      <c r="AA22" s="84">
        <f t="shared" si="4"/>
        <v>0</v>
      </c>
      <c r="AB22" s="84">
        <f t="shared" si="4"/>
        <v>0</v>
      </c>
      <c r="AC22" s="84">
        <f t="shared" si="4"/>
        <v>0</v>
      </c>
      <c r="AD22" s="84">
        <f t="shared" si="4"/>
        <v>0</v>
      </c>
      <c r="AE22" s="84">
        <f t="shared" si="4"/>
        <v>0</v>
      </c>
      <c r="AF22" s="84">
        <f t="shared" si="4"/>
        <v>0</v>
      </c>
      <c r="AG22" s="84">
        <f>MAX(0,AG8-0.085*AG16)</f>
        <v>0</v>
      </c>
      <c r="AH22" s="84">
        <f>MAX(0,AH8-0.085*AH16)</f>
        <v>0</v>
      </c>
      <c r="AI22" s="1030"/>
    </row>
    <row r="23" spans="1:35" s="1031" customFormat="1" ht="15" customHeight="1" x14ac:dyDescent="0.25">
      <c r="A23" s="1027"/>
      <c r="B23" s="457"/>
      <c r="C23" s="1037" t="s">
        <v>188</v>
      </c>
      <c r="D23" s="458"/>
      <c r="E23" s="84">
        <f>IF(E9+E10&gt;0, E22*E10/(E9+E10), 0)</f>
        <v>0</v>
      </c>
      <c r="F23" s="84">
        <f t="shared" ref="F23:AH23" si="5">IF(F9+F10&gt;0, F22*F10/(F9+F10), 0)</f>
        <v>0</v>
      </c>
      <c r="G23" s="84">
        <f t="shared" si="5"/>
        <v>0</v>
      </c>
      <c r="H23" s="84">
        <f t="shared" si="5"/>
        <v>0</v>
      </c>
      <c r="I23" s="84">
        <f t="shared" si="5"/>
        <v>0</v>
      </c>
      <c r="J23" s="84">
        <f t="shared" si="5"/>
        <v>0</v>
      </c>
      <c r="K23" s="84">
        <f t="shared" si="5"/>
        <v>0</v>
      </c>
      <c r="L23" s="84">
        <f t="shared" si="5"/>
        <v>0</v>
      </c>
      <c r="M23" s="84">
        <f t="shared" si="5"/>
        <v>0</v>
      </c>
      <c r="N23" s="84">
        <f t="shared" si="5"/>
        <v>0</v>
      </c>
      <c r="O23" s="84">
        <f t="shared" si="5"/>
        <v>0</v>
      </c>
      <c r="P23" s="84">
        <f t="shared" si="5"/>
        <v>0</v>
      </c>
      <c r="Q23" s="84">
        <f t="shared" si="5"/>
        <v>0</v>
      </c>
      <c r="R23" s="84">
        <f t="shared" si="5"/>
        <v>0</v>
      </c>
      <c r="S23" s="84">
        <f t="shared" si="5"/>
        <v>0</v>
      </c>
      <c r="T23" s="84">
        <f t="shared" si="5"/>
        <v>0</v>
      </c>
      <c r="U23" s="84">
        <f t="shared" si="5"/>
        <v>0</v>
      </c>
      <c r="V23" s="84">
        <f t="shared" si="5"/>
        <v>0</v>
      </c>
      <c r="W23" s="84">
        <f t="shared" si="5"/>
        <v>0</v>
      </c>
      <c r="X23" s="84">
        <f t="shared" si="5"/>
        <v>0</v>
      </c>
      <c r="Y23" s="84">
        <f t="shared" si="5"/>
        <v>0</v>
      </c>
      <c r="Z23" s="84">
        <f t="shared" si="5"/>
        <v>0</v>
      </c>
      <c r="AA23" s="84">
        <f t="shared" si="5"/>
        <v>0</v>
      </c>
      <c r="AB23" s="84">
        <f t="shared" si="5"/>
        <v>0</v>
      </c>
      <c r="AC23" s="84">
        <f t="shared" si="5"/>
        <v>0</v>
      </c>
      <c r="AD23" s="84">
        <f t="shared" si="5"/>
        <v>0</v>
      </c>
      <c r="AE23" s="84">
        <f t="shared" si="5"/>
        <v>0</v>
      </c>
      <c r="AF23" s="84">
        <f t="shared" si="5"/>
        <v>0</v>
      </c>
      <c r="AG23" s="84">
        <f t="shared" si="5"/>
        <v>0</v>
      </c>
      <c r="AH23" s="84">
        <f t="shared" si="5"/>
        <v>0</v>
      </c>
      <c r="AI23" s="1030"/>
    </row>
    <row r="24" spans="1:35" s="1031" customFormat="1" ht="15" customHeight="1" x14ac:dyDescent="0.25">
      <c r="A24" s="1027"/>
      <c r="B24" s="457"/>
      <c r="C24" s="1038" t="s">
        <v>216</v>
      </c>
      <c r="D24" s="458"/>
      <c r="E24" s="84">
        <f>E10-E23</f>
        <v>0</v>
      </c>
      <c r="F24" s="84">
        <f>F10-F23</f>
        <v>0</v>
      </c>
      <c r="G24" s="84">
        <f t="shared" ref="G24:AH24" si="6">G10-G23</f>
        <v>0</v>
      </c>
      <c r="H24" s="84">
        <f t="shared" si="6"/>
        <v>0</v>
      </c>
      <c r="I24" s="84">
        <f t="shared" si="6"/>
        <v>0</v>
      </c>
      <c r="J24" s="84">
        <f t="shared" si="6"/>
        <v>0</v>
      </c>
      <c r="K24" s="84">
        <f t="shared" si="6"/>
        <v>0</v>
      </c>
      <c r="L24" s="84">
        <f t="shared" si="6"/>
        <v>0</v>
      </c>
      <c r="M24" s="84">
        <f t="shared" si="6"/>
        <v>0</v>
      </c>
      <c r="N24" s="84">
        <f t="shared" si="6"/>
        <v>0</v>
      </c>
      <c r="O24" s="84">
        <f t="shared" si="6"/>
        <v>0</v>
      </c>
      <c r="P24" s="84">
        <f t="shared" si="6"/>
        <v>0</v>
      </c>
      <c r="Q24" s="84">
        <f t="shared" si="6"/>
        <v>0</v>
      </c>
      <c r="R24" s="84">
        <f t="shared" si="6"/>
        <v>0</v>
      </c>
      <c r="S24" s="84">
        <f t="shared" si="6"/>
        <v>0</v>
      </c>
      <c r="T24" s="84">
        <f t="shared" si="6"/>
        <v>0</v>
      </c>
      <c r="U24" s="84">
        <f t="shared" si="6"/>
        <v>0</v>
      </c>
      <c r="V24" s="84">
        <f t="shared" si="6"/>
        <v>0</v>
      </c>
      <c r="W24" s="84">
        <f t="shared" si="6"/>
        <v>0</v>
      </c>
      <c r="X24" s="84">
        <f t="shared" si="6"/>
        <v>0</v>
      </c>
      <c r="Y24" s="84">
        <f t="shared" si="6"/>
        <v>0</v>
      </c>
      <c r="Z24" s="84">
        <f t="shared" si="6"/>
        <v>0</v>
      </c>
      <c r="AA24" s="84">
        <f t="shared" si="6"/>
        <v>0</v>
      </c>
      <c r="AB24" s="84">
        <f t="shared" si="6"/>
        <v>0</v>
      </c>
      <c r="AC24" s="84">
        <f t="shared" si="6"/>
        <v>0</v>
      </c>
      <c r="AD24" s="84">
        <f t="shared" si="6"/>
        <v>0</v>
      </c>
      <c r="AE24" s="84">
        <f t="shared" si="6"/>
        <v>0</v>
      </c>
      <c r="AF24" s="84">
        <f t="shared" si="6"/>
        <v>0</v>
      </c>
      <c r="AG24" s="84">
        <f t="shared" si="6"/>
        <v>0</v>
      </c>
      <c r="AH24" s="84">
        <f t="shared" si="6"/>
        <v>0</v>
      </c>
      <c r="AI24" s="1030"/>
    </row>
    <row r="25" spans="1:35" s="1031" customFormat="1" ht="15" customHeight="1" x14ac:dyDescent="0.25">
      <c r="A25" s="1027"/>
      <c r="B25" s="457"/>
      <c r="C25" s="1039" t="s">
        <v>217</v>
      </c>
      <c r="D25" s="456"/>
      <c r="E25" s="1849"/>
      <c r="F25" s="1849"/>
      <c r="G25" s="1849"/>
      <c r="H25" s="1849"/>
      <c r="I25" s="1849"/>
      <c r="J25" s="1849"/>
      <c r="K25" s="1849"/>
      <c r="L25" s="1849"/>
      <c r="M25" s="1849"/>
      <c r="N25" s="1849"/>
      <c r="O25" s="1849"/>
      <c r="P25" s="1849"/>
      <c r="Q25" s="1849"/>
      <c r="R25" s="1849"/>
      <c r="S25" s="1849"/>
      <c r="T25" s="1849"/>
      <c r="U25" s="1849"/>
      <c r="V25" s="1849"/>
      <c r="W25" s="1849"/>
      <c r="X25" s="1849"/>
      <c r="Y25" s="1849"/>
      <c r="Z25" s="1849"/>
      <c r="AA25" s="1849"/>
      <c r="AB25" s="1849"/>
      <c r="AC25" s="1849"/>
      <c r="AD25" s="1849"/>
      <c r="AE25" s="1849"/>
      <c r="AF25" s="1849"/>
      <c r="AG25" s="1849"/>
      <c r="AH25" s="1850"/>
      <c r="AI25" s="1030"/>
    </row>
    <row r="26" spans="1:35" s="1031" customFormat="1" ht="15" customHeight="1" x14ac:dyDescent="0.25">
      <c r="A26" s="1027"/>
      <c r="B26" s="457"/>
      <c r="C26" s="1035" t="s">
        <v>218</v>
      </c>
      <c r="D26" s="458"/>
      <c r="E26" s="84">
        <f>MAX(0,E11-0.105*E16)</f>
        <v>0</v>
      </c>
      <c r="F26" s="84">
        <f>MAX(0,F11-0.105*F16)</f>
        <v>0</v>
      </c>
      <c r="G26" s="84">
        <f t="shared" ref="G26:AF26" si="7">MAX(0,G11-0.105*G16)</f>
        <v>0</v>
      </c>
      <c r="H26" s="84">
        <f t="shared" si="7"/>
        <v>0</v>
      </c>
      <c r="I26" s="84">
        <f t="shared" si="7"/>
        <v>0</v>
      </c>
      <c r="J26" s="84">
        <f t="shared" si="7"/>
        <v>0</v>
      </c>
      <c r="K26" s="84">
        <f t="shared" si="7"/>
        <v>0</v>
      </c>
      <c r="L26" s="84">
        <f t="shared" si="7"/>
        <v>0</v>
      </c>
      <c r="M26" s="84">
        <f t="shared" si="7"/>
        <v>0</v>
      </c>
      <c r="N26" s="84">
        <f t="shared" si="7"/>
        <v>0</v>
      </c>
      <c r="O26" s="84">
        <f t="shared" si="7"/>
        <v>0</v>
      </c>
      <c r="P26" s="84">
        <f t="shared" si="7"/>
        <v>0</v>
      </c>
      <c r="Q26" s="84">
        <f t="shared" si="7"/>
        <v>0</v>
      </c>
      <c r="R26" s="84">
        <f t="shared" si="7"/>
        <v>0</v>
      </c>
      <c r="S26" s="84">
        <f t="shared" si="7"/>
        <v>0</v>
      </c>
      <c r="T26" s="84">
        <f t="shared" si="7"/>
        <v>0</v>
      </c>
      <c r="U26" s="84">
        <f t="shared" si="7"/>
        <v>0</v>
      </c>
      <c r="V26" s="84">
        <f t="shared" si="7"/>
        <v>0</v>
      </c>
      <c r="W26" s="84">
        <f t="shared" si="7"/>
        <v>0</v>
      </c>
      <c r="X26" s="84">
        <f t="shared" si="7"/>
        <v>0</v>
      </c>
      <c r="Y26" s="84">
        <f t="shared" si="7"/>
        <v>0</v>
      </c>
      <c r="Z26" s="84">
        <f t="shared" si="7"/>
        <v>0</v>
      </c>
      <c r="AA26" s="84">
        <f t="shared" si="7"/>
        <v>0</v>
      </c>
      <c r="AB26" s="84">
        <f t="shared" si="7"/>
        <v>0</v>
      </c>
      <c r="AC26" s="84">
        <f t="shared" si="7"/>
        <v>0</v>
      </c>
      <c r="AD26" s="84">
        <f t="shared" si="7"/>
        <v>0</v>
      </c>
      <c r="AE26" s="84">
        <f t="shared" si="7"/>
        <v>0</v>
      </c>
      <c r="AF26" s="84">
        <f t="shared" si="7"/>
        <v>0</v>
      </c>
      <c r="AG26" s="84">
        <f>MAX(0,AG11-0.105*AG16)</f>
        <v>0</v>
      </c>
      <c r="AH26" s="84">
        <f>MAX(0,AH11-0.105*AH16)</f>
        <v>0</v>
      </c>
      <c r="AI26" s="1030"/>
    </row>
    <row r="27" spans="1:35" s="1031" customFormat="1" ht="15" customHeight="1" x14ac:dyDescent="0.25">
      <c r="A27" s="1027"/>
      <c r="B27" s="457"/>
      <c r="C27" s="1037" t="s">
        <v>188</v>
      </c>
      <c r="D27" s="458"/>
      <c r="E27" s="84">
        <f>IF(E12+E13&gt;0, E26*E13/(E12+E13), 0)</f>
        <v>0</v>
      </c>
      <c r="F27" s="84">
        <f t="shared" ref="F27:AH27" si="8">IF(F12+F13&gt;0, F26*F13/(F12+F13), 0)</f>
        <v>0</v>
      </c>
      <c r="G27" s="84">
        <f t="shared" si="8"/>
        <v>0</v>
      </c>
      <c r="H27" s="84">
        <f t="shared" si="8"/>
        <v>0</v>
      </c>
      <c r="I27" s="84">
        <f t="shared" si="8"/>
        <v>0</v>
      </c>
      <c r="J27" s="84">
        <f t="shared" si="8"/>
        <v>0</v>
      </c>
      <c r="K27" s="84">
        <f t="shared" si="8"/>
        <v>0</v>
      </c>
      <c r="L27" s="84">
        <f t="shared" si="8"/>
        <v>0</v>
      </c>
      <c r="M27" s="84">
        <f t="shared" si="8"/>
        <v>0</v>
      </c>
      <c r="N27" s="84">
        <f t="shared" si="8"/>
        <v>0</v>
      </c>
      <c r="O27" s="84">
        <f t="shared" si="8"/>
        <v>0</v>
      </c>
      <c r="P27" s="84">
        <f t="shared" si="8"/>
        <v>0</v>
      </c>
      <c r="Q27" s="84">
        <f t="shared" si="8"/>
        <v>0</v>
      </c>
      <c r="R27" s="84">
        <f t="shared" si="8"/>
        <v>0</v>
      </c>
      <c r="S27" s="84">
        <f t="shared" si="8"/>
        <v>0</v>
      </c>
      <c r="T27" s="84">
        <f t="shared" si="8"/>
        <v>0</v>
      </c>
      <c r="U27" s="84">
        <f t="shared" si="8"/>
        <v>0</v>
      </c>
      <c r="V27" s="84">
        <f t="shared" si="8"/>
        <v>0</v>
      </c>
      <c r="W27" s="84">
        <f t="shared" si="8"/>
        <v>0</v>
      </c>
      <c r="X27" s="84">
        <f t="shared" si="8"/>
        <v>0</v>
      </c>
      <c r="Y27" s="84">
        <f t="shared" si="8"/>
        <v>0</v>
      </c>
      <c r="Z27" s="84">
        <f t="shared" si="8"/>
        <v>0</v>
      </c>
      <c r="AA27" s="84">
        <f t="shared" si="8"/>
        <v>0</v>
      </c>
      <c r="AB27" s="84">
        <f t="shared" si="8"/>
        <v>0</v>
      </c>
      <c r="AC27" s="84">
        <f t="shared" si="8"/>
        <v>0</v>
      </c>
      <c r="AD27" s="84">
        <f t="shared" si="8"/>
        <v>0</v>
      </c>
      <c r="AE27" s="84">
        <f t="shared" si="8"/>
        <v>0</v>
      </c>
      <c r="AF27" s="84">
        <f t="shared" si="8"/>
        <v>0</v>
      </c>
      <c r="AG27" s="84">
        <f t="shared" si="8"/>
        <v>0</v>
      </c>
      <c r="AH27" s="84">
        <f t="shared" si="8"/>
        <v>0</v>
      </c>
      <c r="AI27" s="1030"/>
    </row>
    <row r="28" spans="1:35" s="1031" customFormat="1" ht="15" customHeight="1" x14ac:dyDescent="0.25">
      <c r="A28" s="1027"/>
      <c r="B28" s="459"/>
      <c r="C28" s="1040" t="s">
        <v>200</v>
      </c>
      <c r="D28" s="1845"/>
      <c r="E28" s="982">
        <f>E13-E27</f>
        <v>0</v>
      </c>
      <c r="F28" s="982">
        <f>F13-F27</f>
        <v>0</v>
      </c>
      <c r="G28" s="982">
        <f t="shared" ref="G28:AH28" si="9">G13-G27</f>
        <v>0</v>
      </c>
      <c r="H28" s="982">
        <f t="shared" si="9"/>
        <v>0</v>
      </c>
      <c r="I28" s="982">
        <f t="shared" si="9"/>
        <v>0</v>
      </c>
      <c r="J28" s="982">
        <f t="shared" si="9"/>
        <v>0</v>
      </c>
      <c r="K28" s="982">
        <f t="shared" si="9"/>
        <v>0</v>
      </c>
      <c r="L28" s="982">
        <f t="shared" si="9"/>
        <v>0</v>
      </c>
      <c r="M28" s="982">
        <f t="shared" si="9"/>
        <v>0</v>
      </c>
      <c r="N28" s="982">
        <f t="shared" si="9"/>
        <v>0</v>
      </c>
      <c r="O28" s="982">
        <f t="shared" si="9"/>
        <v>0</v>
      </c>
      <c r="P28" s="982">
        <f t="shared" si="9"/>
        <v>0</v>
      </c>
      <c r="Q28" s="982">
        <f t="shared" si="9"/>
        <v>0</v>
      </c>
      <c r="R28" s="982">
        <f t="shared" si="9"/>
        <v>0</v>
      </c>
      <c r="S28" s="982">
        <f t="shared" si="9"/>
        <v>0</v>
      </c>
      <c r="T28" s="982">
        <f t="shared" si="9"/>
        <v>0</v>
      </c>
      <c r="U28" s="982">
        <f t="shared" si="9"/>
        <v>0</v>
      </c>
      <c r="V28" s="982">
        <f t="shared" si="9"/>
        <v>0</v>
      </c>
      <c r="W28" s="982">
        <f t="shared" si="9"/>
        <v>0</v>
      </c>
      <c r="X28" s="982">
        <f t="shared" si="9"/>
        <v>0</v>
      </c>
      <c r="Y28" s="982">
        <f t="shared" si="9"/>
        <v>0</v>
      </c>
      <c r="Z28" s="982">
        <f t="shared" si="9"/>
        <v>0</v>
      </c>
      <c r="AA28" s="982">
        <f t="shared" si="9"/>
        <v>0</v>
      </c>
      <c r="AB28" s="982">
        <f t="shared" si="9"/>
        <v>0</v>
      </c>
      <c r="AC28" s="982">
        <f t="shared" si="9"/>
        <v>0</v>
      </c>
      <c r="AD28" s="982">
        <f t="shared" si="9"/>
        <v>0</v>
      </c>
      <c r="AE28" s="982">
        <f t="shared" si="9"/>
        <v>0</v>
      </c>
      <c r="AF28" s="982">
        <f t="shared" si="9"/>
        <v>0</v>
      </c>
      <c r="AG28" s="982">
        <f t="shared" si="9"/>
        <v>0</v>
      </c>
      <c r="AH28" s="982">
        <f t="shared" si="9"/>
        <v>0</v>
      </c>
      <c r="AI28" s="1030"/>
    </row>
    <row r="29" spans="1:35" s="1031" customFormat="1" ht="15" customHeight="1" x14ac:dyDescent="0.25">
      <c r="A29" s="1027"/>
      <c r="B29" s="460"/>
      <c r="C29" s="1041" t="s">
        <v>220</v>
      </c>
      <c r="D29" s="1846">
        <f>SUM(E29:AH29)</f>
        <v>0</v>
      </c>
      <c r="E29" s="1851">
        <f>MAX(0,E20)</f>
        <v>0</v>
      </c>
      <c r="F29" s="1851">
        <f t="shared" ref="F29:AH29" si="10">MAX(0,F20)</f>
        <v>0</v>
      </c>
      <c r="G29" s="1851">
        <f t="shared" si="10"/>
        <v>0</v>
      </c>
      <c r="H29" s="1851">
        <f t="shared" si="10"/>
        <v>0</v>
      </c>
      <c r="I29" s="1851">
        <f t="shared" si="10"/>
        <v>0</v>
      </c>
      <c r="J29" s="1851">
        <f t="shared" si="10"/>
        <v>0</v>
      </c>
      <c r="K29" s="1851">
        <f t="shared" si="10"/>
        <v>0</v>
      </c>
      <c r="L29" s="1851">
        <f t="shared" si="10"/>
        <v>0</v>
      </c>
      <c r="M29" s="1851">
        <f t="shared" si="10"/>
        <v>0</v>
      </c>
      <c r="N29" s="1851">
        <f t="shared" si="10"/>
        <v>0</v>
      </c>
      <c r="O29" s="1851">
        <f t="shared" si="10"/>
        <v>0</v>
      </c>
      <c r="P29" s="1851">
        <f t="shared" si="10"/>
        <v>0</v>
      </c>
      <c r="Q29" s="1851">
        <f t="shared" si="10"/>
        <v>0</v>
      </c>
      <c r="R29" s="1851">
        <f t="shared" si="10"/>
        <v>0</v>
      </c>
      <c r="S29" s="1851">
        <f t="shared" si="10"/>
        <v>0</v>
      </c>
      <c r="T29" s="1851">
        <f t="shared" si="10"/>
        <v>0</v>
      </c>
      <c r="U29" s="1851">
        <f t="shared" si="10"/>
        <v>0</v>
      </c>
      <c r="V29" s="1851">
        <f t="shared" si="10"/>
        <v>0</v>
      </c>
      <c r="W29" s="1851">
        <f t="shared" si="10"/>
        <v>0</v>
      </c>
      <c r="X29" s="1851">
        <f t="shared" si="10"/>
        <v>0</v>
      </c>
      <c r="Y29" s="1851">
        <f t="shared" si="10"/>
        <v>0</v>
      </c>
      <c r="Z29" s="1851">
        <f t="shared" si="10"/>
        <v>0</v>
      </c>
      <c r="AA29" s="1851">
        <f t="shared" si="10"/>
        <v>0</v>
      </c>
      <c r="AB29" s="1851">
        <f t="shared" si="10"/>
        <v>0</v>
      </c>
      <c r="AC29" s="1851">
        <f t="shared" si="10"/>
        <v>0</v>
      </c>
      <c r="AD29" s="1851">
        <f t="shared" si="10"/>
        <v>0</v>
      </c>
      <c r="AE29" s="1851">
        <f t="shared" si="10"/>
        <v>0</v>
      </c>
      <c r="AF29" s="1851">
        <f t="shared" si="10"/>
        <v>0</v>
      </c>
      <c r="AG29" s="1851">
        <f t="shared" si="10"/>
        <v>0</v>
      </c>
      <c r="AH29" s="1851">
        <f t="shared" si="10"/>
        <v>0</v>
      </c>
      <c r="AI29" s="1030"/>
    </row>
    <row r="30" spans="1:35" s="1031" customFormat="1" ht="15" customHeight="1" x14ac:dyDescent="0.25">
      <c r="A30" s="1027"/>
      <c r="B30" s="457"/>
      <c r="C30" s="1042" t="s">
        <v>221</v>
      </c>
      <c r="D30" s="1847">
        <f>SUM(E30:AH30)</f>
        <v>0</v>
      </c>
      <c r="E30" s="84">
        <f>MAX(0,E24-E29)</f>
        <v>0</v>
      </c>
      <c r="F30" s="84">
        <f t="shared" ref="F30:AH30" si="11">MAX(0,F24-F29)</f>
        <v>0</v>
      </c>
      <c r="G30" s="84">
        <f t="shared" si="11"/>
        <v>0</v>
      </c>
      <c r="H30" s="84">
        <f t="shared" si="11"/>
        <v>0</v>
      </c>
      <c r="I30" s="84">
        <f t="shared" si="11"/>
        <v>0</v>
      </c>
      <c r="J30" s="84">
        <f t="shared" si="11"/>
        <v>0</v>
      </c>
      <c r="K30" s="84">
        <f t="shared" si="11"/>
        <v>0</v>
      </c>
      <c r="L30" s="84">
        <f t="shared" si="11"/>
        <v>0</v>
      </c>
      <c r="M30" s="84">
        <f t="shared" si="11"/>
        <v>0</v>
      </c>
      <c r="N30" s="84">
        <f t="shared" si="11"/>
        <v>0</v>
      </c>
      <c r="O30" s="84">
        <f t="shared" si="11"/>
        <v>0</v>
      </c>
      <c r="P30" s="84">
        <f t="shared" si="11"/>
        <v>0</v>
      </c>
      <c r="Q30" s="84">
        <f t="shared" si="11"/>
        <v>0</v>
      </c>
      <c r="R30" s="84">
        <f t="shared" si="11"/>
        <v>0</v>
      </c>
      <c r="S30" s="84">
        <f t="shared" si="11"/>
        <v>0</v>
      </c>
      <c r="T30" s="84">
        <f t="shared" si="11"/>
        <v>0</v>
      </c>
      <c r="U30" s="84">
        <f t="shared" si="11"/>
        <v>0</v>
      </c>
      <c r="V30" s="84">
        <f t="shared" si="11"/>
        <v>0</v>
      </c>
      <c r="W30" s="84">
        <f t="shared" si="11"/>
        <v>0</v>
      </c>
      <c r="X30" s="84">
        <f t="shared" si="11"/>
        <v>0</v>
      </c>
      <c r="Y30" s="84">
        <f t="shared" si="11"/>
        <v>0</v>
      </c>
      <c r="Z30" s="84">
        <f t="shared" si="11"/>
        <v>0</v>
      </c>
      <c r="AA30" s="84">
        <f t="shared" si="11"/>
        <v>0</v>
      </c>
      <c r="AB30" s="84">
        <f t="shared" si="11"/>
        <v>0</v>
      </c>
      <c r="AC30" s="84">
        <f t="shared" si="11"/>
        <v>0</v>
      </c>
      <c r="AD30" s="84">
        <f t="shared" si="11"/>
        <v>0</v>
      </c>
      <c r="AE30" s="84">
        <f t="shared" si="11"/>
        <v>0</v>
      </c>
      <c r="AF30" s="84">
        <f t="shared" si="11"/>
        <v>0</v>
      </c>
      <c r="AG30" s="84">
        <f t="shared" si="11"/>
        <v>0</v>
      </c>
      <c r="AH30" s="84">
        <f t="shared" si="11"/>
        <v>0</v>
      </c>
      <c r="AI30" s="1030"/>
    </row>
    <row r="31" spans="1:35" s="1031" customFormat="1" ht="15" customHeight="1" x14ac:dyDescent="0.25">
      <c r="A31" s="1027"/>
      <c r="B31" s="459"/>
      <c r="C31" s="1043" t="s">
        <v>222</v>
      </c>
      <c r="D31" s="1848">
        <f>SUM(E31:AH31)</f>
        <v>0</v>
      </c>
      <c r="E31" s="982">
        <f>MAX(0,E28-E29-E30)</f>
        <v>0</v>
      </c>
      <c r="F31" s="982">
        <f t="shared" ref="F31:AH31" si="12">MAX(0,F28-F29-F30)</f>
        <v>0</v>
      </c>
      <c r="G31" s="982">
        <f t="shared" si="12"/>
        <v>0</v>
      </c>
      <c r="H31" s="982">
        <f t="shared" si="12"/>
        <v>0</v>
      </c>
      <c r="I31" s="982">
        <f t="shared" si="12"/>
        <v>0</v>
      </c>
      <c r="J31" s="982">
        <f t="shared" si="12"/>
        <v>0</v>
      </c>
      <c r="K31" s="982">
        <f t="shared" si="12"/>
        <v>0</v>
      </c>
      <c r="L31" s="982">
        <f t="shared" si="12"/>
        <v>0</v>
      </c>
      <c r="M31" s="982">
        <f t="shared" si="12"/>
        <v>0</v>
      </c>
      <c r="N31" s="982">
        <f t="shared" si="12"/>
        <v>0</v>
      </c>
      <c r="O31" s="982">
        <f t="shared" si="12"/>
        <v>0</v>
      </c>
      <c r="P31" s="982">
        <f t="shared" si="12"/>
        <v>0</v>
      </c>
      <c r="Q31" s="982">
        <f t="shared" si="12"/>
        <v>0</v>
      </c>
      <c r="R31" s="982">
        <f t="shared" si="12"/>
        <v>0</v>
      </c>
      <c r="S31" s="982">
        <f t="shared" si="12"/>
        <v>0</v>
      </c>
      <c r="T31" s="982">
        <f t="shared" si="12"/>
        <v>0</v>
      </c>
      <c r="U31" s="982">
        <f t="shared" si="12"/>
        <v>0</v>
      </c>
      <c r="V31" s="982">
        <f t="shared" si="12"/>
        <v>0</v>
      </c>
      <c r="W31" s="982">
        <f t="shared" si="12"/>
        <v>0</v>
      </c>
      <c r="X31" s="982">
        <f t="shared" si="12"/>
        <v>0</v>
      </c>
      <c r="Y31" s="982">
        <f t="shared" si="12"/>
        <v>0</v>
      </c>
      <c r="Z31" s="982">
        <f t="shared" si="12"/>
        <v>0</v>
      </c>
      <c r="AA31" s="982">
        <f t="shared" si="12"/>
        <v>0</v>
      </c>
      <c r="AB31" s="982">
        <f t="shared" si="12"/>
        <v>0</v>
      </c>
      <c r="AC31" s="982">
        <f t="shared" si="12"/>
        <v>0</v>
      </c>
      <c r="AD31" s="982">
        <f t="shared" si="12"/>
        <v>0</v>
      </c>
      <c r="AE31" s="982">
        <f t="shared" si="12"/>
        <v>0</v>
      </c>
      <c r="AF31" s="982">
        <f t="shared" si="12"/>
        <v>0</v>
      </c>
      <c r="AG31" s="982">
        <f t="shared" si="12"/>
        <v>0</v>
      </c>
      <c r="AH31" s="982">
        <f t="shared" si="12"/>
        <v>0</v>
      </c>
      <c r="AI31" s="1030"/>
    </row>
    <row r="32" spans="1:35" ht="15" customHeight="1" x14ac:dyDescent="0.25">
      <c r="A32" s="1044"/>
      <c r="B32" s="1045"/>
      <c r="C32" s="1045"/>
      <c r="D32" s="1045"/>
      <c r="E32" s="1046"/>
      <c r="F32" s="1045"/>
      <c r="G32" s="1045"/>
      <c r="H32" s="1045"/>
      <c r="I32" s="1045"/>
      <c r="J32" s="1045"/>
      <c r="K32" s="1045"/>
      <c r="L32" s="1045"/>
      <c r="M32" s="1045"/>
      <c r="N32" s="1045"/>
      <c r="O32" s="1045"/>
      <c r="P32" s="1045"/>
      <c r="Q32" s="1045"/>
      <c r="R32" s="1045"/>
      <c r="S32" s="1045"/>
      <c r="T32" s="1045"/>
      <c r="U32" s="1045"/>
      <c r="V32" s="1045"/>
      <c r="W32" s="1045"/>
      <c r="X32" s="1045"/>
      <c r="Y32" s="1045"/>
      <c r="Z32" s="1045"/>
      <c r="AA32" s="1045"/>
      <c r="AB32" s="1045"/>
      <c r="AC32" s="1045"/>
      <c r="AD32" s="1045"/>
      <c r="AE32" s="1045"/>
      <c r="AF32" s="1045"/>
      <c r="AG32" s="1045"/>
      <c r="AH32" s="1045"/>
      <c r="AI32" s="1047"/>
    </row>
  </sheetData>
  <dataConsolidate/>
  <conditionalFormatting sqref="E5:AH15">
    <cfRule type="cellIs" dxfId="315" priority="1" stopIfTrue="1" operator="lessThan">
      <formula>0</formula>
    </cfRule>
  </conditionalFormatting>
  <printOptions headings="1"/>
  <pageMargins left="0.59055118110236227" right="0.59055118110236227" top="0.98425196850393704" bottom="0.98425196850393704" header="0.51181102362204722" footer="0.51181102362204722"/>
  <pageSetup paperSize="9" scale="50" fitToHeight="10" pageOrder="overThenDown" orientation="landscape" r:id="rId1"/>
  <headerFooter alignWithMargins="0">
    <oddHeader>&amp;L&amp;"Segoe UI,Bold"&amp;14Basel Committee on Banking Supervision
Basel III monitoring template&amp;C&amp;"Segoe UI,Regular"&amp;14&amp;F
&amp;A&amp;R&amp;"Segoe UI,Bold"&amp;14Confidential when completed</oddHeader>
    <oddFooter>&amp;L&amp;"Segoe UI,Regular"&amp;14&amp;D  &amp;T&amp;R&amp;"Segoe UI,Regular"&amp;14Page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enableFormatConditionsCalculation="0">
    <tabColor rgb="FFFFEC72"/>
  </sheetPr>
  <dimension ref="A1:P220"/>
  <sheetViews>
    <sheetView zoomScale="75" zoomScaleNormal="75" workbookViewId="0">
      <pane ySplit="1" topLeftCell="A2" activePane="bottomLeft" state="frozen"/>
      <selection pane="bottomLeft"/>
    </sheetView>
  </sheetViews>
  <sheetFormatPr defaultColWidth="0" defaultRowHeight="15" customHeight="1" zeroHeight="1" x14ac:dyDescent="0.25"/>
  <cols>
    <col min="1" max="1" width="1.7109375" style="598" customWidth="1"/>
    <col min="2" max="2" width="12.7109375" style="598" customWidth="1"/>
    <col min="3" max="3" width="83.140625" style="598" customWidth="1"/>
    <col min="4" max="8" width="16.7109375" style="598" customWidth="1"/>
    <col min="9" max="9" width="1.7109375" style="598" customWidth="1"/>
    <col min="10" max="14" width="16.7109375" style="598" customWidth="1"/>
    <col min="15" max="15" width="1.7109375" style="598" customWidth="1"/>
    <col min="16" max="16" width="0" style="763" hidden="1" customWidth="1"/>
    <col min="17" max="16384" width="16.7109375" style="763" hidden="1"/>
  </cols>
  <sheetData>
    <row r="1" spans="1:15" ht="30.75" customHeight="1" x14ac:dyDescent="0.55000000000000004">
      <c r="A1" s="580" t="s">
        <v>322</v>
      </c>
      <c r="B1" s="581"/>
      <c r="C1" s="588"/>
      <c r="D1" s="1085" t="str">
        <f>CONCATENATE("Reporting unit: ", 'General Info'!$C$40, " ", 'General Info'!$C$39)</f>
        <v xml:space="preserve">Reporting unit: 1 </v>
      </c>
      <c r="E1" s="588"/>
      <c r="F1" s="588"/>
      <c r="G1" s="588"/>
      <c r="H1" s="588"/>
      <c r="I1" s="588"/>
      <c r="J1" s="588"/>
      <c r="K1" s="588"/>
      <c r="L1" s="588"/>
      <c r="M1" s="588"/>
      <c r="N1" s="588"/>
      <c r="O1" s="582"/>
    </row>
    <row r="2" spans="1:15" ht="30" customHeight="1" x14ac:dyDescent="0.3">
      <c r="A2" s="721" t="s">
        <v>223</v>
      </c>
      <c r="B2" s="722"/>
      <c r="C2" s="589"/>
      <c r="D2" s="589"/>
      <c r="E2" s="589"/>
      <c r="F2" s="589"/>
      <c r="G2" s="589"/>
      <c r="H2" s="589"/>
      <c r="I2" s="589"/>
      <c r="J2" s="589"/>
      <c r="K2" s="589"/>
      <c r="L2" s="589"/>
      <c r="M2" s="589"/>
      <c r="N2" s="589"/>
      <c r="O2" s="627"/>
    </row>
    <row r="3" spans="1:15" ht="15" customHeight="1" x14ac:dyDescent="0.25">
      <c r="A3" s="403"/>
      <c r="B3" s="596"/>
      <c r="C3" s="596"/>
      <c r="D3" s="596"/>
      <c r="E3" s="596"/>
      <c r="F3" s="596"/>
      <c r="G3" s="596"/>
      <c r="H3" s="596"/>
      <c r="I3" s="596"/>
      <c r="J3" s="596"/>
      <c r="K3" s="596"/>
      <c r="L3" s="596"/>
      <c r="M3" s="596"/>
      <c r="N3" s="596"/>
      <c r="O3" s="407"/>
    </row>
    <row r="4" spans="1:15" ht="15" customHeight="1" x14ac:dyDescent="0.25">
      <c r="A4" s="403"/>
      <c r="B4" s="596"/>
      <c r="C4" s="596" t="s">
        <v>224</v>
      </c>
      <c r="D4" s="596"/>
      <c r="E4" s="596"/>
      <c r="F4" s="596"/>
      <c r="G4" s="596"/>
      <c r="H4" s="596"/>
      <c r="I4" s="596"/>
      <c r="J4" s="596"/>
      <c r="K4" s="596"/>
      <c r="L4" s="596"/>
      <c r="M4" s="596"/>
      <c r="N4" s="596"/>
      <c r="O4" s="407"/>
    </row>
    <row r="5" spans="1:15" ht="15" customHeight="1" x14ac:dyDescent="0.25">
      <c r="A5" s="403"/>
      <c r="B5" s="596"/>
      <c r="C5" s="596"/>
      <c r="D5" s="596"/>
      <c r="E5" s="596"/>
      <c r="F5" s="596"/>
      <c r="G5" s="596"/>
      <c r="H5" s="596"/>
      <c r="I5" s="596"/>
      <c r="J5" s="596"/>
      <c r="K5" s="596"/>
      <c r="L5" s="596"/>
      <c r="M5" s="596"/>
      <c r="N5" s="596"/>
      <c r="O5" s="407"/>
    </row>
    <row r="6" spans="1:15" ht="15" customHeight="1" x14ac:dyDescent="0.25">
      <c r="A6" s="403"/>
      <c r="B6" s="1919" t="s">
        <v>616</v>
      </c>
      <c r="C6" s="1921"/>
      <c r="D6" s="1910" t="s">
        <v>283</v>
      </c>
      <c r="E6" s="1914"/>
      <c r="F6" s="1914"/>
      <c r="G6" s="1914"/>
      <c r="H6" s="1914"/>
      <c r="I6" s="597"/>
      <c r="J6" s="1914" t="s">
        <v>65</v>
      </c>
      <c r="K6" s="1914"/>
      <c r="L6" s="1914"/>
      <c r="M6" s="1914"/>
      <c r="N6" s="1914"/>
      <c r="O6" s="407"/>
    </row>
    <row r="7" spans="1:15" ht="60" customHeight="1" x14ac:dyDescent="0.25">
      <c r="A7" s="403"/>
      <c r="B7" s="1920"/>
      <c r="C7" s="1922"/>
      <c r="D7" s="1090" t="s">
        <v>225</v>
      </c>
      <c r="E7" s="1090" t="s">
        <v>617</v>
      </c>
      <c r="F7" s="1090" t="s">
        <v>606</v>
      </c>
      <c r="G7" s="1090" t="s">
        <v>621</v>
      </c>
      <c r="H7" s="723" t="s">
        <v>139</v>
      </c>
      <c r="I7" s="597"/>
      <c r="J7" s="1092" t="s">
        <v>225</v>
      </c>
      <c r="K7" s="1090" t="s">
        <v>617</v>
      </c>
      <c r="L7" s="1090" t="s">
        <v>606</v>
      </c>
      <c r="M7" s="1090" t="s">
        <v>621</v>
      </c>
      <c r="N7" s="723" t="s">
        <v>139</v>
      </c>
      <c r="O7" s="407"/>
    </row>
    <row r="8" spans="1:15" ht="15" customHeight="1" x14ac:dyDescent="0.25">
      <c r="A8" s="403"/>
      <c r="B8" s="669" t="s">
        <v>607</v>
      </c>
      <c r="C8" s="724" t="s">
        <v>226</v>
      </c>
      <c r="D8" s="730" t="str">
        <f>IF(AND(ISNUMBER(D10),ISNUMBER(D11),ISNUMBER(D12)),SUM(D10:D12),"")</f>
        <v/>
      </c>
      <c r="E8" s="730" t="str">
        <f>IF(AND(ISNUMBER(E10),ISNUMBER(E11),ISNUMBER(E12)),SUM(E10:E12),"")</f>
        <v/>
      </c>
      <c r="F8" s="730" t="str">
        <f>IF(AND(ISNUMBER(F9),ISNUMBER(F13),ISNUMBER(F14)),F9-F13-F14,"")</f>
        <v/>
      </c>
      <c r="G8" s="37"/>
      <c r="H8" s="38"/>
      <c r="I8" s="5"/>
      <c r="J8" s="738" t="str">
        <f>IF(AND(ISNUMBER(J10),ISNUMBER(J11),ISNUMBER(J12)),SUM(J10:J12),"")</f>
        <v/>
      </c>
      <c r="K8" s="730" t="str">
        <f>IF(AND(ISNUMBER(K10),ISNUMBER(K11),ISNUMBER(K12)),SUM(K10:K12),"")</f>
        <v/>
      </c>
      <c r="L8" s="730" t="str">
        <f>IF(AND(ISNUMBER(L9),ISNUMBER(L13),ISNUMBER(L14)),L9-L13-L14,"")</f>
        <v/>
      </c>
      <c r="M8" s="37"/>
      <c r="N8" s="38"/>
      <c r="O8" s="407"/>
    </row>
    <row r="9" spans="1:15" ht="15" customHeight="1" x14ac:dyDescent="0.25">
      <c r="A9" s="403"/>
      <c r="B9" s="672" t="s">
        <v>674</v>
      </c>
      <c r="C9" s="725" t="s">
        <v>675</v>
      </c>
      <c r="D9" s="41"/>
      <c r="E9" s="41"/>
      <c r="F9" s="42"/>
      <c r="G9" s="43"/>
      <c r="H9" s="44"/>
      <c r="I9" s="5"/>
      <c r="J9" s="45"/>
      <c r="K9" s="41"/>
      <c r="L9" s="42"/>
      <c r="M9" s="43"/>
      <c r="N9" s="44"/>
      <c r="O9" s="407"/>
    </row>
    <row r="10" spans="1:15" ht="15" customHeight="1" x14ac:dyDescent="0.25">
      <c r="A10" s="403"/>
      <c r="B10" s="46"/>
      <c r="C10" s="725" t="s">
        <v>688</v>
      </c>
      <c r="D10" s="47"/>
      <c r="E10" s="47"/>
      <c r="F10" s="48"/>
      <c r="G10" s="48"/>
      <c r="H10" s="731" t="str">
        <f>IF(D10&lt;=E10,"Yes","No")</f>
        <v>Yes</v>
      </c>
      <c r="I10" s="5"/>
      <c r="J10" s="50"/>
      <c r="K10" s="47"/>
      <c r="L10" s="48"/>
      <c r="M10" s="48"/>
      <c r="N10" s="731" t="str">
        <f>IF(J10&lt;=K10,"Yes","No")</f>
        <v>Yes</v>
      </c>
      <c r="O10" s="407"/>
    </row>
    <row r="11" spans="1:15" ht="15" customHeight="1" x14ac:dyDescent="0.25">
      <c r="A11" s="403"/>
      <c r="B11" s="46"/>
      <c r="C11" s="725" t="s">
        <v>689</v>
      </c>
      <c r="D11" s="47"/>
      <c r="E11" s="47"/>
      <c r="F11" s="48"/>
      <c r="G11" s="48"/>
      <c r="H11" s="731" t="str">
        <f>IF(D11&lt;=E11,"Yes","No")</f>
        <v>Yes</v>
      </c>
      <c r="I11" s="5"/>
      <c r="J11" s="50"/>
      <c r="K11" s="47"/>
      <c r="L11" s="48"/>
      <c r="M11" s="48"/>
      <c r="N11" s="731" t="str">
        <f>IF(J11&lt;=K11,"Yes","No")</f>
        <v>Yes</v>
      </c>
      <c r="O11" s="407"/>
    </row>
    <row r="12" spans="1:15" ht="15" customHeight="1" x14ac:dyDescent="0.25">
      <c r="A12" s="403"/>
      <c r="B12" s="46"/>
      <c r="C12" s="725" t="s">
        <v>690</v>
      </c>
      <c r="D12" s="47"/>
      <c r="E12" s="47"/>
      <c r="F12" s="48"/>
      <c r="G12" s="48"/>
      <c r="H12" s="731" t="str">
        <f>IF(D12&lt;=E12,"Yes","No")</f>
        <v>Yes</v>
      </c>
      <c r="I12" s="5"/>
      <c r="J12" s="50"/>
      <c r="K12" s="47"/>
      <c r="L12" s="48"/>
      <c r="M12" s="48"/>
      <c r="N12" s="731" t="str">
        <f>IF(J12&lt;=K12,"Yes","No")</f>
        <v>Yes</v>
      </c>
      <c r="O12" s="407"/>
    </row>
    <row r="13" spans="1:15" ht="15" customHeight="1" x14ac:dyDescent="0.25">
      <c r="A13" s="403"/>
      <c r="B13" s="672" t="s">
        <v>676</v>
      </c>
      <c r="C13" s="725" t="s">
        <v>677</v>
      </c>
      <c r="D13" s="41"/>
      <c r="E13" s="51"/>
      <c r="F13" s="59"/>
      <c r="G13" s="43"/>
      <c r="H13" s="52"/>
      <c r="I13" s="5"/>
      <c r="J13" s="45"/>
      <c r="K13" s="51"/>
      <c r="L13" s="59"/>
      <c r="M13" s="43"/>
      <c r="N13" s="52"/>
      <c r="O13" s="407"/>
    </row>
    <row r="14" spans="1:15" ht="15" customHeight="1" x14ac:dyDescent="0.25">
      <c r="A14" s="403"/>
      <c r="B14" s="670">
        <v>27</v>
      </c>
      <c r="C14" s="726" t="s">
        <v>678</v>
      </c>
      <c r="D14" s="53"/>
      <c r="E14" s="53"/>
      <c r="F14" s="54"/>
      <c r="G14" s="55"/>
      <c r="H14" s="56"/>
      <c r="I14" s="5"/>
      <c r="J14" s="57"/>
      <c r="K14" s="53"/>
      <c r="L14" s="54"/>
      <c r="M14" s="55"/>
      <c r="N14" s="56"/>
      <c r="O14" s="407"/>
    </row>
    <row r="15" spans="1:15" ht="15" customHeight="1" x14ac:dyDescent="0.25">
      <c r="A15" s="403"/>
      <c r="B15" s="669" t="s">
        <v>679</v>
      </c>
      <c r="C15" s="727" t="s">
        <v>263</v>
      </c>
      <c r="D15" s="732" t="str">
        <f>IF(AND(ISNUMBER(D16),ISNUMBER(D17)),SUM(D16:D17),"")</f>
        <v/>
      </c>
      <c r="E15" s="732" t="str">
        <f t="shared" ref="E15:F15" si="0">IF(AND(ISNUMBER(E16),ISNUMBER(E17)),SUM(E16:E17),"")</f>
        <v/>
      </c>
      <c r="F15" s="732" t="str">
        <f t="shared" si="0"/>
        <v/>
      </c>
      <c r="G15" s="732" t="str">
        <f>IF(ISNUMBER(G17),G17,"")</f>
        <v/>
      </c>
      <c r="H15" s="58"/>
      <c r="I15" s="5"/>
      <c r="J15" s="738" t="str">
        <f>IF(AND(ISNUMBER(J16),ISNUMBER(J17)),SUM(J16:J17),"")</f>
        <v/>
      </c>
      <c r="K15" s="732" t="str">
        <f t="shared" ref="K15" si="1">IF(AND(ISNUMBER(K16),ISNUMBER(K17)),SUM(K16:K17),"")</f>
        <v/>
      </c>
      <c r="L15" s="732" t="str">
        <f t="shared" ref="L15" si="2">IF(AND(ISNUMBER(L16),ISNUMBER(L17)),SUM(L16:L17),"")</f>
        <v/>
      </c>
      <c r="M15" s="732" t="str">
        <f>IF(ISNUMBER(M17),M17,"")</f>
        <v/>
      </c>
      <c r="N15" s="58"/>
      <c r="O15" s="407"/>
    </row>
    <row r="16" spans="1:15" ht="15" customHeight="1" x14ac:dyDescent="0.25">
      <c r="A16" s="403"/>
      <c r="B16" s="672" t="s">
        <v>609</v>
      </c>
      <c r="C16" s="725" t="s">
        <v>680</v>
      </c>
      <c r="D16" s="47"/>
      <c r="E16" s="47"/>
      <c r="F16" s="59"/>
      <c r="G16" s="58"/>
      <c r="H16" s="733" t="str">
        <f>IF(D16&lt;=E16,"Yes","No")</f>
        <v>Yes</v>
      </c>
      <c r="I16" s="5"/>
      <c r="J16" s="50"/>
      <c r="K16" s="47"/>
      <c r="L16" s="59"/>
      <c r="M16" s="58"/>
      <c r="N16" s="733" t="str">
        <f>IF(J16&lt;=K16,"Yes","No")</f>
        <v>Yes</v>
      </c>
      <c r="O16" s="407"/>
    </row>
    <row r="17" spans="1:15" ht="15" customHeight="1" x14ac:dyDescent="0.25">
      <c r="A17" s="403"/>
      <c r="B17" s="728" t="s">
        <v>717</v>
      </c>
      <c r="C17" s="726" t="s">
        <v>716</v>
      </c>
      <c r="D17" s="61"/>
      <c r="E17" s="61"/>
      <c r="F17" s="54"/>
      <c r="G17" s="54"/>
      <c r="H17" s="734" t="str">
        <f>IF(D17&lt;=E17,"Yes","No")</f>
        <v>Yes</v>
      </c>
      <c r="I17" s="5"/>
      <c r="J17" s="63"/>
      <c r="K17" s="61"/>
      <c r="L17" s="54"/>
      <c r="M17" s="54"/>
      <c r="N17" s="734" t="str">
        <f>IF(J17&lt;=K17,"Yes","No")</f>
        <v>Yes</v>
      </c>
      <c r="O17" s="407"/>
    </row>
    <row r="18" spans="1:15" ht="15" customHeight="1" x14ac:dyDescent="0.25">
      <c r="A18" s="403"/>
      <c r="B18" s="64"/>
      <c r="C18" s="724" t="s">
        <v>102</v>
      </c>
      <c r="D18" s="43"/>
      <c r="E18" s="732" t="str">
        <f>IF(ISNUMBER(E19),E19+E20,"")</f>
        <v/>
      </c>
      <c r="F18" s="43"/>
      <c r="G18" s="43"/>
      <c r="H18" s="58"/>
      <c r="I18" s="5"/>
      <c r="J18" s="64"/>
      <c r="K18" s="732" t="str">
        <f>IF(ISNUMBER(K19),K19+K20,"")</f>
        <v/>
      </c>
      <c r="L18" s="43"/>
      <c r="M18" s="43"/>
      <c r="N18" s="58"/>
      <c r="O18" s="407"/>
    </row>
    <row r="19" spans="1:15" ht="15" customHeight="1" x14ac:dyDescent="0.25">
      <c r="A19" s="403"/>
      <c r="B19" s="65"/>
      <c r="C19" s="725" t="s">
        <v>681</v>
      </c>
      <c r="D19" s="47"/>
      <c r="E19" s="59"/>
      <c r="F19" s="48"/>
      <c r="G19" s="48"/>
      <c r="H19" s="731" t="str">
        <f>IF(D19&lt;=E19,"Yes","No")</f>
        <v>Yes</v>
      </c>
      <c r="I19" s="5"/>
      <c r="J19" s="50"/>
      <c r="K19" s="59"/>
      <c r="L19" s="48"/>
      <c r="M19" s="48"/>
      <c r="N19" s="731" t="str">
        <f>IF(J19&lt;=K19,"Yes","No")</f>
        <v>Yes</v>
      </c>
      <c r="O19" s="407"/>
    </row>
    <row r="20" spans="1:15" ht="15" customHeight="1" x14ac:dyDescent="0.25">
      <c r="A20" s="403"/>
      <c r="B20" s="65"/>
      <c r="C20" s="725" t="s">
        <v>682</v>
      </c>
      <c r="D20" s="48"/>
      <c r="E20" s="732" t="str">
        <f>IF(AND(ISNUMBER(E21),ISNUMBER(E22),ISNUMBER(E23),ISNUMBER(E24),ISNUMBER(E25),ISNUMBER(E26)),E21-E22-E23-E24+E25-E26,"")</f>
        <v/>
      </c>
      <c r="F20" s="48"/>
      <c r="G20" s="48"/>
      <c r="H20" s="44"/>
      <c r="I20" s="5"/>
      <c r="J20" s="65"/>
      <c r="K20" s="732" t="str">
        <f>IF(AND(ISNUMBER(K21),ISNUMBER(K22),ISNUMBER(K23),ISNUMBER(K24),ISNUMBER(K25),ISNUMBER(K26)),K21-K22-K23-K24+K25-K26,"")</f>
        <v/>
      </c>
      <c r="L20" s="48"/>
      <c r="M20" s="48"/>
      <c r="N20" s="66"/>
      <c r="O20" s="407"/>
    </row>
    <row r="21" spans="1:15" ht="15" customHeight="1" x14ac:dyDescent="0.25">
      <c r="A21" s="403"/>
      <c r="B21" s="672">
        <v>24</v>
      </c>
      <c r="C21" s="725" t="s">
        <v>683</v>
      </c>
      <c r="D21" s="48"/>
      <c r="E21" s="59"/>
      <c r="F21" s="48"/>
      <c r="G21" s="48"/>
      <c r="H21" s="66"/>
      <c r="I21" s="5"/>
      <c r="J21" s="65"/>
      <c r="K21" s="59"/>
      <c r="L21" s="48"/>
      <c r="M21" s="48"/>
      <c r="N21" s="66"/>
      <c r="O21" s="407"/>
    </row>
    <row r="22" spans="1:15" ht="15" customHeight="1" x14ac:dyDescent="0.25">
      <c r="A22" s="403"/>
      <c r="B22" s="672" t="s">
        <v>676</v>
      </c>
      <c r="C22" s="725" t="s">
        <v>893</v>
      </c>
      <c r="D22" s="48"/>
      <c r="E22" s="59"/>
      <c r="F22" s="48"/>
      <c r="G22" s="48"/>
      <c r="H22" s="66"/>
      <c r="I22" s="5"/>
      <c r="J22" s="65"/>
      <c r="K22" s="59"/>
      <c r="L22" s="48"/>
      <c r="M22" s="48"/>
      <c r="N22" s="66"/>
      <c r="O22" s="407"/>
    </row>
    <row r="23" spans="1:15" ht="15" customHeight="1" x14ac:dyDescent="0.25">
      <c r="A23" s="403"/>
      <c r="B23" s="672">
        <v>27</v>
      </c>
      <c r="C23" s="725" t="s">
        <v>684</v>
      </c>
      <c r="D23" s="48"/>
      <c r="E23" s="59"/>
      <c r="F23" s="48"/>
      <c r="G23" s="48"/>
      <c r="H23" s="66"/>
      <c r="I23" s="5"/>
      <c r="J23" s="65"/>
      <c r="K23" s="59"/>
      <c r="L23" s="48"/>
      <c r="M23" s="48"/>
      <c r="N23" s="66"/>
      <c r="O23" s="407"/>
    </row>
    <row r="24" spans="1:15" ht="15" customHeight="1" x14ac:dyDescent="0.25">
      <c r="A24" s="403"/>
      <c r="B24" s="672">
        <v>33</v>
      </c>
      <c r="C24" s="725" t="s">
        <v>685</v>
      </c>
      <c r="D24" s="48"/>
      <c r="E24" s="59"/>
      <c r="F24" s="48"/>
      <c r="G24" s="48"/>
      <c r="H24" s="66"/>
      <c r="I24" s="5"/>
      <c r="J24" s="65"/>
      <c r="K24" s="59"/>
      <c r="L24" s="48"/>
      <c r="M24" s="48"/>
      <c r="N24" s="66"/>
      <c r="O24" s="407"/>
    </row>
    <row r="25" spans="1:15" ht="15" customHeight="1" x14ac:dyDescent="0.25">
      <c r="A25" s="403"/>
      <c r="B25" s="672">
        <v>34</v>
      </c>
      <c r="C25" s="725" t="s">
        <v>686</v>
      </c>
      <c r="D25" s="67"/>
      <c r="E25" s="59"/>
      <c r="F25" s="67"/>
      <c r="G25" s="67"/>
      <c r="H25" s="68"/>
      <c r="I25" s="5"/>
      <c r="J25" s="69"/>
      <c r="K25" s="70"/>
      <c r="L25" s="67"/>
      <c r="M25" s="67"/>
      <c r="N25" s="68"/>
      <c r="O25" s="407"/>
    </row>
    <row r="26" spans="1:15" ht="15" customHeight="1" x14ac:dyDescent="0.25">
      <c r="A26" s="403"/>
      <c r="B26" s="672">
        <v>15</v>
      </c>
      <c r="C26" s="726" t="s">
        <v>687</v>
      </c>
      <c r="D26" s="67"/>
      <c r="E26" s="59"/>
      <c r="F26" s="67"/>
      <c r="G26" s="67"/>
      <c r="H26" s="68"/>
      <c r="I26" s="5"/>
      <c r="J26" s="69"/>
      <c r="K26" s="70"/>
      <c r="L26" s="67"/>
      <c r="M26" s="67"/>
      <c r="N26" s="68"/>
      <c r="O26" s="407"/>
    </row>
    <row r="27" spans="1:15" ht="15" customHeight="1" x14ac:dyDescent="0.25">
      <c r="A27" s="403"/>
      <c r="B27" s="71"/>
      <c r="C27" s="72" t="s">
        <v>230</v>
      </c>
      <c r="D27" s="73" t="str">
        <f>IF(AND(ISNUMBER(D8),ISNUMBER(D15),ISNUMBER(D19)),SUM(D8,D15,D19),"")</f>
        <v/>
      </c>
      <c r="E27" s="73" t="str">
        <f>IF(AND(ISNUMBER(E8),ISNUMBER(E15),ISNUMBER(E18)),SUM(E8,E15,E18),"")</f>
        <v/>
      </c>
      <c r="F27" s="73" t="str">
        <f>IF(AND(ISNUMBER(F8),ISNUMBER(F15)),SUM(F8,F15),"")</f>
        <v/>
      </c>
      <c r="G27" s="73" t="str">
        <f>IF(ISNUMBER(G15),G15,"")</f>
        <v/>
      </c>
      <c r="H27" s="74"/>
      <c r="I27" s="5"/>
      <c r="J27" s="75" t="str">
        <f>IF(AND(ISNUMBER(J8),ISNUMBER(J15),ISNUMBER(J19)),SUM(J8,J15,J19),"")</f>
        <v/>
      </c>
      <c r="K27" s="73" t="str">
        <f>IF(AND(ISNUMBER(K8),ISNUMBER(K15),ISNUMBER(K18)),SUM(K8,K15,K18),"")</f>
        <v/>
      </c>
      <c r="L27" s="73" t="str">
        <f>IF(AND(ISNUMBER(L8),ISNUMBER(L15)),SUM(L8,L15),"")</f>
        <v/>
      </c>
      <c r="M27" s="73" t="str">
        <f>IF(ISNUMBER(M15),M15,"")</f>
        <v/>
      </c>
      <c r="N27" s="74"/>
      <c r="O27" s="407"/>
    </row>
    <row r="28" spans="1:15" ht="15" customHeight="1" x14ac:dyDescent="0.25">
      <c r="A28" s="403"/>
      <c r="B28" s="597"/>
      <c r="C28" s="597"/>
      <c r="D28" s="597"/>
      <c r="E28" s="597"/>
      <c r="F28" s="597"/>
      <c r="G28" s="597"/>
      <c r="H28" s="597"/>
      <c r="I28" s="597"/>
      <c r="J28" s="597"/>
      <c r="K28" s="597"/>
      <c r="L28" s="597"/>
      <c r="M28" s="597"/>
      <c r="N28" s="597"/>
      <c r="O28" s="407"/>
    </row>
    <row r="29" spans="1:15" ht="15" customHeight="1" x14ac:dyDescent="0.25">
      <c r="A29" s="403"/>
      <c r="B29" s="71"/>
      <c r="C29" s="735" t="s">
        <v>608</v>
      </c>
      <c r="D29" s="76"/>
      <c r="E29" s="76"/>
      <c r="F29" s="77"/>
      <c r="G29" s="78"/>
      <c r="H29" s="76"/>
      <c r="I29" s="5"/>
      <c r="J29" s="79"/>
      <c r="K29" s="76"/>
      <c r="L29" s="77"/>
      <c r="M29" s="78"/>
      <c r="N29" s="76"/>
      <c r="O29" s="407"/>
    </row>
    <row r="30" spans="1:15" ht="15" customHeight="1" x14ac:dyDescent="0.25">
      <c r="A30" s="403"/>
      <c r="B30" s="597"/>
      <c r="C30" s="1125"/>
      <c r="D30" s="597"/>
      <c r="E30" s="729"/>
      <c r="F30" s="597"/>
      <c r="G30" s="597"/>
      <c r="H30" s="597"/>
      <c r="I30" s="597"/>
      <c r="J30" s="597"/>
      <c r="K30" s="597"/>
      <c r="L30" s="597"/>
      <c r="M30" s="597"/>
      <c r="N30" s="597"/>
      <c r="O30" s="407"/>
    </row>
    <row r="31" spans="1:15" ht="15" customHeight="1" x14ac:dyDescent="0.25">
      <c r="A31" s="403"/>
      <c r="B31" s="71"/>
      <c r="C31" s="736" t="s">
        <v>709</v>
      </c>
      <c r="D31" s="76"/>
      <c r="E31" s="737" t="str">
        <f>IF(SUM(E22:E24,E26)&lt;=E19,"Yes","No")</f>
        <v>Yes</v>
      </c>
      <c r="F31" s="76"/>
      <c r="G31" s="74"/>
      <c r="H31" s="76"/>
      <c r="I31" s="5"/>
      <c r="J31" s="79"/>
      <c r="K31" s="737" t="str">
        <f>IF(SUM(K22:K24,K26)&lt;=K19,"Yes","No")</f>
        <v>Yes</v>
      </c>
      <c r="L31" s="76"/>
      <c r="M31" s="74"/>
      <c r="N31" s="76"/>
      <c r="O31" s="407"/>
    </row>
    <row r="32" spans="1:15" ht="15" customHeight="1" x14ac:dyDescent="0.25">
      <c r="A32" s="403"/>
      <c r="B32" s="638"/>
      <c r="C32" s="597"/>
      <c r="D32" s="597"/>
      <c r="E32" s="597"/>
      <c r="F32" s="597"/>
      <c r="G32" s="597"/>
      <c r="H32" s="596"/>
      <c r="I32" s="597"/>
      <c r="J32" s="597"/>
      <c r="K32" s="597"/>
      <c r="L32" s="597"/>
      <c r="M32" s="597"/>
      <c r="N32" s="597"/>
      <c r="O32" s="407"/>
    </row>
    <row r="33" spans="1:15" ht="30" customHeight="1" x14ac:dyDescent="0.3">
      <c r="A33" s="721" t="s">
        <v>264</v>
      </c>
      <c r="B33" s="722"/>
      <c r="C33" s="589"/>
      <c r="D33" s="589"/>
      <c r="E33" s="589"/>
      <c r="F33" s="589"/>
      <c r="G33" s="589"/>
      <c r="H33" s="589"/>
      <c r="I33" s="589"/>
      <c r="J33" s="589"/>
      <c r="K33" s="589"/>
      <c r="L33" s="589"/>
      <c r="M33" s="589"/>
      <c r="N33" s="589"/>
      <c r="O33" s="627"/>
    </row>
    <row r="34" spans="1:15" ht="15" customHeight="1" x14ac:dyDescent="0.25">
      <c r="A34" s="403"/>
      <c r="B34" s="592"/>
      <c r="C34" s="597"/>
      <c r="D34" s="596"/>
      <c r="E34" s="596"/>
      <c r="F34" s="596"/>
      <c r="G34" s="596"/>
      <c r="H34" s="596"/>
      <c r="I34" s="597"/>
      <c r="J34" s="596"/>
      <c r="K34" s="596"/>
      <c r="L34" s="596"/>
      <c r="M34" s="596"/>
      <c r="N34" s="597"/>
      <c r="O34" s="407"/>
    </row>
    <row r="35" spans="1:15" ht="15" customHeight="1" x14ac:dyDescent="0.25">
      <c r="A35" s="403"/>
      <c r="B35" s="1925" t="s">
        <v>616</v>
      </c>
      <c r="C35" s="1923"/>
      <c r="D35" s="1910" t="s">
        <v>283</v>
      </c>
      <c r="E35" s="1914"/>
      <c r="F35" s="1914"/>
      <c r="G35" s="1914"/>
      <c r="H35" s="597"/>
      <c r="I35" s="597"/>
      <c r="J35" s="1914" t="s">
        <v>65</v>
      </c>
      <c r="K35" s="1914"/>
      <c r="L35" s="1914"/>
      <c r="M35" s="1914"/>
      <c r="N35" s="597"/>
      <c r="O35" s="407"/>
    </row>
    <row r="36" spans="1:15" ht="135" customHeight="1" x14ac:dyDescent="0.25">
      <c r="A36" s="403"/>
      <c r="B36" s="1926"/>
      <c r="C36" s="1924"/>
      <c r="D36" s="739" t="s">
        <v>179</v>
      </c>
      <c r="E36" s="739" t="s">
        <v>610</v>
      </c>
      <c r="F36" s="739" t="s">
        <v>231</v>
      </c>
      <c r="G36" s="740" t="s">
        <v>141</v>
      </c>
      <c r="H36" s="597"/>
      <c r="I36" s="597"/>
      <c r="J36" s="741" t="s">
        <v>179</v>
      </c>
      <c r="K36" s="739" t="s">
        <v>610</v>
      </c>
      <c r="L36" s="739" t="s">
        <v>231</v>
      </c>
      <c r="M36" s="740" t="s">
        <v>141</v>
      </c>
      <c r="N36" s="597"/>
      <c r="O36" s="407"/>
    </row>
    <row r="37" spans="1:15" ht="15" customHeight="1" x14ac:dyDescent="0.25">
      <c r="A37" s="403"/>
      <c r="B37" s="669" t="s">
        <v>691</v>
      </c>
      <c r="C37" s="751" t="s">
        <v>232</v>
      </c>
      <c r="D37" s="37"/>
      <c r="E37" s="37"/>
      <c r="F37" s="37"/>
      <c r="G37" s="38"/>
      <c r="H37" s="597"/>
      <c r="I37" s="5"/>
      <c r="J37" s="82"/>
      <c r="K37" s="37"/>
      <c r="L37" s="37"/>
      <c r="M37" s="38"/>
      <c r="N37" s="597"/>
      <c r="O37" s="407"/>
    </row>
    <row r="38" spans="1:15" ht="15" customHeight="1" x14ac:dyDescent="0.25">
      <c r="A38" s="403"/>
      <c r="B38" s="46"/>
      <c r="C38" s="752" t="s">
        <v>692</v>
      </c>
      <c r="D38" s="43"/>
      <c r="E38" s="674" t="str">
        <f>IF(AND(ISNUMBER(E39),ISNUMBER(E43)),E39-E43,"")</f>
        <v/>
      </c>
      <c r="F38" s="43"/>
      <c r="G38" s="44"/>
      <c r="H38" s="597"/>
      <c r="I38" s="5"/>
      <c r="J38" s="64"/>
      <c r="K38" s="674" t="str">
        <f>IF(AND(ISNUMBER(K39),ISNUMBER(K43)),K39-K43,"")</f>
        <v/>
      </c>
      <c r="L38" s="43"/>
      <c r="M38" s="44"/>
      <c r="N38" s="597"/>
      <c r="O38" s="407"/>
    </row>
    <row r="39" spans="1:15" ht="15" customHeight="1" x14ac:dyDescent="0.25">
      <c r="A39" s="403"/>
      <c r="B39" s="46"/>
      <c r="C39" s="720" t="s">
        <v>226</v>
      </c>
      <c r="D39" s="674" t="str">
        <f>IF(AND(ISNUMBER(D40),ISNUMBER(D41),ISNUMBER(D42)),SUM(D40:D42),"")</f>
        <v/>
      </c>
      <c r="E39" s="59"/>
      <c r="F39" s="674" t="str">
        <f>IF(AND(ISNUMBER(F40),ISNUMBER(F41),ISNUMBER(F42)),SUM(F40:F42),"")</f>
        <v/>
      </c>
      <c r="G39" s="66"/>
      <c r="H39" s="597"/>
      <c r="I39" s="5"/>
      <c r="J39" s="754" t="str">
        <f>IF(AND(ISNUMBER(J40),ISNUMBER(J41),ISNUMBER(J42)),SUM(J40:J42),"")</f>
        <v/>
      </c>
      <c r="K39" s="59"/>
      <c r="L39" s="674" t="str">
        <f>IF(AND(ISNUMBER(L40),ISNUMBER(L41),ISNUMBER(L42)),SUM(L40:L42),"")</f>
        <v/>
      </c>
      <c r="M39" s="66"/>
      <c r="N39" s="597"/>
      <c r="O39" s="407"/>
    </row>
    <row r="40" spans="1:15" ht="15" customHeight="1" x14ac:dyDescent="0.25">
      <c r="A40" s="403"/>
      <c r="B40" s="46"/>
      <c r="C40" s="725" t="s">
        <v>227</v>
      </c>
      <c r="D40" s="47"/>
      <c r="E40" s="48"/>
      <c r="F40" s="47"/>
      <c r="G40" s="731" t="str">
        <f>IF(F40&gt;=D10,"Yes","No")</f>
        <v>Yes</v>
      </c>
      <c r="H40" s="597"/>
      <c r="I40" s="5"/>
      <c r="J40" s="50"/>
      <c r="K40" s="48"/>
      <c r="L40" s="47"/>
      <c r="M40" s="731" t="str">
        <f>IF(L40&gt;=J10,"Yes","No")</f>
        <v>Yes</v>
      </c>
      <c r="N40" s="597"/>
      <c r="O40" s="407"/>
    </row>
    <row r="41" spans="1:15" ht="15" customHeight="1" x14ac:dyDescent="0.25">
      <c r="A41" s="403"/>
      <c r="B41" s="46"/>
      <c r="C41" s="725" t="s">
        <v>228</v>
      </c>
      <c r="D41" s="47"/>
      <c r="E41" s="48"/>
      <c r="F41" s="47"/>
      <c r="G41" s="731" t="str">
        <f>IF(F41&gt;=D11,"Yes","No")</f>
        <v>Yes</v>
      </c>
      <c r="H41" s="597"/>
      <c r="I41" s="5"/>
      <c r="J41" s="50"/>
      <c r="K41" s="48"/>
      <c r="L41" s="47"/>
      <c r="M41" s="731" t="str">
        <f>IF(L41&gt;=J11,"Yes","No")</f>
        <v>Yes</v>
      </c>
      <c r="N41" s="597"/>
      <c r="O41" s="407"/>
    </row>
    <row r="42" spans="1:15" ht="15" customHeight="1" x14ac:dyDescent="0.25">
      <c r="A42" s="403"/>
      <c r="B42" s="46"/>
      <c r="C42" s="725" t="s">
        <v>229</v>
      </c>
      <c r="D42" s="47"/>
      <c r="E42" s="48"/>
      <c r="F42" s="47"/>
      <c r="G42" s="731" t="str">
        <f>IF(F42&gt;=D12,"Yes","No")</f>
        <v>Yes</v>
      </c>
      <c r="H42" s="597"/>
      <c r="I42" s="5"/>
      <c r="J42" s="50"/>
      <c r="K42" s="48"/>
      <c r="L42" s="47"/>
      <c r="M42" s="731" t="str">
        <f>IF(L42&gt;=J12,"Yes","No")</f>
        <v>Yes</v>
      </c>
      <c r="N42" s="597"/>
      <c r="O42" s="407"/>
    </row>
    <row r="43" spans="1:15" ht="15" customHeight="1" x14ac:dyDescent="0.25">
      <c r="A43" s="403"/>
      <c r="B43" s="672">
        <v>27</v>
      </c>
      <c r="C43" s="720" t="s">
        <v>693</v>
      </c>
      <c r="D43" s="47"/>
      <c r="E43" s="59"/>
      <c r="F43" s="47"/>
      <c r="G43" s="66"/>
      <c r="H43" s="597"/>
      <c r="I43" s="5"/>
      <c r="J43" s="50"/>
      <c r="K43" s="59"/>
      <c r="L43" s="47"/>
      <c r="M43" s="66"/>
      <c r="N43" s="597"/>
      <c r="O43" s="407"/>
    </row>
    <row r="44" spans="1:15" ht="15" customHeight="1" x14ac:dyDescent="0.25">
      <c r="A44" s="403"/>
      <c r="B44" s="672">
        <v>39</v>
      </c>
      <c r="C44" s="750" t="s">
        <v>233</v>
      </c>
      <c r="D44" s="48"/>
      <c r="E44" s="48"/>
      <c r="F44" s="48"/>
      <c r="G44" s="66"/>
      <c r="H44" s="597"/>
      <c r="I44" s="5"/>
      <c r="J44" s="65"/>
      <c r="K44" s="48"/>
      <c r="L44" s="48"/>
      <c r="M44" s="66"/>
      <c r="N44" s="597"/>
      <c r="O44" s="407"/>
    </row>
    <row r="45" spans="1:15" ht="15" customHeight="1" x14ac:dyDescent="0.25">
      <c r="A45" s="403"/>
      <c r="B45" s="46"/>
      <c r="C45" s="720" t="s">
        <v>234</v>
      </c>
      <c r="D45" s="48"/>
      <c r="E45" s="48"/>
      <c r="F45" s="59"/>
      <c r="G45" s="66"/>
      <c r="H45" s="597"/>
      <c r="I45" s="5"/>
      <c r="J45" s="65"/>
      <c r="K45" s="48"/>
      <c r="L45" s="59"/>
      <c r="M45" s="66"/>
      <c r="N45" s="597"/>
      <c r="O45" s="407"/>
    </row>
    <row r="46" spans="1:15" ht="15" customHeight="1" x14ac:dyDescent="0.25">
      <c r="A46" s="403"/>
      <c r="B46" s="46"/>
      <c r="C46" s="725" t="s">
        <v>235</v>
      </c>
      <c r="D46" s="48"/>
      <c r="E46" s="48"/>
      <c r="F46" s="47"/>
      <c r="G46" s="66"/>
      <c r="H46" s="597"/>
      <c r="I46" s="5"/>
      <c r="J46" s="65"/>
      <c r="K46" s="48"/>
      <c r="L46" s="47"/>
      <c r="M46" s="66"/>
      <c r="N46" s="597"/>
      <c r="O46" s="407"/>
    </row>
    <row r="47" spans="1:15" ht="15" customHeight="1" x14ac:dyDescent="0.25">
      <c r="A47" s="403"/>
      <c r="B47" s="46"/>
      <c r="C47" s="725" t="s">
        <v>237</v>
      </c>
      <c r="D47" s="48"/>
      <c r="E47" s="48"/>
      <c r="F47" s="47"/>
      <c r="G47" s="66"/>
      <c r="H47" s="597"/>
      <c r="I47" s="5"/>
      <c r="J47" s="65"/>
      <c r="K47" s="48"/>
      <c r="L47" s="47"/>
      <c r="M47" s="66"/>
      <c r="N47" s="597"/>
      <c r="O47" s="407"/>
    </row>
    <row r="48" spans="1:15" ht="15" customHeight="1" x14ac:dyDescent="0.25">
      <c r="A48" s="403"/>
      <c r="B48" s="46"/>
      <c r="C48" s="720" t="s">
        <v>238</v>
      </c>
      <c r="D48" s="48"/>
      <c r="E48" s="48"/>
      <c r="F48" s="59"/>
      <c r="G48" s="66"/>
      <c r="H48" s="597"/>
      <c r="I48" s="5"/>
      <c r="J48" s="65"/>
      <c r="K48" s="48"/>
      <c r="L48" s="59"/>
      <c r="M48" s="66"/>
      <c r="N48" s="597"/>
      <c r="O48" s="407"/>
    </row>
    <row r="49" spans="1:15" ht="15" customHeight="1" x14ac:dyDescent="0.25">
      <c r="A49" s="403"/>
      <c r="B49" s="46"/>
      <c r="C49" s="720" t="s">
        <v>265</v>
      </c>
      <c r="D49" s="48"/>
      <c r="E49" s="48"/>
      <c r="F49" s="59"/>
      <c r="G49" s="66"/>
      <c r="H49" s="597"/>
      <c r="I49" s="5"/>
      <c r="J49" s="65"/>
      <c r="K49" s="48"/>
      <c r="L49" s="59"/>
      <c r="M49" s="66"/>
      <c r="N49" s="597"/>
      <c r="O49" s="407"/>
    </row>
    <row r="50" spans="1:15" ht="15" customHeight="1" x14ac:dyDescent="0.25">
      <c r="A50" s="403"/>
      <c r="B50" s="85"/>
      <c r="C50" s="753" t="s">
        <v>266</v>
      </c>
      <c r="D50" s="67"/>
      <c r="E50" s="67"/>
      <c r="F50" s="70"/>
      <c r="G50" s="68"/>
      <c r="H50" s="597"/>
      <c r="I50" s="5"/>
      <c r="J50" s="69"/>
      <c r="K50" s="67"/>
      <c r="L50" s="70"/>
      <c r="M50" s="68"/>
      <c r="N50" s="597"/>
      <c r="O50" s="407"/>
    </row>
    <row r="51" spans="1:15" ht="15" customHeight="1" x14ac:dyDescent="0.25">
      <c r="A51" s="403"/>
      <c r="B51" s="71"/>
      <c r="C51" s="72" t="s">
        <v>239</v>
      </c>
      <c r="D51" s="76"/>
      <c r="E51" s="76"/>
      <c r="F51" s="73" t="str">
        <f>IF(AND(ISNUMBER(F45),ISNUMBER(F48),ISNUMBER(F49),ISNUMBER(F50)),SUM(F45,F48:F50),"")</f>
        <v/>
      </c>
      <c r="G51" s="74"/>
      <c r="H51" s="597"/>
      <c r="I51" s="5"/>
      <c r="J51" s="79"/>
      <c r="K51" s="76"/>
      <c r="L51" s="73" t="str">
        <f>IF(AND(ISNUMBER(L45),ISNUMBER(L48),ISNUMBER(L49),ISNUMBER(L50)),SUM(L45,L48:L50),"")</f>
        <v/>
      </c>
      <c r="M51" s="74"/>
      <c r="N51" s="597"/>
      <c r="O51" s="407"/>
    </row>
    <row r="52" spans="1:15" ht="15" customHeight="1" x14ac:dyDescent="0.25">
      <c r="A52" s="403"/>
      <c r="B52" s="653"/>
      <c r="C52" s="597"/>
      <c r="D52" s="597"/>
      <c r="E52" s="597"/>
      <c r="F52" s="597"/>
      <c r="G52" s="597"/>
      <c r="H52" s="597"/>
      <c r="I52" s="597"/>
      <c r="J52" s="597"/>
      <c r="K52" s="597"/>
      <c r="L52" s="597"/>
      <c r="M52" s="597"/>
      <c r="N52" s="597"/>
      <c r="O52" s="407"/>
    </row>
    <row r="53" spans="1:15" ht="15" customHeight="1" x14ac:dyDescent="0.25">
      <c r="A53" s="403"/>
      <c r="B53" s="742"/>
      <c r="C53" s="1915" t="s">
        <v>710</v>
      </c>
      <c r="D53" s="1915"/>
      <c r="E53" s="1915"/>
      <c r="F53" s="737" t="str">
        <f>IF(F45&gt;=(F46+F47),"Yes","No")</f>
        <v>Yes</v>
      </c>
      <c r="G53" s="597"/>
      <c r="H53" s="597"/>
      <c r="I53" s="597"/>
      <c r="J53" s="597"/>
      <c r="K53" s="597"/>
      <c r="L53" s="737" t="str">
        <f>IF(L45&gt;=(L46+L47),"Yes","No")</f>
        <v>Yes</v>
      </c>
      <c r="M53" s="597"/>
      <c r="N53" s="597"/>
      <c r="O53" s="407"/>
    </row>
    <row r="54" spans="1:15" ht="15" customHeight="1" x14ac:dyDescent="0.25">
      <c r="A54" s="403"/>
      <c r="B54" s="649"/>
      <c r="C54" s="596"/>
      <c r="D54" s="596"/>
      <c r="E54" s="596"/>
      <c r="F54" s="596"/>
      <c r="G54" s="596"/>
      <c r="H54" s="596"/>
      <c r="I54" s="596"/>
      <c r="J54" s="596"/>
      <c r="K54" s="596"/>
      <c r="L54" s="596"/>
      <c r="M54" s="596"/>
      <c r="N54" s="596"/>
      <c r="O54" s="407"/>
    </row>
    <row r="55" spans="1:15" ht="30" customHeight="1" x14ac:dyDescent="0.3">
      <c r="A55" s="721" t="s">
        <v>267</v>
      </c>
      <c r="B55" s="722"/>
      <c r="C55" s="589"/>
      <c r="D55" s="589"/>
      <c r="E55" s="589"/>
      <c r="F55" s="589"/>
      <c r="G55" s="589"/>
      <c r="H55" s="589"/>
      <c r="I55" s="589"/>
      <c r="J55" s="589"/>
      <c r="K55" s="589"/>
      <c r="L55" s="589"/>
      <c r="M55" s="589"/>
      <c r="N55" s="589"/>
      <c r="O55" s="627"/>
    </row>
    <row r="56" spans="1:15" ht="15" customHeight="1" x14ac:dyDescent="0.25">
      <c r="A56" s="403"/>
      <c r="B56" s="597"/>
      <c r="C56" s="597"/>
      <c r="D56" s="597"/>
      <c r="E56" s="597"/>
      <c r="F56" s="597"/>
      <c r="G56" s="597"/>
      <c r="H56" s="597"/>
      <c r="I56" s="596"/>
      <c r="J56" s="597"/>
      <c r="K56" s="597"/>
      <c r="L56" s="597"/>
      <c r="M56" s="597"/>
      <c r="N56" s="596"/>
      <c r="O56" s="407"/>
    </row>
    <row r="57" spans="1:15" ht="15" customHeight="1" x14ac:dyDescent="0.25">
      <c r="A57" s="403"/>
      <c r="B57" s="1927" t="s">
        <v>123</v>
      </c>
      <c r="C57" s="1929"/>
      <c r="D57" s="1909" t="s">
        <v>283</v>
      </c>
      <c r="E57" s="1910"/>
      <c r="F57" s="596"/>
      <c r="G57" s="596"/>
      <c r="H57" s="596"/>
      <c r="I57" s="597"/>
      <c r="J57" s="1911" t="s">
        <v>65</v>
      </c>
      <c r="K57" s="1910"/>
      <c r="L57" s="596"/>
      <c r="M57" s="596"/>
      <c r="N57" s="596"/>
      <c r="O57" s="407"/>
    </row>
    <row r="58" spans="1:15" ht="75" customHeight="1" x14ac:dyDescent="0.25">
      <c r="A58" s="403"/>
      <c r="B58" s="1928"/>
      <c r="C58" s="1930"/>
      <c r="D58" s="743" t="s">
        <v>268</v>
      </c>
      <c r="E58" s="744" t="s">
        <v>270</v>
      </c>
      <c r="F58" s="596"/>
      <c r="G58" s="596"/>
      <c r="H58" s="596"/>
      <c r="I58" s="596"/>
      <c r="J58" s="745" t="s">
        <v>268</v>
      </c>
      <c r="K58" s="744" t="s">
        <v>270</v>
      </c>
      <c r="L58" s="596"/>
      <c r="M58" s="596"/>
      <c r="N58" s="596"/>
      <c r="O58" s="407"/>
    </row>
    <row r="59" spans="1:15" ht="30" customHeight="1" x14ac:dyDescent="0.25">
      <c r="A59" s="403"/>
      <c r="B59" s="746">
        <v>165</v>
      </c>
      <c r="C59" s="747" t="s">
        <v>271</v>
      </c>
      <c r="D59" s="732" t="str">
        <f>IF(AND(ISNUMBER(D60),ISNUMBER(D61),ISNUMBER(D62),ISNUMBER(D63),ISNUMBER(D64),ISNUMBER(D65),ISNUMBER(D66),ISNUMBER(D67),ISNUMBER(D68)),SUM(D60,D61,D62,D63,D64,D65,D66,D67,D68),"")</f>
        <v/>
      </c>
      <c r="E59" s="748" t="str">
        <f>IF(AND(ISNUMBER(E60),ISNUMBER(E61),ISNUMBER(E62),ISNUMBER(E63),ISNUMBER(E64),ISNUMBER(E65),ISNUMBER(E66),ISNUMBER(E67),ISNUMBER(E68)),SUM(E60,E61,E62,E63,E64,E65,E66,E67,E68),"")</f>
        <v/>
      </c>
      <c r="F59" s="596"/>
      <c r="G59" s="596"/>
      <c r="H59" s="596"/>
      <c r="I59" s="596"/>
      <c r="J59" s="749" t="str">
        <f>IF(AND(ISNUMBER(J60),ISNUMBER(J61),ISNUMBER(J62),ISNUMBER(J63),ISNUMBER(J64),ISNUMBER(J65),ISNUMBER(J66),ISNUMBER(J67),ISNUMBER(J68)),SUM(J60,J61,J62,J63,J64,J65,J66,J67,J68),"")</f>
        <v/>
      </c>
      <c r="K59" s="748" t="str">
        <f>IF(AND(ISNUMBER(K60),ISNUMBER(K61),ISNUMBER(K62),ISNUMBER(K63),ISNUMBER(K64),ISNUMBER(K65),ISNUMBER(K66),ISNUMBER(K67),ISNUMBER(K68)),SUM(K60,K61,K62,K63,K64,K65,K66,K67,K68),"")</f>
        <v/>
      </c>
      <c r="L59" s="596"/>
      <c r="M59" s="596"/>
      <c r="N59" s="596"/>
      <c r="O59" s="407"/>
    </row>
    <row r="60" spans="1:15" ht="15" customHeight="1" x14ac:dyDescent="0.25">
      <c r="A60" s="403"/>
      <c r="B60" s="46"/>
      <c r="C60" s="755" t="s">
        <v>272</v>
      </c>
      <c r="D60" s="47"/>
      <c r="E60" s="966"/>
      <c r="F60" s="596"/>
      <c r="G60" s="596"/>
      <c r="H60" s="596"/>
      <c r="I60" s="596"/>
      <c r="J60" s="50"/>
      <c r="K60" s="966"/>
      <c r="L60" s="596"/>
      <c r="M60" s="596"/>
      <c r="N60" s="596"/>
      <c r="O60" s="407"/>
    </row>
    <row r="61" spans="1:15" ht="15" customHeight="1" x14ac:dyDescent="0.25">
      <c r="A61" s="403"/>
      <c r="B61" s="46"/>
      <c r="C61" s="720" t="s">
        <v>273</v>
      </c>
      <c r="D61" s="47"/>
      <c r="E61" s="966"/>
      <c r="F61" s="596"/>
      <c r="G61" s="596"/>
      <c r="H61" s="596"/>
      <c r="I61" s="596"/>
      <c r="J61" s="50"/>
      <c r="K61" s="966"/>
      <c r="L61" s="596"/>
      <c r="M61" s="596"/>
      <c r="N61" s="596"/>
      <c r="O61" s="407"/>
    </row>
    <row r="62" spans="1:15" ht="15" customHeight="1" x14ac:dyDescent="0.25">
      <c r="A62" s="403"/>
      <c r="B62" s="46"/>
      <c r="C62" s="720" t="s">
        <v>274</v>
      </c>
      <c r="D62" s="47"/>
      <c r="E62" s="966"/>
      <c r="F62" s="596"/>
      <c r="G62" s="596"/>
      <c r="H62" s="596"/>
      <c r="I62" s="596"/>
      <c r="J62" s="50"/>
      <c r="K62" s="966"/>
      <c r="L62" s="596"/>
      <c r="M62" s="596"/>
      <c r="N62" s="596"/>
      <c r="O62" s="407"/>
    </row>
    <row r="63" spans="1:15" ht="15" customHeight="1" x14ac:dyDescent="0.25">
      <c r="A63" s="403"/>
      <c r="B63" s="46"/>
      <c r="C63" s="720" t="s">
        <v>275</v>
      </c>
      <c r="D63" s="47"/>
      <c r="E63" s="966"/>
      <c r="F63" s="596"/>
      <c r="G63" s="596"/>
      <c r="H63" s="596"/>
      <c r="I63" s="596"/>
      <c r="J63" s="50"/>
      <c r="K63" s="966"/>
      <c r="L63" s="596"/>
      <c r="M63" s="596"/>
      <c r="N63" s="596"/>
      <c r="O63" s="407"/>
    </row>
    <row r="64" spans="1:15" ht="15" customHeight="1" x14ac:dyDescent="0.25">
      <c r="A64" s="403"/>
      <c r="B64" s="46"/>
      <c r="C64" s="720" t="s">
        <v>276</v>
      </c>
      <c r="D64" s="47"/>
      <c r="E64" s="966"/>
      <c r="F64" s="596"/>
      <c r="G64" s="596"/>
      <c r="H64" s="596"/>
      <c r="I64" s="596"/>
      <c r="J64" s="50"/>
      <c r="K64" s="966"/>
      <c r="L64" s="596"/>
      <c r="M64" s="596"/>
      <c r="N64" s="596"/>
      <c r="O64" s="407"/>
    </row>
    <row r="65" spans="1:15" ht="15" customHeight="1" x14ac:dyDescent="0.25">
      <c r="A65" s="403"/>
      <c r="B65" s="46"/>
      <c r="C65" s="720" t="s">
        <v>277</v>
      </c>
      <c r="D65" s="47"/>
      <c r="E65" s="966"/>
      <c r="F65" s="596"/>
      <c r="G65" s="596"/>
      <c r="H65" s="596"/>
      <c r="I65" s="596"/>
      <c r="J65" s="50"/>
      <c r="K65" s="966"/>
      <c r="L65" s="596"/>
      <c r="M65" s="596"/>
      <c r="N65" s="596"/>
      <c r="O65" s="407"/>
    </row>
    <row r="66" spans="1:15" ht="15" customHeight="1" x14ac:dyDescent="0.25">
      <c r="A66" s="403"/>
      <c r="B66" s="46"/>
      <c r="C66" s="720" t="s">
        <v>278</v>
      </c>
      <c r="D66" s="47"/>
      <c r="E66" s="966"/>
      <c r="F66" s="596"/>
      <c r="G66" s="596"/>
      <c r="H66" s="596"/>
      <c r="I66" s="596"/>
      <c r="J66" s="50"/>
      <c r="K66" s="966"/>
      <c r="L66" s="596"/>
      <c r="M66" s="596"/>
      <c r="N66" s="596"/>
      <c r="O66" s="407"/>
    </row>
    <row r="67" spans="1:15" ht="15" customHeight="1" x14ac:dyDescent="0.25">
      <c r="A67" s="403"/>
      <c r="B67" s="46"/>
      <c r="C67" s="720" t="s">
        <v>279</v>
      </c>
      <c r="D67" s="47"/>
      <c r="E67" s="966"/>
      <c r="F67" s="596"/>
      <c r="G67" s="596"/>
      <c r="H67" s="596"/>
      <c r="I67" s="596"/>
      <c r="J67" s="50"/>
      <c r="K67" s="966"/>
      <c r="L67" s="596"/>
      <c r="M67" s="596"/>
      <c r="N67" s="596"/>
      <c r="O67" s="407"/>
    </row>
    <row r="68" spans="1:15" ht="15" customHeight="1" x14ac:dyDescent="0.25">
      <c r="A68" s="403"/>
      <c r="B68" s="93"/>
      <c r="C68" s="756" t="s">
        <v>143</v>
      </c>
      <c r="D68" s="61"/>
      <c r="E68" s="94"/>
      <c r="F68" s="596"/>
      <c r="G68" s="596"/>
      <c r="H68" s="596"/>
      <c r="I68" s="596"/>
      <c r="J68" s="63"/>
      <c r="K68" s="94"/>
      <c r="L68" s="596"/>
      <c r="M68" s="596"/>
      <c r="N68" s="596"/>
      <c r="O68" s="407"/>
    </row>
    <row r="69" spans="1:15" ht="15" customHeight="1" x14ac:dyDescent="0.25">
      <c r="A69" s="403"/>
      <c r="B69" s="597"/>
      <c r="C69" s="597"/>
      <c r="D69" s="757"/>
      <c r="E69" s="757"/>
      <c r="F69" s="757"/>
      <c r="G69" s="757"/>
      <c r="H69" s="757"/>
      <c r="I69" s="597"/>
      <c r="J69" s="757"/>
      <c r="K69" s="757"/>
      <c r="L69" s="757"/>
      <c r="M69" s="757"/>
      <c r="N69" s="597"/>
      <c r="O69" s="407"/>
    </row>
    <row r="70" spans="1:15" ht="30" customHeight="1" x14ac:dyDescent="0.3">
      <c r="A70" s="721" t="s">
        <v>280</v>
      </c>
      <c r="B70" s="722"/>
      <c r="C70" s="589"/>
      <c r="D70" s="589"/>
      <c r="E70" s="589"/>
      <c r="F70" s="589"/>
      <c r="G70" s="589"/>
      <c r="H70" s="589"/>
      <c r="I70" s="589"/>
      <c r="J70" s="589"/>
      <c r="K70" s="589"/>
      <c r="L70" s="589"/>
      <c r="M70" s="589"/>
      <c r="N70" s="589"/>
      <c r="O70" s="627"/>
    </row>
    <row r="71" spans="1:15" ht="15" customHeight="1" x14ac:dyDescent="0.25">
      <c r="A71" s="403"/>
      <c r="B71" s="592"/>
      <c r="C71" s="597"/>
      <c r="D71" s="596"/>
      <c r="E71" s="596"/>
      <c r="F71" s="596"/>
      <c r="G71" s="596"/>
      <c r="H71" s="596"/>
      <c r="I71" s="597"/>
      <c r="J71" s="596"/>
      <c r="K71" s="596"/>
      <c r="L71" s="596"/>
      <c r="M71" s="596"/>
      <c r="N71" s="597"/>
      <c r="O71" s="407"/>
    </row>
    <row r="72" spans="1:15" ht="15" customHeight="1" x14ac:dyDescent="0.25">
      <c r="A72" s="403"/>
      <c r="B72" s="1927"/>
      <c r="C72" s="1931"/>
      <c r="D72" s="1909" t="s">
        <v>283</v>
      </c>
      <c r="E72" s="1910"/>
      <c r="F72" s="596"/>
      <c r="G72" s="596"/>
      <c r="H72" s="596"/>
      <c r="I72" s="597"/>
      <c r="J72" s="1911" t="s">
        <v>65</v>
      </c>
      <c r="K72" s="1910"/>
      <c r="L72" s="596"/>
      <c r="M72" s="596"/>
      <c r="N72" s="596"/>
      <c r="O72" s="407"/>
    </row>
    <row r="73" spans="1:15" ht="15" customHeight="1" x14ac:dyDescent="0.25">
      <c r="A73" s="403"/>
      <c r="B73" s="1928"/>
      <c r="C73" s="1932"/>
      <c r="D73" s="1091" t="s">
        <v>323</v>
      </c>
      <c r="E73" s="597"/>
      <c r="F73" s="597"/>
      <c r="G73" s="597"/>
      <c r="H73" s="597"/>
      <c r="I73" s="597"/>
      <c r="J73" s="1095" t="s">
        <v>323</v>
      </c>
      <c r="K73" s="596"/>
      <c r="L73" s="597"/>
      <c r="M73" s="597"/>
      <c r="N73" s="597"/>
      <c r="O73" s="407"/>
    </row>
    <row r="74" spans="1:15" ht="15" customHeight="1" x14ac:dyDescent="0.25">
      <c r="A74" s="403"/>
      <c r="B74" s="95"/>
      <c r="C74" s="752" t="s">
        <v>240</v>
      </c>
      <c r="D74" s="96"/>
      <c r="E74" s="597"/>
      <c r="F74" s="597"/>
      <c r="G74" s="597"/>
      <c r="H74" s="597"/>
      <c r="I74" s="597"/>
      <c r="J74" s="760" t="str">
        <f>IF(ISNUMBER('General Info'!C48),'General Info'!C48,"")</f>
        <v/>
      </c>
      <c r="K74" s="757"/>
      <c r="L74" s="597"/>
      <c r="M74" s="597"/>
      <c r="N74" s="597"/>
      <c r="O74" s="407"/>
    </row>
    <row r="75" spans="1:15" ht="15" customHeight="1" x14ac:dyDescent="0.25">
      <c r="A75" s="403"/>
      <c r="B75" s="46"/>
      <c r="C75" s="758" t="s">
        <v>711</v>
      </c>
      <c r="D75" s="731" t="str">
        <f>IF(D74=D27,"Yes","No")</f>
        <v>Yes</v>
      </c>
      <c r="E75" s="597"/>
      <c r="F75" s="597"/>
      <c r="G75" s="597"/>
      <c r="H75" s="597"/>
      <c r="I75" s="597"/>
      <c r="J75" s="761" t="str">
        <f>IF(J74=J27,"Yes","No")</f>
        <v>Yes</v>
      </c>
      <c r="K75" s="757"/>
      <c r="L75" s="597"/>
      <c r="M75" s="597"/>
      <c r="N75" s="597"/>
      <c r="O75" s="407"/>
    </row>
    <row r="76" spans="1:15" ht="15" customHeight="1" x14ac:dyDescent="0.25">
      <c r="A76" s="403"/>
      <c r="B76" s="46"/>
      <c r="C76" s="720" t="s">
        <v>241</v>
      </c>
      <c r="D76" s="966"/>
      <c r="E76" s="597"/>
      <c r="F76" s="597"/>
      <c r="G76" s="597"/>
      <c r="H76" s="597"/>
      <c r="I76" s="597"/>
      <c r="J76" s="98"/>
      <c r="K76" s="757"/>
      <c r="L76" s="597"/>
      <c r="M76" s="597"/>
      <c r="N76" s="597"/>
      <c r="O76" s="407"/>
    </row>
    <row r="77" spans="1:15" ht="15" customHeight="1" x14ac:dyDescent="0.25">
      <c r="A77" s="403"/>
      <c r="B77" s="46"/>
      <c r="C77" s="720" t="s">
        <v>820</v>
      </c>
      <c r="D77" s="966"/>
      <c r="E77" s="597"/>
      <c r="F77" s="757"/>
      <c r="G77" s="757"/>
      <c r="H77" s="757"/>
      <c r="I77" s="597"/>
      <c r="J77" s="967"/>
      <c r="K77" s="757"/>
      <c r="L77" s="757"/>
      <c r="M77" s="757"/>
      <c r="N77" s="597"/>
      <c r="O77" s="407"/>
    </row>
    <row r="78" spans="1:15" ht="15" customHeight="1" x14ac:dyDescent="0.25">
      <c r="A78" s="403"/>
      <c r="B78" s="46"/>
      <c r="C78" s="720" t="s">
        <v>281</v>
      </c>
      <c r="D78" s="966"/>
      <c r="E78" s="597"/>
      <c r="F78" s="757"/>
      <c r="G78" s="757"/>
      <c r="H78" s="757"/>
      <c r="I78" s="597"/>
      <c r="J78" s="967"/>
      <c r="K78" s="757"/>
      <c r="L78" s="757"/>
      <c r="M78" s="757"/>
      <c r="N78" s="597"/>
      <c r="O78" s="407"/>
    </row>
    <row r="79" spans="1:15" ht="15" customHeight="1" x14ac:dyDescent="0.25">
      <c r="A79" s="403"/>
      <c r="B79" s="85"/>
      <c r="C79" s="753" t="s">
        <v>282</v>
      </c>
      <c r="D79" s="99"/>
      <c r="E79" s="597"/>
      <c r="F79" s="757"/>
      <c r="G79" s="757"/>
      <c r="H79" s="757"/>
      <c r="I79" s="597"/>
      <c r="J79" s="967"/>
      <c r="K79" s="757"/>
      <c r="L79" s="757"/>
      <c r="M79" s="757"/>
      <c r="N79" s="597"/>
      <c r="O79" s="407"/>
    </row>
    <row r="80" spans="1:15" ht="15" customHeight="1" x14ac:dyDescent="0.25">
      <c r="A80" s="403"/>
      <c r="B80" s="100"/>
      <c r="C80" s="101" t="s">
        <v>230</v>
      </c>
      <c r="D80" s="102" t="str">
        <f>IF(AND(ISNUMBER(D74),ISNUMBER(D76),ISNUMBER(D77),ISNUMBER(D78),ISNUMBER(D79)),SUM(D74,D76,D77,D78,D79),"")</f>
        <v/>
      </c>
      <c r="E80" s="597"/>
      <c r="F80" s="757"/>
      <c r="G80" s="757"/>
      <c r="H80" s="757"/>
      <c r="I80" s="597"/>
      <c r="J80" s="103" t="str">
        <f>IF(AND(ISNUMBER(J74),ISNUMBER(J76),ISNUMBER(J77),ISNUMBER(J78),ISNUMBER(J79)),SUM(J74,J76,J77,J78,J79),"")</f>
        <v/>
      </c>
      <c r="K80" s="757"/>
      <c r="L80" s="757"/>
      <c r="M80" s="757"/>
      <c r="N80" s="597"/>
      <c r="O80" s="407"/>
    </row>
    <row r="81" spans="1:15" ht="15" customHeight="1" x14ac:dyDescent="0.25">
      <c r="A81" s="403"/>
      <c r="B81" s="93"/>
      <c r="C81" s="759" t="s">
        <v>712</v>
      </c>
      <c r="D81" s="734" t="str">
        <f>IF(D80=E27,"Yes","No")</f>
        <v>Yes</v>
      </c>
      <c r="E81" s="597"/>
      <c r="F81" s="596"/>
      <c r="G81" s="596"/>
      <c r="H81" s="596"/>
      <c r="I81" s="596"/>
      <c r="J81" s="762" t="str">
        <f>IF(J80=K27,"Yes","No")</f>
        <v>Yes</v>
      </c>
      <c r="K81" s="596"/>
      <c r="L81" s="596"/>
      <c r="M81" s="596"/>
      <c r="N81" s="596"/>
      <c r="O81" s="407"/>
    </row>
    <row r="82" spans="1:15" ht="15" customHeight="1" x14ac:dyDescent="0.25">
      <c r="A82" s="403"/>
      <c r="B82" s="729"/>
      <c r="C82" s="638"/>
      <c r="D82" s="638"/>
      <c r="E82" s="638"/>
      <c r="F82" s="638"/>
      <c r="G82" s="638"/>
      <c r="H82" s="638"/>
      <c r="I82" s="638"/>
      <c r="J82" s="638"/>
      <c r="K82" s="638"/>
      <c r="L82" s="638"/>
      <c r="M82" s="638"/>
      <c r="N82" s="638"/>
      <c r="O82" s="407"/>
    </row>
    <row r="83" spans="1:15" ht="30" customHeight="1" x14ac:dyDescent="0.3">
      <c r="A83" s="721" t="s">
        <v>694</v>
      </c>
      <c r="B83" s="1015"/>
      <c r="C83" s="1017"/>
      <c r="D83" s="1017"/>
      <c r="E83" s="1017"/>
      <c r="F83" s="1017"/>
      <c r="G83" s="1017"/>
      <c r="H83" s="1017"/>
      <c r="I83" s="1017"/>
      <c r="J83" s="1017"/>
      <c r="K83" s="1017"/>
      <c r="L83" s="1017"/>
      <c r="M83" s="1017"/>
      <c r="N83" s="1017"/>
      <c r="O83" s="627"/>
    </row>
    <row r="84" spans="1:15" ht="15" customHeight="1" x14ac:dyDescent="0.25">
      <c r="A84" s="403"/>
      <c r="B84" s="5"/>
      <c r="C84" s="5"/>
      <c r="D84" s="5"/>
      <c r="E84" s="5"/>
      <c r="F84" s="5"/>
      <c r="G84" s="5"/>
      <c r="H84" s="5"/>
      <c r="I84" s="5"/>
      <c r="J84" s="5"/>
      <c r="K84" s="5"/>
      <c r="L84" s="5"/>
      <c r="M84" s="5"/>
      <c r="N84" s="5"/>
      <c r="O84" s="407"/>
    </row>
    <row r="85" spans="1:15" ht="15" customHeight="1" x14ac:dyDescent="0.25">
      <c r="A85" s="403"/>
      <c r="B85" s="1933" t="s">
        <v>616</v>
      </c>
      <c r="C85" s="1921"/>
      <c r="D85" s="1912" t="s">
        <v>283</v>
      </c>
      <c r="E85" s="1912"/>
      <c r="F85" s="1913"/>
      <c r="G85" s="5"/>
      <c r="H85" s="5"/>
      <c r="I85" s="5"/>
      <c r="J85" s="1918" t="s">
        <v>65</v>
      </c>
      <c r="K85" s="1912"/>
      <c r="L85" s="1913"/>
      <c r="M85" s="5"/>
      <c r="N85" s="5"/>
      <c r="O85" s="407"/>
    </row>
    <row r="86" spans="1:15" ht="97.5" customHeight="1" x14ac:dyDescent="0.25">
      <c r="A86" s="403"/>
      <c r="B86" s="1934"/>
      <c r="C86" s="1922"/>
      <c r="D86" s="1093" t="s">
        <v>618</v>
      </c>
      <c r="E86" s="1093" t="s">
        <v>619</v>
      </c>
      <c r="F86" s="1094" t="s">
        <v>620</v>
      </c>
      <c r="G86" s="5"/>
      <c r="H86" s="5"/>
      <c r="I86" s="5"/>
      <c r="J86" s="1096" t="s">
        <v>618</v>
      </c>
      <c r="K86" s="1093" t="s">
        <v>619</v>
      </c>
      <c r="L86" s="1094" t="s">
        <v>620</v>
      </c>
      <c r="M86" s="5"/>
      <c r="N86" s="5"/>
      <c r="O86" s="407"/>
    </row>
    <row r="87" spans="1:15" ht="15" customHeight="1" x14ac:dyDescent="0.25">
      <c r="A87" s="403"/>
      <c r="B87" s="415" t="s">
        <v>718</v>
      </c>
      <c r="C87" s="35" t="s">
        <v>242</v>
      </c>
      <c r="D87" s="36" t="str">
        <f>IF(ISNUMBER(D88),SUM(D88,D89),"")</f>
        <v/>
      </c>
      <c r="E87" s="37"/>
      <c r="F87" s="38"/>
      <c r="G87" s="5"/>
      <c r="H87" s="5"/>
      <c r="I87" s="5"/>
      <c r="J87" s="39" t="str">
        <f>IF(ISNUMBER(J88),SUM(J88,J89),"")</f>
        <v/>
      </c>
      <c r="K87" s="37"/>
      <c r="L87" s="38"/>
      <c r="M87" s="5"/>
      <c r="N87" s="5"/>
      <c r="O87" s="407"/>
    </row>
    <row r="88" spans="1:15" ht="15" customHeight="1" x14ac:dyDescent="0.25">
      <c r="A88" s="403"/>
      <c r="B88" s="46"/>
      <c r="C88" s="40" t="s">
        <v>227</v>
      </c>
      <c r="D88" s="59"/>
      <c r="E88" s="48"/>
      <c r="F88" s="66"/>
      <c r="G88" s="5"/>
      <c r="H88" s="5"/>
      <c r="I88" s="5"/>
      <c r="J88" s="104"/>
      <c r="K88" s="48"/>
      <c r="L88" s="66"/>
      <c r="M88" s="5"/>
      <c r="N88" s="5"/>
      <c r="O88" s="407"/>
    </row>
    <row r="89" spans="1:15" ht="15" customHeight="1" x14ac:dyDescent="0.25">
      <c r="A89" s="403"/>
      <c r="B89" s="46"/>
      <c r="C89" s="40" t="s">
        <v>228</v>
      </c>
      <c r="D89" s="47"/>
      <c r="E89" s="47"/>
      <c r="F89" s="105"/>
      <c r="G89" s="5"/>
      <c r="H89" s="5"/>
      <c r="I89" s="5"/>
      <c r="J89" s="50"/>
      <c r="K89" s="47"/>
      <c r="L89" s="105"/>
      <c r="M89" s="5"/>
      <c r="N89" s="5"/>
      <c r="O89" s="407"/>
    </row>
    <row r="90" spans="1:15" ht="15" customHeight="1" x14ac:dyDescent="0.25">
      <c r="A90" s="403"/>
      <c r="B90" s="93"/>
      <c r="C90" s="106" t="s">
        <v>243</v>
      </c>
      <c r="D90" s="55"/>
      <c r="E90" s="982" t="str">
        <f>IF(AND(ISNUMBER(D88),ISNUMBER(E89)),D88-E89,"")</f>
        <v/>
      </c>
      <c r="F90" s="107" t="str">
        <f>IF(AND(ISNUMBER(D88),ISNUMBER(F89)),D88-F89,"")</f>
        <v/>
      </c>
      <c r="G90" s="5"/>
      <c r="H90" s="5"/>
      <c r="I90" s="5"/>
      <c r="J90" s="108"/>
      <c r="K90" s="982" t="str">
        <f>IF(AND(ISNUMBER(J88),ISNUMBER(K89)),J88-K89,"")</f>
        <v/>
      </c>
      <c r="L90" s="107" t="str">
        <f>IF(AND(ISNUMBER(J88),ISNUMBER(L89)),J88-L89,"")</f>
        <v/>
      </c>
      <c r="M90" s="5"/>
      <c r="N90" s="5"/>
      <c r="O90" s="407"/>
    </row>
    <row r="91" spans="1:15" ht="15" customHeight="1" x14ac:dyDescent="0.25">
      <c r="A91" s="403"/>
      <c r="B91" s="5"/>
      <c r="C91" s="4"/>
      <c r="D91" s="5"/>
      <c r="E91" s="5"/>
      <c r="F91" s="5"/>
      <c r="G91" s="5"/>
      <c r="H91" s="5"/>
      <c r="I91" s="5"/>
      <c r="J91" s="5"/>
      <c r="K91" s="5"/>
      <c r="L91" s="5"/>
      <c r="M91" s="5"/>
      <c r="N91" s="5"/>
      <c r="O91" s="407"/>
    </row>
    <row r="92" spans="1:15" ht="14.25" x14ac:dyDescent="0.25">
      <c r="A92" s="403"/>
      <c r="B92" s="100"/>
      <c r="C92" s="109" t="s">
        <v>713</v>
      </c>
      <c r="D92" s="110" t="str">
        <f>IF(D88&lt;=F40,"Yes","No")</f>
        <v>Yes</v>
      </c>
      <c r="E92" s="37"/>
      <c r="F92" s="38"/>
      <c r="G92" s="5"/>
      <c r="H92" s="5"/>
      <c r="I92" s="5"/>
      <c r="J92" s="111" t="str">
        <f>IF(J88&lt;=L40,"Yes","No")</f>
        <v>Yes</v>
      </c>
      <c r="K92" s="37"/>
      <c r="L92" s="38"/>
      <c r="M92" s="5"/>
      <c r="N92" s="5"/>
      <c r="O92" s="407"/>
    </row>
    <row r="93" spans="1:15" ht="14.25" x14ac:dyDescent="0.25">
      <c r="A93" s="403"/>
      <c r="B93" s="46"/>
      <c r="C93" s="112" t="s">
        <v>714</v>
      </c>
      <c r="D93" s="49" t="str">
        <f>IF(D89&lt;=F41,"Yes","No")</f>
        <v>Yes</v>
      </c>
      <c r="E93" s="48"/>
      <c r="F93" s="66"/>
      <c r="G93" s="5"/>
      <c r="H93" s="5"/>
      <c r="I93" s="5"/>
      <c r="J93" s="113" t="str">
        <f>IF(J89&lt;=L41,"Yes","No")</f>
        <v>Yes</v>
      </c>
      <c r="K93" s="48"/>
      <c r="L93" s="66"/>
      <c r="M93" s="5"/>
      <c r="N93" s="5"/>
      <c r="O93" s="407"/>
    </row>
    <row r="94" spans="1:15" ht="30" customHeight="1" x14ac:dyDescent="0.25">
      <c r="A94" s="403"/>
      <c r="B94" s="93"/>
      <c r="C94" s="114" t="s">
        <v>715</v>
      </c>
      <c r="D94" s="62" t="str">
        <f>IF(E89&lt;=D88,"Yes","No")</f>
        <v>Yes</v>
      </c>
      <c r="E94" s="62" t="str">
        <f>IF(E89&lt;=D89,"Yes","No")</f>
        <v>Yes</v>
      </c>
      <c r="F94" s="62" t="str">
        <f>IF(F89&lt;=E89,"Yes","No")</f>
        <v>Yes</v>
      </c>
      <c r="G94" s="5"/>
      <c r="H94" s="5"/>
      <c r="I94" s="5"/>
      <c r="J94" s="115" t="str">
        <f>IF(K89&lt;=J88,"Yes","No")</f>
        <v>Yes</v>
      </c>
      <c r="K94" s="62" t="str">
        <f>IF(K89&lt;=J89,"Yes","No")</f>
        <v>Yes</v>
      </c>
      <c r="L94" s="62" t="str">
        <f>IF(L89&lt;=K89,"Yes","No")</f>
        <v>Yes</v>
      </c>
      <c r="M94" s="5"/>
      <c r="N94" s="5"/>
      <c r="O94" s="407"/>
    </row>
    <row r="95" spans="1:15" ht="15" customHeight="1" x14ac:dyDescent="0.25">
      <c r="A95" s="403"/>
      <c r="B95" s="26"/>
      <c r="C95" s="5"/>
      <c r="D95" s="5"/>
      <c r="E95" s="5"/>
      <c r="F95" s="5"/>
      <c r="G95" s="5"/>
      <c r="H95" s="5"/>
      <c r="I95" s="5"/>
      <c r="J95" s="5"/>
      <c r="K95" s="5"/>
      <c r="L95" s="5"/>
      <c r="M95" s="5"/>
      <c r="N95" s="5"/>
      <c r="O95" s="407"/>
    </row>
    <row r="96" spans="1:15" ht="30" customHeight="1" x14ac:dyDescent="0.3">
      <c r="A96" s="721" t="s">
        <v>611</v>
      </c>
      <c r="B96" s="1015"/>
      <c r="C96" s="1017"/>
      <c r="D96" s="1017"/>
      <c r="E96" s="1017"/>
      <c r="F96" s="1017"/>
      <c r="G96" s="1017"/>
      <c r="H96" s="1017"/>
      <c r="I96" s="1017"/>
      <c r="J96" s="1017"/>
      <c r="K96" s="1017"/>
      <c r="L96" s="1017"/>
      <c r="M96" s="1017"/>
      <c r="N96" s="1017"/>
      <c r="O96" s="627"/>
    </row>
    <row r="97" spans="1:15" ht="15" customHeight="1" x14ac:dyDescent="0.25">
      <c r="A97" s="403"/>
      <c r="B97" s="5"/>
      <c r="C97" s="5"/>
      <c r="D97" s="5"/>
      <c r="E97" s="5"/>
      <c r="F97" s="5"/>
      <c r="G97" s="5"/>
      <c r="H97" s="5"/>
      <c r="I97" s="5"/>
      <c r="J97" s="5"/>
      <c r="K97" s="5"/>
      <c r="L97" s="5"/>
      <c r="M97" s="5"/>
      <c r="N97" s="5"/>
      <c r="O97" s="407"/>
    </row>
    <row r="98" spans="1:15" ht="15" customHeight="1" x14ac:dyDescent="0.25">
      <c r="A98" s="403"/>
      <c r="B98" s="1938" t="s">
        <v>616</v>
      </c>
      <c r="C98" s="1939"/>
      <c r="D98" s="1912" t="s">
        <v>283</v>
      </c>
      <c r="E98" s="1913"/>
      <c r="F98" s="4"/>
      <c r="G98" s="4"/>
      <c r="H98" s="4"/>
      <c r="I98" s="5"/>
      <c r="J98" s="1918" t="s">
        <v>65</v>
      </c>
      <c r="K98" s="1913"/>
      <c r="L98" s="4"/>
      <c r="M98" s="4"/>
      <c r="N98" s="4"/>
      <c r="O98" s="407"/>
    </row>
    <row r="99" spans="1:15" ht="30" customHeight="1" x14ac:dyDescent="0.25">
      <c r="A99" s="403"/>
      <c r="B99" s="1938"/>
      <c r="C99" s="1939"/>
      <c r="D99" s="1093" t="s">
        <v>244</v>
      </c>
      <c r="E99" s="1094" t="s">
        <v>613</v>
      </c>
      <c r="F99" s="5"/>
      <c r="G99" s="5"/>
      <c r="H99" s="5"/>
      <c r="I99" s="5"/>
      <c r="J99" s="1096" t="s">
        <v>244</v>
      </c>
      <c r="K99" s="1094" t="s">
        <v>613</v>
      </c>
      <c r="L99" s="5"/>
      <c r="M99" s="5"/>
      <c r="N99" s="5"/>
      <c r="O99" s="407"/>
    </row>
    <row r="100" spans="1:15" ht="15" customHeight="1" x14ac:dyDescent="0.25">
      <c r="A100" s="403"/>
      <c r="B100" s="89" t="s">
        <v>612</v>
      </c>
      <c r="C100" s="83" t="s">
        <v>84</v>
      </c>
      <c r="D100" s="116" t="str">
        <f>IF(ISNUMBER('General Info'!$E$61), 'General Info'!$E$61, "")</f>
        <v/>
      </c>
      <c r="E100" s="44"/>
      <c r="F100" s="5"/>
      <c r="G100" s="5"/>
      <c r="H100" s="5"/>
      <c r="I100" s="5"/>
      <c r="J100" s="958" t="str">
        <f>IF(ISNUMBER('General Info'!$E$61), 'General Info'!$E$61, "")</f>
        <v/>
      </c>
      <c r="K100" s="44"/>
      <c r="L100" s="5"/>
      <c r="M100" s="5"/>
      <c r="N100" s="5"/>
      <c r="O100" s="407"/>
    </row>
    <row r="101" spans="1:15" ht="15" customHeight="1" x14ac:dyDescent="0.25">
      <c r="A101" s="403"/>
      <c r="B101" s="46"/>
      <c r="C101" s="424" t="s">
        <v>245</v>
      </c>
      <c r="D101" s="84" t="str">
        <f>IF(E101="Yes",SUM(F8,F15,G15,E18,E38,(0.1*F45),(0.2*F48),(0.5*F49),F50,F90),"")</f>
        <v/>
      </c>
      <c r="E101" s="49" t="str">
        <f>IF(AND(ISNUMBER(F8),ISNUMBER(F15),ISNUMBER(G15),ISNUMBER(E18),ISNUMBER(E38),ISNUMBER(F45),ISNUMBER(F48),ISNUMBER(F49),ISNUMBER(F50),ISNUMBER(F90)),"Yes","No")</f>
        <v>No</v>
      </c>
      <c r="F101" s="5"/>
      <c r="G101" s="5"/>
      <c r="H101" s="5"/>
      <c r="I101" s="5"/>
      <c r="J101" s="1064" t="str">
        <f>IF(K101="Yes",SUM(L8,L15,M15,K18,K38,(0.1*L45),(0.2*L48),(0.5*L49),L50,L90),"")</f>
        <v/>
      </c>
      <c r="K101" s="49" t="str">
        <f>IF(AND(ISNUMBER(L8),ISNUMBER(L15),ISNUMBER(M15),ISNUMBER(K18),ISNUMBER(K38),ISNUMBER(L45),ISNUMBER(L48),ISNUMBER(L49),ISNUMBER(L50),ISNUMBER(L90)),"Yes","No")</f>
        <v>No</v>
      </c>
      <c r="L101" s="5"/>
      <c r="M101" s="5"/>
      <c r="N101" s="5"/>
      <c r="O101" s="407"/>
    </row>
    <row r="102" spans="1:15" ht="15" customHeight="1" x14ac:dyDescent="0.25">
      <c r="A102" s="403"/>
      <c r="B102" s="418">
        <v>16</v>
      </c>
      <c r="C102" s="424" t="s">
        <v>202</v>
      </c>
      <c r="D102" s="117" t="str">
        <f>IF(AND(ISNUMBER(DefCap!$E36), ISNUMBER(DefCap!$E37), ISNUMBER(DefCap!$E38), ISNUMBER(DefCap!$E39), ISNUMBER(DefCap!$E40), ISNUMBER(DefCap!$D41), ISNUMBER(DefCap!$E42), ISNUMBER(DefCap!$E44), ISNUMBER(DefCap!$E45), ISNUMBER(DefCap!$E53), ISNUMBER(DefCap!$E55), ISNUMBER(DefCap!$E56), ISNUMBER(DefCap!$E57), ISNUMBER(DefCap!$E59), ISNUMBER(DefCap!$E60), ISNUMBER(DefCap!$E81)), SUM(DefCap!$E36:$E42,DefCap!$E44:$E45,DefCap!$E53,DefCap!$E55:$E57,DefCap!$E59,DefCap!$E60,DefCap!$E81),"")</f>
        <v/>
      </c>
      <c r="E102" s="66"/>
      <c r="F102" s="5"/>
      <c r="G102" s="5"/>
      <c r="H102" s="5"/>
      <c r="I102" s="5"/>
      <c r="J102" s="118" t="str">
        <f>IF(AND(ISNUMBER(DefCap!$E36), ISNUMBER(DefCap!$E37), ISNUMBER(DefCap!$E38), ISNUMBER(DefCap!$E39), ISNUMBER(DefCap!$E40), ISNUMBER(DefCap!$D41), ISNUMBER(DefCap!$E42), ISNUMBER(DefCap!$E44), ISNUMBER(DefCap!$E45), ISNUMBER(DefCap!$E53), ISNUMBER(DefCap!$E55), ISNUMBER(DefCap!$E56), ISNUMBER(DefCap!$E57), ISNUMBER(DefCap!$E59), ISNUMBER(DefCap!$E60), ISNUMBER(DefCap!$E81)), SUM(DefCap!$E36:$E42,DefCap!$E44:$E45,DefCap!$E53,DefCap!$E55:$E57,DefCap!$E59,DefCap!$E60,DefCap!$E81),"")</f>
        <v/>
      </c>
      <c r="K102" s="66"/>
      <c r="L102" s="5"/>
      <c r="M102" s="5"/>
      <c r="N102" s="5"/>
      <c r="O102" s="407"/>
    </row>
    <row r="103" spans="1:15" ht="15" customHeight="1" x14ac:dyDescent="0.25">
      <c r="A103" s="403"/>
      <c r="B103" s="85"/>
      <c r="C103" s="86" t="s">
        <v>246</v>
      </c>
      <c r="D103" s="119" t="str">
        <f>IF(AND(ISNUMBER(D101),ISNUMBER(D102)),D101-D102,"")</f>
        <v/>
      </c>
      <c r="E103" s="68"/>
      <c r="F103" s="5"/>
      <c r="G103" s="5"/>
      <c r="H103" s="5"/>
      <c r="I103" s="5"/>
      <c r="J103" s="120" t="str">
        <f>IF(AND(ISNUMBER(J101),ISNUMBER(J102)),J101-J102,"")</f>
        <v/>
      </c>
      <c r="K103" s="68"/>
      <c r="L103" s="5"/>
      <c r="M103" s="5"/>
      <c r="N103" s="5"/>
      <c r="O103" s="407"/>
    </row>
    <row r="104" spans="1:15" ht="15" customHeight="1" x14ac:dyDescent="0.25">
      <c r="A104" s="403"/>
      <c r="B104" s="121">
        <v>6</v>
      </c>
      <c r="C104" s="72" t="s">
        <v>945</v>
      </c>
      <c r="D104" s="122" t="str">
        <f>IF(AND(ISNUMBER(D100),ISNUMBER(D103),D103&lt;&gt;0),D100/D103,"")</f>
        <v/>
      </c>
      <c r="E104" s="74"/>
      <c r="F104" s="5"/>
      <c r="G104" s="5"/>
      <c r="H104" s="5"/>
      <c r="I104" s="5"/>
      <c r="J104" s="123" t="str">
        <f>IF(AND(ISNUMBER(J100),ISNUMBER(J103),J103&lt;&gt;0),J100/J103,"")</f>
        <v/>
      </c>
      <c r="K104" s="74"/>
      <c r="L104" s="5"/>
      <c r="M104" s="5"/>
      <c r="N104" s="5"/>
      <c r="O104" s="407"/>
    </row>
    <row r="105" spans="1:15" ht="15" customHeight="1" x14ac:dyDescent="0.25">
      <c r="A105" s="436"/>
      <c r="B105" s="80"/>
      <c r="C105" s="26"/>
      <c r="D105" s="26"/>
      <c r="E105" s="26"/>
      <c r="F105" s="26"/>
      <c r="G105" s="26"/>
      <c r="H105" s="26"/>
      <c r="I105" s="26"/>
      <c r="J105" s="26"/>
      <c r="K105" s="26"/>
      <c r="L105" s="26"/>
      <c r="M105" s="26"/>
      <c r="N105" s="26"/>
      <c r="O105" s="439"/>
    </row>
    <row r="106" spans="1:15" s="990" customFormat="1" ht="30" customHeight="1" x14ac:dyDescent="0.3">
      <c r="A106" s="721" t="s">
        <v>821</v>
      </c>
      <c r="B106" s="1015"/>
      <c r="C106" s="1017"/>
      <c r="D106" s="1017"/>
      <c r="E106" s="1017"/>
      <c r="F106" s="1017"/>
      <c r="G106" s="1017"/>
      <c r="H106" s="1017"/>
      <c r="I106" s="1017"/>
      <c r="J106" s="1017"/>
      <c r="K106" s="1017"/>
      <c r="L106" s="1017"/>
      <c r="M106" s="1017"/>
      <c r="N106" s="1017"/>
      <c r="O106" s="627"/>
    </row>
    <row r="107" spans="1:15" s="990" customFormat="1" ht="15" customHeight="1" x14ac:dyDescent="0.25">
      <c r="A107" s="403"/>
      <c r="B107" s="5"/>
      <c r="C107" s="5"/>
      <c r="D107" s="5"/>
      <c r="E107" s="5"/>
      <c r="F107" s="5"/>
      <c r="G107" s="5"/>
      <c r="H107" s="5"/>
      <c r="I107" s="5"/>
      <c r="J107" s="5"/>
      <c r="K107" s="5"/>
      <c r="L107" s="5"/>
      <c r="M107" s="5"/>
      <c r="N107" s="5"/>
      <c r="O107" s="407"/>
    </row>
    <row r="108" spans="1:15" ht="15" customHeight="1" x14ac:dyDescent="0.25">
      <c r="A108" s="403"/>
      <c r="B108" s="1940" t="s">
        <v>1018</v>
      </c>
      <c r="C108" s="1916"/>
      <c r="D108" s="1912" t="s">
        <v>283</v>
      </c>
      <c r="E108" s="1913"/>
      <c r="F108" s="4"/>
      <c r="G108" s="4"/>
      <c r="H108" s="4"/>
      <c r="I108" s="5"/>
      <c r="J108" s="1918" t="s">
        <v>65</v>
      </c>
      <c r="K108" s="1913"/>
      <c r="L108" s="4"/>
      <c r="M108" s="4"/>
      <c r="N108" s="4"/>
      <c r="O108" s="407"/>
    </row>
    <row r="109" spans="1:15" ht="45" customHeight="1" x14ac:dyDescent="0.25">
      <c r="A109" s="403"/>
      <c r="B109" s="1941"/>
      <c r="C109" s="1917"/>
      <c r="D109" s="87" t="s">
        <v>822</v>
      </c>
      <c r="E109" s="88" t="s">
        <v>823</v>
      </c>
      <c r="F109" s="4"/>
      <c r="G109" s="4"/>
      <c r="H109" s="4"/>
      <c r="I109" s="4"/>
      <c r="J109" s="1096" t="s">
        <v>822</v>
      </c>
      <c r="K109" s="88" t="s">
        <v>823</v>
      </c>
      <c r="L109" s="4"/>
      <c r="M109" s="4"/>
      <c r="N109" s="4"/>
      <c r="O109" s="407"/>
    </row>
    <row r="110" spans="1:15" ht="15" customHeight="1" x14ac:dyDescent="0.25">
      <c r="A110" s="403"/>
      <c r="B110" s="415" t="s">
        <v>894</v>
      </c>
      <c r="C110" s="35" t="s">
        <v>899</v>
      </c>
      <c r="D110" s="483"/>
      <c r="E110" s="561" t="str">
        <f>IF(ISNUMBER(F8),F8,"")</f>
        <v/>
      </c>
      <c r="F110" s="5"/>
      <c r="G110" s="5"/>
      <c r="H110" s="5"/>
      <c r="I110" s="5"/>
      <c r="J110" s="560"/>
      <c r="K110" s="561" t="str">
        <f>IF(ISNUMBER(L8),L8,"")</f>
        <v/>
      </c>
      <c r="L110" s="5"/>
      <c r="M110" s="5"/>
      <c r="N110" s="5"/>
      <c r="O110" s="407"/>
    </row>
    <row r="111" spans="1:15" ht="15" customHeight="1" x14ac:dyDescent="0.25">
      <c r="A111" s="403"/>
      <c r="B111" s="418" t="s">
        <v>894</v>
      </c>
      <c r="C111" s="423" t="str">
        <f>CONCATENATE("Impact on the RC of collateral provided by the bank and included in row ", ROW(C18), " or ", ROW(C21))</f>
        <v>Impact on the RC of collateral provided by the bank and included in row 18 or 21</v>
      </c>
      <c r="D111" s="47"/>
      <c r="E111" s="66"/>
      <c r="F111" s="5"/>
      <c r="G111" s="5"/>
      <c r="H111" s="5"/>
      <c r="I111" s="5"/>
      <c r="J111" s="50"/>
      <c r="K111" s="66"/>
      <c r="L111" s="5"/>
      <c r="M111" s="5"/>
      <c r="N111" s="5"/>
      <c r="O111" s="407"/>
    </row>
    <row r="112" spans="1:15" ht="15" customHeight="1" x14ac:dyDescent="0.25">
      <c r="A112" s="403"/>
      <c r="B112" s="418" t="s">
        <v>894</v>
      </c>
      <c r="C112" s="423" t="str">
        <f>CONCATENATE("Impact on the RC of non-cash collateral provided by the bank and included in row ", ROW(C18), " or ", ROW(C21))</f>
        <v>Impact on the RC of non-cash collateral provided by the bank and included in row 18 or 21</v>
      </c>
      <c r="D112" s="50"/>
      <c r="E112" s="66"/>
      <c r="F112" s="5"/>
      <c r="G112" s="5"/>
      <c r="H112" s="5"/>
      <c r="I112" s="5"/>
      <c r="J112" s="50"/>
      <c r="K112" s="66"/>
      <c r="L112" s="5"/>
      <c r="M112" s="5"/>
      <c r="N112" s="5"/>
      <c r="O112" s="407"/>
    </row>
    <row r="113" spans="1:15" ht="15" customHeight="1" x14ac:dyDescent="0.25">
      <c r="A113" s="403"/>
      <c r="B113" s="418" t="s">
        <v>894</v>
      </c>
      <c r="C113" s="424" t="s">
        <v>900</v>
      </c>
      <c r="D113" s="50"/>
      <c r="E113" s="66"/>
      <c r="F113" s="5"/>
      <c r="G113" s="5"/>
      <c r="H113" s="5"/>
      <c r="I113" s="5"/>
      <c r="J113" s="50"/>
      <c r="K113" s="66"/>
      <c r="L113" s="5"/>
      <c r="M113" s="5"/>
      <c r="N113" s="5"/>
      <c r="O113" s="407"/>
    </row>
    <row r="114" spans="1:15" ht="15" customHeight="1" x14ac:dyDescent="0.25">
      <c r="A114" s="403"/>
      <c r="B114" s="418" t="s">
        <v>894</v>
      </c>
      <c r="C114" s="424" t="str">
        <f>CONCATENATE("Collateral provided that is both included in rows ", ROW(C18), " or ", ROW(C21), " and taken into account in C or NICA")</f>
        <v>Collateral provided that is both included in rows 18 or 21 and taken into account in C or NICA</v>
      </c>
      <c r="D114" s="50"/>
      <c r="E114" s="66"/>
      <c r="F114" s="5"/>
      <c r="G114" s="5"/>
      <c r="H114" s="5"/>
      <c r="I114" s="5"/>
      <c r="J114" s="50"/>
      <c r="K114" s="66"/>
      <c r="L114" s="5"/>
      <c r="M114" s="5"/>
      <c r="N114" s="5"/>
      <c r="O114" s="407"/>
    </row>
    <row r="115" spans="1:15" ht="30" customHeight="1" x14ac:dyDescent="0.25">
      <c r="A115" s="1385"/>
      <c r="B115" s="418" t="s">
        <v>902</v>
      </c>
      <c r="C115" s="1833" t="s">
        <v>1573</v>
      </c>
      <c r="D115" s="48"/>
      <c r="E115" s="966"/>
      <c r="F115" s="5"/>
      <c r="G115" s="5"/>
      <c r="H115" s="5"/>
      <c r="I115" s="5"/>
      <c r="J115" s="65"/>
      <c r="K115" s="966"/>
      <c r="L115" s="5"/>
      <c r="M115" s="5"/>
      <c r="N115" s="5"/>
      <c r="O115" s="407"/>
    </row>
    <row r="116" spans="1:15" ht="15" customHeight="1" x14ac:dyDescent="0.25">
      <c r="A116" s="403"/>
      <c r="B116" s="418" t="s">
        <v>902</v>
      </c>
      <c r="C116" s="424" t="s">
        <v>901</v>
      </c>
      <c r="D116" s="48"/>
      <c r="E116" s="966"/>
      <c r="F116" s="5"/>
      <c r="G116" s="5"/>
      <c r="H116" s="5"/>
      <c r="I116" s="5"/>
      <c r="J116" s="65"/>
      <c r="K116" s="966"/>
      <c r="L116" s="5"/>
      <c r="M116" s="5"/>
      <c r="N116" s="5"/>
      <c r="O116" s="407"/>
    </row>
    <row r="117" spans="1:15" ht="15" customHeight="1" x14ac:dyDescent="0.25">
      <c r="A117" s="403"/>
      <c r="B117" s="418" t="s">
        <v>902</v>
      </c>
      <c r="C117" s="1382" t="s">
        <v>946</v>
      </c>
      <c r="D117" s="50"/>
      <c r="E117" s="20" t="str">
        <f>IF(AND(ISNUMBER(E115),ISNUMBER(E116)),E115+E116,"")</f>
        <v/>
      </c>
      <c r="F117" s="5"/>
      <c r="G117" s="5"/>
      <c r="H117" s="5"/>
      <c r="I117" s="5"/>
      <c r="J117" s="50"/>
      <c r="K117" s="20" t="str">
        <f>IF(AND(ISNUMBER(K115),ISNUMBER(K116)),K115+K116,"")</f>
        <v/>
      </c>
      <c r="L117" s="5"/>
      <c r="M117" s="5"/>
      <c r="N117" s="5"/>
      <c r="O117" s="407"/>
    </row>
    <row r="118" spans="1:15" s="990" customFormat="1" ht="15" customHeight="1" x14ac:dyDescent="0.25">
      <c r="A118" s="1385"/>
      <c r="B118" s="418" t="s">
        <v>1351</v>
      </c>
      <c r="C118" s="1381" t="s">
        <v>1352</v>
      </c>
      <c r="D118" s="50"/>
      <c r="E118" s="966"/>
      <c r="F118" s="5"/>
      <c r="G118" s="5"/>
      <c r="H118" s="5"/>
      <c r="I118" s="5"/>
      <c r="J118" s="50"/>
      <c r="K118" s="966"/>
      <c r="L118" s="5"/>
      <c r="M118" s="5"/>
      <c r="N118" s="5"/>
      <c r="O118" s="407"/>
    </row>
    <row r="119" spans="1:15" s="990" customFormat="1" ht="28.5" x14ac:dyDescent="0.25">
      <c r="A119" s="1385"/>
      <c r="B119" s="418" t="s">
        <v>1354</v>
      </c>
      <c r="C119" s="544" t="s">
        <v>1355</v>
      </c>
      <c r="D119" s="49" t="str">
        <f>IF(D118&lt;=D117,"Yes","No")</f>
        <v>Yes</v>
      </c>
      <c r="E119" s="49" t="str">
        <f>IF(E118&lt;=E117,"Yes","No")</f>
        <v>Yes</v>
      </c>
      <c r="F119" s="5"/>
      <c r="G119" s="5"/>
      <c r="H119" s="5"/>
      <c r="I119" s="5"/>
      <c r="J119" s="113" t="str">
        <f>IF(J118&lt;=J117,"Yes","No")</f>
        <v>Yes</v>
      </c>
      <c r="K119" s="49" t="str">
        <f>IF(K118&lt;=K117,"Yes","No")</f>
        <v>Yes</v>
      </c>
      <c r="L119" s="5"/>
      <c r="M119" s="5"/>
      <c r="N119" s="5"/>
      <c r="O119" s="407"/>
    </row>
    <row r="120" spans="1:15" s="990" customFormat="1" ht="15" customHeight="1" x14ac:dyDescent="0.25">
      <c r="A120" s="1385"/>
      <c r="B120" s="418" t="s">
        <v>1351</v>
      </c>
      <c r="C120" s="1382" t="s">
        <v>1574</v>
      </c>
      <c r="D120" s="48"/>
      <c r="E120" s="966"/>
      <c r="F120" s="5"/>
      <c r="G120" s="5"/>
      <c r="H120" s="5"/>
      <c r="I120" s="5"/>
      <c r="J120" s="65"/>
      <c r="K120" s="966"/>
      <c r="L120" s="5"/>
      <c r="M120" s="5"/>
      <c r="N120" s="5"/>
      <c r="O120" s="407"/>
    </row>
    <row r="121" spans="1:15" s="990" customFormat="1" ht="15" customHeight="1" x14ac:dyDescent="0.25">
      <c r="A121" s="1385"/>
      <c r="B121" s="418" t="s">
        <v>1354</v>
      </c>
      <c r="C121" s="1381" t="s">
        <v>1352</v>
      </c>
      <c r="D121" s="48"/>
      <c r="E121" s="966"/>
      <c r="F121" s="5"/>
      <c r="G121" s="5"/>
      <c r="H121" s="5"/>
      <c r="I121" s="5"/>
      <c r="J121" s="65"/>
      <c r="K121" s="966"/>
      <c r="L121" s="5"/>
      <c r="M121" s="5"/>
      <c r="N121" s="5"/>
      <c r="O121" s="407"/>
    </row>
    <row r="122" spans="1:15" s="990" customFormat="1" ht="28.5" x14ac:dyDescent="0.25">
      <c r="A122" s="1385"/>
      <c r="B122" s="418" t="s">
        <v>1351</v>
      </c>
      <c r="C122" s="544" t="s">
        <v>1357</v>
      </c>
      <c r="D122" s="48"/>
      <c r="E122" s="49" t="str">
        <f>IF(E121&lt;=E120,"Yes","No")</f>
        <v>Yes</v>
      </c>
      <c r="F122" s="5"/>
      <c r="G122" s="5"/>
      <c r="H122" s="5"/>
      <c r="I122" s="5"/>
      <c r="J122" s="65"/>
      <c r="K122" s="49" t="str">
        <f>IF(K121&lt;=K120,"Yes","No")</f>
        <v>Yes</v>
      </c>
      <c r="L122" s="5"/>
      <c r="M122" s="5"/>
      <c r="N122" s="5"/>
      <c r="O122" s="407"/>
    </row>
    <row r="123" spans="1:15" ht="15" customHeight="1" x14ac:dyDescent="0.25">
      <c r="A123" s="403"/>
      <c r="B123" s="418" t="s">
        <v>1354</v>
      </c>
      <c r="C123" s="1382" t="s">
        <v>824</v>
      </c>
      <c r="D123" s="48"/>
      <c r="E123" s="966"/>
      <c r="F123" s="5"/>
      <c r="G123" s="5"/>
      <c r="H123" s="5"/>
      <c r="I123" s="5"/>
      <c r="J123" s="65"/>
      <c r="K123" s="966"/>
      <c r="L123" s="5"/>
      <c r="M123" s="5"/>
      <c r="N123" s="5"/>
      <c r="O123" s="407"/>
    </row>
    <row r="124" spans="1:15" s="990" customFormat="1" ht="15" customHeight="1" x14ac:dyDescent="0.25">
      <c r="A124" s="1385"/>
      <c r="B124" s="418" t="s">
        <v>1351</v>
      </c>
      <c r="C124" s="40" t="s">
        <v>1352</v>
      </c>
      <c r="D124" s="67"/>
      <c r="E124" s="99"/>
      <c r="F124" s="5"/>
      <c r="G124" s="5"/>
      <c r="H124" s="5"/>
      <c r="I124" s="5"/>
      <c r="J124" s="69"/>
      <c r="K124" s="99"/>
      <c r="L124" s="5"/>
      <c r="M124" s="5"/>
      <c r="N124" s="5"/>
      <c r="O124" s="407"/>
    </row>
    <row r="125" spans="1:15" s="990" customFormat="1" ht="28.5" x14ac:dyDescent="0.25">
      <c r="A125" s="1385"/>
      <c r="B125" s="418" t="s">
        <v>1354</v>
      </c>
      <c r="C125" s="544" t="s">
        <v>1356</v>
      </c>
      <c r="D125" s="67"/>
      <c r="E125" s="49" t="str">
        <f>IF(E124&lt;=E123,"Yes","No")</f>
        <v>Yes</v>
      </c>
      <c r="F125" s="5"/>
      <c r="G125" s="5"/>
      <c r="H125" s="5"/>
      <c r="I125" s="5"/>
      <c r="J125" s="69"/>
      <c r="K125" s="49" t="str">
        <f>IF(K124&lt;=K123,"Yes","No")</f>
        <v>Yes</v>
      </c>
      <c r="L125" s="5"/>
      <c r="M125" s="5"/>
      <c r="N125" s="5"/>
      <c r="O125" s="407"/>
    </row>
    <row r="126" spans="1:15" ht="15" customHeight="1" x14ac:dyDescent="0.25">
      <c r="A126" s="403"/>
      <c r="B126" s="959"/>
      <c r="C126" s="1383" t="s">
        <v>825</v>
      </c>
      <c r="D126" s="495" t="str">
        <f>IF($E$123&gt;=D117,"Yes","No")</f>
        <v>Yes</v>
      </c>
      <c r="E126" s="62" t="str">
        <f>IF($E$123&gt;=E117,"Yes","No")</f>
        <v>Yes</v>
      </c>
      <c r="F126" s="5"/>
      <c r="G126" s="5"/>
      <c r="H126" s="5"/>
      <c r="I126" s="5"/>
      <c r="J126" s="115" t="str">
        <f>IF($K$123&gt;=J117,"Yes","No")</f>
        <v>Yes</v>
      </c>
      <c r="K126" s="62" t="str">
        <f>IF($K$123&gt;=K117,"Yes","No")</f>
        <v>Yes</v>
      </c>
      <c r="L126" s="5"/>
      <c r="M126" s="5"/>
      <c r="N126" s="5"/>
      <c r="O126" s="407"/>
    </row>
    <row r="127" spans="1:15" ht="15" customHeight="1" x14ac:dyDescent="0.25">
      <c r="A127" s="436"/>
      <c r="B127" s="80"/>
      <c r="C127" s="26"/>
      <c r="D127" s="26"/>
      <c r="E127" s="26"/>
      <c r="F127" s="26"/>
      <c r="G127" s="26"/>
      <c r="H127" s="26"/>
      <c r="I127" s="26"/>
      <c r="J127" s="26"/>
      <c r="K127" s="26"/>
      <c r="L127" s="26"/>
      <c r="M127" s="26"/>
      <c r="N127" s="26"/>
      <c r="O127" s="439"/>
    </row>
    <row r="128" spans="1:15" s="990" customFormat="1" ht="30" customHeight="1" x14ac:dyDescent="0.3">
      <c r="A128" s="721" t="s">
        <v>826</v>
      </c>
      <c r="B128" s="1015"/>
      <c r="C128" s="1017"/>
      <c r="D128" s="1017"/>
      <c r="E128" s="1017"/>
      <c r="F128" s="1017"/>
      <c r="G128" s="1017"/>
      <c r="H128" s="1017"/>
      <c r="I128" s="1017"/>
      <c r="J128" s="1017"/>
      <c r="K128" s="1017"/>
      <c r="L128" s="1017"/>
      <c r="M128" s="1017"/>
      <c r="N128" s="1017"/>
      <c r="O128" s="627"/>
    </row>
    <row r="129" spans="1:15" s="990" customFormat="1" ht="15" customHeight="1" x14ac:dyDescent="0.25">
      <c r="A129" s="403"/>
      <c r="B129" s="5"/>
      <c r="C129" s="5"/>
      <c r="D129" s="5"/>
      <c r="E129" s="5"/>
      <c r="F129" s="5"/>
      <c r="G129" s="5"/>
      <c r="H129" s="5"/>
      <c r="I129" s="5"/>
      <c r="J129" s="5"/>
      <c r="K129" s="5"/>
      <c r="L129" s="5"/>
      <c r="M129" s="5"/>
      <c r="N129" s="5"/>
      <c r="O129" s="407"/>
    </row>
    <row r="130" spans="1:15" ht="15" customHeight="1" x14ac:dyDescent="0.25">
      <c r="A130" s="403"/>
      <c r="B130" s="1933" t="s">
        <v>616</v>
      </c>
      <c r="C130" s="1942"/>
      <c r="D130" s="1912" t="s">
        <v>283</v>
      </c>
      <c r="E130" s="1913"/>
      <c r="F130" s="4"/>
      <c r="G130" s="4"/>
      <c r="H130" s="4"/>
      <c r="I130" s="5"/>
      <c r="J130" s="1918" t="s">
        <v>65</v>
      </c>
      <c r="K130" s="1913"/>
      <c r="L130" s="4"/>
      <c r="M130" s="4"/>
      <c r="N130" s="4"/>
      <c r="O130" s="407"/>
    </row>
    <row r="131" spans="1:15" ht="30.75" customHeight="1" x14ac:dyDescent="0.25">
      <c r="A131" s="403"/>
      <c r="B131" s="1934"/>
      <c r="C131" s="1943"/>
      <c r="D131" s="1094" t="s">
        <v>323</v>
      </c>
      <c r="E131" s="5"/>
      <c r="F131" s="5"/>
      <c r="G131" s="5"/>
      <c r="H131" s="5"/>
      <c r="I131" s="5"/>
      <c r="J131" s="539" t="s">
        <v>323</v>
      </c>
      <c r="K131" s="4"/>
      <c r="L131" s="5"/>
      <c r="M131" s="5"/>
      <c r="N131" s="5"/>
      <c r="O131" s="407"/>
    </row>
    <row r="132" spans="1:15" ht="30" customHeight="1" x14ac:dyDescent="0.25">
      <c r="A132" s="403"/>
      <c r="B132" s="100"/>
      <c r="C132" s="485" t="s">
        <v>829</v>
      </c>
      <c r="D132" s="559"/>
      <c r="E132" s="5"/>
      <c r="F132" s="5"/>
      <c r="G132" s="5"/>
      <c r="H132" s="5"/>
      <c r="I132" s="5"/>
      <c r="J132" s="558"/>
      <c r="K132" s="4"/>
      <c r="L132" s="5"/>
      <c r="M132" s="5"/>
      <c r="N132" s="5"/>
      <c r="O132" s="407"/>
    </row>
    <row r="133" spans="1:15" ht="15" customHeight="1" x14ac:dyDescent="0.25">
      <c r="A133" s="403"/>
      <c r="B133" s="418" t="s">
        <v>676</v>
      </c>
      <c r="C133" s="40" t="s">
        <v>831</v>
      </c>
      <c r="D133" s="966"/>
      <c r="E133" s="5"/>
      <c r="F133" s="5"/>
      <c r="G133" s="5"/>
      <c r="H133" s="5"/>
      <c r="I133" s="5"/>
      <c r="J133" s="967"/>
      <c r="K133" s="5"/>
      <c r="L133" s="5"/>
      <c r="M133" s="5"/>
      <c r="N133" s="5"/>
      <c r="O133" s="407"/>
    </row>
    <row r="134" spans="1:15" ht="15" customHeight="1" x14ac:dyDescent="0.25">
      <c r="A134" s="403"/>
      <c r="B134" s="418" t="s">
        <v>676</v>
      </c>
      <c r="C134" s="40" t="s">
        <v>832</v>
      </c>
      <c r="D134" s="966"/>
      <c r="E134" s="5"/>
      <c r="F134" s="5"/>
      <c r="G134" s="5"/>
      <c r="H134" s="5"/>
      <c r="I134" s="5"/>
      <c r="J134" s="967"/>
      <c r="K134" s="5"/>
      <c r="L134" s="5"/>
      <c r="M134" s="5"/>
      <c r="N134" s="5"/>
      <c r="O134" s="407"/>
    </row>
    <row r="135" spans="1:15" ht="30" customHeight="1" x14ac:dyDescent="0.25">
      <c r="A135" s="403"/>
      <c r="B135" s="418" t="s">
        <v>676</v>
      </c>
      <c r="C135" s="544" t="s">
        <v>895</v>
      </c>
      <c r="D135" s="49" t="str">
        <f>IF(D133&lt;=F$13,"Yes","No")</f>
        <v>Yes</v>
      </c>
      <c r="E135" s="5"/>
      <c r="F135" s="5"/>
      <c r="G135" s="5"/>
      <c r="H135" s="5"/>
      <c r="I135" s="5"/>
      <c r="J135" s="97" t="str">
        <f>IF(J133&lt;=L$13,"Yes","No")</f>
        <v>Yes</v>
      </c>
      <c r="K135" s="5"/>
      <c r="L135" s="5"/>
      <c r="M135" s="5"/>
      <c r="N135" s="5"/>
      <c r="O135" s="407"/>
    </row>
    <row r="136" spans="1:15" ht="30" customHeight="1" x14ac:dyDescent="0.25">
      <c r="A136" s="403"/>
      <c r="B136" s="418" t="s">
        <v>676</v>
      </c>
      <c r="C136" s="544" t="s">
        <v>896</v>
      </c>
      <c r="D136" s="49" t="str">
        <f>IF(D134&lt;=F$13,"Yes","No")</f>
        <v>Yes</v>
      </c>
      <c r="E136" s="5"/>
      <c r="F136" s="5"/>
      <c r="G136" s="5"/>
      <c r="H136" s="5"/>
      <c r="I136" s="5"/>
      <c r="J136" s="97" t="str">
        <f>IF(J134&lt;=L$13,"Yes","No")</f>
        <v>Yes</v>
      </c>
      <c r="K136" s="5"/>
      <c r="L136" s="5"/>
      <c r="M136" s="5"/>
      <c r="N136" s="5"/>
      <c r="O136" s="407"/>
    </row>
    <row r="137" spans="1:15" ht="30" customHeight="1" x14ac:dyDescent="0.25">
      <c r="A137" s="403"/>
      <c r="B137" s="418" t="s">
        <v>676</v>
      </c>
      <c r="C137" s="544" t="s">
        <v>897</v>
      </c>
      <c r="D137" s="49" t="str">
        <f>IF(D134&lt;=D133,"Yes","No")</f>
        <v>Yes</v>
      </c>
      <c r="E137" s="5"/>
      <c r="F137" s="5"/>
      <c r="G137" s="5"/>
      <c r="H137" s="5"/>
      <c r="I137" s="5"/>
      <c r="J137" s="97" t="str">
        <f>IF(J134&lt;=J133,"Yes","No")</f>
        <v>Yes</v>
      </c>
      <c r="K137" s="5"/>
      <c r="L137" s="5"/>
      <c r="M137" s="5"/>
      <c r="N137" s="5"/>
      <c r="O137" s="407"/>
    </row>
    <row r="138" spans="1:15" ht="15" customHeight="1" x14ac:dyDescent="0.25">
      <c r="A138" s="403"/>
      <c r="B138" s="46"/>
      <c r="C138" s="424" t="s">
        <v>830</v>
      </c>
      <c r="D138" s="458"/>
      <c r="E138" s="5"/>
      <c r="F138" s="5"/>
      <c r="G138" s="5"/>
      <c r="H138" s="5"/>
      <c r="I138" s="5"/>
      <c r="J138" s="557"/>
      <c r="K138" s="5"/>
      <c r="L138" s="5"/>
      <c r="M138" s="5"/>
      <c r="N138" s="5"/>
      <c r="O138" s="407"/>
    </row>
    <row r="139" spans="1:15" ht="15" customHeight="1" x14ac:dyDescent="0.25">
      <c r="A139" s="403"/>
      <c r="B139" s="418" t="s">
        <v>676</v>
      </c>
      <c r="C139" s="40" t="s">
        <v>831</v>
      </c>
      <c r="D139" s="966"/>
      <c r="E139" s="5"/>
      <c r="F139" s="5"/>
      <c r="G139" s="5"/>
      <c r="H139" s="5"/>
      <c r="I139" s="5"/>
      <c r="J139" s="967"/>
      <c r="K139" s="5"/>
      <c r="L139" s="5"/>
      <c r="M139" s="5"/>
      <c r="N139" s="5"/>
      <c r="O139" s="407"/>
    </row>
    <row r="140" spans="1:15" ht="15" customHeight="1" x14ac:dyDescent="0.25">
      <c r="A140" s="403"/>
      <c r="B140" s="418" t="s">
        <v>676</v>
      </c>
      <c r="C140" s="40" t="s">
        <v>832</v>
      </c>
      <c r="D140" s="966"/>
      <c r="E140" s="5"/>
      <c r="F140" s="5"/>
      <c r="G140" s="5"/>
      <c r="H140" s="5"/>
      <c r="I140" s="5"/>
      <c r="J140" s="967"/>
      <c r="K140" s="5"/>
      <c r="L140" s="5"/>
      <c r="M140" s="5"/>
      <c r="N140" s="5"/>
      <c r="O140" s="407"/>
    </row>
    <row r="141" spans="1:15" ht="30" customHeight="1" x14ac:dyDescent="0.25">
      <c r="A141" s="1385"/>
      <c r="B141" s="418" t="s">
        <v>676</v>
      </c>
      <c r="C141" s="544" t="s">
        <v>827</v>
      </c>
      <c r="D141" s="49" t="str">
        <f>IF(AND(OR('General Info'!$C$41="IFRS",'General Info'!$C$41="Other national accounting standard"),D139&lt;=E$22),"Yes",IF(AND('General Info'!$C$41="US GAAP",D139&lt;=D$144),"Yes","No"))</f>
        <v>No</v>
      </c>
      <c r="E141" s="5"/>
      <c r="F141" s="5"/>
      <c r="G141" s="5"/>
      <c r="H141" s="5"/>
      <c r="I141" s="5"/>
      <c r="J141" s="97" t="str">
        <f>IF(AND(OR('General Info'!$C$41="IFRS",'General Info'!$C$41="Other national accounting standard"),J139&lt;=K$22),"Yes",IF(AND('General Info'!$C$41="US GAAP",J139&lt;=J$144),"Yes","No"))</f>
        <v>No</v>
      </c>
      <c r="K141" s="5"/>
      <c r="L141" s="5"/>
      <c r="M141" s="5"/>
      <c r="N141" s="5"/>
      <c r="O141" s="407"/>
    </row>
    <row r="142" spans="1:15" ht="30" customHeight="1" x14ac:dyDescent="0.25">
      <c r="A142" s="1385"/>
      <c r="B142" s="418" t="s">
        <v>676</v>
      </c>
      <c r="C142" s="544" t="s">
        <v>828</v>
      </c>
      <c r="D142" s="49" t="str">
        <f>IF(AND(OR('General Info'!$C$41="IFRS",'General Info'!$C$41="Other national accounting standard"),D140&lt;=E$22),"Yes",IF(AND('General Info'!$C$41="US GAAP",D140&lt;=D$144),"Yes","No"))</f>
        <v>No</v>
      </c>
      <c r="E142" s="5"/>
      <c r="F142" s="5"/>
      <c r="G142" s="5"/>
      <c r="H142" s="5"/>
      <c r="I142" s="5"/>
      <c r="J142" s="97" t="str">
        <f>IF(AND(OR('General Info'!$C$41="IFRS",'General Info'!$C$41="Other national accounting standard"),J140&lt;=K$22),"Yes",IF(AND('General Info'!$C$41="US GAAP",J140&lt;=J$144),"Yes","No"))</f>
        <v>No</v>
      </c>
      <c r="K142" s="5"/>
      <c r="L142" s="5"/>
      <c r="M142" s="5"/>
      <c r="N142" s="5"/>
      <c r="O142" s="407"/>
    </row>
    <row r="143" spans="1:15" ht="30" customHeight="1" x14ac:dyDescent="0.25">
      <c r="A143" s="403"/>
      <c r="B143" s="418" t="s">
        <v>676</v>
      </c>
      <c r="C143" s="544" t="s">
        <v>898</v>
      </c>
      <c r="D143" s="49" t="str">
        <f>IF(D140&lt;=D139,"Yes","No")</f>
        <v>Yes</v>
      </c>
      <c r="E143" s="5"/>
      <c r="F143" s="5"/>
      <c r="G143" s="5"/>
      <c r="H143" s="5"/>
      <c r="I143" s="5"/>
      <c r="J143" s="97" t="str">
        <f>IF(J140&lt;=J139,"Yes","No")</f>
        <v>Yes</v>
      </c>
      <c r="K143" s="5"/>
      <c r="L143" s="5"/>
      <c r="M143" s="5"/>
      <c r="N143" s="5"/>
      <c r="O143" s="407"/>
    </row>
    <row r="144" spans="1:15" s="990" customFormat="1" ht="14.25" x14ac:dyDescent="0.25">
      <c r="A144" s="1385"/>
      <c r="B144" s="1378" t="s">
        <v>676</v>
      </c>
      <c r="C144" s="1379" t="s">
        <v>1353</v>
      </c>
      <c r="D144" s="94"/>
      <c r="E144" s="5"/>
      <c r="F144" s="5"/>
      <c r="G144" s="5"/>
      <c r="H144" s="5"/>
      <c r="I144" s="5"/>
      <c r="J144" s="1380"/>
      <c r="K144" s="5"/>
      <c r="L144" s="5"/>
      <c r="M144" s="5"/>
      <c r="N144" s="5"/>
      <c r="O144" s="407"/>
    </row>
    <row r="145" spans="1:15" ht="15" customHeight="1" x14ac:dyDescent="0.25">
      <c r="A145" s="403"/>
      <c r="B145" s="5"/>
      <c r="C145" s="5"/>
      <c r="D145" s="5"/>
      <c r="E145" s="5"/>
      <c r="F145" s="5"/>
      <c r="G145" s="5"/>
      <c r="H145" s="5"/>
      <c r="I145" s="5"/>
      <c r="J145" s="5"/>
      <c r="K145" s="5"/>
      <c r="L145" s="5"/>
      <c r="M145" s="5"/>
      <c r="N145" s="5"/>
      <c r="O145" s="407"/>
    </row>
    <row r="146" spans="1:15" s="990" customFormat="1" ht="30" customHeight="1" x14ac:dyDescent="0.3">
      <c r="A146" s="721" t="s">
        <v>1000</v>
      </c>
      <c r="B146" s="1015"/>
      <c r="C146" s="1017"/>
      <c r="D146" s="1017"/>
      <c r="E146" s="1017"/>
      <c r="F146" s="1017"/>
      <c r="G146" s="1017"/>
      <c r="H146" s="1017"/>
      <c r="I146" s="1017"/>
      <c r="J146" s="1017"/>
      <c r="K146" s="1017"/>
      <c r="L146" s="1017"/>
      <c r="M146" s="1017"/>
      <c r="N146" s="1017"/>
      <c r="O146" s="627"/>
    </row>
    <row r="147" spans="1:15" s="990" customFormat="1" ht="15" customHeight="1" x14ac:dyDescent="0.25">
      <c r="A147" s="403"/>
      <c r="B147" s="5"/>
      <c r="C147" s="5"/>
      <c r="D147" s="5"/>
      <c r="E147" s="5"/>
      <c r="F147" s="5"/>
      <c r="G147" s="5"/>
      <c r="H147" s="5"/>
      <c r="I147" s="5"/>
      <c r="J147" s="5"/>
      <c r="K147" s="5"/>
      <c r="L147" s="5"/>
      <c r="M147" s="5"/>
      <c r="N147" s="5"/>
      <c r="O147" s="407"/>
    </row>
    <row r="148" spans="1:15" ht="15" customHeight="1" x14ac:dyDescent="0.25">
      <c r="A148" s="403"/>
      <c r="B148" s="1938" t="s">
        <v>616</v>
      </c>
      <c r="C148" s="1942"/>
      <c r="D148" s="1912" t="s">
        <v>283</v>
      </c>
      <c r="E148" s="1913"/>
      <c r="F148" s="4"/>
      <c r="G148" s="4"/>
      <c r="H148" s="4"/>
      <c r="I148" s="5"/>
      <c r="J148" s="1918" t="s">
        <v>65</v>
      </c>
      <c r="K148" s="1913"/>
      <c r="L148" s="4"/>
      <c r="M148" s="4"/>
      <c r="N148" s="4"/>
      <c r="O148" s="407"/>
    </row>
    <row r="149" spans="1:15" ht="30" customHeight="1" x14ac:dyDescent="0.25">
      <c r="A149" s="403"/>
      <c r="B149" s="1938"/>
      <c r="C149" s="1943"/>
      <c r="D149" s="1094" t="s">
        <v>323</v>
      </c>
      <c r="E149" s="5"/>
      <c r="F149" s="5"/>
      <c r="G149" s="5"/>
      <c r="H149" s="5"/>
      <c r="I149" s="5"/>
      <c r="J149" s="539" t="s">
        <v>323</v>
      </c>
      <c r="K149" s="4"/>
      <c r="L149" s="5"/>
      <c r="M149" s="5"/>
      <c r="N149" s="5"/>
      <c r="O149" s="407"/>
    </row>
    <row r="150" spans="1:15" ht="30" customHeight="1" x14ac:dyDescent="0.25">
      <c r="A150" s="403"/>
      <c r="B150" s="1944">
        <v>27</v>
      </c>
      <c r="C150" s="961" t="s">
        <v>1016</v>
      </c>
      <c r="D150" s="968"/>
      <c r="E150" s="5"/>
      <c r="F150" s="5"/>
      <c r="G150" s="5"/>
      <c r="H150" s="5"/>
      <c r="I150" s="5"/>
      <c r="J150" s="965"/>
      <c r="K150" s="4"/>
      <c r="L150" s="5"/>
      <c r="M150" s="5"/>
      <c r="N150" s="5"/>
      <c r="O150" s="407"/>
    </row>
    <row r="151" spans="1:15" ht="30" customHeight="1" x14ac:dyDescent="0.25">
      <c r="A151" s="403"/>
      <c r="B151" s="1945"/>
      <c r="C151" s="963" t="s">
        <v>947</v>
      </c>
      <c r="D151" s="966"/>
      <c r="E151" s="5"/>
      <c r="F151" s="5"/>
      <c r="G151" s="5"/>
      <c r="H151" s="5"/>
      <c r="I151" s="5"/>
      <c r="J151" s="967"/>
      <c r="K151" s="5"/>
      <c r="L151" s="5"/>
      <c r="M151" s="5"/>
      <c r="N151" s="5"/>
      <c r="O151" s="407"/>
    </row>
    <row r="152" spans="1:15" ht="15" customHeight="1" x14ac:dyDescent="0.25">
      <c r="A152" s="403"/>
      <c r="B152" s="1945"/>
      <c r="C152" s="962" t="s">
        <v>948</v>
      </c>
      <c r="D152" s="966"/>
      <c r="E152" s="5"/>
      <c r="F152" s="5"/>
      <c r="G152" s="5"/>
      <c r="H152" s="5"/>
      <c r="I152" s="5"/>
      <c r="J152" s="967"/>
      <c r="K152" s="5"/>
      <c r="L152" s="5"/>
      <c r="M152" s="5"/>
      <c r="N152" s="5"/>
      <c r="O152" s="407"/>
    </row>
    <row r="153" spans="1:15" ht="30" customHeight="1" x14ac:dyDescent="0.25">
      <c r="A153" s="403"/>
      <c r="B153" s="1945"/>
      <c r="C153" s="962" t="s">
        <v>1014</v>
      </c>
      <c r="D153" s="966"/>
      <c r="E153" s="5"/>
      <c r="F153" s="5"/>
      <c r="G153" s="5"/>
      <c r="H153" s="5"/>
      <c r="I153" s="5"/>
      <c r="J153" s="967"/>
      <c r="K153" s="5"/>
      <c r="L153" s="5"/>
      <c r="M153" s="5"/>
      <c r="N153" s="5"/>
      <c r="O153" s="407"/>
    </row>
    <row r="154" spans="1:15" ht="15" customHeight="1" x14ac:dyDescent="0.25">
      <c r="A154" s="403"/>
      <c r="B154" s="1945"/>
      <c r="C154" s="963" t="s">
        <v>949</v>
      </c>
      <c r="D154" s="966"/>
      <c r="E154" s="5"/>
      <c r="F154" s="5"/>
      <c r="G154" s="5"/>
      <c r="H154" s="5"/>
      <c r="I154" s="5"/>
      <c r="J154" s="967"/>
      <c r="K154" s="5"/>
      <c r="L154" s="5"/>
      <c r="M154" s="5"/>
      <c r="N154" s="5"/>
      <c r="O154" s="407"/>
    </row>
    <row r="155" spans="1:15" ht="15" customHeight="1" x14ac:dyDescent="0.25">
      <c r="A155" s="403"/>
      <c r="B155" s="1945"/>
      <c r="C155" s="963" t="s">
        <v>950</v>
      </c>
      <c r="D155" s="966"/>
      <c r="E155" s="5"/>
      <c r="F155" s="5"/>
      <c r="G155" s="5"/>
      <c r="H155" s="5"/>
      <c r="I155" s="5"/>
      <c r="J155" s="967"/>
      <c r="K155" s="5"/>
      <c r="L155" s="5"/>
      <c r="M155" s="5"/>
      <c r="N155" s="5"/>
      <c r="O155" s="407"/>
    </row>
    <row r="156" spans="1:15" ht="30" customHeight="1" x14ac:dyDescent="0.25">
      <c r="A156" s="403"/>
      <c r="B156" s="1945"/>
      <c r="C156" s="961" t="s">
        <v>1017</v>
      </c>
      <c r="D156" s="20" t="str">
        <f>IF(AND(ISNUMBER(D151),ISNUMBER(D154),ISNUMBER(D155)),D151+ D154+D155,"")</f>
        <v/>
      </c>
      <c r="E156" s="5"/>
      <c r="F156" s="5"/>
      <c r="G156" s="5"/>
      <c r="H156" s="5"/>
      <c r="I156" s="5"/>
      <c r="J156" s="562" t="str">
        <f>IF(AND(ISNUMBER(J151),ISNUMBER(J154),ISNUMBER(J155)),J151+ J154+J155,"")</f>
        <v/>
      </c>
      <c r="K156" s="5"/>
      <c r="L156" s="5"/>
      <c r="M156" s="5"/>
      <c r="N156" s="5"/>
      <c r="O156" s="407"/>
    </row>
    <row r="157" spans="1:15" ht="30" customHeight="1" x14ac:dyDescent="0.25">
      <c r="A157" s="403"/>
      <c r="B157" s="1945"/>
      <c r="C157" s="963" t="s">
        <v>951</v>
      </c>
      <c r="D157" s="966"/>
      <c r="E157" s="5"/>
      <c r="F157" s="5"/>
      <c r="G157" s="5"/>
      <c r="H157" s="5"/>
      <c r="I157" s="5"/>
      <c r="J157" s="967"/>
      <c r="K157" s="5"/>
      <c r="L157" s="5"/>
      <c r="M157" s="5"/>
      <c r="N157" s="5"/>
      <c r="O157" s="407"/>
    </row>
    <row r="158" spans="1:15" ht="30" customHeight="1" x14ac:dyDescent="0.25">
      <c r="A158" s="403"/>
      <c r="B158" s="1945"/>
      <c r="C158" s="963" t="s">
        <v>952</v>
      </c>
      <c r="D158" s="966"/>
      <c r="E158" s="5"/>
      <c r="F158" s="5"/>
      <c r="G158" s="5"/>
      <c r="H158" s="5"/>
      <c r="I158" s="5"/>
      <c r="J158" s="967"/>
      <c r="K158" s="5"/>
      <c r="L158" s="5"/>
      <c r="M158" s="5"/>
      <c r="N158" s="5"/>
      <c r="O158" s="407"/>
    </row>
    <row r="159" spans="1:15" ht="15" customHeight="1" x14ac:dyDescent="0.25">
      <c r="A159" s="403"/>
      <c r="B159" s="1946"/>
      <c r="C159" s="960" t="s">
        <v>953</v>
      </c>
      <c r="D159" s="964" t="str">
        <f>IF(AND(ISNUMBER(D157),ISNUMBER(D158)),D157+D158,"")</f>
        <v/>
      </c>
      <c r="E159" s="5"/>
      <c r="F159" s="5"/>
      <c r="G159" s="5"/>
      <c r="H159" s="5"/>
      <c r="I159" s="5"/>
      <c r="J159" s="1796" t="str">
        <f>IF(AND(ISNUMBER(J157),ISNUMBER(J158)),J157+J158,"")</f>
        <v/>
      </c>
      <c r="K159" s="5"/>
      <c r="L159" s="5"/>
      <c r="M159" s="5"/>
      <c r="N159" s="5"/>
      <c r="O159" s="407"/>
    </row>
    <row r="160" spans="1:15" ht="15" customHeight="1" x14ac:dyDescent="0.25">
      <c r="A160" s="403"/>
      <c r="B160" s="5"/>
      <c r="C160" s="5"/>
      <c r="D160" s="5"/>
      <c r="E160" s="5"/>
      <c r="F160" s="5"/>
      <c r="G160" s="5"/>
      <c r="H160" s="5"/>
      <c r="I160" s="5"/>
      <c r="J160" s="5"/>
      <c r="K160" s="5"/>
      <c r="L160" s="5"/>
      <c r="M160" s="5"/>
      <c r="N160" s="5"/>
      <c r="O160" s="407"/>
    </row>
    <row r="161" spans="1:15" ht="30" customHeight="1" x14ac:dyDescent="0.3">
      <c r="A161" s="721" t="s">
        <v>903</v>
      </c>
      <c r="B161" s="1015"/>
      <c r="C161" s="1017"/>
      <c r="D161" s="1017"/>
      <c r="E161" s="1017"/>
      <c r="F161" s="1017"/>
      <c r="G161" s="1017"/>
      <c r="H161" s="1017"/>
      <c r="I161" s="1017"/>
      <c r="J161" s="1017"/>
      <c r="K161" s="1017"/>
      <c r="L161" s="1017"/>
      <c r="M161" s="1017"/>
      <c r="N161" s="1017"/>
      <c r="O161" s="627"/>
    </row>
    <row r="162" spans="1:15" ht="15" customHeight="1" x14ac:dyDescent="0.25">
      <c r="A162" s="403"/>
      <c r="B162" s="5"/>
      <c r="C162" s="5"/>
      <c r="D162" s="5"/>
      <c r="E162" s="5"/>
      <c r="F162" s="5"/>
      <c r="G162" s="5"/>
      <c r="H162" s="5"/>
      <c r="I162" s="5"/>
      <c r="J162" s="5"/>
      <c r="K162" s="5"/>
      <c r="L162" s="5"/>
      <c r="M162" s="5"/>
      <c r="N162" s="5"/>
      <c r="O162" s="407"/>
    </row>
    <row r="163" spans="1:15" ht="15" customHeight="1" x14ac:dyDescent="0.25">
      <c r="A163" s="403"/>
      <c r="B163" s="29"/>
      <c r="C163" s="1947" t="s">
        <v>1019</v>
      </c>
      <c r="D163" s="1948"/>
      <c r="E163" s="1948"/>
      <c r="F163" s="1948"/>
      <c r="G163" s="1948"/>
      <c r="H163" s="1948"/>
      <c r="I163" s="1949"/>
      <c r="J163" s="1912" t="s">
        <v>65</v>
      </c>
      <c r="K163" s="1913"/>
      <c r="L163" s="4"/>
      <c r="M163" s="4"/>
      <c r="N163" s="4"/>
      <c r="O163" s="407"/>
    </row>
    <row r="164" spans="1:15" ht="15" customHeight="1" x14ac:dyDescent="0.25">
      <c r="A164" s="403"/>
      <c r="B164" s="26"/>
      <c r="C164" s="1950"/>
      <c r="D164" s="1951"/>
      <c r="E164" s="1951"/>
      <c r="F164" s="1951"/>
      <c r="G164" s="1951"/>
      <c r="H164" s="1951"/>
      <c r="I164" s="1952"/>
      <c r="J164" s="1094" t="s">
        <v>244</v>
      </c>
      <c r="K164" s="29"/>
      <c r="L164" s="5"/>
      <c r="M164" s="5"/>
      <c r="N164" s="5"/>
      <c r="O164" s="407"/>
    </row>
    <row r="165" spans="1:15" ht="15" customHeight="1" x14ac:dyDescent="0.25">
      <c r="A165" s="403"/>
      <c r="B165" s="100"/>
      <c r="C165" s="124" t="s">
        <v>160</v>
      </c>
      <c r="D165" s="125"/>
      <c r="E165" s="125"/>
      <c r="F165" s="125"/>
      <c r="G165" s="125"/>
      <c r="H165" s="125"/>
      <c r="I165" s="126"/>
      <c r="J165" s="127" t="str">
        <f>IF(AND(ISNUMBER(J166),ISNUMBER(J169),ISNUMBER(J195)),J166+J169+J195,"")</f>
        <v/>
      </c>
      <c r="K165" s="5"/>
      <c r="L165" s="5"/>
      <c r="M165" s="5"/>
      <c r="N165" s="5"/>
      <c r="O165" s="407"/>
    </row>
    <row r="166" spans="1:15" ht="15" customHeight="1" x14ac:dyDescent="0.25">
      <c r="A166" s="664"/>
      <c r="B166" s="46"/>
      <c r="C166" s="128" t="s">
        <v>170</v>
      </c>
      <c r="D166" s="129"/>
      <c r="E166" s="129"/>
      <c r="F166" s="129"/>
      <c r="G166" s="129"/>
      <c r="H166" s="129"/>
      <c r="I166" s="130"/>
      <c r="J166" s="20" t="str">
        <f>IF(AND(ISNUMBER(J167),ISNUMBER(J168)),SUM(J167:J168),"")</f>
        <v/>
      </c>
      <c r="K166" s="1019"/>
      <c r="L166" s="1019"/>
      <c r="M166" s="1019"/>
      <c r="N166" s="1019"/>
      <c r="O166" s="590"/>
    </row>
    <row r="167" spans="1:15" ht="15" customHeight="1" x14ac:dyDescent="0.25">
      <c r="A167" s="664"/>
      <c r="B167" s="46"/>
      <c r="C167" s="131" t="s">
        <v>378</v>
      </c>
      <c r="D167" s="129"/>
      <c r="E167" s="129"/>
      <c r="F167" s="129"/>
      <c r="G167" s="129"/>
      <c r="H167" s="129"/>
      <c r="I167" s="130"/>
      <c r="J167" s="966"/>
      <c r="K167" s="1019"/>
      <c r="L167" s="1019"/>
      <c r="M167" s="1019"/>
      <c r="N167" s="1019"/>
      <c r="O167" s="590"/>
    </row>
    <row r="168" spans="1:15" ht="15" customHeight="1" x14ac:dyDescent="0.25">
      <c r="A168" s="664"/>
      <c r="B168" s="46"/>
      <c r="C168" s="131" t="s">
        <v>249</v>
      </c>
      <c r="D168" s="129"/>
      <c r="E168" s="129"/>
      <c r="F168" s="129"/>
      <c r="G168" s="129"/>
      <c r="H168" s="129"/>
      <c r="I168" s="130"/>
      <c r="J168" s="966"/>
      <c r="K168" s="1019"/>
      <c r="L168" s="1019"/>
      <c r="M168" s="1019"/>
      <c r="N168" s="1019"/>
      <c r="O168" s="590"/>
    </row>
    <row r="169" spans="1:15" ht="15" customHeight="1" x14ac:dyDescent="0.25">
      <c r="A169" s="664"/>
      <c r="B169" s="46"/>
      <c r="C169" s="128" t="s">
        <v>171</v>
      </c>
      <c r="D169" s="129"/>
      <c r="E169" s="129"/>
      <c r="F169" s="129"/>
      <c r="G169" s="129"/>
      <c r="H169" s="129"/>
      <c r="I169" s="130"/>
      <c r="J169" s="20" t="str">
        <f>IF(AND(ISNUMBER(J170),ISNUMBER(J171),ISNUMBER(J172)),SUM(J170:J172),"")</f>
        <v/>
      </c>
      <c r="K169" s="1019"/>
      <c r="L169" s="1019"/>
      <c r="M169" s="1019"/>
      <c r="N169" s="1019"/>
      <c r="O169" s="590"/>
    </row>
    <row r="170" spans="1:15" ht="15" customHeight="1" x14ac:dyDescent="0.25">
      <c r="A170" s="664"/>
      <c r="B170" s="46"/>
      <c r="C170" s="131" t="s">
        <v>378</v>
      </c>
      <c r="D170" s="129"/>
      <c r="E170" s="129"/>
      <c r="F170" s="129"/>
      <c r="G170" s="129"/>
      <c r="H170" s="129"/>
      <c r="I170" s="130"/>
      <c r="J170" s="966"/>
      <c r="K170" s="1019"/>
      <c r="L170" s="1019"/>
      <c r="M170" s="1019"/>
      <c r="N170" s="1019"/>
      <c r="O170" s="590"/>
    </row>
    <row r="171" spans="1:15" ht="15" customHeight="1" x14ac:dyDescent="0.25">
      <c r="A171" s="664"/>
      <c r="B171" s="46"/>
      <c r="C171" s="131" t="s">
        <v>250</v>
      </c>
      <c r="D171" s="129"/>
      <c r="E171" s="129"/>
      <c r="F171" s="129"/>
      <c r="G171" s="129"/>
      <c r="H171" s="129"/>
      <c r="I171" s="130"/>
      <c r="J171" s="966"/>
      <c r="K171" s="1019"/>
      <c r="L171" s="1019"/>
      <c r="M171" s="1019"/>
      <c r="N171" s="1019"/>
      <c r="O171" s="590"/>
    </row>
    <row r="172" spans="1:15" ht="15" customHeight="1" x14ac:dyDescent="0.25">
      <c r="A172" s="664"/>
      <c r="B172" s="46"/>
      <c r="C172" s="131" t="s">
        <v>251</v>
      </c>
      <c r="D172" s="129"/>
      <c r="E172" s="129"/>
      <c r="F172" s="129"/>
      <c r="G172" s="129"/>
      <c r="H172" s="129"/>
      <c r="I172" s="130"/>
      <c r="J172" s="20" t="str">
        <f>IF(AND(ISNUMBER(J173),ISNUMBER(J180),ISNUMBER(J181),ISNUMBER(J186),ISNUMBER(J192)),SUM(J173,J180,J181,J186,J192),"")</f>
        <v/>
      </c>
      <c r="K172" s="1019"/>
      <c r="L172" s="1019"/>
      <c r="M172" s="1019"/>
      <c r="N172" s="1019"/>
      <c r="O172" s="590"/>
    </row>
    <row r="173" spans="1:15" ht="15" customHeight="1" x14ac:dyDescent="0.25">
      <c r="A173" s="664"/>
      <c r="B173" s="46"/>
      <c r="C173" s="132" t="s">
        <v>252</v>
      </c>
      <c r="D173" s="129"/>
      <c r="E173" s="129"/>
      <c r="F173" s="129"/>
      <c r="G173" s="129"/>
      <c r="H173" s="129"/>
      <c r="I173" s="130"/>
      <c r="J173" s="20" t="str">
        <f>IF(AND(ISNUMBER(J174),ISNUMBER(J178),ISNUMBER(J179)),SUM(J174,J178:J179),"")</f>
        <v/>
      </c>
      <c r="K173" s="1019"/>
      <c r="L173" s="1019"/>
      <c r="M173" s="1019"/>
      <c r="N173" s="1019"/>
      <c r="O173" s="590"/>
    </row>
    <row r="174" spans="1:15" ht="15" customHeight="1" x14ac:dyDescent="0.25">
      <c r="A174" s="664"/>
      <c r="B174" s="46"/>
      <c r="C174" s="133" t="s">
        <v>70</v>
      </c>
      <c r="D174" s="129"/>
      <c r="E174" s="129"/>
      <c r="F174" s="129"/>
      <c r="G174" s="129"/>
      <c r="H174" s="129"/>
      <c r="I174" s="130"/>
      <c r="J174" s="966"/>
      <c r="K174" s="1019"/>
      <c r="L174" s="1019"/>
      <c r="M174" s="1019"/>
      <c r="N174" s="1019"/>
      <c r="O174" s="590"/>
    </row>
    <row r="175" spans="1:15" ht="15" customHeight="1" x14ac:dyDescent="0.25">
      <c r="A175" s="664"/>
      <c r="B175" s="46"/>
      <c r="C175" s="1099" t="s">
        <v>236</v>
      </c>
      <c r="D175" s="129"/>
      <c r="E175" s="129"/>
      <c r="F175" s="129"/>
      <c r="G175" s="129"/>
      <c r="H175" s="129"/>
      <c r="I175" s="130"/>
      <c r="J175" s="966"/>
      <c r="K175" s="1019"/>
      <c r="L175" s="1019"/>
      <c r="M175" s="1019"/>
      <c r="N175" s="1019"/>
      <c r="O175" s="590"/>
    </row>
    <row r="176" spans="1:15" ht="15" customHeight="1" x14ac:dyDescent="0.25">
      <c r="A176" s="664"/>
      <c r="B176" s="46"/>
      <c r="C176" s="1935" t="s">
        <v>738</v>
      </c>
      <c r="D176" s="1936"/>
      <c r="E176" s="1936"/>
      <c r="F176" s="1936"/>
      <c r="G176" s="1936"/>
      <c r="H176" s="1936"/>
      <c r="I176" s="1937"/>
      <c r="J176" s="966"/>
      <c r="K176" s="1019"/>
      <c r="L176" s="1019"/>
      <c r="M176" s="1019"/>
      <c r="N176" s="1019"/>
      <c r="O176" s="590"/>
    </row>
    <row r="177" spans="1:15" ht="15" customHeight="1" x14ac:dyDescent="0.25">
      <c r="A177" s="664"/>
      <c r="B177" s="46"/>
      <c r="C177" s="134" t="str">
        <f>CONCATENATE("Check: PSEs in rows ", ROW(C175), " and ", ROW(C176), " should be less than or equal to overall PSEs in row ", ROW(C174))</f>
        <v>Check: PSEs in rows 175 and 176 should be less than or equal to overall PSEs in row 174</v>
      </c>
      <c r="D177" s="129"/>
      <c r="E177" s="129"/>
      <c r="F177" s="129"/>
      <c r="G177" s="129"/>
      <c r="H177" s="129"/>
      <c r="I177" s="130"/>
      <c r="J177" s="49" t="str">
        <f>IF(J175+J176&lt;=J174,"Yes","No")</f>
        <v>Yes</v>
      </c>
      <c r="K177" s="1019"/>
      <c r="L177" s="1019"/>
      <c r="M177" s="1019"/>
      <c r="N177" s="1019"/>
      <c r="O177" s="590"/>
    </row>
    <row r="178" spans="1:15" ht="15" customHeight="1" x14ac:dyDescent="0.25">
      <c r="A178" s="664"/>
      <c r="B178" s="46"/>
      <c r="C178" s="135" t="s">
        <v>253</v>
      </c>
      <c r="D178" s="129"/>
      <c r="E178" s="129"/>
      <c r="F178" s="129"/>
      <c r="G178" s="129"/>
      <c r="H178" s="129"/>
      <c r="I178" s="130"/>
      <c r="J178" s="966"/>
      <c r="K178" s="1019"/>
      <c r="L178" s="1019"/>
      <c r="M178" s="1019"/>
      <c r="N178" s="1019"/>
      <c r="O178" s="590"/>
    </row>
    <row r="179" spans="1:15" ht="15" customHeight="1" x14ac:dyDescent="0.25">
      <c r="A179" s="664"/>
      <c r="B179" s="46"/>
      <c r="C179" s="135" t="s">
        <v>379</v>
      </c>
      <c r="D179" s="129"/>
      <c r="E179" s="129"/>
      <c r="F179" s="129"/>
      <c r="G179" s="129"/>
      <c r="H179" s="129"/>
      <c r="I179" s="130"/>
      <c r="J179" s="966"/>
      <c r="K179" s="1019"/>
      <c r="L179" s="1019"/>
      <c r="M179" s="1019"/>
      <c r="N179" s="1019"/>
      <c r="O179" s="590"/>
    </row>
    <row r="180" spans="1:15" ht="15" customHeight="1" x14ac:dyDescent="0.25">
      <c r="A180" s="664"/>
      <c r="B180" s="46"/>
      <c r="C180" s="132" t="s">
        <v>256</v>
      </c>
      <c r="D180" s="129"/>
      <c r="E180" s="129"/>
      <c r="F180" s="129"/>
      <c r="G180" s="129"/>
      <c r="H180" s="129"/>
      <c r="I180" s="130"/>
      <c r="J180" s="966"/>
      <c r="K180" s="1019"/>
      <c r="L180" s="1019"/>
      <c r="M180" s="1019"/>
      <c r="N180" s="1019"/>
      <c r="O180" s="590"/>
    </row>
    <row r="181" spans="1:15" ht="15" customHeight="1" x14ac:dyDescent="0.25">
      <c r="A181" s="664"/>
      <c r="B181" s="46"/>
      <c r="C181" s="1006" t="s">
        <v>983</v>
      </c>
      <c r="D181" s="129"/>
      <c r="E181" s="129"/>
      <c r="F181" s="129"/>
      <c r="G181" s="129"/>
      <c r="H181" s="129"/>
      <c r="I181" s="130"/>
      <c r="J181" s="20" t="str">
        <f>IF(AND(ISNUMBER(J182),ISNUMBER(J183),ISNUMBER(J184),ISNUMBER(J185)),SUM(J182:J185),"")</f>
        <v/>
      </c>
      <c r="K181" s="1019"/>
      <c r="L181" s="1019"/>
      <c r="M181" s="1019"/>
      <c r="N181" s="1019"/>
      <c r="O181" s="590"/>
    </row>
    <row r="182" spans="1:15" ht="15" customHeight="1" x14ac:dyDescent="0.25">
      <c r="A182" s="664"/>
      <c r="B182" s="46"/>
      <c r="C182" s="133" t="s">
        <v>167</v>
      </c>
      <c r="D182" s="129"/>
      <c r="E182" s="129"/>
      <c r="F182" s="129"/>
      <c r="G182" s="129"/>
      <c r="H182" s="129"/>
      <c r="I182" s="130"/>
      <c r="J182" s="966"/>
      <c r="K182" s="1019"/>
      <c r="L182" s="1019"/>
      <c r="M182" s="1019"/>
      <c r="N182" s="1019"/>
      <c r="O182" s="590"/>
    </row>
    <row r="183" spans="1:15" ht="15" customHeight="1" x14ac:dyDescent="0.25">
      <c r="A183" s="664"/>
      <c r="B183" s="46"/>
      <c r="C183" s="133" t="s">
        <v>166</v>
      </c>
      <c r="D183" s="129"/>
      <c r="E183" s="129"/>
      <c r="F183" s="129"/>
      <c r="G183" s="129"/>
      <c r="H183" s="129"/>
      <c r="I183" s="130"/>
      <c r="J183" s="966"/>
      <c r="K183" s="1019"/>
      <c r="L183" s="1019"/>
      <c r="M183" s="1019"/>
      <c r="N183" s="1019"/>
      <c r="O183" s="590"/>
    </row>
    <row r="184" spans="1:15" ht="15" customHeight="1" x14ac:dyDescent="0.25">
      <c r="A184" s="664"/>
      <c r="B184" s="46"/>
      <c r="C184" s="133" t="s">
        <v>255</v>
      </c>
      <c r="D184" s="129"/>
      <c r="E184" s="129"/>
      <c r="F184" s="129"/>
      <c r="G184" s="129"/>
      <c r="H184" s="129"/>
      <c r="I184" s="130"/>
      <c r="J184" s="966"/>
      <c r="K184" s="1019"/>
      <c r="L184" s="1019"/>
      <c r="M184" s="1019"/>
      <c r="N184" s="1019"/>
      <c r="O184" s="590"/>
    </row>
    <row r="185" spans="1:15" ht="15" customHeight="1" x14ac:dyDescent="0.25">
      <c r="A185" s="664"/>
      <c r="B185" s="46"/>
      <c r="C185" s="133" t="s">
        <v>161</v>
      </c>
      <c r="D185" s="129"/>
      <c r="E185" s="129"/>
      <c r="F185" s="129"/>
      <c r="G185" s="129"/>
      <c r="H185" s="129"/>
      <c r="I185" s="130"/>
      <c r="J185" s="966"/>
      <c r="K185" s="1019"/>
      <c r="L185" s="1019"/>
      <c r="M185" s="1019"/>
      <c r="N185" s="1019"/>
      <c r="O185" s="590"/>
    </row>
    <row r="186" spans="1:15" ht="15" customHeight="1" x14ac:dyDescent="0.25">
      <c r="A186" s="664"/>
      <c r="B186" s="46"/>
      <c r="C186" s="1006" t="s">
        <v>984</v>
      </c>
      <c r="D186" s="129"/>
      <c r="E186" s="129"/>
      <c r="F186" s="129"/>
      <c r="G186" s="129"/>
      <c r="H186" s="129"/>
      <c r="I186" s="130"/>
      <c r="J186" s="20" t="str">
        <f>IF(AND(ISNUMBER(J187),ISNUMBER(J188)),SUM(J187:J188),"")</f>
        <v/>
      </c>
      <c r="K186" s="1019"/>
      <c r="L186" s="1019"/>
      <c r="M186" s="1019"/>
      <c r="N186" s="1019"/>
      <c r="O186" s="590"/>
    </row>
    <row r="187" spans="1:15" ht="15" customHeight="1" x14ac:dyDescent="0.25">
      <c r="A187" s="664"/>
      <c r="B187" s="46"/>
      <c r="C187" s="133" t="s">
        <v>254</v>
      </c>
      <c r="D187" s="129"/>
      <c r="E187" s="129"/>
      <c r="F187" s="129"/>
      <c r="G187" s="129"/>
      <c r="H187" s="129"/>
      <c r="I187" s="130"/>
      <c r="J187" s="966"/>
      <c r="K187" s="1019"/>
      <c r="L187" s="1019"/>
      <c r="M187" s="1019"/>
      <c r="N187" s="1019"/>
      <c r="O187" s="590"/>
    </row>
    <row r="188" spans="1:15" ht="15" customHeight="1" x14ac:dyDescent="0.25">
      <c r="A188" s="664"/>
      <c r="B188" s="46"/>
      <c r="C188" s="133" t="s">
        <v>71</v>
      </c>
      <c r="D188" s="129"/>
      <c r="E188" s="129"/>
      <c r="F188" s="129"/>
      <c r="G188" s="129"/>
      <c r="H188" s="129"/>
      <c r="I188" s="130"/>
      <c r="J188" s="20" t="str">
        <f>IF(AND(ISNUMBER(J189),ISNUMBER(J190),ISNUMBER(J191)),SUM(J189:J191),"")</f>
        <v/>
      </c>
      <c r="K188" s="1019"/>
      <c r="L188" s="1019"/>
      <c r="M188" s="1019"/>
      <c r="N188" s="1019"/>
      <c r="O188" s="590"/>
    </row>
    <row r="189" spans="1:15" ht="15" customHeight="1" x14ac:dyDescent="0.25">
      <c r="A189" s="664"/>
      <c r="B189" s="46"/>
      <c r="C189" s="1099" t="s">
        <v>166</v>
      </c>
      <c r="D189" s="129"/>
      <c r="E189" s="129"/>
      <c r="F189" s="129"/>
      <c r="G189" s="129"/>
      <c r="H189" s="129"/>
      <c r="I189" s="130"/>
      <c r="J189" s="966"/>
      <c r="K189" s="1019"/>
      <c r="L189" s="1019"/>
      <c r="M189" s="1019"/>
      <c r="N189" s="1019"/>
      <c r="O189" s="590"/>
    </row>
    <row r="190" spans="1:15" ht="15" customHeight="1" x14ac:dyDescent="0.25">
      <c r="A190" s="664"/>
      <c r="B190" s="46"/>
      <c r="C190" s="1099" t="s">
        <v>168</v>
      </c>
      <c r="D190" s="129"/>
      <c r="E190" s="129"/>
      <c r="F190" s="129"/>
      <c r="G190" s="129"/>
      <c r="H190" s="129"/>
      <c r="I190" s="130"/>
      <c r="J190" s="966"/>
      <c r="K190" s="1019"/>
      <c r="L190" s="1019"/>
      <c r="M190" s="1019"/>
      <c r="N190" s="1019"/>
      <c r="O190" s="590"/>
    </row>
    <row r="191" spans="1:15" ht="15" customHeight="1" x14ac:dyDescent="0.25">
      <c r="A191" s="664"/>
      <c r="B191" s="46"/>
      <c r="C191" s="1099" t="s">
        <v>169</v>
      </c>
      <c r="D191" s="129"/>
      <c r="E191" s="129"/>
      <c r="F191" s="129"/>
      <c r="G191" s="129"/>
      <c r="H191" s="129"/>
      <c r="I191" s="130"/>
      <c r="J191" s="966"/>
      <c r="K191" s="1019"/>
      <c r="L191" s="1019"/>
      <c r="M191" s="1019"/>
      <c r="N191" s="1019"/>
      <c r="O191" s="590"/>
    </row>
    <row r="192" spans="1:15" ht="15" customHeight="1" x14ac:dyDescent="0.25">
      <c r="A192" s="664"/>
      <c r="B192" s="46"/>
      <c r="C192" s="136" t="s">
        <v>73</v>
      </c>
      <c r="D192" s="129"/>
      <c r="E192" s="129"/>
      <c r="F192" s="129"/>
      <c r="G192" s="129"/>
      <c r="H192" s="129"/>
      <c r="I192" s="130"/>
      <c r="J192" s="966"/>
      <c r="K192" s="1019"/>
      <c r="L192" s="1019"/>
      <c r="M192" s="1019"/>
      <c r="N192" s="1019"/>
      <c r="O192" s="590"/>
    </row>
    <row r="193" spans="1:15" ht="15" customHeight="1" x14ac:dyDescent="0.25">
      <c r="A193" s="664"/>
      <c r="B193" s="46"/>
      <c r="C193" s="135" t="s">
        <v>74</v>
      </c>
      <c r="D193" s="129"/>
      <c r="E193" s="129"/>
      <c r="F193" s="129"/>
      <c r="G193" s="129"/>
      <c r="H193" s="129"/>
      <c r="I193" s="130"/>
      <c r="J193" s="966"/>
      <c r="K193" s="1019"/>
      <c r="L193" s="1019"/>
      <c r="M193" s="1019"/>
      <c r="N193" s="1019"/>
      <c r="O193" s="590"/>
    </row>
    <row r="194" spans="1:15" ht="15" customHeight="1" x14ac:dyDescent="0.25">
      <c r="A194" s="664"/>
      <c r="B194" s="46"/>
      <c r="C194" s="137" t="s">
        <v>985</v>
      </c>
      <c r="D194" s="129"/>
      <c r="E194" s="129"/>
      <c r="F194" s="129"/>
      <c r="G194" s="129"/>
      <c r="H194" s="129"/>
      <c r="I194" s="130"/>
      <c r="J194" s="49" t="str">
        <f>IF(J193&lt;=J192,"Yes","No")</f>
        <v>Yes</v>
      </c>
      <c r="K194" s="1019"/>
      <c r="L194" s="1019"/>
      <c r="M194" s="1019"/>
      <c r="N194" s="1019"/>
      <c r="O194" s="590"/>
    </row>
    <row r="195" spans="1:15" ht="15" customHeight="1" x14ac:dyDescent="0.25">
      <c r="A195" s="664"/>
      <c r="B195" s="46"/>
      <c r="C195" s="128" t="s">
        <v>703</v>
      </c>
      <c r="D195" s="129"/>
      <c r="E195" s="129"/>
      <c r="F195" s="129"/>
      <c r="G195" s="129"/>
      <c r="H195" s="129"/>
      <c r="I195" s="130"/>
      <c r="J195" s="966"/>
      <c r="K195" s="1019"/>
      <c r="L195" s="1019"/>
      <c r="M195" s="1019"/>
      <c r="N195" s="1019"/>
      <c r="O195" s="590"/>
    </row>
    <row r="196" spans="1:15" ht="15" customHeight="1" x14ac:dyDescent="0.25">
      <c r="A196" s="664"/>
      <c r="B196" s="93"/>
      <c r="C196" s="138" t="str">
        <f>CONCATENATE("Check: total value in cell ", ADDRESS(ROW(J165), COLUMN(J165), 4), " should equal total exposures in panels A, B and E")</f>
        <v>Check: total value in cell J165 should equal total exposures in panels A, B and E</v>
      </c>
      <c r="D196" s="139"/>
      <c r="E196" s="139"/>
      <c r="F196" s="139"/>
      <c r="G196" s="139"/>
      <c r="H196" s="139"/>
      <c r="I196" s="140"/>
      <c r="J196" s="62" t="str">
        <f>IF(AND(ISNUMBER(J165),SUM(L8,L15,M15,K18,K38,(0.1*L45),(0.2*L48),(0.5*L49),L50,L90)&lt;&gt;J165),"No","Yes")</f>
        <v>Yes</v>
      </c>
      <c r="K196" s="1019"/>
      <c r="L196" s="1019"/>
      <c r="M196" s="1019"/>
      <c r="N196" s="1019"/>
      <c r="O196" s="590"/>
    </row>
    <row r="197" spans="1:15" ht="15" customHeight="1" x14ac:dyDescent="0.25">
      <c r="A197" s="664"/>
      <c r="B197" s="1019"/>
      <c r="C197" s="1019"/>
      <c r="D197" s="1019"/>
      <c r="E197" s="1019"/>
      <c r="F197" s="1019"/>
      <c r="G197" s="1019"/>
      <c r="H197" s="1019"/>
      <c r="I197" s="1019"/>
      <c r="J197" s="1019"/>
      <c r="K197" s="1019"/>
      <c r="L197" s="1019"/>
      <c r="M197" s="1019"/>
      <c r="N197" s="1019"/>
      <c r="O197" s="590"/>
    </row>
    <row r="198" spans="1:15" ht="15" customHeight="1" x14ac:dyDescent="0.25">
      <c r="A198" s="664"/>
      <c r="B198" s="71"/>
      <c r="C198" s="1007" t="s">
        <v>986</v>
      </c>
      <c r="D198" s="1011"/>
      <c r="E198" s="1011"/>
      <c r="F198" s="1011"/>
      <c r="G198" s="1011"/>
      <c r="H198" s="1011"/>
      <c r="I198" s="141"/>
      <c r="J198" s="78"/>
      <c r="K198" s="1019"/>
      <c r="L198" s="1019"/>
      <c r="M198" s="1019"/>
      <c r="N198" s="1019"/>
      <c r="O198" s="590"/>
    </row>
    <row r="199" spans="1:15" ht="15" customHeight="1" x14ac:dyDescent="0.25">
      <c r="A199" s="607"/>
      <c r="B199" s="1045"/>
      <c r="C199" s="1045"/>
      <c r="D199" s="1045"/>
      <c r="E199" s="1045"/>
      <c r="F199" s="1045"/>
      <c r="G199" s="1045"/>
      <c r="H199" s="1045"/>
      <c r="I199" s="1045"/>
      <c r="J199" s="1045"/>
      <c r="K199" s="1045"/>
      <c r="L199" s="1045"/>
      <c r="M199" s="1045"/>
      <c r="N199" s="1045"/>
      <c r="O199" s="608"/>
    </row>
    <row r="200" spans="1:15" s="990" customFormat="1" ht="30" customHeight="1" x14ac:dyDescent="0.3">
      <c r="A200" s="721" t="s">
        <v>1579</v>
      </c>
      <c r="B200" s="1015"/>
      <c r="C200" s="1478"/>
      <c r="D200" s="1478"/>
      <c r="E200" s="1478"/>
      <c r="F200" s="1478"/>
      <c r="G200" s="1478"/>
      <c r="H200" s="1478"/>
      <c r="I200" s="1478"/>
      <c r="J200" s="1478"/>
      <c r="K200" s="1478"/>
      <c r="L200" s="1478"/>
      <c r="M200" s="1478"/>
      <c r="N200" s="1478"/>
      <c r="O200" s="627"/>
    </row>
    <row r="201" spans="1:15" s="990" customFormat="1" ht="15" customHeight="1" x14ac:dyDescent="0.25">
      <c r="A201" s="664"/>
      <c r="B201" s="1443"/>
      <c r="C201" s="1443"/>
      <c r="D201" s="1443"/>
      <c r="E201" s="1443"/>
      <c r="F201" s="1443"/>
      <c r="G201" s="1443"/>
      <c r="H201" s="1443"/>
      <c r="I201" s="1443"/>
      <c r="J201" s="1443"/>
      <c r="K201" s="1443"/>
      <c r="L201" s="1443"/>
      <c r="M201" s="1443"/>
      <c r="N201" s="1443"/>
      <c r="O201" s="590"/>
    </row>
    <row r="202" spans="1:15" s="990" customFormat="1" ht="15" customHeight="1" x14ac:dyDescent="0.25">
      <c r="A202" s="403"/>
      <c r="B202" s="29"/>
      <c r="C202" s="29"/>
      <c r="D202" s="29"/>
      <c r="E202" s="29"/>
      <c r="F202" s="29"/>
      <c r="G202" s="29"/>
      <c r="H202" s="29"/>
      <c r="I202" s="29"/>
      <c r="J202" s="1912" t="s">
        <v>65</v>
      </c>
      <c r="K202" s="1912"/>
      <c r="L202" s="1913"/>
      <c r="M202" s="4"/>
      <c r="N202" s="4"/>
      <c r="O202" s="407"/>
    </row>
    <row r="203" spans="1:15" s="990" customFormat="1" ht="15" customHeight="1" x14ac:dyDescent="0.25">
      <c r="A203" s="403"/>
      <c r="B203" s="26"/>
      <c r="C203" s="26"/>
      <c r="D203" s="26"/>
      <c r="E203" s="26"/>
      <c r="F203" s="26"/>
      <c r="G203" s="26"/>
      <c r="H203" s="26"/>
      <c r="I203" s="26"/>
      <c r="J203" s="1823" t="s">
        <v>1575</v>
      </c>
      <c r="K203" s="1912" t="s">
        <v>244</v>
      </c>
      <c r="L203" s="1913"/>
      <c r="M203" s="5"/>
      <c r="N203" s="5"/>
      <c r="O203" s="407"/>
    </row>
    <row r="204" spans="1:15" s="990" customFormat="1" ht="45" customHeight="1" x14ac:dyDescent="0.25">
      <c r="A204" s="664"/>
      <c r="B204" s="82"/>
      <c r="C204" s="1830" t="s">
        <v>1576</v>
      </c>
      <c r="D204" s="143"/>
      <c r="E204" s="143"/>
      <c r="F204" s="143"/>
      <c r="G204" s="143"/>
      <c r="H204" s="143"/>
      <c r="I204" s="1827"/>
      <c r="J204" s="1852"/>
      <c r="K204" s="37"/>
      <c r="L204" s="38"/>
      <c r="M204" s="1443"/>
      <c r="N204" s="1443"/>
      <c r="O204" s="590"/>
    </row>
    <row r="205" spans="1:15" s="990" customFormat="1" ht="15" customHeight="1" x14ac:dyDescent="0.25">
      <c r="A205" s="664"/>
      <c r="B205" s="1828"/>
      <c r="C205" s="1828"/>
      <c r="D205" s="1828"/>
      <c r="E205" s="1828"/>
      <c r="F205" s="1828"/>
      <c r="G205" s="1828"/>
      <c r="H205" s="1828"/>
      <c r="I205" s="1829"/>
      <c r="J205" s="76"/>
      <c r="K205" s="1823" t="s">
        <v>1577</v>
      </c>
      <c r="L205" s="1824" t="s">
        <v>1578</v>
      </c>
      <c r="M205" s="1443"/>
      <c r="N205" s="1443"/>
      <c r="O205" s="590"/>
    </row>
    <row r="206" spans="1:15" s="990" customFormat="1" ht="15" customHeight="1" x14ac:dyDescent="0.25">
      <c r="A206" s="664"/>
      <c r="B206" s="82"/>
      <c r="C206" s="1834" t="s">
        <v>1587</v>
      </c>
      <c r="D206" s="143"/>
      <c r="E206" s="143"/>
      <c r="F206" s="143"/>
      <c r="G206" s="143"/>
      <c r="H206" s="143"/>
      <c r="I206" s="143"/>
      <c r="J206" s="37"/>
      <c r="K206" s="968"/>
      <c r="L206" s="968"/>
      <c r="M206" s="1443"/>
      <c r="N206" s="1443"/>
      <c r="O206" s="590"/>
    </row>
    <row r="207" spans="1:15" s="990" customFormat="1" ht="15" customHeight="1" x14ac:dyDescent="0.25">
      <c r="A207" s="664"/>
      <c r="B207" s="65"/>
      <c r="C207" s="1835" t="s">
        <v>1588</v>
      </c>
      <c r="D207" s="129"/>
      <c r="E207" s="129"/>
      <c r="F207" s="129"/>
      <c r="G207" s="129"/>
      <c r="H207" s="129"/>
      <c r="I207" s="129"/>
      <c r="J207" s="48"/>
      <c r="K207" s="1804"/>
      <c r="L207" s="66"/>
      <c r="M207" s="1443"/>
      <c r="N207" s="1443"/>
      <c r="O207" s="590"/>
    </row>
    <row r="208" spans="1:15" s="990" customFormat="1" ht="15" customHeight="1" x14ac:dyDescent="0.25">
      <c r="A208" s="664"/>
      <c r="B208" s="65"/>
      <c r="C208" s="1835" t="s">
        <v>1589</v>
      </c>
      <c r="D208" s="129"/>
      <c r="E208" s="129"/>
      <c r="F208" s="129"/>
      <c r="G208" s="129"/>
      <c r="H208" s="129"/>
      <c r="I208" s="129"/>
      <c r="J208" s="48"/>
      <c r="K208" s="48"/>
      <c r="L208" s="1804"/>
      <c r="M208" s="1443"/>
      <c r="N208" s="1443"/>
      <c r="O208" s="590"/>
    </row>
    <row r="209" spans="1:15" s="990" customFormat="1" ht="15" customHeight="1" x14ac:dyDescent="0.25">
      <c r="A209" s="664"/>
      <c r="B209" s="65"/>
      <c r="C209" s="1835" t="s">
        <v>1590</v>
      </c>
      <c r="D209" s="129"/>
      <c r="E209" s="129"/>
      <c r="F209" s="129"/>
      <c r="G209" s="129"/>
      <c r="H209" s="129"/>
      <c r="I209" s="129"/>
      <c r="J209" s="48"/>
      <c r="K209" s="48"/>
      <c r="L209" s="1804"/>
      <c r="M209" s="1443"/>
      <c r="N209" s="1443"/>
      <c r="O209" s="590"/>
    </row>
    <row r="210" spans="1:15" s="990" customFormat="1" ht="15" customHeight="1" x14ac:dyDescent="0.25">
      <c r="A210" s="664"/>
      <c r="B210" s="108"/>
      <c r="C210" s="1836" t="s">
        <v>1591</v>
      </c>
      <c r="D210" s="139"/>
      <c r="E210" s="139"/>
      <c r="F210" s="139"/>
      <c r="G210" s="139"/>
      <c r="H210" s="139"/>
      <c r="I210" s="139"/>
      <c r="J210" s="55"/>
      <c r="K210" s="1805"/>
      <c r="L210" s="1805"/>
      <c r="M210" s="1443"/>
      <c r="N210" s="1443"/>
      <c r="O210" s="590"/>
    </row>
    <row r="211" spans="1:15" s="990" customFormat="1" ht="15" customHeight="1" x14ac:dyDescent="0.25">
      <c r="A211" s="664"/>
      <c r="B211" s="1443"/>
      <c r="C211" s="1443"/>
      <c r="D211" s="1443"/>
      <c r="E211" s="1443"/>
      <c r="F211" s="1443"/>
      <c r="G211" s="1443"/>
      <c r="H211" s="1443"/>
      <c r="I211" s="1443"/>
      <c r="J211" s="1443"/>
      <c r="K211" s="1443"/>
      <c r="L211" s="1443"/>
      <c r="M211" s="1443"/>
      <c r="N211" s="1443"/>
      <c r="O211" s="590"/>
    </row>
    <row r="212" spans="1:15" ht="30" customHeight="1" x14ac:dyDescent="0.3">
      <c r="A212" s="721" t="s">
        <v>1580</v>
      </c>
      <c r="B212" s="1015"/>
      <c r="C212" s="1017"/>
      <c r="D212" s="1017"/>
      <c r="E212" s="1017"/>
      <c r="F212" s="1017"/>
      <c r="G212" s="1017"/>
      <c r="H212" s="1017"/>
      <c r="I212" s="1017"/>
      <c r="J212" s="1017"/>
      <c r="K212" s="1017"/>
      <c r="L212" s="1017"/>
      <c r="M212" s="1017"/>
      <c r="N212" s="1017"/>
      <c r="O212" s="627"/>
    </row>
    <row r="213" spans="1:15" ht="15" customHeight="1" x14ac:dyDescent="0.25">
      <c r="A213" s="664"/>
      <c r="B213" s="1019"/>
      <c r="C213" s="1019"/>
      <c r="D213" s="1019"/>
      <c r="E213" s="1019"/>
      <c r="F213" s="1019"/>
      <c r="G213" s="1019"/>
      <c r="H213" s="1019"/>
      <c r="I213" s="1019"/>
      <c r="J213" s="1019"/>
      <c r="K213" s="1019"/>
      <c r="L213" s="1019"/>
      <c r="M213" s="1019"/>
      <c r="N213" s="1019"/>
      <c r="O213" s="590"/>
    </row>
    <row r="214" spans="1:15" ht="15" customHeight="1" x14ac:dyDescent="0.25">
      <c r="A214" s="403"/>
      <c r="B214" s="1933" t="s">
        <v>1583</v>
      </c>
      <c r="C214" s="29"/>
      <c r="D214" s="29"/>
      <c r="E214" s="29"/>
      <c r="F214" s="29"/>
      <c r="G214" s="29"/>
      <c r="H214" s="29"/>
      <c r="I214" s="1003"/>
      <c r="J214" s="1912" t="s">
        <v>65</v>
      </c>
      <c r="K214" s="1913"/>
      <c r="L214" s="4"/>
      <c r="M214" s="4"/>
      <c r="N214" s="4"/>
      <c r="O214" s="407"/>
    </row>
    <row r="215" spans="1:15" ht="15" customHeight="1" x14ac:dyDescent="0.25">
      <c r="A215" s="403"/>
      <c r="B215" s="1934"/>
      <c r="C215" s="5"/>
      <c r="D215" s="5"/>
      <c r="E215" s="5"/>
      <c r="F215" s="5"/>
      <c r="G215" s="5"/>
      <c r="H215" s="5"/>
      <c r="I215" s="142"/>
      <c r="J215" s="1094" t="s">
        <v>244</v>
      </c>
      <c r="K215" s="29"/>
      <c r="L215" s="5"/>
      <c r="M215" s="5"/>
      <c r="N215" s="5"/>
      <c r="O215" s="407"/>
    </row>
    <row r="216" spans="1:15" ht="15" customHeight="1" x14ac:dyDescent="0.25">
      <c r="A216" s="664"/>
      <c r="B216" s="1131">
        <v>275</v>
      </c>
      <c r="C216" s="1834" t="s">
        <v>735</v>
      </c>
      <c r="D216" s="143"/>
      <c r="E216" s="143"/>
      <c r="F216" s="143"/>
      <c r="G216" s="143"/>
      <c r="H216" s="143"/>
      <c r="I216" s="143"/>
      <c r="J216" s="968"/>
      <c r="K216" s="1019"/>
      <c r="L216" s="1019"/>
      <c r="M216" s="1019"/>
      <c r="N216" s="1019"/>
      <c r="O216" s="590"/>
    </row>
    <row r="217" spans="1:15" ht="15" customHeight="1" x14ac:dyDescent="0.25">
      <c r="A217" s="664"/>
      <c r="B217" s="93"/>
      <c r="C217" s="138" t="s">
        <v>736</v>
      </c>
      <c r="D217" s="139"/>
      <c r="E217" s="139"/>
      <c r="F217" s="139"/>
      <c r="G217" s="139"/>
      <c r="H217" s="139"/>
      <c r="I217" s="139"/>
      <c r="J217" s="62" t="str">
        <f>IF(L39&gt;=J216,"Yes","No")</f>
        <v>Yes</v>
      </c>
      <c r="K217" s="1019"/>
      <c r="L217" s="1019"/>
      <c r="M217" s="1019"/>
      <c r="N217" s="1019"/>
      <c r="O217" s="590"/>
    </row>
    <row r="218" spans="1:15" ht="15" customHeight="1" x14ac:dyDescent="0.25">
      <c r="A218" s="607"/>
      <c r="B218" s="1045"/>
      <c r="C218" s="1045"/>
      <c r="D218" s="1045"/>
      <c r="E218" s="1045"/>
      <c r="F218" s="1045"/>
      <c r="G218" s="1045"/>
      <c r="H218" s="1045"/>
      <c r="I218" s="1045"/>
      <c r="J218" s="1045"/>
      <c r="K218" s="1045"/>
      <c r="L218" s="1045"/>
      <c r="M218" s="1045"/>
      <c r="N218" s="1045"/>
      <c r="O218" s="608"/>
    </row>
    <row r="219" spans="1:15" ht="15" hidden="1" customHeight="1" x14ac:dyDescent="0.25"/>
    <row r="220" spans="1:15" ht="15" hidden="1" customHeight="1" x14ac:dyDescent="0.25"/>
  </sheetData>
  <dataConsolidate/>
  <mergeCells count="45">
    <mergeCell ref="K203:L203"/>
    <mergeCell ref="B214:B215"/>
    <mergeCell ref="J214:K214"/>
    <mergeCell ref="C176:I176"/>
    <mergeCell ref="B98:B99"/>
    <mergeCell ref="C98:C99"/>
    <mergeCell ref="B108:B109"/>
    <mergeCell ref="B130:B131"/>
    <mergeCell ref="C130:C131"/>
    <mergeCell ref="J98:K98"/>
    <mergeCell ref="B148:B149"/>
    <mergeCell ref="C148:C149"/>
    <mergeCell ref="D148:E148"/>
    <mergeCell ref="J148:K148"/>
    <mergeCell ref="B150:B159"/>
    <mergeCell ref="C163:I164"/>
    <mergeCell ref="J202:L202"/>
    <mergeCell ref="B72:B73"/>
    <mergeCell ref="C72:C73"/>
    <mergeCell ref="D85:F85"/>
    <mergeCell ref="J85:L85"/>
    <mergeCell ref="B85:B86"/>
    <mergeCell ref="C85:C86"/>
    <mergeCell ref="B6:B7"/>
    <mergeCell ref="C6:C7"/>
    <mergeCell ref="C35:C36"/>
    <mergeCell ref="B35:B36"/>
    <mergeCell ref="B57:B58"/>
    <mergeCell ref="C57:C58"/>
    <mergeCell ref="D57:E57"/>
    <mergeCell ref="J57:K57"/>
    <mergeCell ref="J163:K163"/>
    <mergeCell ref="J6:N6"/>
    <mergeCell ref="D6:H6"/>
    <mergeCell ref="C53:E53"/>
    <mergeCell ref="D35:G35"/>
    <mergeCell ref="J35:M35"/>
    <mergeCell ref="C108:C109"/>
    <mergeCell ref="D108:E108"/>
    <mergeCell ref="J108:K108"/>
    <mergeCell ref="D130:E130"/>
    <mergeCell ref="J130:K130"/>
    <mergeCell ref="J72:K72"/>
    <mergeCell ref="D72:E72"/>
    <mergeCell ref="D98:E98"/>
  </mergeCells>
  <phoneticPr fontId="5" type="noConversion"/>
  <conditionalFormatting sqref="F9 D10:E12 F13:F14 D16:F16 D17:G17 D19:E19 E21:E26 F29:G29 L29:M29 E39 D40:F50 D60:E68 D74 D88 D89:F89 L9 J10:K12 L13:L14 J16:L16 J17:M17 J19:K19 K21:K26 K39 J40:L50 J60:K68 J74 J88 J89:L89">
    <cfRule type="cellIs" dxfId="314" priority="58" stopIfTrue="1" operator="lessThan">
      <formula>0</formula>
    </cfRule>
  </conditionalFormatting>
  <conditionalFormatting sqref="D110:D114 J110:J114 E115:E116 K115:K116 D117 J117:J118 D118:E118 K118 E120:E121 K120:K121 E123:E124 K123:K124 D133:D134 J133:J134 D139:D140 J139:J140 D144 J144 D150:D155 J150:J155 D157:D158 J157:J158 J168 J171 J174:J176 J178:J180 J182:J185 J187 J189:J193 J198 J195 K206:L206 K207 L208:L209 K210:L210 J216">
    <cfRule type="cellIs" dxfId="313" priority="134" stopIfTrue="1" operator="lessThan">
      <formula>0</formula>
    </cfRule>
  </conditionalFormatting>
  <conditionalFormatting sqref="H10:H12 N10:N12 H16:H17 N16:N17 H19 N19 E31 K31 G40:G42 M40:M42 F53 L53 D75 J75 D81 J81 D92:D93 J92:J93 D94:F94 J94:L94 E101 K101 D119:E119 J119:K119 E122 K122 E125 K125 D126:E126 J126:K126 D135:D137 J135:J137 D141:D143 J141:J143 J194 J196 J217">
    <cfRule type="cellIs" dxfId="312" priority="12" stopIfTrue="1" operator="equal">
      <formula>"No"</formula>
    </cfRule>
    <cfRule type="cellIs" dxfId="311" priority="13" stopIfTrue="1" operator="equal">
      <formula>"Yes"</formula>
    </cfRule>
  </conditionalFormatting>
  <conditionalFormatting sqref="J177">
    <cfRule type="cellIs" dxfId="310" priority="1" stopIfTrue="1" operator="equal">
      <formula>"No"</formula>
    </cfRule>
    <cfRule type="cellIs" dxfId="309" priority="2" stopIfTrue="1" operator="equal">
      <formula>"Yes"</formula>
    </cfRule>
  </conditionalFormatting>
  <printOptions headings="1"/>
  <pageMargins left="0.59055118110236227" right="0.59055118110236227" top="0.98425196850393704" bottom="0.98425196850393704" header="0.51181102362204722" footer="0.51181102362204722"/>
  <pageSetup paperSize="9" scale="49" fitToHeight="10" pageOrder="overThenDown" orientation="landscape" r:id="rId1"/>
  <headerFooter alignWithMargins="0">
    <oddHeader>&amp;L&amp;"Segoe UI,Bold"&amp;14Basel Committee on Banking Supervision
Basel III monitoring template&amp;C&amp;"Segoe UI,Regular"&amp;14&amp;F
&amp;A&amp;R&amp;"Segoe UI,Bold"&amp;14Confidential when completed</oddHeader>
    <oddFooter>&amp;L&amp;"Segoe UI,Regular"&amp;14&amp;D  &amp;T&amp;R&amp;"Segoe UI,Regular"&amp;14Page &amp;P of &amp;N</oddFooter>
  </headerFooter>
  <rowBreaks count="6" manualBreakCount="6">
    <brk id="32" max="14" man="1"/>
    <brk id="69" max="14" man="1"/>
    <brk id="105" max="14" man="1"/>
    <brk id="145" max="14" man="1"/>
    <brk id="160" max="14" man="1"/>
    <brk id="199" max="14" man="1"/>
  </rowBreaks>
  <ignoredErrors>
    <ignoredError sqref="B8:N9 J165:J189 B27:N28 B23:D26 F22:N26 B76:N76 B74:J74 K74:N74 B20:G20 I20:N21 B19:C19 B18:G18 I18:N18 B11:N16 B10:C10 F10:G10 J191 J194 B32:N34 B31 D31:N31 B54:N71 B53 D53:K53 B75 D75:N75 B82:N84 B81 D81:N81 B95:N97 B92 D92:N92 B93 D93:N93 B94 D94:N94 B36:N39 C35:N35 B86:N86 C85:N85 B99:N99 C98:N98 B88:N91 C87:N87 J196 B30:N30 B29:E29 H29:N29 E19:N19 B21:D21 F21:G21 H17:N17 B103:N103 C102 B78:N80 B77 D77:N77 B22 D22 B101:N101 B100:C100 E100:I100 K100:N100 E102:I102 K102:N102 C72:N73 I10:N10 B41:N52 B40:F40 H40:L40 M53:N53 N40" emptyCellReference="1"/>
  </ignoredErrors>
  <extLst>
    <ext xmlns:x14="http://schemas.microsoft.com/office/spreadsheetml/2009/9/main" uri="{CCE6A557-97BC-4b89-ADB6-D9C93CAAB3DF}">
      <x14:dataValidations xmlns:xm="http://schemas.microsoft.com/office/excel/2006/main" disablePrompts="1" count="1">
        <x14:dataValidation type="list" allowBlank="1" showInputMessage="1" showErrorMessage="1">
          <x14:formula1>
            <xm:f>Parameters!$D$348:$D$350</xm:f>
          </x14:formula1>
          <xm:sqref>J204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enableFormatConditionsCalculation="0">
    <tabColor rgb="FFFFEC72"/>
  </sheetPr>
  <dimension ref="A1:S444"/>
  <sheetViews>
    <sheetView zoomScale="75" zoomScaleNormal="75" workbookViewId="0">
      <pane ySplit="1" topLeftCell="A2" activePane="bottomLeft" state="frozen"/>
      <selection pane="bottomLeft"/>
    </sheetView>
  </sheetViews>
  <sheetFormatPr defaultColWidth="0" defaultRowHeight="14.25" zeroHeight="1" x14ac:dyDescent="0.25"/>
  <cols>
    <col min="1" max="1" width="1.7109375" style="764" customWidth="1"/>
    <col min="2" max="2" width="100.7109375" style="763" customWidth="1"/>
    <col min="3" max="3" width="20.7109375" style="763" customWidth="1"/>
    <col min="4" max="10" width="16.7109375" style="763" customWidth="1"/>
    <col min="11" max="11" width="1.7109375" style="764" customWidth="1"/>
    <col min="12" max="19" width="0" style="763" hidden="1" customWidth="1"/>
    <col min="20" max="16384" width="16.7109375" style="763" hidden="1"/>
  </cols>
  <sheetData>
    <row r="1" spans="1:11" s="764" customFormat="1" ht="30" customHeight="1" x14ac:dyDescent="0.55000000000000004">
      <c r="A1" s="810" t="s">
        <v>334</v>
      </c>
      <c r="B1" s="811"/>
      <c r="C1" s="1085" t="str">
        <f>CONCATENATE("Reporting unit: ", 'General Info'!$C$40, " ", 'General Info'!$C$39)</f>
        <v xml:space="preserve">Reporting unit: 1 </v>
      </c>
      <c r="D1" s="811"/>
      <c r="E1" s="811"/>
      <c r="F1" s="811"/>
      <c r="G1" s="811"/>
      <c r="H1" s="811"/>
      <c r="I1" s="612"/>
      <c r="J1" s="612"/>
      <c r="K1" s="812"/>
    </row>
    <row r="2" spans="1:11" s="764" customFormat="1" ht="30" customHeight="1" x14ac:dyDescent="0.3">
      <c r="A2" s="611" t="s">
        <v>567</v>
      </c>
      <c r="B2" s="612"/>
      <c r="C2" s="612"/>
      <c r="D2" s="612"/>
      <c r="E2" s="612"/>
      <c r="F2" s="612"/>
      <c r="G2" s="612"/>
      <c r="H2" s="612"/>
      <c r="I2" s="612"/>
      <c r="J2" s="612"/>
      <c r="K2" s="812"/>
    </row>
    <row r="3" spans="1:11" s="764" customFormat="1" ht="30" customHeight="1" x14ac:dyDescent="0.3">
      <c r="A3" s="591" t="s">
        <v>51</v>
      </c>
      <c r="B3" s="773"/>
      <c r="C3" s="813"/>
      <c r="D3" s="813"/>
      <c r="E3" s="814"/>
      <c r="F3" s="594"/>
      <c r="G3" s="594"/>
      <c r="H3" s="594"/>
      <c r="I3" s="594"/>
      <c r="J3" s="594"/>
      <c r="K3" s="776"/>
    </row>
    <row r="4" spans="1:11" s="764" customFormat="1" ht="15" customHeight="1" x14ac:dyDescent="0.25">
      <c r="A4" s="815"/>
      <c r="B4" s="816"/>
      <c r="C4" s="817"/>
      <c r="D4" s="818"/>
      <c r="E4" s="819"/>
      <c r="F4" s="819"/>
      <c r="G4" s="819"/>
      <c r="H4" s="819"/>
      <c r="I4" s="594"/>
      <c r="J4" s="594"/>
      <c r="K4" s="776"/>
    </row>
    <row r="5" spans="1:11" s="764" customFormat="1" ht="30" customHeight="1" x14ac:dyDescent="0.25">
      <c r="A5" s="820"/>
      <c r="B5" s="781"/>
      <c r="C5" s="1101" t="s">
        <v>568</v>
      </c>
      <c r="D5" s="1101" t="s">
        <v>178</v>
      </c>
      <c r="E5" s="821"/>
      <c r="F5" s="821"/>
      <c r="G5" s="1101" t="s">
        <v>335</v>
      </c>
      <c r="H5" s="822" t="s">
        <v>336</v>
      </c>
      <c r="I5" s="594"/>
      <c r="J5" s="594"/>
      <c r="K5" s="776"/>
    </row>
    <row r="6" spans="1:11" ht="15" customHeight="1" x14ac:dyDescent="0.25">
      <c r="A6" s="841"/>
      <c r="B6" s="823" t="s">
        <v>401</v>
      </c>
      <c r="C6" s="830" t="s">
        <v>430</v>
      </c>
      <c r="D6" s="154"/>
      <c r="E6" s="155"/>
      <c r="F6" s="155"/>
      <c r="G6" s="837">
        <v>1</v>
      </c>
      <c r="H6" s="183" t="str">
        <f>IF(AND(ISNUMBER(D6),ISNUMBER(G6)),D6*G6,"")</f>
        <v/>
      </c>
      <c r="I6" s="594"/>
      <c r="J6" s="594"/>
      <c r="K6" s="776"/>
    </row>
    <row r="7" spans="1:11" ht="15" customHeight="1" x14ac:dyDescent="0.25">
      <c r="A7" s="841"/>
      <c r="B7" s="824" t="s">
        <v>402</v>
      </c>
      <c r="C7" s="831" t="s">
        <v>1020</v>
      </c>
      <c r="D7" s="156"/>
      <c r="E7" s="1065"/>
      <c r="F7" s="1065"/>
      <c r="G7" s="1065"/>
      <c r="H7" s="1066"/>
      <c r="I7" s="594"/>
      <c r="J7" s="594"/>
      <c r="K7" s="776"/>
    </row>
    <row r="8" spans="1:11" ht="15" customHeight="1" x14ac:dyDescent="0.25">
      <c r="A8" s="841"/>
      <c r="B8" s="825" t="s">
        <v>337</v>
      </c>
      <c r="C8" s="831" t="s">
        <v>569</v>
      </c>
      <c r="D8" s="156"/>
      <c r="E8" s="1065"/>
      <c r="F8" s="1065"/>
      <c r="G8" s="177">
        <v>1</v>
      </c>
      <c r="H8" s="178" t="str">
        <f>IF(AND(ISNUMBER(D8),ISNUMBER(G8)),D8*G8,"")</f>
        <v/>
      </c>
      <c r="I8" s="594"/>
      <c r="J8" s="594"/>
      <c r="K8" s="776"/>
    </row>
    <row r="9" spans="1:11" ht="15" customHeight="1" x14ac:dyDescent="0.25">
      <c r="A9" s="841"/>
      <c r="B9" s="826" t="str">
        <f>CONCATENATE("Check: row ", ROW(B8)," ≤ row ",ROW(B7))</f>
        <v>Check: row 8 ≤ row 7</v>
      </c>
      <c r="C9" s="1065"/>
      <c r="D9" s="835" t="str">
        <f>IF(D8&lt;=D7,"Pass","Fail")</f>
        <v>Pass</v>
      </c>
      <c r="E9" s="1065"/>
      <c r="F9" s="1065"/>
      <c r="G9" s="1065"/>
      <c r="H9" s="1066"/>
      <c r="I9" s="594"/>
      <c r="J9" s="594"/>
      <c r="K9" s="776"/>
    </row>
    <row r="10" spans="1:11" ht="15" customHeight="1" x14ac:dyDescent="0.25">
      <c r="A10" s="841"/>
      <c r="B10" s="824" t="s">
        <v>257</v>
      </c>
      <c r="C10" s="831" t="s">
        <v>431</v>
      </c>
      <c r="D10" s="160"/>
      <c r="E10" s="1065"/>
      <c r="F10" s="1065"/>
      <c r="G10" s="1065"/>
      <c r="H10" s="1066"/>
      <c r="I10" s="594"/>
      <c r="J10" s="594"/>
      <c r="K10" s="776"/>
    </row>
    <row r="11" spans="1:11" ht="15" customHeight="1" x14ac:dyDescent="0.25">
      <c r="A11" s="841"/>
      <c r="B11" s="825" t="s">
        <v>311</v>
      </c>
      <c r="C11" s="831" t="s">
        <v>431</v>
      </c>
      <c r="D11" s="156"/>
      <c r="E11" s="1065"/>
      <c r="F11" s="1065"/>
      <c r="G11" s="177">
        <f>Parameters!F15</f>
        <v>1</v>
      </c>
      <c r="H11" s="178" t="str">
        <f>IF(AND(ISNUMBER(D11),ISNUMBER(G11)),D11*G11,"")</f>
        <v/>
      </c>
      <c r="I11" s="594"/>
      <c r="J11" s="594"/>
      <c r="K11" s="776"/>
    </row>
    <row r="12" spans="1:11" ht="15" customHeight="1" x14ac:dyDescent="0.25">
      <c r="A12" s="841"/>
      <c r="B12" s="825" t="s">
        <v>312</v>
      </c>
      <c r="C12" s="831" t="s">
        <v>431</v>
      </c>
      <c r="D12" s="156"/>
      <c r="E12" s="1065"/>
      <c r="F12" s="1065"/>
      <c r="G12" s="177">
        <f>Parameters!F16</f>
        <v>1</v>
      </c>
      <c r="H12" s="178" t="str">
        <f>IF(AND(ISNUMBER(D12),ISNUMBER(G12)),D12*G12,"")</f>
        <v/>
      </c>
      <c r="I12" s="594"/>
      <c r="J12" s="594"/>
      <c r="K12" s="776"/>
    </row>
    <row r="13" spans="1:11" ht="15" customHeight="1" x14ac:dyDescent="0.25">
      <c r="A13" s="841"/>
      <c r="B13" s="825" t="s">
        <v>313</v>
      </c>
      <c r="C13" s="831" t="s">
        <v>431</v>
      </c>
      <c r="D13" s="156"/>
      <c r="E13" s="1065"/>
      <c r="F13" s="1065"/>
      <c r="G13" s="177">
        <f>Parameters!F17</f>
        <v>1</v>
      </c>
      <c r="H13" s="178" t="str">
        <f>IF(AND(ISNUMBER(D13),ISNUMBER(G13)),D13*G13,"")</f>
        <v/>
      </c>
      <c r="I13" s="594"/>
      <c r="J13" s="594"/>
      <c r="K13" s="776"/>
    </row>
    <row r="14" spans="1:11" ht="15" customHeight="1" x14ac:dyDescent="0.25">
      <c r="A14" s="841"/>
      <c r="B14" s="825" t="s">
        <v>570</v>
      </c>
      <c r="C14" s="831" t="s">
        <v>431</v>
      </c>
      <c r="D14" s="156"/>
      <c r="E14" s="1065"/>
      <c r="F14" s="1065"/>
      <c r="G14" s="177">
        <f>Parameters!F18</f>
        <v>1</v>
      </c>
      <c r="H14" s="178" t="str">
        <f>IF(AND(ISNUMBER(D14),ISNUMBER(G14)),D14*G14,"")</f>
        <v/>
      </c>
      <c r="I14" s="594"/>
      <c r="J14" s="594"/>
      <c r="K14" s="776"/>
    </row>
    <row r="15" spans="1:11" ht="15" customHeight="1" x14ac:dyDescent="0.25">
      <c r="A15" s="841"/>
      <c r="B15" s="825" t="s">
        <v>403</v>
      </c>
      <c r="C15" s="831" t="s">
        <v>431</v>
      </c>
      <c r="D15" s="156"/>
      <c r="E15" s="1065"/>
      <c r="F15" s="1065"/>
      <c r="G15" s="177">
        <f>Parameters!F19</f>
        <v>1</v>
      </c>
      <c r="H15" s="178" t="str">
        <f>IF(AND(ISNUMBER(D15),ISNUMBER(G15)),D15*G15,"")</f>
        <v/>
      </c>
      <c r="I15" s="594"/>
      <c r="J15" s="594"/>
      <c r="K15" s="776"/>
    </row>
    <row r="16" spans="1:11" ht="15" customHeight="1" x14ac:dyDescent="0.25">
      <c r="A16" s="841"/>
      <c r="B16" s="330" t="s">
        <v>338</v>
      </c>
      <c r="C16" s="1065"/>
      <c r="D16" s="1065"/>
      <c r="E16" s="1065"/>
      <c r="F16" s="1065"/>
      <c r="G16" s="1065"/>
      <c r="H16" s="1066"/>
      <c r="I16" s="594"/>
      <c r="J16" s="594"/>
      <c r="K16" s="776"/>
    </row>
    <row r="17" spans="1:11" ht="30" customHeight="1" x14ac:dyDescent="0.25">
      <c r="A17" s="841"/>
      <c r="B17" s="825" t="s">
        <v>339</v>
      </c>
      <c r="C17" s="831" t="s">
        <v>432</v>
      </c>
      <c r="D17" s="156"/>
      <c r="E17" s="1065"/>
      <c r="F17" s="1065"/>
      <c r="G17" s="177">
        <f>Parameters!F21</f>
        <v>1</v>
      </c>
      <c r="H17" s="178" t="str">
        <f>IF(AND(ISNUMBER(D17),ISNUMBER(G17)),D17*G17,"")</f>
        <v/>
      </c>
      <c r="I17" s="594"/>
      <c r="J17" s="594"/>
      <c r="K17" s="776"/>
    </row>
    <row r="18" spans="1:11" ht="45" customHeight="1" x14ac:dyDescent="0.25">
      <c r="A18" s="841"/>
      <c r="B18" s="827" t="s">
        <v>404</v>
      </c>
      <c r="C18" s="832" t="s">
        <v>433</v>
      </c>
      <c r="D18" s="162"/>
      <c r="E18" s="163"/>
      <c r="F18" s="163"/>
      <c r="G18" s="838">
        <f>Parameters!F22</f>
        <v>1</v>
      </c>
      <c r="H18" s="839" t="str">
        <f>IF(AND(ISNUMBER(D18),ISNUMBER(G18)),D18*G18,"")</f>
        <v/>
      </c>
      <c r="I18" s="594"/>
      <c r="J18" s="594"/>
      <c r="K18" s="776"/>
    </row>
    <row r="19" spans="1:11" ht="15" customHeight="1" x14ac:dyDescent="0.25">
      <c r="A19" s="841"/>
      <c r="B19" s="828" t="s">
        <v>340</v>
      </c>
      <c r="C19" s="833">
        <v>49</v>
      </c>
      <c r="D19" s="155"/>
      <c r="E19" s="155"/>
      <c r="F19" s="155"/>
      <c r="G19" s="155"/>
      <c r="H19" s="840" t="str">
        <f>IF(AND(ISNUMBER(H6),ISNUMBER(H8),ISNUMBER(H11),ISNUMBER(H12),ISNUMBER(H13),ISNUMBER(H14),ISNUMBER(H15),ISNUMBER(H17),ISNUMBER(H18)),SUM(H6,H8,H11:H15,H17:H18),"")</f>
        <v/>
      </c>
      <c r="I19" s="594"/>
      <c r="J19" s="594"/>
      <c r="K19" s="776"/>
    </row>
    <row r="20" spans="1:11" ht="15" customHeight="1" x14ac:dyDescent="0.25">
      <c r="A20" s="841"/>
      <c r="B20" s="824" t="s">
        <v>342</v>
      </c>
      <c r="C20" s="831" t="s">
        <v>416</v>
      </c>
      <c r="D20" s="836" t="str">
        <f>IF(AND(ISNUMBER(D180),ISNUMBER(D183),ISNUMBER(D193),ISNUMBER(D196),ISNUMBER(E180),ISNUMBER(E193),ISNUMBER(D277),ISNUMBER(D280),ISNUMBER(E277),ISNUMBER(D434),ISNUMBER(E434)),-SUM(D180,D183,D186,D189,D193,D196,D199,D203,D206,E277,E434)+SUM(E180,E193,D277,D280,D283,D286,D434),"")</f>
        <v/>
      </c>
      <c r="E20" s="1065"/>
      <c r="F20" s="1065"/>
      <c r="G20" s="1065"/>
      <c r="H20" s="1066"/>
      <c r="I20" s="594"/>
      <c r="J20" s="594"/>
      <c r="K20" s="776"/>
    </row>
    <row r="21" spans="1:11" ht="15" customHeight="1" x14ac:dyDescent="0.25">
      <c r="A21" s="842"/>
      <c r="B21" s="829" t="s">
        <v>343</v>
      </c>
      <c r="C21" s="834" t="s">
        <v>416</v>
      </c>
      <c r="D21" s="1000"/>
      <c r="E21" s="1000"/>
      <c r="F21" s="1000"/>
      <c r="G21" s="1000"/>
      <c r="H21" s="184" t="str">
        <f>IF(AND(ISNUMBER(H19),ISNUMBER(D20)),MAX(H19+D20,0),"")</f>
        <v/>
      </c>
      <c r="I21" s="594"/>
      <c r="J21" s="594"/>
      <c r="K21" s="776"/>
    </row>
    <row r="22" spans="1:11" s="764" customFormat="1" ht="60" customHeight="1" x14ac:dyDescent="0.3">
      <c r="A22" s="1956" t="s">
        <v>623</v>
      </c>
      <c r="B22" s="1957"/>
      <c r="C22" s="1957"/>
      <c r="D22" s="1957"/>
      <c r="E22" s="1957"/>
      <c r="F22" s="1957"/>
      <c r="G22" s="1957"/>
      <c r="H22" s="1957"/>
      <c r="I22" s="594"/>
      <c r="J22" s="594"/>
      <c r="K22" s="776"/>
    </row>
    <row r="23" spans="1:11" ht="30" customHeight="1" x14ac:dyDescent="0.25">
      <c r="A23" s="820"/>
      <c r="B23" s="797"/>
      <c r="C23" s="1101" t="s">
        <v>568</v>
      </c>
      <c r="D23" s="1101" t="s">
        <v>344</v>
      </c>
      <c r="E23" s="151"/>
      <c r="F23" s="151"/>
      <c r="G23" s="1101" t="s">
        <v>335</v>
      </c>
      <c r="H23" s="822" t="s">
        <v>336</v>
      </c>
      <c r="I23" s="594"/>
      <c r="J23" s="594"/>
      <c r="K23" s="776"/>
    </row>
    <row r="24" spans="1:11" ht="15" customHeight="1" x14ac:dyDescent="0.25">
      <c r="A24" s="841"/>
      <c r="B24" s="823" t="s">
        <v>345</v>
      </c>
      <c r="C24" s="830" t="s">
        <v>434</v>
      </c>
      <c r="D24" s="165"/>
      <c r="E24" s="155"/>
      <c r="F24" s="155"/>
      <c r="G24" s="165"/>
      <c r="H24" s="166"/>
      <c r="I24" s="594"/>
      <c r="J24" s="594"/>
      <c r="K24" s="776"/>
    </row>
    <row r="25" spans="1:11" ht="15" customHeight="1" x14ac:dyDescent="0.25">
      <c r="A25" s="841"/>
      <c r="B25" s="825" t="s">
        <v>311</v>
      </c>
      <c r="C25" s="831" t="s">
        <v>434</v>
      </c>
      <c r="D25" s="167"/>
      <c r="E25" s="1065"/>
      <c r="F25" s="1065"/>
      <c r="G25" s="177">
        <f>Parameters!F25</f>
        <v>0.85</v>
      </c>
      <c r="H25" s="178" t="str">
        <f t="shared" ref="H25:H31" si="0">IF(AND(ISNUMBER(D25),ISNUMBER(G25)),D25*G25,"")</f>
        <v/>
      </c>
      <c r="I25" s="594"/>
      <c r="J25" s="594"/>
      <c r="K25" s="776"/>
    </row>
    <row r="26" spans="1:11" ht="15" customHeight="1" x14ac:dyDescent="0.25">
      <c r="A26" s="841"/>
      <c r="B26" s="825" t="s">
        <v>312</v>
      </c>
      <c r="C26" s="831" t="s">
        <v>434</v>
      </c>
      <c r="D26" s="167"/>
      <c r="E26" s="1065"/>
      <c r="F26" s="1065"/>
      <c r="G26" s="177">
        <f>Parameters!F26</f>
        <v>0.85</v>
      </c>
      <c r="H26" s="178" t="str">
        <f t="shared" si="0"/>
        <v/>
      </c>
      <c r="I26" s="594"/>
      <c r="J26" s="594"/>
      <c r="K26" s="776"/>
    </row>
    <row r="27" spans="1:11" ht="15" customHeight="1" x14ac:dyDescent="0.25">
      <c r="A27" s="841"/>
      <c r="B27" s="825" t="s">
        <v>313</v>
      </c>
      <c r="C27" s="831" t="s">
        <v>434</v>
      </c>
      <c r="D27" s="167"/>
      <c r="E27" s="1065"/>
      <c r="F27" s="1065"/>
      <c r="G27" s="177">
        <f>Parameters!F27</f>
        <v>0.85</v>
      </c>
      <c r="H27" s="178" t="str">
        <f t="shared" si="0"/>
        <v/>
      </c>
      <c r="I27" s="594"/>
      <c r="J27" s="594"/>
      <c r="K27" s="776"/>
    </row>
    <row r="28" spans="1:11" ht="15" customHeight="1" x14ac:dyDescent="0.25">
      <c r="A28" s="841"/>
      <c r="B28" s="825" t="s">
        <v>570</v>
      </c>
      <c r="C28" s="831" t="s">
        <v>434</v>
      </c>
      <c r="D28" s="167"/>
      <c r="E28" s="1065"/>
      <c r="F28" s="1065"/>
      <c r="G28" s="177">
        <f>Parameters!F28</f>
        <v>0.85</v>
      </c>
      <c r="H28" s="178" t="str">
        <f t="shared" si="0"/>
        <v/>
      </c>
      <c r="I28" s="594"/>
      <c r="J28" s="594"/>
      <c r="K28" s="776"/>
    </row>
    <row r="29" spans="1:11" ht="15" customHeight="1" x14ac:dyDescent="0.25">
      <c r="A29" s="843"/>
      <c r="B29" s="825" t="s">
        <v>346</v>
      </c>
      <c r="C29" s="831" t="s">
        <v>434</v>
      </c>
      <c r="D29" s="167"/>
      <c r="E29" s="1065"/>
      <c r="F29" s="1065"/>
      <c r="G29" s="177">
        <f>Parameters!F29</f>
        <v>0.85</v>
      </c>
      <c r="H29" s="178" t="str">
        <f t="shared" si="0"/>
        <v/>
      </c>
      <c r="I29" s="594"/>
      <c r="J29" s="594"/>
      <c r="K29" s="776"/>
    </row>
    <row r="30" spans="1:11" ht="15" customHeight="1" x14ac:dyDescent="0.25">
      <c r="A30" s="841"/>
      <c r="B30" s="824" t="s">
        <v>347</v>
      </c>
      <c r="C30" s="831" t="s">
        <v>435</v>
      </c>
      <c r="D30" s="167"/>
      <c r="E30" s="1065"/>
      <c r="F30" s="1065"/>
      <c r="G30" s="177">
        <f>Parameters!F30</f>
        <v>0.85</v>
      </c>
      <c r="H30" s="178" t="str">
        <f t="shared" si="0"/>
        <v/>
      </c>
      <c r="I30" s="594"/>
      <c r="J30" s="594"/>
      <c r="K30" s="776"/>
    </row>
    <row r="31" spans="1:11" ht="15" customHeight="1" x14ac:dyDescent="0.25">
      <c r="A31" s="841"/>
      <c r="B31" s="829" t="s">
        <v>348</v>
      </c>
      <c r="C31" s="834" t="s">
        <v>435</v>
      </c>
      <c r="D31" s="168"/>
      <c r="E31" s="1000"/>
      <c r="F31" s="1000"/>
      <c r="G31" s="849">
        <f>Parameters!F31</f>
        <v>0.85</v>
      </c>
      <c r="H31" s="184" t="str">
        <f t="shared" si="0"/>
        <v/>
      </c>
      <c r="I31" s="594"/>
      <c r="J31" s="594"/>
      <c r="K31" s="776"/>
    </row>
    <row r="32" spans="1:11" ht="15" customHeight="1" x14ac:dyDescent="0.25">
      <c r="A32" s="841"/>
      <c r="B32" s="828" t="s">
        <v>405</v>
      </c>
      <c r="C32" s="833" t="s">
        <v>436</v>
      </c>
      <c r="D32" s="846" t="str">
        <f>IF(AND(ISNUMBER(D25),ISNUMBER(D26),ISNUMBER(D27),ISNUMBER(D28),ISNUMBER(D29),ISNUMBER(D30),ISNUMBER(D31)),SUM(D25:D31),"")</f>
        <v/>
      </c>
      <c r="E32" s="155"/>
      <c r="F32" s="155"/>
      <c r="G32" s="169"/>
      <c r="H32" s="840" t="str">
        <f>IF(AND(ISNUMBER(H25),ISNUMBER(H26),ISNUMBER(H27),ISNUMBER(H28),ISNUMBER(H29), ISNUMBER(H30),ISNUMBER(H31)),SUM(H25:H31),"")</f>
        <v/>
      </c>
      <c r="I32" s="594"/>
      <c r="J32" s="594"/>
      <c r="K32" s="776"/>
    </row>
    <row r="33" spans="1:11" ht="15" customHeight="1" x14ac:dyDescent="0.25">
      <c r="A33" s="841"/>
      <c r="B33" s="824" t="s">
        <v>406</v>
      </c>
      <c r="C33" s="831" t="s">
        <v>416</v>
      </c>
      <c r="D33" s="847" t="str">
        <f>IF(AND(ISNUMBER(E183),ISNUMBER(E196),ISNUMBER(E280),ISNUMBER(D435),ISNUMBER(E435)),E183+E196-E280+D435-E435,"")</f>
        <v/>
      </c>
      <c r="E33" s="1065"/>
      <c r="F33" s="1065"/>
      <c r="G33" s="170"/>
      <c r="H33" s="171"/>
      <c r="I33" s="594"/>
      <c r="J33" s="594"/>
      <c r="K33" s="776"/>
    </row>
    <row r="34" spans="1:11" ht="15" customHeight="1" x14ac:dyDescent="0.25">
      <c r="A34" s="841"/>
      <c r="B34" s="829" t="s">
        <v>407</v>
      </c>
      <c r="C34" s="834" t="s">
        <v>416</v>
      </c>
      <c r="D34" s="848" t="str">
        <f>IF(AND(ISNUMBER(D32),ISNUMBER(D33)),D32+D33,"")</f>
        <v/>
      </c>
      <c r="E34" s="1000"/>
      <c r="F34" s="1000"/>
      <c r="G34" s="849">
        <f>Parameters!F32</f>
        <v>0.85</v>
      </c>
      <c r="H34" s="184" t="str">
        <f>IF(AND(ISNUMBER(D34),ISNUMBER(G34)),D34*G34,"")</f>
        <v/>
      </c>
      <c r="I34" s="594"/>
      <c r="J34" s="594"/>
      <c r="K34" s="776"/>
    </row>
    <row r="35" spans="1:11" s="764" customFormat="1" ht="60" customHeight="1" x14ac:dyDescent="0.3">
      <c r="A35" s="1956" t="s">
        <v>624</v>
      </c>
      <c r="B35" s="1957"/>
      <c r="C35" s="1957"/>
      <c r="D35" s="1957"/>
      <c r="E35" s="1957"/>
      <c r="F35" s="1957"/>
      <c r="G35" s="1957"/>
      <c r="H35" s="1957"/>
      <c r="I35" s="594"/>
      <c r="J35" s="594"/>
      <c r="K35" s="776"/>
    </row>
    <row r="36" spans="1:11" ht="30" customHeight="1" x14ac:dyDescent="0.25">
      <c r="A36" s="820"/>
      <c r="B36" s="781"/>
      <c r="C36" s="1101" t="s">
        <v>568</v>
      </c>
      <c r="D36" s="1101" t="s">
        <v>344</v>
      </c>
      <c r="E36" s="151"/>
      <c r="F36" s="151"/>
      <c r="G36" s="1101" t="s">
        <v>335</v>
      </c>
      <c r="H36" s="822" t="s">
        <v>336</v>
      </c>
      <c r="I36" s="594"/>
      <c r="J36" s="594"/>
      <c r="K36" s="776"/>
    </row>
    <row r="37" spans="1:11" ht="15" customHeight="1" x14ac:dyDescent="0.25">
      <c r="A37" s="841"/>
      <c r="B37" s="823" t="s">
        <v>408</v>
      </c>
      <c r="C37" s="830" t="s">
        <v>409</v>
      </c>
      <c r="D37" s="172"/>
      <c r="E37" s="155"/>
      <c r="F37" s="155"/>
      <c r="G37" s="837">
        <f>Parameters!F34</f>
        <v>0.75</v>
      </c>
      <c r="H37" s="854" t="str">
        <f>IF(AND(ISNUMBER(D37),ISNUMBER(G37)),D37*G37,"")</f>
        <v/>
      </c>
      <c r="I37" s="594"/>
      <c r="J37" s="594"/>
      <c r="K37" s="776"/>
    </row>
    <row r="38" spans="1:11" ht="15" customHeight="1" x14ac:dyDescent="0.25">
      <c r="A38" s="841"/>
      <c r="B38" s="824" t="s">
        <v>410</v>
      </c>
      <c r="C38" s="831" t="s">
        <v>411</v>
      </c>
      <c r="D38" s="173"/>
      <c r="E38" s="1065"/>
      <c r="F38" s="1065"/>
      <c r="G38" s="177">
        <f>Parameters!F35</f>
        <v>0.5</v>
      </c>
      <c r="H38" s="179" t="str">
        <f>IF(AND(ISNUMBER(D38),ISNUMBER(G38)),D38*G38,"")</f>
        <v/>
      </c>
      <c r="I38" s="594"/>
      <c r="J38" s="594"/>
      <c r="K38" s="776"/>
    </row>
    <row r="39" spans="1:11" ht="15" customHeight="1" x14ac:dyDescent="0.25">
      <c r="A39" s="841"/>
      <c r="B39" s="824" t="s">
        <v>412</v>
      </c>
      <c r="C39" s="851" t="s">
        <v>413</v>
      </c>
      <c r="D39" s="173"/>
      <c r="E39" s="1065"/>
      <c r="F39" s="1065"/>
      <c r="G39" s="177">
        <f>Parameters!F36</f>
        <v>0.5</v>
      </c>
      <c r="H39" s="179" t="str">
        <f>IF(AND(ISNUMBER(D39),ISNUMBER(G39)),D39*G39,"")</f>
        <v/>
      </c>
      <c r="I39" s="594"/>
      <c r="J39" s="594"/>
      <c r="K39" s="776"/>
    </row>
    <row r="40" spans="1:11" ht="15" customHeight="1" x14ac:dyDescent="0.25">
      <c r="A40" s="841"/>
      <c r="B40" s="824" t="s">
        <v>732</v>
      </c>
      <c r="C40" s="851" t="s">
        <v>733</v>
      </c>
      <c r="D40" s="173"/>
      <c r="E40" s="1065"/>
      <c r="F40" s="1065"/>
      <c r="G40" s="177">
        <v>0.5</v>
      </c>
      <c r="H40" s="179" t="str">
        <f>IF(AND(ISNUMBER(D40),ISNUMBER(G40)),D40*G40,"")</f>
        <v/>
      </c>
      <c r="I40" s="594"/>
      <c r="J40" s="594"/>
      <c r="K40" s="776"/>
    </row>
    <row r="41" spans="1:11" ht="15" customHeight="1" x14ac:dyDescent="0.25">
      <c r="A41" s="841"/>
      <c r="B41" s="850" t="s">
        <v>414</v>
      </c>
      <c r="C41" s="852" t="s">
        <v>409</v>
      </c>
      <c r="D41" s="853" t="str">
        <f>IF(ISNUMBER(D37),D37,"")</f>
        <v/>
      </c>
      <c r="E41" s="1065"/>
      <c r="F41" s="1065"/>
      <c r="G41" s="170"/>
      <c r="H41" s="175" t="str">
        <f>IF(ISNUMBER(H37),H37,"")</f>
        <v/>
      </c>
      <c r="I41" s="594"/>
      <c r="J41" s="594"/>
      <c r="K41" s="776"/>
    </row>
    <row r="42" spans="1:11" ht="15" customHeight="1" x14ac:dyDescent="0.25">
      <c r="A42" s="841"/>
      <c r="B42" s="824" t="s">
        <v>415</v>
      </c>
      <c r="C42" s="831" t="s">
        <v>416</v>
      </c>
      <c r="D42" s="836" t="str">
        <f>IF(OR(ISNUMBER(E186),ISNUMBER(E199),ISNUMBER(E283),ISNUMBER(D436),ISNUMBER(E436)),SUM(E186,E199,D436)-SUM(E283,E436),"")</f>
        <v/>
      </c>
      <c r="E42" s="1065"/>
      <c r="F42" s="1065"/>
      <c r="G42" s="170"/>
      <c r="H42" s="171"/>
      <c r="I42" s="594"/>
      <c r="J42" s="594"/>
      <c r="K42" s="776"/>
    </row>
    <row r="43" spans="1:11" ht="15" customHeight="1" x14ac:dyDescent="0.25">
      <c r="A43" s="841"/>
      <c r="B43" s="824" t="s">
        <v>417</v>
      </c>
      <c r="C43" s="831" t="s">
        <v>416</v>
      </c>
      <c r="D43" s="331" t="str">
        <f>IF(OR(ISNUMBER(D41),ISNUMBER(D42)),SUM(D41,D42),"")</f>
        <v/>
      </c>
      <c r="E43" s="1065"/>
      <c r="F43" s="1065"/>
      <c r="G43" s="177">
        <f>Parameters!F37</f>
        <v>0.75</v>
      </c>
      <c r="H43" s="178" t="str">
        <f>IF(AND(ISNUMBER(D43),ISNUMBER(G43)),D43*G43,"")</f>
        <v/>
      </c>
      <c r="I43" s="594"/>
      <c r="J43" s="594"/>
      <c r="K43" s="776"/>
    </row>
    <row r="44" spans="1:11" ht="15" customHeight="1" x14ac:dyDescent="0.25">
      <c r="A44" s="841"/>
      <c r="B44" s="850" t="s">
        <v>418</v>
      </c>
      <c r="C44" s="852" t="s">
        <v>419</v>
      </c>
      <c r="D44" s="853" t="str">
        <f>IF(OR(ISNUMBER(D38),ISNUMBER(D39),ISNUMBER(D40)),SUM(D38:D40),"")</f>
        <v/>
      </c>
      <c r="E44" s="1065"/>
      <c r="F44" s="1065"/>
      <c r="G44" s="170"/>
      <c r="H44" s="855" t="str">
        <f>IF(OR(ISNUMBER(H38),ISNUMBER(H39),ISNUMBER(H40)),SUM(H38:H40),"")</f>
        <v/>
      </c>
      <c r="I44" s="594"/>
      <c r="J44" s="594"/>
      <c r="K44" s="776"/>
    </row>
    <row r="45" spans="1:11" ht="15" customHeight="1" x14ac:dyDescent="0.25">
      <c r="A45" s="841"/>
      <c r="B45" s="824" t="s">
        <v>420</v>
      </c>
      <c r="C45" s="831" t="s">
        <v>416</v>
      </c>
      <c r="D45" s="836" t="str">
        <f>IF(OR(ISNUMBER(E189),ISNUMBER(E203),ISNUMBER(E206),ISNUMBER(E286),ISNUMBER(D437),ISNUMBER(E437)),SUM(E189,E203,E206,D437)-SUM(E286,E437),"")</f>
        <v/>
      </c>
      <c r="E45" s="1065"/>
      <c r="F45" s="1065"/>
      <c r="G45" s="170"/>
      <c r="H45" s="171"/>
      <c r="I45" s="594"/>
      <c r="J45" s="594"/>
      <c r="K45" s="776"/>
    </row>
    <row r="46" spans="1:11" ht="15" customHeight="1" x14ac:dyDescent="0.25">
      <c r="A46" s="841"/>
      <c r="B46" s="824" t="s">
        <v>421</v>
      </c>
      <c r="C46" s="831" t="s">
        <v>416</v>
      </c>
      <c r="D46" s="331" t="str">
        <f>IF(OR(ISNUMBER(D44),ISNUMBER(D45)),SUM(D44,D45),"")</f>
        <v/>
      </c>
      <c r="E46" s="1065"/>
      <c r="F46" s="1065"/>
      <c r="G46" s="177">
        <f>Parameters!F38</f>
        <v>0.5</v>
      </c>
      <c r="H46" s="179" t="str">
        <f>IF(AND(ISNUMBER(D46),ISNUMBER(G46)),D46*G46,"")</f>
        <v/>
      </c>
      <c r="I46" s="594"/>
      <c r="J46" s="594"/>
      <c r="K46" s="776"/>
    </row>
    <row r="47" spans="1:11" ht="15" customHeight="1" x14ac:dyDescent="0.25">
      <c r="A47" s="841"/>
      <c r="B47" s="829" t="s">
        <v>422</v>
      </c>
      <c r="C47" s="834" t="s">
        <v>416</v>
      </c>
      <c r="D47" s="333" t="str">
        <f>IF(OR(ISNUMBER(D43),ISNUMBER(D46)),SUM(D43,D46),"")</f>
        <v/>
      </c>
      <c r="E47" s="1000"/>
      <c r="F47" s="1000"/>
      <c r="G47" s="180"/>
      <c r="H47" s="181" t="str">
        <f>IF(OR(ISNUMBER(H43),ISNUMBER(H46)),SUM(H43,H46),"")</f>
        <v/>
      </c>
      <c r="I47" s="594"/>
      <c r="J47" s="594"/>
      <c r="K47" s="776"/>
    </row>
    <row r="48" spans="1:11" ht="15" customHeight="1" x14ac:dyDescent="0.25">
      <c r="A48" s="615"/>
      <c r="B48" s="594"/>
      <c r="C48" s="594"/>
      <c r="D48" s="594"/>
      <c r="E48" s="594"/>
      <c r="F48" s="594"/>
      <c r="G48" s="594"/>
      <c r="H48" s="594"/>
      <c r="I48" s="594"/>
      <c r="J48" s="594"/>
      <c r="K48" s="776"/>
    </row>
    <row r="49" spans="1:11" ht="15" customHeight="1" x14ac:dyDescent="0.25">
      <c r="A49" s="841"/>
      <c r="B49" s="326" t="s">
        <v>571</v>
      </c>
      <c r="C49" s="830" t="s">
        <v>423</v>
      </c>
      <c r="D49" s="169"/>
      <c r="E49" s="155"/>
      <c r="F49" s="155"/>
      <c r="G49" s="169"/>
      <c r="H49" s="183" t="str">
        <f>IF(AND(ISNUMBER(H21),ISNUMBER(H34)),MAX(SUM(H47)-15/85*(H21+H34),SUM(H47)-15/60*H21,0),"")</f>
        <v/>
      </c>
      <c r="I49" s="594"/>
      <c r="J49" s="594"/>
      <c r="K49" s="776"/>
    </row>
    <row r="50" spans="1:11" ht="15" customHeight="1" x14ac:dyDescent="0.25">
      <c r="A50" s="841"/>
      <c r="B50" s="332" t="s">
        <v>572</v>
      </c>
      <c r="C50" s="834" t="s">
        <v>424</v>
      </c>
      <c r="D50" s="180"/>
      <c r="E50" s="1000"/>
      <c r="F50" s="1000"/>
      <c r="G50" s="180"/>
      <c r="H50" s="184" t="str">
        <f>IF(AND(ISNUMBER(H34),ISNUMBER(H49)),MAX((SUM(H34,H47)-H49)-2/3*H21,0),"")</f>
        <v/>
      </c>
      <c r="I50" s="594"/>
      <c r="J50" s="594"/>
      <c r="K50" s="776"/>
    </row>
    <row r="51" spans="1:11" s="764" customFormat="1" ht="60" customHeight="1" x14ac:dyDescent="0.3">
      <c r="A51" s="1956" t="s">
        <v>625</v>
      </c>
      <c r="B51" s="1957"/>
      <c r="C51" s="1957"/>
      <c r="D51" s="1957"/>
      <c r="E51" s="1957"/>
      <c r="F51" s="1957"/>
      <c r="G51" s="1957"/>
      <c r="H51" s="1957"/>
      <c r="I51" s="594"/>
      <c r="J51" s="594"/>
      <c r="K51" s="776"/>
    </row>
    <row r="52" spans="1:11" s="764" customFormat="1" ht="30" customHeight="1" x14ac:dyDescent="0.25">
      <c r="A52" s="820"/>
      <c r="B52" s="781"/>
      <c r="C52" s="1895"/>
      <c r="D52" s="1896"/>
      <c r="E52" s="1896"/>
      <c r="F52" s="1896"/>
      <c r="G52" s="1958"/>
      <c r="H52" s="822" t="s">
        <v>336</v>
      </c>
      <c r="I52" s="594"/>
      <c r="J52" s="594"/>
      <c r="K52" s="776"/>
    </row>
    <row r="53" spans="1:11" ht="15" customHeight="1" x14ac:dyDescent="0.25">
      <c r="A53" s="841"/>
      <c r="B53" s="856" t="s">
        <v>573</v>
      </c>
      <c r="C53" s="185"/>
      <c r="D53" s="185"/>
      <c r="E53" s="76"/>
      <c r="F53" s="76"/>
      <c r="G53" s="185"/>
      <c r="H53" s="857" t="str">
        <f>IF(AND(ISNUMBER(H19),ISNUMBER(H32),ISNUMBER(H49),ISNUMBER(H50)),SUM(H19,H32,H41,H44)-SUM(H49,H50),"")</f>
        <v/>
      </c>
      <c r="I53" s="594"/>
      <c r="J53" s="594"/>
      <c r="K53" s="776"/>
    </row>
    <row r="54" spans="1:11" ht="15" customHeight="1" x14ac:dyDescent="0.25">
      <c r="A54" s="615"/>
      <c r="B54" s="594"/>
      <c r="C54" s="594"/>
      <c r="D54" s="594"/>
      <c r="E54" s="594"/>
      <c r="F54" s="594"/>
      <c r="G54" s="594"/>
      <c r="H54" s="594"/>
      <c r="I54" s="594"/>
      <c r="J54" s="594"/>
      <c r="K54" s="776"/>
    </row>
    <row r="55" spans="1:11" ht="15" customHeight="1" x14ac:dyDescent="0.25">
      <c r="A55" s="615"/>
      <c r="B55" s="1959"/>
      <c r="C55" s="1953" t="s">
        <v>568</v>
      </c>
      <c r="D55" s="1955" t="s">
        <v>344</v>
      </c>
      <c r="E55" s="1955"/>
      <c r="F55" s="1955"/>
      <c r="G55" s="1955"/>
      <c r="H55" s="186"/>
      <c r="I55" s="594"/>
      <c r="J55" s="594"/>
      <c r="K55" s="776"/>
    </row>
    <row r="56" spans="1:11" ht="30" customHeight="1" x14ac:dyDescent="0.25">
      <c r="A56" s="615"/>
      <c r="B56" s="1960"/>
      <c r="C56" s="1954"/>
      <c r="D56" s="1101" t="s">
        <v>173</v>
      </c>
      <c r="E56" s="1101" t="s">
        <v>425</v>
      </c>
      <c r="F56" s="1101" t="s">
        <v>426</v>
      </c>
      <c r="G56" s="1101" t="s">
        <v>427</v>
      </c>
      <c r="H56" s="186"/>
      <c r="I56" s="594"/>
      <c r="J56" s="594"/>
      <c r="K56" s="776"/>
    </row>
    <row r="57" spans="1:11" ht="15" customHeight="1" x14ac:dyDescent="0.25">
      <c r="A57" s="841"/>
      <c r="B57" s="823" t="s">
        <v>574</v>
      </c>
      <c r="C57" s="830" t="s">
        <v>437</v>
      </c>
      <c r="D57" s="187"/>
      <c r="E57" s="187"/>
      <c r="F57" s="188"/>
      <c r="G57" s="188"/>
      <c r="H57" s="189"/>
      <c r="I57" s="594"/>
      <c r="J57" s="594"/>
      <c r="K57" s="776"/>
    </row>
    <row r="58" spans="1:11" ht="15" customHeight="1" x14ac:dyDescent="0.25">
      <c r="A58" s="841"/>
      <c r="B58" s="825" t="s">
        <v>176</v>
      </c>
      <c r="C58" s="170"/>
      <c r="D58" s="167"/>
      <c r="E58" s="167"/>
      <c r="F58" s="190"/>
      <c r="G58" s="190"/>
      <c r="H58" s="171"/>
      <c r="I58" s="594"/>
      <c r="J58" s="594"/>
      <c r="K58" s="776"/>
    </row>
    <row r="59" spans="1:11" ht="15" customHeight="1" x14ac:dyDescent="0.25">
      <c r="A59" s="841"/>
      <c r="B59" s="826" t="str">
        <f>CONCATENATE("Check: row ", ROW(B58), " ≤ row ", ROW(B57))</f>
        <v>Check: row 58 ≤ row 57</v>
      </c>
      <c r="C59" s="170"/>
      <c r="D59" s="835" t="str">
        <f>IF((D58&lt;=D57),"Pass","Fail")</f>
        <v>Pass</v>
      </c>
      <c r="E59" s="835" t="str">
        <f>IF((E58&lt;=E57),"Pass","Fail")</f>
        <v>Pass</v>
      </c>
      <c r="F59" s="835" t="str">
        <f>IF((F58&lt;=F57),"Pass","Fail")</f>
        <v>Pass</v>
      </c>
      <c r="G59" s="835" t="str">
        <f>IF((G58&lt;=G57),"Pass","Fail")</f>
        <v>Pass</v>
      </c>
      <c r="H59" s="171"/>
      <c r="I59" s="594"/>
      <c r="J59" s="594"/>
      <c r="K59" s="776"/>
    </row>
    <row r="60" spans="1:11" ht="15" customHeight="1" x14ac:dyDescent="0.25">
      <c r="A60" s="841"/>
      <c r="B60" s="824" t="s">
        <v>428</v>
      </c>
      <c r="C60" s="831" t="s">
        <v>438</v>
      </c>
      <c r="D60" s="167"/>
      <c r="E60" s="167"/>
      <c r="F60" s="190"/>
      <c r="G60" s="190"/>
      <c r="H60" s="171"/>
      <c r="I60" s="594"/>
      <c r="J60" s="594"/>
      <c r="K60" s="776"/>
    </row>
    <row r="61" spans="1:11" ht="15" customHeight="1" x14ac:dyDescent="0.25">
      <c r="A61" s="841"/>
      <c r="B61" s="825" t="s">
        <v>177</v>
      </c>
      <c r="C61" s="170"/>
      <c r="D61" s="167"/>
      <c r="E61" s="167"/>
      <c r="F61" s="190"/>
      <c r="G61" s="190"/>
      <c r="H61" s="171"/>
      <c r="I61" s="594"/>
      <c r="J61" s="594"/>
      <c r="K61" s="776"/>
    </row>
    <row r="62" spans="1:11" ht="15" customHeight="1" x14ac:dyDescent="0.25">
      <c r="A62" s="841"/>
      <c r="B62" s="858" t="str">
        <f>CONCATENATE("Check: row ", ROW(B61), " ≤ row ", ROW(B60))</f>
        <v>Check: row 61 ≤ row 60</v>
      </c>
      <c r="C62" s="180"/>
      <c r="D62" s="859" t="str">
        <f>IF((D61&lt;=D60),"Pass","Fail")</f>
        <v>Pass</v>
      </c>
      <c r="E62" s="859" t="str">
        <f>IF((E61&lt;=E60),"Pass","Fail")</f>
        <v>Pass</v>
      </c>
      <c r="F62" s="859" t="str">
        <f>IF((F61&lt;=F60),"Pass","Fail")</f>
        <v>Pass</v>
      </c>
      <c r="G62" s="859" t="str">
        <f>IF((G61&lt;=G60),"Pass","Fail")</f>
        <v>Pass</v>
      </c>
      <c r="H62" s="192"/>
      <c r="I62" s="594"/>
      <c r="J62" s="594"/>
      <c r="K62" s="776"/>
    </row>
    <row r="63" spans="1:11" s="764" customFormat="1" ht="45" customHeight="1" x14ac:dyDescent="0.3">
      <c r="A63" s="591" t="s">
        <v>561</v>
      </c>
      <c r="B63" s="773"/>
      <c r="C63" s="813"/>
      <c r="D63" s="813"/>
      <c r="E63" s="814"/>
      <c r="F63" s="594"/>
      <c r="G63" s="594"/>
      <c r="H63" s="594"/>
      <c r="I63" s="594"/>
      <c r="J63" s="594"/>
      <c r="K63" s="776"/>
    </row>
    <row r="64" spans="1:11" s="764" customFormat="1" ht="15" customHeight="1" x14ac:dyDescent="0.3">
      <c r="A64" s="591"/>
      <c r="B64" s="773"/>
      <c r="C64" s="813"/>
      <c r="D64" s="813"/>
      <c r="E64" s="814"/>
      <c r="F64" s="594"/>
      <c r="G64" s="594"/>
      <c r="H64" s="594"/>
      <c r="I64" s="594"/>
      <c r="J64" s="594"/>
      <c r="K64" s="776"/>
    </row>
    <row r="65" spans="1:11" s="764" customFormat="1" ht="15" customHeight="1" x14ac:dyDescent="0.3">
      <c r="A65" s="591"/>
      <c r="B65" s="860" t="s">
        <v>575</v>
      </c>
      <c r="C65" s="723" t="str">
        <f>Parameters!F40</f>
        <v>No</v>
      </c>
      <c r="D65" s="813"/>
      <c r="E65" s="814"/>
      <c r="F65" s="594"/>
      <c r="G65" s="594"/>
      <c r="H65" s="594"/>
      <c r="I65" s="594"/>
      <c r="J65" s="594"/>
      <c r="K65" s="776"/>
    </row>
    <row r="66" spans="1:11" s="764" customFormat="1" ht="15" customHeight="1" x14ac:dyDescent="0.3">
      <c r="A66" s="591"/>
      <c r="B66" s="773"/>
      <c r="C66" s="813"/>
      <c r="D66" s="813"/>
      <c r="E66" s="814"/>
      <c r="F66" s="594"/>
      <c r="G66" s="594"/>
      <c r="H66" s="594"/>
      <c r="I66" s="594"/>
      <c r="J66" s="594"/>
      <c r="K66" s="776"/>
    </row>
    <row r="67" spans="1:11" ht="30" customHeight="1" x14ac:dyDescent="0.25">
      <c r="A67" s="820"/>
      <c r="B67" s="781"/>
      <c r="C67" s="1101" t="s">
        <v>568</v>
      </c>
      <c r="D67" s="1101" t="s">
        <v>323</v>
      </c>
      <c r="E67" s="76"/>
      <c r="F67" s="76"/>
      <c r="G67" s="150" t="s">
        <v>335</v>
      </c>
      <c r="H67" s="152" t="s">
        <v>336</v>
      </c>
      <c r="I67" s="594"/>
      <c r="J67" s="594"/>
      <c r="K67" s="776"/>
    </row>
    <row r="68" spans="1:11" ht="15" customHeight="1" x14ac:dyDescent="0.25">
      <c r="A68" s="841"/>
      <c r="B68" s="861" t="s">
        <v>23</v>
      </c>
      <c r="C68" s="862">
        <v>58</v>
      </c>
      <c r="D68" s="193"/>
      <c r="E68" s="43"/>
      <c r="F68" s="43"/>
      <c r="G68" s="863">
        <f>Parameters!F43</f>
        <v>0</v>
      </c>
      <c r="H68" s="864" t="str">
        <f>IF(AND(ISNUMBER(D68),ISNUMBER(G68)),D68*G68,"")</f>
        <v/>
      </c>
      <c r="I68" s="594"/>
      <c r="J68" s="594"/>
      <c r="K68" s="776"/>
    </row>
    <row r="69" spans="1:11" ht="15" customHeight="1" x14ac:dyDescent="0.25">
      <c r="A69" s="841"/>
      <c r="B69" s="330" t="s">
        <v>429</v>
      </c>
      <c r="C69" s="831">
        <v>59</v>
      </c>
      <c r="D69" s="194"/>
      <c r="E69" s="48"/>
      <c r="F69" s="48"/>
      <c r="G69" s="194"/>
      <c r="H69" s="1853"/>
      <c r="I69" s="594"/>
      <c r="J69" s="594"/>
      <c r="K69" s="776"/>
    </row>
    <row r="70" spans="1:11" ht="15" customHeight="1" x14ac:dyDescent="0.25">
      <c r="A70" s="841"/>
      <c r="B70" s="825" t="s">
        <v>354</v>
      </c>
      <c r="C70" s="170"/>
      <c r="D70" s="173"/>
      <c r="E70" s="48"/>
      <c r="F70" s="48"/>
      <c r="G70" s="177">
        <f>Parameters!F45</f>
        <v>0</v>
      </c>
      <c r="H70" s="178" t="str">
        <f>IF(AND(ISNUMBER(D70),ISNUMBER(G70)),D70*G70,"")</f>
        <v/>
      </c>
      <c r="I70" s="594"/>
      <c r="J70" s="594"/>
      <c r="K70" s="776"/>
    </row>
    <row r="71" spans="1:11" ht="15" customHeight="1" x14ac:dyDescent="0.25">
      <c r="A71" s="841"/>
      <c r="B71" s="825" t="s">
        <v>355</v>
      </c>
      <c r="C71" s="170"/>
      <c r="D71" s="173"/>
      <c r="E71" s="48"/>
      <c r="F71" s="48"/>
      <c r="G71" s="177">
        <f>Parameters!F46</f>
        <v>0</v>
      </c>
      <c r="H71" s="178" t="str">
        <f>IF(AND(ISNUMBER(D71),ISNUMBER(G71)),D71*G71,"")</f>
        <v/>
      </c>
      <c r="I71" s="594"/>
      <c r="J71" s="594"/>
      <c r="K71" s="776"/>
    </row>
    <row r="72" spans="1:11" ht="15" customHeight="1" x14ac:dyDescent="0.25">
      <c r="A72" s="841"/>
      <c r="B72" s="330" t="s">
        <v>576</v>
      </c>
      <c r="C72" s="831">
        <v>62</v>
      </c>
      <c r="D72" s="173"/>
      <c r="E72" s="48"/>
      <c r="F72" s="48"/>
      <c r="G72" s="177">
        <f>Parameters!F47</f>
        <v>0</v>
      </c>
      <c r="H72" s="178" t="str">
        <f>IF(AND(ISNUMBER(D72),ISNUMBER(G72)),D72*G72,"")</f>
        <v/>
      </c>
      <c r="I72" s="594"/>
      <c r="J72" s="594"/>
      <c r="K72" s="776"/>
    </row>
    <row r="73" spans="1:11" ht="15" customHeight="1" x14ac:dyDescent="0.25">
      <c r="A73" s="841"/>
      <c r="B73" s="824" t="s">
        <v>356</v>
      </c>
      <c r="C73" s="170"/>
      <c r="D73" s="194"/>
      <c r="E73" s="48"/>
      <c r="F73" s="48"/>
      <c r="G73" s="194"/>
      <c r="H73" s="178" t="str">
        <f>IF(OR(ISNUMBER(H68),ISNUMBER(H70),ISNUMBER(H71),ISNUMBER(H72)),SUM(H68,H70:H72),"")</f>
        <v/>
      </c>
      <c r="I73" s="594"/>
      <c r="J73" s="594"/>
      <c r="K73" s="776"/>
    </row>
    <row r="74" spans="1:11" ht="15" customHeight="1" x14ac:dyDescent="0.25">
      <c r="A74" s="841"/>
      <c r="B74" s="824" t="s">
        <v>357</v>
      </c>
      <c r="C74" s="170"/>
      <c r="D74" s="194"/>
      <c r="E74" s="48"/>
      <c r="F74" s="48"/>
      <c r="G74" s="194"/>
      <c r="H74" s="195"/>
      <c r="I74" s="594"/>
      <c r="J74" s="594"/>
      <c r="K74" s="776"/>
    </row>
    <row r="75" spans="1:11" ht="15" customHeight="1" x14ac:dyDescent="0.25">
      <c r="A75" s="841"/>
      <c r="B75" s="829" t="s">
        <v>358</v>
      </c>
      <c r="C75" s="180"/>
      <c r="D75" s="196"/>
      <c r="E75" s="55"/>
      <c r="F75" s="55"/>
      <c r="G75" s="196"/>
      <c r="H75" s="184" t="str">
        <f>IF(AND(ISNUMBER(H73),ISNUMBER(H74)),MIN(H73,H74),"")</f>
        <v/>
      </c>
      <c r="I75" s="594"/>
      <c r="J75" s="594"/>
      <c r="K75" s="776"/>
    </row>
    <row r="76" spans="1:11" s="764" customFormat="1" ht="45" customHeight="1" x14ac:dyDescent="0.3">
      <c r="A76" s="591" t="s">
        <v>577</v>
      </c>
      <c r="B76" s="773"/>
      <c r="C76" s="813"/>
      <c r="D76" s="813"/>
      <c r="E76" s="814"/>
      <c r="F76" s="594"/>
      <c r="G76" s="594"/>
      <c r="H76" s="594"/>
      <c r="I76" s="594"/>
      <c r="J76" s="594"/>
      <c r="K76" s="776"/>
    </row>
    <row r="77" spans="1:11" s="764" customFormat="1" ht="15" customHeight="1" x14ac:dyDescent="0.25">
      <c r="A77" s="841"/>
      <c r="B77" s="865"/>
      <c r="C77" s="866"/>
      <c r="D77" s="867"/>
      <c r="E77" s="868"/>
      <c r="F77" s="869"/>
      <c r="G77" s="819"/>
      <c r="H77" s="819"/>
      <c r="I77" s="594"/>
      <c r="J77" s="594"/>
      <c r="K77" s="776"/>
    </row>
    <row r="78" spans="1:11" ht="15" customHeight="1" x14ac:dyDescent="0.25">
      <c r="A78" s="841"/>
      <c r="B78" s="197" t="s">
        <v>578</v>
      </c>
      <c r="C78" s="197"/>
      <c r="D78" s="198"/>
      <c r="E78" s="198"/>
      <c r="F78" s="198"/>
      <c r="G78" s="198"/>
      <c r="H78" s="199" t="str">
        <f>IF(C65="Yes",SUM(H53,H75),H53)</f>
        <v/>
      </c>
      <c r="I78" s="594"/>
      <c r="J78" s="594"/>
      <c r="K78" s="776"/>
    </row>
    <row r="79" spans="1:11" s="764" customFormat="1" ht="15" customHeight="1" x14ac:dyDescent="0.25">
      <c r="A79" s="841"/>
      <c r="B79" s="865"/>
      <c r="C79" s="817"/>
      <c r="D79" s="818"/>
      <c r="E79" s="819"/>
      <c r="F79" s="870"/>
      <c r="G79" s="819"/>
      <c r="H79" s="819"/>
      <c r="I79" s="594"/>
      <c r="J79" s="594"/>
      <c r="K79" s="776"/>
    </row>
    <row r="80" spans="1:11" s="764" customFormat="1" ht="30" customHeight="1" x14ac:dyDescent="0.3">
      <c r="A80" s="611" t="s">
        <v>52</v>
      </c>
      <c r="B80" s="612"/>
      <c r="C80" s="612"/>
      <c r="D80" s="612"/>
      <c r="E80" s="612"/>
      <c r="F80" s="612"/>
      <c r="G80" s="612"/>
      <c r="H80" s="612"/>
      <c r="I80" s="612"/>
      <c r="J80" s="612"/>
      <c r="K80" s="812"/>
    </row>
    <row r="81" spans="1:11" s="764" customFormat="1" ht="30" customHeight="1" x14ac:dyDescent="0.3">
      <c r="A81" s="591" t="s">
        <v>299</v>
      </c>
      <c r="B81" s="773"/>
      <c r="C81" s="813"/>
      <c r="D81" s="813"/>
      <c r="E81" s="814"/>
      <c r="F81" s="594"/>
      <c r="G81" s="594"/>
      <c r="H81" s="594"/>
      <c r="I81" s="594"/>
      <c r="J81" s="594"/>
      <c r="K81" s="776"/>
    </row>
    <row r="82" spans="1:11" s="764" customFormat="1" ht="45" customHeight="1" x14ac:dyDescent="0.3">
      <c r="A82" s="1956" t="s">
        <v>626</v>
      </c>
      <c r="B82" s="1957"/>
      <c r="C82" s="1957"/>
      <c r="D82" s="1957"/>
      <c r="E82" s="1957"/>
      <c r="F82" s="1957"/>
      <c r="G82" s="1957"/>
      <c r="H82" s="1957"/>
      <c r="I82" s="1957"/>
      <c r="J82" s="1957"/>
      <c r="K82" s="1961"/>
    </row>
    <row r="83" spans="1:11" ht="30" customHeight="1" x14ac:dyDescent="0.25">
      <c r="A83" s="820"/>
      <c r="B83" s="781"/>
      <c r="C83" s="1101" t="s">
        <v>568</v>
      </c>
      <c r="D83" s="1101" t="s">
        <v>323</v>
      </c>
      <c r="E83" s="151"/>
      <c r="F83" s="151"/>
      <c r="G83" s="1101" t="s">
        <v>335</v>
      </c>
      <c r="H83" s="822" t="s">
        <v>336</v>
      </c>
      <c r="I83" s="594"/>
      <c r="J83" s="594"/>
      <c r="K83" s="776"/>
    </row>
    <row r="84" spans="1:11" ht="15" customHeight="1" x14ac:dyDescent="0.25">
      <c r="A84" s="820"/>
      <c r="B84" s="823" t="s">
        <v>320</v>
      </c>
      <c r="C84" s="831" t="s">
        <v>1021</v>
      </c>
      <c r="D84" s="201"/>
      <c r="E84" s="202"/>
      <c r="F84" s="202"/>
      <c r="G84" s="203" t="s">
        <v>360</v>
      </c>
      <c r="H84" s="204"/>
      <c r="I84" s="594"/>
      <c r="J84" s="594"/>
      <c r="K84" s="776"/>
    </row>
    <row r="85" spans="1:11" ht="15" customHeight="1" x14ac:dyDescent="0.25">
      <c r="A85" s="820"/>
      <c r="B85" s="825" t="s">
        <v>361</v>
      </c>
      <c r="C85" s="831" t="s">
        <v>1022</v>
      </c>
      <c r="D85" s="206"/>
      <c r="E85" s="207"/>
      <c r="F85" s="207"/>
      <c r="G85" s="208"/>
      <c r="H85" s="209"/>
      <c r="I85" s="594"/>
      <c r="J85" s="594"/>
      <c r="K85" s="776"/>
    </row>
    <row r="86" spans="1:11" ht="15" customHeight="1" x14ac:dyDescent="0.25">
      <c r="A86" s="820"/>
      <c r="B86" s="871" t="s">
        <v>457</v>
      </c>
      <c r="C86" s="831" t="s">
        <v>562</v>
      </c>
      <c r="D86" s="206"/>
      <c r="E86" s="207"/>
      <c r="F86" s="207"/>
      <c r="G86" s="208"/>
      <c r="H86" s="209"/>
      <c r="I86" s="594"/>
      <c r="J86" s="594"/>
      <c r="K86" s="776"/>
    </row>
    <row r="87" spans="1:11" ht="15" customHeight="1" x14ac:dyDescent="0.25">
      <c r="A87" s="820"/>
      <c r="B87" s="1122" t="s">
        <v>439</v>
      </c>
      <c r="C87" s="831">
        <v>78</v>
      </c>
      <c r="D87" s="211"/>
      <c r="E87" s="207"/>
      <c r="F87" s="207"/>
      <c r="G87" s="212"/>
      <c r="H87" s="209"/>
      <c r="I87" s="594"/>
      <c r="J87" s="594"/>
      <c r="K87" s="776"/>
    </row>
    <row r="88" spans="1:11" ht="15" customHeight="1" x14ac:dyDescent="0.25">
      <c r="A88" s="820"/>
      <c r="B88" s="872" t="s">
        <v>440</v>
      </c>
      <c r="C88" s="831">
        <v>78</v>
      </c>
      <c r="D88" s="173"/>
      <c r="E88" s="213"/>
      <c r="F88" s="213"/>
      <c r="G88" s="316">
        <v>0.03</v>
      </c>
      <c r="H88" s="875" t="str">
        <f>IF(AND(ISNUMBER(D88),ISNUMBER(G88)),D88*G88,"")</f>
        <v/>
      </c>
      <c r="I88" s="594"/>
      <c r="J88" s="594"/>
      <c r="K88" s="776"/>
    </row>
    <row r="89" spans="1:11" ht="15" customHeight="1" x14ac:dyDescent="0.25">
      <c r="A89" s="820"/>
      <c r="B89" s="872" t="s">
        <v>441</v>
      </c>
      <c r="C89" s="831">
        <v>78</v>
      </c>
      <c r="D89" s="173"/>
      <c r="E89" s="213"/>
      <c r="F89" s="213"/>
      <c r="G89" s="316">
        <v>0.03</v>
      </c>
      <c r="H89" s="875" t="str">
        <f>IF(AND(ISNUMBER(D89),ISNUMBER(G89)),D89*G89,"")</f>
        <v/>
      </c>
      <c r="I89" s="594"/>
      <c r="J89" s="594"/>
      <c r="K89" s="776"/>
    </row>
    <row r="90" spans="1:11" ht="15" customHeight="1" x14ac:dyDescent="0.25">
      <c r="A90" s="820"/>
      <c r="B90" s="1122" t="s">
        <v>442</v>
      </c>
      <c r="C90" s="831">
        <v>75</v>
      </c>
      <c r="D90" s="216"/>
      <c r="E90" s="213"/>
      <c r="F90" s="213"/>
      <c r="G90" s="217"/>
      <c r="H90" s="209"/>
      <c r="I90" s="594"/>
      <c r="J90" s="594"/>
      <c r="K90" s="776"/>
    </row>
    <row r="91" spans="1:11" ht="15" customHeight="1" x14ac:dyDescent="0.25">
      <c r="A91" s="820"/>
      <c r="B91" s="872" t="s">
        <v>440</v>
      </c>
      <c r="C91" s="831">
        <v>75</v>
      </c>
      <c r="D91" s="167"/>
      <c r="E91" s="213"/>
      <c r="F91" s="213"/>
      <c r="G91" s="316">
        <v>0.05</v>
      </c>
      <c r="H91" s="875" t="str">
        <f>IF(AND(ISNUMBER(D91),ISNUMBER(G91)),D91*G91,"")</f>
        <v/>
      </c>
      <c r="I91" s="594"/>
      <c r="J91" s="594"/>
      <c r="K91" s="776"/>
    </row>
    <row r="92" spans="1:11" ht="15" customHeight="1" x14ac:dyDescent="0.25">
      <c r="A92" s="820"/>
      <c r="B92" s="872" t="s">
        <v>441</v>
      </c>
      <c r="C92" s="831">
        <v>75</v>
      </c>
      <c r="D92" s="167"/>
      <c r="E92" s="213"/>
      <c r="F92" s="213"/>
      <c r="G92" s="316">
        <v>0.05</v>
      </c>
      <c r="H92" s="875" t="str">
        <f>IF(AND(ISNUMBER(D92),ISNUMBER(G92)),D92*G92,"")</f>
        <v/>
      </c>
      <c r="I92" s="594"/>
      <c r="J92" s="594"/>
      <c r="K92" s="776"/>
    </row>
    <row r="93" spans="1:11" ht="29.25" customHeight="1" x14ac:dyDescent="0.25">
      <c r="A93" s="820"/>
      <c r="B93" s="871" t="s">
        <v>458</v>
      </c>
      <c r="C93" s="831" t="s">
        <v>562</v>
      </c>
      <c r="D93" s="218"/>
      <c r="E93" s="213"/>
      <c r="F93" s="213"/>
      <c r="G93" s="208"/>
      <c r="H93" s="209"/>
      <c r="I93" s="594"/>
      <c r="J93" s="594"/>
      <c r="K93" s="776"/>
    </row>
    <row r="94" spans="1:11" ht="15" customHeight="1" x14ac:dyDescent="0.25">
      <c r="A94" s="820"/>
      <c r="B94" s="1122" t="s">
        <v>439</v>
      </c>
      <c r="C94" s="831">
        <v>78</v>
      </c>
      <c r="D94" s="216"/>
      <c r="E94" s="213"/>
      <c r="F94" s="213"/>
      <c r="G94" s="212"/>
      <c r="H94" s="209"/>
      <c r="I94" s="594"/>
      <c r="J94" s="594"/>
      <c r="K94" s="776"/>
    </row>
    <row r="95" spans="1:11" ht="15" customHeight="1" x14ac:dyDescent="0.25">
      <c r="A95" s="820"/>
      <c r="B95" s="872" t="s">
        <v>440</v>
      </c>
      <c r="C95" s="219"/>
      <c r="D95" s="173"/>
      <c r="E95" s="213"/>
      <c r="F95" s="213"/>
      <c r="G95" s="316">
        <v>0.03</v>
      </c>
      <c r="H95" s="875" t="str">
        <f>IF(AND(ISNUMBER(D95),ISNUMBER(G95)),D95*G95,"")</f>
        <v/>
      </c>
      <c r="I95" s="594"/>
      <c r="J95" s="594"/>
      <c r="K95" s="776"/>
    </row>
    <row r="96" spans="1:11" ht="15" customHeight="1" x14ac:dyDescent="0.25">
      <c r="A96" s="820"/>
      <c r="B96" s="872" t="s">
        <v>441</v>
      </c>
      <c r="C96" s="219"/>
      <c r="D96" s="173"/>
      <c r="E96" s="213"/>
      <c r="F96" s="213"/>
      <c r="G96" s="316">
        <v>0.03</v>
      </c>
      <c r="H96" s="875" t="str">
        <f>IF(AND(ISNUMBER(D96),ISNUMBER(G96)),D96*G96,"")</f>
        <v/>
      </c>
      <c r="I96" s="594"/>
      <c r="J96" s="594"/>
      <c r="K96" s="776"/>
    </row>
    <row r="97" spans="1:11" ht="15" customHeight="1" x14ac:dyDescent="0.25">
      <c r="A97" s="820"/>
      <c r="B97" s="1122" t="s">
        <v>442</v>
      </c>
      <c r="C97" s="831">
        <v>75</v>
      </c>
      <c r="D97" s="216"/>
      <c r="E97" s="213"/>
      <c r="F97" s="213"/>
      <c r="G97" s="212"/>
      <c r="H97" s="209"/>
      <c r="I97" s="594"/>
      <c r="J97" s="594"/>
      <c r="K97" s="776"/>
    </row>
    <row r="98" spans="1:11" ht="15" customHeight="1" x14ac:dyDescent="0.25">
      <c r="A98" s="820"/>
      <c r="B98" s="872" t="s">
        <v>440</v>
      </c>
      <c r="C98" s="219"/>
      <c r="D98" s="167"/>
      <c r="E98" s="213"/>
      <c r="F98" s="213"/>
      <c r="G98" s="316">
        <v>0.05</v>
      </c>
      <c r="H98" s="875" t="str">
        <f>IF(AND(ISNUMBER(D98),ISNUMBER(G98)),D98*G98,"")</f>
        <v/>
      </c>
      <c r="I98" s="594"/>
      <c r="J98" s="594"/>
      <c r="K98" s="776"/>
    </row>
    <row r="99" spans="1:11" ht="15" customHeight="1" x14ac:dyDescent="0.25">
      <c r="A99" s="820"/>
      <c r="B99" s="872" t="s">
        <v>441</v>
      </c>
      <c r="C99" s="219"/>
      <c r="D99" s="167"/>
      <c r="E99" s="213"/>
      <c r="F99" s="213"/>
      <c r="G99" s="316">
        <v>0.05</v>
      </c>
      <c r="H99" s="875" t="str">
        <f>IF(AND(ISNUMBER(D99),ISNUMBER(G99)),D99*G99,"")</f>
        <v/>
      </c>
      <c r="I99" s="594"/>
      <c r="J99" s="594"/>
      <c r="K99" s="776"/>
    </row>
    <row r="100" spans="1:11" ht="15" customHeight="1" x14ac:dyDescent="0.25">
      <c r="A100" s="820"/>
      <c r="B100" s="871" t="s">
        <v>362</v>
      </c>
      <c r="C100" s="831">
        <v>79</v>
      </c>
      <c r="D100" s="167"/>
      <c r="E100" s="213"/>
      <c r="F100" s="213"/>
      <c r="G100" s="316">
        <v>0.1</v>
      </c>
      <c r="H100" s="875" t="str">
        <f>IF(AND(ISNUMBER(D100),ISNUMBER(G100)),D100*G100,"")</f>
        <v/>
      </c>
      <c r="I100" s="594"/>
      <c r="J100" s="594"/>
      <c r="K100" s="776"/>
    </row>
    <row r="101" spans="1:11" ht="15" customHeight="1" x14ac:dyDescent="0.25">
      <c r="A101" s="820"/>
      <c r="B101" s="825" t="s">
        <v>363</v>
      </c>
      <c r="C101" s="831">
        <v>79</v>
      </c>
      <c r="D101" s="167"/>
      <c r="E101" s="213"/>
      <c r="F101" s="213"/>
      <c r="G101" s="316">
        <v>0.1</v>
      </c>
      <c r="H101" s="875" t="str">
        <f>IF(AND(ISNUMBER(D101),ISNUMBER(G101)),D101*G101,"")</f>
        <v/>
      </c>
      <c r="I101" s="594"/>
      <c r="J101" s="594"/>
      <c r="K101" s="776"/>
    </row>
    <row r="102" spans="1:11" ht="15" customHeight="1" x14ac:dyDescent="0.25">
      <c r="A102" s="820"/>
      <c r="B102" s="825" t="s">
        <v>364</v>
      </c>
      <c r="C102" s="831">
        <v>79</v>
      </c>
      <c r="D102" s="206"/>
      <c r="E102" s="213"/>
      <c r="F102" s="213"/>
      <c r="G102" s="220"/>
      <c r="H102" s="221"/>
      <c r="I102" s="594"/>
      <c r="J102" s="594"/>
      <c r="K102" s="776"/>
    </row>
    <row r="103" spans="1:11" ht="15" customHeight="1" x14ac:dyDescent="0.25">
      <c r="A103" s="820"/>
      <c r="B103" s="873" t="str">
        <f>Parameters!B50</f>
        <v>Category 1</v>
      </c>
      <c r="C103" s="222"/>
      <c r="D103" s="173"/>
      <c r="E103" s="213"/>
      <c r="F103" s="213"/>
      <c r="G103" s="316">
        <f>Parameters!F50</f>
        <v>0</v>
      </c>
      <c r="H103" s="875" t="str">
        <f>IF(AND(ISNUMBER(D103),ISNUMBER(G103)),D103*G103,"")</f>
        <v/>
      </c>
      <c r="I103" s="594"/>
      <c r="J103" s="594"/>
      <c r="K103" s="776"/>
    </row>
    <row r="104" spans="1:11" ht="15" customHeight="1" x14ac:dyDescent="0.25">
      <c r="A104" s="820"/>
      <c r="B104" s="873" t="str">
        <f>Parameters!B51</f>
        <v>Category 2</v>
      </c>
      <c r="C104" s="222"/>
      <c r="D104" s="173"/>
      <c r="E104" s="213"/>
      <c r="F104" s="213"/>
      <c r="G104" s="316">
        <f>Parameters!F51</f>
        <v>0</v>
      </c>
      <c r="H104" s="875" t="str">
        <f>IF(AND(ISNUMBER(D104),ISNUMBER(G104)),D104*G104,"")</f>
        <v/>
      </c>
      <c r="I104" s="594"/>
      <c r="J104" s="594"/>
      <c r="K104" s="776"/>
    </row>
    <row r="105" spans="1:11" ht="15" customHeight="1" x14ac:dyDescent="0.25">
      <c r="A105" s="820"/>
      <c r="B105" s="873" t="str">
        <f>Parameters!B52</f>
        <v>Category 3</v>
      </c>
      <c r="C105" s="222"/>
      <c r="D105" s="173"/>
      <c r="E105" s="213"/>
      <c r="F105" s="213"/>
      <c r="G105" s="316">
        <f>Parameters!F52</f>
        <v>0</v>
      </c>
      <c r="H105" s="875" t="str">
        <f>IF(AND(ISNUMBER(D105),ISNUMBER(G105)),D105*G105,"")</f>
        <v/>
      </c>
      <c r="I105" s="594"/>
      <c r="J105" s="594"/>
      <c r="K105" s="776"/>
    </row>
    <row r="106" spans="1:11" ht="15" customHeight="1" x14ac:dyDescent="0.25">
      <c r="A106" s="820"/>
      <c r="B106" s="825" t="s">
        <v>443</v>
      </c>
      <c r="C106" s="831" t="s">
        <v>563</v>
      </c>
      <c r="D106" s="206"/>
      <c r="E106" s="213"/>
      <c r="F106" s="213"/>
      <c r="G106" s="220"/>
      <c r="H106" s="221"/>
      <c r="I106" s="594"/>
      <c r="J106" s="594"/>
      <c r="K106" s="776"/>
    </row>
    <row r="107" spans="1:11" ht="15" customHeight="1" x14ac:dyDescent="0.25">
      <c r="A107" s="820"/>
      <c r="B107" s="871" t="s">
        <v>368</v>
      </c>
      <c r="C107" s="831">
        <v>84</v>
      </c>
      <c r="D107" s="173"/>
      <c r="E107" s="213"/>
      <c r="F107" s="213"/>
      <c r="G107" s="316">
        <f>Parameters!F53</f>
        <v>0</v>
      </c>
      <c r="H107" s="875" t="str">
        <f>IF(AND(ISNUMBER(D107),ISNUMBER(G107)),D107*G107,"")</f>
        <v/>
      </c>
      <c r="I107" s="594"/>
      <c r="J107" s="594"/>
      <c r="K107" s="776"/>
    </row>
    <row r="108" spans="1:11" ht="15" customHeight="1" x14ac:dyDescent="0.25">
      <c r="A108" s="820"/>
      <c r="B108" s="874" t="s">
        <v>369</v>
      </c>
      <c r="C108" s="834">
        <v>82</v>
      </c>
      <c r="D108" s="168"/>
      <c r="E108" s="223"/>
      <c r="F108" s="223"/>
      <c r="G108" s="876">
        <v>0</v>
      </c>
      <c r="H108" s="877" t="str">
        <f>IF(AND(ISNUMBER(D108),ISNUMBER(G108)),D108*G108,"")</f>
        <v/>
      </c>
      <c r="I108" s="594"/>
      <c r="J108" s="594"/>
      <c r="K108" s="776"/>
    </row>
    <row r="109" spans="1:11" ht="15" customHeight="1" x14ac:dyDescent="0.25">
      <c r="A109" s="820"/>
      <c r="B109" s="856" t="s">
        <v>370</v>
      </c>
      <c r="C109" s="226"/>
      <c r="D109" s="227"/>
      <c r="E109" s="228"/>
      <c r="F109" s="228"/>
      <c r="G109" s="229"/>
      <c r="H109" s="878" t="str">
        <f>IF(AND(ISNUMBER(H91),ISNUMBER(H92),ISNUMBER(H98),ISNUMBER(H99),ISNUMBER(H100),ISNUMBER(H101),ISNUMBER(H108)),SUM(H88:H89,H91:H92,H95:H96,H98:H101,H103:H105,H107:H108),"")</f>
        <v/>
      </c>
      <c r="I109" s="594"/>
      <c r="J109" s="594"/>
      <c r="K109" s="776"/>
    </row>
    <row r="110" spans="1:11" s="764" customFormat="1" ht="60" customHeight="1" x14ac:dyDescent="0.3">
      <c r="A110" s="1956" t="s">
        <v>627</v>
      </c>
      <c r="B110" s="1957"/>
      <c r="C110" s="1957"/>
      <c r="D110" s="1957"/>
      <c r="E110" s="1957"/>
      <c r="F110" s="1957"/>
      <c r="G110" s="1957"/>
      <c r="H110" s="1957"/>
      <c r="I110" s="1957"/>
      <c r="J110" s="1957"/>
      <c r="K110" s="1961"/>
    </row>
    <row r="111" spans="1:11" ht="30" customHeight="1" x14ac:dyDescent="0.25">
      <c r="A111" s="820"/>
      <c r="B111" s="781"/>
      <c r="C111" s="1101" t="s">
        <v>568</v>
      </c>
      <c r="D111" s="1101" t="s">
        <v>323</v>
      </c>
      <c r="E111" s="151"/>
      <c r="F111" s="151"/>
      <c r="G111" s="1101" t="s">
        <v>335</v>
      </c>
      <c r="H111" s="822" t="s">
        <v>336</v>
      </c>
      <c r="I111" s="594"/>
      <c r="J111" s="594"/>
      <c r="K111" s="776"/>
    </row>
    <row r="112" spans="1:11" ht="15" customHeight="1" x14ac:dyDescent="0.25">
      <c r="A112" s="820"/>
      <c r="B112" s="326" t="s">
        <v>371</v>
      </c>
      <c r="C112" s="830" t="s">
        <v>444</v>
      </c>
      <c r="D112" s="230"/>
      <c r="E112" s="231"/>
      <c r="F112" s="231"/>
      <c r="G112" s="230"/>
      <c r="H112" s="232"/>
      <c r="I112" s="594"/>
      <c r="J112" s="594"/>
      <c r="K112" s="776"/>
    </row>
    <row r="113" spans="1:11" ht="15" customHeight="1" x14ac:dyDescent="0.25">
      <c r="A113" s="820"/>
      <c r="B113" s="825" t="s">
        <v>372</v>
      </c>
      <c r="C113" s="233" t="s">
        <v>445</v>
      </c>
      <c r="D113" s="234"/>
      <c r="E113" s="213"/>
      <c r="F113" s="213"/>
      <c r="G113" s="234" t="s">
        <v>360</v>
      </c>
      <c r="H113" s="235"/>
      <c r="I113" s="594"/>
      <c r="J113" s="594"/>
      <c r="K113" s="776"/>
    </row>
    <row r="114" spans="1:11" ht="15" customHeight="1" x14ac:dyDescent="0.25">
      <c r="A114" s="820"/>
      <c r="B114" s="871" t="s">
        <v>361</v>
      </c>
      <c r="C114" s="233" t="s">
        <v>446</v>
      </c>
      <c r="D114" s="234"/>
      <c r="E114" s="213"/>
      <c r="F114" s="213"/>
      <c r="G114" s="234"/>
      <c r="H114" s="235"/>
      <c r="I114" s="594"/>
      <c r="J114" s="594"/>
      <c r="K114" s="776"/>
    </row>
    <row r="115" spans="1:11" ht="15" customHeight="1" x14ac:dyDescent="0.25">
      <c r="A115" s="820"/>
      <c r="B115" s="879" t="s">
        <v>457</v>
      </c>
      <c r="C115" s="831" t="s">
        <v>447</v>
      </c>
      <c r="D115" s="216"/>
      <c r="E115" s="213"/>
      <c r="F115" s="213"/>
      <c r="G115" s="217"/>
      <c r="H115" s="209"/>
      <c r="I115" s="594"/>
      <c r="J115" s="594"/>
      <c r="K115" s="776"/>
    </row>
    <row r="116" spans="1:11" ht="15" customHeight="1" x14ac:dyDescent="0.25">
      <c r="A116" s="820"/>
      <c r="B116" s="872" t="s">
        <v>439</v>
      </c>
      <c r="C116" s="831" t="s">
        <v>448</v>
      </c>
      <c r="D116" s="216"/>
      <c r="E116" s="213"/>
      <c r="F116" s="213"/>
      <c r="G116" s="217"/>
      <c r="H116" s="209"/>
      <c r="I116" s="594"/>
      <c r="J116" s="594"/>
      <c r="K116" s="776"/>
    </row>
    <row r="117" spans="1:11" ht="15" customHeight="1" x14ac:dyDescent="0.25">
      <c r="A117" s="820"/>
      <c r="B117" s="880" t="s">
        <v>440</v>
      </c>
      <c r="C117" s="831" t="s">
        <v>448</v>
      </c>
      <c r="D117" s="173"/>
      <c r="E117" s="213"/>
      <c r="F117" s="213"/>
      <c r="G117" s="316">
        <v>0.03</v>
      </c>
      <c r="H117" s="875" t="str">
        <f>IF(AND(ISNUMBER(D117),ISNUMBER(G117)),D117*G117,"")</f>
        <v/>
      </c>
      <c r="I117" s="594"/>
      <c r="J117" s="594"/>
      <c r="K117" s="776"/>
    </row>
    <row r="118" spans="1:11" ht="15" customHeight="1" x14ac:dyDescent="0.25">
      <c r="A118" s="820"/>
      <c r="B118" s="880" t="s">
        <v>441</v>
      </c>
      <c r="C118" s="831" t="s">
        <v>448</v>
      </c>
      <c r="D118" s="173"/>
      <c r="E118" s="213"/>
      <c r="F118" s="213"/>
      <c r="G118" s="316">
        <v>0.03</v>
      </c>
      <c r="H118" s="875" t="str">
        <f>IF(AND(ISNUMBER(D118),ISNUMBER(G118)),D118*G118,"")</f>
        <v/>
      </c>
      <c r="I118" s="594"/>
      <c r="J118" s="594"/>
      <c r="K118" s="776"/>
    </row>
    <row r="119" spans="1:11" ht="15" customHeight="1" x14ac:dyDescent="0.25">
      <c r="A119" s="820"/>
      <c r="B119" s="872" t="s">
        <v>442</v>
      </c>
      <c r="C119" s="831" t="s">
        <v>449</v>
      </c>
      <c r="D119" s="216"/>
      <c r="E119" s="213"/>
      <c r="F119" s="213"/>
      <c r="G119" s="217"/>
      <c r="H119" s="209"/>
      <c r="I119" s="594"/>
      <c r="J119" s="594"/>
      <c r="K119" s="776"/>
    </row>
    <row r="120" spans="1:11" ht="15" customHeight="1" x14ac:dyDescent="0.25">
      <c r="A120" s="820"/>
      <c r="B120" s="880" t="s">
        <v>440</v>
      </c>
      <c r="C120" s="831" t="s">
        <v>449</v>
      </c>
      <c r="D120" s="167"/>
      <c r="E120" s="213"/>
      <c r="F120" s="213"/>
      <c r="G120" s="316">
        <v>0.05</v>
      </c>
      <c r="H120" s="875" t="str">
        <f>IF(AND(ISNUMBER(D120),ISNUMBER(G120)),D120*G120,"")</f>
        <v/>
      </c>
      <c r="I120" s="594"/>
      <c r="J120" s="594"/>
      <c r="K120" s="776"/>
    </row>
    <row r="121" spans="1:11" ht="15" customHeight="1" x14ac:dyDescent="0.25">
      <c r="A121" s="820"/>
      <c r="B121" s="880" t="s">
        <v>441</v>
      </c>
      <c r="C121" s="831" t="s">
        <v>449</v>
      </c>
      <c r="D121" s="167"/>
      <c r="E121" s="213"/>
      <c r="F121" s="213"/>
      <c r="G121" s="316">
        <v>0.05</v>
      </c>
      <c r="H121" s="875" t="str">
        <f>IF(AND(ISNUMBER(D121),ISNUMBER(G121)),D121*G121,"")</f>
        <v/>
      </c>
      <c r="I121" s="594"/>
      <c r="J121" s="594"/>
      <c r="K121" s="776"/>
    </row>
    <row r="122" spans="1:11" ht="30" customHeight="1" x14ac:dyDescent="0.25">
      <c r="A122" s="820"/>
      <c r="B122" s="879" t="s">
        <v>458</v>
      </c>
      <c r="C122" s="831" t="s">
        <v>447</v>
      </c>
      <c r="D122" s="216"/>
      <c r="E122" s="213"/>
      <c r="F122" s="213"/>
      <c r="G122" s="217"/>
      <c r="H122" s="209"/>
      <c r="I122" s="594"/>
      <c r="J122" s="594"/>
      <c r="K122" s="776"/>
    </row>
    <row r="123" spans="1:11" ht="15" customHeight="1" x14ac:dyDescent="0.25">
      <c r="A123" s="820"/>
      <c r="B123" s="872" t="s">
        <v>439</v>
      </c>
      <c r="C123" s="831" t="s">
        <v>448</v>
      </c>
      <c r="D123" s="216"/>
      <c r="E123" s="213"/>
      <c r="F123" s="213"/>
      <c r="G123" s="217"/>
      <c r="H123" s="209"/>
      <c r="I123" s="594"/>
      <c r="J123" s="594"/>
      <c r="K123" s="776"/>
    </row>
    <row r="124" spans="1:11" ht="15" customHeight="1" x14ac:dyDescent="0.25">
      <c r="A124" s="820"/>
      <c r="B124" s="880" t="s">
        <v>440</v>
      </c>
      <c r="C124" s="831" t="s">
        <v>448</v>
      </c>
      <c r="D124" s="173"/>
      <c r="E124" s="213"/>
      <c r="F124" s="213"/>
      <c r="G124" s="316">
        <v>0.03</v>
      </c>
      <c r="H124" s="875" t="str">
        <f>IF(AND(ISNUMBER(D124),ISNUMBER(G124)),D124*G124,"")</f>
        <v/>
      </c>
      <c r="I124" s="594"/>
      <c r="J124" s="594"/>
      <c r="K124" s="776"/>
    </row>
    <row r="125" spans="1:11" ht="15" customHeight="1" x14ac:dyDescent="0.25">
      <c r="A125" s="820"/>
      <c r="B125" s="880" t="s">
        <v>441</v>
      </c>
      <c r="C125" s="831" t="s">
        <v>448</v>
      </c>
      <c r="D125" s="173"/>
      <c r="E125" s="213"/>
      <c r="F125" s="213"/>
      <c r="G125" s="316">
        <v>0.03</v>
      </c>
      <c r="H125" s="875" t="str">
        <f>IF(AND(ISNUMBER(D125),ISNUMBER(G125)),D125*G125,"")</f>
        <v/>
      </c>
      <c r="I125" s="594"/>
      <c r="J125" s="594"/>
      <c r="K125" s="776"/>
    </row>
    <row r="126" spans="1:11" ht="15" customHeight="1" x14ac:dyDescent="0.25">
      <c r="A126" s="820"/>
      <c r="B126" s="872" t="s">
        <v>442</v>
      </c>
      <c r="C126" s="831" t="s">
        <v>449</v>
      </c>
      <c r="D126" s="216"/>
      <c r="E126" s="213"/>
      <c r="F126" s="213"/>
      <c r="G126" s="217"/>
      <c r="H126" s="209"/>
      <c r="I126" s="594"/>
      <c r="J126" s="594"/>
      <c r="K126" s="776"/>
    </row>
    <row r="127" spans="1:11" ht="15" customHeight="1" x14ac:dyDescent="0.25">
      <c r="A127" s="820"/>
      <c r="B127" s="880" t="s">
        <v>440</v>
      </c>
      <c r="C127" s="831" t="s">
        <v>449</v>
      </c>
      <c r="D127" s="167"/>
      <c r="E127" s="213"/>
      <c r="F127" s="213"/>
      <c r="G127" s="316">
        <v>0.05</v>
      </c>
      <c r="H127" s="875" t="str">
        <f>IF(AND(ISNUMBER(D127),ISNUMBER(G127)),D127*G127,"")</f>
        <v/>
      </c>
      <c r="I127" s="594"/>
      <c r="J127" s="594"/>
      <c r="K127" s="776"/>
    </row>
    <row r="128" spans="1:11" ht="15" customHeight="1" x14ac:dyDescent="0.25">
      <c r="A128" s="820"/>
      <c r="B128" s="880" t="s">
        <v>441</v>
      </c>
      <c r="C128" s="831" t="s">
        <v>449</v>
      </c>
      <c r="D128" s="167"/>
      <c r="E128" s="213"/>
      <c r="F128" s="213"/>
      <c r="G128" s="316">
        <v>0.05</v>
      </c>
      <c r="H128" s="875" t="str">
        <f>IF(AND(ISNUMBER(D128),ISNUMBER(G128)),D128*G128,"")</f>
        <v/>
      </c>
      <c r="I128" s="594"/>
      <c r="J128" s="594"/>
      <c r="K128" s="776"/>
    </row>
    <row r="129" spans="1:11" ht="15" customHeight="1" x14ac:dyDescent="0.25">
      <c r="A129" s="820"/>
      <c r="B129" s="879" t="s">
        <v>362</v>
      </c>
      <c r="C129" s="831" t="s">
        <v>450</v>
      </c>
      <c r="D129" s="236"/>
      <c r="E129" s="213"/>
      <c r="F129" s="213"/>
      <c r="G129" s="316">
        <v>0.1</v>
      </c>
      <c r="H129" s="875" t="str">
        <f>IF(AND(ISNUMBER(D129),ISNUMBER(G129)),D129*G129,"")</f>
        <v/>
      </c>
      <c r="I129" s="594"/>
      <c r="J129" s="594"/>
      <c r="K129" s="776"/>
    </row>
    <row r="130" spans="1:11" ht="15" customHeight="1" x14ac:dyDescent="0.25">
      <c r="A130" s="820"/>
      <c r="B130" s="871" t="s">
        <v>363</v>
      </c>
      <c r="C130" s="831" t="s">
        <v>450</v>
      </c>
      <c r="D130" s="236"/>
      <c r="E130" s="213"/>
      <c r="F130" s="213"/>
      <c r="G130" s="316">
        <v>0.1</v>
      </c>
      <c r="H130" s="875" t="str">
        <f>IF(AND(ISNUMBER(D130),ISNUMBER(G130)),D130*G130,"")</f>
        <v/>
      </c>
      <c r="I130" s="594"/>
      <c r="J130" s="594"/>
      <c r="K130" s="776"/>
    </row>
    <row r="131" spans="1:11" ht="15" customHeight="1" x14ac:dyDescent="0.25">
      <c r="A131" s="820"/>
      <c r="B131" s="871" t="s">
        <v>364</v>
      </c>
      <c r="C131" s="831" t="s">
        <v>450</v>
      </c>
      <c r="D131" s="234"/>
      <c r="E131" s="213"/>
      <c r="F131" s="213"/>
      <c r="G131" s="234"/>
      <c r="H131" s="235"/>
      <c r="I131" s="594"/>
      <c r="J131" s="594"/>
      <c r="K131" s="776"/>
    </row>
    <row r="132" spans="1:11" ht="15" customHeight="1" x14ac:dyDescent="0.25">
      <c r="A132" s="820"/>
      <c r="B132" s="881" t="str">
        <f>Parameters!B50</f>
        <v>Category 1</v>
      </c>
      <c r="C132" s="222"/>
      <c r="D132" s="173"/>
      <c r="E132" s="213"/>
      <c r="F132" s="213"/>
      <c r="G132" s="316">
        <f>Parameters!G50</f>
        <v>0</v>
      </c>
      <c r="H132" s="875" t="str">
        <f>IF(AND(ISNUMBER(D132),ISNUMBER(G132)),D132*G132,"")</f>
        <v/>
      </c>
      <c r="I132" s="594"/>
      <c r="J132" s="594"/>
      <c r="K132" s="776"/>
    </row>
    <row r="133" spans="1:11" ht="15" customHeight="1" x14ac:dyDescent="0.25">
      <c r="A133" s="820"/>
      <c r="B133" s="881" t="str">
        <f>Parameters!B51</f>
        <v>Category 2</v>
      </c>
      <c r="C133" s="222"/>
      <c r="D133" s="173"/>
      <c r="E133" s="213"/>
      <c r="F133" s="213"/>
      <c r="G133" s="316">
        <f>Parameters!G51</f>
        <v>0</v>
      </c>
      <c r="H133" s="875" t="str">
        <f>IF(AND(ISNUMBER(D133),ISNUMBER(G133)),D133*G133,"")</f>
        <v/>
      </c>
      <c r="I133" s="594"/>
      <c r="J133" s="594"/>
      <c r="K133" s="776"/>
    </row>
    <row r="134" spans="1:11" ht="15" customHeight="1" x14ac:dyDescent="0.25">
      <c r="A134" s="820"/>
      <c r="B134" s="881" t="str">
        <f>Parameters!B52</f>
        <v>Category 3</v>
      </c>
      <c r="C134" s="222"/>
      <c r="D134" s="173"/>
      <c r="E134" s="213"/>
      <c r="F134" s="213"/>
      <c r="G134" s="316">
        <f>Parameters!G52</f>
        <v>0</v>
      </c>
      <c r="H134" s="875" t="str">
        <f>IF(AND(ISNUMBER(D134),ISNUMBER(G134)),D134*G134,"")</f>
        <v/>
      </c>
      <c r="I134" s="594"/>
      <c r="J134" s="594"/>
      <c r="K134" s="776"/>
    </row>
    <row r="135" spans="1:11" ht="15" customHeight="1" x14ac:dyDescent="0.25">
      <c r="A135" s="820"/>
      <c r="B135" s="871" t="s">
        <v>459</v>
      </c>
      <c r="C135" s="831" t="s">
        <v>451</v>
      </c>
      <c r="D135" s="234"/>
      <c r="E135" s="213"/>
      <c r="F135" s="213"/>
      <c r="G135" s="234"/>
      <c r="H135" s="235"/>
      <c r="I135" s="594"/>
      <c r="J135" s="594"/>
      <c r="K135" s="776"/>
    </row>
    <row r="136" spans="1:11" ht="15" customHeight="1" x14ac:dyDescent="0.25">
      <c r="A136" s="820"/>
      <c r="B136" s="879" t="s">
        <v>368</v>
      </c>
      <c r="C136" s="831" t="s">
        <v>452</v>
      </c>
      <c r="D136" s="173"/>
      <c r="E136" s="213"/>
      <c r="F136" s="213"/>
      <c r="G136" s="316">
        <f>Parameters!G53</f>
        <v>0</v>
      </c>
      <c r="H136" s="875" t="str">
        <f>IF(AND(ISNUMBER(D136),ISNUMBER(G136)),D136*G136,"")</f>
        <v/>
      </c>
      <c r="I136" s="594"/>
      <c r="J136" s="594"/>
      <c r="K136" s="776"/>
    </row>
    <row r="137" spans="1:11" ht="15" customHeight="1" x14ac:dyDescent="0.25">
      <c r="A137" s="820"/>
      <c r="B137" s="879" t="s">
        <v>26</v>
      </c>
      <c r="C137" s="831" t="s">
        <v>453</v>
      </c>
      <c r="D137" s="236"/>
      <c r="E137" s="213"/>
      <c r="F137" s="213"/>
      <c r="G137" s="316">
        <v>0</v>
      </c>
      <c r="H137" s="875" t="str">
        <f>IF(AND(ISNUMBER(D137),ISNUMBER(G137)),D137*G137,"")</f>
        <v/>
      </c>
      <c r="I137" s="594"/>
      <c r="J137" s="594"/>
      <c r="K137" s="776"/>
    </row>
    <row r="138" spans="1:11" ht="15" customHeight="1" x14ac:dyDescent="0.25">
      <c r="A138" s="820"/>
      <c r="B138" s="825" t="s">
        <v>373</v>
      </c>
      <c r="C138" s="831" t="s">
        <v>454</v>
      </c>
      <c r="D138" s="234"/>
      <c r="E138" s="213"/>
      <c r="F138" s="213"/>
      <c r="G138" s="234"/>
      <c r="H138" s="237"/>
      <c r="I138" s="594"/>
      <c r="J138" s="594"/>
      <c r="K138" s="776"/>
    </row>
    <row r="139" spans="1:11" ht="15" customHeight="1" x14ac:dyDescent="0.25">
      <c r="A139" s="820"/>
      <c r="B139" s="871" t="s">
        <v>374</v>
      </c>
      <c r="C139" s="831" t="s">
        <v>454</v>
      </c>
      <c r="D139" s="234"/>
      <c r="E139" s="213"/>
      <c r="F139" s="213"/>
      <c r="G139" s="234"/>
      <c r="H139" s="237"/>
      <c r="I139" s="594"/>
      <c r="J139" s="594"/>
      <c r="K139" s="776"/>
    </row>
    <row r="140" spans="1:11" ht="15" customHeight="1" x14ac:dyDescent="0.25">
      <c r="A140" s="820"/>
      <c r="B140" s="879" t="s">
        <v>593</v>
      </c>
      <c r="C140" s="831">
        <v>104</v>
      </c>
      <c r="D140" s="173"/>
      <c r="E140" s="213"/>
      <c r="F140" s="213"/>
      <c r="G140" s="316">
        <v>0.03</v>
      </c>
      <c r="H140" s="875" t="str">
        <f>IF(AND(ISNUMBER(D140),ISNUMBER(G140)),D140*G140,"")</f>
        <v/>
      </c>
      <c r="I140" s="594"/>
      <c r="J140" s="594"/>
      <c r="K140" s="776"/>
    </row>
    <row r="141" spans="1:11" ht="15" customHeight="1" x14ac:dyDescent="0.25">
      <c r="A141" s="820"/>
      <c r="B141" s="879" t="s">
        <v>594</v>
      </c>
      <c r="C141" s="831">
        <v>104</v>
      </c>
      <c r="D141" s="236"/>
      <c r="E141" s="213"/>
      <c r="F141" s="213"/>
      <c r="G141" s="316">
        <v>0.05</v>
      </c>
      <c r="H141" s="875" t="str">
        <f>IF(AND(ISNUMBER(D141),ISNUMBER(G141)),D141*G141,"")</f>
        <v/>
      </c>
      <c r="I141" s="594"/>
      <c r="J141" s="594"/>
      <c r="K141" s="776"/>
    </row>
    <row r="142" spans="1:11" ht="15" customHeight="1" x14ac:dyDescent="0.25">
      <c r="A142" s="820"/>
      <c r="B142" s="879" t="s">
        <v>375</v>
      </c>
      <c r="C142" s="831" t="s">
        <v>455</v>
      </c>
      <c r="D142" s="236"/>
      <c r="E142" s="213"/>
      <c r="F142" s="213"/>
      <c r="G142" s="316">
        <v>0.25</v>
      </c>
      <c r="H142" s="875" t="str">
        <f>IF(AND(ISNUMBER(D142),ISNUMBER(G142)),D142*G142,"")</f>
        <v/>
      </c>
      <c r="I142" s="594"/>
      <c r="J142" s="594"/>
      <c r="K142" s="776"/>
    </row>
    <row r="143" spans="1:11" ht="15" customHeight="1" x14ac:dyDescent="0.25">
      <c r="A143" s="820"/>
      <c r="B143" s="871" t="s">
        <v>186</v>
      </c>
      <c r="C143" s="831" t="s">
        <v>454</v>
      </c>
      <c r="D143" s="234"/>
      <c r="E143" s="213"/>
      <c r="F143" s="213"/>
      <c r="G143" s="220"/>
      <c r="H143" s="221"/>
      <c r="I143" s="594"/>
      <c r="J143" s="594"/>
      <c r="K143" s="776"/>
    </row>
    <row r="144" spans="1:11" ht="15" customHeight="1" x14ac:dyDescent="0.25">
      <c r="A144" s="820"/>
      <c r="B144" s="879" t="s">
        <v>593</v>
      </c>
      <c r="C144" s="831">
        <v>104</v>
      </c>
      <c r="D144" s="173"/>
      <c r="E144" s="213"/>
      <c r="F144" s="213"/>
      <c r="G144" s="316">
        <v>0.03</v>
      </c>
      <c r="H144" s="875" t="str">
        <f>IF(AND(ISNUMBER(D144),ISNUMBER(G144)),D144*G144,"")</f>
        <v/>
      </c>
      <c r="I144" s="594"/>
      <c r="J144" s="594"/>
      <c r="K144" s="776"/>
    </row>
    <row r="145" spans="1:11" ht="15" customHeight="1" x14ac:dyDescent="0.25">
      <c r="A145" s="820"/>
      <c r="B145" s="879" t="s">
        <v>594</v>
      </c>
      <c r="C145" s="831">
        <v>104</v>
      </c>
      <c r="D145" s="236"/>
      <c r="E145" s="213"/>
      <c r="F145" s="213"/>
      <c r="G145" s="316">
        <v>0.05</v>
      </c>
      <c r="H145" s="875" t="str">
        <f>IF(AND(ISNUMBER(D145),ISNUMBER(G145)),D145*G145,"")</f>
        <v/>
      </c>
      <c r="I145" s="594"/>
      <c r="J145" s="594"/>
      <c r="K145" s="776"/>
    </row>
    <row r="146" spans="1:11" ht="15" customHeight="1" x14ac:dyDescent="0.25">
      <c r="A146" s="820"/>
      <c r="B146" s="879" t="s">
        <v>375</v>
      </c>
      <c r="C146" s="831" t="s">
        <v>455</v>
      </c>
      <c r="D146" s="236"/>
      <c r="E146" s="213"/>
      <c r="F146" s="213"/>
      <c r="G146" s="316">
        <v>0.25</v>
      </c>
      <c r="H146" s="875" t="str">
        <f>IF(AND(ISNUMBER(D146),ISNUMBER(G146)),D146*G146,"")</f>
        <v/>
      </c>
      <c r="I146" s="594"/>
      <c r="J146" s="594"/>
      <c r="K146" s="776"/>
    </row>
    <row r="147" spans="1:11" ht="15" customHeight="1" x14ac:dyDescent="0.25">
      <c r="A147" s="820"/>
      <c r="B147" s="871" t="s">
        <v>376</v>
      </c>
      <c r="C147" s="831" t="s">
        <v>454</v>
      </c>
      <c r="D147" s="234"/>
      <c r="E147" s="213"/>
      <c r="F147" s="213"/>
      <c r="G147" s="220"/>
      <c r="H147" s="221"/>
      <c r="I147" s="594"/>
      <c r="J147" s="594"/>
      <c r="K147" s="776"/>
    </row>
    <row r="148" spans="1:11" ht="15" customHeight="1" x14ac:dyDescent="0.25">
      <c r="A148" s="820"/>
      <c r="B148" s="879" t="s">
        <v>593</v>
      </c>
      <c r="C148" s="831">
        <v>104</v>
      </c>
      <c r="D148" s="173"/>
      <c r="E148" s="213"/>
      <c r="F148" s="213"/>
      <c r="G148" s="316">
        <v>0.03</v>
      </c>
      <c r="H148" s="875" t="str">
        <f>IF(AND(ISNUMBER(D148),ISNUMBER(G148)),D148*G148,"")</f>
        <v/>
      </c>
      <c r="I148" s="594"/>
      <c r="J148" s="594"/>
      <c r="K148" s="776"/>
    </row>
    <row r="149" spans="1:11" ht="15" customHeight="1" x14ac:dyDescent="0.25">
      <c r="A149" s="820"/>
      <c r="B149" s="879" t="s">
        <v>594</v>
      </c>
      <c r="C149" s="831">
        <v>104</v>
      </c>
      <c r="D149" s="236"/>
      <c r="E149" s="213"/>
      <c r="F149" s="213"/>
      <c r="G149" s="316">
        <v>0.05</v>
      </c>
      <c r="H149" s="875" t="str">
        <f>IF(AND(ISNUMBER(D149),ISNUMBER(G149)),D149*G149,"")</f>
        <v/>
      </c>
      <c r="I149" s="594"/>
      <c r="J149" s="594"/>
      <c r="K149" s="776"/>
    </row>
    <row r="150" spans="1:11" ht="15" customHeight="1" x14ac:dyDescent="0.25">
      <c r="A150" s="820"/>
      <c r="B150" s="879" t="s">
        <v>375</v>
      </c>
      <c r="C150" s="831" t="s">
        <v>455</v>
      </c>
      <c r="D150" s="236"/>
      <c r="E150" s="213"/>
      <c r="F150" s="213"/>
      <c r="G150" s="316">
        <v>0.25</v>
      </c>
      <c r="H150" s="875" t="str">
        <f>IF(AND(ISNUMBER(D150),ISNUMBER(G150)),D150*G150,"")</f>
        <v/>
      </c>
      <c r="I150" s="594"/>
      <c r="J150" s="594"/>
      <c r="K150" s="776"/>
    </row>
    <row r="151" spans="1:11" ht="15" customHeight="1" x14ac:dyDescent="0.25">
      <c r="A151" s="820"/>
      <c r="B151" s="871" t="s">
        <v>127</v>
      </c>
      <c r="C151" s="831" t="s">
        <v>454</v>
      </c>
      <c r="D151" s="234"/>
      <c r="E151" s="213"/>
      <c r="F151" s="213"/>
      <c r="G151" s="220"/>
      <c r="H151" s="221"/>
      <c r="I151" s="594"/>
      <c r="J151" s="594"/>
      <c r="K151" s="776"/>
    </row>
    <row r="152" spans="1:11" ht="15" customHeight="1" x14ac:dyDescent="0.25">
      <c r="A152" s="820"/>
      <c r="B152" s="879" t="s">
        <v>593</v>
      </c>
      <c r="C152" s="831">
        <v>104</v>
      </c>
      <c r="D152" s="173"/>
      <c r="E152" s="213"/>
      <c r="F152" s="213"/>
      <c r="G152" s="316">
        <v>0.03</v>
      </c>
      <c r="H152" s="875" t="str">
        <f>IF(AND(ISNUMBER(D152),ISNUMBER(G152)),D152*G152,"")</f>
        <v/>
      </c>
      <c r="I152" s="594"/>
      <c r="J152" s="594"/>
      <c r="K152" s="776"/>
    </row>
    <row r="153" spans="1:11" ht="15" customHeight="1" x14ac:dyDescent="0.25">
      <c r="A153" s="820"/>
      <c r="B153" s="879" t="s">
        <v>594</v>
      </c>
      <c r="C153" s="831">
        <v>104</v>
      </c>
      <c r="D153" s="236"/>
      <c r="E153" s="213"/>
      <c r="F153" s="213"/>
      <c r="G153" s="316">
        <v>0.05</v>
      </c>
      <c r="H153" s="875" t="str">
        <f>IF(AND(ISNUMBER(D153),ISNUMBER(G153)),D153*G153,"")</f>
        <v/>
      </c>
      <c r="I153" s="594"/>
      <c r="J153" s="594"/>
      <c r="K153" s="776"/>
    </row>
    <row r="154" spans="1:11" ht="15" customHeight="1" x14ac:dyDescent="0.25">
      <c r="A154" s="820"/>
      <c r="B154" s="879" t="s">
        <v>375</v>
      </c>
      <c r="C154" s="831" t="s">
        <v>455</v>
      </c>
      <c r="D154" s="236"/>
      <c r="E154" s="213"/>
      <c r="F154" s="213"/>
      <c r="G154" s="316">
        <v>0.25</v>
      </c>
      <c r="H154" s="875" t="str">
        <f>IF(AND(ISNUMBER(D154),ISNUMBER(G154)),D154*G154,"")</f>
        <v/>
      </c>
      <c r="I154" s="594"/>
      <c r="J154" s="594"/>
      <c r="K154" s="776"/>
    </row>
    <row r="155" spans="1:11" ht="15" customHeight="1" x14ac:dyDescent="0.25">
      <c r="A155" s="820"/>
      <c r="B155" s="825" t="s">
        <v>126</v>
      </c>
      <c r="C155" s="831" t="s">
        <v>579</v>
      </c>
      <c r="D155" s="234"/>
      <c r="E155" s="213"/>
      <c r="F155" s="213"/>
      <c r="G155" s="234"/>
      <c r="H155" s="235"/>
      <c r="I155" s="594"/>
      <c r="J155" s="594"/>
      <c r="K155" s="776"/>
    </row>
    <row r="156" spans="1:11" ht="15" customHeight="1" x14ac:dyDescent="0.25">
      <c r="A156" s="820"/>
      <c r="B156" s="871" t="s">
        <v>460</v>
      </c>
      <c r="C156" s="831" t="s">
        <v>456</v>
      </c>
      <c r="D156" s="234"/>
      <c r="E156" s="213"/>
      <c r="F156" s="213"/>
      <c r="G156" s="234"/>
      <c r="H156" s="235"/>
      <c r="I156" s="594"/>
      <c r="J156" s="594"/>
      <c r="K156" s="776"/>
    </row>
    <row r="157" spans="1:11" ht="15" customHeight="1" x14ac:dyDescent="0.25">
      <c r="A157" s="820"/>
      <c r="B157" s="879" t="s">
        <v>461</v>
      </c>
      <c r="C157" s="831">
        <v>108</v>
      </c>
      <c r="D157" s="236"/>
      <c r="E157" s="213"/>
      <c r="F157" s="213"/>
      <c r="G157" s="316">
        <v>0.2</v>
      </c>
      <c r="H157" s="875" t="str">
        <f>IF(AND(ISNUMBER(D157),ISNUMBER(G157)),D157*G157,"")</f>
        <v/>
      </c>
      <c r="I157" s="594"/>
      <c r="J157" s="594"/>
      <c r="K157" s="776"/>
    </row>
    <row r="158" spans="1:11" ht="15" customHeight="1" x14ac:dyDescent="0.25">
      <c r="A158" s="820"/>
      <c r="B158" s="879" t="s">
        <v>462</v>
      </c>
      <c r="C158" s="831">
        <v>107</v>
      </c>
      <c r="D158" s="236"/>
      <c r="E158" s="213"/>
      <c r="F158" s="213"/>
      <c r="G158" s="316">
        <v>0.4</v>
      </c>
      <c r="H158" s="875" t="str">
        <f>IF(AND(ISNUMBER(D158),ISNUMBER(G158)),D158*G158,"")</f>
        <v/>
      </c>
      <c r="I158" s="594"/>
      <c r="J158" s="594"/>
      <c r="K158" s="776"/>
    </row>
    <row r="159" spans="1:11" ht="15" customHeight="1" x14ac:dyDescent="0.25">
      <c r="A159" s="820"/>
      <c r="B159" s="871" t="s">
        <v>463</v>
      </c>
      <c r="C159" s="831" t="s">
        <v>456</v>
      </c>
      <c r="D159" s="234"/>
      <c r="E159" s="213"/>
      <c r="F159" s="213"/>
      <c r="G159" s="234"/>
      <c r="H159" s="235"/>
      <c r="I159" s="594"/>
      <c r="J159" s="594"/>
      <c r="K159" s="776"/>
    </row>
    <row r="160" spans="1:11" ht="15" customHeight="1" x14ac:dyDescent="0.25">
      <c r="A160" s="820"/>
      <c r="B160" s="879" t="s">
        <v>461</v>
      </c>
      <c r="C160" s="831">
        <v>108</v>
      </c>
      <c r="D160" s="236"/>
      <c r="E160" s="213"/>
      <c r="F160" s="213"/>
      <c r="G160" s="316">
        <v>0.2</v>
      </c>
      <c r="H160" s="875" t="str">
        <f t="shared" ref="H160:H166" si="1">IF(AND(ISNUMBER(D160),ISNUMBER(G160)),D160*G160,"")</f>
        <v/>
      </c>
      <c r="I160" s="594"/>
      <c r="J160" s="594"/>
      <c r="K160" s="776"/>
    </row>
    <row r="161" spans="1:11" ht="15" customHeight="1" x14ac:dyDescent="0.25">
      <c r="A161" s="820"/>
      <c r="B161" s="879" t="s">
        <v>462</v>
      </c>
      <c r="C161" s="831">
        <v>107</v>
      </c>
      <c r="D161" s="236"/>
      <c r="E161" s="213"/>
      <c r="F161" s="213"/>
      <c r="G161" s="316">
        <v>0.4</v>
      </c>
      <c r="H161" s="875" t="str">
        <f t="shared" si="1"/>
        <v/>
      </c>
      <c r="I161" s="594"/>
      <c r="J161" s="594"/>
      <c r="K161" s="776"/>
    </row>
    <row r="162" spans="1:11" ht="15" customHeight="1" x14ac:dyDescent="0.25">
      <c r="A162" s="820"/>
      <c r="B162" s="871" t="s">
        <v>353</v>
      </c>
      <c r="C162" s="831">
        <v>105</v>
      </c>
      <c r="D162" s="236"/>
      <c r="E162" s="213"/>
      <c r="F162" s="213"/>
      <c r="G162" s="316">
        <v>0.25</v>
      </c>
      <c r="H162" s="875" t="str">
        <f t="shared" si="1"/>
        <v/>
      </c>
      <c r="I162" s="594"/>
      <c r="J162" s="594"/>
      <c r="K162" s="776"/>
    </row>
    <row r="163" spans="1:11" ht="15" customHeight="1" x14ac:dyDescent="0.25">
      <c r="A163" s="820"/>
      <c r="B163" s="871" t="s">
        <v>391</v>
      </c>
      <c r="C163" s="831">
        <v>109</v>
      </c>
      <c r="D163" s="236"/>
      <c r="E163" s="213"/>
      <c r="F163" s="213"/>
      <c r="G163" s="316">
        <v>1</v>
      </c>
      <c r="H163" s="875" t="str">
        <f t="shared" si="1"/>
        <v/>
      </c>
      <c r="I163" s="594"/>
      <c r="J163" s="594"/>
      <c r="K163" s="776"/>
    </row>
    <row r="164" spans="1:11" ht="15" customHeight="1" x14ac:dyDescent="0.25">
      <c r="A164" s="820"/>
      <c r="B164" s="871" t="s">
        <v>127</v>
      </c>
      <c r="C164" s="831">
        <v>109</v>
      </c>
      <c r="D164" s="236"/>
      <c r="E164" s="213"/>
      <c r="F164" s="213"/>
      <c r="G164" s="316">
        <v>1</v>
      </c>
      <c r="H164" s="875" t="str">
        <f t="shared" si="1"/>
        <v/>
      </c>
      <c r="I164" s="594"/>
      <c r="J164" s="594"/>
      <c r="K164" s="776"/>
    </row>
    <row r="165" spans="1:11" ht="15" customHeight="1" x14ac:dyDescent="0.25">
      <c r="A165" s="820"/>
      <c r="B165" s="825" t="s">
        <v>260</v>
      </c>
      <c r="C165" s="831">
        <v>110</v>
      </c>
      <c r="D165" s="236"/>
      <c r="E165" s="213"/>
      <c r="F165" s="213"/>
      <c r="G165" s="316">
        <v>1</v>
      </c>
      <c r="H165" s="875" t="str">
        <f t="shared" si="1"/>
        <v/>
      </c>
      <c r="I165" s="594"/>
      <c r="J165" s="594"/>
      <c r="K165" s="776"/>
    </row>
    <row r="166" spans="1:11" ht="15" customHeight="1" x14ac:dyDescent="0.25">
      <c r="A166" s="820"/>
      <c r="B166" s="882" t="s">
        <v>392</v>
      </c>
      <c r="C166" s="238"/>
      <c r="D166" s="239"/>
      <c r="E166" s="223"/>
      <c r="F166" s="223"/>
      <c r="G166" s="876">
        <v>1</v>
      </c>
      <c r="H166" s="877" t="str">
        <f t="shared" si="1"/>
        <v/>
      </c>
      <c r="I166" s="594"/>
      <c r="J166" s="594"/>
      <c r="K166" s="776"/>
    </row>
    <row r="167" spans="1:11" ht="15" customHeight="1" x14ac:dyDescent="0.25">
      <c r="A167" s="820"/>
      <c r="B167" s="883" t="s">
        <v>393</v>
      </c>
      <c r="C167" s="240"/>
      <c r="D167" s="241"/>
      <c r="E167" s="228"/>
      <c r="F167" s="228"/>
      <c r="G167" s="242"/>
      <c r="H167" s="878" t="str">
        <f>IF(AND(ISNUMBER(H120),ISNUMBER(H121),ISNUMBER(H127),ISNUMBER(H128),ISNUMBER(H129), ISNUMBER(H130), ISNUMBER(H137), ISNUMBER(H141), ISNUMBER(H142), ISNUMBER(H145), ISNUMBER(H146), ISNUMBER(H149), ISNUMBER(H150),ISNUMBER(H153),ISNUMBER(H154), ISNUMBER(H157), ISNUMBER(H158), ISNUMBER(H160), ISNUMBER(H161), ISNUMBER(H162), ISNUMBER(H163), ISNUMBER(H164), ISNUMBER(H165), ISNUMBER(H166)),SUM(H117:H118,H120:H121,H124:H125,H127:H130,H132:H134,H136:H137,H140:H142,H144:H146,H148:H150,H152:H154,H157:H158,H160:H166),"")</f>
        <v/>
      </c>
      <c r="I167" s="594"/>
      <c r="J167" s="594"/>
      <c r="K167" s="776"/>
    </row>
    <row r="168" spans="1:11" s="764" customFormat="1" ht="15" customHeight="1" x14ac:dyDescent="0.25">
      <c r="A168" s="820"/>
      <c r="B168" s="884"/>
      <c r="C168" s="866"/>
      <c r="D168" s="866"/>
      <c r="E168" s="866"/>
      <c r="F168" s="866"/>
      <c r="G168" s="866"/>
      <c r="H168" s="866"/>
      <c r="I168" s="594"/>
      <c r="J168" s="594"/>
      <c r="K168" s="776"/>
    </row>
    <row r="169" spans="1:11" ht="30" customHeight="1" x14ac:dyDescent="0.25">
      <c r="A169" s="820"/>
      <c r="B169" s="326" t="s">
        <v>580</v>
      </c>
      <c r="C169" s="243"/>
      <c r="D169" s="155"/>
      <c r="E169" s="155"/>
      <c r="F169" s="155"/>
      <c r="G169" s="169"/>
      <c r="H169" s="189"/>
      <c r="I169" s="594"/>
      <c r="J169" s="594"/>
      <c r="K169" s="776"/>
    </row>
    <row r="170" spans="1:11" ht="15" customHeight="1" x14ac:dyDescent="0.25">
      <c r="A170" s="820"/>
      <c r="B170" s="825" t="s">
        <v>174</v>
      </c>
      <c r="C170" s="831" t="s">
        <v>581</v>
      </c>
      <c r="D170" s="156"/>
      <c r="E170" s="1065"/>
      <c r="F170" s="1065"/>
      <c r="G170" s="170"/>
      <c r="H170" s="171"/>
      <c r="I170" s="594"/>
      <c r="J170" s="594"/>
      <c r="K170" s="776"/>
    </row>
    <row r="171" spans="1:11" ht="15" customHeight="1" x14ac:dyDescent="0.25">
      <c r="A171" s="820"/>
      <c r="B171" s="826" t="str">
        <f>CONCATENATE("Check: row ", ROW(B170), " ≤ sum of rows ", ROW(B163), " and ", ROW(B164))</f>
        <v>Check: row 170 ≤ sum of rows 163 and 164</v>
      </c>
      <c r="C171" s="222"/>
      <c r="D171" s="835" t="str">
        <f>IF((D170&lt;=D163+D164),"Pass","Fail")</f>
        <v>Pass</v>
      </c>
      <c r="E171" s="1065"/>
      <c r="F171" s="1065"/>
      <c r="G171" s="170"/>
      <c r="H171" s="171"/>
      <c r="I171" s="594"/>
      <c r="J171" s="594"/>
      <c r="K171" s="776"/>
    </row>
    <row r="172" spans="1:11" ht="15" customHeight="1" x14ac:dyDescent="0.25">
      <c r="A172" s="820"/>
      <c r="B172" s="825" t="s">
        <v>172</v>
      </c>
      <c r="C172" s="831" t="s">
        <v>581</v>
      </c>
      <c r="D172" s="156"/>
      <c r="E172" s="1065"/>
      <c r="F172" s="1065"/>
      <c r="G172" s="170"/>
      <c r="H172" s="171"/>
      <c r="I172" s="594"/>
      <c r="J172" s="594"/>
      <c r="K172" s="776"/>
    </row>
    <row r="173" spans="1:11" ht="15" customHeight="1" x14ac:dyDescent="0.25">
      <c r="A173" s="820"/>
      <c r="B173" s="826" t="str">
        <f>CONCATENATE("Check: row ", ROW(B172), " ≤ sum of rows ", ROW(B163), " and ", ROW(B164))</f>
        <v>Check: row 172 ≤ sum of rows 163 and 164</v>
      </c>
      <c r="C173" s="222"/>
      <c r="D173" s="835" t="str">
        <f>IF((D172&lt;=D163+D164),"Pass","Fail")</f>
        <v>Pass</v>
      </c>
      <c r="E173" s="1065"/>
      <c r="F173" s="1065"/>
      <c r="G173" s="170"/>
      <c r="H173" s="171"/>
      <c r="I173" s="594"/>
      <c r="J173" s="594"/>
      <c r="K173" s="776"/>
    </row>
    <row r="174" spans="1:11" ht="30" customHeight="1" x14ac:dyDescent="0.25">
      <c r="A174" s="820"/>
      <c r="B174" s="825" t="s">
        <v>464</v>
      </c>
      <c r="C174" s="831">
        <v>96</v>
      </c>
      <c r="D174" s="156"/>
      <c r="E174" s="1065"/>
      <c r="F174" s="1065"/>
      <c r="G174" s="170"/>
      <c r="H174" s="171"/>
      <c r="I174" s="594"/>
      <c r="J174" s="594"/>
      <c r="K174" s="776"/>
    </row>
    <row r="175" spans="1:11" ht="15" customHeight="1" x14ac:dyDescent="0.25">
      <c r="A175" s="820"/>
      <c r="B175" s="858" t="str">
        <f>CONCATENATE("Check: row ", ROW(B174), " ≤ sum of rows ", ROW(B156), " to ", ROW(B164))</f>
        <v>Check: row 174 ≤ sum of rows 156 to 164</v>
      </c>
      <c r="C175" s="244"/>
      <c r="D175" s="859" t="str">
        <f>IF((D174&lt;=SUM(D156:D164)),"Pass","Fail")</f>
        <v>Pass</v>
      </c>
      <c r="E175" s="1000"/>
      <c r="F175" s="1000"/>
      <c r="G175" s="180"/>
      <c r="H175" s="192"/>
      <c r="I175" s="594"/>
      <c r="J175" s="594"/>
      <c r="K175" s="776"/>
    </row>
    <row r="176" spans="1:11" s="764" customFormat="1" ht="60" customHeight="1" x14ac:dyDescent="0.3">
      <c r="A176" s="1956" t="s">
        <v>628</v>
      </c>
      <c r="B176" s="1957"/>
      <c r="C176" s="1957"/>
      <c r="D176" s="1957"/>
      <c r="E176" s="1957"/>
      <c r="F176" s="1957"/>
      <c r="G176" s="1957"/>
      <c r="H176" s="1957"/>
      <c r="I176" s="1957"/>
      <c r="J176" s="1957"/>
      <c r="K176" s="1961"/>
    </row>
    <row r="177" spans="1:11" ht="45" customHeight="1" x14ac:dyDescent="0.25">
      <c r="A177" s="820"/>
      <c r="B177" s="885"/>
      <c r="C177" s="1101" t="s">
        <v>568</v>
      </c>
      <c r="D177" s="1101" t="s">
        <v>394</v>
      </c>
      <c r="E177" s="1101" t="s">
        <v>395</v>
      </c>
      <c r="F177" s="245"/>
      <c r="G177" s="150" t="s">
        <v>335</v>
      </c>
      <c r="H177" s="152" t="s">
        <v>336</v>
      </c>
      <c r="I177" s="594"/>
      <c r="J177" s="594"/>
      <c r="K177" s="776"/>
    </row>
    <row r="178" spans="1:11" ht="15" customHeight="1" x14ac:dyDescent="0.25">
      <c r="A178" s="820"/>
      <c r="B178" s="886" t="s">
        <v>582</v>
      </c>
      <c r="C178" s="830" t="s">
        <v>465</v>
      </c>
      <c r="D178" s="230"/>
      <c r="E178" s="230"/>
      <c r="F178" s="201"/>
      <c r="G178" s="246"/>
      <c r="H178" s="247"/>
      <c r="I178" s="594"/>
      <c r="J178" s="594"/>
      <c r="K178" s="776"/>
    </row>
    <row r="179" spans="1:11" ht="15" customHeight="1" x14ac:dyDescent="0.25">
      <c r="A179" s="820"/>
      <c r="B179" s="887" t="s">
        <v>466</v>
      </c>
      <c r="C179" s="831" t="s">
        <v>465</v>
      </c>
      <c r="D179" s="236"/>
      <c r="E179" s="236"/>
      <c r="F179" s="206"/>
      <c r="G179" s="316">
        <v>0</v>
      </c>
      <c r="H179" s="875" t="str">
        <f>IF(AND(ISNUMBER(D179),ISNUMBER(G179)),D179*G179,"")</f>
        <v/>
      </c>
      <c r="I179" s="594"/>
      <c r="J179" s="594"/>
      <c r="K179" s="776"/>
    </row>
    <row r="180" spans="1:11" ht="15" customHeight="1" x14ac:dyDescent="0.25">
      <c r="A180" s="820"/>
      <c r="B180" s="888" t="s">
        <v>92</v>
      </c>
      <c r="C180" s="831" t="s">
        <v>465</v>
      </c>
      <c r="D180" s="236"/>
      <c r="E180" s="236"/>
      <c r="F180" s="206"/>
      <c r="G180" s="211"/>
      <c r="H180" s="221"/>
      <c r="I180" s="594"/>
      <c r="J180" s="594"/>
      <c r="K180" s="776"/>
    </row>
    <row r="181" spans="1:11" ht="15" customHeight="1" x14ac:dyDescent="0.25">
      <c r="A181" s="820"/>
      <c r="B181" s="889" t="str">
        <f>CONCATENATE("Check: row ", ROW(B180), " ≤ row ", ROW(LCR!B179),)</f>
        <v>Check: row 180 ≤ row 179</v>
      </c>
      <c r="C181" s="222"/>
      <c r="D181" s="835" t="str">
        <f>IF((D180&lt;=D179),"Pass","Fail")</f>
        <v>Pass</v>
      </c>
      <c r="E181" s="835" t="str">
        <f>IF((E180&lt;=E179),"Pass","Fail")</f>
        <v>Pass</v>
      </c>
      <c r="F181" s="206"/>
      <c r="G181" s="211"/>
      <c r="H181" s="221"/>
      <c r="I181" s="594"/>
      <c r="J181" s="594"/>
      <c r="K181" s="776"/>
    </row>
    <row r="182" spans="1:11" ht="15" customHeight="1" x14ac:dyDescent="0.25">
      <c r="A182" s="820"/>
      <c r="B182" s="887" t="s">
        <v>467</v>
      </c>
      <c r="C182" s="831" t="s">
        <v>465</v>
      </c>
      <c r="D182" s="156"/>
      <c r="E182" s="156"/>
      <c r="F182" s="206"/>
      <c r="G182" s="316">
        <v>0</v>
      </c>
      <c r="H182" s="875" t="str">
        <f>IF(AND(ISNUMBER(D182),ISNUMBER(G182)),D182*G182,"")</f>
        <v/>
      </c>
      <c r="I182" s="594"/>
      <c r="J182" s="594"/>
      <c r="K182" s="776"/>
    </row>
    <row r="183" spans="1:11" ht="15" customHeight="1" x14ac:dyDescent="0.25">
      <c r="A183" s="820"/>
      <c r="B183" s="888" t="s">
        <v>92</v>
      </c>
      <c r="C183" s="831" t="s">
        <v>465</v>
      </c>
      <c r="D183" s="156"/>
      <c r="E183" s="156"/>
      <c r="F183" s="206"/>
      <c r="G183" s="211"/>
      <c r="H183" s="221"/>
      <c r="I183" s="594"/>
      <c r="J183" s="594"/>
      <c r="K183" s="776"/>
    </row>
    <row r="184" spans="1:11" ht="15" customHeight="1" x14ac:dyDescent="0.25">
      <c r="A184" s="820"/>
      <c r="B184" s="889" t="str">
        <f>CONCATENATE("Check: row ", ROW(B183), " ≤ row ", ROW(LCR!B182),)</f>
        <v>Check: row 183 ≤ row 182</v>
      </c>
      <c r="C184" s="222"/>
      <c r="D184" s="835" t="str">
        <f>IF((D183&lt;=D182),"Pass","Fail")</f>
        <v>Pass</v>
      </c>
      <c r="E184" s="835" t="str">
        <f>IF((E183&lt;=E182),"Pass","Fail")</f>
        <v>Pass</v>
      </c>
      <c r="F184" s="206"/>
      <c r="G184" s="211"/>
      <c r="H184" s="221"/>
      <c r="I184" s="594"/>
      <c r="J184" s="594"/>
      <c r="K184" s="776"/>
    </row>
    <row r="185" spans="1:11" ht="15" customHeight="1" x14ac:dyDescent="0.25">
      <c r="A185" s="820"/>
      <c r="B185" s="887" t="s">
        <v>468</v>
      </c>
      <c r="C185" s="831" t="s">
        <v>465</v>
      </c>
      <c r="D185" s="173"/>
      <c r="E185" s="173"/>
      <c r="F185" s="206"/>
      <c r="G185" s="316">
        <v>0</v>
      </c>
      <c r="H185" s="875" t="str">
        <f>IF(AND(ISNUMBER(D185),ISNUMBER(G185)),D185*G185,"")</f>
        <v/>
      </c>
      <c r="I185" s="594"/>
      <c r="J185" s="594"/>
      <c r="K185" s="776"/>
    </row>
    <row r="186" spans="1:11" ht="15" customHeight="1" x14ac:dyDescent="0.25">
      <c r="A186" s="820"/>
      <c r="B186" s="888" t="s">
        <v>92</v>
      </c>
      <c r="C186" s="831" t="s">
        <v>465</v>
      </c>
      <c r="D186" s="173"/>
      <c r="E186" s="173"/>
      <c r="F186" s="206"/>
      <c r="G186" s="211"/>
      <c r="H186" s="221"/>
      <c r="I186" s="594"/>
      <c r="J186" s="594"/>
      <c r="K186" s="776"/>
    </row>
    <row r="187" spans="1:11" ht="15" customHeight="1" x14ac:dyDescent="0.25">
      <c r="A187" s="820"/>
      <c r="B187" s="889" t="str">
        <f>CONCATENATE("Check: row ", ROW(B186), " ≤ row ", ROW(LCR!B185),)</f>
        <v>Check: row 186 ≤ row 185</v>
      </c>
      <c r="C187" s="222"/>
      <c r="D187" s="835" t="str">
        <f>IF((D186&lt;=D185),"Pass","Fail")</f>
        <v>Pass</v>
      </c>
      <c r="E187" s="835" t="str">
        <f>IF((E186&lt;=E185),"Pass","Fail")</f>
        <v>Pass</v>
      </c>
      <c r="F187" s="206"/>
      <c r="G187" s="211"/>
      <c r="H187" s="221"/>
      <c r="I187" s="594"/>
      <c r="J187" s="594"/>
      <c r="K187" s="776"/>
    </row>
    <row r="188" spans="1:11" ht="15" customHeight="1" x14ac:dyDescent="0.25">
      <c r="A188" s="820"/>
      <c r="B188" s="887" t="s">
        <v>469</v>
      </c>
      <c r="C188" s="831" t="s">
        <v>465</v>
      </c>
      <c r="D188" s="173"/>
      <c r="E188" s="173"/>
      <c r="F188" s="206"/>
      <c r="G188" s="316">
        <v>0</v>
      </c>
      <c r="H188" s="875" t="str">
        <f>IF(AND(ISNUMBER(D188),ISNUMBER(G188)),D188*G188,"")</f>
        <v/>
      </c>
      <c r="I188" s="594"/>
      <c r="J188" s="594"/>
      <c r="K188" s="776"/>
    </row>
    <row r="189" spans="1:11" ht="15" customHeight="1" x14ac:dyDescent="0.25">
      <c r="A189" s="820"/>
      <c r="B189" s="888" t="s">
        <v>92</v>
      </c>
      <c r="C189" s="831" t="s">
        <v>465</v>
      </c>
      <c r="D189" s="173"/>
      <c r="E189" s="173"/>
      <c r="F189" s="206"/>
      <c r="G189" s="211"/>
      <c r="H189" s="221"/>
      <c r="I189" s="594"/>
      <c r="J189" s="594"/>
      <c r="K189" s="776"/>
    </row>
    <row r="190" spans="1:11" ht="15" customHeight="1" x14ac:dyDescent="0.25">
      <c r="A190" s="820"/>
      <c r="B190" s="889" t="str">
        <f>CONCATENATE("Check: row ", ROW(B189), " ≤ row ", ROW(LCR!B188),)</f>
        <v>Check: row 189 ≤ row 188</v>
      </c>
      <c r="C190" s="222"/>
      <c r="D190" s="835" t="str">
        <f>IF((D189&lt;=D188),"Pass","Fail")</f>
        <v>Pass</v>
      </c>
      <c r="E190" s="835" t="str">
        <f>IF((E189&lt;=E188),"Pass","Fail")</f>
        <v>Pass</v>
      </c>
      <c r="F190" s="206"/>
      <c r="G190" s="211"/>
      <c r="H190" s="221"/>
      <c r="I190" s="594"/>
      <c r="J190" s="594"/>
      <c r="K190" s="776"/>
    </row>
    <row r="191" spans="1:11" ht="15" customHeight="1" x14ac:dyDescent="0.25">
      <c r="A191" s="820"/>
      <c r="B191" s="887" t="s">
        <v>470</v>
      </c>
      <c r="C191" s="831" t="s">
        <v>465</v>
      </c>
      <c r="D191" s="156"/>
      <c r="E191" s="156"/>
      <c r="F191" s="206"/>
      <c r="G191" s="316">
        <v>0</v>
      </c>
      <c r="H191" s="875" t="str">
        <f>IF(AND(ISNUMBER(D191),ISNUMBER(G191)),D191*G191,"")</f>
        <v/>
      </c>
      <c r="I191" s="594"/>
      <c r="J191" s="594"/>
      <c r="K191" s="776"/>
    </row>
    <row r="192" spans="1:11" ht="15" customHeight="1" x14ac:dyDescent="0.25">
      <c r="A192" s="820"/>
      <c r="B192" s="890" t="s">
        <v>583</v>
      </c>
      <c r="C192" s="831" t="s">
        <v>465</v>
      </c>
      <c r="D192" s="156"/>
      <c r="E192" s="156"/>
      <c r="F192" s="206"/>
      <c r="G192" s="316">
        <v>0</v>
      </c>
      <c r="H192" s="875" t="str">
        <f>IF(AND(ISNUMBER(D192),ISNUMBER(G192)),D192*G192,"")</f>
        <v/>
      </c>
      <c r="I192" s="594"/>
      <c r="J192" s="594"/>
      <c r="K192" s="776"/>
    </row>
    <row r="193" spans="1:11" ht="15" customHeight="1" x14ac:dyDescent="0.25">
      <c r="A193" s="820"/>
      <c r="B193" s="887" t="s">
        <v>92</v>
      </c>
      <c r="C193" s="831" t="s">
        <v>465</v>
      </c>
      <c r="D193" s="156"/>
      <c r="E193" s="156"/>
      <c r="F193" s="206"/>
      <c r="G193" s="211"/>
      <c r="H193" s="221"/>
      <c r="I193" s="594"/>
      <c r="J193" s="594"/>
      <c r="K193" s="776"/>
    </row>
    <row r="194" spans="1:11" ht="15" customHeight="1" x14ac:dyDescent="0.25">
      <c r="A194" s="820"/>
      <c r="B194" s="826" t="str">
        <f>CONCATENATE("Check: row ", ROW(B193), " ≤ row ", ROW(LCR!B192),)</f>
        <v>Check: row 193 ≤ row 192</v>
      </c>
      <c r="C194" s="222"/>
      <c r="D194" s="835" t="str">
        <f>IF((D193&lt;=D192),"Pass","Fail")</f>
        <v>Pass</v>
      </c>
      <c r="E194" s="835" t="str">
        <f>IF((E193&lt;=E192),"Pass","Fail")</f>
        <v>Pass</v>
      </c>
      <c r="F194" s="206"/>
      <c r="G194" s="211"/>
      <c r="H194" s="221"/>
      <c r="I194" s="594"/>
      <c r="J194" s="594"/>
      <c r="K194" s="776"/>
    </row>
    <row r="195" spans="1:11" ht="15" customHeight="1" x14ac:dyDescent="0.25">
      <c r="A195" s="820"/>
      <c r="B195" s="890" t="s">
        <v>584</v>
      </c>
      <c r="C195" s="831" t="s">
        <v>465</v>
      </c>
      <c r="D195" s="156"/>
      <c r="E195" s="156"/>
      <c r="F195" s="206"/>
      <c r="G195" s="316">
        <v>0.15</v>
      </c>
      <c r="H195" s="875" t="str">
        <f>IF(AND(ISNUMBER(D195),ISNUMBER(G195)),D195*G195,"")</f>
        <v/>
      </c>
      <c r="I195" s="594"/>
      <c r="J195" s="594"/>
      <c r="K195" s="776"/>
    </row>
    <row r="196" spans="1:11" ht="15" customHeight="1" x14ac:dyDescent="0.25">
      <c r="A196" s="820"/>
      <c r="B196" s="887" t="s">
        <v>92</v>
      </c>
      <c r="C196" s="831" t="s">
        <v>465</v>
      </c>
      <c r="D196" s="156"/>
      <c r="E196" s="156"/>
      <c r="F196" s="206"/>
      <c r="G196" s="211"/>
      <c r="H196" s="221"/>
      <c r="I196" s="594"/>
      <c r="J196" s="594"/>
      <c r="K196" s="776"/>
    </row>
    <row r="197" spans="1:11" ht="15" customHeight="1" x14ac:dyDescent="0.25">
      <c r="A197" s="820"/>
      <c r="B197" s="826" t="str">
        <f>CONCATENATE("Check: row ", ROW(B196), " ≤ row ", ROW(LCR!B195),)</f>
        <v>Check: row 196 ≤ row 195</v>
      </c>
      <c r="C197" s="222"/>
      <c r="D197" s="835" t="str">
        <f>IF((D196&lt;=D195),"Pass","Fail")</f>
        <v>Pass</v>
      </c>
      <c r="E197" s="835" t="str">
        <f>IF((E196&lt;=E195),"Pass","Fail")</f>
        <v>Pass</v>
      </c>
      <c r="F197" s="206"/>
      <c r="G197" s="211"/>
      <c r="H197" s="221"/>
      <c r="I197" s="594"/>
      <c r="J197" s="594"/>
      <c r="K197" s="776"/>
    </row>
    <row r="198" spans="1:11" ht="15" customHeight="1" x14ac:dyDescent="0.25">
      <c r="A198" s="820"/>
      <c r="B198" s="890" t="s">
        <v>585</v>
      </c>
      <c r="C198" s="831" t="s">
        <v>465</v>
      </c>
      <c r="D198" s="173"/>
      <c r="E198" s="173"/>
      <c r="F198" s="206"/>
      <c r="G198" s="316">
        <v>0.25</v>
      </c>
      <c r="H198" s="875" t="str">
        <f>IF(AND(ISNUMBER(D198),ISNUMBER(G198)),D198*G198,"")</f>
        <v/>
      </c>
      <c r="I198" s="594"/>
      <c r="J198" s="594"/>
      <c r="K198" s="776"/>
    </row>
    <row r="199" spans="1:11" ht="15" customHeight="1" x14ac:dyDescent="0.25">
      <c r="A199" s="820"/>
      <c r="B199" s="887" t="s">
        <v>92</v>
      </c>
      <c r="C199" s="831" t="s">
        <v>465</v>
      </c>
      <c r="D199" s="173"/>
      <c r="E199" s="173"/>
      <c r="F199" s="206"/>
      <c r="G199" s="211"/>
      <c r="H199" s="221"/>
      <c r="I199" s="594"/>
      <c r="J199" s="594"/>
      <c r="K199" s="776"/>
    </row>
    <row r="200" spans="1:11" ht="15" customHeight="1" x14ac:dyDescent="0.25">
      <c r="A200" s="820"/>
      <c r="B200" s="826" t="str">
        <f>CONCATENATE("Check: row ", ROW(B199), " ≤ row ", ROW(LCR!B198),)</f>
        <v>Check: row 199 ≤ row 198</v>
      </c>
      <c r="C200" s="222"/>
      <c r="D200" s="835" t="str">
        <f>IF((D199&lt;=D198),"Pass","Fail")</f>
        <v>Pass</v>
      </c>
      <c r="E200" s="835" t="str">
        <f>IF((E199&lt;=E198),"Pass","Fail")</f>
        <v>Pass</v>
      </c>
      <c r="F200" s="206"/>
      <c r="G200" s="211"/>
      <c r="H200" s="221"/>
      <c r="I200" s="594"/>
      <c r="J200" s="594"/>
      <c r="K200" s="776"/>
    </row>
    <row r="201" spans="1:11" ht="33" customHeight="1" x14ac:dyDescent="0.25">
      <c r="A201" s="820"/>
      <c r="B201" s="330" t="s">
        <v>592</v>
      </c>
      <c r="C201" s="831" t="s">
        <v>465</v>
      </c>
      <c r="D201" s="234"/>
      <c r="E201" s="234"/>
      <c r="F201" s="206"/>
      <c r="G201" s="211"/>
      <c r="H201" s="221"/>
      <c r="I201" s="594"/>
      <c r="J201" s="594"/>
      <c r="K201" s="776"/>
    </row>
    <row r="202" spans="1:11" ht="15" customHeight="1" x14ac:dyDescent="0.25">
      <c r="A202" s="820"/>
      <c r="B202" s="1118" t="s">
        <v>586</v>
      </c>
      <c r="C202" s="831" t="s">
        <v>465</v>
      </c>
      <c r="D202" s="190"/>
      <c r="E202" s="190"/>
      <c r="F202" s="206"/>
      <c r="G202" s="316">
        <v>0.25</v>
      </c>
      <c r="H202" s="875" t="str">
        <f>IF(AND(ISNUMBER(D202),ISNUMBER(G202)),D202*G202,"")</f>
        <v/>
      </c>
      <c r="I202" s="594"/>
      <c r="J202" s="594"/>
      <c r="K202" s="776"/>
    </row>
    <row r="203" spans="1:11" ht="15" customHeight="1" x14ac:dyDescent="0.25">
      <c r="A203" s="820"/>
      <c r="B203" s="888" t="s">
        <v>92</v>
      </c>
      <c r="C203" s="831" t="s">
        <v>465</v>
      </c>
      <c r="D203" s="190"/>
      <c r="E203" s="190"/>
      <c r="F203" s="206"/>
      <c r="G203" s="211"/>
      <c r="H203" s="221"/>
      <c r="I203" s="594"/>
      <c r="J203" s="594"/>
      <c r="K203" s="776"/>
    </row>
    <row r="204" spans="1:11" ht="15" customHeight="1" x14ac:dyDescent="0.25">
      <c r="A204" s="820"/>
      <c r="B204" s="889" t="str">
        <f>CONCATENATE("Check: row ", ROW(B203), " ≤ row ", ROW(LCR!B202),)</f>
        <v>Check: row 203 ≤ row 202</v>
      </c>
      <c r="C204" s="222"/>
      <c r="D204" s="835" t="str">
        <f>IF((D203&lt;=D202),"Pass","Fail")</f>
        <v>Pass</v>
      </c>
      <c r="E204" s="835" t="str">
        <f>IF((E203&lt;=E202),"Pass","Fail")</f>
        <v>Pass</v>
      </c>
      <c r="F204" s="206"/>
      <c r="G204" s="211"/>
      <c r="H204" s="221"/>
      <c r="I204" s="594"/>
      <c r="J204" s="594"/>
      <c r="K204" s="776"/>
    </row>
    <row r="205" spans="1:11" ht="15" customHeight="1" x14ac:dyDescent="0.25">
      <c r="A205" s="820"/>
      <c r="B205" s="1118" t="s">
        <v>587</v>
      </c>
      <c r="C205" s="831" t="s">
        <v>465</v>
      </c>
      <c r="D205" s="173"/>
      <c r="E205" s="173"/>
      <c r="F205" s="206"/>
      <c r="G205" s="316">
        <v>0.5</v>
      </c>
      <c r="H205" s="875" t="str">
        <f>IF(AND(ISNUMBER(D205),ISNUMBER(G205)),D205*G205,"")</f>
        <v/>
      </c>
      <c r="I205" s="594"/>
      <c r="J205" s="594"/>
      <c r="K205" s="776"/>
    </row>
    <row r="206" spans="1:11" ht="15" customHeight="1" x14ac:dyDescent="0.25">
      <c r="A206" s="820"/>
      <c r="B206" s="888" t="s">
        <v>92</v>
      </c>
      <c r="C206" s="831" t="s">
        <v>465</v>
      </c>
      <c r="D206" s="173"/>
      <c r="E206" s="173"/>
      <c r="F206" s="206"/>
      <c r="G206" s="211"/>
      <c r="H206" s="221"/>
      <c r="I206" s="594"/>
      <c r="J206" s="594"/>
      <c r="K206" s="776"/>
    </row>
    <row r="207" spans="1:11" ht="15" customHeight="1" x14ac:dyDescent="0.25">
      <c r="A207" s="820"/>
      <c r="B207" s="889" t="str">
        <f>CONCATENATE("Check: row ", ROW(B206), " ≤ row ", ROW(LCR!B205),)</f>
        <v>Check: row 206 ≤ row 205</v>
      </c>
      <c r="C207" s="222"/>
      <c r="D207" s="835" t="str">
        <f>IF((D206&lt;=D205),"Pass","Fail")</f>
        <v>Pass</v>
      </c>
      <c r="E207" s="835" t="str">
        <f>IF((E206&lt;=E205),"Pass","Fail")</f>
        <v>Pass</v>
      </c>
      <c r="F207" s="206"/>
      <c r="G207" s="211"/>
      <c r="H207" s="221"/>
      <c r="I207" s="594"/>
      <c r="J207" s="594"/>
      <c r="K207" s="776"/>
    </row>
    <row r="208" spans="1:11" ht="15" customHeight="1" x14ac:dyDescent="0.25">
      <c r="A208" s="820"/>
      <c r="B208" s="890" t="s">
        <v>588</v>
      </c>
      <c r="C208" s="831" t="s">
        <v>465</v>
      </c>
      <c r="D208" s="234"/>
      <c r="E208" s="234"/>
      <c r="F208" s="206"/>
      <c r="G208" s="211"/>
      <c r="H208" s="221"/>
      <c r="I208" s="594"/>
      <c r="J208" s="594"/>
      <c r="K208" s="776"/>
    </row>
    <row r="209" spans="1:11" ht="15" customHeight="1" x14ac:dyDescent="0.25">
      <c r="A209" s="820"/>
      <c r="B209" s="1118" t="s">
        <v>589</v>
      </c>
      <c r="C209" s="831" t="s">
        <v>465</v>
      </c>
      <c r="D209" s="236"/>
      <c r="E209" s="236"/>
      <c r="F209" s="206"/>
      <c r="G209" s="316">
        <v>0.25</v>
      </c>
      <c r="H209" s="875" t="str">
        <f>IF(AND(ISNUMBER(D209),ISNUMBER(G209)),D209*G209,"")</f>
        <v/>
      </c>
      <c r="I209" s="594"/>
      <c r="J209" s="594"/>
      <c r="K209" s="776"/>
    </row>
    <row r="210" spans="1:11" ht="15" customHeight="1" x14ac:dyDescent="0.25">
      <c r="A210" s="820"/>
      <c r="B210" s="648" t="s">
        <v>590</v>
      </c>
      <c r="C210" s="834" t="s">
        <v>465</v>
      </c>
      <c r="D210" s="248"/>
      <c r="E210" s="239"/>
      <c r="F210" s="249"/>
      <c r="G210" s="876">
        <v>1</v>
      </c>
      <c r="H210" s="877" t="str">
        <f>IF(AND(ISNUMBER(D210),ISNUMBER(G210)),D210*G210,"")</f>
        <v/>
      </c>
      <c r="I210" s="594"/>
      <c r="J210" s="594"/>
      <c r="K210" s="776"/>
    </row>
    <row r="211" spans="1:11" ht="15" customHeight="1" x14ac:dyDescent="0.25">
      <c r="A211" s="820"/>
      <c r="B211" s="883" t="s">
        <v>396</v>
      </c>
      <c r="C211" s="226"/>
      <c r="D211" s="250"/>
      <c r="E211" s="250"/>
      <c r="F211" s="241"/>
      <c r="G211" s="250"/>
      <c r="H211" s="878" t="str">
        <f>IF(AND(ISNUMBER(H179),ISNUMBER(H182),ISNUMBER(H191),ISNUMBER(H192),ISNUMBER(H195),ISNUMBER(H209),ISNUMBER(H210)),SUM(H179,H182,H185,H188,H191:H192,H195,H198,H202,H205,H209:H210),"")</f>
        <v/>
      </c>
      <c r="I211" s="594"/>
      <c r="J211" s="594"/>
      <c r="K211" s="776"/>
    </row>
    <row r="212" spans="1:11" s="764" customFormat="1" ht="60" customHeight="1" x14ac:dyDescent="0.3">
      <c r="A212" s="1956" t="s">
        <v>630</v>
      </c>
      <c r="B212" s="1957"/>
      <c r="C212" s="1957"/>
      <c r="D212" s="1957"/>
      <c r="E212" s="1957"/>
      <c r="F212" s="1957"/>
      <c r="G212" s="1957"/>
      <c r="H212" s="1957"/>
      <c r="I212" s="1957"/>
      <c r="J212" s="1957"/>
      <c r="K212" s="1961"/>
    </row>
    <row r="213" spans="1:11" ht="30" customHeight="1" x14ac:dyDescent="0.25">
      <c r="A213" s="820"/>
      <c r="B213" s="885"/>
      <c r="C213" s="1101" t="s">
        <v>568</v>
      </c>
      <c r="D213" s="1101" t="s">
        <v>323</v>
      </c>
      <c r="E213" s="76"/>
      <c r="F213" s="76"/>
      <c r="G213" s="1101" t="s">
        <v>335</v>
      </c>
      <c r="H213" s="822" t="s">
        <v>336</v>
      </c>
      <c r="I213" s="594"/>
      <c r="J213" s="594"/>
      <c r="K213" s="776"/>
    </row>
    <row r="214" spans="1:11" ht="15" customHeight="1" x14ac:dyDescent="0.25">
      <c r="A214" s="820"/>
      <c r="B214" s="861" t="s">
        <v>474</v>
      </c>
      <c r="C214" s="862" t="s">
        <v>494</v>
      </c>
      <c r="D214" s="251"/>
      <c r="E214" s="252"/>
      <c r="F214" s="252"/>
      <c r="G214" s="891">
        <v>1</v>
      </c>
      <c r="H214" s="892" t="str">
        <f>IF(AND(ISNUMBER(D214),ISNUMBER(G214)),D214*G214,"")</f>
        <v/>
      </c>
      <c r="I214" s="594"/>
      <c r="J214" s="594"/>
      <c r="K214" s="776"/>
    </row>
    <row r="215" spans="1:11" ht="15" customHeight="1" x14ac:dyDescent="0.25">
      <c r="A215" s="820"/>
      <c r="B215" s="330" t="s">
        <v>591</v>
      </c>
      <c r="C215" s="831">
        <v>118</v>
      </c>
      <c r="D215" s="236"/>
      <c r="E215" s="207"/>
      <c r="F215" s="207"/>
      <c r="G215" s="316">
        <v>1</v>
      </c>
      <c r="H215" s="875" t="str">
        <f>IF(AND(ISNUMBER(D215),ISNUMBER(G215)),D215*G215,"")</f>
        <v/>
      </c>
      <c r="I215" s="594"/>
      <c r="J215" s="594"/>
      <c r="K215" s="776"/>
    </row>
    <row r="216" spans="1:11" ht="30" customHeight="1" x14ac:dyDescent="0.25">
      <c r="A216" s="820"/>
      <c r="B216" s="330" t="s">
        <v>397</v>
      </c>
      <c r="C216" s="831">
        <v>119</v>
      </c>
      <c r="D216" s="216"/>
      <c r="E216" s="207"/>
      <c r="F216" s="207"/>
      <c r="G216" s="253"/>
      <c r="H216" s="254"/>
      <c r="I216" s="594"/>
      <c r="J216" s="594"/>
      <c r="K216" s="776"/>
    </row>
    <row r="217" spans="1:11" ht="15" customHeight="1" x14ac:dyDescent="0.25">
      <c r="A217" s="820"/>
      <c r="B217" s="825" t="s">
        <v>475</v>
      </c>
      <c r="C217" s="222"/>
      <c r="D217" s="236"/>
      <c r="E217" s="207"/>
      <c r="F217" s="207"/>
      <c r="G217" s="316">
        <v>0</v>
      </c>
      <c r="H217" s="875" t="str">
        <f t="shared" ref="H217:H223" si="2">IF(AND(ISNUMBER(D217),ISNUMBER(G217)),D217*G217,"")</f>
        <v/>
      </c>
      <c r="I217" s="594"/>
      <c r="J217" s="594"/>
      <c r="K217" s="776"/>
    </row>
    <row r="218" spans="1:11" ht="15" customHeight="1" x14ac:dyDescent="0.25">
      <c r="A218" s="820"/>
      <c r="B218" s="825" t="s">
        <v>61</v>
      </c>
      <c r="C218" s="222"/>
      <c r="D218" s="236"/>
      <c r="E218" s="207"/>
      <c r="F218" s="207"/>
      <c r="G218" s="316">
        <v>0.2</v>
      </c>
      <c r="H218" s="875" t="str">
        <f t="shared" si="2"/>
        <v/>
      </c>
      <c r="I218" s="594"/>
      <c r="J218" s="594"/>
      <c r="K218" s="776"/>
    </row>
    <row r="219" spans="1:11" ht="30" customHeight="1" x14ac:dyDescent="0.25">
      <c r="A219" s="820"/>
      <c r="B219" s="330" t="s">
        <v>476</v>
      </c>
      <c r="C219" s="233">
        <v>120</v>
      </c>
      <c r="D219" s="236"/>
      <c r="E219" s="207"/>
      <c r="F219" s="207"/>
      <c r="G219" s="316">
        <v>1</v>
      </c>
      <c r="H219" s="875" t="str">
        <f t="shared" si="2"/>
        <v/>
      </c>
      <c r="I219" s="594"/>
      <c r="J219" s="594"/>
      <c r="K219" s="776"/>
    </row>
    <row r="220" spans="1:11" ht="30" customHeight="1" x14ac:dyDescent="0.25">
      <c r="A220" s="820"/>
      <c r="B220" s="330" t="s">
        <v>477</v>
      </c>
      <c r="C220" s="233">
        <v>121</v>
      </c>
      <c r="D220" s="236"/>
      <c r="E220" s="207"/>
      <c r="F220" s="207"/>
      <c r="G220" s="316">
        <v>1</v>
      </c>
      <c r="H220" s="875" t="str">
        <f t="shared" si="2"/>
        <v/>
      </c>
      <c r="I220" s="594"/>
      <c r="J220" s="594"/>
      <c r="K220" s="776"/>
    </row>
    <row r="221" spans="1:11" ht="15" customHeight="1" x14ac:dyDescent="0.25">
      <c r="A221" s="615"/>
      <c r="B221" s="330" t="s">
        <v>478</v>
      </c>
      <c r="C221" s="233">
        <v>122</v>
      </c>
      <c r="D221" s="236"/>
      <c r="E221" s="207"/>
      <c r="F221" s="207"/>
      <c r="G221" s="316">
        <v>1</v>
      </c>
      <c r="H221" s="875" t="str">
        <f t="shared" si="2"/>
        <v/>
      </c>
      <c r="I221" s="594"/>
      <c r="J221" s="594"/>
      <c r="K221" s="776"/>
    </row>
    <row r="222" spans="1:11" ht="15" customHeight="1" x14ac:dyDescent="0.25">
      <c r="A222" s="615"/>
      <c r="B222" s="330" t="s">
        <v>479</v>
      </c>
      <c r="C222" s="233">
        <v>123</v>
      </c>
      <c r="D222" s="236"/>
      <c r="E222" s="207"/>
      <c r="F222" s="207"/>
      <c r="G222" s="316">
        <v>1</v>
      </c>
      <c r="H222" s="875" t="str">
        <f t="shared" si="2"/>
        <v/>
      </c>
      <c r="I222" s="594"/>
      <c r="J222" s="594"/>
      <c r="K222" s="776"/>
    </row>
    <row r="223" spans="1:11" ht="15" customHeight="1" x14ac:dyDescent="0.25">
      <c r="A223" s="820"/>
      <c r="B223" s="330" t="s">
        <v>349</v>
      </c>
      <c r="C223" s="831">
        <v>124</v>
      </c>
      <c r="D223" s="236"/>
      <c r="E223" s="207"/>
      <c r="F223" s="207"/>
      <c r="G223" s="316">
        <v>1</v>
      </c>
      <c r="H223" s="875" t="str">
        <f t="shared" si="2"/>
        <v/>
      </c>
      <c r="I223" s="594"/>
      <c r="J223" s="594"/>
      <c r="K223" s="776"/>
    </row>
    <row r="224" spans="1:11" ht="15" customHeight="1" x14ac:dyDescent="0.25">
      <c r="A224" s="820"/>
      <c r="B224" s="330" t="s">
        <v>350</v>
      </c>
      <c r="C224" s="831">
        <v>125</v>
      </c>
      <c r="D224" s="216"/>
      <c r="E224" s="207"/>
      <c r="F224" s="207"/>
      <c r="G224" s="253"/>
      <c r="H224" s="254"/>
      <c r="I224" s="594"/>
      <c r="J224" s="594"/>
      <c r="K224" s="776"/>
    </row>
    <row r="225" spans="1:11" ht="15" customHeight="1" x14ac:dyDescent="0.25">
      <c r="A225" s="820"/>
      <c r="B225" s="825" t="s">
        <v>351</v>
      </c>
      <c r="C225" s="831">
        <v>125</v>
      </c>
      <c r="D225" s="236"/>
      <c r="E225" s="207"/>
      <c r="F225" s="207"/>
      <c r="G225" s="316">
        <v>1</v>
      </c>
      <c r="H225" s="875" t="str">
        <f>IF(AND(ISNUMBER(D225),ISNUMBER(G225)),D225*G225,"")</f>
        <v/>
      </c>
      <c r="I225" s="594"/>
      <c r="J225" s="594"/>
      <c r="K225" s="776"/>
    </row>
    <row r="226" spans="1:11" ht="15" customHeight="1" x14ac:dyDescent="0.25">
      <c r="A226" s="820"/>
      <c r="B226" s="825" t="s">
        <v>398</v>
      </c>
      <c r="C226" s="831">
        <v>125</v>
      </c>
      <c r="D226" s="236"/>
      <c r="E226" s="207"/>
      <c r="F226" s="207"/>
      <c r="G226" s="316">
        <v>1</v>
      </c>
      <c r="H226" s="875" t="str">
        <f>IF(AND(ISNUMBER(D226),ISNUMBER(G226)),D226*G226,"")</f>
        <v/>
      </c>
      <c r="I226" s="594"/>
      <c r="J226" s="594"/>
      <c r="K226" s="776"/>
    </row>
    <row r="227" spans="1:11" ht="15" customHeight="1" x14ac:dyDescent="0.25">
      <c r="A227" s="820"/>
      <c r="B227" s="825" t="s">
        <v>399</v>
      </c>
      <c r="C227" s="831">
        <v>125</v>
      </c>
      <c r="D227" s="236"/>
      <c r="E227" s="207"/>
      <c r="F227" s="207"/>
      <c r="G227" s="316">
        <v>1</v>
      </c>
      <c r="H227" s="875" t="str">
        <f>IF(AND(ISNUMBER(D227),ISNUMBER(G227)),D227*G227,"")</f>
        <v/>
      </c>
      <c r="I227" s="594"/>
      <c r="J227" s="594"/>
      <c r="K227" s="776"/>
    </row>
    <row r="228" spans="1:11" ht="15" customHeight="1" x14ac:dyDescent="0.25">
      <c r="A228" s="820"/>
      <c r="B228" s="330" t="s">
        <v>0</v>
      </c>
      <c r="C228" s="831">
        <v>124</v>
      </c>
      <c r="D228" s="236"/>
      <c r="E228" s="207"/>
      <c r="F228" s="207"/>
      <c r="G228" s="316">
        <v>1</v>
      </c>
      <c r="H228" s="875" t="str">
        <f>IF(AND(ISNUMBER(D228),ISNUMBER(G228)),D228*G228,"")</f>
        <v/>
      </c>
      <c r="I228" s="594"/>
      <c r="J228" s="594"/>
      <c r="K228" s="776"/>
    </row>
    <row r="229" spans="1:11" ht="15" customHeight="1" x14ac:dyDescent="0.25">
      <c r="A229" s="820"/>
      <c r="B229" s="330" t="s">
        <v>1</v>
      </c>
      <c r="C229" s="831" t="s">
        <v>495</v>
      </c>
      <c r="D229" s="236"/>
      <c r="E229" s="207"/>
      <c r="F229" s="207"/>
      <c r="G229" s="316">
        <v>0.05</v>
      </c>
      <c r="H229" s="875" t="str">
        <f>IF(AND(ISNUMBER(D229),ISNUMBER(G229)),D229*G229,"")</f>
        <v/>
      </c>
      <c r="I229" s="594"/>
      <c r="J229" s="594"/>
      <c r="K229" s="776"/>
    </row>
    <row r="230" spans="1:11" ht="15" customHeight="1" x14ac:dyDescent="0.25">
      <c r="A230" s="820"/>
      <c r="B230" s="330" t="s">
        <v>2</v>
      </c>
      <c r="C230" s="222"/>
      <c r="D230" s="216"/>
      <c r="E230" s="207"/>
      <c r="F230" s="207"/>
      <c r="G230" s="253"/>
      <c r="H230" s="254"/>
      <c r="I230" s="594"/>
      <c r="J230" s="594"/>
      <c r="K230" s="776"/>
    </row>
    <row r="231" spans="1:11" ht="15" customHeight="1" x14ac:dyDescent="0.25">
      <c r="A231" s="820"/>
      <c r="B231" s="825" t="s">
        <v>319</v>
      </c>
      <c r="C231" s="831" t="s">
        <v>496</v>
      </c>
      <c r="D231" s="236"/>
      <c r="E231" s="207"/>
      <c r="F231" s="207"/>
      <c r="G231" s="316">
        <v>0.1</v>
      </c>
      <c r="H231" s="875" t="str">
        <f>IF(AND(ISNUMBER(D231),ISNUMBER(G231)),D231*G231,"")</f>
        <v/>
      </c>
      <c r="I231" s="594"/>
      <c r="J231" s="594"/>
      <c r="K231" s="776"/>
    </row>
    <row r="232" spans="1:11" ht="15" customHeight="1" x14ac:dyDescent="0.25">
      <c r="A232" s="820"/>
      <c r="B232" s="825" t="s">
        <v>3</v>
      </c>
      <c r="C232" s="831" t="s">
        <v>496</v>
      </c>
      <c r="D232" s="236"/>
      <c r="E232" s="207"/>
      <c r="F232" s="207"/>
      <c r="G232" s="316">
        <v>0.1</v>
      </c>
      <c r="H232" s="875" t="str">
        <f>IF(AND(ISNUMBER(D232),ISNUMBER(G232)),D232*G232,"")</f>
        <v/>
      </c>
      <c r="I232" s="594"/>
      <c r="J232" s="594"/>
      <c r="K232" s="776"/>
    </row>
    <row r="233" spans="1:11" ht="15" customHeight="1" x14ac:dyDescent="0.25">
      <c r="A233" s="820"/>
      <c r="B233" s="330" t="s">
        <v>4</v>
      </c>
      <c r="C233" s="222"/>
      <c r="D233" s="216"/>
      <c r="E233" s="207"/>
      <c r="F233" s="207"/>
      <c r="G233" s="253"/>
      <c r="H233" s="254"/>
      <c r="I233" s="594"/>
      <c r="J233" s="594"/>
      <c r="K233" s="776"/>
    </row>
    <row r="234" spans="1:11" ht="15" customHeight="1" x14ac:dyDescent="0.25">
      <c r="A234" s="820"/>
      <c r="B234" s="825" t="s">
        <v>319</v>
      </c>
      <c r="C234" s="831" t="s">
        <v>497</v>
      </c>
      <c r="D234" s="236"/>
      <c r="E234" s="207"/>
      <c r="F234" s="207"/>
      <c r="G234" s="316">
        <v>0.3</v>
      </c>
      <c r="H234" s="875" t="str">
        <f t="shared" ref="H234:H239" si="3">IF(AND(ISNUMBER(D234),ISNUMBER(G234)),D234*G234,"")</f>
        <v/>
      </c>
      <c r="I234" s="594"/>
      <c r="J234" s="594"/>
      <c r="K234" s="776"/>
    </row>
    <row r="235" spans="1:11" ht="15" customHeight="1" x14ac:dyDescent="0.25">
      <c r="A235" s="820"/>
      <c r="B235" s="825" t="s">
        <v>3</v>
      </c>
      <c r="C235" s="831" t="s">
        <v>497</v>
      </c>
      <c r="D235" s="236"/>
      <c r="E235" s="207"/>
      <c r="F235" s="207"/>
      <c r="G235" s="316">
        <v>0.3</v>
      </c>
      <c r="H235" s="875" t="str">
        <f t="shared" si="3"/>
        <v/>
      </c>
      <c r="I235" s="594"/>
      <c r="J235" s="594"/>
      <c r="K235" s="776"/>
    </row>
    <row r="236" spans="1:11" ht="15" customHeight="1" x14ac:dyDescent="0.25">
      <c r="A236" s="820"/>
      <c r="B236" s="330" t="s">
        <v>480</v>
      </c>
      <c r="C236" s="831" t="s">
        <v>481</v>
      </c>
      <c r="D236" s="236"/>
      <c r="E236" s="207"/>
      <c r="F236" s="207"/>
      <c r="G236" s="316">
        <v>0.4</v>
      </c>
      <c r="H236" s="875" t="str">
        <f t="shared" si="3"/>
        <v/>
      </c>
      <c r="I236" s="594"/>
      <c r="J236" s="594"/>
      <c r="K236" s="776"/>
    </row>
    <row r="237" spans="1:11" ht="15" customHeight="1" x14ac:dyDescent="0.25">
      <c r="A237" s="820"/>
      <c r="B237" s="330" t="s">
        <v>482</v>
      </c>
      <c r="C237" s="831" t="s">
        <v>483</v>
      </c>
      <c r="D237" s="236"/>
      <c r="E237" s="207"/>
      <c r="F237" s="207"/>
      <c r="G237" s="316">
        <v>0.4</v>
      </c>
      <c r="H237" s="875" t="str">
        <f t="shared" si="3"/>
        <v/>
      </c>
      <c r="I237" s="594"/>
      <c r="J237" s="594"/>
      <c r="K237" s="776"/>
    </row>
    <row r="238" spans="1:11" ht="15" customHeight="1" x14ac:dyDescent="0.25">
      <c r="A238" s="820"/>
      <c r="B238" s="330" t="s">
        <v>484</v>
      </c>
      <c r="C238" s="831" t="s">
        <v>485</v>
      </c>
      <c r="D238" s="236"/>
      <c r="E238" s="207"/>
      <c r="F238" s="207"/>
      <c r="G238" s="316">
        <v>1</v>
      </c>
      <c r="H238" s="875" t="str">
        <f t="shared" si="3"/>
        <v/>
      </c>
      <c r="I238" s="594"/>
      <c r="J238" s="594"/>
      <c r="K238" s="776"/>
    </row>
    <row r="239" spans="1:11" ht="15" customHeight="1" x14ac:dyDescent="0.25">
      <c r="A239" s="820"/>
      <c r="B239" s="1119" t="s">
        <v>564</v>
      </c>
      <c r="C239" s="834" t="s">
        <v>498</v>
      </c>
      <c r="D239" s="239"/>
      <c r="E239" s="255"/>
      <c r="F239" s="255"/>
      <c r="G239" s="224">
        <v>1</v>
      </c>
      <c r="H239" s="225" t="str">
        <f t="shared" si="3"/>
        <v/>
      </c>
      <c r="I239" s="594"/>
      <c r="J239" s="594"/>
      <c r="K239" s="776"/>
    </row>
    <row r="240" spans="1:11" s="764" customFormat="1" ht="30" customHeight="1" x14ac:dyDescent="0.25">
      <c r="A240" s="841"/>
      <c r="B240" s="893"/>
      <c r="C240" s="894"/>
      <c r="D240" s="894"/>
      <c r="E240" s="895"/>
      <c r="F240" s="819"/>
      <c r="G240" s="819"/>
      <c r="H240" s="819"/>
      <c r="I240" s="594"/>
      <c r="J240" s="594"/>
      <c r="K240" s="776"/>
    </row>
    <row r="241" spans="1:11" s="764" customFormat="1" ht="30" customHeight="1" x14ac:dyDescent="0.25">
      <c r="A241" s="820"/>
      <c r="B241" s="896" t="s">
        <v>5</v>
      </c>
      <c r="C241" s="1100" t="s">
        <v>568</v>
      </c>
      <c r="D241" s="1100" t="s">
        <v>323</v>
      </c>
      <c r="E241" s="1100" t="s">
        <v>6</v>
      </c>
      <c r="F241" s="1100" t="s">
        <v>7</v>
      </c>
      <c r="G241" s="1100" t="s">
        <v>335</v>
      </c>
      <c r="H241" s="897" t="s">
        <v>336</v>
      </c>
      <c r="I241" s="594"/>
      <c r="J241" s="594"/>
      <c r="K241" s="776"/>
    </row>
    <row r="242" spans="1:11" ht="15" customHeight="1" x14ac:dyDescent="0.25">
      <c r="A242" s="820"/>
      <c r="B242" s="898" t="s">
        <v>89</v>
      </c>
      <c r="C242" s="830">
        <v>132</v>
      </c>
      <c r="D242" s="256"/>
      <c r="E242" s="231"/>
      <c r="F242" s="257"/>
      <c r="G242" s="902">
        <v>1</v>
      </c>
      <c r="H242" s="854" t="str">
        <f>IF(AND(ISNUMBER(D242),ISNUMBER(G242)),D242*G242,"")</f>
        <v/>
      </c>
      <c r="I242" s="594"/>
      <c r="J242" s="594"/>
      <c r="K242" s="776"/>
    </row>
    <row r="243" spans="1:11" ht="15" customHeight="1" x14ac:dyDescent="0.25">
      <c r="A243" s="820"/>
      <c r="B243" s="825" t="s">
        <v>318</v>
      </c>
      <c r="C243" s="831">
        <v>133</v>
      </c>
      <c r="D243" s="236"/>
      <c r="E243" s="903" t="str">
        <f>IF(AND(ISNUMBER(D302),ISNUMBER(H302)),D302-H302,"")</f>
        <v/>
      </c>
      <c r="F243" s="259"/>
      <c r="G243" s="260"/>
      <c r="H243" s="261"/>
      <c r="I243" s="594"/>
      <c r="J243" s="594"/>
      <c r="K243" s="776"/>
    </row>
    <row r="244" spans="1:11" ht="15" customHeight="1" x14ac:dyDescent="0.25">
      <c r="A244" s="820"/>
      <c r="B244" s="825" t="s">
        <v>8</v>
      </c>
      <c r="C244" s="831">
        <v>133</v>
      </c>
      <c r="D244" s="236"/>
      <c r="E244" s="903" t="str">
        <f>IF(AND(ISNUMBER(D303),ISNUMBER(H303)),D303-H303,"")</f>
        <v/>
      </c>
      <c r="F244" s="259"/>
      <c r="G244" s="260"/>
      <c r="H244" s="261"/>
      <c r="I244" s="594"/>
      <c r="J244" s="594"/>
      <c r="K244" s="776"/>
    </row>
    <row r="245" spans="1:11" ht="15" customHeight="1" x14ac:dyDescent="0.25">
      <c r="A245" s="820"/>
      <c r="B245" s="825" t="s">
        <v>319</v>
      </c>
      <c r="C245" s="831">
        <v>133</v>
      </c>
      <c r="D245" s="236"/>
      <c r="E245" s="903" t="str">
        <f>IF(AND(ISNUMBER(D304),ISNUMBER(H304)),D304-H304,"")</f>
        <v/>
      </c>
      <c r="F245" s="259"/>
      <c r="G245" s="260"/>
      <c r="H245" s="261"/>
      <c r="I245" s="594"/>
      <c r="J245" s="594"/>
      <c r="K245" s="776"/>
    </row>
    <row r="246" spans="1:11" ht="15" customHeight="1" x14ac:dyDescent="0.25">
      <c r="A246" s="820"/>
      <c r="B246" s="825" t="s">
        <v>9</v>
      </c>
      <c r="C246" s="831">
        <v>133</v>
      </c>
      <c r="D246" s="236"/>
      <c r="E246" s="903" t="str">
        <f>IF(AND(ISNUMBER(D305),ISNUMBER(H305),ISNUMBER(D310),ISNUMBER(H310)),((D310-H310)+(D305-H305)),"")</f>
        <v/>
      </c>
      <c r="F246" s="259"/>
      <c r="G246" s="260"/>
      <c r="H246" s="261"/>
      <c r="I246" s="594"/>
      <c r="J246" s="594"/>
      <c r="K246" s="776"/>
    </row>
    <row r="247" spans="1:11" ht="15" customHeight="1" x14ac:dyDescent="0.25">
      <c r="A247" s="820"/>
      <c r="B247" s="882" t="s">
        <v>53</v>
      </c>
      <c r="C247" s="244"/>
      <c r="D247" s="848" t="str">
        <f>IF(AND(ISNUMBER(D243),ISNUMBER(D244),ISNUMBER(D245),ISNUMBER(D246)),SUM(D243:D246),"")</f>
        <v/>
      </c>
      <c r="E247" s="848" t="str">
        <f>IF(AND(ISNUMBER(E243),ISNUMBER(E244),ISNUMBER(E245),ISNUMBER(E246)),SUM(E243:E246),"")</f>
        <v/>
      </c>
      <c r="F247" s="900" t="str">
        <f>IF(AND(ISNUMBER(D247),ISNUMBER(E247)),MAX(D247-E247,0),"")</f>
        <v/>
      </c>
      <c r="G247" s="876">
        <v>1</v>
      </c>
      <c r="H247" s="901" t="str">
        <f>IF(AND(ISNUMBER(F247),ISNUMBER(G247)),F247*G247,"")</f>
        <v/>
      </c>
      <c r="I247" s="594"/>
      <c r="J247" s="594"/>
      <c r="K247" s="776"/>
    </row>
    <row r="248" spans="1:11" ht="30" customHeight="1" x14ac:dyDescent="0.25">
      <c r="A248" s="820"/>
      <c r="B248" s="899" t="s">
        <v>10</v>
      </c>
      <c r="C248" s="262"/>
      <c r="D248" s="263"/>
      <c r="E248" s="263"/>
      <c r="F248" s="263"/>
      <c r="G248" s="263"/>
      <c r="H248" s="904" t="str">
        <f>IF(AND(ISNUMBER(H242),ISNUMBER(H247)),H242+H247,"")</f>
        <v/>
      </c>
      <c r="I248" s="594"/>
      <c r="J248" s="594"/>
      <c r="K248" s="776"/>
    </row>
    <row r="249" spans="1:11" s="764" customFormat="1" ht="30" customHeight="1" x14ac:dyDescent="0.25">
      <c r="A249" s="841"/>
      <c r="B249" s="905"/>
      <c r="C249" s="906"/>
      <c r="D249" s="905"/>
      <c r="E249" s="594"/>
      <c r="F249" s="594"/>
      <c r="G249" s="907"/>
      <c r="H249" s="907"/>
      <c r="I249" s="594"/>
      <c r="J249" s="594"/>
      <c r="K249" s="776"/>
    </row>
    <row r="250" spans="1:11" s="764" customFormat="1" ht="30" customHeight="1" x14ac:dyDescent="0.25">
      <c r="A250" s="841"/>
      <c r="B250" s="908"/>
      <c r="C250" s="909"/>
      <c r="D250" s="909"/>
      <c r="E250" s="909"/>
      <c r="F250" s="780"/>
      <c r="G250" s="910"/>
      <c r="H250" s="822" t="s">
        <v>336</v>
      </c>
      <c r="I250" s="594"/>
      <c r="J250" s="594"/>
      <c r="K250" s="776"/>
    </row>
    <row r="251" spans="1:11" ht="15" customHeight="1" x14ac:dyDescent="0.25">
      <c r="A251" s="820"/>
      <c r="B251" s="911" t="s">
        <v>54</v>
      </c>
      <c r="C251" s="226"/>
      <c r="D251" s="151"/>
      <c r="E251" s="151"/>
      <c r="F251" s="151"/>
      <c r="G251" s="151"/>
      <c r="H251" s="913" t="str">
        <f>IF(AND(ISNUMBER(H214),ISNUMBER(H215),ISNUMBER(H217),ISNUMBER(H218),ISNUMBER(H219),ISNUMBER(H220),ISNUMBER(H221),ISNUMBER(H222),ISNUMBER(H223),ISNUMBER(H225),ISNUMBER(H226),ISNUMBER(H227),ISNUMBER(H228),ISNUMBER(H229),ISNUMBER(H231),ISNUMBER(H232),ISNUMBER(H234),ISNUMBER(H235),ISNUMBER(H236),ISNUMBER(H237),ISNUMBER(H238),ISNUMBER(H239),ISNUMBER(H248)),H214+H215+SUM(H217:H223)+SUM(H225:H229)+SUM(H231:H232)+SUM(H234:H239)+H248,"")</f>
        <v/>
      </c>
      <c r="I251" s="594"/>
      <c r="J251" s="594"/>
      <c r="K251" s="776"/>
    </row>
    <row r="252" spans="1:11" s="764" customFormat="1" ht="30" customHeight="1" x14ac:dyDescent="0.25">
      <c r="A252" s="820"/>
      <c r="B252" s="905"/>
      <c r="C252" s="819"/>
      <c r="D252" s="818"/>
      <c r="E252" s="819"/>
      <c r="F252" s="912"/>
      <c r="G252" s="819"/>
      <c r="H252" s="819"/>
      <c r="I252" s="594"/>
      <c r="J252" s="594"/>
      <c r="K252" s="776"/>
    </row>
    <row r="253" spans="1:11" ht="30" customHeight="1" x14ac:dyDescent="0.25">
      <c r="A253" s="820"/>
      <c r="B253" s="914" t="s">
        <v>191</v>
      </c>
      <c r="C253" s="1101" t="s">
        <v>568</v>
      </c>
      <c r="D253" s="1101" t="s">
        <v>323</v>
      </c>
      <c r="E253" s="151"/>
      <c r="F253" s="151"/>
      <c r="G253" s="1101" t="s">
        <v>335</v>
      </c>
      <c r="H253" s="919" t="s">
        <v>336</v>
      </c>
      <c r="I253" s="594"/>
      <c r="J253" s="594"/>
      <c r="K253" s="776"/>
    </row>
    <row r="254" spans="1:11" ht="15" customHeight="1" x14ac:dyDescent="0.25">
      <c r="A254" s="820"/>
      <c r="B254" s="915" t="s">
        <v>486</v>
      </c>
      <c r="C254" s="918">
        <v>137</v>
      </c>
      <c r="D254" s="187"/>
      <c r="E254" s="231"/>
      <c r="F254" s="231"/>
      <c r="G254" s="902">
        <f>Parameters!F56</f>
        <v>0</v>
      </c>
      <c r="H254" s="920" t="str">
        <f>IF(AND(ISNUMBER(D254),ISNUMBER(G254)),D254*G254,"")</f>
        <v/>
      </c>
      <c r="I254" s="594"/>
      <c r="J254" s="594"/>
      <c r="K254" s="776"/>
    </row>
    <row r="255" spans="1:11" ht="15" customHeight="1" x14ac:dyDescent="0.25">
      <c r="A255" s="820"/>
      <c r="B255" s="791" t="s">
        <v>262</v>
      </c>
      <c r="C255" s="831">
        <v>140</v>
      </c>
      <c r="D255" s="167"/>
      <c r="E255" s="213"/>
      <c r="F255" s="213"/>
      <c r="G255" s="316">
        <f>Parameters!F57</f>
        <v>0</v>
      </c>
      <c r="H255" s="921" t="str">
        <f>IF(AND(ISNUMBER(D255),ISNUMBER(G255)),D255*G255,"")</f>
        <v/>
      </c>
      <c r="I255" s="594"/>
      <c r="J255" s="594"/>
      <c r="K255" s="776"/>
    </row>
    <row r="256" spans="1:11" ht="15" customHeight="1" x14ac:dyDescent="0.25">
      <c r="A256" s="820"/>
      <c r="B256" s="791" t="s">
        <v>487</v>
      </c>
      <c r="C256" s="831" t="s">
        <v>492</v>
      </c>
      <c r="D256" s="167"/>
      <c r="E256" s="213"/>
      <c r="F256" s="213"/>
      <c r="G256" s="316">
        <f>Parameters!F58</f>
        <v>0</v>
      </c>
      <c r="H256" s="921" t="str">
        <f>IF(AND(ISNUMBER(D256),ISNUMBER(G256)),D256*G256,"")</f>
        <v/>
      </c>
      <c r="I256" s="594"/>
      <c r="J256" s="594"/>
      <c r="K256" s="776"/>
    </row>
    <row r="257" spans="1:11" ht="15" customHeight="1" x14ac:dyDescent="0.25">
      <c r="A257" s="820"/>
      <c r="B257" s="791" t="s">
        <v>488</v>
      </c>
      <c r="C257" s="831">
        <v>140</v>
      </c>
      <c r="D257" s="167"/>
      <c r="E257" s="213"/>
      <c r="F257" s="213"/>
      <c r="G257" s="316">
        <f>Parameters!F59</f>
        <v>0</v>
      </c>
      <c r="H257" s="921" t="str">
        <f>IF(AND(ISNUMBER(D257),ISNUMBER(G257)),D257*G257,"")</f>
        <v/>
      </c>
      <c r="I257" s="594"/>
      <c r="J257" s="594"/>
      <c r="K257" s="776"/>
    </row>
    <row r="258" spans="1:11" ht="15" customHeight="1" x14ac:dyDescent="0.25">
      <c r="A258" s="820"/>
      <c r="B258" s="791" t="s">
        <v>11</v>
      </c>
      <c r="C258" s="219"/>
      <c r="D258" s="216"/>
      <c r="E258" s="213"/>
      <c r="F258" s="213"/>
      <c r="G258" s="253"/>
      <c r="H258" s="264"/>
      <c r="I258" s="594"/>
      <c r="J258" s="594"/>
      <c r="K258" s="776"/>
    </row>
    <row r="259" spans="1:11" ht="15" customHeight="1" x14ac:dyDescent="0.25">
      <c r="A259" s="820"/>
      <c r="B259" s="793" t="s">
        <v>261</v>
      </c>
      <c r="C259" s="831">
        <v>140</v>
      </c>
      <c r="D259" s="167"/>
      <c r="E259" s="213"/>
      <c r="F259" s="213"/>
      <c r="G259" s="316">
        <f>Parameters!F61</f>
        <v>0</v>
      </c>
      <c r="H259" s="921" t="str">
        <f t="shared" ref="H259:H266" si="4">IF(AND(ISNUMBER(D259),ISNUMBER(G259)),D259*G259,"")</f>
        <v/>
      </c>
      <c r="I259" s="594"/>
      <c r="J259" s="594"/>
      <c r="K259" s="776"/>
    </row>
    <row r="260" spans="1:11" ht="15" customHeight="1" x14ac:dyDescent="0.25">
      <c r="A260" s="820"/>
      <c r="B260" s="793" t="s">
        <v>13</v>
      </c>
      <c r="C260" s="831">
        <v>140</v>
      </c>
      <c r="D260" s="167"/>
      <c r="E260" s="213"/>
      <c r="F260" s="213"/>
      <c r="G260" s="316">
        <f>Parameters!F62</f>
        <v>0</v>
      </c>
      <c r="H260" s="921" t="str">
        <f t="shared" si="4"/>
        <v/>
      </c>
      <c r="I260" s="594"/>
      <c r="J260" s="594"/>
      <c r="K260" s="776"/>
    </row>
    <row r="261" spans="1:11" ht="15" customHeight="1" x14ac:dyDescent="0.25">
      <c r="A261" s="820"/>
      <c r="B261" s="793" t="s">
        <v>390</v>
      </c>
      <c r="C261" s="831">
        <v>140</v>
      </c>
      <c r="D261" s="167"/>
      <c r="E261" s="213"/>
      <c r="F261" s="213"/>
      <c r="G261" s="316">
        <f>Parameters!F63</f>
        <v>0</v>
      </c>
      <c r="H261" s="921" t="str">
        <f t="shared" si="4"/>
        <v/>
      </c>
      <c r="I261" s="594"/>
      <c r="J261" s="594"/>
      <c r="K261" s="776"/>
    </row>
    <row r="262" spans="1:11" ht="15" customHeight="1" x14ac:dyDescent="0.25">
      <c r="A262" s="820"/>
      <c r="B262" s="793" t="s">
        <v>14</v>
      </c>
      <c r="C262" s="831">
        <v>140</v>
      </c>
      <c r="D262" s="167"/>
      <c r="E262" s="213"/>
      <c r="F262" s="213"/>
      <c r="G262" s="316">
        <f>Parameters!F64</f>
        <v>0</v>
      </c>
      <c r="H262" s="921" t="str">
        <f t="shared" si="4"/>
        <v/>
      </c>
      <c r="I262" s="594"/>
      <c r="J262" s="594"/>
      <c r="K262" s="776"/>
    </row>
    <row r="263" spans="1:11" ht="15" customHeight="1" x14ac:dyDescent="0.25">
      <c r="A263" s="820"/>
      <c r="B263" s="791" t="s">
        <v>15</v>
      </c>
      <c r="C263" s="831">
        <v>140</v>
      </c>
      <c r="D263" s="167"/>
      <c r="E263" s="213"/>
      <c r="F263" s="213"/>
      <c r="G263" s="316">
        <f>Parameters!F65</f>
        <v>0</v>
      </c>
      <c r="H263" s="921" t="str">
        <f t="shared" si="4"/>
        <v/>
      </c>
      <c r="I263" s="594"/>
      <c r="J263" s="594"/>
      <c r="K263" s="776"/>
    </row>
    <row r="264" spans="1:11" ht="15" customHeight="1" x14ac:dyDescent="0.25">
      <c r="A264" s="820"/>
      <c r="B264" s="791" t="s">
        <v>489</v>
      </c>
      <c r="C264" s="831">
        <v>140</v>
      </c>
      <c r="D264" s="167"/>
      <c r="E264" s="213"/>
      <c r="F264" s="213"/>
      <c r="G264" s="316">
        <f>Parameters!F66</f>
        <v>0.5</v>
      </c>
      <c r="H264" s="921" t="str">
        <f t="shared" si="4"/>
        <v/>
      </c>
      <c r="I264" s="594"/>
      <c r="J264" s="594"/>
      <c r="K264" s="776"/>
    </row>
    <row r="265" spans="1:11" ht="15" customHeight="1" x14ac:dyDescent="0.25">
      <c r="A265" s="820"/>
      <c r="B265" s="791" t="s">
        <v>490</v>
      </c>
      <c r="C265" s="831">
        <v>147</v>
      </c>
      <c r="D265" s="167"/>
      <c r="E265" s="213"/>
      <c r="F265" s="213"/>
      <c r="G265" s="316">
        <v>0</v>
      </c>
      <c r="H265" s="921" t="str">
        <f t="shared" si="4"/>
        <v/>
      </c>
      <c r="I265" s="594"/>
      <c r="J265" s="594"/>
      <c r="K265" s="776"/>
    </row>
    <row r="266" spans="1:11" ht="30" customHeight="1" x14ac:dyDescent="0.25">
      <c r="A266" s="820"/>
      <c r="B266" s="916" t="s">
        <v>491</v>
      </c>
      <c r="C266" s="834" t="s">
        <v>493</v>
      </c>
      <c r="D266" s="168"/>
      <c r="E266" s="223"/>
      <c r="F266" s="223"/>
      <c r="G266" s="876">
        <v>1</v>
      </c>
      <c r="H266" s="922" t="str">
        <f t="shared" si="4"/>
        <v/>
      </c>
      <c r="I266" s="594"/>
      <c r="J266" s="594"/>
      <c r="K266" s="776"/>
    </row>
    <row r="267" spans="1:11" ht="15" customHeight="1" x14ac:dyDescent="0.25">
      <c r="A267" s="820"/>
      <c r="B267" s="917" t="s">
        <v>341</v>
      </c>
      <c r="C267" s="226"/>
      <c r="D267" s="227"/>
      <c r="E267" s="228"/>
      <c r="F267" s="228"/>
      <c r="G267" s="265"/>
      <c r="H267" s="923" t="str">
        <f>IF(AND(ISNUMBER(H254),ISNUMBER(H255),ISNUMBER(H256),ISNUMBER(H257),ISNUMBER(H259),ISNUMBER(H260),ISNUMBER(H261),ISNUMBER(H262),ISNUMBER(H263),ISNUMBER(H264),ISNUMBER(H265),ISNUMBER(H266)),SUM(H254:H257,H259:H266),"")</f>
        <v/>
      </c>
      <c r="I267" s="594"/>
      <c r="J267" s="594"/>
      <c r="K267" s="776"/>
    </row>
    <row r="268" spans="1:11" s="764" customFormat="1" ht="45" customHeight="1" x14ac:dyDescent="0.3">
      <c r="A268" s="591" t="s">
        <v>269</v>
      </c>
      <c r="B268" s="773"/>
      <c r="C268" s="813"/>
      <c r="D268" s="813"/>
      <c r="E268" s="814"/>
      <c r="F268" s="594"/>
      <c r="G268" s="594"/>
      <c r="H268" s="594"/>
      <c r="I268" s="594"/>
      <c r="J268" s="594"/>
      <c r="K268" s="776"/>
    </row>
    <row r="269" spans="1:11" s="764" customFormat="1" ht="15" customHeight="1" x14ac:dyDescent="0.3">
      <c r="A269" s="591"/>
      <c r="B269" s="773"/>
      <c r="C269" s="813"/>
      <c r="D269" s="813"/>
      <c r="E269" s="814"/>
      <c r="F269" s="594"/>
      <c r="G269" s="594"/>
      <c r="H269" s="594"/>
      <c r="I269" s="594"/>
      <c r="J269" s="594"/>
      <c r="K269" s="776"/>
    </row>
    <row r="270" spans="1:11" ht="15" customHeight="1" x14ac:dyDescent="0.25">
      <c r="A270" s="841"/>
      <c r="B270" s="197" t="s">
        <v>55</v>
      </c>
      <c r="C270" s="197"/>
      <c r="D270" s="197"/>
      <c r="E270" s="197"/>
      <c r="F270" s="197"/>
      <c r="G270" s="266"/>
      <c r="H270" s="199" t="str">
        <f>IF(AND(ISNUMBER(H109),ISNUMBER(H167),ISNUMBER(H211),ISNUMBER(H251),ISNUMBER(H267),ISNUMBER(H431)),H109+H167+H211+H251+H267+H431,"")</f>
        <v/>
      </c>
      <c r="I270" s="594"/>
      <c r="J270" s="594"/>
      <c r="K270" s="776"/>
    </row>
    <row r="271" spans="1:11" s="764" customFormat="1" ht="45" customHeight="1" x14ac:dyDescent="0.3">
      <c r="A271" s="591" t="s">
        <v>192</v>
      </c>
      <c r="B271" s="773"/>
      <c r="C271" s="813"/>
      <c r="D271" s="813"/>
      <c r="E271" s="814"/>
      <c r="F271" s="594"/>
      <c r="G271" s="594"/>
      <c r="H271" s="594"/>
      <c r="I271" s="594"/>
      <c r="J271" s="594"/>
      <c r="K271" s="776"/>
    </row>
    <row r="272" spans="1:11" s="764" customFormat="1" ht="45" customHeight="1" x14ac:dyDescent="0.3">
      <c r="A272" s="1956" t="s">
        <v>629</v>
      </c>
      <c r="B272" s="1957"/>
      <c r="C272" s="1957"/>
      <c r="D272" s="1957"/>
      <c r="E272" s="1957"/>
      <c r="F272" s="1957"/>
      <c r="G272" s="1957"/>
      <c r="H272" s="1957"/>
      <c r="I272" s="1957"/>
      <c r="J272" s="1957"/>
      <c r="K272" s="1961"/>
    </row>
    <row r="273" spans="1:11" ht="45" customHeight="1" x14ac:dyDescent="0.25">
      <c r="A273" s="820"/>
      <c r="B273" s="885"/>
      <c r="C273" s="1101" t="s">
        <v>568</v>
      </c>
      <c r="D273" s="1101" t="s">
        <v>16</v>
      </c>
      <c r="E273" s="1101" t="s">
        <v>17</v>
      </c>
      <c r="F273" s="267"/>
      <c r="G273" s="1101" t="s">
        <v>335</v>
      </c>
      <c r="H273" s="822" t="s">
        <v>336</v>
      </c>
      <c r="I273" s="594"/>
      <c r="J273" s="594"/>
      <c r="K273" s="776"/>
    </row>
    <row r="274" spans="1:11" ht="15" customHeight="1" x14ac:dyDescent="0.25">
      <c r="A274" s="820"/>
      <c r="B274" s="924" t="s">
        <v>18</v>
      </c>
      <c r="C274" s="862" t="s">
        <v>500</v>
      </c>
      <c r="D274" s="268"/>
      <c r="E274" s="268"/>
      <c r="F274" s="269"/>
      <c r="G274" s="268"/>
      <c r="H274" s="270"/>
      <c r="I274" s="594"/>
      <c r="J274" s="594"/>
      <c r="K274" s="776"/>
    </row>
    <row r="275" spans="1:11" ht="30" customHeight="1" x14ac:dyDescent="0.25">
      <c r="A275" s="820"/>
      <c r="B275" s="825" t="s">
        <v>739</v>
      </c>
      <c r="C275" s="831" t="s">
        <v>500</v>
      </c>
      <c r="D275" s="216"/>
      <c r="E275" s="216"/>
      <c r="F275" s="259"/>
      <c r="G275" s="216"/>
      <c r="H275" s="271"/>
      <c r="I275" s="594"/>
      <c r="J275" s="594"/>
      <c r="K275" s="776"/>
    </row>
    <row r="276" spans="1:11" ht="15" customHeight="1" x14ac:dyDescent="0.25">
      <c r="A276" s="820"/>
      <c r="B276" s="871" t="s">
        <v>91</v>
      </c>
      <c r="C276" s="831" t="s">
        <v>500</v>
      </c>
      <c r="D276" s="167"/>
      <c r="E276" s="167"/>
      <c r="F276" s="259"/>
      <c r="G276" s="214">
        <v>0</v>
      </c>
      <c r="H276" s="174" t="str">
        <f>IF(AND(ISNUMBER(D276),ISNUMBER(G276)),D276*G276,"")</f>
        <v/>
      </c>
      <c r="I276" s="594"/>
      <c r="J276" s="594"/>
      <c r="K276" s="776"/>
    </row>
    <row r="277" spans="1:11" ht="15" customHeight="1" x14ac:dyDescent="0.25">
      <c r="A277" s="820"/>
      <c r="B277" s="879" t="s">
        <v>92</v>
      </c>
      <c r="C277" s="831" t="s">
        <v>500</v>
      </c>
      <c r="D277" s="167"/>
      <c r="E277" s="167"/>
      <c r="F277" s="259"/>
      <c r="G277" s="216"/>
      <c r="H277" s="271"/>
      <c r="I277" s="594"/>
      <c r="J277" s="594"/>
      <c r="K277" s="776"/>
    </row>
    <row r="278" spans="1:11" ht="15" customHeight="1" x14ac:dyDescent="0.25">
      <c r="A278" s="820"/>
      <c r="B278" s="925" t="str">
        <f>CONCATENATE("Check: row ", ROW(B277), " ≤ row ", ROW(LCR!B276),)</f>
        <v>Check: row 277 ≤ row 276</v>
      </c>
      <c r="C278" s="222"/>
      <c r="D278" s="835" t="str">
        <f>IF((D277&lt;=D276),"Pass","Fail")</f>
        <v>Pass</v>
      </c>
      <c r="E278" s="835" t="str">
        <f>IF((E277&lt;=E276),"Pass","Fail")</f>
        <v>Pass</v>
      </c>
      <c r="F278" s="272"/>
      <c r="G278" s="219"/>
      <c r="H278" s="273"/>
      <c r="I278" s="594"/>
      <c r="J278" s="594"/>
      <c r="K278" s="776"/>
    </row>
    <row r="279" spans="1:11" ht="15" customHeight="1" x14ac:dyDescent="0.25">
      <c r="A279" s="820"/>
      <c r="B279" s="871" t="s">
        <v>471</v>
      </c>
      <c r="C279" s="831" t="s">
        <v>500</v>
      </c>
      <c r="D279" s="167"/>
      <c r="E279" s="167"/>
      <c r="F279" s="274"/>
      <c r="G279" s="214">
        <v>0.15</v>
      </c>
      <c r="H279" s="174" t="str">
        <f>IF(AND(ISNUMBER(D279),ISNUMBER(G279)),D279*G279,"")</f>
        <v/>
      </c>
      <c r="I279" s="594"/>
      <c r="J279" s="594"/>
      <c r="K279" s="776"/>
    </row>
    <row r="280" spans="1:11" ht="15" customHeight="1" x14ac:dyDescent="0.25">
      <c r="A280" s="841"/>
      <c r="B280" s="879" t="s">
        <v>92</v>
      </c>
      <c r="C280" s="831" t="s">
        <v>500</v>
      </c>
      <c r="D280" s="167"/>
      <c r="E280" s="167"/>
      <c r="F280" s="274"/>
      <c r="G280" s="216"/>
      <c r="H280" s="271"/>
      <c r="I280" s="587"/>
      <c r="J280" s="587"/>
      <c r="K280" s="845"/>
    </row>
    <row r="281" spans="1:11" ht="15" customHeight="1" x14ac:dyDescent="0.25">
      <c r="A281" s="841"/>
      <c r="B281" s="925" t="str">
        <f>CONCATENATE("Check: row ", ROW(B280), " ≤ row ", ROW(LCR!B279),)</f>
        <v>Check: row 280 ≤ row 279</v>
      </c>
      <c r="C281" s="275"/>
      <c r="D281" s="835" t="str">
        <f>IF((D280&lt;=D279),"Pass","Fail")</f>
        <v>Pass</v>
      </c>
      <c r="E281" s="835" t="str">
        <f>IF((E280&lt;=E279),"Pass","Fail")</f>
        <v>Pass</v>
      </c>
      <c r="F281" s="272"/>
      <c r="G281" s="219"/>
      <c r="H281" s="273"/>
      <c r="I281" s="587"/>
      <c r="J281" s="587"/>
      <c r="K281" s="845"/>
    </row>
    <row r="282" spans="1:11" ht="15" customHeight="1" x14ac:dyDescent="0.25">
      <c r="A282" s="841"/>
      <c r="B282" s="871" t="s">
        <v>472</v>
      </c>
      <c r="C282" s="831" t="s">
        <v>500</v>
      </c>
      <c r="D282" s="190"/>
      <c r="E282" s="190"/>
      <c r="F282" s="274"/>
      <c r="G282" s="214">
        <v>0.25</v>
      </c>
      <c r="H282" s="174" t="str">
        <f>IF(AND(ISNUMBER(D282),ISNUMBER(G282)),D282*G282,"")</f>
        <v/>
      </c>
      <c r="I282" s="587"/>
      <c r="J282" s="587"/>
      <c r="K282" s="845"/>
    </row>
    <row r="283" spans="1:11" ht="15" customHeight="1" x14ac:dyDescent="0.25">
      <c r="A283" s="841"/>
      <c r="B283" s="879" t="s">
        <v>92</v>
      </c>
      <c r="C283" s="831" t="s">
        <v>500</v>
      </c>
      <c r="D283" s="190"/>
      <c r="E283" s="190"/>
      <c r="F283" s="274"/>
      <c r="G283" s="216"/>
      <c r="H283" s="271"/>
      <c r="I283" s="587"/>
      <c r="J283" s="587"/>
      <c r="K283" s="845"/>
    </row>
    <row r="284" spans="1:11" ht="15" customHeight="1" x14ac:dyDescent="0.25">
      <c r="A284" s="841"/>
      <c r="B284" s="925" t="str">
        <f>CONCATENATE("Check: row ", ROW(B283), " ≤ row ", ROW(LCR!B282),)</f>
        <v>Check: row 283 ≤ row 282</v>
      </c>
      <c r="C284" s="275"/>
      <c r="D284" s="835" t="str">
        <f>IF((D283&lt;=D282),"Pass","Fail")</f>
        <v>Pass</v>
      </c>
      <c r="E284" s="835" t="str">
        <f>IF((E283&lt;=E282),"Pass","Fail")</f>
        <v>Pass</v>
      </c>
      <c r="F284" s="272"/>
      <c r="G284" s="219"/>
      <c r="H284" s="273"/>
      <c r="I284" s="587"/>
      <c r="J284" s="587"/>
      <c r="K284" s="845"/>
    </row>
    <row r="285" spans="1:11" ht="15" customHeight="1" x14ac:dyDescent="0.25">
      <c r="A285" s="841"/>
      <c r="B285" s="871" t="s">
        <v>473</v>
      </c>
      <c r="C285" s="831" t="s">
        <v>500</v>
      </c>
      <c r="D285" s="173"/>
      <c r="E285" s="173"/>
      <c r="F285" s="272"/>
      <c r="G285" s="157">
        <v>0.5</v>
      </c>
      <c r="H285" s="158" t="str">
        <f>IF(AND(ISNUMBER(D285),ISNUMBER(G285)),D285*G285,"")</f>
        <v/>
      </c>
      <c r="I285" s="587"/>
      <c r="J285" s="587"/>
      <c r="K285" s="845"/>
    </row>
    <row r="286" spans="1:11" ht="15" customHeight="1" x14ac:dyDescent="0.25">
      <c r="A286" s="841"/>
      <c r="B286" s="879" t="s">
        <v>92</v>
      </c>
      <c r="C286" s="831" t="s">
        <v>500</v>
      </c>
      <c r="D286" s="173"/>
      <c r="E286" s="173"/>
      <c r="F286" s="272"/>
      <c r="G286" s="219"/>
      <c r="H286" s="273"/>
      <c r="I286" s="587"/>
      <c r="J286" s="587"/>
      <c r="K286" s="845"/>
    </row>
    <row r="287" spans="1:11" ht="15" customHeight="1" x14ac:dyDescent="0.25">
      <c r="A287" s="841"/>
      <c r="B287" s="925" t="str">
        <f>CONCATENATE("Check: row ", ROW(B286), " ≤ row ", ROW(LCR!B285),)</f>
        <v>Check: row 286 ≤ row 285</v>
      </c>
      <c r="C287" s="275"/>
      <c r="D287" s="835" t="str">
        <f>IF((D286&lt;=D285),"Pass","Fail")</f>
        <v>Pass</v>
      </c>
      <c r="E287" s="835" t="str">
        <f>IF((E286&lt;=E285),"Pass","Fail")</f>
        <v>Pass</v>
      </c>
      <c r="F287" s="272"/>
      <c r="G287" s="219"/>
      <c r="H287" s="273"/>
      <c r="I287" s="587"/>
      <c r="J287" s="587"/>
      <c r="K287" s="845"/>
    </row>
    <row r="288" spans="1:11" ht="15" customHeight="1" x14ac:dyDescent="0.25">
      <c r="A288" s="841"/>
      <c r="B288" s="871" t="s">
        <v>501</v>
      </c>
      <c r="C288" s="831" t="s">
        <v>500</v>
      </c>
      <c r="D288" s="167"/>
      <c r="E288" s="167"/>
      <c r="F288" s="274"/>
      <c r="G288" s="214">
        <v>0.5</v>
      </c>
      <c r="H288" s="174" t="str">
        <f>IF(AND(ISNUMBER(D288),ISNUMBER(G288)),D288*G288,"")</f>
        <v/>
      </c>
      <c r="I288" s="587"/>
      <c r="J288" s="587"/>
      <c r="K288" s="845"/>
    </row>
    <row r="289" spans="1:11" ht="15" customHeight="1" x14ac:dyDescent="0.25">
      <c r="A289" s="820"/>
      <c r="B289" s="871" t="s">
        <v>28</v>
      </c>
      <c r="C289" s="831" t="s">
        <v>500</v>
      </c>
      <c r="D289" s="167"/>
      <c r="E289" s="167"/>
      <c r="F289" s="274"/>
      <c r="G289" s="214">
        <v>1</v>
      </c>
      <c r="H289" s="174" t="str">
        <f>IF(AND(ISNUMBER(D289),ISNUMBER(G289)),D289*G289,"")</f>
        <v/>
      </c>
      <c r="I289" s="594"/>
      <c r="J289" s="594"/>
      <c r="K289" s="776"/>
    </row>
    <row r="290" spans="1:11" ht="30" customHeight="1" x14ac:dyDescent="0.25">
      <c r="A290" s="820"/>
      <c r="B290" s="825" t="s">
        <v>740</v>
      </c>
      <c r="C290" s="831" t="s">
        <v>500</v>
      </c>
      <c r="D290" s="216"/>
      <c r="E290" s="216"/>
      <c r="F290" s="274"/>
      <c r="G290" s="216"/>
      <c r="H290" s="271"/>
      <c r="I290" s="594"/>
      <c r="J290" s="594"/>
      <c r="K290" s="776"/>
    </row>
    <row r="291" spans="1:11" ht="15" customHeight="1" x14ac:dyDescent="0.25">
      <c r="A291" s="820"/>
      <c r="B291" s="871" t="s">
        <v>27</v>
      </c>
      <c r="C291" s="831" t="s">
        <v>500</v>
      </c>
      <c r="D291" s="167"/>
      <c r="E291" s="167"/>
      <c r="F291" s="274"/>
      <c r="G291" s="214">
        <v>0</v>
      </c>
      <c r="H291" s="174" t="str">
        <f t="shared" ref="H291:H296" si="5">IF(AND(ISNUMBER(D291),ISNUMBER(G291)),D291*G291,"")</f>
        <v/>
      </c>
      <c r="I291" s="594"/>
      <c r="J291" s="594"/>
      <c r="K291" s="776"/>
    </row>
    <row r="292" spans="1:11" ht="15" customHeight="1" x14ac:dyDescent="0.25">
      <c r="A292" s="820"/>
      <c r="B292" s="871" t="s">
        <v>499</v>
      </c>
      <c r="C292" s="831" t="s">
        <v>500</v>
      </c>
      <c r="D292" s="167"/>
      <c r="E292" s="167"/>
      <c r="F292" s="274"/>
      <c r="G292" s="214">
        <v>0</v>
      </c>
      <c r="H292" s="174" t="str">
        <f t="shared" si="5"/>
        <v/>
      </c>
      <c r="I292" s="594"/>
      <c r="J292" s="594"/>
      <c r="K292" s="776"/>
    </row>
    <row r="293" spans="1:11" ht="15" customHeight="1" x14ac:dyDescent="0.25">
      <c r="A293" s="820"/>
      <c r="B293" s="871" t="s">
        <v>502</v>
      </c>
      <c r="C293" s="831" t="s">
        <v>500</v>
      </c>
      <c r="D293" s="190"/>
      <c r="E293" s="190"/>
      <c r="F293" s="274"/>
      <c r="G293" s="214">
        <v>0</v>
      </c>
      <c r="H293" s="174" t="str">
        <f t="shared" si="5"/>
        <v/>
      </c>
      <c r="I293" s="594"/>
      <c r="J293" s="594"/>
      <c r="K293" s="776"/>
    </row>
    <row r="294" spans="1:11" ht="15" customHeight="1" x14ac:dyDescent="0.25">
      <c r="A294" s="820"/>
      <c r="B294" s="871" t="s">
        <v>503</v>
      </c>
      <c r="C294" s="831" t="s">
        <v>500</v>
      </c>
      <c r="D294" s="190"/>
      <c r="E294" s="190"/>
      <c r="F294" s="274"/>
      <c r="G294" s="214">
        <v>0</v>
      </c>
      <c r="H294" s="174" t="str">
        <f t="shared" si="5"/>
        <v/>
      </c>
      <c r="I294" s="594"/>
      <c r="J294" s="594"/>
      <c r="K294" s="776"/>
    </row>
    <row r="295" spans="1:11" ht="15" customHeight="1" x14ac:dyDescent="0.25">
      <c r="A295" s="820"/>
      <c r="B295" s="871" t="s">
        <v>501</v>
      </c>
      <c r="C295" s="831" t="s">
        <v>500</v>
      </c>
      <c r="D295" s="167"/>
      <c r="E295" s="167"/>
      <c r="F295" s="274"/>
      <c r="G295" s="214">
        <v>0</v>
      </c>
      <c r="H295" s="174" t="str">
        <f t="shared" si="5"/>
        <v/>
      </c>
      <c r="I295" s="594"/>
      <c r="J295" s="594"/>
      <c r="K295" s="776"/>
    </row>
    <row r="296" spans="1:11" ht="15" customHeight="1" x14ac:dyDescent="0.25">
      <c r="A296" s="820"/>
      <c r="B296" s="926" t="s">
        <v>28</v>
      </c>
      <c r="C296" s="832" t="s">
        <v>500</v>
      </c>
      <c r="D296" s="276"/>
      <c r="E296" s="276"/>
      <c r="F296" s="277"/>
      <c r="G296" s="278">
        <v>0</v>
      </c>
      <c r="H296" s="279" t="str">
        <f t="shared" si="5"/>
        <v/>
      </c>
      <c r="I296" s="594"/>
      <c r="J296" s="594"/>
      <c r="K296" s="776"/>
    </row>
    <row r="297" spans="1:11" ht="15" customHeight="1" x14ac:dyDescent="0.25">
      <c r="A297" s="820"/>
      <c r="B297" s="856" t="s">
        <v>19</v>
      </c>
      <c r="C297" s="280"/>
      <c r="D297" s="227"/>
      <c r="E297" s="227"/>
      <c r="F297" s="281"/>
      <c r="G297" s="227"/>
      <c r="H297" s="282" t="str">
        <f>IF(AND(ISNUMBER(H276),ISNUMBER(H279),ISNUMBER(H288),ISNUMBER(H289),ISNUMBER(H291),ISNUMBER(H292),ISNUMBER(H295),ISNUMBER(H296)),SUM(H276,H279,H282,H285,H288:H289,H291:H296),"")</f>
        <v/>
      </c>
      <c r="I297" s="594"/>
      <c r="J297" s="594"/>
      <c r="K297" s="776"/>
    </row>
    <row r="298" spans="1:11" s="764" customFormat="1" ht="45" customHeight="1" x14ac:dyDescent="0.3">
      <c r="A298" s="591" t="s">
        <v>56</v>
      </c>
      <c r="B298" s="773"/>
      <c r="C298" s="813"/>
      <c r="D298" s="813"/>
      <c r="E298" s="814"/>
      <c r="F298" s="594"/>
      <c r="G298" s="594"/>
      <c r="H298" s="594"/>
      <c r="I298" s="594"/>
      <c r="J298" s="594"/>
      <c r="K298" s="776"/>
    </row>
    <row r="299" spans="1:11" s="764" customFormat="1" ht="15" customHeight="1" x14ac:dyDescent="0.3">
      <c r="A299" s="841"/>
      <c r="B299" s="927"/>
      <c r="C299" s="928"/>
      <c r="D299" s="929"/>
      <c r="E299" s="819"/>
      <c r="F299" s="930"/>
      <c r="G299" s="819"/>
      <c r="H299" s="819"/>
      <c r="I299" s="594"/>
      <c r="J299" s="594"/>
      <c r="K299" s="776"/>
    </row>
    <row r="300" spans="1:11" ht="30" customHeight="1" x14ac:dyDescent="0.25">
      <c r="A300" s="820"/>
      <c r="B300" s="885"/>
      <c r="C300" s="1101" t="s">
        <v>568</v>
      </c>
      <c r="D300" s="1101" t="s">
        <v>323</v>
      </c>
      <c r="E300" s="151"/>
      <c r="F300" s="151"/>
      <c r="G300" s="1101" t="s">
        <v>335</v>
      </c>
      <c r="H300" s="822" t="s">
        <v>336</v>
      </c>
      <c r="I300" s="594"/>
      <c r="J300" s="594"/>
      <c r="K300" s="776"/>
    </row>
    <row r="301" spans="1:11" ht="15" customHeight="1" x14ac:dyDescent="0.25">
      <c r="A301" s="820"/>
      <c r="B301" s="823" t="str">
        <f>CONCATENATE("Contractual inflows due in ≤ 30 days from fully performing loans, not reported in lines ", ROW(B276), " to ", ROW(B296), ", from:")</f>
        <v>Contractual inflows due in ≤ 30 days from fully performing loans, not reported in lines 276 to 296, from:</v>
      </c>
      <c r="C301" s="243"/>
      <c r="D301" s="283"/>
      <c r="E301" s="284"/>
      <c r="F301" s="284"/>
      <c r="G301" s="283"/>
      <c r="H301" s="285"/>
      <c r="I301" s="594"/>
      <c r="J301" s="594"/>
      <c r="K301" s="776"/>
    </row>
    <row r="302" spans="1:11" ht="15" customHeight="1" x14ac:dyDescent="0.25">
      <c r="A302" s="820"/>
      <c r="B302" s="825" t="s">
        <v>20</v>
      </c>
      <c r="C302" s="831">
        <v>153</v>
      </c>
      <c r="D302" s="167"/>
      <c r="E302" s="286"/>
      <c r="F302" s="286"/>
      <c r="G302" s="316">
        <v>0.5</v>
      </c>
      <c r="H302" s="179" t="str">
        <f>IF(AND(ISNUMBER(D302),ISNUMBER(G302)),D302*G302,"")</f>
        <v/>
      </c>
      <c r="I302" s="594"/>
      <c r="J302" s="594"/>
      <c r="K302" s="776"/>
    </row>
    <row r="303" spans="1:11" ht="15" customHeight="1" x14ac:dyDescent="0.25">
      <c r="A303" s="820"/>
      <c r="B303" s="825" t="s">
        <v>21</v>
      </c>
      <c r="C303" s="831">
        <v>153</v>
      </c>
      <c r="D303" s="167"/>
      <c r="E303" s="286"/>
      <c r="F303" s="286"/>
      <c r="G303" s="316">
        <v>0.5</v>
      </c>
      <c r="H303" s="179" t="str">
        <f>IF(AND(ISNUMBER(D303),ISNUMBER(G303)),D303*G303,"")</f>
        <v/>
      </c>
      <c r="I303" s="594"/>
      <c r="J303" s="594"/>
      <c r="K303" s="776"/>
    </row>
    <row r="304" spans="1:11" ht="15" customHeight="1" x14ac:dyDescent="0.25">
      <c r="A304" s="820"/>
      <c r="B304" s="825" t="s">
        <v>39</v>
      </c>
      <c r="C304" s="831">
        <v>154</v>
      </c>
      <c r="D304" s="167"/>
      <c r="E304" s="286"/>
      <c r="F304" s="286"/>
      <c r="G304" s="316">
        <v>0.5</v>
      </c>
      <c r="H304" s="179" t="str">
        <f>IF(AND(ISNUMBER(D304),ISNUMBER(G304)),D304*G304,"")</f>
        <v/>
      </c>
      <c r="I304" s="594"/>
      <c r="J304" s="594"/>
      <c r="K304" s="776"/>
    </row>
    <row r="305" spans="1:11" ht="15" customHeight="1" x14ac:dyDescent="0.25">
      <c r="A305" s="820"/>
      <c r="B305" s="825" t="s">
        <v>247</v>
      </c>
      <c r="C305" s="831">
        <v>154</v>
      </c>
      <c r="D305" s="167"/>
      <c r="E305" s="286"/>
      <c r="F305" s="286"/>
      <c r="G305" s="316">
        <v>1</v>
      </c>
      <c r="H305" s="179" t="str">
        <f>IF(AND(ISNUMBER(D305),ISNUMBER(G305)),D305*G305,"")</f>
        <v/>
      </c>
      <c r="I305" s="594"/>
      <c r="J305" s="594"/>
      <c r="K305" s="776"/>
    </row>
    <row r="306" spans="1:11" ht="15" customHeight="1" x14ac:dyDescent="0.25">
      <c r="A306" s="820"/>
      <c r="B306" s="825" t="s">
        <v>40</v>
      </c>
      <c r="C306" s="831">
        <v>154</v>
      </c>
      <c r="D306" s="216"/>
      <c r="E306" s="286"/>
      <c r="F306" s="286"/>
      <c r="G306" s="216"/>
      <c r="H306" s="271"/>
      <c r="I306" s="594"/>
      <c r="J306" s="594"/>
      <c r="K306" s="776"/>
    </row>
    <row r="307" spans="1:11" ht="15" customHeight="1" x14ac:dyDescent="0.25">
      <c r="A307" s="820"/>
      <c r="B307" s="871" t="s">
        <v>565</v>
      </c>
      <c r="C307" s="831">
        <v>156</v>
      </c>
      <c r="D307" s="167"/>
      <c r="E307" s="286"/>
      <c r="F307" s="286"/>
      <c r="G307" s="316">
        <v>0</v>
      </c>
      <c r="H307" s="179" t="str">
        <f>IF(AND(ISNUMBER(D307),ISNUMBER(G307)),D307*G307,"")</f>
        <v/>
      </c>
      <c r="I307" s="594"/>
      <c r="J307" s="594"/>
      <c r="K307" s="776"/>
    </row>
    <row r="308" spans="1:11" ht="15" customHeight="1" x14ac:dyDescent="0.25">
      <c r="A308" s="820"/>
      <c r="B308" s="871" t="s">
        <v>41</v>
      </c>
      <c r="C308" s="831">
        <v>157</v>
      </c>
      <c r="D308" s="167"/>
      <c r="E308" s="286"/>
      <c r="F308" s="286"/>
      <c r="G308" s="316">
        <v>0</v>
      </c>
      <c r="H308" s="179" t="str">
        <f>IF(AND(ISNUMBER(D308),ISNUMBER(G308)),D308*G308,"")</f>
        <v/>
      </c>
      <c r="I308" s="594"/>
      <c r="J308" s="594"/>
      <c r="K308" s="776"/>
    </row>
    <row r="309" spans="1:11" ht="15" customHeight="1" x14ac:dyDescent="0.25">
      <c r="A309" s="820"/>
      <c r="B309" s="871" t="s">
        <v>566</v>
      </c>
      <c r="C309" s="831">
        <v>154</v>
      </c>
      <c r="D309" s="167"/>
      <c r="E309" s="286"/>
      <c r="F309" s="286"/>
      <c r="G309" s="316">
        <v>1</v>
      </c>
      <c r="H309" s="179" t="str">
        <f>IF(AND(ISNUMBER(D309),ISNUMBER(G309)),D309*G309,"")</f>
        <v/>
      </c>
      <c r="I309" s="594"/>
      <c r="J309" s="594"/>
      <c r="K309" s="776"/>
    </row>
    <row r="310" spans="1:11" ht="15" customHeight="1" x14ac:dyDescent="0.25">
      <c r="A310" s="820"/>
      <c r="B310" s="882" t="s">
        <v>42</v>
      </c>
      <c r="C310" s="834">
        <v>154</v>
      </c>
      <c r="D310" s="168"/>
      <c r="E310" s="287"/>
      <c r="F310" s="287"/>
      <c r="G310" s="876">
        <v>0.5</v>
      </c>
      <c r="H310" s="901" t="str">
        <f>IF(AND(ISNUMBER(D310),ISNUMBER(G310)),D310*G310,"")</f>
        <v/>
      </c>
      <c r="I310" s="594"/>
      <c r="J310" s="594"/>
      <c r="K310" s="776"/>
    </row>
    <row r="311" spans="1:11" ht="15" customHeight="1" x14ac:dyDescent="0.25">
      <c r="A311" s="820"/>
      <c r="B311" s="856" t="s">
        <v>43</v>
      </c>
      <c r="C311" s="226"/>
      <c r="D311" s="227"/>
      <c r="E311" s="288"/>
      <c r="F311" s="288"/>
      <c r="G311" s="227"/>
      <c r="H311" s="931" t="str">
        <f>IF(AND(ISNUMBER(H302),ISNUMBER(H303),ISNUMBER(H304),ISNUMBER(H305),ISNUMBER(H307),ISNUMBER(H308),ISNUMBER(H309),ISNUMBER(H310)),SUM(H302:H305,H307:H310),"")</f>
        <v/>
      </c>
      <c r="I311" s="594"/>
      <c r="J311" s="594"/>
      <c r="K311" s="776"/>
    </row>
    <row r="312" spans="1:11" s="764" customFormat="1" ht="45" customHeight="1" x14ac:dyDescent="0.3">
      <c r="A312" s="591" t="s">
        <v>57</v>
      </c>
      <c r="B312" s="773"/>
      <c r="C312" s="813"/>
      <c r="D312" s="813"/>
      <c r="E312" s="814"/>
      <c r="F312" s="594"/>
      <c r="G312" s="594"/>
      <c r="H312" s="594"/>
      <c r="I312" s="594"/>
      <c r="J312" s="594"/>
      <c r="K312" s="776"/>
    </row>
    <row r="313" spans="1:11" s="764" customFormat="1" ht="15" customHeight="1" x14ac:dyDescent="0.25">
      <c r="A313" s="841"/>
      <c r="B313" s="905"/>
      <c r="C313" s="906"/>
      <c r="D313" s="818"/>
      <c r="E313" s="819"/>
      <c r="F313" s="819"/>
      <c r="G313" s="819"/>
      <c r="H313" s="819"/>
      <c r="I313" s="594"/>
      <c r="J313" s="594"/>
      <c r="K313" s="776"/>
    </row>
    <row r="314" spans="1:11" ht="30" customHeight="1" x14ac:dyDescent="0.25">
      <c r="A314" s="841"/>
      <c r="B314" s="885"/>
      <c r="C314" s="1101" t="s">
        <v>568</v>
      </c>
      <c r="D314" s="1101" t="s">
        <v>323</v>
      </c>
      <c r="E314" s="151"/>
      <c r="F314" s="151"/>
      <c r="G314" s="1101" t="s">
        <v>335</v>
      </c>
      <c r="H314" s="822" t="s">
        <v>336</v>
      </c>
      <c r="I314" s="594"/>
      <c r="J314" s="594"/>
      <c r="K314" s="776"/>
    </row>
    <row r="315" spans="1:11" ht="15" customHeight="1" x14ac:dyDescent="0.25">
      <c r="A315" s="820"/>
      <c r="B315" s="326" t="s">
        <v>44</v>
      </c>
      <c r="C315" s="243"/>
      <c r="D315" s="283"/>
      <c r="E315" s="284"/>
      <c r="F315" s="284"/>
      <c r="G315" s="283"/>
      <c r="H315" s="285"/>
      <c r="I315" s="594"/>
      <c r="J315" s="594"/>
      <c r="K315" s="776"/>
    </row>
    <row r="316" spans="1:11" ht="15" customHeight="1" x14ac:dyDescent="0.25">
      <c r="A316" s="820"/>
      <c r="B316" s="825" t="s">
        <v>504</v>
      </c>
      <c r="C316" s="831" t="s">
        <v>505</v>
      </c>
      <c r="D316" s="167"/>
      <c r="E316" s="286"/>
      <c r="F316" s="286"/>
      <c r="G316" s="316">
        <v>1</v>
      </c>
      <c r="H316" s="179" t="str">
        <f>IF(AND(ISNUMBER(D316),ISNUMBER(G316)),D316*G316,"")</f>
        <v/>
      </c>
      <c r="I316" s="594"/>
      <c r="J316" s="594"/>
      <c r="K316" s="776"/>
    </row>
    <row r="317" spans="1:11" ht="15" customHeight="1" x14ac:dyDescent="0.25">
      <c r="A317" s="820"/>
      <c r="B317" s="825" t="s">
        <v>45</v>
      </c>
      <c r="C317" s="831">
        <v>155</v>
      </c>
      <c r="D317" s="167"/>
      <c r="E317" s="286"/>
      <c r="F317" s="286"/>
      <c r="G317" s="316">
        <v>1</v>
      </c>
      <c r="H317" s="179" t="str">
        <f>IF(AND(ISNUMBER(D317),ISNUMBER(G317)),D317*G317,"")</f>
        <v/>
      </c>
      <c r="I317" s="594"/>
      <c r="J317" s="594"/>
      <c r="K317" s="776"/>
    </row>
    <row r="318" spans="1:11" ht="15" customHeight="1" x14ac:dyDescent="0.25">
      <c r="A318" s="820"/>
      <c r="B318" s="882" t="s">
        <v>46</v>
      </c>
      <c r="C318" s="834">
        <v>160</v>
      </c>
      <c r="D318" s="168"/>
      <c r="E318" s="287"/>
      <c r="F318" s="287"/>
      <c r="G318" s="876">
        <f>Parameters!F69</f>
        <v>0</v>
      </c>
      <c r="H318" s="901" t="str">
        <f>IF(AND(ISNUMBER(D318),ISNUMBER(G318)),D318*G318,"")</f>
        <v/>
      </c>
      <c r="I318" s="594"/>
      <c r="J318" s="594"/>
      <c r="K318" s="776"/>
    </row>
    <row r="319" spans="1:11" ht="15" customHeight="1" x14ac:dyDescent="0.25">
      <c r="A319" s="820"/>
      <c r="B319" s="856" t="s">
        <v>58</v>
      </c>
      <c r="C319" s="226"/>
      <c r="D319" s="227"/>
      <c r="E319" s="288"/>
      <c r="F319" s="288"/>
      <c r="G319" s="227"/>
      <c r="H319" s="931" t="str">
        <f>IF(AND(ISNUMBER(H316),ISNUMBER(H317),ISNUMBER(H318)),H316+H317+H318,"")</f>
        <v/>
      </c>
      <c r="I319" s="594"/>
      <c r="J319" s="594"/>
      <c r="K319" s="776"/>
    </row>
    <row r="320" spans="1:11" s="764" customFormat="1" ht="45" customHeight="1" x14ac:dyDescent="0.3">
      <c r="A320" s="591" t="s">
        <v>175</v>
      </c>
      <c r="B320" s="773"/>
      <c r="C320" s="813"/>
      <c r="D320" s="813"/>
      <c r="E320" s="814"/>
      <c r="F320" s="594"/>
      <c r="G320" s="594"/>
      <c r="H320" s="594"/>
      <c r="I320" s="594"/>
      <c r="J320" s="594"/>
      <c r="K320" s="776"/>
    </row>
    <row r="321" spans="1:11" s="764" customFormat="1" ht="15" customHeight="1" x14ac:dyDescent="0.3">
      <c r="A321" s="1126"/>
      <c r="B321" s="1102"/>
      <c r="C321" s="1102"/>
      <c r="D321" s="1102"/>
      <c r="E321" s="1102"/>
      <c r="F321" s="1102"/>
      <c r="G321" s="1102"/>
      <c r="H321" s="1102"/>
      <c r="I321" s="1102"/>
      <c r="J321" s="1102"/>
      <c r="K321" s="1869"/>
    </row>
    <row r="322" spans="1:11" ht="30" customHeight="1" x14ac:dyDescent="0.3">
      <c r="A322" s="1126"/>
      <c r="B322" s="939"/>
      <c r="C322" s="1101" t="s">
        <v>568</v>
      </c>
      <c r="D322" s="1101" t="s">
        <v>323</v>
      </c>
      <c r="E322" s="151"/>
      <c r="F322" s="151"/>
      <c r="G322" s="1101" t="s">
        <v>335</v>
      </c>
      <c r="H322" s="822" t="s">
        <v>336</v>
      </c>
      <c r="I322" s="1102"/>
      <c r="J322" s="1102"/>
      <c r="K322" s="1869"/>
    </row>
    <row r="323" spans="1:11" ht="15" customHeight="1" x14ac:dyDescent="0.25">
      <c r="A323" s="820"/>
      <c r="B323" s="823" t="s">
        <v>47</v>
      </c>
      <c r="C323" s="830">
        <v>144</v>
      </c>
      <c r="D323" s="283"/>
      <c r="E323" s="284"/>
      <c r="F323" s="284"/>
      <c r="G323" s="283"/>
      <c r="H323" s="854" t="str">
        <f>IF(AND(ISNUMBER(H297),ISNUMBER(H311),ISNUMBER(H319),ISNUMBER(J431)),H297+H311+H319+J431,"")</f>
        <v/>
      </c>
      <c r="I323" s="594"/>
      <c r="J323" s="594"/>
      <c r="K323" s="776"/>
    </row>
    <row r="324" spans="1:11" ht="15" customHeight="1" x14ac:dyDescent="0.25">
      <c r="A324" s="820"/>
      <c r="B324" s="829" t="s">
        <v>48</v>
      </c>
      <c r="C324" s="834" t="s">
        <v>506</v>
      </c>
      <c r="D324" s="848" t="str">
        <f>H270</f>
        <v/>
      </c>
      <c r="E324" s="287"/>
      <c r="F324" s="287"/>
      <c r="G324" s="876">
        <v>0.75</v>
      </c>
      <c r="H324" s="901" t="str">
        <f>IF(AND(ISNUMBER(D324),ISNUMBER(G324)),D324*G324,"")</f>
        <v/>
      </c>
      <c r="I324" s="594"/>
      <c r="J324" s="594"/>
      <c r="K324" s="776"/>
    </row>
    <row r="325" spans="1:11" ht="15" customHeight="1" x14ac:dyDescent="0.25">
      <c r="A325" s="820"/>
      <c r="B325" s="266" t="s">
        <v>49</v>
      </c>
      <c r="C325" s="289" t="s">
        <v>506</v>
      </c>
      <c r="D325" s="290"/>
      <c r="E325" s="290"/>
      <c r="F325" s="290"/>
      <c r="G325" s="290"/>
      <c r="H325" s="291" t="str">
        <f>IF(AND(ISNUMBER(H323),ISNUMBER(H324)),MIN(H323,H324),"")</f>
        <v/>
      </c>
      <c r="I325" s="594"/>
      <c r="J325" s="594"/>
      <c r="K325" s="776"/>
    </row>
    <row r="326" spans="1:11" s="764" customFormat="1" ht="15" customHeight="1" x14ac:dyDescent="0.25">
      <c r="A326" s="841"/>
      <c r="B326" s="932"/>
      <c r="C326" s="894"/>
      <c r="D326" s="933"/>
      <c r="E326" s="934"/>
      <c r="F326" s="935"/>
      <c r="G326" s="819"/>
      <c r="H326" s="819"/>
      <c r="I326" s="594"/>
      <c r="J326" s="594"/>
      <c r="K326" s="776"/>
    </row>
    <row r="327" spans="1:11" s="764" customFormat="1" ht="30" customHeight="1" x14ac:dyDescent="0.3">
      <c r="A327" s="611" t="s">
        <v>128</v>
      </c>
      <c r="B327" s="612"/>
      <c r="C327" s="612"/>
      <c r="D327" s="612"/>
      <c r="E327" s="612"/>
      <c r="F327" s="612"/>
      <c r="G327" s="612"/>
      <c r="H327" s="612"/>
      <c r="I327" s="612"/>
      <c r="J327" s="612"/>
      <c r="K327" s="812"/>
    </row>
    <row r="328" spans="1:11" s="764" customFormat="1" ht="15" customHeight="1" x14ac:dyDescent="0.25">
      <c r="A328" s="841"/>
      <c r="B328" s="936"/>
      <c r="C328" s="906"/>
      <c r="D328" s="867"/>
      <c r="E328" s="937"/>
      <c r="F328" s="938"/>
      <c r="G328" s="819"/>
      <c r="H328" s="819"/>
      <c r="I328" s="594"/>
      <c r="J328" s="594"/>
      <c r="K328" s="776"/>
    </row>
    <row r="329" spans="1:11" ht="45" customHeight="1" x14ac:dyDescent="0.25">
      <c r="A329" s="841"/>
      <c r="B329" s="885"/>
      <c r="C329" s="1101" t="s">
        <v>568</v>
      </c>
      <c r="D329" s="1101" t="s">
        <v>129</v>
      </c>
      <c r="E329" s="1101" t="s">
        <v>130</v>
      </c>
      <c r="F329" s="245"/>
      <c r="G329" s="1101" t="s">
        <v>131</v>
      </c>
      <c r="H329" s="1101" t="s">
        <v>132</v>
      </c>
      <c r="I329" s="1101" t="s">
        <v>133</v>
      </c>
      <c r="J329" s="822" t="s">
        <v>134</v>
      </c>
      <c r="K329" s="776"/>
    </row>
    <row r="330" spans="1:11" ht="15" customHeight="1" x14ac:dyDescent="0.25">
      <c r="A330" s="841"/>
      <c r="B330" s="924" t="s">
        <v>352</v>
      </c>
      <c r="C330" s="292"/>
      <c r="D330" s="292"/>
      <c r="E330" s="292"/>
      <c r="F330" s="292"/>
      <c r="G330" s="292"/>
      <c r="H330" s="292"/>
      <c r="I330" s="293"/>
      <c r="J330" s="294"/>
      <c r="K330" s="776"/>
    </row>
    <row r="331" spans="1:11" ht="15" customHeight="1" x14ac:dyDescent="0.25">
      <c r="A331" s="841"/>
      <c r="B331" s="825" t="s">
        <v>741</v>
      </c>
      <c r="C331" s="205"/>
      <c r="D331" s="295"/>
      <c r="E331" s="295"/>
      <c r="F331" s="51"/>
      <c r="G331" s="205"/>
      <c r="H331" s="205"/>
      <c r="I331" s="296"/>
      <c r="J331" s="297"/>
      <c r="K331" s="776"/>
    </row>
    <row r="332" spans="1:11" ht="15" customHeight="1" x14ac:dyDescent="0.25">
      <c r="A332" s="841"/>
      <c r="B332" s="871" t="s">
        <v>93</v>
      </c>
      <c r="C332" s="831" t="s">
        <v>507</v>
      </c>
      <c r="D332" s="236"/>
      <c r="E332" s="236"/>
      <c r="F332" s="298"/>
      <c r="G332" s="214">
        <v>0</v>
      </c>
      <c r="H332" s="258" t="str">
        <f>IF(AND(ISNUMBER(G332),ISNUMBER(E332)),G332*E332,"")</f>
        <v/>
      </c>
      <c r="I332" s="299">
        <v>0</v>
      </c>
      <c r="J332" s="215" t="str">
        <f>IF(AND(ISNUMBER(I332),ISNUMBER(D332)),I332*D332,"")</f>
        <v/>
      </c>
      <c r="K332" s="776"/>
    </row>
    <row r="333" spans="1:11" ht="15" customHeight="1" x14ac:dyDescent="0.25">
      <c r="A333" s="841"/>
      <c r="B333" s="879" t="s">
        <v>96</v>
      </c>
      <c r="C333" s="831" t="s">
        <v>507</v>
      </c>
      <c r="D333" s="236"/>
      <c r="E333" s="236"/>
      <c r="F333" s="300"/>
      <c r="G333" s="301"/>
      <c r="H333" s="298"/>
      <c r="I333" s="302"/>
      <c r="J333" s="303"/>
      <c r="K333" s="776"/>
    </row>
    <row r="334" spans="1:11" ht="15" customHeight="1" x14ac:dyDescent="0.25">
      <c r="A334" s="820"/>
      <c r="B334" s="940" t="str">
        <f>CONCATENATE("Check: row ", ROW(B333), " ≤ row ", ROW(LCR!B332),)</f>
        <v>Check: row 333 ≤ row 332</v>
      </c>
      <c r="C334" s="222"/>
      <c r="D334" s="159" t="str">
        <f>IF((D333&lt;=D332),"Pass","Fail")</f>
        <v>Pass</v>
      </c>
      <c r="E334" s="159" t="str">
        <f>IF((E333&lt;=E332),"Pass","Fail")</f>
        <v>Pass</v>
      </c>
      <c r="F334" s="51"/>
      <c r="G334" s="170"/>
      <c r="H334" s="205"/>
      <c r="I334" s="296"/>
      <c r="J334" s="297"/>
      <c r="K334" s="776"/>
    </row>
    <row r="335" spans="1:11" ht="15" customHeight="1" x14ac:dyDescent="0.25">
      <c r="A335" s="841"/>
      <c r="B335" s="871" t="s">
        <v>508</v>
      </c>
      <c r="C335" s="831" t="s">
        <v>507</v>
      </c>
      <c r="D335" s="156"/>
      <c r="E335" s="156"/>
      <c r="F335" s="205"/>
      <c r="G335" s="170"/>
      <c r="H335" s="304"/>
      <c r="I335" s="299">
        <v>0.15</v>
      </c>
      <c r="J335" s="305" t="str">
        <f>IF(AND(ISNUMBER(I335),ISNUMBER(D335)),I335*D335,"")</f>
        <v/>
      </c>
      <c r="K335" s="776"/>
    </row>
    <row r="336" spans="1:11" ht="15" customHeight="1" x14ac:dyDescent="0.25">
      <c r="A336" s="841"/>
      <c r="B336" s="879" t="s">
        <v>96</v>
      </c>
      <c r="C336" s="831" t="s">
        <v>507</v>
      </c>
      <c r="D336" s="156"/>
      <c r="E336" s="156"/>
      <c r="F336" s="51"/>
      <c r="G336" s="170"/>
      <c r="H336" s="205"/>
      <c r="I336" s="296"/>
      <c r="J336" s="297"/>
      <c r="K336" s="776"/>
    </row>
    <row r="337" spans="1:11" ht="15" customHeight="1" x14ac:dyDescent="0.25">
      <c r="A337" s="841"/>
      <c r="B337" s="940" t="str">
        <f>CONCATENATE("Check: row ", ROW(B336), " ≤ row ", ROW(LCR!B335),)</f>
        <v>Check: row 336 ≤ row 335</v>
      </c>
      <c r="C337" s="222"/>
      <c r="D337" s="159" t="str">
        <f>IF((D336&lt;=D335),"Pass","Fail")</f>
        <v>Pass</v>
      </c>
      <c r="E337" s="159" t="str">
        <f>IF((E336&lt;=E335),"Pass","Fail")</f>
        <v>Pass</v>
      </c>
      <c r="F337" s="51"/>
      <c r="G337" s="170"/>
      <c r="H337" s="205"/>
      <c r="I337" s="296"/>
      <c r="J337" s="297"/>
      <c r="K337" s="776"/>
    </row>
    <row r="338" spans="1:11" ht="15" customHeight="1" x14ac:dyDescent="0.25">
      <c r="A338" s="841"/>
      <c r="B338" s="871" t="s">
        <v>509</v>
      </c>
      <c r="C338" s="831" t="s">
        <v>507</v>
      </c>
      <c r="D338" s="173"/>
      <c r="E338" s="173"/>
      <c r="F338" s="205"/>
      <c r="G338" s="170"/>
      <c r="H338" s="304"/>
      <c r="I338" s="299">
        <v>0.25</v>
      </c>
      <c r="J338" s="305" t="str">
        <f>IF(AND(ISNUMBER(I338),ISNUMBER(D338)),I338*D338,"")</f>
        <v/>
      </c>
      <c r="K338" s="776"/>
    </row>
    <row r="339" spans="1:11" ht="15" customHeight="1" x14ac:dyDescent="0.25">
      <c r="A339" s="841"/>
      <c r="B339" s="879" t="s">
        <v>96</v>
      </c>
      <c r="C339" s="831" t="s">
        <v>507</v>
      </c>
      <c r="D339" s="173"/>
      <c r="E339" s="173"/>
      <c r="F339" s="51"/>
      <c r="G339" s="170"/>
      <c r="H339" s="205"/>
      <c r="I339" s="296"/>
      <c r="J339" s="297"/>
      <c r="K339" s="776"/>
    </row>
    <row r="340" spans="1:11" ht="15" customHeight="1" x14ac:dyDescent="0.25">
      <c r="A340" s="841"/>
      <c r="B340" s="940" t="str">
        <f>CONCATENATE("Check: row ", ROW(B339), " ≤ row ", ROW(LCR!B338),)</f>
        <v>Check: row 339 ≤ row 338</v>
      </c>
      <c r="C340" s="222"/>
      <c r="D340" s="159" t="str">
        <f>IF((D339&lt;=D338),"Pass","Fail")</f>
        <v>Pass</v>
      </c>
      <c r="E340" s="159" t="str">
        <f>IF((E339&lt;=E338),"Pass","Fail")</f>
        <v>Pass</v>
      </c>
      <c r="F340" s="51"/>
      <c r="G340" s="170"/>
      <c r="H340" s="205"/>
      <c r="I340" s="296"/>
      <c r="J340" s="297"/>
      <c r="K340" s="776"/>
    </row>
    <row r="341" spans="1:11" ht="15" customHeight="1" x14ac:dyDescent="0.25">
      <c r="A341" s="841"/>
      <c r="B341" s="871" t="s">
        <v>510</v>
      </c>
      <c r="C341" s="831" t="s">
        <v>507</v>
      </c>
      <c r="D341" s="173"/>
      <c r="E341" s="173"/>
      <c r="F341" s="205"/>
      <c r="G341" s="170"/>
      <c r="H341" s="304"/>
      <c r="I341" s="299">
        <v>0.5</v>
      </c>
      <c r="J341" s="305" t="str">
        <f>IF(AND(ISNUMBER(I341),ISNUMBER(D341)),I341*D341,"")</f>
        <v/>
      </c>
      <c r="K341" s="776"/>
    </row>
    <row r="342" spans="1:11" ht="15" customHeight="1" x14ac:dyDescent="0.25">
      <c r="A342" s="841"/>
      <c r="B342" s="879" t="s">
        <v>96</v>
      </c>
      <c r="C342" s="831" t="s">
        <v>507</v>
      </c>
      <c r="D342" s="173"/>
      <c r="E342" s="173"/>
      <c r="F342" s="51"/>
      <c r="G342" s="170"/>
      <c r="H342" s="205"/>
      <c r="I342" s="306"/>
      <c r="J342" s="307"/>
      <c r="K342" s="776"/>
    </row>
    <row r="343" spans="1:11" ht="15" customHeight="1" x14ac:dyDescent="0.25">
      <c r="A343" s="841"/>
      <c r="B343" s="940" t="str">
        <f>CONCATENATE("Check: row ", ROW(B342), " ≤ row ", ROW(LCR!B341),)</f>
        <v>Check: row 342 ≤ row 341</v>
      </c>
      <c r="C343" s="222"/>
      <c r="D343" s="159" t="str">
        <f>IF((D342&lt;=D341),"Pass","Fail")</f>
        <v>Pass</v>
      </c>
      <c r="E343" s="159" t="str">
        <f>IF((E342&lt;=E341),"Pass","Fail")</f>
        <v>Pass</v>
      </c>
      <c r="F343" s="51"/>
      <c r="G343" s="170"/>
      <c r="H343" s="205"/>
      <c r="I343" s="306"/>
      <c r="J343" s="307"/>
      <c r="K343" s="776"/>
    </row>
    <row r="344" spans="1:11" ht="15" customHeight="1" x14ac:dyDescent="0.25">
      <c r="A344" s="841"/>
      <c r="B344" s="871" t="s">
        <v>94</v>
      </c>
      <c r="C344" s="831" t="s">
        <v>507</v>
      </c>
      <c r="D344" s="156"/>
      <c r="E344" s="156"/>
      <c r="F344" s="205"/>
      <c r="G344" s="170"/>
      <c r="H344" s="304"/>
      <c r="I344" s="299">
        <v>1</v>
      </c>
      <c r="J344" s="305" t="str">
        <f>IF(AND(ISNUMBER(I344),ISNUMBER(D344)),I344*D344,"")</f>
        <v/>
      </c>
      <c r="K344" s="776"/>
    </row>
    <row r="345" spans="1:11" ht="15" customHeight="1" x14ac:dyDescent="0.25">
      <c r="A345" s="841"/>
      <c r="B345" s="879" t="s">
        <v>96</v>
      </c>
      <c r="C345" s="831" t="s">
        <v>507</v>
      </c>
      <c r="D345" s="156"/>
      <c r="E345" s="156"/>
      <c r="F345" s="51"/>
      <c r="G345" s="170"/>
      <c r="H345" s="205"/>
      <c r="I345" s="296"/>
      <c r="J345" s="297"/>
      <c r="K345" s="776"/>
    </row>
    <row r="346" spans="1:11" ht="15" customHeight="1" x14ac:dyDescent="0.25">
      <c r="A346" s="841"/>
      <c r="B346" s="940" t="str">
        <f>CONCATENATE("Check: row ", ROW(B345), " ≤ row ", ROW(LCR!B344),)</f>
        <v>Check: row 345 ≤ row 344</v>
      </c>
      <c r="C346" s="222"/>
      <c r="D346" s="159" t="str">
        <f>IF((D345&lt;=D344),"Pass","Fail")</f>
        <v>Pass</v>
      </c>
      <c r="E346" s="159" t="str">
        <f>IF((E345&lt;=E344),"Pass","Fail")</f>
        <v>Pass</v>
      </c>
      <c r="F346" s="51"/>
      <c r="G346" s="170"/>
      <c r="H346" s="205"/>
      <c r="I346" s="296"/>
      <c r="J346" s="297"/>
      <c r="K346" s="776"/>
    </row>
    <row r="347" spans="1:11" ht="15" customHeight="1" x14ac:dyDescent="0.25">
      <c r="A347" s="841"/>
      <c r="B347" s="871" t="s">
        <v>511</v>
      </c>
      <c r="C347" s="831" t="s">
        <v>507</v>
      </c>
      <c r="D347" s="156"/>
      <c r="E347" s="156"/>
      <c r="F347" s="205"/>
      <c r="G347" s="214">
        <v>0.15</v>
      </c>
      <c r="H347" s="176" t="str">
        <f>IF(AND(ISNUMBER(G347),ISNUMBER(E347)),G347*E347,"")</f>
        <v/>
      </c>
      <c r="I347" s="296"/>
      <c r="J347" s="308"/>
      <c r="K347" s="776"/>
    </row>
    <row r="348" spans="1:11" ht="15" customHeight="1" x14ac:dyDescent="0.25">
      <c r="A348" s="841"/>
      <c r="B348" s="879" t="s">
        <v>96</v>
      </c>
      <c r="C348" s="831" t="s">
        <v>507</v>
      </c>
      <c r="D348" s="156"/>
      <c r="E348" s="156"/>
      <c r="F348" s="51"/>
      <c r="G348" s="170"/>
      <c r="H348" s="205"/>
      <c r="I348" s="296"/>
      <c r="J348" s="297"/>
      <c r="K348" s="776"/>
    </row>
    <row r="349" spans="1:11" ht="15" customHeight="1" x14ac:dyDescent="0.25">
      <c r="A349" s="841"/>
      <c r="B349" s="940" t="str">
        <f>CONCATENATE("Check: row ", ROW(B348), " ≤ row ", ROW(LCR!B347),)</f>
        <v>Check: row 348 ≤ row 347</v>
      </c>
      <c r="C349" s="222"/>
      <c r="D349" s="159" t="str">
        <f>IF((D348&lt;=D347),"Pass","Fail")</f>
        <v>Pass</v>
      </c>
      <c r="E349" s="159" t="str">
        <f>IF((E348&lt;=E347),"Pass","Fail")</f>
        <v>Pass</v>
      </c>
      <c r="F349" s="51"/>
      <c r="G349" s="170"/>
      <c r="H349" s="205"/>
      <c r="I349" s="296"/>
      <c r="J349" s="297"/>
      <c r="K349" s="776"/>
    </row>
    <row r="350" spans="1:11" ht="15" customHeight="1" x14ac:dyDescent="0.25">
      <c r="A350" s="841"/>
      <c r="B350" s="871" t="s">
        <v>512</v>
      </c>
      <c r="C350" s="831" t="s">
        <v>507</v>
      </c>
      <c r="D350" s="156"/>
      <c r="E350" s="156"/>
      <c r="F350" s="205"/>
      <c r="G350" s="214">
        <v>0</v>
      </c>
      <c r="H350" s="176" t="str">
        <f>IF(AND(ISNUMBER(G350),ISNUMBER(E350)),G350*E350,"")</f>
        <v/>
      </c>
      <c r="I350" s="299">
        <v>0</v>
      </c>
      <c r="J350" s="305" t="str">
        <f>IF(AND(ISNUMBER(I350),ISNUMBER(D350)),I350*D350,"")</f>
        <v/>
      </c>
      <c r="K350" s="776"/>
    </row>
    <row r="351" spans="1:11" ht="15" customHeight="1" x14ac:dyDescent="0.25">
      <c r="A351" s="841"/>
      <c r="B351" s="879" t="s">
        <v>96</v>
      </c>
      <c r="C351" s="831" t="s">
        <v>507</v>
      </c>
      <c r="D351" s="156"/>
      <c r="E351" s="156"/>
      <c r="F351" s="51"/>
      <c r="G351" s="170"/>
      <c r="H351" s="205"/>
      <c r="I351" s="296"/>
      <c r="J351" s="297"/>
      <c r="K351" s="776"/>
    </row>
    <row r="352" spans="1:11" ht="15" customHeight="1" x14ac:dyDescent="0.25">
      <c r="A352" s="841"/>
      <c r="B352" s="940" t="str">
        <f>CONCATENATE("Check: row ", ROW(B351), " ≤ row ", ROW(LCR!B350),)</f>
        <v>Check: row 351 ≤ row 350</v>
      </c>
      <c r="C352" s="222"/>
      <c r="D352" s="159" t="str">
        <f>IF((D351&lt;=D350),"Pass","Fail")</f>
        <v>Pass</v>
      </c>
      <c r="E352" s="159" t="str">
        <f>IF((E351&lt;=E350),"Pass","Fail")</f>
        <v>Pass</v>
      </c>
      <c r="F352" s="51"/>
      <c r="G352" s="170"/>
      <c r="H352" s="205"/>
      <c r="I352" s="296"/>
      <c r="J352" s="297"/>
      <c r="K352" s="776"/>
    </row>
    <row r="353" spans="1:11" ht="15" customHeight="1" x14ac:dyDescent="0.25">
      <c r="A353" s="841"/>
      <c r="B353" s="871" t="s">
        <v>513</v>
      </c>
      <c r="C353" s="831" t="s">
        <v>507</v>
      </c>
      <c r="D353" s="173"/>
      <c r="E353" s="173"/>
      <c r="F353" s="205"/>
      <c r="G353" s="170"/>
      <c r="H353" s="304"/>
      <c r="I353" s="309">
        <v>0.1</v>
      </c>
      <c r="J353" s="305" t="str">
        <f>IF(AND(ISNUMBER(I353),ISNUMBER(D353)),I353*D353,"")</f>
        <v/>
      </c>
      <c r="K353" s="776"/>
    </row>
    <row r="354" spans="1:11" ht="15" customHeight="1" x14ac:dyDescent="0.25">
      <c r="A354" s="841"/>
      <c r="B354" s="879" t="s">
        <v>96</v>
      </c>
      <c r="C354" s="831" t="s">
        <v>507</v>
      </c>
      <c r="D354" s="173"/>
      <c r="E354" s="173"/>
      <c r="F354" s="51"/>
      <c r="G354" s="170"/>
      <c r="H354" s="205"/>
      <c r="I354" s="296"/>
      <c r="J354" s="297"/>
      <c r="K354" s="776"/>
    </row>
    <row r="355" spans="1:11" ht="15" customHeight="1" x14ac:dyDescent="0.25">
      <c r="A355" s="841"/>
      <c r="B355" s="940" t="str">
        <f>CONCATENATE("Check: row ", ROW(B354), " ≤ row ", ROW(LCR!B353),)</f>
        <v>Check: row 354 ≤ row 353</v>
      </c>
      <c r="C355" s="222"/>
      <c r="D355" s="159" t="str">
        <f>IF((D354&lt;=D353),"Pass","Fail")</f>
        <v>Pass</v>
      </c>
      <c r="E355" s="159" t="str">
        <f>IF((E354&lt;=E353),"Pass","Fail")</f>
        <v>Pass</v>
      </c>
      <c r="F355" s="51"/>
      <c r="G355" s="170"/>
      <c r="H355" s="205"/>
      <c r="I355" s="296"/>
      <c r="J355" s="297"/>
      <c r="K355" s="776"/>
    </row>
    <row r="356" spans="1:11" ht="15" customHeight="1" x14ac:dyDescent="0.25">
      <c r="A356" s="841"/>
      <c r="B356" s="871" t="s">
        <v>514</v>
      </c>
      <c r="C356" s="831" t="s">
        <v>507</v>
      </c>
      <c r="D356" s="173"/>
      <c r="E356" s="173"/>
      <c r="F356" s="205"/>
      <c r="G356" s="170"/>
      <c r="H356" s="304"/>
      <c r="I356" s="309">
        <v>0.35</v>
      </c>
      <c r="J356" s="305" t="str">
        <f>IF(AND(ISNUMBER(I356),ISNUMBER(D356)),I356*D356,"")</f>
        <v/>
      </c>
      <c r="K356" s="776"/>
    </row>
    <row r="357" spans="1:11" ht="15" customHeight="1" x14ac:dyDescent="0.25">
      <c r="A357" s="841"/>
      <c r="B357" s="879" t="s">
        <v>96</v>
      </c>
      <c r="C357" s="831" t="s">
        <v>507</v>
      </c>
      <c r="D357" s="173"/>
      <c r="E357" s="173"/>
      <c r="F357" s="51"/>
      <c r="G357" s="170"/>
      <c r="H357" s="205"/>
      <c r="I357" s="296"/>
      <c r="J357" s="297"/>
      <c r="K357" s="776"/>
    </row>
    <row r="358" spans="1:11" ht="15" customHeight="1" x14ac:dyDescent="0.25">
      <c r="A358" s="841"/>
      <c r="B358" s="940" t="str">
        <f>CONCATENATE("Check: row ", ROW(B357), " ≤ row ", ROW(LCR!B356),)</f>
        <v>Check: row 357 ≤ row 356</v>
      </c>
      <c r="C358" s="222"/>
      <c r="D358" s="159" t="str">
        <f>IF((D357&lt;=D356),"Pass","Fail")</f>
        <v>Pass</v>
      </c>
      <c r="E358" s="159" t="str">
        <f>IF((E357&lt;=E356),"Pass","Fail")</f>
        <v>Pass</v>
      </c>
      <c r="F358" s="51"/>
      <c r="G358" s="170"/>
      <c r="H358" s="205"/>
      <c r="I358" s="296"/>
      <c r="J358" s="297"/>
      <c r="K358" s="776"/>
    </row>
    <row r="359" spans="1:11" ht="15" customHeight="1" x14ac:dyDescent="0.25">
      <c r="A359" s="841"/>
      <c r="B359" s="871" t="s">
        <v>515</v>
      </c>
      <c r="C359" s="831" t="s">
        <v>507</v>
      </c>
      <c r="D359" s="156"/>
      <c r="E359" s="156"/>
      <c r="F359" s="205"/>
      <c r="G359" s="170"/>
      <c r="H359" s="304"/>
      <c r="I359" s="299">
        <v>0.85</v>
      </c>
      <c r="J359" s="305" t="str">
        <f>IF(AND(ISNUMBER(I359),ISNUMBER(D359)),I359*D359,"")</f>
        <v/>
      </c>
      <c r="K359" s="776"/>
    </row>
    <row r="360" spans="1:11" ht="15" customHeight="1" x14ac:dyDescent="0.25">
      <c r="A360" s="841"/>
      <c r="B360" s="879" t="s">
        <v>96</v>
      </c>
      <c r="C360" s="831" t="s">
        <v>507</v>
      </c>
      <c r="D360" s="156"/>
      <c r="E360" s="156"/>
      <c r="F360" s="51"/>
      <c r="G360" s="170"/>
      <c r="H360" s="205"/>
      <c r="I360" s="296"/>
      <c r="J360" s="297"/>
      <c r="K360" s="776"/>
    </row>
    <row r="361" spans="1:11" ht="15" customHeight="1" x14ac:dyDescent="0.25">
      <c r="A361" s="841"/>
      <c r="B361" s="940" t="str">
        <f>CONCATENATE("Check: row ", ROW(B360), " ≤ row ", ROW(LCR!B359),)</f>
        <v>Check: row 360 ≤ row 359</v>
      </c>
      <c r="C361" s="222"/>
      <c r="D361" s="159" t="str">
        <f>IF((D360&lt;=D359),"Pass","Fail")</f>
        <v>Pass</v>
      </c>
      <c r="E361" s="159" t="str">
        <f>IF((E360&lt;=E359),"Pass","Fail")</f>
        <v>Pass</v>
      </c>
      <c r="F361" s="51"/>
      <c r="G361" s="170"/>
      <c r="H361" s="205"/>
      <c r="I361" s="296"/>
      <c r="J361" s="297"/>
      <c r="K361" s="776"/>
    </row>
    <row r="362" spans="1:11" ht="15" customHeight="1" x14ac:dyDescent="0.25">
      <c r="A362" s="841"/>
      <c r="B362" s="871" t="s">
        <v>516</v>
      </c>
      <c r="C362" s="831" t="s">
        <v>507</v>
      </c>
      <c r="D362" s="173"/>
      <c r="E362" s="173"/>
      <c r="F362" s="51"/>
      <c r="G362" s="310">
        <v>0.25</v>
      </c>
      <c r="H362" s="176" t="str">
        <f>IF(AND(ISNUMBER(G362),ISNUMBER(E362)),G362*E362,"")</f>
        <v/>
      </c>
      <c r="I362" s="296"/>
      <c r="J362" s="308"/>
      <c r="K362" s="776"/>
    </row>
    <row r="363" spans="1:11" ht="15" customHeight="1" x14ac:dyDescent="0.25">
      <c r="A363" s="841"/>
      <c r="B363" s="879" t="s">
        <v>96</v>
      </c>
      <c r="C363" s="831" t="s">
        <v>507</v>
      </c>
      <c r="D363" s="173"/>
      <c r="E363" s="173"/>
      <c r="F363" s="51"/>
      <c r="G363" s="170"/>
      <c r="H363" s="205"/>
      <c r="I363" s="296"/>
      <c r="J363" s="297"/>
      <c r="K363" s="776"/>
    </row>
    <row r="364" spans="1:11" ht="15" customHeight="1" x14ac:dyDescent="0.25">
      <c r="A364" s="841"/>
      <c r="B364" s="940" t="str">
        <f>CONCATENATE("Check: row ", ROW(B363), " ≤ row ", ROW(LCR!B362),)</f>
        <v>Check: row 363 ≤ row 362</v>
      </c>
      <c r="C364" s="222"/>
      <c r="D364" s="159" t="str">
        <f>IF((D363&lt;=D362),"Pass","Fail")</f>
        <v>Pass</v>
      </c>
      <c r="E364" s="159" t="str">
        <f>IF((E363&lt;=E362),"Pass","Fail")</f>
        <v>Pass</v>
      </c>
      <c r="F364" s="51"/>
      <c r="G364" s="170"/>
      <c r="H364" s="205"/>
      <c r="I364" s="296"/>
      <c r="J364" s="297"/>
      <c r="K364" s="776"/>
    </row>
    <row r="365" spans="1:11" ht="15" customHeight="1" x14ac:dyDescent="0.25">
      <c r="A365" s="841"/>
      <c r="B365" s="871" t="s">
        <v>517</v>
      </c>
      <c r="C365" s="831" t="s">
        <v>507</v>
      </c>
      <c r="D365" s="173"/>
      <c r="E365" s="173"/>
      <c r="F365" s="51"/>
      <c r="G365" s="310">
        <v>0.1</v>
      </c>
      <c r="H365" s="176" t="str">
        <f>IF(AND(ISNUMBER(G365),ISNUMBER(E365)),G365*E365,"")</f>
        <v/>
      </c>
      <c r="I365" s="296"/>
      <c r="J365" s="308"/>
      <c r="K365" s="776"/>
    </row>
    <row r="366" spans="1:11" ht="15" customHeight="1" x14ac:dyDescent="0.25">
      <c r="A366" s="841"/>
      <c r="B366" s="879" t="s">
        <v>96</v>
      </c>
      <c r="C366" s="831" t="s">
        <v>507</v>
      </c>
      <c r="D366" s="173"/>
      <c r="E366" s="173"/>
      <c r="F366" s="51"/>
      <c r="G366" s="170"/>
      <c r="H366" s="205"/>
      <c r="I366" s="296"/>
      <c r="J366" s="297"/>
      <c r="K366" s="776"/>
    </row>
    <row r="367" spans="1:11" ht="15" customHeight="1" x14ac:dyDescent="0.25">
      <c r="A367" s="841"/>
      <c r="B367" s="940" t="str">
        <f>CONCATENATE("Check: row ", ROW(B366), " ≤ row ", ROW(LCR!B365),)</f>
        <v>Check: row 366 ≤ row 365</v>
      </c>
      <c r="C367" s="222"/>
      <c r="D367" s="159" t="str">
        <f>IF((D366&lt;=D365),"Pass","Fail")</f>
        <v>Pass</v>
      </c>
      <c r="E367" s="159" t="str">
        <f>IF((E366&lt;=E365),"Pass","Fail")</f>
        <v>Pass</v>
      </c>
      <c r="F367" s="51"/>
      <c r="G367" s="170"/>
      <c r="H367" s="205"/>
      <c r="I367" s="296"/>
      <c r="J367" s="297"/>
      <c r="K367" s="776"/>
    </row>
    <row r="368" spans="1:11" ht="15" customHeight="1" x14ac:dyDescent="0.25">
      <c r="A368" s="841"/>
      <c r="B368" s="871" t="s">
        <v>518</v>
      </c>
      <c r="C368" s="831" t="s">
        <v>507</v>
      </c>
      <c r="D368" s="173"/>
      <c r="E368" s="173"/>
      <c r="F368" s="51"/>
      <c r="G368" s="214">
        <v>0</v>
      </c>
      <c r="H368" s="176" t="str">
        <f>IF(AND(ISNUMBER(G368),ISNUMBER(E368)),G368*E368,"")</f>
        <v/>
      </c>
      <c r="I368" s="299">
        <v>0</v>
      </c>
      <c r="J368" s="305" t="str">
        <f>IF(AND(ISNUMBER(I368),ISNUMBER(D368)),I368*D368,"")</f>
        <v/>
      </c>
      <c r="K368" s="776"/>
    </row>
    <row r="369" spans="1:11" ht="15" customHeight="1" x14ac:dyDescent="0.25">
      <c r="A369" s="841"/>
      <c r="B369" s="879" t="s">
        <v>96</v>
      </c>
      <c r="C369" s="831" t="s">
        <v>507</v>
      </c>
      <c r="D369" s="173"/>
      <c r="E369" s="173"/>
      <c r="F369" s="51"/>
      <c r="G369" s="170"/>
      <c r="H369" s="205"/>
      <c r="I369" s="296"/>
      <c r="J369" s="297"/>
      <c r="K369" s="776"/>
    </row>
    <row r="370" spans="1:11" ht="15" customHeight="1" x14ac:dyDescent="0.25">
      <c r="A370" s="841"/>
      <c r="B370" s="940" t="str">
        <f>CONCATENATE("Check: row ", ROW(B369), " ≤ row ", ROW(LCR!B368),)</f>
        <v>Check: row 369 ≤ row 368</v>
      </c>
      <c r="C370" s="222"/>
      <c r="D370" s="159" t="str">
        <f>IF((D369&lt;=D368),"Pass","Fail")</f>
        <v>Pass</v>
      </c>
      <c r="E370" s="159" t="str">
        <f>IF((E369&lt;=E368),"Pass","Fail")</f>
        <v>Pass</v>
      </c>
      <c r="F370" s="51"/>
      <c r="G370" s="170"/>
      <c r="H370" s="205"/>
      <c r="I370" s="296"/>
      <c r="J370" s="297"/>
      <c r="K370" s="776"/>
    </row>
    <row r="371" spans="1:11" ht="15" customHeight="1" x14ac:dyDescent="0.25">
      <c r="A371" s="841"/>
      <c r="B371" s="871" t="s">
        <v>519</v>
      </c>
      <c r="C371" s="831" t="s">
        <v>507</v>
      </c>
      <c r="D371" s="173"/>
      <c r="E371" s="173"/>
      <c r="F371" s="51"/>
      <c r="G371" s="170"/>
      <c r="H371" s="304"/>
      <c r="I371" s="311">
        <v>0.25</v>
      </c>
      <c r="J371" s="305" t="str">
        <f>IF(AND(ISNUMBER(I371),ISNUMBER(D371)),I371*D371,"")</f>
        <v/>
      </c>
      <c r="K371" s="776"/>
    </row>
    <row r="372" spans="1:11" ht="15" customHeight="1" x14ac:dyDescent="0.25">
      <c r="A372" s="841"/>
      <c r="B372" s="879" t="s">
        <v>96</v>
      </c>
      <c r="C372" s="831" t="s">
        <v>507</v>
      </c>
      <c r="D372" s="173"/>
      <c r="E372" s="173"/>
      <c r="F372" s="51"/>
      <c r="G372" s="170"/>
      <c r="H372" s="205"/>
      <c r="I372" s="296"/>
      <c r="J372" s="297"/>
      <c r="K372" s="776"/>
    </row>
    <row r="373" spans="1:11" ht="15" customHeight="1" x14ac:dyDescent="0.25">
      <c r="A373" s="841"/>
      <c r="B373" s="940" t="str">
        <f>CONCATENATE("Check: row ", ROW(B372), " ≤ row ", ROW(LCR!B371),)</f>
        <v>Check: row 372 ≤ row 371</v>
      </c>
      <c r="C373" s="222"/>
      <c r="D373" s="159" t="str">
        <f>IF((D372&lt;=D371),"Pass","Fail")</f>
        <v>Pass</v>
      </c>
      <c r="E373" s="159" t="str">
        <f>IF((E372&lt;=E371),"Pass","Fail")</f>
        <v>Pass</v>
      </c>
      <c r="F373" s="51"/>
      <c r="G373" s="170"/>
      <c r="H373" s="205"/>
      <c r="I373" s="296"/>
      <c r="J373" s="297"/>
      <c r="K373" s="776"/>
    </row>
    <row r="374" spans="1:11" ht="15" customHeight="1" x14ac:dyDescent="0.25">
      <c r="A374" s="841"/>
      <c r="B374" s="871" t="s">
        <v>520</v>
      </c>
      <c r="C374" s="831" t="s">
        <v>507</v>
      </c>
      <c r="D374" s="173"/>
      <c r="E374" s="173"/>
      <c r="F374" s="51"/>
      <c r="G374" s="170"/>
      <c r="H374" s="304"/>
      <c r="I374" s="311">
        <v>0.75</v>
      </c>
      <c r="J374" s="305" t="str">
        <f>IF(AND(ISNUMBER(I374),ISNUMBER(D374)),I374*D374,"")</f>
        <v/>
      </c>
      <c r="K374" s="776"/>
    </row>
    <row r="375" spans="1:11" ht="15" customHeight="1" x14ac:dyDescent="0.25">
      <c r="A375" s="841"/>
      <c r="B375" s="879" t="s">
        <v>96</v>
      </c>
      <c r="C375" s="831" t="s">
        <v>507</v>
      </c>
      <c r="D375" s="173"/>
      <c r="E375" s="173"/>
      <c r="F375" s="51"/>
      <c r="G375" s="170"/>
      <c r="H375" s="205"/>
      <c r="I375" s="296"/>
      <c r="J375" s="297"/>
      <c r="K375" s="776"/>
    </row>
    <row r="376" spans="1:11" ht="15" customHeight="1" x14ac:dyDescent="0.25">
      <c r="A376" s="841"/>
      <c r="B376" s="940" t="str">
        <f>CONCATENATE("Check: row ", ROW(B375), " ≤ row ", ROW(LCR!B374),)</f>
        <v>Check: row 375 ≤ row 374</v>
      </c>
      <c r="C376" s="222"/>
      <c r="D376" s="159" t="str">
        <f>IF((D375&lt;=D374),"Pass","Fail")</f>
        <v>Pass</v>
      </c>
      <c r="E376" s="159" t="str">
        <f>IF((E375&lt;=E374),"Pass","Fail")</f>
        <v>Pass</v>
      </c>
      <c r="F376" s="51"/>
      <c r="G376" s="170"/>
      <c r="H376" s="205"/>
      <c r="I376" s="296"/>
      <c r="J376" s="297"/>
      <c r="K376" s="776"/>
    </row>
    <row r="377" spans="1:11" ht="15" customHeight="1" x14ac:dyDescent="0.25">
      <c r="A377" s="841"/>
      <c r="B377" s="871" t="s">
        <v>521</v>
      </c>
      <c r="C377" s="831" t="s">
        <v>507</v>
      </c>
      <c r="D377" s="173"/>
      <c r="E377" s="173"/>
      <c r="F377" s="51"/>
      <c r="G377" s="310">
        <v>0.5</v>
      </c>
      <c r="H377" s="176" t="str">
        <f>IF(AND(ISNUMBER(G377),ISNUMBER(E377)),G377*E377,"")</f>
        <v/>
      </c>
      <c r="I377" s="296"/>
      <c r="J377" s="308"/>
      <c r="K377" s="776"/>
    </row>
    <row r="378" spans="1:11" ht="15" customHeight="1" x14ac:dyDescent="0.25">
      <c r="A378" s="841"/>
      <c r="B378" s="879" t="s">
        <v>96</v>
      </c>
      <c r="C378" s="831" t="s">
        <v>507</v>
      </c>
      <c r="D378" s="173"/>
      <c r="E378" s="173"/>
      <c r="F378" s="51"/>
      <c r="G378" s="170"/>
      <c r="H378" s="205"/>
      <c r="I378" s="296"/>
      <c r="J378" s="297"/>
      <c r="K378" s="776"/>
    </row>
    <row r="379" spans="1:11" ht="15" customHeight="1" x14ac:dyDescent="0.25">
      <c r="A379" s="841"/>
      <c r="B379" s="940" t="str">
        <f>CONCATENATE("Check: row ", ROW(B378), " ≤ row ", ROW(LCR!B377),)</f>
        <v>Check: row 378 ≤ row 377</v>
      </c>
      <c r="C379" s="222"/>
      <c r="D379" s="159" t="str">
        <f>IF((D378&lt;=D377),"Pass","Fail")</f>
        <v>Pass</v>
      </c>
      <c r="E379" s="159" t="str">
        <f>IF((E378&lt;=E377),"Pass","Fail")</f>
        <v>Pass</v>
      </c>
      <c r="F379" s="51"/>
      <c r="G379" s="170"/>
      <c r="H379" s="205"/>
      <c r="I379" s="296"/>
      <c r="J379" s="297"/>
      <c r="K379" s="776"/>
    </row>
    <row r="380" spans="1:11" ht="15" customHeight="1" x14ac:dyDescent="0.25">
      <c r="A380" s="841"/>
      <c r="B380" s="871" t="s">
        <v>522</v>
      </c>
      <c r="C380" s="831" t="s">
        <v>507</v>
      </c>
      <c r="D380" s="173"/>
      <c r="E380" s="173"/>
      <c r="F380" s="51"/>
      <c r="G380" s="310">
        <v>0.35</v>
      </c>
      <c r="H380" s="176" t="str">
        <f>IF(AND(ISNUMBER(G380),ISNUMBER(E380)),G380*E380,"")</f>
        <v/>
      </c>
      <c r="I380" s="296"/>
      <c r="J380" s="308"/>
      <c r="K380" s="776"/>
    </row>
    <row r="381" spans="1:11" ht="15" customHeight="1" x14ac:dyDescent="0.25">
      <c r="A381" s="841"/>
      <c r="B381" s="879" t="s">
        <v>96</v>
      </c>
      <c r="C381" s="831" t="s">
        <v>507</v>
      </c>
      <c r="D381" s="173"/>
      <c r="E381" s="173"/>
      <c r="F381" s="51"/>
      <c r="G381" s="170"/>
      <c r="H381" s="205"/>
      <c r="I381" s="296"/>
      <c r="J381" s="297"/>
      <c r="K381" s="776"/>
    </row>
    <row r="382" spans="1:11" ht="15" customHeight="1" x14ac:dyDescent="0.25">
      <c r="A382" s="841"/>
      <c r="B382" s="940" t="str">
        <f>CONCATENATE("Check: row ", ROW(B381), " ≤ row ", ROW(LCR!B380),)</f>
        <v>Check: row 381 ≤ row 380</v>
      </c>
      <c r="C382" s="222"/>
      <c r="D382" s="159" t="str">
        <f>IF((D381&lt;=D380),"Pass","Fail")</f>
        <v>Pass</v>
      </c>
      <c r="E382" s="159" t="str">
        <f>IF((E381&lt;=E380),"Pass","Fail")</f>
        <v>Pass</v>
      </c>
      <c r="F382" s="51"/>
      <c r="G382" s="170"/>
      <c r="H382" s="205"/>
      <c r="I382" s="296"/>
      <c r="J382" s="297"/>
      <c r="K382" s="776"/>
    </row>
    <row r="383" spans="1:11" ht="15" customHeight="1" x14ac:dyDescent="0.25">
      <c r="A383" s="841"/>
      <c r="B383" s="871" t="s">
        <v>523</v>
      </c>
      <c r="C383" s="831" t="s">
        <v>507</v>
      </c>
      <c r="D383" s="173"/>
      <c r="E383" s="173"/>
      <c r="F383" s="51"/>
      <c r="G383" s="310">
        <v>0.25</v>
      </c>
      <c r="H383" s="176" t="str">
        <f>IF(AND(ISNUMBER(G383),ISNUMBER(E383)),G383*E383,"")</f>
        <v/>
      </c>
      <c r="I383" s="296"/>
      <c r="J383" s="308"/>
      <c r="K383" s="776"/>
    </row>
    <row r="384" spans="1:11" ht="15" customHeight="1" x14ac:dyDescent="0.25">
      <c r="A384" s="841"/>
      <c r="B384" s="879" t="s">
        <v>96</v>
      </c>
      <c r="C384" s="831" t="s">
        <v>507</v>
      </c>
      <c r="D384" s="173"/>
      <c r="E384" s="173"/>
      <c r="F384" s="51"/>
      <c r="G384" s="170"/>
      <c r="H384" s="205"/>
      <c r="I384" s="296"/>
      <c r="J384" s="297"/>
      <c r="K384" s="776"/>
    </row>
    <row r="385" spans="1:11" ht="15" customHeight="1" x14ac:dyDescent="0.25">
      <c r="A385" s="841"/>
      <c r="B385" s="940" t="str">
        <f>CONCATENATE("Check: row ", ROW(B384), " ≤ row ", ROW(LCR!B383),)</f>
        <v>Check: row 384 ≤ row 383</v>
      </c>
      <c r="C385" s="222"/>
      <c r="D385" s="159" t="str">
        <f>IF((D384&lt;=D383),"Pass","Fail")</f>
        <v>Pass</v>
      </c>
      <c r="E385" s="159" t="str">
        <f>IF((E384&lt;=E383),"Pass","Fail")</f>
        <v>Pass</v>
      </c>
      <c r="F385" s="51"/>
      <c r="G385" s="170"/>
      <c r="H385" s="205"/>
      <c r="I385" s="296"/>
      <c r="J385" s="297"/>
      <c r="K385" s="776"/>
    </row>
    <row r="386" spans="1:11" ht="15" customHeight="1" x14ac:dyDescent="0.25">
      <c r="A386" s="841"/>
      <c r="B386" s="871" t="s">
        <v>524</v>
      </c>
      <c r="C386" s="831" t="s">
        <v>507</v>
      </c>
      <c r="D386" s="173"/>
      <c r="E386" s="173"/>
      <c r="F386" s="51"/>
      <c r="G386" s="214">
        <v>0</v>
      </c>
      <c r="H386" s="176" t="str">
        <f>IF(AND(ISNUMBER(G386),ISNUMBER(E386)),G386*E386,"")</f>
        <v/>
      </c>
      <c r="I386" s="299">
        <v>0</v>
      </c>
      <c r="J386" s="305" t="str">
        <f>IF(AND(ISNUMBER(I386),ISNUMBER(D386)),I386*D386,"")</f>
        <v/>
      </c>
      <c r="K386" s="776"/>
    </row>
    <row r="387" spans="1:11" ht="15" customHeight="1" x14ac:dyDescent="0.25">
      <c r="A387" s="841"/>
      <c r="B387" s="879" t="s">
        <v>96</v>
      </c>
      <c r="C387" s="831" t="s">
        <v>507</v>
      </c>
      <c r="D387" s="173"/>
      <c r="E387" s="173"/>
      <c r="F387" s="51"/>
      <c r="G387" s="170"/>
      <c r="H387" s="205"/>
      <c r="I387" s="296"/>
      <c r="J387" s="297"/>
      <c r="K387" s="776"/>
    </row>
    <row r="388" spans="1:11" ht="15" customHeight="1" x14ac:dyDescent="0.25">
      <c r="A388" s="841"/>
      <c r="B388" s="940" t="str">
        <f>CONCATENATE("Check: row ", ROW(B387), " ≤ row ", ROW(LCR!B386),)</f>
        <v>Check: row 387 ≤ row 386</v>
      </c>
      <c r="C388" s="222"/>
      <c r="D388" s="159" t="str">
        <f>IF((D387&lt;=D386),"Pass","Fail")</f>
        <v>Pass</v>
      </c>
      <c r="E388" s="159" t="str">
        <f>IF((E387&lt;=E386),"Pass","Fail")</f>
        <v>Pass</v>
      </c>
      <c r="F388" s="51"/>
      <c r="G388" s="170"/>
      <c r="H388" s="205"/>
      <c r="I388" s="296"/>
      <c r="J388" s="297"/>
      <c r="K388" s="776"/>
    </row>
    <row r="389" spans="1:11" ht="15" customHeight="1" x14ac:dyDescent="0.25">
      <c r="A389" s="841"/>
      <c r="B389" s="871" t="s">
        <v>525</v>
      </c>
      <c r="C389" s="831" t="s">
        <v>507</v>
      </c>
      <c r="D389" s="173"/>
      <c r="E389" s="173"/>
      <c r="F389" s="51"/>
      <c r="G389" s="170"/>
      <c r="H389" s="304"/>
      <c r="I389" s="311">
        <v>0.5</v>
      </c>
      <c r="J389" s="305" t="str">
        <f>IF(AND(ISNUMBER(I389),ISNUMBER(D389)),I389*D389,"")</f>
        <v/>
      </c>
      <c r="K389" s="776"/>
    </row>
    <row r="390" spans="1:11" ht="15" customHeight="1" x14ac:dyDescent="0.25">
      <c r="A390" s="841"/>
      <c r="B390" s="879" t="s">
        <v>96</v>
      </c>
      <c r="C390" s="831" t="s">
        <v>507</v>
      </c>
      <c r="D390" s="173"/>
      <c r="E390" s="173"/>
      <c r="F390" s="51"/>
      <c r="G390" s="170"/>
      <c r="H390" s="205"/>
      <c r="I390" s="296"/>
      <c r="J390" s="297"/>
      <c r="K390" s="776"/>
    </row>
    <row r="391" spans="1:11" ht="15" customHeight="1" x14ac:dyDescent="0.25">
      <c r="A391" s="841"/>
      <c r="B391" s="940" t="str">
        <f>CONCATENATE("Check: row ", ROW(B390), " ≤ row ", ROW(LCR!B389),)</f>
        <v>Check: row 390 ≤ row 389</v>
      </c>
      <c r="C391" s="222"/>
      <c r="D391" s="159" t="str">
        <f>IF((D390&lt;=D389),"Pass","Fail")</f>
        <v>Pass</v>
      </c>
      <c r="E391" s="159" t="str">
        <f>IF((E390&lt;=E389),"Pass","Fail")</f>
        <v>Pass</v>
      </c>
      <c r="F391" s="51"/>
      <c r="G391" s="170"/>
      <c r="H391" s="205"/>
      <c r="I391" s="296"/>
      <c r="J391" s="297"/>
      <c r="K391" s="776"/>
    </row>
    <row r="392" spans="1:11" ht="15" customHeight="1" x14ac:dyDescent="0.25">
      <c r="A392" s="841"/>
      <c r="B392" s="871" t="s">
        <v>95</v>
      </c>
      <c r="C392" s="831" t="s">
        <v>507</v>
      </c>
      <c r="D392" s="156"/>
      <c r="E392" s="156"/>
      <c r="F392" s="205"/>
      <c r="G392" s="214">
        <v>1</v>
      </c>
      <c r="H392" s="176" t="str">
        <f>IF(AND(ISNUMBER(G392),ISNUMBER(E392)),G392*E392,"")</f>
        <v/>
      </c>
      <c r="I392" s="296"/>
      <c r="J392" s="308"/>
      <c r="K392" s="776"/>
    </row>
    <row r="393" spans="1:11" ht="15" customHeight="1" x14ac:dyDescent="0.25">
      <c r="A393" s="841"/>
      <c r="B393" s="879" t="s">
        <v>96</v>
      </c>
      <c r="C393" s="831" t="s">
        <v>507</v>
      </c>
      <c r="D393" s="156"/>
      <c r="E393" s="156"/>
      <c r="F393" s="51"/>
      <c r="G393" s="170"/>
      <c r="H393" s="205"/>
      <c r="I393" s="296"/>
      <c r="J393" s="297"/>
      <c r="K393" s="776"/>
    </row>
    <row r="394" spans="1:11" ht="15" customHeight="1" x14ac:dyDescent="0.25">
      <c r="A394" s="841"/>
      <c r="B394" s="940" t="str">
        <f>CONCATENATE("Check: row ", ROW(B393), " ≤ row ", ROW(LCR!B392),)</f>
        <v>Check: row 393 ≤ row 392</v>
      </c>
      <c r="C394" s="222"/>
      <c r="D394" s="159" t="str">
        <f>IF((D393&lt;=D392),"Pass","Fail")</f>
        <v>Pass</v>
      </c>
      <c r="E394" s="159" t="str">
        <f>IF((E393&lt;=E392),"Pass","Fail")</f>
        <v>Pass</v>
      </c>
      <c r="F394" s="51"/>
      <c r="G394" s="170"/>
      <c r="H394" s="205"/>
      <c r="I394" s="296"/>
      <c r="J394" s="297"/>
      <c r="K394" s="776"/>
    </row>
    <row r="395" spans="1:11" ht="15" customHeight="1" x14ac:dyDescent="0.25">
      <c r="A395" s="841"/>
      <c r="B395" s="871" t="s">
        <v>526</v>
      </c>
      <c r="C395" s="831" t="s">
        <v>507</v>
      </c>
      <c r="D395" s="167"/>
      <c r="E395" s="236"/>
      <c r="F395" s="205"/>
      <c r="G395" s="214">
        <v>0.85</v>
      </c>
      <c r="H395" s="176" t="str">
        <f>IF(AND(ISNUMBER(G395),ISNUMBER(E395)),G395*E395,"")</f>
        <v/>
      </c>
      <c r="I395" s="296"/>
      <c r="J395" s="308"/>
      <c r="K395" s="776"/>
    </row>
    <row r="396" spans="1:11" ht="15" customHeight="1" x14ac:dyDescent="0.25">
      <c r="A396" s="841"/>
      <c r="B396" s="879" t="s">
        <v>96</v>
      </c>
      <c r="C396" s="831" t="s">
        <v>507</v>
      </c>
      <c r="D396" s="167"/>
      <c r="E396" s="167"/>
      <c r="F396" s="51"/>
      <c r="G396" s="170"/>
      <c r="H396" s="205"/>
      <c r="I396" s="296"/>
      <c r="J396" s="297"/>
      <c r="K396" s="776"/>
    </row>
    <row r="397" spans="1:11" ht="15" customHeight="1" x14ac:dyDescent="0.25">
      <c r="A397" s="841"/>
      <c r="B397" s="940" t="str">
        <f>CONCATENATE("Check: row ", ROW(B396), " ≤ row ", ROW(LCR!B395),)</f>
        <v>Check: row 396 ≤ row 395</v>
      </c>
      <c r="C397" s="222"/>
      <c r="D397" s="159" t="str">
        <f>IF((D396&lt;=D395),"Pass","Fail")</f>
        <v>Pass</v>
      </c>
      <c r="E397" s="159" t="str">
        <f>IF((E396&lt;=E395),"Pass","Fail")</f>
        <v>Pass</v>
      </c>
      <c r="F397" s="51"/>
      <c r="G397" s="170"/>
      <c r="H397" s="205"/>
      <c r="I397" s="296"/>
      <c r="J397" s="297"/>
      <c r="K397" s="776"/>
    </row>
    <row r="398" spans="1:11" ht="15" customHeight="1" x14ac:dyDescent="0.25">
      <c r="A398" s="841"/>
      <c r="B398" s="871" t="s">
        <v>527</v>
      </c>
      <c r="C398" s="831" t="s">
        <v>507</v>
      </c>
      <c r="D398" s="173"/>
      <c r="E398" s="173"/>
      <c r="F398" s="51"/>
      <c r="G398" s="310">
        <v>0.75</v>
      </c>
      <c r="H398" s="176" t="str">
        <f>IF(AND(ISNUMBER(G398),ISNUMBER(E398)),G398*E398,"")</f>
        <v/>
      </c>
      <c r="I398" s="296"/>
      <c r="J398" s="308"/>
      <c r="K398" s="776"/>
    </row>
    <row r="399" spans="1:11" ht="15" customHeight="1" x14ac:dyDescent="0.25">
      <c r="A399" s="841"/>
      <c r="B399" s="879" t="s">
        <v>96</v>
      </c>
      <c r="C399" s="831" t="s">
        <v>507</v>
      </c>
      <c r="D399" s="173"/>
      <c r="E399" s="173"/>
      <c r="F399" s="51"/>
      <c r="G399" s="170"/>
      <c r="H399" s="205"/>
      <c r="I399" s="296"/>
      <c r="J399" s="297"/>
      <c r="K399" s="776"/>
    </row>
    <row r="400" spans="1:11" ht="15" customHeight="1" x14ac:dyDescent="0.25">
      <c r="A400" s="841"/>
      <c r="B400" s="940" t="str">
        <f>CONCATENATE("Check: row ", ROW(B399), " ≤ row ", ROW(LCR!B398),)</f>
        <v>Check: row 399 ≤ row 398</v>
      </c>
      <c r="C400" s="222"/>
      <c r="D400" s="159" t="str">
        <f>IF((D399&lt;=D398),"Pass","Fail")</f>
        <v>Pass</v>
      </c>
      <c r="E400" s="159" t="str">
        <f>IF((E399&lt;=E398),"Pass","Fail")</f>
        <v>Pass</v>
      </c>
      <c r="F400" s="51"/>
      <c r="G400" s="170"/>
      <c r="H400" s="205"/>
      <c r="I400" s="296"/>
      <c r="J400" s="297"/>
      <c r="K400" s="776"/>
    </row>
    <row r="401" spans="1:11" ht="15" customHeight="1" x14ac:dyDescent="0.25">
      <c r="A401" s="820"/>
      <c r="B401" s="871" t="s">
        <v>528</v>
      </c>
      <c r="C401" s="831" t="s">
        <v>507</v>
      </c>
      <c r="D401" s="173"/>
      <c r="E401" s="173"/>
      <c r="F401" s="51"/>
      <c r="G401" s="310">
        <v>0.5</v>
      </c>
      <c r="H401" s="176" t="str">
        <f>IF(AND(ISNUMBER(G401),ISNUMBER(E401)),G401*E401,"")</f>
        <v/>
      </c>
      <c r="I401" s="296"/>
      <c r="J401" s="308"/>
      <c r="K401" s="776"/>
    </row>
    <row r="402" spans="1:11" ht="15" customHeight="1" x14ac:dyDescent="0.25">
      <c r="A402" s="841"/>
      <c r="B402" s="879" t="s">
        <v>96</v>
      </c>
      <c r="C402" s="831" t="s">
        <v>507</v>
      </c>
      <c r="D402" s="173"/>
      <c r="E402" s="173"/>
      <c r="F402" s="51"/>
      <c r="G402" s="170"/>
      <c r="H402" s="205"/>
      <c r="I402" s="296"/>
      <c r="J402" s="297"/>
      <c r="K402" s="776"/>
    </row>
    <row r="403" spans="1:11" ht="15" customHeight="1" x14ac:dyDescent="0.25">
      <c r="A403" s="841"/>
      <c r="B403" s="940" t="str">
        <f>CONCATENATE("Check: row ", ROW(B402), " ≤ row ", ROW(LCR!B401),)</f>
        <v>Check: row 402 ≤ row 401</v>
      </c>
      <c r="C403" s="222"/>
      <c r="D403" s="159" t="str">
        <f>IF((D402&lt;=D401),"Pass","Fail")</f>
        <v>Pass</v>
      </c>
      <c r="E403" s="159" t="str">
        <f>IF((E402&lt;=E401),"Pass","Fail")</f>
        <v>Pass</v>
      </c>
      <c r="F403" s="51"/>
      <c r="G403" s="170"/>
      <c r="H403" s="205"/>
      <c r="I403" s="296"/>
      <c r="J403" s="297"/>
      <c r="K403" s="776"/>
    </row>
    <row r="404" spans="1:11" ht="15" customHeight="1" x14ac:dyDescent="0.25">
      <c r="A404" s="820"/>
      <c r="B404" s="871" t="s">
        <v>145</v>
      </c>
      <c r="C404" s="831" t="s">
        <v>507</v>
      </c>
      <c r="D404" s="167"/>
      <c r="E404" s="236"/>
      <c r="F404" s="206"/>
      <c r="G404" s="214">
        <v>0</v>
      </c>
      <c r="H404" s="258" t="str">
        <f>IF(AND(ISNUMBER(G404),ISNUMBER(E404)),G404*E404,"")</f>
        <v/>
      </c>
      <c r="I404" s="299">
        <v>0</v>
      </c>
      <c r="J404" s="215" t="str">
        <f>IF(AND(ISNUMBER(I404),ISNUMBER(D404)),I404*D404,"")</f>
        <v/>
      </c>
      <c r="K404" s="776"/>
    </row>
    <row r="405" spans="1:11" ht="15" customHeight="1" x14ac:dyDescent="0.25">
      <c r="A405" s="841"/>
      <c r="B405" s="825" t="s">
        <v>742</v>
      </c>
      <c r="C405" s="219"/>
      <c r="D405" s="216"/>
      <c r="E405" s="216"/>
      <c r="F405" s="312"/>
      <c r="G405" s="220"/>
      <c r="H405" s="313"/>
      <c r="I405" s="314"/>
      <c r="J405" s="315"/>
      <c r="K405" s="776"/>
    </row>
    <row r="406" spans="1:11" ht="15" customHeight="1" x14ac:dyDescent="0.25">
      <c r="A406" s="841"/>
      <c r="B406" s="871" t="s">
        <v>135</v>
      </c>
      <c r="C406" s="831" t="s">
        <v>507</v>
      </c>
      <c r="D406" s="236"/>
      <c r="E406" s="236"/>
      <c r="F406" s="206"/>
      <c r="G406" s="214">
        <v>0</v>
      </c>
      <c r="H406" s="258" t="str">
        <f>IF(AND(ISNUMBER(G406),ISNUMBER(E406)),G406*E406,"")</f>
        <v/>
      </c>
      <c r="I406" s="299">
        <v>0</v>
      </c>
      <c r="J406" s="215" t="str">
        <f>IF(AND(ISNUMBER(I406),ISNUMBER(D406)),I406*D406,"")</f>
        <v/>
      </c>
      <c r="K406" s="776"/>
    </row>
    <row r="407" spans="1:11" ht="15" customHeight="1" x14ac:dyDescent="0.25">
      <c r="A407" s="820"/>
      <c r="B407" s="871" t="s">
        <v>529</v>
      </c>
      <c r="C407" s="831" t="s">
        <v>507</v>
      </c>
      <c r="D407" s="236"/>
      <c r="E407" s="236"/>
      <c r="F407" s="206"/>
      <c r="G407" s="220"/>
      <c r="H407" s="313"/>
      <c r="I407" s="299">
        <v>0</v>
      </c>
      <c r="J407" s="215" t="str">
        <f>IF(AND(ISNUMBER(I407),ISNUMBER(D407)),I407*D407,"")</f>
        <v/>
      </c>
      <c r="K407" s="776"/>
    </row>
    <row r="408" spans="1:11" ht="15" customHeight="1" x14ac:dyDescent="0.25">
      <c r="A408" s="841"/>
      <c r="B408" s="871" t="s">
        <v>530</v>
      </c>
      <c r="C408" s="831" t="s">
        <v>507</v>
      </c>
      <c r="D408" s="190"/>
      <c r="E408" s="190"/>
      <c r="F408" s="206"/>
      <c r="G408" s="220"/>
      <c r="H408" s="313"/>
      <c r="I408" s="299">
        <v>0</v>
      </c>
      <c r="J408" s="215" t="str">
        <f>IF(AND(ISNUMBER(I408),ISNUMBER(D408)),I408*D408,"")</f>
        <v/>
      </c>
      <c r="K408" s="776"/>
    </row>
    <row r="409" spans="1:11" ht="15" customHeight="1" x14ac:dyDescent="0.25">
      <c r="A409" s="841"/>
      <c r="B409" s="871" t="s">
        <v>531</v>
      </c>
      <c r="C409" s="831" t="s">
        <v>507</v>
      </c>
      <c r="D409" s="190"/>
      <c r="E409" s="190"/>
      <c r="F409" s="206"/>
      <c r="G409" s="220"/>
      <c r="H409" s="313"/>
      <c r="I409" s="299">
        <v>0</v>
      </c>
      <c r="J409" s="215" t="str">
        <f>IF(AND(ISNUMBER(I409),ISNUMBER(D409)),I409*D409,"")</f>
        <v/>
      </c>
      <c r="K409" s="776"/>
    </row>
    <row r="410" spans="1:11" ht="15" customHeight="1" x14ac:dyDescent="0.25">
      <c r="A410" s="820"/>
      <c r="B410" s="871" t="s">
        <v>142</v>
      </c>
      <c r="C410" s="831" t="s">
        <v>507</v>
      </c>
      <c r="D410" s="236"/>
      <c r="E410" s="236"/>
      <c r="F410" s="206"/>
      <c r="G410" s="220"/>
      <c r="H410" s="313"/>
      <c r="I410" s="299">
        <v>0</v>
      </c>
      <c r="J410" s="215" t="str">
        <f>IF(AND(ISNUMBER(I410),ISNUMBER(D410)),I410*D410,"")</f>
        <v/>
      </c>
      <c r="K410" s="776"/>
    </row>
    <row r="411" spans="1:11" ht="15" customHeight="1" x14ac:dyDescent="0.25">
      <c r="A411" s="841"/>
      <c r="B411" s="871" t="s">
        <v>532</v>
      </c>
      <c r="C411" s="831" t="s">
        <v>507</v>
      </c>
      <c r="D411" s="236"/>
      <c r="E411" s="236"/>
      <c r="F411" s="206"/>
      <c r="G411" s="214">
        <v>0.15</v>
      </c>
      <c r="H411" s="258" t="str">
        <f>IF(AND(ISNUMBER(G411),ISNUMBER(E411)),G411*E411,"")</f>
        <v/>
      </c>
      <c r="I411" s="314"/>
      <c r="J411" s="315"/>
      <c r="K411" s="776"/>
    </row>
    <row r="412" spans="1:11" ht="15" customHeight="1" x14ac:dyDescent="0.25">
      <c r="A412" s="841"/>
      <c r="B412" s="871" t="s">
        <v>533</v>
      </c>
      <c r="C412" s="831" t="s">
        <v>507</v>
      </c>
      <c r="D412" s="236"/>
      <c r="E412" s="236"/>
      <c r="F412" s="206"/>
      <c r="G412" s="214">
        <v>0</v>
      </c>
      <c r="H412" s="258" t="str">
        <f>IF(AND(ISNUMBER(G412),ISNUMBER(E412),ISNUMBER(D412)),G412*MAX(E412-D412,0),"")</f>
        <v/>
      </c>
      <c r="I412" s="299">
        <v>0</v>
      </c>
      <c r="J412" s="215" t="str">
        <f>IF(AND(ISNUMBER(I412),ISNUMBER(D412)),I412*D412,"")</f>
        <v/>
      </c>
      <c r="K412" s="776"/>
    </row>
    <row r="413" spans="1:11" ht="15" customHeight="1" x14ac:dyDescent="0.25">
      <c r="A413" s="820"/>
      <c r="B413" s="871" t="s">
        <v>534</v>
      </c>
      <c r="C413" s="831" t="s">
        <v>507</v>
      </c>
      <c r="D413" s="190"/>
      <c r="E413" s="190"/>
      <c r="F413" s="206"/>
      <c r="G413" s="220"/>
      <c r="H413" s="313"/>
      <c r="I413" s="309">
        <v>0</v>
      </c>
      <c r="J413" s="215" t="str">
        <f>IF(AND(ISNUMBER(I413),ISNUMBER(D413)),I413*D413,"")</f>
        <v/>
      </c>
      <c r="K413" s="776"/>
    </row>
    <row r="414" spans="1:11" ht="15" customHeight="1" x14ac:dyDescent="0.25">
      <c r="A414" s="841"/>
      <c r="B414" s="871" t="s">
        <v>535</v>
      </c>
      <c r="C414" s="831" t="s">
        <v>507</v>
      </c>
      <c r="D414" s="190"/>
      <c r="E414" s="190"/>
      <c r="F414" s="206"/>
      <c r="G414" s="220"/>
      <c r="H414" s="313"/>
      <c r="I414" s="309">
        <v>0</v>
      </c>
      <c r="J414" s="215" t="str">
        <f>IF(AND(ISNUMBER(I414),ISNUMBER(D414)),I414*D414,"")</f>
        <v/>
      </c>
      <c r="K414" s="776"/>
    </row>
    <row r="415" spans="1:11" ht="15" customHeight="1" x14ac:dyDescent="0.25">
      <c r="A415" s="841"/>
      <c r="B415" s="871" t="s">
        <v>536</v>
      </c>
      <c r="C415" s="831" t="s">
        <v>507</v>
      </c>
      <c r="D415" s="236"/>
      <c r="E415" s="236"/>
      <c r="F415" s="206"/>
      <c r="G415" s="220"/>
      <c r="H415" s="313"/>
      <c r="I415" s="299">
        <v>0</v>
      </c>
      <c r="J415" s="215" t="str">
        <f>IF(AND(ISNUMBER(I415),ISNUMBER(D415)),I415*D415,"")</f>
        <v/>
      </c>
      <c r="K415" s="776"/>
    </row>
    <row r="416" spans="1:11" ht="15" customHeight="1" x14ac:dyDescent="0.25">
      <c r="A416" s="820"/>
      <c r="B416" s="871" t="s">
        <v>537</v>
      </c>
      <c r="C416" s="831" t="s">
        <v>507</v>
      </c>
      <c r="D416" s="190"/>
      <c r="E416" s="190"/>
      <c r="F416" s="206"/>
      <c r="G416" s="316">
        <v>0.25</v>
      </c>
      <c r="H416" s="258" t="str">
        <f>IF(AND(ISNUMBER(G416),ISNUMBER(E416)),G416*E416,"")</f>
        <v/>
      </c>
      <c r="I416" s="314"/>
      <c r="J416" s="315"/>
      <c r="K416" s="776"/>
    </row>
    <row r="417" spans="1:11" ht="15" customHeight="1" x14ac:dyDescent="0.25">
      <c r="A417" s="841"/>
      <c r="B417" s="871" t="s">
        <v>538</v>
      </c>
      <c r="C417" s="831" t="s">
        <v>507</v>
      </c>
      <c r="D417" s="190"/>
      <c r="E417" s="190"/>
      <c r="F417" s="206"/>
      <c r="G417" s="316">
        <v>0.1</v>
      </c>
      <c r="H417" s="258" t="str">
        <f>IF(AND(ISNUMBER(G417),ISNUMBER(E417)),G417*E417,"")</f>
        <v/>
      </c>
      <c r="I417" s="314"/>
      <c r="J417" s="315"/>
      <c r="K417" s="776"/>
    </row>
    <row r="418" spans="1:11" ht="15" customHeight="1" x14ac:dyDescent="0.25">
      <c r="A418" s="841"/>
      <c r="B418" s="871" t="s">
        <v>539</v>
      </c>
      <c r="C418" s="831" t="s">
        <v>507</v>
      </c>
      <c r="D418" s="190"/>
      <c r="E418" s="190"/>
      <c r="F418" s="206"/>
      <c r="G418" s="214">
        <v>0</v>
      </c>
      <c r="H418" s="258" t="str">
        <f>IF(AND(ISNUMBER(D418),ISNUMBER(E418),ISNUMBER(G418)),G418*MAX(E418-D418,0),"")</f>
        <v/>
      </c>
      <c r="I418" s="299">
        <v>0</v>
      </c>
      <c r="J418" s="215" t="str">
        <f>IF(AND(ISNUMBER(I418),ISNUMBER(D418)),I418*D418,"")</f>
        <v/>
      </c>
      <c r="K418" s="776"/>
    </row>
    <row r="419" spans="1:11" ht="15" customHeight="1" x14ac:dyDescent="0.25">
      <c r="A419" s="820"/>
      <c r="B419" s="871" t="s">
        <v>540</v>
      </c>
      <c r="C419" s="831" t="s">
        <v>507</v>
      </c>
      <c r="D419" s="190"/>
      <c r="E419" s="190"/>
      <c r="F419" s="206"/>
      <c r="G419" s="220"/>
      <c r="H419" s="313"/>
      <c r="I419" s="299">
        <v>0</v>
      </c>
      <c r="J419" s="215" t="str">
        <f>IF(AND(ISNUMBER(I419),ISNUMBER(D419)),I419*D419,"")</f>
        <v/>
      </c>
      <c r="K419" s="776"/>
    </row>
    <row r="420" spans="1:11" ht="15" customHeight="1" x14ac:dyDescent="0.25">
      <c r="A420" s="841"/>
      <c r="B420" s="871" t="s">
        <v>541</v>
      </c>
      <c r="C420" s="831" t="s">
        <v>507</v>
      </c>
      <c r="D420" s="190"/>
      <c r="E420" s="190"/>
      <c r="F420" s="206"/>
      <c r="G420" s="220"/>
      <c r="H420" s="313"/>
      <c r="I420" s="299">
        <v>0</v>
      </c>
      <c r="J420" s="215" t="str">
        <f>IF(AND(ISNUMBER(I420),ISNUMBER(D420)),I420*D420,"")</f>
        <v/>
      </c>
      <c r="K420" s="776"/>
    </row>
    <row r="421" spans="1:11" ht="15" customHeight="1" x14ac:dyDescent="0.25">
      <c r="A421" s="841"/>
      <c r="B421" s="871" t="s">
        <v>542</v>
      </c>
      <c r="C421" s="831" t="s">
        <v>507</v>
      </c>
      <c r="D421" s="190"/>
      <c r="E421" s="190"/>
      <c r="F421" s="206"/>
      <c r="G421" s="316">
        <v>0.5</v>
      </c>
      <c r="H421" s="258" t="str">
        <f>IF(AND(ISNUMBER(G421),ISNUMBER(E421)),G421*E421,"")</f>
        <v/>
      </c>
      <c r="I421" s="314"/>
      <c r="J421" s="315"/>
      <c r="K421" s="776"/>
    </row>
    <row r="422" spans="1:11" ht="15" customHeight="1" x14ac:dyDescent="0.25">
      <c r="A422" s="841"/>
      <c r="B422" s="871" t="s">
        <v>543</v>
      </c>
      <c r="C422" s="831" t="s">
        <v>507</v>
      </c>
      <c r="D422" s="190"/>
      <c r="E422" s="190"/>
      <c r="F422" s="206"/>
      <c r="G422" s="316">
        <v>0.35</v>
      </c>
      <c r="H422" s="258" t="str">
        <f>IF(AND(ISNUMBER(G422),ISNUMBER(E422)),G422*E422,"")</f>
        <v/>
      </c>
      <c r="I422" s="314"/>
      <c r="J422" s="315"/>
      <c r="K422" s="776"/>
    </row>
    <row r="423" spans="1:11" ht="15" customHeight="1" x14ac:dyDescent="0.25">
      <c r="A423" s="841"/>
      <c r="B423" s="871" t="s">
        <v>544</v>
      </c>
      <c r="C423" s="831" t="s">
        <v>507</v>
      </c>
      <c r="D423" s="190"/>
      <c r="E423" s="190"/>
      <c r="F423" s="206"/>
      <c r="G423" s="316">
        <v>0.25</v>
      </c>
      <c r="H423" s="258" t="str">
        <f>IF(AND(ISNUMBER(G423),ISNUMBER(E423)),G423*E423,"")</f>
        <v/>
      </c>
      <c r="I423" s="314"/>
      <c r="J423" s="315"/>
      <c r="K423" s="776"/>
    </row>
    <row r="424" spans="1:11" ht="15" customHeight="1" x14ac:dyDescent="0.25">
      <c r="A424" s="841"/>
      <c r="B424" s="871" t="s">
        <v>545</v>
      </c>
      <c r="C424" s="831" t="s">
        <v>507</v>
      </c>
      <c r="D424" s="190"/>
      <c r="E424" s="190"/>
      <c r="F424" s="206"/>
      <c r="G424" s="214">
        <v>0</v>
      </c>
      <c r="H424" s="258" t="str">
        <f>IF(AND(ISNUMBER(D424),ISNUMBER(E424),ISNUMBER(G424)),G424*MAX(E424-D424,0),"")</f>
        <v/>
      </c>
      <c r="I424" s="299">
        <v>0</v>
      </c>
      <c r="J424" s="215" t="str">
        <f>IF(AND(ISNUMBER(I424),ISNUMBER(D424)),I424*D424,"")</f>
        <v/>
      </c>
      <c r="K424" s="776"/>
    </row>
    <row r="425" spans="1:11" ht="15" customHeight="1" x14ac:dyDescent="0.25">
      <c r="A425" s="841"/>
      <c r="B425" s="871" t="s">
        <v>546</v>
      </c>
      <c r="C425" s="831" t="s">
        <v>507</v>
      </c>
      <c r="D425" s="190"/>
      <c r="E425" s="190"/>
      <c r="F425" s="206"/>
      <c r="G425" s="220"/>
      <c r="H425" s="313"/>
      <c r="I425" s="299">
        <v>0</v>
      </c>
      <c r="J425" s="215" t="str">
        <f>IF(AND(ISNUMBER(I425),ISNUMBER(D425)),I425*D425,"")</f>
        <v/>
      </c>
      <c r="K425" s="776"/>
    </row>
    <row r="426" spans="1:11" ht="15" customHeight="1" x14ac:dyDescent="0.25">
      <c r="A426" s="841"/>
      <c r="B426" s="871" t="s">
        <v>144</v>
      </c>
      <c r="C426" s="831" t="s">
        <v>507</v>
      </c>
      <c r="D426" s="236"/>
      <c r="E426" s="236"/>
      <c r="F426" s="206"/>
      <c r="G426" s="214">
        <v>1</v>
      </c>
      <c r="H426" s="258" t="str">
        <f>IF(AND(ISNUMBER(G426),ISNUMBER(E426)),G426*E426,"")</f>
        <v/>
      </c>
      <c r="I426" s="314"/>
      <c r="J426" s="315"/>
      <c r="K426" s="776"/>
    </row>
    <row r="427" spans="1:11" ht="15" customHeight="1" x14ac:dyDescent="0.25">
      <c r="A427" s="841"/>
      <c r="B427" s="871" t="s">
        <v>547</v>
      </c>
      <c r="C427" s="831" t="s">
        <v>507</v>
      </c>
      <c r="D427" s="167"/>
      <c r="E427" s="236"/>
      <c r="F427" s="206"/>
      <c r="G427" s="214">
        <v>0.85</v>
      </c>
      <c r="H427" s="258" t="str">
        <f>IF(AND(ISNUMBER(G427),ISNUMBER(E427)),G427*E427,"")</f>
        <v/>
      </c>
      <c r="I427" s="314"/>
      <c r="J427" s="315"/>
      <c r="K427" s="776"/>
    </row>
    <row r="428" spans="1:11" ht="15" customHeight="1" x14ac:dyDescent="0.25">
      <c r="A428" s="841"/>
      <c r="B428" s="871" t="s">
        <v>548</v>
      </c>
      <c r="C428" s="831" t="s">
        <v>507</v>
      </c>
      <c r="D428" s="190"/>
      <c r="E428" s="190"/>
      <c r="F428" s="206"/>
      <c r="G428" s="316">
        <v>0.75</v>
      </c>
      <c r="H428" s="258" t="str">
        <f>IF(AND(ISNUMBER(G428),ISNUMBER(E428)),G428*E428,"")</f>
        <v/>
      </c>
      <c r="I428" s="314"/>
      <c r="J428" s="315"/>
      <c r="K428" s="776"/>
    </row>
    <row r="429" spans="1:11" ht="15" customHeight="1" x14ac:dyDescent="0.25">
      <c r="A429" s="841"/>
      <c r="B429" s="871" t="s">
        <v>549</v>
      </c>
      <c r="C429" s="831" t="s">
        <v>507</v>
      </c>
      <c r="D429" s="190"/>
      <c r="E429" s="190"/>
      <c r="F429" s="206"/>
      <c r="G429" s="316">
        <v>0.5</v>
      </c>
      <c r="H429" s="258" t="str">
        <f>IF(AND(ISNUMBER(G429),ISNUMBER(E429)),G429*E429,"")</f>
        <v/>
      </c>
      <c r="I429" s="314"/>
      <c r="J429" s="315"/>
      <c r="K429" s="776"/>
    </row>
    <row r="430" spans="1:11" ht="15" customHeight="1" x14ac:dyDescent="0.25">
      <c r="A430" s="841"/>
      <c r="B430" s="926" t="s">
        <v>145</v>
      </c>
      <c r="C430" s="832" t="s">
        <v>507</v>
      </c>
      <c r="D430" s="276"/>
      <c r="E430" s="317"/>
      <c r="F430" s="318"/>
      <c r="G430" s="278">
        <v>0</v>
      </c>
      <c r="H430" s="319" t="str">
        <f>IF(AND(ISNUMBER(G430),ISNUMBER(E430),ISNUMBER(D430)),G430*MAX(E430-D430,0),"")</f>
        <v/>
      </c>
      <c r="I430" s="320">
        <v>0</v>
      </c>
      <c r="J430" s="321" t="str">
        <f>IF(AND(ISNUMBER(I430),ISNUMBER(D430)),I430*D430,"")</f>
        <v/>
      </c>
      <c r="K430" s="776"/>
    </row>
    <row r="431" spans="1:11" ht="15" customHeight="1" x14ac:dyDescent="0.25">
      <c r="A431" s="841"/>
      <c r="B431" s="883" t="s">
        <v>146</v>
      </c>
      <c r="C431" s="322"/>
      <c r="D431" s="227"/>
      <c r="E431" s="227"/>
      <c r="F431" s="323"/>
      <c r="G431" s="242"/>
      <c r="H431" s="324" t="str">
        <f>IF(AND(ISNUMBER(H332),ISNUMBER(H347),ISNUMBER(H350),ISNUMBER(H392),ISNUMBER(H395),ISNUMBER(H404),ISNUMBER(H406),ISNUMBER(H411),ISNUMBER(H412),ISNUMBER(H426),ISNUMBER(H427),ISNUMBER(H430)),SUM(H332,H347,H350,H362,H365,H368,H377,H380,H383,H386,H392,H395,H398,H401,H404,H406,H411,H412,H416,H417,H418,H421,H422,H423,H424,H426,H427,H428,H429,H430),"")</f>
        <v/>
      </c>
      <c r="I431" s="242"/>
      <c r="J431" s="325" t="str">
        <f>IF(AND(ISNUMBER(J332),ISNUMBER(J335),ISNUMBER(J344),ISNUMBER(J350),ISNUMBER(J359),ISNUMBER(J404),ISNUMBER(J406),ISNUMBER(J407),ISNUMBER(J410),ISNUMBER(J412),ISNUMBER(J415),ISNUMBER(J430)),SUM(J332,J335,J338,J341,J344,J350,J353,J356,J359,J368,J371,J374,J386,J389,J404,J406,J407,J408,J409,J410,J412,J413,J414,J415,J418,J419,J420,J424,J425,J430),"")</f>
        <v/>
      </c>
      <c r="K431" s="776"/>
    </row>
    <row r="432" spans="1:11" s="764" customFormat="1" ht="30" customHeight="1" x14ac:dyDescent="0.25">
      <c r="A432" s="841"/>
      <c r="B432" s="941"/>
      <c r="C432" s="942"/>
      <c r="D432" s="942"/>
      <c r="E432" s="942"/>
      <c r="F432" s="942"/>
      <c r="G432" s="942"/>
      <c r="H432" s="942"/>
      <c r="I432" s="942"/>
      <c r="J432" s="942"/>
      <c r="K432" s="776"/>
    </row>
    <row r="433" spans="1:11" s="764" customFormat="1" ht="15" customHeight="1" x14ac:dyDescent="0.25">
      <c r="A433" s="841"/>
      <c r="B433" s="943"/>
      <c r="C433" s="944"/>
      <c r="D433" s="1101" t="s">
        <v>147</v>
      </c>
      <c r="E433" s="1101" t="s">
        <v>148</v>
      </c>
      <c r="F433" s="944"/>
      <c r="G433" s="944"/>
      <c r="H433" s="945"/>
      <c r="I433" s="946"/>
      <c r="J433" s="947"/>
      <c r="K433" s="776"/>
    </row>
    <row r="434" spans="1:11" ht="15" customHeight="1" x14ac:dyDescent="0.25">
      <c r="A434" s="841"/>
      <c r="B434" s="326" t="s">
        <v>149</v>
      </c>
      <c r="C434" s="327"/>
      <c r="D434" s="328" t="str">
        <f>IF(AND(ISNUMBER(D333),ISNUMBER(D336)),SUM(D333,D336,D339,D342),"")</f>
        <v/>
      </c>
      <c r="E434" s="328" t="str">
        <f>IF(AND(ISNUMBER(E333),ISNUMBER(E348)),SUM(E333,E348,E363,E378),"")</f>
        <v/>
      </c>
      <c r="F434" s="200"/>
      <c r="G434" s="169"/>
      <c r="H434" s="329"/>
      <c r="I434" s="946"/>
      <c r="J434" s="947"/>
      <c r="K434" s="776"/>
    </row>
    <row r="435" spans="1:11" ht="15" customHeight="1" x14ac:dyDescent="0.25">
      <c r="A435" s="841"/>
      <c r="B435" s="330" t="s">
        <v>550</v>
      </c>
      <c r="C435" s="295"/>
      <c r="D435" s="331" t="str">
        <f>IF(AND(ISNUMBER(D348),ISNUMBER(D351)),SUM(D348,D351,D354,D357),"")</f>
        <v/>
      </c>
      <c r="E435" s="331" t="str">
        <f>IF(AND(ISNUMBER(E336),ISNUMBER(E351)),SUM(E336,E351,E366,E381),"")</f>
        <v/>
      </c>
      <c r="F435" s="205"/>
      <c r="G435" s="170"/>
      <c r="H435" s="297"/>
      <c r="I435" s="946"/>
      <c r="J435" s="947"/>
      <c r="K435" s="776"/>
    </row>
    <row r="436" spans="1:11" ht="15" customHeight="1" x14ac:dyDescent="0.25">
      <c r="A436" s="841"/>
      <c r="B436" s="330" t="s">
        <v>551</v>
      </c>
      <c r="C436" s="295"/>
      <c r="D436" s="331" t="str">
        <f>IF(OR(ISNUMBER(D363),ISNUMBER(D366),ISNUMBER(D369),ISNUMBER(D372)),SUM(D363,D366,D369,D372),"")</f>
        <v/>
      </c>
      <c r="E436" s="331" t="str">
        <f>IF(OR(ISNUMBER(E339),ISNUMBER(E354),ISNUMBER(E369),ISNUMBER(E384)),SUM(E339,E354,E369,E384),"")</f>
        <v/>
      </c>
      <c r="F436" s="205"/>
      <c r="G436" s="170"/>
      <c r="H436" s="297"/>
      <c r="I436" s="946"/>
      <c r="J436" s="947"/>
      <c r="K436" s="776"/>
    </row>
    <row r="437" spans="1:11" ht="15" customHeight="1" x14ac:dyDescent="0.25">
      <c r="A437" s="841"/>
      <c r="B437" s="332" t="s">
        <v>552</v>
      </c>
      <c r="C437" s="238"/>
      <c r="D437" s="333" t="str">
        <f>IF(OR(ISNUMBER(D378),ISNUMBER(D381),ISNUMBER(D384),ISNUMBER(D387)),SUM(D378,D381,D384,D387),"")</f>
        <v/>
      </c>
      <c r="E437" s="333" t="str">
        <f>IF(OR(ISNUMBER(E342),ISNUMBER(E357),ISNUMBER(E372),ISNUMBER(E387)),SUM(E342,E357,E372,E387),"")</f>
        <v/>
      </c>
      <c r="F437" s="334"/>
      <c r="G437" s="180"/>
      <c r="H437" s="335"/>
      <c r="I437" s="946"/>
      <c r="J437" s="947"/>
      <c r="K437" s="776"/>
    </row>
    <row r="438" spans="1:11" s="764" customFormat="1" ht="15" customHeight="1" x14ac:dyDescent="0.25">
      <c r="A438" s="841"/>
      <c r="B438" s="932"/>
      <c r="C438" s="894"/>
      <c r="D438" s="933"/>
      <c r="E438" s="934"/>
      <c r="F438" s="935"/>
      <c r="G438" s="819"/>
      <c r="H438" s="819"/>
      <c r="I438" s="594"/>
      <c r="J438" s="594"/>
      <c r="K438" s="776"/>
    </row>
    <row r="439" spans="1:11" s="764" customFormat="1" ht="30" customHeight="1" x14ac:dyDescent="0.3">
      <c r="A439" s="611" t="s">
        <v>150</v>
      </c>
      <c r="B439" s="612"/>
      <c r="C439" s="612"/>
      <c r="D439" s="612"/>
      <c r="E439" s="612"/>
      <c r="F439" s="612"/>
      <c r="G439" s="612"/>
      <c r="H439" s="612"/>
      <c r="I439" s="612"/>
      <c r="J439" s="612"/>
      <c r="K439" s="812"/>
    </row>
    <row r="440" spans="1:11" s="764" customFormat="1" ht="15" customHeight="1" x14ac:dyDescent="0.25">
      <c r="A440" s="844"/>
      <c r="B440" s="594"/>
      <c r="C440" s="594"/>
      <c r="D440" s="594"/>
      <c r="E440" s="594"/>
      <c r="F440" s="594"/>
      <c r="G440" s="594"/>
      <c r="H440" s="594"/>
      <c r="I440" s="594"/>
      <c r="J440" s="594"/>
      <c r="K440" s="776"/>
    </row>
    <row r="441" spans="1:11" s="764" customFormat="1" ht="15" customHeight="1" x14ac:dyDescent="0.25">
      <c r="A441" s="820"/>
      <c r="B441" s="948" t="s">
        <v>359</v>
      </c>
      <c r="C441" s="949"/>
      <c r="D441" s="950"/>
      <c r="E441" s="950"/>
      <c r="F441" s="951"/>
      <c r="G441" s="952"/>
      <c r="H441" s="183" t="str">
        <f>H78</f>
        <v/>
      </c>
      <c r="I441" s="594"/>
      <c r="J441" s="594"/>
      <c r="K441" s="776"/>
    </row>
    <row r="442" spans="1:11" s="764" customFormat="1" ht="15" customHeight="1" x14ac:dyDescent="0.25">
      <c r="A442" s="820"/>
      <c r="B442" s="953" t="s">
        <v>50</v>
      </c>
      <c r="C442" s="954"/>
      <c r="D442" s="955"/>
      <c r="E442" s="955"/>
      <c r="F442" s="956"/>
      <c r="G442" s="957"/>
      <c r="H442" s="839" t="str">
        <f>IF(AND(ISNUMBER(H270),ISNUMBER(H325)),H270-H325,"")</f>
        <v/>
      </c>
      <c r="I442" s="594"/>
      <c r="J442" s="594"/>
      <c r="K442" s="776"/>
    </row>
    <row r="443" spans="1:11" ht="15" customHeight="1" x14ac:dyDescent="0.25">
      <c r="A443" s="820"/>
      <c r="B443" s="266" t="s">
        <v>334</v>
      </c>
      <c r="C443" s="337"/>
      <c r="D443" s="337"/>
      <c r="E443" s="337"/>
      <c r="F443" s="337"/>
      <c r="G443" s="337"/>
      <c r="H443" s="338" t="str">
        <f>IF(AND(ISNUMBER(H442),ISNUMBER(H78)),IF(H442&gt;0,H78/H442,""),"")</f>
        <v/>
      </c>
      <c r="I443" s="594"/>
      <c r="J443" s="594"/>
      <c r="K443" s="776"/>
    </row>
    <row r="444" spans="1:11" s="764" customFormat="1" ht="15" customHeight="1" x14ac:dyDescent="0.25">
      <c r="A444" s="617"/>
      <c r="B444" s="618"/>
      <c r="C444" s="618"/>
      <c r="D444" s="618"/>
      <c r="E444" s="618"/>
      <c r="F444" s="618"/>
      <c r="G444" s="618"/>
      <c r="H444" s="618"/>
      <c r="I444" s="618"/>
      <c r="J444" s="618"/>
      <c r="K444" s="777"/>
    </row>
  </sheetData>
  <mergeCells count="12">
    <mergeCell ref="A176:K176"/>
    <mergeCell ref="A272:K272"/>
    <mergeCell ref="A212:K212"/>
    <mergeCell ref="A82:K82"/>
    <mergeCell ref="A110:K110"/>
    <mergeCell ref="C55:C56"/>
    <mergeCell ref="D55:G55"/>
    <mergeCell ref="A22:H22"/>
    <mergeCell ref="A35:H35"/>
    <mergeCell ref="A51:H51"/>
    <mergeCell ref="C52:G52"/>
    <mergeCell ref="B55:B56"/>
  </mergeCells>
  <phoneticPr fontId="5" type="noConversion"/>
  <conditionalFormatting sqref="D9 D59:G59 D62:G62 D171 D173 D175 D181:E181 D184:E184 D187:E187 D190:E190 D194:E194 D197:E197 D200:E200 D204:E204 D207:E207 D278:E278 D281:E281 D284:E284 D287:E287 D334:E334 D337:E337 D340:E340 D343:E343 D346:E346 D349:E349 D352:E352 D355:E355 D358:E358 D361:E361 D364:E364 D367:E367 D370:E370 D373:E373 D376:E376 D379:E379 D382:E382 D385:E385 D388:E388 D391:E391 D394:E394 D397:E397 D400:E400 D403:E403">
    <cfRule type="cellIs" dxfId="308" priority="1" operator="equal">
      <formula>"Fail"</formula>
    </cfRule>
    <cfRule type="cellIs" dxfId="307" priority="3" stopIfTrue="1" operator="equal">
      <formula>"Pass"</formula>
    </cfRule>
  </conditionalFormatting>
  <printOptions headings="1"/>
  <pageMargins left="0.59055118110236227" right="0.59055118110236227" top="0.98425196850393704" bottom="0.98425196850393704" header="0.51181102362204722" footer="0.51181102362204722"/>
  <pageSetup paperSize="9" scale="46" fitToHeight="4" pageOrder="overThenDown" orientation="landscape" r:id="rId1"/>
  <headerFooter alignWithMargins="0">
    <oddHeader>&amp;L&amp;"Segoe UI,Bold"&amp;14Basel Committee on Banking Supervision
Basel III monitoring template&amp;C&amp;"Segoe UI,Regular"&amp;14&amp;F
&amp;A&amp;R&amp;"Segoe UI,Bold"&amp;14Confidential when completed</oddHeader>
    <oddFooter>&amp;L&amp;"Segoe UI,Regular"&amp;14&amp;D  &amp;T&amp;R&amp;"Segoe UI,Regular"&amp;14Page &amp;P of &amp;N</oddFooter>
  </headerFooter>
  <rowBreaks count="10" manualBreakCount="10">
    <brk id="34" max="10" man="1"/>
    <brk id="79" max="10" man="1"/>
    <brk id="129" max="10" man="1"/>
    <brk id="175" max="10" man="1"/>
    <brk id="211" max="10" man="1"/>
    <brk id="252" max="10" man="1"/>
    <brk id="297" max="10" man="1"/>
    <brk id="326" max="10" man="1"/>
    <brk id="382" max="10" man="1"/>
    <brk id="438" max="10" man="1"/>
  </rowBreaks>
  <ignoredErrors>
    <ignoredError sqref="D6:H6 D25:H34 D41:H43 D60:G61 H68:H75 H88:H109 H117:H167 D172 D179:H180 H214:H239 D242:H247 H254:H266 D276:H277 H302:H310 H316:H318 D332:J333 D434:E437 D8:H8 E7:H7 D37:H39 D45:H47 D44:G44 H40 D286:H286 F285:H285 D10:H21 E9:H9 F59:G59 E62:G62 D174 D182:H183 F181:H181 D185:H186 E184:H184 D188:H189 E187:H187 D191:H193 E190:H190 D195:H196 E194:H194 D198:H199 E197:H197 D201:H203 E200:H200 D205:H210 E204:H204 D279:H280 E278:H278 D282:H283 E281:H281 E284:H284 D288:H296 E287:H287 D335:J336 E334:J334 D338:J339 E337:J337 D341:J342 E340:J340 D344:J345 E343:J343 D347:J348 E346:J346 D350:J351 E349:J349 D353:J354 E352:J352 D356:J357 E355:J355 D359:J360 E358:J358 D362:J363 E361:J361 D365:J366 E364:J364 D368:J369 E367:J367 D371:J372 E370:J370 D374:J375 E373:J373 D377:J378 E376:J376 D380:J381 E379:J379 D383:J384 E382:J382 D386:J387 E385:J385 D389:J390 E388:J388 D392:J393 E391:J391 D395:J396 E394:J394 D398:J399 E397:J397 D401:J402 E400:J400 D404:J430 E403:J403" emptyCellReference="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enableFormatConditionsCalculation="0">
    <tabColor rgb="FFFFEC72"/>
  </sheetPr>
  <dimension ref="A1:R383"/>
  <sheetViews>
    <sheetView zoomScale="75" zoomScaleNormal="75" workbookViewId="0">
      <pane ySplit="1" topLeftCell="A2" activePane="bottomLeft" state="frozen"/>
      <selection pane="bottomLeft"/>
    </sheetView>
  </sheetViews>
  <sheetFormatPr defaultColWidth="0" defaultRowHeight="0" customHeight="1" zeroHeight="1" x14ac:dyDescent="0.25"/>
  <cols>
    <col min="1" max="1" width="1.7109375" style="1127" customWidth="1"/>
    <col min="2" max="2" width="75.7109375" style="993" customWidth="1"/>
    <col min="3" max="6" width="16.7109375" style="993" customWidth="1"/>
    <col min="7" max="7" width="1.7109375" style="993" customWidth="1"/>
    <col min="8" max="10" width="12.7109375" style="993" customWidth="1"/>
    <col min="11" max="11" width="1.7109375" style="993" customWidth="1"/>
    <col min="12" max="15" width="16.7109375" style="993" customWidth="1"/>
    <col min="16" max="16" width="1.7109375" style="1316" customWidth="1"/>
    <col min="17" max="17" width="16.7109375" style="763" hidden="1" customWidth="1"/>
    <col min="18" max="18" width="65.28515625" style="763" hidden="1" customWidth="1"/>
    <col min="19" max="16384" width="16.7109375" style="763" hidden="1"/>
  </cols>
  <sheetData>
    <row r="1" spans="1:18" ht="30" customHeight="1" x14ac:dyDescent="0.55000000000000004">
      <c r="A1" s="144" t="s">
        <v>59</v>
      </c>
      <c r="B1" s="145"/>
      <c r="C1" s="1085" t="str">
        <f>CONCATENATE("Reporting unit: ", 'General Info'!$C$40, " ", 'General Info'!$C$39)</f>
        <v xml:space="preserve">Reporting unit: 1 </v>
      </c>
      <c r="D1" s="145"/>
      <c r="E1" s="145"/>
      <c r="F1" s="145"/>
      <c r="G1" s="145"/>
      <c r="H1" s="336"/>
      <c r="I1" s="336"/>
      <c r="J1" s="146"/>
      <c r="K1" s="146"/>
      <c r="L1" s="146"/>
      <c r="M1" s="336"/>
      <c r="N1" s="146"/>
      <c r="O1" s="146"/>
      <c r="P1" s="1872"/>
      <c r="R1" s="34"/>
    </row>
    <row r="2" spans="1:18" ht="30" customHeight="1" x14ac:dyDescent="0.3">
      <c r="A2" s="341" t="s">
        <v>631</v>
      </c>
      <c r="B2" s="336"/>
      <c r="C2" s="336"/>
      <c r="D2" s="336"/>
      <c r="E2" s="336"/>
      <c r="F2" s="336"/>
      <c r="G2" s="336"/>
      <c r="H2" s="336"/>
      <c r="I2" s="336"/>
      <c r="J2" s="336"/>
      <c r="K2" s="81"/>
      <c r="L2" s="81"/>
      <c r="M2" s="81"/>
      <c r="N2" s="81"/>
      <c r="O2" s="81"/>
      <c r="P2" s="1873"/>
      <c r="R2" s="4"/>
    </row>
    <row r="3" spans="1:18" ht="15" customHeight="1" x14ac:dyDescent="0.25">
      <c r="A3" s="182"/>
      <c r="B3" s="1062"/>
      <c r="C3" s="1062"/>
      <c r="D3" s="1062"/>
      <c r="E3" s="1062"/>
      <c r="F3" s="1062"/>
      <c r="G3" s="1062"/>
      <c r="H3" s="1062"/>
      <c r="I3" s="1062"/>
      <c r="J3" s="1062"/>
      <c r="K3" s="1062"/>
      <c r="L3" s="1062"/>
      <c r="M3" s="1062"/>
      <c r="N3" s="1062"/>
      <c r="O3" s="1062"/>
      <c r="P3" s="776"/>
      <c r="R3" s="34"/>
    </row>
    <row r="4" spans="1:18" ht="15" customHeight="1" x14ac:dyDescent="0.25">
      <c r="A4" s="182"/>
      <c r="B4" s="1966"/>
      <c r="C4" s="1968" t="s">
        <v>568</v>
      </c>
      <c r="D4" s="1970" t="s">
        <v>323</v>
      </c>
      <c r="E4" s="1971"/>
      <c r="F4" s="1971"/>
      <c r="G4" s="1062"/>
      <c r="H4" s="1962" t="s">
        <v>664</v>
      </c>
      <c r="I4" s="1963"/>
      <c r="J4" s="1964"/>
      <c r="K4" s="1062"/>
      <c r="L4" s="1965" t="s">
        <v>665</v>
      </c>
      <c r="M4" s="1965"/>
      <c r="N4" s="1965"/>
      <c r="O4" s="1965"/>
      <c r="P4" s="776"/>
      <c r="R4" s="34"/>
    </row>
    <row r="5" spans="1:18" ht="30" customHeight="1" x14ac:dyDescent="0.25">
      <c r="A5" s="182"/>
      <c r="B5" s="1967"/>
      <c r="C5" s="1969"/>
      <c r="D5" s="342" t="s">
        <v>666</v>
      </c>
      <c r="E5" s="343" t="s">
        <v>695</v>
      </c>
      <c r="F5" s="344" t="s">
        <v>377</v>
      </c>
      <c r="G5" s="1062"/>
      <c r="H5" s="342" t="s">
        <v>666</v>
      </c>
      <c r="I5" s="343" t="s">
        <v>695</v>
      </c>
      <c r="J5" s="344" t="s">
        <v>667</v>
      </c>
      <c r="K5" s="1062"/>
      <c r="L5" s="342" t="s">
        <v>666</v>
      </c>
      <c r="M5" s="343" t="s">
        <v>695</v>
      </c>
      <c r="N5" s="343" t="s">
        <v>667</v>
      </c>
      <c r="O5" s="344" t="s">
        <v>644</v>
      </c>
      <c r="P5" s="776"/>
      <c r="R5" s="34"/>
    </row>
    <row r="6" spans="1:18" ht="45" customHeight="1" x14ac:dyDescent="0.25">
      <c r="A6" s="182"/>
      <c r="B6" s="345" t="s">
        <v>696</v>
      </c>
      <c r="C6" s="1067" t="s">
        <v>836</v>
      </c>
      <c r="D6" s="1065"/>
      <c r="E6" s="1065"/>
      <c r="F6" s="346"/>
      <c r="G6" s="1062"/>
      <c r="H6" s="347"/>
      <c r="I6" s="155"/>
      <c r="J6" s="348">
        <v>1</v>
      </c>
      <c r="K6" s="1062"/>
      <c r="L6" s="347"/>
      <c r="M6" s="155"/>
      <c r="N6" s="36" t="str">
        <f>IF(AND(ISNUMBER(F6),ISNUMBER(J6)),SUM(F6)*J6,"")</f>
        <v/>
      </c>
      <c r="O6" s="127" t="str">
        <f>IF(ISNUMBER(N6),SUM(N6),"")</f>
        <v/>
      </c>
      <c r="P6" s="776"/>
      <c r="R6" s="552" t="s">
        <v>934</v>
      </c>
    </row>
    <row r="7" spans="1:18" ht="15" customHeight="1" x14ac:dyDescent="0.25">
      <c r="A7" s="182"/>
      <c r="B7" s="349" t="str">
        <f>CONCATENATE("Check: row ", ROW(B6), " ≤ ", ADDRESS(ROW('General Info'!E55), COLUMN('General Info'!E55), 4), " + ", ADDRESS(ROW('General Info'!E58), COLUMN('General Info'!E58), 4), " + ", ADDRESS(ROW('General Info'!E63), COLUMN('General Info'!E63), 4), " in the General Info worksheet")</f>
        <v>Check: row 6 ≤ E55 + E58 + E63 in the General Info worksheet</v>
      </c>
      <c r="C7" s="1065"/>
      <c r="D7" s="1065"/>
      <c r="E7" s="1065"/>
      <c r="F7" s="350" t="str">
        <f>IF(F6&lt;=SUM('General Info'!E55,'General Info'!E58,'General Info'!E63),"Pass","Fail")</f>
        <v>Pass</v>
      </c>
      <c r="G7" s="1062"/>
      <c r="H7" s="351"/>
      <c r="I7" s="1065"/>
      <c r="J7" s="1066"/>
      <c r="K7" s="1062"/>
      <c r="L7" s="351"/>
      <c r="M7" s="1065"/>
      <c r="N7" s="1065"/>
      <c r="O7" s="1066"/>
      <c r="P7" s="776"/>
      <c r="R7" s="34"/>
    </row>
    <row r="8" spans="1:18" ht="28.5" x14ac:dyDescent="0.25">
      <c r="A8" s="182"/>
      <c r="B8" s="352" t="s">
        <v>702</v>
      </c>
      <c r="C8" s="1067" t="s">
        <v>837</v>
      </c>
      <c r="D8" s="1065"/>
      <c r="E8" s="1065"/>
      <c r="F8" s="1068"/>
      <c r="G8" s="1062"/>
      <c r="H8" s="351"/>
      <c r="I8" s="1065"/>
      <c r="J8" s="353">
        <v>1</v>
      </c>
      <c r="K8" s="1062"/>
      <c r="L8" s="351"/>
      <c r="M8" s="1065"/>
      <c r="N8" s="84" t="str">
        <f>IF(AND(ISNUMBER(F8),ISNUMBER(J8)),SUM(F8)*J8,"")</f>
        <v/>
      </c>
      <c r="O8" s="20" t="str">
        <f>IF(ISNUMBER(N8),SUM(N8),"")</f>
        <v/>
      </c>
      <c r="P8" s="776"/>
      <c r="R8" s="552" t="s">
        <v>934</v>
      </c>
    </row>
    <row r="9" spans="1:18" ht="28.5" x14ac:dyDescent="0.25">
      <c r="A9" s="182"/>
      <c r="B9" s="352" t="s">
        <v>632</v>
      </c>
      <c r="C9" s="1067" t="s">
        <v>838</v>
      </c>
      <c r="D9" s="156"/>
      <c r="E9" s="156"/>
      <c r="F9" s="1068"/>
      <c r="G9" s="1062"/>
      <c r="H9" s="1069">
        <v>0.95</v>
      </c>
      <c r="I9" s="354">
        <v>0.95</v>
      </c>
      <c r="J9" s="353">
        <v>1</v>
      </c>
      <c r="K9" s="1062"/>
      <c r="L9" s="1064" t="str">
        <f>IF(AND(ISNUMBER(D9),ISNUMBER(H9)), D9*H9, "")</f>
        <v/>
      </c>
      <c r="M9" s="84" t="str">
        <f>IF(AND(ISNUMBER(E9),ISNUMBER(I9)), E9*I9, "")</f>
        <v/>
      </c>
      <c r="N9" s="84" t="str">
        <f>IF(AND(ISNUMBER(F9),ISNUMBER(J9)),SUM(F9)*J9,"")</f>
        <v/>
      </c>
      <c r="O9" s="20" t="str">
        <f>IF(AND(ISNUMBER(L9),ISNUMBER(M9),ISNUMBER(N9)), SUM(L9:N9), "")</f>
        <v/>
      </c>
      <c r="P9" s="776"/>
      <c r="R9" s="552" t="s">
        <v>934</v>
      </c>
    </row>
    <row r="10" spans="1:18" ht="15" customHeight="1" x14ac:dyDescent="0.25">
      <c r="A10" s="182"/>
      <c r="B10" s="349" t="str">
        <f>CONCATENATE("Check: row ", ROW(B9), " ≥ LCR stable retail and small business customer deposits")</f>
        <v>Check: row 9 ≥ LCR stable retail and small business customer deposits</v>
      </c>
      <c r="C10" s="1065"/>
      <c r="D10" s="350" t="str">
        <f>IF(D9&gt;=SUM(LCR!D88:D89,LCR!D91:D92,LCR!D95:D96,LCR!D98:D99,LCR!D117:D118,LCR!D120:D121,LCR!D124:D125,LCR!D127:D128),"Pass","Fail")</f>
        <v>Pass</v>
      </c>
      <c r="E10" s="1065"/>
      <c r="F10" s="1066"/>
      <c r="G10" s="1062"/>
      <c r="H10" s="351"/>
      <c r="I10" s="1065"/>
      <c r="J10" s="1066"/>
      <c r="K10" s="1062"/>
      <c r="L10" s="351"/>
      <c r="M10" s="1065"/>
      <c r="N10" s="1065"/>
      <c r="O10" s="1066"/>
      <c r="P10" s="776"/>
      <c r="R10" s="34"/>
    </row>
    <row r="11" spans="1:18" ht="30" customHeight="1" x14ac:dyDescent="0.25">
      <c r="A11" s="182"/>
      <c r="B11" s="352" t="s">
        <v>633</v>
      </c>
      <c r="C11" s="1067" t="s">
        <v>839</v>
      </c>
      <c r="D11" s="156"/>
      <c r="E11" s="156"/>
      <c r="F11" s="1068"/>
      <c r="G11" s="1062"/>
      <c r="H11" s="1069">
        <v>0.9</v>
      </c>
      <c r="I11" s="354">
        <v>0.9</v>
      </c>
      <c r="J11" s="353">
        <v>1</v>
      </c>
      <c r="K11" s="1062"/>
      <c r="L11" s="1064" t="str">
        <f>IF(AND(ISNUMBER(D11),ISNUMBER(H11)), D11*H11, "")</f>
        <v/>
      </c>
      <c r="M11" s="84" t="str">
        <f>IF(AND(ISNUMBER(E11),ISNUMBER(I11)), E11*I11, "")</f>
        <v/>
      </c>
      <c r="N11" s="84" t="str">
        <f>IF(AND(ISNUMBER(F11),ISNUMBER(J11)),SUM(F11)*J11,"")</f>
        <v/>
      </c>
      <c r="O11" s="20" t="str">
        <f>IF(AND(ISNUMBER(L11),ISNUMBER(M11),ISNUMBER(N11)), SUM(L11:N11), "")</f>
        <v/>
      </c>
      <c r="P11" s="776"/>
      <c r="R11" s="552" t="s">
        <v>934</v>
      </c>
    </row>
    <row r="12" spans="1:18" ht="15" customHeight="1" x14ac:dyDescent="0.25">
      <c r="A12" s="182"/>
      <c r="B12" s="349" t="str">
        <f>CONCATENATE("Check: row ", ROW(B11), " ≥ LCR less stable retail and small business customer deposits")</f>
        <v>Check: row 11 ≥ LCR less stable retail and small business customer deposits</v>
      </c>
      <c r="C12" s="1065"/>
      <c r="D12" s="350" t="str">
        <f>IF(D11&gt;=SUM(LCR!D100:D101,LCR!D103:D105,LCR!D129:D130,LCR!D132:D134),"Pass","Fail")</f>
        <v>Pass</v>
      </c>
      <c r="E12" s="1065"/>
      <c r="F12" s="1066"/>
      <c r="G12" s="1062"/>
      <c r="H12" s="351"/>
      <c r="I12" s="1065"/>
      <c r="J12" s="1066"/>
      <c r="K12" s="1062"/>
      <c r="L12" s="351"/>
      <c r="M12" s="1065"/>
      <c r="N12" s="1065"/>
      <c r="O12" s="1066"/>
      <c r="P12" s="776"/>
      <c r="R12" s="34"/>
    </row>
    <row r="13" spans="1:18" ht="15" customHeight="1" x14ac:dyDescent="0.25">
      <c r="A13" s="182"/>
      <c r="B13" s="352" t="s">
        <v>634</v>
      </c>
      <c r="C13" s="1067" t="s">
        <v>840</v>
      </c>
      <c r="D13" s="156"/>
      <c r="E13" s="156"/>
      <c r="F13" s="1068"/>
      <c r="G13" s="1062"/>
      <c r="H13" s="351"/>
      <c r="I13" s="1065"/>
      <c r="J13" s="1066"/>
      <c r="K13" s="1062"/>
      <c r="L13" s="351"/>
      <c r="M13" s="1065"/>
      <c r="N13" s="1065"/>
      <c r="O13" s="1066"/>
      <c r="P13" s="776"/>
      <c r="R13" s="552" t="s">
        <v>934</v>
      </c>
    </row>
    <row r="14" spans="1:18" ht="15" customHeight="1" x14ac:dyDescent="0.25">
      <c r="A14" s="182"/>
      <c r="B14" s="986" t="s">
        <v>635</v>
      </c>
      <c r="C14" s="1065"/>
      <c r="D14" s="156"/>
      <c r="E14" s="156"/>
      <c r="F14" s="1068"/>
      <c r="G14" s="1062"/>
      <c r="H14" s="1069">
        <v>0.5</v>
      </c>
      <c r="I14" s="354">
        <v>0.5</v>
      </c>
      <c r="J14" s="353">
        <v>1</v>
      </c>
      <c r="K14" s="1062"/>
      <c r="L14" s="1064" t="str">
        <f t="shared" ref="L14:M16" si="0">IF(AND(ISNUMBER(D14),ISNUMBER(H14)), D14*H14, "")</f>
        <v/>
      </c>
      <c r="M14" s="84" t="str">
        <f t="shared" si="0"/>
        <v/>
      </c>
      <c r="N14" s="84" t="str">
        <f>IF(AND(ISNUMBER(F14),ISNUMBER(J14)),SUM(F14)*J14,"")</f>
        <v/>
      </c>
      <c r="O14" s="20" t="str">
        <f>IF(AND(ISNUMBER(L14),ISNUMBER(M14),ISNUMBER(N14)), SUM(L14:N14), "")</f>
        <v/>
      </c>
      <c r="P14" s="776"/>
      <c r="R14" s="34"/>
    </row>
    <row r="15" spans="1:18" ht="15" customHeight="1" x14ac:dyDescent="0.25">
      <c r="A15" s="182"/>
      <c r="B15" s="986" t="s">
        <v>636</v>
      </c>
      <c r="C15" s="1065"/>
      <c r="D15" s="156"/>
      <c r="E15" s="156"/>
      <c r="F15" s="1068"/>
      <c r="G15" s="1062"/>
      <c r="H15" s="1069">
        <v>0.5</v>
      </c>
      <c r="I15" s="354">
        <v>0.5</v>
      </c>
      <c r="J15" s="353">
        <v>1</v>
      </c>
      <c r="K15" s="1062"/>
      <c r="L15" s="1064" t="str">
        <f t="shared" si="0"/>
        <v/>
      </c>
      <c r="M15" s="84" t="str">
        <f t="shared" si="0"/>
        <v/>
      </c>
      <c r="N15" s="84" t="str">
        <f t="shared" ref="N15" si="1">IF(AND(ISNUMBER(F15),ISNUMBER(J15)),SUM(F15)*J15,"")</f>
        <v/>
      </c>
      <c r="O15" s="20" t="str">
        <f>IF(AND(ISNUMBER(L15),ISNUMBER(M15),ISNUMBER(N15)), SUM(L15:N15), "")</f>
        <v/>
      </c>
      <c r="P15" s="776"/>
      <c r="R15" s="34"/>
    </row>
    <row r="16" spans="1:18" ht="15" customHeight="1" x14ac:dyDescent="0.25">
      <c r="A16" s="182"/>
      <c r="B16" s="986" t="s">
        <v>697</v>
      </c>
      <c r="C16" s="1065"/>
      <c r="D16" s="156"/>
      <c r="E16" s="156"/>
      <c r="F16" s="1068"/>
      <c r="G16" s="1062"/>
      <c r="H16" s="1069">
        <v>0.5</v>
      </c>
      <c r="I16" s="354">
        <v>0.5</v>
      </c>
      <c r="J16" s="353">
        <v>1</v>
      </c>
      <c r="K16" s="1062"/>
      <c r="L16" s="1064" t="str">
        <f t="shared" si="0"/>
        <v/>
      </c>
      <c r="M16" s="84" t="str">
        <f t="shared" si="0"/>
        <v/>
      </c>
      <c r="N16" s="84" t="str">
        <f t="shared" ref="N16" si="2">IF(AND(ISNUMBER(F16),ISNUMBER(J16)),SUM(F16)*J16,"")</f>
        <v/>
      </c>
      <c r="O16" s="20" t="str">
        <f>IF(AND(ISNUMBER(L16),ISNUMBER(M16),ISNUMBER(N16)), SUM(L16:N16), "")</f>
        <v/>
      </c>
      <c r="P16" s="776"/>
      <c r="R16" s="34"/>
    </row>
    <row r="17" spans="1:18" ht="15" customHeight="1" x14ac:dyDescent="0.25">
      <c r="A17" s="182"/>
      <c r="B17" s="349" t="str">
        <f>CONCATENATE("Check: row ", ROW(B13), " ≥ LCR unsecured funding from non-financial corporates")</f>
        <v>Check: row 13 ≥ LCR unsecured funding from non-financial corporates</v>
      </c>
      <c r="C17" s="1065"/>
      <c r="D17" s="350" t="str">
        <f>IF(D13&gt;=SUM(LCR!D140:D142,LCR!D157:D158),"Pass","Fail")</f>
        <v>Pass</v>
      </c>
      <c r="E17" s="1065"/>
      <c r="F17" s="1066"/>
      <c r="G17" s="1062"/>
      <c r="H17" s="351"/>
      <c r="I17" s="1065"/>
      <c r="J17" s="1066"/>
      <c r="K17" s="1062"/>
      <c r="L17" s="351"/>
      <c r="M17" s="1065"/>
      <c r="N17" s="1065"/>
      <c r="O17" s="1066"/>
      <c r="P17" s="776"/>
      <c r="R17" s="34"/>
    </row>
    <row r="18" spans="1:18" ht="15" customHeight="1" x14ac:dyDescent="0.25">
      <c r="A18" s="182"/>
      <c r="B18" s="349" t="str">
        <f>CONCATENATE("Check: row ", ROW(B14), " ≥ LCR operational deposits from non-financial corporates")</f>
        <v>Check: row 14 ≥ LCR operational deposits from non-financial corporates</v>
      </c>
      <c r="C18" s="1065"/>
      <c r="D18" s="350" t="str">
        <f>IF(D14&gt;=SUM(LCR!D140:D142),"Pass","Fail")</f>
        <v>Pass</v>
      </c>
      <c r="E18" s="1065"/>
      <c r="F18" s="1066"/>
      <c r="G18" s="1062"/>
      <c r="H18" s="351"/>
      <c r="I18" s="1065"/>
      <c r="J18" s="1066"/>
      <c r="K18" s="1062"/>
      <c r="L18" s="351"/>
      <c r="M18" s="1065"/>
      <c r="N18" s="1065"/>
      <c r="O18" s="1066"/>
      <c r="P18" s="776"/>
      <c r="R18" s="34"/>
    </row>
    <row r="19" spans="1:18" ht="15" customHeight="1" x14ac:dyDescent="0.25">
      <c r="A19" s="182"/>
      <c r="B19" s="349" t="str">
        <f>CONCATENATE("Check: sum of rows ", ROW(B14)," to row ", ROW(B16), " = row ", ROW(B13), " for each column")</f>
        <v>Check: sum of rows 14 to row 16 = row 13 for each column</v>
      </c>
      <c r="C19" s="1065"/>
      <c r="D19" s="350" t="str">
        <f>IF(SUM(D14:D16)=D13,"Pass","Fail")</f>
        <v>Pass</v>
      </c>
      <c r="E19" s="350" t="str">
        <f t="shared" ref="E19:F19" si="3">IF(SUM(E14:E16)=E13,"Pass","Fail")</f>
        <v>Pass</v>
      </c>
      <c r="F19" s="350" t="str">
        <f t="shared" si="3"/>
        <v>Pass</v>
      </c>
      <c r="G19" s="1062"/>
      <c r="H19" s="351"/>
      <c r="I19" s="1065"/>
      <c r="J19" s="1066"/>
      <c r="K19" s="1062"/>
      <c r="L19" s="351"/>
      <c r="M19" s="1065"/>
      <c r="N19" s="1065"/>
      <c r="O19" s="1066"/>
      <c r="P19" s="776"/>
      <c r="R19" s="34"/>
    </row>
    <row r="20" spans="1:18" ht="30" customHeight="1" x14ac:dyDescent="0.25">
      <c r="A20" s="182"/>
      <c r="B20" s="352" t="s">
        <v>637</v>
      </c>
      <c r="C20" s="1067" t="s">
        <v>841</v>
      </c>
      <c r="D20" s="156"/>
      <c r="E20" s="156"/>
      <c r="F20" s="1068"/>
      <c r="G20" s="1062"/>
      <c r="H20" s="351"/>
      <c r="I20" s="1065"/>
      <c r="J20" s="1066"/>
      <c r="K20" s="1062"/>
      <c r="L20" s="351"/>
      <c r="M20" s="1065"/>
      <c r="N20" s="1065"/>
      <c r="O20" s="1066"/>
      <c r="P20" s="776"/>
      <c r="R20" s="552" t="s">
        <v>934</v>
      </c>
    </row>
    <row r="21" spans="1:18" ht="15" customHeight="1" x14ac:dyDescent="0.25">
      <c r="A21" s="182"/>
      <c r="B21" s="986" t="s">
        <v>635</v>
      </c>
      <c r="C21" s="1065"/>
      <c r="D21" s="156"/>
      <c r="E21" s="156"/>
      <c r="F21" s="1068"/>
      <c r="G21" s="1062"/>
      <c r="H21" s="1069">
        <v>0.5</v>
      </c>
      <c r="I21" s="354">
        <v>0.5</v>
      </c>
      <c r="J21" s="353">
        <v>1</v>
      </c>
      <c r="K21" s="1062"/>
      <c r="L21" s="1064" t="str">
        <f t="shared" ref="L21:M23" si="4">IF(AND(ISNUMBER(D21),ISNUMBER(H21)), D21*H21, "")</f>
        <v/>
      </c>
      <c r="M21" s="84" t="str">
        <f t="shared" si="4"/>
        <v/>
      </c>
      <c r="N21" s="84" t="str">
        <f>IF(AND(ISNUMBER(F21),ISNUMBER(J21)),SUM(F21)*J21,"")</f>
        <v/>
      </c>
      <c r="O21" s="20" t="str">
        <f>IF(AND(ISNUMBER(L21),ISNUMBER(M21),ISNUMBER(N21)), SUM(L21:N21), "")</f>
        <v/>
      </c>
      <c r="P21" s="776"/>
      <c r="R21" s="34"/>
    </row>
    <row r="22" spans="1:18" ht="15" customHeight="1" x14ac:dyDescent="0.25">
      <c r="A22" s="182"/>
      <c r="B22" s="986" t="s">
        <v>636</v>
      </c>
      <c r="C22" s="1065"/>
      <c r="D22" s="156"/>
      <c r="E22" s="156"/>
      <c r="F22" s="1068"/>
      <c r="G22" s="1062"/>
      <c r="H22" s="1069">
        <v>0</v>
      </c>
      <c r="I22" s="354">
        <v>0.5</v>
      </c>
      <c r="J22" s="353">
        <v>1</v>
      </c>
      <c r="K22" s="1062"/>
      <c r="L22" s="1064" t="str">
        <f t="shared" si="4"/>
        <v/>
      </c>
      <c r="M22" s="84" t="str">
        <f t="shared" si="4"/>
        <v/>
      </c>
      <c r="N22" s="84" t="str">
        <f t="shared" ref="N22" si="5">IF(AND(ISNUMBER(F22),ISNUMBER(J22)),SUM(F22)*J22,"")</f>
        <v/>
      </c>
      <c r="O22" s="20" t="str">
        <f>IF(AND(ISNUMBER(L22),ISNUMBER(M22),ISNUMBER(N22)), SUM(L22:N22), "")</f>
        <v/>
      </c>
      <c r="P22" s="776"/>
      <c r="R22" s="34"/>
    </row>
    <row r="23" spans="1:18" ht="15" customHeight="1" x14ac:dyDescent="0.25">
      <c r="A23" s="182"/>
      <c r="B23" s="986" t="s">
        <v>697</v>
      </c>
      <c r="C23" s="1065"/>
      <c r="D23" s="156"/>
      <c r="E23" s="156"/>
      <c r="F23" s="1068"/>
      <c r="G23" s="1062"/>
      <c r="H23" s="1069">
        <v>0</v>
      </c>
      <c r="I23" s="354">
        <v>0.5</v>
      </c>
      <c r="J23" s="353">
        <v>1</v>
      </c>
      <c r="K23" s="1062"/>
      <c r="L23" s="1064" t="str">
        <f t="shared" si="4"/>
        <v/>
      </c>
      <c r="M23" s="84" t="str">
        <f t="shared" si="4"/>
        <v/>
      </c>
      <c r="N23" s="84" t="str">
        <f t="shared" ref="N23" si="6">IF(AND(ISNUMBER(F23),ISNUMBER(J23)),SUM(F23)*J23,"")</f>
        <v/>
      </c>
      <c r="O23" s="20" t="str">
        <f>IF(AND(ISNUMBER(L23),ISNUMBER(M23),ISNUMBER(N23)), SUM(L23:N23), "")</f>
        <v/>
      </c>
      <c r="P23" s="776"/>
      <c r="R23" s="34"/>
    </row>
    <row r="24" spans="1:18" ht="15" customHeight="1" x14ac:dyDescent="0.25">
      <c r="A24" s="182"/>
      <c r="B24" s="349" t="str">
        <f>CONCATENATE("Check: sum of row ", ROW(B21)," to row ", ROW(B23), " = row ", ROW(B20), " for each column")</f>
        <v>Check: sum of row 21 to row 23 = row 20 for each column</v>
      </c>
      <c r="C24" s="1065"/>
      <c r="D24" s="350" t="str">
        <f>IF(SUM(D21:D23)=D20,"Pass","Fail")</f>
        <v>Pass</v>
      </c>
      <c r="E24" s="350" t="str">
        <f t="shared" ref="E24:F24" si="7">IF(SUM(E21:E23)=E20,"Pass","Fail")</f>
        <v>Pass</v>
      </c>
      <c r="F24" s="350" t="str">
        <f t="shared" si="7"/>
        <v>Pass</v>
      </c>
      <c r="G24" s="1062"/>
      <c r="H24" s="351"/>
      <c r="I24" s="1065"/>
      <c r="J24" s="1066"/>
      <c r="K24" s="1062"/>
      <c r="L24" s="351"/>
      <c r="M24" s="1065"/>
      <c r="N24" s="1065"/>
      <c r="O24" s="1066"/>
      <c r="P24" s="776"/>
      <c r="R24" s="34"/>
    </row>
    <row r="25" spans="1:18" ht="15" customHeight="1" x14ac:dyDescent="0.25">
      <c r="A25" s="182"/>
      <c r="B25" s="355" t="s">
        <v>698</v>
      </c>
      <c r="C25" s="1067" t="s">
        <v>842</v>
      </c>
      <c r="D25" s="156"/>
      <c r="E25" s="156"/>
      <c r="F25" s="1068"/>
      <c r="G25" s="1062"/>
      <c r="H25" s="351"/>
      <c r="I25" s="1065"/>
      <c r="J25" s="1066"/>
      <c r="K25" s="1062"/>
      <c r="L25" s="351"/>
      <c r="M25" s="1065"/>
      <c r="N25" s="1065"/>
      <c r="O25" s="1066"/>
      <c r="P25" s="776"/>
      <c r="R25" s="552" t="s">
        <v>934</v>
      </c>
    </row>
    <row r="26" spans="1:18" ht="15" customHeight="1" x14ac:dyDescent="0.25">
      <c r="A26" s="182"/>
      <c r="B26" s="986" t="s">
        <v>635</v>
      </c>
      <c r="C26" s="1065"/>
      <c r="D26" s="156"/>
      <c r="E26" s="156"/>
      <c r="F26" s="1068"/>
      <c r="G26" s="1062"/>
      <c r="H26" s="1069">
        <v>0.5</v>
      </c>
      <c r="I26" s="354">
        <v>0.5</v>
      </c>
      <c r="J26" s="353">
        <v>1</v>
      </c>
      <c r="K26" s="1062"/>
      <c r="L26" s="1064" t="str">
        <f t="shared" ref="L26:M28" si="8">IF(AND(ISNUMBER(D26),ISNUMBER(H26)), D26*H26, "")</f>
        <v/>
      </c>
      <c r="M26" s="84" t="str">
        <f t="shared" si="8"/>
        <v/>
      </c>
      <c r="N26" s="84" t="str">
        <f>IF(AND(ISNUMBER(F26),ISNUMBER(J26)),SUM(F26)*J26,"")</f>
        <v/>
      </c>
      <c r="O26" s="20" t="str">
        <f>IF(AND(ISNUMBER(L26),ISNUMBER(M26),ISNUMBER(N26)), SUM(L26:N26), "")</f>
        <v/>
      </c>
      <c r="P26" s="776"/>
      <c r="R26" s="34"/>
    </row>
    <row r="27" spans="1:18" ht="15" customHeight="1" x14ac:dyDescent="0.25">
      <c r="A27" s="182"/>
      <c r="B27" s="986" t="s">
        <v>636</v>
      </c>
      <c r="C27" s="1065"/>
      <c r="D27" s="156"/>
      <c r="E27" s="156"/>
      <c r="F27" s="1068"/>
      <c r="G27" s="1062"/>
      <c r="H27" s="356">
        <v>0.5</v>
      </c>
      <c r="I27" s="354">
        <v>0.5</v>
      </c>
      <c r="J27" s="353">
        <v>1</v>
      </c>
      <c r="K27" s="1062"/>
      <c r="L27" s="1064" t="str">
        <f t="shared" si="8"/>
        <v/>
      </c>
      <c r="M27" s="84" t="str">
        <f t="shared" si="8"/>
        <v/>
      </c>
      <c r="N27" s="84" t="str">
        <f t="shared" ref="N27" si="9">IF(AND(ISNUMBER(F27),ISNUMBER(J27)),SUM(F27)*J27,"")</f>
        <v/>
      </c>
      <c r="O27" s="20" t="str">
        <f>IF(AND(ISNUMBER(L27),ISNUMBER(M27),ISNUMBER(N27)), SUM(L27:N27), "")</f>
        <v/>
      </c>
      <c r="P27" s="776"/>
      <c r="R27" s="34"/>
    </row>
    <row r="28" spans="1:18" ht="15" customHeight="1" x14ac:dyDescent="0.25">
      <c r="A28" s="182"/>
      <c r="B28" s="986" t="s">
        <v>697</v>
      </c>
      <c r="C28" s="1065"/>
      <c r="D28" s="156"/>
      <c r="E28" s="156"/>
      <c r="F28" s="1068"/>
      <c r="G28" s="1062"/>
      <c r="H28" s="356">
        <v>0.5</v>
      </c>
      <c r="I28" s="354">
        <v>0.5</v>
      </c>
      <c r="J28" s="353">
        <v>1</v>
      </c>
      <c r="K28" s="1062"/>
      <c r="L28" s="1064" t="str">
        <f t="shared" si="8"/>
        <v/>
      </c>
      <c r="M28" s="84" t="str">
        <f t="shared" si="8"/>
        <v/>
      </c>
      <c r="N28" s="84" t="str">
        <f t="shared" ref="N28" si="10">IF(AND(ISNUMBER(F28),ISNUMBER(J28)),SUM(F28)*J28,"")</f>
        <v/>
      </c>
      <c r="O28" s="20" t="str">
        <f>IF(AND(ISNUMBER(L28),ISNUMBER(M28),ISNUMBER(N28)), SUM(L28:N28), "")</f>
        <v/>
      </c>
      <c r="P28" s="776"/>
      <c r="R28" s="34"/>
    </row>
    <row r="29" spans="1:18" ht="15" customHeight="1" x14ac:dyDescent="0.25">
      <c r="A29" s="182"/>
      <c r="B29" s="349" t="str">
        <f>CONCATENATE("Check: sum of row ", ROW(B26)," to row ", ROW(B28), " = row ", ROW(B25), " for each column")</f>
        <v>Check: sum of row 26 to row 28 = row 25 for each column</v>
      </c>
      <c r="C29" s="1065"/>
      <c r="D29" s="350" t="str">
        <f>IF(SUM(D26:D28)=D25,"Pass","Fail")</f>
        <v>Pass</v>
      </c>
      <c r="E29" s="350" t="str">
        <f t="shared" ref="E29:F29" si="11">IF(SUM(E26:E28)=E25,"Pass","Fail")</f>
        <v>Pass</v>
      </c>
      <c r="F29" s="350" t="str">
        <f t="shared" si="11"/>
        <v>Pass</v>
      </c>
      <c r="G29" s="1062"/>
      <c r="H29" s="351"/>
      <c r="I29" s="1065"/>
      <c r="J29" s="1066"/>
      <c r="K29" s="1062"/>
      <c r="L29" s="351"/>
      <c r="M29" s="1065"/>
      <c r="N29" s="1065"/>
      <c r="O29" s="1066"/>
      <c r="P29" s="776"/>
      <c r="R29" s="34"/>
    </row>
    <row r="30" spans="1:18" ht="30" customHeight="1" x14ac:dyDescent="0.25">
      <c r="A30" s="182"/>
      <c r="B30" s="349" t="str">
        <f>CONCATENATE("Check: sum of row ", ROW(B20), " and row ", ROW(B25), " ≥ LCR unsecured funding from sovereigns/central banks/PSEs/MDBs")</f>
        <v>Check: sum of row 20 and row 25 ≥ LCR unsecured funding from sovereigns/central banks/PSEs/MDBs</v>
      </c>
      <c r="C30" s="1065"/>
      <c r="D30" s="350" t="str">
        <f>IF(SUM(D20,D25)&gt;=SUM(LCR!D144:D146,LCR!D160:D161),"Pass","Fail")</f>
        <v>Pass</v>
      </c>
      <c r="E30" s="1065"/>
      <c r="F30" s="1066"/>
      <c r="G30" s="1062"/>
      <c r="H30" s="351"/>
      <c r="I30" s="1065"/>
      <c r="J30" s="1066"/>
      <c r="K30" s="1062"/>
      <c r="L30" s="351"/>
      <c r="M30" s="1065"/>
      <c r="N30" s="1065"/>
      <c r="O30" s="1066"/>
      <c r="P30" s="776"/>
      <c r="R30" s="34"/>
    </row>
    <row r="31" spans="1:18" ht="30" customHeight="1" x14ac:dyDescent="0.25">
      <c r="A31" s="182"/>
      <c r="B31" s="349" t="str">
        <f>CONCATENATE("Check: sum of row ", ROW(B21), " and row ", ROW(B26), " ≥ LCR operational deposits from sovereigns/central banks/PSEs/MDBs")</f>
        <v>Check: sum of row 21 and row 26 ≥ LCR operational deposits from sovereigns/central banks/PSEs/MDBs</v>
      </c>
      <c r="C31" s="1065"/>
      <c r="D31" s="350" t="str">
        <f>IF(SUM(D21,D26)&gt;=SUM(LCR!D144:D146),"Pass","Fail")</f>
        <v>Pass</v>
      </c>
      <c r="E31" s="1065"/>
      <c r="F31" s="1066"/>
      <c r="G31" s="1062"/>
      <c r="H31" s="351"/>
      <c r="I31" s="1065"/>
      <c r="J31" s="1066"/>
      <c r="K31" s="1062"/>
      <c r="L31" s="351"/>
      <c r="M31" s="1065"/>
      <c r="N31" s="1065"/>
      <c r="O31" s="1066"/>
      <c r="P31" s="776"/>
      <c r="R31" s="34"/>
    </row>
    <row r="32" spans="1:18" ht="30" customHeight="1" x14ac:dyDescent="0.25">
      <c r="A32" s="182"/>
      <c r="B32" s="352" t="s">
        <v>638</v>
      </c>
      <c r="C32" s="1067" t="s">
        <v>841</v>
      </c>
      <c r="D32" s="156"/>
      <c r="E32" s="156"/>
      <c r="F32" s="1068"/>
      <c r="G32" s="1062"/>
      <c r="H32" s="351"/>
      <c r="I32" s="1065"/>
      <c r="J32" s="1066"/>
      <c r="K32" s="1062"/>
      <c r="L32" s="351"/>
      <c r="M32" s="1065"/>
      <c r="N32" s="1065"/>
      <c r="O32" s="1066"/>
      <c r="P32" s="776"/>
      <c r="R32" s="552" t="s">
        <v>934</v>
      </c>
    </row>
    <row r="33" spans="1:18" ht="15" customHeight="1" x14ac:dyDescent="0.25">
      <c r="A33" s="182"/>
      <c r="B33" s="986" t="s">
        <v>635</v>
      </c>
      <c r="C33" s="1065"/>
      <c r="D33" s="156"/>
      <c r="E33" s="156"/>
      <c r="F33" s="1068"/>
      <c r="G33" s="1062"/>
      <c r="H33" s="1069">
        <v>0.5</v>
      </c>
      <c r="I33" s="354">
        <v>0.5</v>
      </c>
      <c r="J33" s="353">
        <v>1</v>
      </c>
      <c r="K33" s="1062"/>
      <c r="L33" s="1064" t="str">
        <f t="shared" ref="L33:M35" si="12">IF(AND(ISNUMBER(D33),ISNUMBER(H33)), D33*H33, "")</f>
        <v/>
      </c>
      <c r="M33" s="84" t="str">
        <f t="shared" si="12"/>
        <v/>
      </c>
      <c r="N33" s="84" t="str">
        <f>IF(AND(ISNUMBER(F33),ISNUMBER(J33)),SUM(F33)*J33,"")</f>
        <v/>
      </c>
      <c r="O33" s="20" t="str">
        <f>IF(AND(ISNUMBER(L33),ISNUMBER(M33),ISNUMBER(N33)), SUM(L33:N33), "")</f>
        <v/>
      </c>
      <c r="P33" s="776"/>
      <c r="R33" s="34"/>
    </row>
    <row r="34" spans="1:18" ht="15" customHeight="1" x14ac:dyDescent="0.25">
      <c r="A34" s="182"/>
      <c r="B34" s="986" t="s">
        <v>636</v>
      </c>
      <c r="C34" s="1065"/>
      <c r="D34" s="156"/>
      <c r="E34" s="156"/>
      <c r="F34" s="1068"/>
      <c r="G34" s="1062"/>
      <c r="H34" s="1069">
        <v>0</v>
      </c>
      <c r="I34" s="354">
        <v>0.5</v>
      </c>
      <c r="J34" s="353">
        <v>1</v>
      </c>
      <c r="K34" s="1062"/>
      <c r="L34" s="1064" t="str">
        <f t="shared" si="12"/>
        <v/>
      </c>
      <c r="M34" s="84" t="str">
        <f t="shared" si="12"/>
        <v/>
      </c>
      <c r="N34" s="84" t="str">
        <f t="shared" ref="N34" si="13">IF(AND(ISNUMBER(F34),ISNUMBER(J34)),SUM(F34)*J34,"")</f>
        <v/>
      </c>
      <c r="O34" s="20" t="str">
        <f>IF(AND(ISNUMBER(L34),ISNUMBER(M34),ISNUMBER(N34)), SUM(L34:N34), "")</f>
        <v/>
      </c>
      <c r="P34" s="776"/>
      <c r="R34" s="34"/>
    </row>
    <row r="35" spans="1:18" ht="15" customHeight="1" x14ac:dyDescent="0.25">
      <c r="A35" s="182"/>
      <c r="B35" s="986" t="s">
        <v>697</v>
      </c>
      <c r="C35" s="1065"/>
      <c r="D35" s="156"/>
      <c r="E35" s="156"/>
      <c r="F35" s="1068"/>
      <c r="G35" s="1062"/>
      <c r="H35" s="1069">
        <v>0</v>
      </c>
      <c r="I35" s="354">
        <v>0.5</v>
      </c>
      <c r="J35" s="353">
        <v>1</v>
      </c>
      <c r="K35" s="1062"/>
      <c r="L35" s="1064" t="str">
        <f t="shared" si="12"/>
        <v/>
      </c>
      <c r="M35" s="84" t="str">
        <f t="shared" si="12"/>
        <v/>
      </c>
      <c r="N35" s="84" t="str">
        <f t="shared" ref="N35" si="14">IF(AND(ISNUMBER(F35),ISNUMBER(J35)),SUM(F35)*J35,"")</f>
        <v/>
      </c>
      <c r="O35" s="20" t="str">
        <f>IF(AND(ISNUMBER(L35),ISNUMBER(M35),ISNUMBER(N35)), SUM(L35:N35), "")</f>
        <v/>
      </c>
      <c r="P35" s="776"/>
      <c r="R35" s="34"/>
    </row>
    <row r="36" spans="1:18" ht="15" customHeight="1" x14ac:dyDescent="0.25">
      <c r="A36" s="182"/>
      <c r="B36" s="349" t="str">
        <f>CONCATENATE("Check: row ", ROW(B32), " ≥ LCR unsecured funding from other legal entities")</f>
        <v>Check: row 32 ≥ LCR unsecured funding from other legal entities</v>
      </c>
      <c r="C36" s="1065"/>
      <c r="D36" s="350" t="str">
        <f>IF(D32&gt;=SUM(LCR!D148:D150,LCR!D152:D154,LCR!D163:D164),"Pass","Fail")</f>
        <v>Pass</v>
      </c>
      <c r="E36" s="1065"/>
      <c r="F36" s="1066"/>
      <c r="G36" s="1062"/>
      <c r="H36" s="351"/>
      <c r="I36" s="1065"/>
      <c r="J36" s="1066"/>
      <c r="K36" s="1062"/>
      <c r="L36" s="351"/>
      <c r="M36" s="1065"/>
      <c r="N36" s="1065"/>
      <c r="O36" s="1066"/>
      <c r="P36" s="776"/>
      <c r="R36" s="34"/>
    </row>
    <row r="37" spans="1:18" ht="15" customHeight="1" x14ac:dyDescent="0.25">
      <c r="A37" s="182"/>
      <c r="B37" s="349" t="str">
        <f>CONCATENATE("Check: row ", ROW(B33), " ≥ LCR operational deposits from other legal entities")</f>
        <v>Check: row 33 ≥ LCR operational deposits from other legal entities</v>
      </c>
      <c r="C37" s="1065"/>
      <c r="D37" s="350" t="str">
        <f>IF(D33&gt;=SUM(LCR!D148:D150,LCR!D152:D154),"Pass","Fail")</f>
        <v>Pass</v>
      </c>
      <c r="E37" s="1065"/>
      <c r="F37" s="1066"/>
      <c r="G37" s="1062"/>
      <c r="H37" s="351"/>
      <c r="I37" s="1065"/>
      <c r="J37" s="1066"/>
      <c r="K37" s="1062"/>
      <c r="L37" s="351"/>
      <c r="M37" s="1065"/>
      <c r="N37" s="1065"/>
      <c r="O37" s="1066"/>
      <c r="P37" s="776"/>
      <c r="R37" s="34"/>
    </row>
    <row r="38" spans="1:18" ht="15" customHeight="1" x14ac:dyDescent="0.25">
      <c r="A38" s="182"/>
      <c r="B38" s="349" t="str">
        <f>CONCATENATE("Check: sum of row ", ROW(B33)," to row ", ROW(B35), " = row ", ROW(B32), " for each column")</f>
        <v>Check: sum of row 33 to row 35 = row 32 for each column</v>
      </c>
      <c r="C38" s="1065"/>
      <c r="D38" s="350" t="str">
        <f>IF(SUM(D33:D35)=D32,"Pass","Fail")</f>
        <v>Pass</v>
      </c>
      <c r="E38" s="350" t="str">
        <f t="shared" ref="E38:F38" si="15">IF(SUM(E33:E35)=E32,"Pass","Fail")</f>
        <v>Pass</v>
      </c>
      <c r="F38" s="350" t="str">
        <f t="shared" si="15"/>
        <v>Pass</v>
      </c>
      <c r="G38" s="1062"/>
      <c r="H38" s="351"/>
      <c r="I38" s="1065"/>
      <c r="J38" s="1066"/>
      <c r="K38" s="1062"/>
      <c r="L38" s="351"/>
      <c r="M38" s="1065"/>
      <c r="N38" s="1065"/>
      <c r="O38" s="1066"/>
      <c r="P38" s="776"/>
      <c r="R38" s="34"/>
    </row>
    <row r="39" spans="1:18" ht="30" customHeight="1" x14ac:dyDescent="0.25">
      <c r="A39" s="182"/>
      <c r="B39" s="352" t="s">
        <v>905</v>
      </c>
      <c r="C39" s="1067" t="s">
        <v>954</v>
      </c>
      <c r="D39" s="156"/>
      <c r="E39" s="156"/>
      <c r="F39" s="1068"/>
      <c r="G39" s="1062"/>
      <c r="H39" s="718" t="s">
        <v>906</v>
      </c>
      <c r="I39" s="718" t="s">
        <v>906</v>
      </c>
      <c r="J39" s="353">
        <v>1</v>
      </c>
      <c r="K39" s="1062"/>
      <c r="L39" s="351"/>
      <c r="M39" s="1065"/>
      <c r="N39" s="84" t="str">
        <f>IF(AND(ISNUMBER(F39),ISNUMBER(J39)),SUM(F39)*J39,"")</f>
        <v/>
      </c>
      <c r="O39" s="20" t="str">
        <f>IF(ISNUMBER(N39),SUM(N39),"")</f>
        <v/>
      </c>
      <c r="P39" s="776"/>
      <c r="R39" s="552" t="s">
        <v>935</v>
      </c>
    </row>
    <row r="40" spans="1:18" ht="30" customHeight="1" x14ac:dyDescent="0.25">
      <c r="A40" s="182"/>
      <c r="B40" s="349" t="str">
        <f>CONCATENATE("Check: row ", ROW(B39), " ≥ LCR unsecured funding from members of the institutional networks of cooperative banks")</f>
        <v>Check: row 39 ≥ LCR unsecured funding from members of the institutional networks of cooperative banks</v>
      </c>
      <c r="C40" s="1065"/>
      <c r="D40" s="350" t="str">
        <f>IF(D39&gt;=SUM(LCR!D162),"Pass","Fail")</f>
        <v>Pass</v>
      </c>
      <c r="E40" s="1065"/>
      <c r="F40" s="1066"/>
      <c r="G40" s="1062"/>
      <c r="H40" s="351"/>
      <c r="I40" s="1065"/>
      <c r="J40" s="1066"/>
      <c r="K40" s="1062"/>
      <c r="L40" s="351"/>
      <c r="M40" s="1065"/>
      <c r="N40" s="1065"/>
      <c r="O40" s="1066"/>
      <c r="P40" s="776"/>
      <c r="R40" s="34"/>
    </row>
    <row r="41" spans="1:18" ht="15" customHeight="1" x14ac:dyDescent="0.25">
      <c r="A41" s="182"/>
      <c r="B41" s="352" t="s">
        <v>955</v>
      </c>
      <c r="C41" s="1065"/>
      <c r="D41" s="156"/>
      <c r="E41" s="156"/>
      <c r="F41" s="1068"/>
      <c r="G41" s="1062"/>
      <c r="H41" s="1069">
        <v>0</v>
      </c>
      <c r="I41" s="354">
        <v>0.5</v>
      </c>
      <c r="J41" s="353">
        <v>1</v>
      </c>
      <c r="K41" s="1062"/>
      <c r="L41" s="1064" t="str">
        <f>IF(AND(ISNUMBER(D41),ISNUMBER(H41)), D41*H41, "")</f>
        <v/>
      </c>
      <c r="M41" s="84" t="str">
        <f>IF(AND(ISNUMBER(E41),ISNUMBER(I41)), E41*I41, "")</f>
        <v/>
      </c>
      <c r="N41" s="84" t="str">
        <f>IF(AND(ISNUMBER(F41),ISNUMBER(J41)),SUM(F41)*J41,"")</f>
        <v/>
      </c>
      <c r="O41" s="20" t="str">
        <f>IF(AND(ISNUMBER(L41),ISNUMBER(M41),ISNUMBER(N41)), SUM(L41:N41), "")</f>
        <v/>
      </c>
      <c r="P41" s="776"/>
      <c r="R41" s="552" t="s">
        <v>936</v>
      </c>
    </row>
    <row r="42" spans="1:18" ht="30" customHeight="1" x14ac:dyDescent="0.25">
      <c r="A42" s="182"/>
      <c r="B42" s="352" t="s">
        <v>640</v>
      </c>
      <c r="C42" s="1067" t="s">
        <v>956</v>
      </c>
      <c r="D42" s="1065"/>
      <c r="E42" s="1065"/>
      <c r="F42" s="1066"/>
      <c r="G42" s="1062"/>
      <c r="H42" s="351"/>
      <c r="I42" s="1065"/>
      <c r="J42" s="1066"/>
      <c r="K42" s="1062"/>
      <c r="L42" s="351"/>
      <c r="M42" s="1065"/>
      <c r="N42" s="1065"/>
      <c r="O42" s="1066"/>
      <c r="P42" s="776"/>
      <c r="R42" s="552" t="s">
        <v>957</v>
      </c>
    </row>
    <row r="43" spans="1:18" ht="15" customHeight="1" x14ac:dyDescent="0.25">
      <c r="A43" s="182"/>
      <c r="B43" s="986" t="s">
        <v>641</v>
      </c>
      <c r="C43" s="1065"/>
      <c r="D43" s="156"/>
      <c r="E43" s="156"/>
      <c r="F43" s="1068"/>
      <c r="G43" s="1062"/>
      <c r="H43" s="1069">
        <v>0</v>
      </c>
      <c r="I43" s="354">
        <v>0.5</v>
      </c>
      <c r="J43" s="353">
        <v>1</v>
      </c>
      <c r="K43" s="1062"/>
      <c r="L43" s="1064" t="str">
        <f t="shared" ref="L43:M47" si="16">IF(AND(ISNUMBER(D43),ISNUMBER(H43)), D43*H43, "")</f>
        <v/>
      </c>
      <c r="M43" s="84" t="str">
        <f t="shared" si="16"/>
        <v/>
      </c>
      <c r="N43" s="84" t="str">
        <f>IF(AND(ISNUMBER(F43),ISNUMBER(J43)),SUM(F43)*J43,"")</f>
        <v/>
      </c>
      <c r="O43" s="20" t="str">
        <f>IF(AND(ISNUMBER(L43),ISNUMBER(M43),ISNUMBER(N43)), SUM(L43:N43), "")</f>
        <v/>
      </c>
      <c r="P43" s="776"/>
      <c r="R43" s="34"/>
    </row>
    <row r="44" spans="1:18" ht="15" customHeight="1" x14ac:dyDescent="0.25">
      <c r="A44" s="182"/>
      <c r="B44" s="986" t="s">
        <v>39</v>
      </c>
      <c r="C44" s="1065"/>
      <c r="D44" s="156"/>
      <c r="E44" s="156"/>
      <c r="F44" s="1068"/>
      <c r="G44" s="1062"/>
      <c r="H44" s="1069">
        <v>0.5</v>
      </c>
      <c r="I44" s="354">
        <v>0.5</v>
      </c>
      <c r="J44" s="353">
        <v>1</v>
      </c>
      <c r="K44" s="1062"/>
      <c r="L44" s="1064" t="str">
        <f t="shared" si="16"/>
        <v/>
      </c>
      <c r="M44" s="84" t="str">
        <f t="shared" si="16"/>
        <v/>
      </c>
      <c r="N44" s="84" t="str">
        <f>IF(AND(ISNUMBER(F44),ISNUMBER(J44)),SUM(F44)*J44,"")</f>
        <v/>
      </c>
      <c r="O44" s="20" t="str">
        <f>IF(AND(ISNUMBER(L44),ISNUMBER(M44),ISNUMBER(N44)), SUM(L44:N44), "")</f>
        <v/>
      </c>
      <c r="P44" s="776"/>
      <c r="R44" s="34"/>
    </row>
    <row r="45" spans="1:18" ht="15" customHeight="1" x14ac:dyDescent="0.25">
      <c r="A45" s="182"/>
      <c r="B45" s="986" t="s">
        <v>247</v>
      </c>
      <c r="C45" s="1065"/>
      <c r="D45" s="156"/>
      <c r="E45" s="156"/>
      <c r="F45" s="1068"/>
      <c r="G45" s="1062"/>
      <c r="H45" s="1069">
        <v>0</v>
      </c>
      <c r="I45" s="354">
        <v>0.5</v>
      </c>
      <c r="J45" s="353">
        <v>1</v>
      </c>
      <c r="K45" s="1062"/>
      <c r="L45" s="1064" t="str">
        <f t="shared" si="16"/>
        <v/>
      </c>
      <c r="M45" s="84" t="str">
        <f t="shared" si="16"/>
        <v/>
      </c>
      <c r="N45" s="84" t="str">
        <f>IF(AND(ISNUMBER(F45),ISNUMBER(J45)),SUM(F45)*J45,"")</f>
        <v/>
      </c>
      <c r="O45" s="20" t="str">
        <f>IF(AND(ISNUMBER(L45),ISNUMBER(M45),ISNUMBER(N45)), SUM(L45:N45), "")</f>
        <v/>
      </c>
      <c r="P45" s="776"/>
      <c r="R45" s="34"/>
    </row>
    <row r="46" spans="1:18" ht="15" customHeight="1" x14ac:dyDescent="0.25">
      <c r="A46" s="182"/>
      <c r="B46" s="986" t="s">
        <v>699</v>
      </c>
      <c r="C46" s="1065"/>
      <c r="D46" s="156"/>
      <c r="E46" s="156"/>
      <c r="F46" s="1068"/>
      <c r="G46" s="1062"/>
      <c r="H46" s="1069">
        <v>0.5</v>
      </c>
      <c r="I46" s="354">
        <v>0.5</v>
      </c>
      <c r="J46" s="353">
        <v>1</v>
      </c>
      <c r="K46" s="1062"/>
      <c r="L46" s="1064" t="str">
        <f t="shared" si="16"/>
        <v/>
      </c>
      <c r="M46" s="84" t="str">
        <f t="shared" si="16"/>
        <v/>
      </c>
      <c r="N46" s="84" t="str">
        <f>IF(AND(ISNUMBER(F46),ISNUMBER(J46)),SUM(F46)*J46,"")</f>
        <v/>
      </c>
      <c r="O46" s="20" t="str">
        <f>IF(AND(ISNUMBER(L46),ISNUMBER(M46),ISNUMBER(N46)), SUM(L46:N46), "")</f>
        <v/>
      </c>
      <c r="P46" s="776"/>
      <c r="R46" s="34"/>
    </row>
    <row r="47" spans="1:18" ht="15" customHeight="1" x14ac:dyDescent="0.25">
      <c r="A47" s="182"/>
      <c r="B47" s="986" t="s">
        <v>642</v>
      </c>
      <c r="C47" s="1065"/>
      <c r="D47" s="156"/>
      <c r="E47" s="156"/>
      <c r="F47" s="1068"/>
      <c r="G47" s="1062"/>
      <c r="H47" s="1069">
        <v>0</v>
      </c>
      <c r="I47" s="354">
        <v>0.5</v>
      </c>
      <c r="J47" s="353">
        <v>1</v>
      </c>
      <c r="K47" s="1062"/>
      <c r="L47" s="1064" t="str">
        <f t="shared" si="16"/>
        <v/>
      </c>
      <c r="M47" s="84" t="str">
        <f t="shared" si="16"/>
        <v/>
      </c>
      <c r="N47" s="84" t="str">
        <f>IF(AND(ISNUMBER(F47),ISNUMBER(J47)),SUM(F47)*J47,"")</f>
        <v/>
      </c>
      <c r="O47" s="20" t="str">
        <f>IF(AND(ISNUMBER(L47),ISNUMBER(M47),ISNUMBER(N47)), SUM(L47:N47), "")</f>
        <v/>
      </c>
      <c r="P47" s="776"/>
      <c r="R47" s="34"/>
    </row>
    <row r="48" spans="1:18" ht="15" customHeight="1" x14ac:dyDescent="0.25">
      <c r="A48" s="182"/>
      <c r="B48" s="352" t="s">
        <v>226</v>
      </c>
      <c r="C48" s="1065"/>
      <c r="D48" s="1065"/>
      <c r="E48" s="1065"/>
      <c r="F48" s="1066"/>
      <c r="G48" s="1062"/>
      <c r="H48" s="351"/>
      <c r="I48" s="1065"/>
      <c r="J48" s="1066"/>
      <c r="K48" s="1062"/>
      <c r="L48" s="351"/>
      <c r="M48" s="1065"/>
      <c r="N48" s="1065"/>
      <c r="O48" s="1066"/>
      <c r="P48" s="776"/>
      <c r="R48" s="552" t="s">
        <v>886</v>
      </c>
    </row>
    <row r="49" spans="1:18" ht="15" customHeight="1" x14ac:dyDescent="0.25">
      <c r="A49" s="182"/>
      <c r="B49" s="986" t="s">
        <v>958</v>
      </c>
      <c r="C49" s="1067">
        <v>19</v>
      </c>
      <c r="D49" s="1065"/>
      <c r="E49" s="1065"/>
      <c r="F49" s="1068"/>
      <c r="G49" s="1062"/>
      <c r="H49" s="351"/>
      <c r="I49" s="1065"/>
      <c r="J49" s="1066"/>
      <c r="K49" s="1062"/>
      <c r="L49" s="351"/>
      <c r="M49" s="1065"/>
      <c r="N49" s="1065"/>
      <c r="O49" s="1066"/>
      <c r="P49" s="776"/>
      <c r="R49" s="552" t="s">
        <v>886</v>
      </c>
    </row>
    <row r="50" spans="1:18" ht="30" customHeight="1" x14ac:dyDescent="0.25">
      <c r="A50" s="182"/>
      <c r="B50" s="981" t="s">
        <v>959</v>
      </c>
      <c r="C50" s="1065"/>
      <c r="D50" s="1065"/>
      <c r="E50" s="1065"/>
      <c r="F50" s="1066"/>
      <c r="G50" s="1062"/>
      <c r="H50" s="351"/>
      <c r="I50" s="1065"/>
      <c r="J50" s="1066"/>
      <c r="K50" s="1062"/>
      <c r="L50" s="351"/>
      <c r="M50" s="1065"/>
      <c r="N50" s="1065"/>
      <c r="O50" s="1066"/>
      <c r="P50" s="776"/>
      <c r="R50" s="552" t="s">
        <v>886</v>
      </c>
    </row>
    <row r="51" spans="1:18" ht="15" customHeight="1" x14ac:dyDescent="0.25">
      <c r="A51" s="182"/>
      <c r="B51" s="210" t="s">
        <v>833</v>
      </c>
      <c r="C51" s="1065"/>
      <c r="D51" s="1065"/>
      <c r="E51" s="1065"/>
      <c r="F51" s="1068"/>
      <c r="G51" s="1062"/>
      <c r="H51" s="351"/>
      <c r="I51" s="1065"/>
      <c r="J51" s="1066"/>
      <c r="K51" s="1062"/>
      <c r="L51" s="351"/>
      <c r="M51" s="1065"/>
      <c r="N51" s="1065"/>
      <c r="O51" s="1066"/>
      <c r="P51" s="776"/>
      <c r="R51" s="552" t="s">
        <v>886</v>
      </c>
    </row>
    <row r="52" spans="1:18" ht="15" customHeight="1" x14ac:dyDescent="0.25">
      <c r="A52" s="182"/>
      <c r="B52" s="210" t="s">
        <v>835</v>
      </c>
      <c r="C52" s="1065"/>
      <c r="D52" s="1065"/>
      <c r="E52" s="1065"/>
      <c r="F52" s="1068"/>
      <c r="G52" s="1062"/>
      <c r="H52" s="351"/>
      <c r="I52" s="1065"/>
      <c r="J52" s="1066"/>
      <c r="K52" s="1062"/>
      <c r="L52" s="351"/>
      <c r="M52" s="1065"/>
      <c r="N52" s="1065"/>
      <c r="O52" s="1066"/>
      <c r="P52" s="776"/>
      <c r="R52" s="552" t="s">
        <v>886</v>
      </c>
    </row>
    <row r="53" spans="1:18" ht="15" customHeight="1" x14ac:dyDescent="0.25">
      <c r="A53" s="182"/>
      <c r="B53" s="1105" t="str">
        <f>CONCATENATE("Check: row ", ROW(B49)," ≥ sum of rows ", ROW(B51), " to ", ROW(B52))</f>
        <v>Check: row 49 ≥ sum of rows 51 to 52</v>
      </c>
      <c r="C53" s="1065"/>
      <c r="D53" s="1065"/>
      <c r="E53" s="1065"/>
      <c r="F53" s="576" t="str">
        <f>IF(F49&gt;=SUM(F51:F52),"Pass","Fail")</f>
        <v>Pass</v>
      </c>
      <c r="G53" s="1062"/>
      <c r="H53" s="351"/>
      <c r="I53" s="1065"/>
      <c r="J53" s="1066"/>
      <c r="K53" s="1062"/>
      <c r="L53" s="351"/>
      <c r="M53" s="1065"/>
      <c r="N53" s="1065"/>
      <c r="O53" s="1066"/>
      <c r="P53" s="776"/>
      <c r="R53" s="552" t="s">
        <v>886</v>
      </c>
    </row>
    <row r="54" spans="1:18" ht="15" customHeight="1" x14ac:dyDescent="0.25">
      <c r="A54" s="182"/>
      <c r="B54" s="1854" t="s">
        <v>924</v>
      </c>
      <c r="C54" s="1065"/>
      <c r="D54" s="1065"/>
      <c r="E54" s="1065"/>
      <c r="F54" s="1068"/>
      <c r="G54" s="1062"/>
      <c r="H54" s="351"/>
      <c r="I54" s="1065"/>
      <c r="J54" s="1066"/>
      <c r="K54" s="1062"/>
      <c r="L54" s="351"/>
      <c r="M54" s="1065"/>
      <c r="N54" s="1065"/>
      <c r="O54" s="1066"/>
      <c r="P54" s="776"/>
      <c r="R54" s="552" t="s">
        <v>886</v>
      </c>
    </row>
    <row r="55" spans="1:18" ht="30" customHeight="1" x14ac:dyDescent="0.25">
      <c r="A55" s="556"/>
      <c r="B55" s="210" t="s">
        <v>925</v>
      </c>
      <c r="C55" s="1065"/>
      <c r="D55" s="555"/>
      <c r="E55" s="555"/>
      <c r="F55" s="1066"/>
      <c r="G55" s="554"/>
      <c r="H55" s="553"/>
      <c r="I55" s="555"/>
      <c r="J55" s="1066"/>
      <c r="K55" s="554"/>
      <c r="L55" s="553"/>
      <c r="M55" s="555"/>
      <c r="N55" s="1065"/>
      <c r="O55" s="1066"/>
      <c r="P55" s="1874"/>
      <c r="R55" s="551" t="s">
        <v>886</v>
      </c>
    </row>
    <row r="56" spans="1:18" ht="15" customHeight="1" x14ac:dyDescent="0.25">
      <c r="A56" s="182"/>
      <c r="B56" s="2" t="s">
        <v>833</v>
      </c>
      <c r="C56" s="1065"/>
      <c r="D56" s="1065"/>
      <c r="E56" s="1065"/>
      <c r="F56" s="1068"/>
      <c r="G56" s="1062"/>
      <c r="H56" s="351"/>
      <c r="I56" s="1065"/>
      <c r="J56" s="1066"/>
      <c r="K56" s="1062"/>
      <c r="L56" s="351"/>
      <c r="M56" s="1065"/>
      <c r="N56" s="1065"/>
      <c r="O56" s="1066"/>
      <c r="P56" s="776"/>
      <c r="R56" s="552" t="s">
        <v>886</v>
      </c>
    </row>
    <row r="57" spans="1:18" ht="15" customHeight="1" x14ac:dyDescent="0.25">
      <c r="A57" s="182"/>
      <c r="B57" s="2" t="s">
        <v>835</v>
      </c>
      <c r="C57" s="1065"/>
      <c r="D57" s="1065"/>
      <c r="E57" s="1065"/>
      <c r="F57" s="1068"/>
      <c r="G57" s="1062"/>
      <c r="H57" s="351"/>
      <c r="I57" s="1065"/>
      <c r="J57" s="1066"/>
      <c r="K57" s="1062"/>
      <c r="L57" s="351"/>
      <c r="M57" s="1065"/>
      <c r="N57" s="1065"/>
      <c r="O57" s="1066"/>
      <c r="P57" s="776"/>
      <c r="R57" s="552" t="s">
        <v>886</v>
      </c>
    </row>
    <row r="58" spans="1:18" ht="15" customHeight="1" x14ac:dyDescent="0.25">
      <c r="A58" s="182"/>
      <c r="B58" s="1105" t="str">
        <f>CONCATENATE("Check: row ", ROW(B54),"  ≥ sum of rows ", ROW(B56), " to ", ROW(B57))</f>
        <v>Check: row 54  ≥ sum of rows 56 to 57</v>
      </c>
      <c r="C58" s="1065"/>
      <c r="D58" s="1065"/>
      <c r="E58" s="1065"/>
      <c r="F58" s="576" t="str">
        <f>IF(F54&gt;=SUM(F56:F57),"Pass","Fail")</f>
        <v>Pass</v>
      </c>
      <c r="G58" s="1062"/>
      <c r="H58" s="351"/>
      <c r="I58" s="1065"/>
      <c r="J58" s="1066"/>
      <c r="K58" s="1062"/>
      <c r="L58" s="351"/>
      <c r="M58" s="1065"/>
      <c r="N58" s="1065"/>
      <c r="O58" s="1066"/>
      <c r="P58" s="776"/>
      <c r="R58" s="552" t="s">
        <v>886</v>
      </c>
    </row>
    <row r="59" spans="1:18" ht="30" customHeight="1" x14ac:dyDescent="0.25">
      <c r="A59" s="182"/>
      <c r="B59" s="986" t="s">
        <v>834</v>
      </c>
      <c r="C59" s="1067" t="s">
        <v>960</v>
      </c>
      <c r="D59" s="1065"/>
      <c r="E59" s="1065"/>
      <c r="F59" s="472" t="str">
        <f>IF(AND(ISNUMBER(F49),ISNUMBER(F54)),F49-F54,"")</f>
        <v/>
      </c>
      <c r="G59" s="1062"/>
      <c r="H59" s="351"/>
      <c r="I59" s="1065"/>
      <c r="J59" s="353">
        <v>0</v>
      </c>
      <c r="K59" s="1062"/>
      <c r="L59" s="351"/>
      <c r="M59" s="1065"/>
      <c r="N59" s="84" t="str">
        <f>IF(AND(ISNUMBER(F59),ISNUMBER(F230),ISNUMBER(J59)),MAX((F59-F230),0)*J59,"")</f>
        <v/>
      </c>
      <c r="O59" s="20" t="str">
        <f>IF(ISNUMBER(N59),SUM(N59),"")</f>
        <v/>
      </c>
      <c r="P59" s="776"/>
      <c r="R59" s="552" t="s">
        <v>886</v>
      </c>
    </row>
    <row r="60" spans="1:18" ht="15" customHeight="1" x14ac:dyDescent="0.25">
      <c r="A60" s="182"/>
      <c r="B60" s="986" t="s">
        <v>994</v>
      </c>
      <c r="C60" s="1065"/>
      <c r="D60" s="1065"/>
      <c r="E60" s="1065"/>
      <c r="F60" s="1068"/>
      <c r="G60" s="1062"/>
      <c r="H60" s="351"/>
      <c r="I60" s="1065"/>
      <c r="J60" s="1066"/>
      <c r="K60" s="1062"/>
      <c r="L60" s="351"/>
      <c r="M60" s="1065"/>
      <c r="N60" s="1065"/>
      <c r="O60" s="1066"/>
      <c r="P60" s="776"/>
      <c r="R60" s="552" t="s">
        <v>886</v>
      </c>
    </row>
    <row r="61" spans="1:18" ht="15" customHeight="1" x14ac:dyDescent="0.25">
      <c r="A61" s="182"/>
      <c r="B61" s="981" t="s">
        <v>995</v>
      </c>
      <c r="C61" s="1065"/>
      <c r="D61" s="1065"/>
      <c r="E61" s="1065"/>
      <c r="F61" s="1068"/>
      <c r="G61" s="1062"/>
      <c r="H61" s="351"/>
      <c r="I61" s="1065"/>
      <c r="J61" s="1066"/>
      <c r="K61" s="1062"/>
      <c r="L61" s="351"/>
      <c r="M61" s="1065"/>
      <c r="N61" s="1065"/>
      <c r="O61" s="1066"/>
      <c r="P61" s="776"/>
      <c r="R61" s="552" t="s">
        <v>886</v>
      </c>
    </row>
    <row r="62" spans="1:18" ht="15" customHeight="1" x14ac:dyDescent="0.25">
      <c r="A62" s="182"/>
      <c r="B62" s="981" t="s">
        <v>996</v>
      </c>
      <c r="C62" s="1065"/>
      <c r="D62" s="1065"/>
      <c r="E62" s="1065"/>
      <c r="F62" s="1068"/>
      <c r="G62" s="1062"/>
      <c r="H62" s="351"/>
      <c r="I62" s="1065"/>
      <c r="J62" s="1066"/>
      <c r="K62" s="1062"/>
      <c r="L62" s="351"/>
      <c r="M62" s="1065"/>
      <c r="N62" s="1065"/>
      <c r="O62" s="1066"/>
      <c r="P62" s="776"/>
      <c r="R62" s="552" t="s">
        <v>886</v>
      </c>
    </row>
    <row r="63" spans="1:18" ht="15" customHeight="1" x14ac:dyDescent="0.25">
      <c r="A63" s="182"/>
      <c r="B63" s="981" t="s">
        <v>997</v>
      </c>
      <c r="C63" s="1065"/>
      <c r="D63" s="1065"/>
      <c r="E63" s="1065"/>
      <c r="F63" s="1068"/>
      <c r="G63" s="1062"/>
      <c r="H63" s="351"/>
      <c r="I63" s="1065"/>
      <c r="J63" s="1066"/>
      <c r="K63" s="1062"/>
      <c r="L63" s="351"/>
      <c r="M63" s="1065"/>
      <c r="N63" s="1065"/>
      <c r="O63" s="1066"/>
      <c r="P63" s="776"/>
      <c r="R63" s="552" t="s">
        <v>886</v>
      </c>
    </row>
    <row r="64" spans="1:18" ht="15" customHeight="1" x14ac:dyDescent="0.25">
      <c r="A64" s="182"/>
      <c r="B64" s="1105" t="str">
        <f>CONCATENATE("Check: sum of row ", ROW(B61)," to row ", ROW(B63), " = row ", ROW(B60))</f>
        <v>Check: sum of row 61 to row 63 = row 60</v>
      </c>
      <c r="C64" s="1065"/>
      <c r="D64" s="1065"/>
      <c r="E64" s="1065"/>
      <c r="F64" s="576" t="str">
        <f>IF(SUM(F61:F63)=F60,"Pass","Fail")</f>
        <v>Pass</v>
      </c>
      <c r="G64" s="1062"/>
      <c r="H64" s="351"/>
      <c r="I64" s="1065"/>
      <c r="J64" s="1066"/>
      <c r="K64" s="1062"/>
      <c r="L64" s="351"/>
      <c r="M64" s="1065"/>
      <c r="N64" s="1065"/>
      <c r="O64" s="1066"/>
      <c r="P64" s="776"/>
      <c r="R64" s="552" t="s">
        <v>886</v>
      </c>
    </row>
    <row r="65" spans="1:18" ht="30" customHeight="1" x14ac:dyDescent="0.25">
      <c r="A65" s="182"/>
      <c r="B65" s="986" t="s">
        <v>926</v>
      </c>
      <c r="C65" s="1065"/>
      <c r="D65" s="156"/>
      <c r="E65" s="156"/>
      <c r="F65" s="1068"/>
      <c r="G65" s="1062"/>
      <c r="H65" s="351"/>
      <c r="I65" s="1065"/>
      <c r="J65" s="1066"/>
      <c r="K65" s="1062"/>
      <c r="L65" s="351"/>
      <c r="M65" s="1065"/>
      <c r="N65" s="1065"/>
      <c r="O65" s="1066"/>
      <c r="P65" s="776"/>
      <c r="R65" s="552" t="s">
        <v>886</v>
      </c>
    </row>
    <row r="66" spans="1:18" ht="15" customHeight="1" x14ac:dyDescent="0.25">
      <c r="A66" s="182"/>
      <c r="B66" s="349" t="str">
        <f>CONCATENATE("Check: sum of row ", ROW(B65), " = row ", ROW(B60))</f>
        <v>Check: sum of row 65 = row 60</v>
      </c>
      <c r="C66" s="1065"/>
      <c r="D66" s="1065"/>
      <c r="E66" s="1065"/>
      <c r="F66" s="576" t="str">
        <f>IF(SUM(D65:F65)=F60,"Pass","Fail")</f>
        <v>Pass</v>
      </c>
      <c r="G66" s="1062"/>
      <c r="H66" s="351"/>
      <c r="I66" s="1065"/>
      <c r="J66" s="1066"/>
      <c r="K66" s="1062"/>
      <c r="L66" s="351"/>
      <c r="M66" s="1065"/>
      <c r="N66" s="1065"/>
      <c r="O66" s="1066"/>
      <c r="P66" s="776"/>
      <c r="R66" s="552" t="s">
        <v>886</v>
      </c>
    </row>
    <row r="67" spans="1:18" ht="30" customHeight="1" x14ac:dyDescent="0.25">
      <c r="A67" s="182"/>
      <c r="B67" s="986" t="s">
        <v>961</v>
      </c>
      <c r="C67" s="1065"/>
      <c r="D67" s="1065"/>
      <c r="E67" s="1065"/>
      <c r="F67" s="1066"/>
      <c r="G67" s="1062"/>
      <c r="H67" s="351"/>
      <c r="I67" s="1065"/>
      <c r="J67" s="1066"/>
      <c r="K67" s="1062"/>
      <c r="L67" s="351"/>
      <c r="M67" s="1065"/>
      <c r="N67" s="1065"/>
      <c r="O67" s="1066"/>
      <c r="P67" s="776"/>
      <c r="R67" s="552" t="s">
        <v>886</v>
      </c>
    </row>
    <row r="68" spans="1:18" ht="15" customHeight="1" x14ac:dyDescent="0.25">
      <c r="A68" s="182"/>
      <c r="B68" s="981" t="s">
        <v>833</v>
      </c>
      <c r="C68" s="1065"/>
      <c r="D68" s="1065"/>
      <c r="E68" s="1065"/>
      <c r="F68" s="1068"/>
      <c r="G68" s="1062"/>
      <c r="H68" s="351"/>
      <c r="I68" s="1065"/>
      <c r="J68" s="1066"/>
      <c r="K68" s="1062"/>
      <c r="L68" s="351"/>
      <c r="M68" s="1065"/>
      <c r="N68" s="1065"/>
      <c r="O68" s="1066"/>
      <c r="P68" s="776"/>
      <c r="R68" s="552" t="s">
        <v>886</v>
      </c>
    </row>
    <row r="69" spans="1:18" ht="15" customHeight="1" x14ac:dyDescent="0.25">
      <c r="A69" s="182"/>
      <c r="B69" s="981" t="s">
        <v>835</v>
      </c>
      <c r="C69" s="1065"/>
      <c r="D69" s="1065"/>
      <c r="E69" s="1065"/>
      <c r="F69" s="1068"/>
      <c r="G69" s="1062"/>
      <c r="H69" s="351"/>
      <c r="I69" s="1065"/>
      <c r="J69" s="1066"/>
      <c r="K69" s="1062"/>
      <c r="L69" s="351"/>
      <c r="M69" s="1065"/>
      <c r="N69" s="1065"/>
      <c r="O69" s="1066"/>
      <c r="P69" s="776"/>
      <c r="R69" s="552" t="s">
        <v>886</v>
      </c>
    </row>
    <row r="70" spans="1:18" ht="15" customHeight="1" x14ac:dyDescent="0.25">
      <c r="A70" s="182"/>
      <c r="B70" s="349" t="str">
        <f>CONCATENATE("Check: row ", ROW(B60)," ≥ sum of rows ", ROW(B68), " to ", ROW(B69))</f>
        <v>Check: row 60 ≥ sum of rows 68 to 69</v>
      </c>
      <c r="C70" s="1065"/>
      <c r="D70" s="1065"/>
      <c r="E70" s="1065"/>
      <c r="F70" s="576" t="str">
        <f>IF(F60&gt;=SUM(F68:F69),"Pass","Fail")</f>
        <v>Pass</v>
      </c>
      <c r="G70" s="1062"/>
      <c r="H70" s="351"/>
      <c r="I70" s="1065"/>
      <c r="J70" s="1066"/>
      <c r="K70" s="1062"/>
      <c r="L70" s="351"/>
      <c r="M70" s="1065"/>
      <c r="N70" s="1065"/>
      <c r="O70" s="1066"/>
      <c r="P70" s="776"/>
      <c r="R70" s="552" t="s">
        <v>886</v>
      </c>
    </row>
    <row r="71" spans="1:18" ht="15" customHeight="1" x14ac:dyDescent="0.25">
      <c r="A71" s="182"/>
      <c r="B71" s="352" t="s">
        <v>643</v>
      </c>
      <c r="C71" s="1065"/>
      <c r="D71" s="1065"/>
      <c r="E71" s="1065"/>
      <c r="F71" s="1066"/>
      <c r="G71" s="1062"/>
      <c r="H71" s="351"/>
      <c r="I71" s="1065"/>
      <c r="J71" s="1066"/>
      <c r="K71" s="1062"/>
      <c r="L71" s="351"/>
      <c r="M71" s="1065"/>
      <c r="N71" s="1065"/>
      <c r="O71" s="1066"/>
      <c r="P71" s="776"/>
      <c r="R71" s="1063"/>
    </row>
    <row r="72" spans="1:18" ht="15" customHeight="1" x14ac:dyDescent="0.25">
      <c r="A72" s="182"/>
      <c r="B72" s="986" t="s">
        <v>672</v>
      </c>
      <c r="C72" s="1067" t="s">
        <v>843</v>
      </c>
      <c r="D72" s="156"/>
      <c r="E72" s="156"/>
      <c r="F72" s="1068"/>
      <c r="G72" s="1062"/>
      <c r="H72" s="1069">
        <v>0</v>
      </c>
      <c r="I72" s="354">
        <v>0.5</v>
      </c>
      <c r="J72" s="353">
        <v>1</v>
      </c>
      <c r="K72" s="1062"/>
      <c r="L72" s="1064" t="str">
        <f t="shared" ref="L72:N76" si="17">IF(AND(ISNUMBER(D72),ISNUMBER(H72)), D72*H72, "")</f>
        <v/>
      </c>
      <c r="M72" s="84" t="str">
        <f t="shared" si="17"/>
        <v/>
      </c>
      <c r="N72" s="84" t="str">
        <f>IF(AND(ISNUMBER(F72),ISNUMBER(J72)),SUM(F72)*J72,"")</f>
        <v/>
      </c>
      <c r="O72" s="20" t="str">
        <f>IF(AND(ISNUMBER(L72),ISNUMBER(M72),ISNUMBER(N72)), SUM(L72:N72), "")</f>
        <v/>
      </c>
      <c r="P72" s="776"/>
      <c r="R72" s="552" t="s">
        <v>934</v>
      </c>
    </row>
    <row r="73" spans="1:18" ht="15" customHeight="1" x14ac:dyDescent="0.25">
      <c r="A73" s="182"/>
      <c r="B73" s="986" t="s">
        <v>673</v>
      </c>
      <c r="C73" s="1067" t="s">
        <v>843</v>
      </c>
      <c r="D73" s="156"/>
      <c r="E73" s="156"/>
      <c r="F73" s="1068"/>
      <c r="G73" s="1062"/>
      <c r="H73" s="1069">
        <v>0</v>
      </c>
      <c r="I73" s="354">
        <v>0.5</v>
      </c>
      <c r="J73" s="353">
        <v>1</v>
      </c>
      <c r="K73" s="1062"/>
      <c r="L73" s="1064" t="str">
        <f t="shared" si="17"/>
        <v/>
      </c>
      <c r="M73" s="84" t="str">
        <f t="shared" si="17"/>
        <v/>
      </c>
      <c r="N73" s="84" t="str">
        <f>IF(AND(ISNUMBER(F73),ISNUMBER(J73)),SUM(F73)*J73,"")</f>
        <v/>
      </c>
      <c r="O73" s="20" t="str">
        <f>IF(AND(ISNUMBER(L73),ISNUMBER(M73),ISNUMBER(N73)), SUM(L73:N73), "")</f>
        <v/>
      </c>
      <c r="P73" s="776"/>
      <c r="R73" s="552" t="s">
        <v>934</v>
      </c>
    </row>
    <row r="74" spans="1:18" ht="15" customHeight="1" x14ac:dyDescent="0.25">
      <c r="A74" s="182"/>
      <c r="B74" s="986" t="s">
        <v>847</v>
      </c>
      <c r="C74" s="1067" t="s">
        <v>844</v>
      </c>
      <c r="D74" s="1068"/>
      <c r="E74" s="1065"/>
      <c r="F74" s="1066"/>
      <c r="G74" s="1062"/>
      <c r="H74" s="1069">
        <v>0</v>
      </c>
      <c r="I74" s="1065"/>
      <c r="J74" s="1066"/>
      <c r="K74" s="1062"/>
      <c r="L74" s="1064" t="str">
        <f t="shared" si="17"/>
        <v/>
      </c>
      <c r="M74" s="1065"/>
      <c r="N74" s="1065"/>
      <c r="O74" s="20" t="str">
        <f>IF(ISNUMBER(L74), L74, "")</f>
        <v/>
      </c>
      <c r="P74" s="776"/>
      <c r="R74" s="552" t="s">
        <v>886</v>
      </c>
    </row>
    <row r="75" spans="1:18" ht="15" customHeight="1" x14ac:dyDescent="0.25">
      <c r="A75" s="182"/>
      <c r="B75" s="986" t="s">
        <v>846</v>
      </c>
      <c r="C75" s="1067">
        <v>45</v>
      </c>
      <c r="D75" s="156"/>
      <c r="E75" s="156"/>
      <c r="F75" s="1068"/>
      <c r="G75" s="1062"/>
      <c r="H75" s="1069">
        <v>0</v>
      </c>
      <c r="I75" s="354">
        <v>0</v>
      </c>
      <c r="J75" s="353">
        <v>0</v>
      </c>
      <c r="K75" s="1062"/>
      <c r="L75" s="1064" t="str">
        <f t="shared" si="17"/>
        <v/>
      </c>
      <c r="M75" s="84" t="str">
        <f t="shared" si="17"/>
        <v/>
      </c>
      <c r="N75" s="84" t="str">
        <f t="shared" si="17"/>
        <v/>
      </c>
      <c r="O75" s="20" t="str">
        <f>IF(AND(ISNUMBER(L75),ISNUMBER(M75),ISNUMBER(N75)), SUM(L75:N75), "")</f>
        <v/>
      </c>
      <c r="P75" s="776"/>
      <c r="R75" s="552" t="s">
        <v>886</v>
      </c>
    </row>
    <row r="76" spans="1:18" ht="30" customHeight="1" x14ac:dyDescent="0.25">
      <c r="A76" s="182"/>
      <c r="B76" s="986" t="s">
        <v>663</v>
      </c>
      <c r="C76" s="1067" t="s">
        <v>845</v>
      </c>
      <c r="D76" s="156"/>
      <c r="E76" s="156"/>
      <c r="F76" s="1068"/>
      <c r="G76" s="1062"/>
      <c r="H76" s="1069">
        <v>0</v>
      </c>
      <c r="I76" s="354">
        <v>0.5</v>
      </c>
      <c r="J76" s="353">
        <v>1</v>
      </c>
      <c r="K76" s="1062"/>
      <c r="L76" s="1064" t="str">
        <f t="shared" si="17"/>
        <v/>
      </c>
      <c r="M76" s="84" t="str">
        <f t="shared" si="17"/>
        <v/>
      </c>
      <c r="N76" s="84" t="str">
        <f>IF(AND(ISNUMBER(F76),ISNUMBER(J76)),SUM(F76)*J76,"")</f>
        <v/>
      </c>
      <c r="O76" s="107" t="str">
        <f>IF(AND(ISNUMBER(L76),ISNUMBER(M76),ISNUMBER(N76)), SUM(L76:N76), "")</f>
        <v/>
      </c>
      <c r="P76" s="776"/>
      <c r="R76" s="1070" t="s">
        <v>934</v>
      </c>
    </row>
    <row r="77" spans="1:18" ht="15" customHeight="1" x14ac:dyDescent="0.25">
      <c r="A77" s="182"/>
      <c r="B77" s="360"/>
      <c r="C77" s="360"/>
      <c r="D77" s="360"/>
      <c r="E77" s="360"/>
      <c r="F77" s="360"/>
      <c r="G77" s="1062"/>
      <c r="H77" s="361"/>
      <c r="I77" s="361"/>
      <c r="J77" s="361"/>
      <c r="K77" s="1062"/>
      <c r="L77" s="362" t="s">
        <v>644</v>
      </c>
      <c r="M77" s="362"/>
      <c r="N77" s="362"/>
      <c r="O77" s="363" t="str">
        <f>IF(AND(ISNUMBER(O6),ISNUMBER(O8),ISNUMBER(O9),ISNUMBER(O11),ISNUMBER(O14),ISNUMBER(O15),ISNUMBER(O16),ISNUMBER(O21),ISNUMBER(O22),ISNUMBER(O23),ISNUMBER(O26),ISNUMBER(O27),ISNUMBER(O28),ISNUMBER(O33),ISNUMBER(O34),ISNUMBER(O35),ISNUMBER(O39),ISNUMBER(O41),ISNUMBER(O43),ISNUMBER(O44),ISNUMBER(O45),ISNUMBER(O46),ISNUMBER(O47),ISNUMBER(O59),ISNUMBER(O72),ISNUMBER(O73),ISNUMBER(O74),ISNUMBER(O75),ISNUMBER(O76)),SUM(O6:O47,O59,O72:O76,L279:M284,L288:M292,L294:M294),"")</f>
        <v/>
      </c>
      <c r="P77" s="776"/>
      <c r="R77" s="550"/>
    </row>
    <row r="78" spans="1:18" ht="15" customHeight="1" x14ac:dyDescent="0.25">
      <c r="A78" s="182"/>
      <c r="B78" s="1062"/>
      <c r="C78" s="1062"/>
      <c r="D78" s="1062"/>
      <c r="E78" s="1062"/>
      <c r="F78" s="1062"/>
      <c r="G78" s="1062"/>
      <c r="H78" s="1062"/>
      <c r="I78" s="1062"/>
      <c r="J78" s="1062"/>
      <c r="K78" s="1062"/>
      <c r="L78" s="1062"/>
      <c r="M78" s="1062"/>
      <c r="N78" s="1062"/>
      <c r="O78" s="1062"/>
      <c r="P78" s="776"/>
      <c r="R78" s="34"/>
    </row>
    <row r="79" spans="1:18" ht="30" customHeight="1" x14ac:dyDescent="0.3">
      <c r="A79" s="341" t="s">
        <v>645</v>
      </c>
      <c r="B79" s="336"/>
      <c r="C79" s="336"/>
      <c r="D79" s="336"/>
      <c r="E79" s="336"/>
      <c r="F79" s="336"/>
      <c r="G79" s="336"/>
      <c r="H79" s="336"/>
      <c r="I79" s="336"/>
      <c r="J79" s="336"/>
      <c r="K79" s="81"/>
      <c r="L79" s="81"/>
      <c r="M79" s="81"/>
      <c r="N79" s="81"/>
      <c r="O79" s="81"/>
      <c r="P79" s="1873"/>
      <c r="R79" s="4"/>
    </row>
    <row r="80" spans="1:18" ht="30" customHeight="1" x14ac:dyDescent="0.3">
      <c r="A80" s="3" t="s">
        <v>646</v>
      </c>
      <c r="B80" s="147"/>
      <c r="C80" s="147"/>
      <c r="D80" s="148"/>
      <c r="E80" s="149"/>
      <c r="F80" s="1062"/>
      <c r="G80" s="1062"/>
      <c r="H80" s="1062"/>
      <c r="I80" s="1062"/>
      <c r="J80" s="1062"/>
      <c r="K80" s="1062"/>
      <c r="L80" s="1062"/>
      <c r="M80" s="1062"/>
      <c r="N80" s="1062"/>
      <c r="O80" s="1062"/>
      <c r="P80" s="776"/>
      <c r="R80" s="34"/>
    </row>
    <row r="81" spans="1:18" ht="15" customHeight="1" x14ac:dyDescent="0.25">
      <c r="A81" s="182"/>
      <c r="B81" s="1062"/>
      <c r="C81" s="1062"/>
      <c r="D81" s="1062"/>
      <c r="E81" s="1062"/>
      <c r="F81" s="1062"/>
      <c r="G81" s="1062"/>
      <c r="H81" s="1062"/>
      <c r="I81" s="1062"/>
      <c r="J81" s="1062"/>
      <c r="K81" s="1062"/>
      <c r="L81" s="1062"/>
      <c r="M81" s="1062"/>
      <c r="N81" s="1062"/>
      <c r="O81" s="1062"/>
      <c r="P81" s="776"/>
      <c r="R81" s="34"/>
    </row>
    <row r="82" spans="1:18" ht="15" customHeight="1" x14ac:dyDescent="0.25">
      <c r="A82" s="182"/>
      <c r="B82" s="1966"/>
      <c r="C82" s="1968" t="s">
        <v>568</v>
      </c>
      <c r="D82" s="1970" t="s">
        <v>323</v>
      </c>
      <c r="E82" s="1971"/>
      <c r="F82" s="1971"/>
      <c r="G82" s="1062"/>
      <c r="H82" s="1962" t="s">
        <v>668</v>
      </c>
      <c r="I82" s="1963" t="s">
        <v>647</v>
      </c>
      <c r="J82" s="1964" t="s">
        <v>648</v>
      </c>
      <c r="K82" s="1062"/>
      <c r="L82" s="1965" t="s">
        <v>669</v>
      </c>
      <c r="M82" s="1965" t="s">
        <v>649</v>
      </c>
      <c r="N82" s="1965" t="s">
        <v>650</v>
      </c>
      <c r="O82" s="1965" t="s">
        <v>651</v>
      </c>
      <c r="P82" s="776"/>
      <c r="R82" s="34"/>
    </row>
    <row r="83" spans="1:18" ht="30" customHeight="1" x14ac:dyDescent="0.25">
      <c r="A83" s="182"/>
      <c r="B83" s="1967"/>
      <c r="C83" s="1969"/>
      <c r="D83" s="342" t="s">
        <v>666</v>
      </c>
      <c r="E83" s="343" t="s">
        <v>695</v>
      </c>
      <c r="F83" s="344" t="s">
        <v>377</v>
      </c>
      <c r="G83" s="1062"/>
      <c r="H83" s="342" t="s">
        <v>666</v>
      </c>
      <c r="I83" s="343" t="s">
        <v>695</v>
      </c>
      <c r="J83" s="344" t="s">
        <v>667</v>
      </c>
      <c r="K83" s="1062"/>
      <c r="L83" s="342" t="s">
        <v>666</v>
      </c>
      <c r="M83" s="343" t="s">
        <v>695</v>
      </c>
      <c r="N83" s="343" t="s">
        <v>667</v>
      </c>
      <c r="O83" s="344" t="s">
        <v>658</v>
      </c>
      <c r="P83" s="776"/>
      <c r="R83" s="34"/>
    </row>
    <row r="84" spans="1:18" ht="15" customHeight="1" x14ac:dyDescent="0.25">
      <c r="A84" s="182"/>
      <c r="B84" s="578" t="s">
        <v>401</v>
      </c>
      <c r="C84" s="1067" t="s">
        <v>864</v>
      </c>
      <c r="D84" s="365"/>
      <c r="E84" s="1065"/>
      <c r="F84" s="394"/>
      <c r="G84" s="1062"/>
      <c r="H84" s="1069">
        <v>0</v>
      </c>
      <c r="I84" s="366"/>
      <c r="J84" s="367"/>
      <c r="K84" s="1062"/>
      <c r="L84" s="39" t="str">
        <f>IF(ISNUMBER(D84), D84*H84, "")</f>
        <v/>
      </c>
      <c r="M84" s="358"/>
      <c r="N84" s="368"/>
      <c r="O84" s="20" t="str">
        <f>IF(ISNUMBER(L84), L84, "")</f>
        <v/>
      </c>
      <c r="P84" s="776"/>
      <c r="Q84" s="763">
        <f>IF(ISNUMBER(O84),1,0)</f>
        <v>0</v>
      </c>
      <c r="R84" s="552" t="s">
        <v>934</v>
      </c>
    </row>
    <row r="85" spans="1:18" ht="15" customHeight="1" x14ac:dyDescent="0.25">
      <c r="A85" s="182"/>
      <c r="B85" s="364" t="s">
        <v>652</v>
      </c>
      <c r="C85" s="1067" t="s">
        <v>865</v>
      </c>
      <c r="D85" s="369"/>
      <c r="E85" s="156"/>
      <c r="F85" s="1068"/>
      <c r="G85" s="1062"/>
      <c r="H85" s="1069">
        <v>0</v>
      </c>
      <c r="I85" s="1069">
        <v>0</v>
      </c>
      <c r="J85" s="353">
        <v>0</v>
      </c>
      <c r="K85" s="1062"/>
      <c r="L85" s="1064" t="str">
        <f>IF(AND(ISNUMBER(D85),ISNUMBER(H85)), D85*H85, "")</f>
        <v/>
      </c>
      <c r="M85" s="84" t="str">
        <f>IF(AND(ISNUMBER(E85),ISNUMBER(I85)), E85*I85, "")</f>
        <v/>
      </c>
      <c r="N85" s="1064" t="str">
        <f>IF(AND(ISNUMBER(F85),ISNUMBER(J85)),F85*J85,"")</f>
        <v/>
      </c>
      <c r="O85" s="20" t="str">
        <f>IF(AND(ISNUMBER(L85),ISNUMBER(M85),ISNUMBER(N85)), SUM(L85:N85), "")</f>
        <v/>
      </c>
      <c r="P85" s="776"/>
      <c r="Q85" s="763">
        <f>IF(ISNUMBER(O85),1,0)</f>
        <v>0</v>
      </c>
      <c r="R85" s="552" t="s">
        <v>934</v>
      </c>
    </row>
    <row r="86" spans="1:18" ht="15" customHeight="1" x14ac:dyDescent="0.25">
      <c r="A86" s="182"/>
      <c r="B86" s="985" t="s">
        <v>908</v>
      </c>
      <c r="C86" s="1067" t="s">
        <v>907</v>
      </c>
      <c r="D86" s="369"/>
      <c r="E86" s="156"/>
      <c r="F86" s="1068"/>
      <c r="G86" s="1062"/>
      <c r="H86" s="1069">
        <f>Parameters!F73</f>
        <v>0</v>
      </c>
      <c r="I86" s="1069">
        <f>Parameters!G73</f>
        <v>0</v>
      </c>
      <c r="J86" s="1069">
        <f>Parameters!H73</f>
        <v>0</v>
      </c>
      <c r="K86" s="1062"/>
      <c r="L86" s="1064" t="str">
        <f>IF(AND(ISNUMBER(D86),ISNUMBER(H86)), D86*H86, "")</f>
        <v/>
      </c>
      <c r="M86" s="84" t="str">
        <f>IF(AND(ISNUMBER(E86),ISNUMBER(I86)), E86*I86, "")</f>
        <v/>
      </c>
      <c r="N86" s="1064" t="str">
        <f>IF(AND(ISNUMBER(F86),ISNUMBER(J86)),F86*J86,"")</f>
        <v/>
      </c>
      <c r="O86" s="20" t="str">
        <f>IF(AND(ISNUMBER(L86),ISNUMBER(M86),ISNUMBER(N86)), SUM(L86:N86), "")</f>
        <v/>
      </c>
      <c r="P86" s="776"/>
      <c r="Q86" s="990">
        <f>IF(ISNUMBER(O86),1,0)</f>
        <v>0</v>
      </c>
      <c r="R86" s="552" t="s">
        <v>886</v>
      </c>
    </row>
    <row r="87" spans="1:18" ht="15" customHeight="1" x14ac:dyDescent="0.25">
      <c r="A87" s="182"/>
      <c r="B87" s="370" t="str">
        <f>CONCATENATE("Check: row ", ROW(B85), " ≥ LCR total central bank reserves")</f>
        <v>Check: row 85 ≥ LCR total central bank reserves</v>
      </c>
      <c r="C87" s="1065"/>
      <c r="D87" s="371" t="str">
        <f>IF(D85&gt;=LCR!D7,"Pass","Fail")</f>
        <v>Pass</v>
      </c>
      <c r="E87" s="1065"/>
      <c r="F87" s="1066"/>
      <c r="G87" s="1062"/>
      <c r="H87" s="357"/>
      <c r="I87" s="358"/>
      <c r="J87" s="368"/>
      <c r="K87" s="1062"/>
      <c r="L87" s="357"/>
      <c r="M87" s="358"/>
      <c r="N87" s="368"/>
      <c r="O87" s="368"/>
      <c r="P87" s="776"/>
      <c r="R87" s="34"/>
    </row>
    <row r="88" spans="1:18" ht="60" customHeight="1" x14ac:dyDescent="0.25">
      <c r="A88" s="182"/>
      <c r="B88" s="364" t="s">
        <v>962</v>
      </c>
      <c r="C88" s="1065"/>
      <c r="D88" s="372"/>
      <c r="E88" s="1065"/>
      <c r="F88" s="1066"/>
      <c r="G88" s="1062"/>
      <c r="H88" s="351"/>
      <c r="I88" s="1065"/>
      <c r="J88" s="1066"/>
      <c r="K88" s="1062"/>
      <c r="L88" s="351"/>
      <c r="M88" s="1065"/>
      <c r="N88" s="1065"/>
      <c r="O88" s="1066"/>
      <c r="P88" s="776"/>
      <c r="R88" s="987"/>
    </row>
    <row r="89" spans="1:18" ht="15" customHeight="1" x14ac:dyDescent="0.25">
      <c r="A89" s="182"/>
      <c r="B89" s="985" t="s">
        <v>653</v>
      </c>
      <c r="C89" s="1065"/>
      <c r="D89" s="369"/>
      <c r="E89" s="156"/>
      <c r="F89" s="1068"/>
      <c r="G89" s="1062"/>
      <c r="H89" s="1069">
        <v>0</v>
      </c>
      <c r="I89" s="1069">
        <v>0</v>
      </c>
      <c r="J89" s="353">
        <v>0</v>
      </c>
      <c r="K89" s="1062"/>
      <c r="L89" s="1064" t="str">
        <f>IF(AND(ISNUMBER(D89),ISNUMBER(H89)), D89*H89, "")</f>
        <v/>
      </c>
      <c r="M89" s="84" t="str">
        <f>IF(AND(ISNUMBER(E89),ISNUMBER(I89)), E89*I89, "")</f>
        <v/>
      </c>
      <c r="N89" s="1064" t="str">
        <f>IF(AND(ISNUMBER(F89),ISNUMBER(J89)),F89*J89,"")</f>
        <v/>
      </c>
      <c r="O89" s="20" t="str">
        <f>IF(AND(ISNUMBER(L89),ISNUMBER(M89),ISNUMBER(N89)), SUM(L89:N89), "")</f>
        <v/>
      </c>
      <c r="P89" s="776"/>
      <c r="Q89" s="763">
        <f>IF(ISNUMBER(O89),1,0)</f>
        <v>0</v>
      </c>
      <c r="R89" s="34"/>
    </row>
    <row r="90" spans="1:18" ht="15" customHeight="1" x14ac:dyDescent="0.25">
      <c r="A90" s="182"/>
      <c r="B90" s="985" t="s">
        <v>850</v>
      </c>
      <c r="C90" s="1065"/>
      <c r="D90" s="372"/>
      <c r="E90" s="1065"/>
      <c r="F90" s="1066"/>
      <c r="G90" s="1062"/>
      <c r="H90" s="351"/>
      <c r="I90" s="1065"/>
      <c r="J90" s="1066"/>
      <c r="K90" s="1062"/>
      <c r="L90" s="351"/>
      <c r="M90" s="1065"/>
      <c r="N90" s="1065"/>
      <c r="O90" s="1066"/>
      <c r="P90" s="776"/>
      <c r="R90" s="552" t="s">
        <v>937</v>
      </c>
    </row>
    <row r="91" spans="1:18" ht="15" customHeight="1" x14ac:dyDescent="0.25">
      <c r="A91" s="182"/>
      <c r="B91" s="984" t="s">
        <v>910</v>
      </c>
      <c r="C91" s="1065"/>
      <c r="D91" s="369"/>
      <c r="E91" s="156"/>
      <c r="F91" s="1068"/>
      <c r="G91" s="1062"/>
      <c r="H91" s="1069">
        <v>0</v>
      </c>
      <c r="I91" s="1069">
        <v>0</v>
      </c>
      <c r="J91" s="353">
        <v>0</v>
      </c>
      <c r="K91" s="1062"/>
      <c r="L91" s="1064" t="str">
        <f t="shared" ref="L91:M93" si="18">IF(AND(ISNUMBER(D91),ISNUMBER(H91)), D91*H91, "")</f>
        <v/>
      </c>
      <c r="M91" s="84" t="str">
        <f t="shared" si="18"/>
        <v/>
      </c>
      <c r="N91" s="1064" t="str">
        <f t="shared" ref="N91:N94" si="19">IF(AND(ISNUMBER(F91),ISNUMBER(J91)),F91*J91,"")</f>
        <v/>
      </c>
      <c r="O91" s="20" t="str">
        <f>IF(AND(ISNUMBER(L91),ISNUMBER(M91),ISNUMBER(N91)), SUM(L91:N91), "")</f>
        <v/>
      </c>
      <c r="P91" s="776"/>
      <c r="Q91" s="763">
        <f t="shared" ref="Q91:Q101" si="20">IF(ISNUMBER(O91),1,0)</f>
        <v>0</v>
      </c>
      <c r="R91" s="552" t="s">
        <v>937</v>
      </c>
    </row>
    <row r="92" spans="1:18" ht="15" customHeight="1" x14ac:dyDescent="0.25">
      <c r="A92" s="182"/>
      <c r="B92" s="984" t="s">
        <v>912</v>
      </c>
      <c r="C92" s="1065"/>
      <c r="D92" s="369"/>
      <c r="E92" s="156"/>
      <c r="F92" s="1068"/>
      <c r="G92" s="1062"/>
      <c r="H92" s="1069">
        <v>0</v>
      </c>
      <c r="I92" s="1069">
        <v>0</v>
      </c>
      <c r="J92" s="353">
        <v>0</v>
      </c>
      <c r="K92" s="1062"/>
      <c r="L92" s="1064" t="str">
        <f t="shared" si="18"/>
        <v/>
      </c>
      <c r="M92" s="84" t="str">
        <f t="shared" si="18"/>
        <v/>
      </c>
      <c r="N92" s="1064" t="str">
        <f t="shared" si="19"/>
        <v/>
      </c>
      <c r="O92" s="20" t="str">
        <f>IF(AND(ISNUMBER(L92),ISNUMBER(M92),ISNUMBER(N92)), SUM(L92:N92), "")</f>
        <v/>
      </c>
      <c r="P92" s="776"/>
      <c r="Q92" s="763">
        <f t="shared" si="20"/>
        <v>0</v>
      </c>
      <c r="R92" s="552" t="s">
        <v>937</v>
      </c>
    </row>
    <row r="93" spans="1:18" ht="15" customHeight="1" x14ac:dyDescent="0.25">
      <c r="A93" s="182"/>
      <c r="B93" s="984" t="s">
        <v>913</v>
      </c>
      <c r="C93" s="1065"/>
      <c r="D93" s="369"/>
      <c r="E93" s="156"/>
      <c r="F93" s="1068"/>
      <c r="G93" s="1062"/>
      <c r="H93" s="1069">
        <v>0</v>
      </c>
      <c r="I93" s="1069">
        <v>0</v>
      </c>
      <c r="J93" s="353">
        <v>0</v>
      </c>
      <c r="K93" s="1062"/>
      <c r="L93" s="1064" t="str">
        <f t="shared" si="18"/>
        <v/>
      </c>
      <c r="M93" s="84" t="str">
        <f t="shared" si="18"/>
        <v/>
      </c>
      <c r="N93" s="1064" t="str">
        <f t="shared" si="19"/>
        <v/>
      </c>
      <c r="O93" s="20" t="str">
        <f>IF(AND(ISNUMBER(L93),ISNUMBER(M93),ISNUMBER(N93)), SUM(L93:N93), "")</f>
        <v/>
      </c>
      <c r="P93" s="776"/>
      <c r="Q93" s="763">
        <f t="shared" si="20"/>
        <v>0</v>
      </c>
      <c r="R93" s="552" t="s">
        <v>937</v>
      </c>
    </row>
    <row r="94" spans="1:18" ht="30" customHeight="1" x14ac:dyDescent="0.25">
      <c r="A94" s="182"/>
      <c r="B94" s="985" t="s">
        <v>909</v>
      </c>
      <c r="C94" s="1067" t="s">
        <v>914</v>
      </c>
      <c r="D94" s="369"/>
      <c r="E94" s="156"/>
      <c r="F94" s="1068"/>
      <c r="G94" s="1062"/>
      <c r="H94" s="969" t="s">
        <v>906</v>
      </c>
      <c r="I94" s="969" t="s">
        <v>906</v>
      </c>
      <c r="J94" s="353">
        <v>1</v>
      </c>
      <c r="K94" s="1062"/>
      <c r="L94" s="351"/>
      <c r="M94" s="1065"/>
      <c r="N94" s="1064" t="str">
        <f t="shared" si="19"/>
        <v/>
      </c>
      <c r="O94" s="20" t="str">
        <f>IF(ISNUMBER(N94), N94, "")</f>
        <v/>
      </c>
      <c r="P94" s="776"/>
      <c r="Q94" s="990">
        <f t="shared" si="20"/>
        <v>0</v>
      </c>
      <c r="R94" s="552" t="s">
        <v>886</v>
      </c>
    </row>
    <row r="95" spans="1:18" ht="30" customHeight="1" x14ac:dyDescent="0.25">
      <c r="A95" s="182"/>
      <c r="B95" s="370" t="str">
        <f>CONCATENATE("Check: row ", ROW(B94), " ≥ LCR deposits at the central institution of an institutional network that receives 25% run-off")</f>
        <v>Check: row 94 ≥ LCR deposits at the central institution of an institutional network that receives 25% run-off</v>
      </c>
      <c r="C95" s="1065"/>
      <c r="D95" s="371" t="str">
        <f>IF(D94&gt;=LCR!D308,"Pass","Fail")</f>
        <v>Pass</v>
      </c>
      <c r="E95" s="1065"/>
      <c r="F95" s="1066"/>
      <c r="G95" s="1062"/>
      <c r="H95" s="357"/>
      <c r="I95" s="358"/>
      <c r="J95" s="368"/>
      <c r="K95" s="1062"/>
      <c r="L95" s="357"/>
      <c r="M95" s="358"/>
      <c r="N95" s="368"/>
      <c r="O95" s="368"/>
      <c r="P95" s="776"/>
      <c r="R95" s="552" t="s">
        <v>886</v>
      </c>
    </row>
    <row r="96" spans="1:18" ht="30" customHeight="1" x14ac:dyDescent="0.25">
      <c r="A96" s="182"/>
      <c r="B96" s="1049" t="s">
        <v>1008</v>
      </c>
      <c r="C96" s="1065"/>
      <c r="D96" s="372"/>
      <c r="E96" s="1065"/>
      <c r="F96" s="1066"/>
      <c r="G96" s="1062"/>
      <c r="H96" s="351"/>
      <c r="I96" s="1065"/>
      <c r="J96" s="1066"/>
      <c r="K96" s="1062"/>
      <c r="L96" s="357"/>
      <c r="M96" s="358"/>
      <c r="N96" s="368"/>
      <c r="O96" s="368"/>
      <c r="P96" s="776"/>
      <c r="R96" s="552" t="s">
        <v>886</v>
      </c>
    </row>
    <row r="97" spans="1:18" ht="15" customHeight="1" x14ac:dyDescent="0.25">
      <c r="A97" s="182"/>
      <c r="B97" s="984" t="s">
        <v>653</v>
      </c>
      <c r="C97" s="1065"/>
      <c r="D97" s="369"/>
      <c r="E97" s="156"/>
      <c r="F97" s="1068"/>
      <c r="G97" s="1062"/>
      <c r="H97" s="1069">
        <v>0.15</v>
      </c>
      <c r="I97" s="1069">
        <v>0.5</v>
      </c>
      <c r="J97" s="353">
        <v>1</v>
      </c>
      <c r="K97" s="1062"/>
      <c r="L97" s="1064" t="str">
        <f>IF(AND(ISNUMBER(D97),ISNUMBER(H97)), D97*H97, "")</f>
        <v/>
      </c>
      <c r="M97" s="84" t="str">
        <f>IF(AND(ISNUMBER(E97),ISNUMBER(I97)), E97*I97, "")</f>
        <v/>
      </c>
      <c r="N97" s="1064" t="str">
        <f t="shared" ref="N97" si="21">IF(AND(ISNUMBER(F97),ISNUMBER(J97)),F97*J97,"")</f>
        <v/>
      </c>
      <c r="O97" s="20" t="str">
        <f>IF(AND(ISNUMBER(L97),ISNUMBER(M97),ISNUMBER(N97)), SUM(L97:N97), "")</f>
        <v/>
      </c>
      <c r="P97" s="776"/>
      <c r="Q97" s="990">
        <f t="shared" si="20"/>
        <v>0</v>
      </c>
      <c r="R97" s="552" t="s">
        <v>886</v>
      </c>
    </row>
    <row r="98" spans="1:18" ht="15" customHeight="1" x14ac:dyDescent="0.25">
      <c r="A98" s="182"/>
      <c r="B98" s="984" t="s">
        <v>911</v>
      </c>
      <c r="C98" s="1065"/>
      <c r="D98" s="372"/>
      <c r="E98" s="1065"/>
      <c r="F98" s="1066"/>
      <c r="G98" s="1062"/>
      <c r="H98" s="351"/>
      <c r="I98" s="1065"/>
      <c r="J98" s="1066"/>
      <c r="K98" s="1062"/>
      <c r="L98" s="351"/>
      <c r="M98" s="1065"/>
      <c r="N98" s="1065"/>
      <c r="O98" s="1066"/>
      <c r="P98" s="776"/>
      <c r="R98" s="552" t="s">
        <v>886</v>
      </c>
    </row>
    <row r="99" spans="1:18" ht="15" customHeight="1" x14ac:dyDescent="0.25">
      <c r="A99" s="182"/>
      <c r="B99" s="989" t="s">
        <v>910</v>
      </c>
      <c r="C99" s="1065"/>
      <c r="D99" s="369"/>
      <c r="E99" s="156"/>
      <c r="F99" s="1068"/>
      <c r="G99" s="1062"/>
      <c r="H99" s="1069">
        <v>0.15</v>
      </c>
      <c r="I99" s="1069">
        <v>0.5</v>
      </c>
      <c r="J99" s="353">
        <v>1</v>
      </c>
      <c r="K99" s="1062"/>
      <c r="L99" s="1064" t="str">
        <f t="shared" ref="L99:M101" si="22">IF(AND(ISNUMBER(D99),ISNUMBER(H99)), D99*H99, "")</f>
        <v/>
      </c>
      <c r="M99" s="84" t="str">
        <f t="shared" si="22"/>
        <v/>
      </c>
      <c r="N99" s="1064" t="str">
        <f t="shared" ref="N99:N101" si="23">IF(AND(ISNUMBER(F99),ISNUMBER(J99)),F99*J99,"")</f>
        <v/>
      </c>
      <c r="O99" s="20" t="str">
        <f>IF(AND(ISNUMBER(L99),ISNUMBER(M99),ISNUMBER(N99)), SUM(L99:N99), "")</f>
        <v/>
      </c>
      <c r="P99" s="776"/>
      <c r="Q99" s="990">
        <f t="shared" si="20"/>
        <v>0</v>
      </c>
      <c r="R99" s="552" t="s">
        <v>886</v>
      </c>
    </row>
    <row r="100" spans="1:18" ht="15" customHeight="1" x14ac:dyDescent="0.25">
      <c r="A100" s="182"/>
      <c r="B100" s="989" t="s">
        <v>912</v>
      </c>
      <c r="C100" s="1065"/>
      <c r="D100" s="369"/>
      <c r="E100" s="156"/>
      <c r="F100" s="1068"/>
      <c r="G100" s="1062"/>
      <c r="H100" s="1069">
        <v>0.5</v>
      </c>
      <c r="I100" s="1069">
        <v>0.5</v>
      </c>
      <c r="J100" s="353">
        <v>1</v>
      </c>
      <c r="K100" s="1062"/>
      <c r="L100" s="1064" t="str">
        <f t="shared" si="22"/>
        <v/>
      </c>
      <c r="M100" s="84" t="str">
        <f t="shared" si="22"/>
        <v/>
      </c>
      <c r="N100" s="1064" t="str">
        <f t="shared" si="23"/>
        <v/>
      </c>
      <c r="O100" s="20" t="str">
        <f>IF(AND(ISNUMBER(L100),ISNUMBER(M100),ISNUMBER(N100)), SUM(L100:N100), "")</f>
        <v/>
      </c>
      <c r="P100" s="776"/>
      <c r="Q100" s="990">
        <f t="shared" si="20"/>
        <v>0</v>
      </c>
      <c r="R100" s="552" t="s">
        <v>886</v>
      </c>
    </row>
    <row r="101" spans="1:18" ht="15" customHeight="1" x14ac:dyDescent="0.25">
      <c r="A101" s="182"/>
      <c r="B101" s="989" t="s">
        <v>913</v>
      </c>
      <c r="C101" s="1065"/>
      <c r="D101" s="369"/>
      <c r="E101" s="156"/>
      <c r="F101" s="1068"/>
      <c r="G101" s="1062"/>
      <c r="H101" s="1069">
        <v>1</v>
      </c>
      <c r="I101" s="1069">
        <v>1</v>
      </c>
      <c r="J101" s="353">
        <v>1</v>
      </c>
      <c r="K101" s="1062"/>
      <c r="L101" s="1064" t="str">
        <f t="shared" si="22"/>
        <v/>
      </c>
      <c r="M101" s="84" t="str">
        <f t="shared" si="22"/>
        <v/>
      </c>
      <c r="N101" s="1064" t="str">
        <f t="shared" si="23"/>
        <v/>
      </c>
      <c r="O101" s="20" t="str">
        <f>IF(AND(ISNUMBER(L101),ISNUMBER(M101),ISNUMBER(N101)), SUM(L101:N101), "")</f>
        <v/>
      </c>
      <c r="P101" s="776"/>
      <c r="Q101" s="990">
        <f t="shared" si="20"/>
        <v>0</v>
      </c>
      <c r="R101" s="552" t="s">
        <v>886</v>
      </c>
    </row>
    <row r="102" spans="1:18" ht="15" customHeight="1" x14ac:dyDescent="0.25">
      <c r="A102" s="182"/>
      <c r="B102" s="364" t="s">
        <v>851</v>
      </c>
      <c r="C102" s="1065"/>
      <c r="D102" s="372"/>
      <c r="E102" s="1065"/>
      <c r="F102" s="1066"/>
      <c r="G102" s="1062"/>
      <c r="H102" s="351"/>
      <c r="I102" s="1065"/>
      <c r="J102" s="1066"/>
      <c r="K102" s="1062"/>
      <c r="L102" s="351"/>
      <c r="M102" s="1065"/>
      <c r="N102" s="1065"/>
      <c r="O102" s="1066"/>
      <c r="P102" s="776"/>
      <c r="R102" s="552" t="s">
        <v>886</v>
      </c>
    </row>
    <row r="103" spans="1:18" ht="45" customHeight="1" x14ac:dyDescent="0.25">
      <c r="A103" s="182"/>
      <c r="B103" s="985" t="s">
        <v>915</v>
      </c>
      <c r="C103" s="1067" t="s">
        <v>867</v>
      </c>
      <c r="D103" s="372"/>
      <c r="E103" s="1065"/>
      <c r="F103" s="1066"/>
      <c r="G103" s="1062"/>
      <c r="H103" s="351"/>
      <c r="I103" s="1065"/>
      <c r="J103" s="1066"/>
      <c r="K103" s="1062"/>
      <c r="L103" s="351"/>
      <c r="M103" s="1065"/>
      <c r="N103" s="1065"/>
      <c r="O103" s="1066"/>
      <c r="P103" s="776"/>
      <c r="R103" s="552" t="s">
        <v>886</v>
      </c>
    </row>
    <row r="104" spans="1:18" ht="15" customHeight="1" x14ac:dyDescent="0.25">
      <c r="A104" s="182"/>
      <c r="B104" s="984" t="s">
        <v>653</v>
      </c>
      <c r="C104" s="1065"/>
      <c r="D104" s="369"/>
      <c r="E104" s="156"/>
      <c r="F104" s="1068"/>
      <c r="G104" s="1062"/>
      <c r="H104" s="1069">
        <v>0.1</v>
      </c>
      <c r="I104" s="1069">
        <v>0.5</v>
      </c>
      <c r="J104" s="353">
        <v>1</v>
      </c>
      <c r="K104" s="1062"/>
      <c r="L104" s="1064" t="str">
        <f>IF(AND(ISNUMBER(D104),ISNUMBER(H104)), D104*H104, "")</f>
        <v/>
      </c>
      <c r="M104" s="84" t="str">
        <f>IF(AND(ISNUMBER(E104),ISNUMBER(I104)), E104*I104, "")</f>
        <v/>
      </c>
      <c r="N104" s="1064" t="str">
        <f>IF(AND(ISNUMBER(F104),ISNUMBER(J104)),F104*J104,"")</f>
        <v/>
      </c>
      <c r="O104" s="20" t="str">
        <f>IF(AND(ISNUMBER(L104),ISNUMBER(M104),ISNUMBER(N104)),SUM(L104:N104),"")</f>
        <v/>
      </c>
      <c r="P104" s="776"/>
      <c r="Q104" s="763">
        <f>IF(ISNUMBER(O104),1,0)</f>
        <v>0</v>
      </c>
      <c r="R104" s="552" t="s">
        <v>886</v>
      </c>
    </row>
    <row r="105" spans="1:18" ht="15" customHeight="1" x14ac:dyDescent="0.25">
      <c r="A105" s="182"/>
      <c r="B105" s="984" t="s">
        <v>850</v>
      </c>
      <c r="C105" s="1065"/>
      <c r="D105" s="372"/>
      <c r="E105" s="1065"/>
      <c r="F105" s="1066"/>
      <c r="G105" s="1062"/>
      <c r="H105" s="351"/>
      <c r="I105" s="1065"/>
      <c r="J105" s="1066"/>
      <c r="K105" s="1062"/>
      <c r="L105" s="351"/>
      <c r="M105" s="1065"/>
      <c r="N105" s="1065"/>
      <c r="O105" s="1066"/>
      <c r="P105" s="776"/>
      <c r="R105" s="552" t="s">
        <v>886</v>
      </c>
    </row>
    <row r="106" spans="1:18" ht="15" customHeight="1" x14ac:dyDescent="0.25">
      <c r="A106" s="182"/>
      <c r="B106" s="989" t="s">
        <v>910</v>
      </c>
      <c r="C106" s="1065"/>
      <c r="D106" s="369"/>
      <c r="E106" s="156"/>
      <c r="F106" s="1068"/>
      <c r="G106" s="1062"/>
      <c r="H106" s="1069">
        <v>0.1</v>
      </c>
      <c r="I106" s="1069">
        <v>0.5</v>
      </c>
      <c r="J106" s="353">
        <v>1</v>
      </c>
      <c r="K106" s="1062"/>
      <c r="L106" s="1064" t="str">
        <f t="shared" ref="L106:M108" si="24">IF(AND(ISNUMBER(D106),ISNUMBER(H106)), D106*H106, "")</f>
        <v/>
      </c>
      <c r="M106" s="84" t="str">
        <f t="shared" si="24"/>
        <v/>
      </c>
      <c r="N106" s="1064" t="str">
        <f>IF(AND(ISNUMBER(F106),ISNUMBER(J106)),F106*J106,"")</f>
        <v/>
      </c>
      <c r="O106" s="20" t="str">
        <f>IF(AND(ISNUMBER(L106),ISNUMBER(M106),ISNUMBER(N106)),SUM(L106:N106),"")</f>
        <v/>
      </c>
      <c r="P106" s="776"/>
      <c r="Q106" s="763">
        <f t="shared" ref="Q106:Q108" si="25">IF(ISNUMBER(O106),1,0)</f>
        <v>0</v>
      </c>
      <c r="R106" s="552" t="s">
        <v>886</v>
      </c>
    </row>
    <row r="107" spans="1:18" ht="15" customHeight="1" x14ac:dyDescent="0.25">
      <c r="A107" s="182"/>
      <c r="B107" s="989" t="s">
        <v>912</v>
      </c>
      <c r="C107" s="1065"/>
      <c r="D107" s="369"/>
      <c r="E107" s="156"/>
      <c r="F107" s="1068"/>
      <c r="G107" s="1062"/>
      <c r="H107" s="1069">
        <v>0.5</v>
      </c>
      <c r="I107" s="1069">
        <v>0.5</v>
      </c>
      <c r="J107" s="353">
        <v>1</v>
      </c>
      <c r="K107" s="1062"/>
      <c r="L107" s="1064" t="str">
        <f t="shared" si="24"/>
        <v/>
      </c>
      <c r="M107" s="84" t="str">
        <f t="shared" si="24"/>
        <v/>
      </c>
      <c r="N107" s="1064" t="str">
        <f>IF(AND(ISNUMBER(F107),ISNUMBER(J107)),F107*J107,"")</f>
        <v/>
      </c>
      <c r="O107" s="20" t="str">
        <f>IF(AND(ISNUMBER(L107),ISNUMBER(M107),ISNUMBER(N107)),SUM(L107:N107),"")</f>
        <v/>
      </c>
      <c r="P107" s="776"/>
      <c r="Q107" s="763">
        <f t="shared" si="25"/>
        <v>0</v>
      </c>
      <c r="R107" s="552" t="s">
        <v>886</v>
      </c>
    </row>
    <row r="108" spans="1:18" ht="15" customHeight="1" x14ac:dyDescent="0.25">
      <c r="A108" s="182"/>
      <c r="B108" s="989" t="s">
        <v>913</v>
      </c>
      <c r="C108" s="1065"/>
      <c r="D108" s="369"/>
      <c r="E108" s="156"/>
      <c r="F108" s="1068"/>
      <c r="G108" s="1062"/>
      <c r="H108" s="1069">
        <v>1</v>
      </c>
      <c r="I108" s="1069">
        <v>1</v>
      </c>
      <c r="J108" s="353">
        <v>1</v>
      </c>
      <c r="K108" s="1062"/>
      <c r="L108" s="1064" t="str">
        <f t="shared" si="24"/>
        <v/>
      </c>
      <c r="M108" s="84" t="str">
        <f t="shared" si="24"/>
        <v/>
      </c>
      <c r="N108" s="1064" t="str">
        <f>IF(AND(ISNUMBER(F108),ISNUMBER(J108)),F108*J108,"")</f>
        <v/>
      </c>
      <c r="O108" s="20" t="str">
        <f>IF(AND(ISNUMBER(L108),ISNUMBER(M108),ISNUMBER(N108)),SUM(L108:N108),"")</f>
        <v/>
      </c>
      <c r="P108" s="776"/>
      <c r="Q108" s="763">
        <f t="shared" si="25"/>
        <v>0</v>
      </c>
      <c r="R108" s="552" t="s">
        <v>886</v>
      </c>
    </row>
    <row r="109" spans="1:18" ht="30" customHeight="1" x14ac:dyDescent="0.25">
      <c r="A109" s="182"/>
      <c r="B109" s="985" t="s">
        <v>852</v>
      </c>
      <c r="C109" s="1067" t="s">
        <v>868</v>
      </c>
      <c r="D109" s="372"/>
      <c r="E109" s="1065"/>
      <c r="F109" s="1066"/>
      <c r="G109" s="1062"/>
      <c r="H109" s="351"/>
      <c r="I109" s="351"/>
      <c r="J109" s="1066"/>
      <c r="K109" s="1062"/>
      <c r="L109" s="351"/>
      <c r="M109" s="351"/>
      <c r="N109" s="351"/>
      <c r="O109" s="1066"/>
      <c r="P109" s="776"/>
      <c r="R109" s="552" t="s">
        <v>886</v>
      </c>
    </row>
    <row r="110" spans="1:18" ht="15" customHeight="1" x14ac:dyDescent="0.25">
      <c r="A110" s="182"/>
      <c r="B110" s="984" t="s">
        <v>653</v>
      </c>
      <c r="C110" s="1065"/>
      <c r="D110" s="369"/>
      <c r="E110" s="156"/>
      <c r="F110" s="1068"/>
      <c r="G110" s="1062"/>
      <c r="H110" s="1069">
        <v>0.15</v>
      </c>
      <c r="I110" s="1069">
        <v>0.5</v>
      </c>
      <c r="J110" s="353">
        <v>1</v>
      </c>
      <c r="K110" s="1062"/>
      <c r="L110" s="1064" t="str">
        <f>IF(AND(ISNUMBER(D110),ISNUMBER(H110)), D110*H110, "")</f>
        <v/>
      </c>
      <c r="M110" s="84" t="str">
        <f>IF(AND(ISNUMBER(E110),ISNUMBER(I110)), E110*I110, "")</f>
        <v/>
      </c>
      <c r="N110" s="1064" t="str">
        <f>IF(AND(ISNUMBER(F110),ISNUMBER(J110)),F110*J110,"")</f>
        <v/>
      </c>
      <c r="O110" s="20" t="str">
        <f>IF(AND(ISNUMBER(L110),ISNUMBER(M110),ISNUMBER(N110)),SUM(L110:N110),"")</f>
        <v/>
      </c>
      <c r="P110" s="776"/>
      <c r="Q110" s="763">
        <f>IF(ISNUMBER(O110),1,0)</f>
        <v>0</v>
      </c>
      <c r="R110" s="552" t="s">
        <v>886</v>
      </c>
    </row>
    <row r="111" spans="1:18" ht="15" customHeight="1" x14ac:dyDescent="0.25">
      <c r="A111" s="182"/>
      <c r="B111" s="984" t="s">
        <v>850</v>
      </c>
      <c r="C111" s="1065"/>
      <c r="D111" s="372"/>
      <c r="E111" s="1065"/>
      <c r="F111" s="1066"/>
      <c r="G111" s="1062"/>
      <c r="H111" s="351"/>
      <c r="I111" s="1065"/>
      <c r="J111" s="1066"/>
      <c r="K111" s="1062"/>
      <c r="L111" s="351"/>
      <c r="M111" s="1065"/>
      <c r="N111" s="1065"/>
      <c r="O111" s="1066"/>
      <c r="P111" s="776"/>
      <c r="R111" s="552" t="s">
        <v>886</v>
      </c>
    </row>
    <row r="112" spans="1:18" ht="15" customHeight="1" x14ac:dyDescent="0.25">
      <c r="A112" s="182"/>
      <c r="B112" s="989" t="s">
        <v>910</v>
      </c>
      <c r="C112" s="1065"/>
      <c r="D112" s="369"/>
      <c r="E112" s="156"/>
      <c r="F112" s="1068"/>
      <c r="G112" s="1062"/>
      <c r="H112" s="1069">
        <v>0.15</v>
      </c>
      <c r="I112" s="1069">
        <v>0.5</v>
      </c>
      <c r="J112" s="353">
        <v>1</v>
      </c>
      <c r="K112" s="1062"/>
      <c r="L112" s="1064" t="str">
        <f t="shared" ref="L112:M114" si="26">IF(AND(ISNUMBER(D112),ISNUMBER(H112)), D112*H112, "")</f>
        <v/>
      </c>
      <c r="M112" s="84" t="str">
        <f t="shared" si="26"/>
        <v/>
      </c>
      <c r="N112" s="1064" t="str">
        <f>IF(AND(ISNUMBER(F112),ISNUMBER(J112)),F112*J112,"")</f>
        <v/>
      </c>
      <c r="O112" s="20" t="str">
        <f>IF(AND(ISNUMBER(L112),ISNUMBER(M112),ISNUMBER(N112)),SUM(L112:N112),"")</f>
        <v/>
      </c>
      <c r="P112" s="776"/>
      <c r="Q112" s="763">
        <f t="shared" ref="Q112:Q114" si="27">IF(ISNUMBER(O112),1,0)</f>
        <v>0</v>
      </c>
      <c r="R112" s="552" t="s">
        <v>886</v>
      </c>
    </row>
    <row r="113" spans="1:18" ht="15" customHeight="1" x14ac:dyDescent="0.25">
      <c r="A113" s="182"/>
      <c r="B113" s="989" t="s">
        <v>912</v>
      </c>
      <c r="C113" s="1065"/>
      <c r="D113" s="369"/>
      <c r="E113" s="156"/>
      <c r="F113" s="1068"/>
      <c r="G113" s="1062"/>
      <c r="H113" s="1069">
        <v>0.5</v>
      </c>
      <c r="I113" s="1069">
        <v>0.5</v>
      </c>
      <c r="J113" s="353">
        <v>1</v>
      </c>
      <c r="K113" s="1062"/>
      <c r="L113" s="1064" t="str">
        <f t="shared" si="26"/>
        <v/>
      </c>
      <c r="M113" s="84" t="str">
        <f t="shared" si="26"/>
        <v/>
      </c>
      <c r="N113" s="1064" t="str">
        <f>IF(AND(ISNUMBER(F113),ISNUMBER(J113)),F113*J113,"")</f>
        <v/>
      </c>
      <c r="O113" s="20" t="str">
        <f>IF(AND(ISNUMBER(L113),ISNUMBER(M113),ISNUMBER(N113)),SUM(L113:N113),"")</f>
        <v/>
      </c>
      <c r="P113" s="776"/>
      <c r="Q113" s="763">
        <f t="shared" si="27"/>
        <v>0</v>
      </c>
      <c r="R113" s="552" t="s">
        <v>886</v>
      </c>
    </row>
    <row r="114" spans="1:18" ht="15" customHeight="1" x14ac:dyDescent="0.25">
      <c r="A114" s="182"/>
      <c r="B114" s="989" t="s">
        <v>913</v>
      </c>
      <c r="C114" s="1065"/>
      <c r="D114" s="369"/>
      <c r="E114" s="156"/>
      <c r="F114" s="1068"/>
      <c r="G114" s="1062"/>
      <c r="H114" s="1069">
        <v>1</v>
      </c>
      <c r="I114" s="1069">
        <v>1</v>
      </c>
      <c r="J114" s="353">
        <v>1</v>
      </c>
      <c r="K114" s="1062"/>
      <c r="L114" s="1064" t="str">
        <f t="shared" si="26"/>
        <v/>
      </c>
      <c r="M114" s="84" t="str">
        <f t="shared" si="26"/>
        <v/>
      </c>
      <c r="N114" s="1064" t="str">
        <f>IF(AND(ISNUMBER(F114),ISNUMBER(J114)),F114*J114,"")</f>
        <v/>
      </c>
      <c r="O114" s="20" t="str">
        <f>IF(AND(ISNUMBER(L114),ISNUMBER(M114),ISNUMBER(N114)),SUM(L114:N114),"")</f>
        <v/>
      </c>
      <c r="P114" s="776"/>
      <c r="Q114" s="763">
        <f t="shared" si="27"/>
        <v>0</v>
      </c>
      <c r="R114" s="552" t="s">
        <v>886</v>
      </c>
    </row>
    <row r="115" spans="1:18" ht="30" customHeight="1" x14ac:dyDescent="0.25">
      <c r="A115" s="182"/>
      <c r="B115" s="985" t="s">
        <v>853</v>
      </c>
      <c r="C115" s="1067" t="s">
        <v>868</v>
      </c>
      <c r="D115" s="372"/>
      <c r="E115" s="1065"/>
      <c r="F115" s="1066"/>
      <c r="G115" s="1062"/>
      <c r="H115" s="351"/>
      <c r="I115" s="351"/>
      <c r="J115" s="1066"/>
      <c r="K115" s="1062"/>
      <c r="L115" s="351"/>
      <c r="M115" s="351"/>
      <c r="N115" s="351"/>
      <c r="O115" s="1066"/>
      <c r="P115" s="776"/>
      <c r="R115" s="552" t="s">
        <v>886</v>
      </c>
    </row>
    <row r="116" spans="1:18" ht="15" customHeight="1" x14ac:dyDescent="0.25">
      <c r="A116" s="182"/>
      <c r="B116" s="984" t="s">
        <v>653</v>
      </c>
      <c r="C116" s="1065"/>
      <c r="D116" s="369"/>
      <c r="E116" s="156"/>
      <c r="F116" s="1068"/>
      <c r="G116" s="1062"/>
      <c r="H116" s="1069">
        <v>0.15</v>
      </c>
      <c r="I116" s="1069">
        <v>0.5</v>
      </c>
      <c r="J116" s="353">
        <v>1</v>
      </c>
      <c r="K116" s="1062"/>
      <c r="L116" s="1064" t="str">
        <f>IF(AND(ISNUMBER(D116),ISNUMBER(H116)), D116*H116, "")</f>
        <v/>
      </c>
      <c r="M116" s="84" t="str">
        <f>IF(AND(ISNUMBER(E116),ISNUMBER(I116)), E116*I116, "")</f>
        <v/>
      </c>
      <c r="N116" s="1064" t="str">
        <f>IF(AND(ISNUMBER(F116),ISNUMBER(J116)),F116*J116,"")</f>
        <v/>
      </c>
      <c r="O116" s="20" t="str">
        <f>IF(AND(ISNUMBER(L116),ISNUMBER(M116),ISNUMBER(N116)),SUM(L116:N116),"")</f>
        <v/>
      </c>
      <c r="P116" s="776"/>
      <c r="Q116" s="763">
        <f>IF(ISNUMBER(O116),1,0)</f>
        <v>0</v>
      </c>
      <c r="R116" s="552" t="s">
        <v>886</v>
      </c>
    </row>
    <row r="117" spans="1:18" ht="15" customHeight="1" x14ac:dyDescent="0.25">
      <c r="A117" s="182"/>
      <c r="B117" s="984" t="s">
        <v>850</v>
      </c>
      <c r="C117" s="1065"/>
      <c r="D117" s="372"/>
      <c r="E117" s="1065"/>
      <c r="F117" s="1066"/>
      <c r="G117" s="1062"/>
      <c r="H117" s="351"/>
      <c r="I117" s="1065"/>
      <c r="J117" s="1066"/>
      <c r="K117" s="1062"/>
      <c r="L117" s="351"/>
      <c r="M117" s="1065"/>
      <c r="N117" s="1065"/>
      <c r="O117" s="1066"/>
      <c r="P117" s="776"/>
      <c r="R117" s="552" t="s">
        <v>886</v>
      </c>
    </row>
    <row r="118" spans="1:18" ht="15" customHeight="1" x14ac:dyDescent="0.25">
      <c r="A118" s="182"/>
      <c r="B118" s="989" t="s">
        <v>910</v>
      </c>
      <c r="C118" s="1065"/>
      <c r="D118" s="369"/>
      <c r="E118" s="156"/>
      <c r="F118" s="1068"/>
      <c r="G118" s="1062"/>
      <c r="H118" s="1069">
        <v>0.15</v>
      </c>
      <c r="I118" s="1069">
        <v>0.5</v>
      </c>
      <c r="J118" s="353">
        <v>1</v>
      </c>
      <c r="K118" s="1062"/>
      <c r="L118" s="1064" t="str">
        <f t="shared" ref="L118:M120" si="28">IF(AND(ISNUMBER(D118),ISNUMBER(H118)), D118*H118, "")</f>
        <v/>
      </c>
      <c r="M118" s="84" t="str">
        <f t="shared" si="28"/>
        <v/>
      </c>
      <c r="N118" s="1064" t="str">
        <f t="shared" ref="N118:N120" si="29">IF(AND(ISNUMBER(F118),ISNUMBER(J118)),F118*J118,"")</f>
        <v/>
      </c>
      <c r="O118" s="20" t="str">
        <f>IF(AND(ISNUMBER(L118),ISNUMBER(M118),ISNUMBER(N118)),SUM(L118:N118),"")</f>
        <v/>
      </c>
      <c r="P118" s="776"/>
      <c r="Q118" s="763">
        <f t="shared" ref="Q118:Q120" si="30">IF(ISNUMBER(O118),1,0)</f>
        <v>0</v>
      </c>
      <c r="R118" s="552" t="s">
        <v>886</v>
      </c>
    </row>
    <row r="119" spans="1:18" ht="15" customHeight="1" x14ac:dyDescent="0.25">
      <c r="A119" s="182"/>
      <c r="B119" s="989" t="s">
        <v>912</v>
      </c>
      <c r="C119" s="1065"/>
      <c r="D119" s="369"/>
      <c r="E119" s="156"/>
      <c r="F119" s="1068"/>
      <c r="G119" s="1062"/>
      <c r="H119" s="1069">
        <v>0.5</v>
      </c>
      <c r="I119" s="1069">
        <v>0.5</v>
      </c>
      <c r="J119" s="353">
        <v>1</v>
      </c>
      <c r="K119" s="1062"/>
      <c r="L119" s="1064" t="str">
        <f t="shared" si="28"/>
        <v/>
      </c>
      <c r="M119" s="84" t="str">
        <f t="shared" si="28"/>
        <v/>
      </c>
      <c r="N119" s="1064" t="str">
        <f t="shared" si="29"/>
        <v/>
      </c>
      <c r="O119" s="20" t="str">
        <f>IF(AND(ISNUMBER(L119),ISNUMBER(M119),ISNUMBER(N119)),SUM(L119:N119),"")</f>
        <v/>
      </c>
      <c r="P119" s="776"/>
      <c r="Q119" s="763">
        <f t="shared" si="30"/>
        <v>0</v>
      </c>
      <c r="R119" s="552" t="s">
        <v>886</v>
      </c>
    </row>
    <row r="120" spans="1:18" ht="15" customHeight="1" x14ac:dyDescent="0.25">
      <c r="A120" s="182"/>
      <c r="B120" s="989" t="s">
        <v>913</v>
      </c>
      <c r="C120" s="1065"/>
      <c r="D120" s="369"/>
      <c r="E120" s="156"/>
      <c r="F120" s="1068"/>
      <c r="G120" s="1062"/>
      <c r="H120" s="1069">
        <v>1</v>
      </c>
      <c r="I120" s="1069">
        <v>1</v>
      </c>
      <c r="J120" s="353">
        <v>1</v>
      </c>
      <c r="K120" s="1062"/>
      <c r="L120" s="1064" t="str">
        <f t="shared" si="28"/>
        <v/>
      </c>
      <c r="M120" s="84" t="str">
        <f t="shared" si="28"/>
        <v/>
      </c>
      <c r="N120" s="1064" t="str">
        <f t="shared" si="29"/>
        <v/>
      </c>
      <c r="O120" s="20" t="str">
        <f>IF(AND(ISNUMBER(L120),ISNUMBER(M120),ISNUMBER(N120)),SUM(L120:N120),"")</f>
        <v/>
      </c>
      <c r="P120" s="776"/>
      <c r="Q120" s="763">
        <f t="shared" si="30"/>
        <v>0</v>
      </c>
      <c r="R120" s="552" t="s">
        <v>886</v>
      </c>
    </row>
    <row r="121" spans="1:18" ht="30" customHeight="1" x14ac:dyDescent="0.25">
      <c r="A121" s="182"/>
      <c r="B121" s="364" t="s">
        <v>963</v>
      </c>
      <c r="C121" s="1067" t="s">
        <v>869</v>
      </c>
      <c r="D121" s="372"/>
      <c r="E121" s="1065"/>
      <c r="F121" s="1066"/>
      <c r="G121" s="1062"/>
      <c r="H121" s="351"/>
      <c r="I121" s="1065"/>
      <c r="J121" s="1066"/>
      <c r="K121" s="1062"/>
      <c r="L121" s="351"/>
      <c r="M121" s="1065"/>
      <c r="N121" s="1065"/>
      <c r="O121" s="1066"/>
      <c r="P121" s="776"/>
      <c r="R121" s="552" t="s">
        <v>938</v>
      </c>
    </row>
    <row r="122" spans="1:18" ht="15" customHeight="1" x14ac:dyDescent="0.25">
      <c r="A122" s="182"/>
      <c r="B122" s="985" t="s">
        <v>653</v>
      </c>
      <c r="C122" s="1065"/>
      <c r="D122" s="369"/>
      <c r="E122" s="156"/>
      <c r="F122" s="1068"/>
      <c r="G122" s="1062"/>
      <c r="H122" s="1069">
        <v>0.05</v>
      </c>
      <c r="I122" s="1069">
        <v>0.05</v>
      </c>
      <c r="J122" s="353">
        <v>0.05</v>
      </c>
      <c r="K122" s="1062"/>
      <c r="L122" s="1064" t="str">
        <f>IF(AND(ISNUMBER(D122),ISNUMBER(H122)), D122*H122, "")</f>
        <v/>
      </c>
      <c r="M122" s="84" t="str">
        <f>IF(AND(ISNUMBER(E122),ISNUMBER(I122)), E122*I122, "")</f>
        <v/>
      </c>
      <c r="N122" s="1064" t="str">
        <f>IF(AND(ISNUMBER(F122),ISNUMBER(J122)),F122*J122,"")</f>
        <v/>
      </c>
      <c r="O122" s="20" t="str">
        <f>IF(AND(ISNUMBER(L122),ISNUMBER(M122),ISNUMBER(N122)),SUM(L122:N122),"")</f>
        <v/>
      </c>
      <c r="P122" s="776"/>
      <c r="Q122" s="763">
        <f>IF(ISNUMBER(O122),1,0)</f>
        <v>0</v>
      </c>
      <c r="R122" s="34"/>
    </row>
    <row r="123" spans="1:18" ht="15" customHeight="1" x14ac:dyDescent="0.25">
      <c r="A123" s="182"/>
      <c r="B123" s="985" t="s">
        <v>850</v>
      </c>
      <c r="C123" s="1065"/>
      <c r="D123" s="372"/>
      <c r="E123" s="1065"/>
      <c r="F123" s="1066"/>
      <c r="G123" s="1062"/>
      <c r="H123" s="351"/>
      <c r="I123" s="1065"/>
      <c r="J123" s="1066"/>
      <c r="K123" s="1062"/>
      <c r="L123" s="351"/>
      <c r="M123" s="1065"/>
      <c r="N123" s="1065"/>
      <c r="O123" s="1066"/>
      <c r="P123" s="776"/>
      <c r="R123" s="552" t="s">
        <v>937</v>
      </c>
    </row>
    <row r="124" spans="1:18" ht="15" customHeight="1" x14ac:dyDescent="0.25">
      <c r="A124" s="182"/>
      <c r="B124" s="984" t="s">
        <v>910</v>
      </c>
      <c r="C124" s="1065"/>
      <c r="D124" s="369"/>
      <c r="E124" s="156"/>
      <c r="F124" s="1068"/>
      <c r="G124" s="1062"/>
      <c r="H124" s="1069">
        <v>0.05</v>
      </c>
      <c r="I124" s="1069">
        <v>0.05</v>
      </c>
      <c r="J124" s="353">
        <v>0.05</v>
      </c>
      <c r="K124" s="1062"/>
      <c r="L124" s="1064" t="str">
        <f t="shared" ref="L124:M126" si="31">IF(AND(ISNUMBER(D124),ISNUMBER(H124)), D124*H124, "")</f>
        <v/>
      </c>
      <c r="M124" s="84" t="str">
        <f t="shared" si="31"/>
        <v/>
      </c>
      <c r="N124" s="1064" t="str">
        <f t="shared" ref="N124:N126" si="32">IF(AND(ISNUMBER(F124),ISNUMBER(J124)),F124*J124,"")</f>
        <v/>
      </c>
      <c r="O124" s="20" t="str">
        <f>IF(AND(ISNUMBER(L124),ISNUMBER(M124),ISNUMBER(N124)),SUM(L124:N124),"")</f>
        <v/>
      </c>
      <c r="P124" s="776"/>
      <c r="Q124" s="763">
        <f t="shared" ref="Q124:Q126" si="33">IF(ISNUMBER(O124),1,0)</f>
        <v>0</v>
      </c>
      <c r="R124" s="552" t="s">
        <v>937</v>
      </c>
    </row>
    <row r="125" spans="1:18" ht="15" customHeight="1" x14ac:dyDescent="0.25">
      <c r="A125" s="182"/>
      <c r="B125" s="984" t="s">
        <v>912</v>
      </c>
      <c r="C125" s="1065"/>
      <c r="D125" s="369"/>
      <c r="E125" s="156"/>
      <c r="F125" s="1068"/>
      <c r="G125" s="1062"/>
      <c r="H125" s="1069">
        <v>0.5</v>
      </c>
      <c r="I125" s="1069">
        <v>0.5</v>
      </c>
      <c r="J125" s="353">
        <v>0.5</v>
      </c>
      <c r="K125" s="1062"/>
      <c r="L125" s="1064" t="str">
        <f t="shared" si="31"/>
        <v/>
      </c>
      <c r="M125" s="84" t="str">
        <f t="shared" si="31"/>
        <v/>
      </c>
      <c r="N125" s="1064" t="str">
        <f t="shared" si="32"/>
        <v/>
      </c>
      <c r="O125" s="20" t="str">
        <f>IF(AND(ISNUMBER(L125),ISNUMBER(M125),ISNUMBER(N125)),SUM(L125:N125),"")</f>
        <v/>
      </c>
      <c r="P125" s="776"/>
      <c r="Q125" s="763">
        <f t="shared" si="33"/>
        <v>0</v>
      </c>
      <c r="R125" s="552" t="s">
        <v>937</v>
      </c>
    </row>
    <row r="126" spans="1:18" ht="15" customHeight="1" x14ac:dyDescent="0.25">
      <c r="A126" s="182"/>
      <c r="B126" s="984" t="s">
        <v>913</v>
      </c>
      <c r="C126" s="1065"/>
      <c r="D126" s="369"/>
      <c r="E126" s="156"/>
      <c r="F126" s="1068"/>
      <c r="G126" s="1062"/>
      <c r="H126" s="1069">
        <v>1</v>
      </c>
      <c r="I126" s="1069">
        <v>1</v>
      </c>
      <c r="J126" s="353">
        <v>1</v>
      </c>
      <c r="K126" s="1062"/>
      <c r="L126" s="1064" t="str">
        <f t="shared" si="31"/>
        <v/>
      </c>
      <c r="M126" s="84" t="str">
        <f t="shared" si="31"/>
        <v/>
      </c>
      <c r="N126" s="1064" t="str">
        <f t="shared" si="32"/>
        <v/>
      </c>
      <c r="O126" s="20" t="str">
        <f>IF(AND(ISNUMBER(L126),ISNUMBER(M126),ISNUMBER(N126)),SUM(L126:N126),"")</f>
        <v/>
      </c>
      <c r="P126" s="776"/>
      <c r="Q126" s="763">
        <f t="shared" si="33"/>
        <v>0</v>
      </c>
      <c r="R126" s="552" t="s">
        <v>937</v>
      </c>
    </row>
    <row r="127" spans="1:18" ht="30" customHeight="1" x14ac:dyDescent="0.25">
      <c r="A127" s="182"/>
      <c r="B127" s="364" t="s">
        <v>964</v>
      </c>
      <c r="C127" s="1067" t="s">
        <v>870</v>
      </c>
      <c r="D127" s="372"/>
      <c r="E127" s="1065"/>
      <c r="F127" s="1066"/>
      <c r="G127" s="1062"/>
      <c r="H127" s="351"/>
      <c r="I127" s="1065"/>
      <c r="J127" s="1066"/>
      <c r="K127" s="1062"/>
      <c r="L127" s="351"/>
      <c r="M127" s="1065"/>
      <c r="N127" s="1065"/>
      <c r="O127" s="1066"/>
      <c r="P127" s="776"/>
      <c r="R127" s="552" t="s">
        <v>938</v>
      </c>
    </row>
    <row r="128" spans="1:18" ht="15" customHeight="1" x14ac:dyDescent="0.25">
      <c r="A128" s="182"/>
      <c r="B128" s="985" t="s">
        <v>653</v>
      </c>
      <c r="C128" s="1065"/>
      <c r="D128" s="369"/>
      <c r="E128" s="156"/>
      <c r="F128" s="1068"/>
      <c r="G128" s="1062"/>
      <c r="H128" s="1069">
        <v>0.15</v>
      </c>
      <c r="I128" s="1069">
        <v>0.15</v>
      </c>
      <c r="J128" s="353">
        <v>0.15</v>
      </c>
      <c r="K128" s="1062"/>
      <c r="L128" s="1064" t="str">
        <f>IF(AND(ISNUMBER(D128),ISNUMBER(H128)), D128*H128, "")</f>
        <v/>
      </c>
      <c r="M128" s="84" t="str">
        <f>IF(AND(ISNUMBER(E128),ISNUMBER(I128)), E128*I128, "")</f>
        <v/>
      </c>
      <c r="N128" s="1064" t="str">
        <f>IF(AND(ISNUMBER(F128),ISNUMBER(J128)),F128*J128,"")</f>
        <v/>
      </c>
      <c r="O128" s="20" t="str">
        <f>IF(AND(ISNUMBER(L128),ISNUMBER(M128),ISNUMBER(N128)),SUM(L128:N128),"")</f>
        <v/>
      </c>
      <c r="P128" s="776"/>
      <c r="Q128" s="763">
        <f>IF(ISNUMBER(O128),1,0)</f>
        <v>0</v>
      </c>
      <c r="R128" s="34"/>
    </row>
    <row r="129" spans="1:18" ht="15" customHeight="1" x14ac:dyDescent="0.25">
      <c r="A129" s="182"/>
      <c r="B129" s="985" t="s">
        <v>850</v>
      </c>
      <c r="C129" s="1065"/>
      <c r="D129" s="372"/>
      <c r="E129" s="1065"/>
      <c r="F129" s="1066"/>
      <c r="G129" s="1062"/>
      <c r="H129" s="351"/>
      <c r="I129" s="1065"/>
      <c r="J129" s="1066"/>
      <c r="K129" s="1062"/>
      <c r="L129" s="351"/>
      <c r="M129" s="1065"/>
      <c r="N129" s="1065"/>
      <c r="O129" s="1066"/>
      <c r="P129" s="776"/>
      <c r="R129" s="552" t="s">
        <v>937</v>
      </c>
    </row>
    <row r="130" spans="1:18" ht="15" customHeight="1" x14ac:dyDescent="0.25">
      <c r="A130" s="182"/>
      <c r="B130" s="984" t="s">
        <v>910</v>
      </c>
      <c r="C130" s="1065"/>
      <c r="D130" s="369"/>
      <c r="E130" s="156"/>
      <c r="F130" s="1068"/>
      <c r="G130" s="1062"/>
      <c r="H130" s="1069">
        <v>0.15</v>
      </c>
      <c r="I130" s="1069">
        <v>0.15</v>
      </c>
      <c r="J130" s="353">
        <v>0.15</v>
      </c>
      <c r="K130" s="1062"/>
      <c r="L130" s="1064" t="str">
        <f t="shared" ref="L130:M132" si="34">IF(AND(ISNUMBER(D130),ISNUMBER(H130)), D130*H130, "")</f>
        <v/>
      </c>
      <c r="M130" s="84" t="str">
        <f t="shared" si="34"/>
        <v/>
      </c>
      <c r="N130" s="1064" t="str">
        <f>IF(AND(ISNUMBER(F130),ISNUMBER(J130)),F130*J130,"")</f>
        <v/>
      </c>
      <c r="O130" s="20" t="str">
        <f>IF(AND(ISNUMBER(L130),ISNUMBER(M130),ISNUMBER(N130)),SUM(L130:N130),"")</f>
        <v/>
      </c>
      <c r="P130" s="776"/>
      <c r="Q130" s="763">
        <f t="shared" ref="Q130:Q132" si="35">IF(ISNUMBER(O130),1,0)</f>
        <v>0</v>
      </c>
      <c r="R130" s="552" t="s">
        <v>937</v>
      </c>
    </row>
    <row r="131" spans="1:18" ht="15" customHeight="1" x14ac:dyDescent="0.25">
      <c r="A131" s="182"/>
      <c r="B131" s="984" t="s">
        <v>912</v>
      </c>
      <c r="C131" s="1065"/>
      <c r="D131" s="369"/>
      <c r="E131" s="156"/>
      <c r="F131" s="1068"/>
      <c r="G131" s="1062"/>
      <c r="H131" s="1069">
        <v>0.5</v>
      </c>
      <c r="I131" s="1069">
        <v>0.5</v>
      </c>
      <c r="J131" s="353">
        <v>0.5</v>
      </c>
      <c r="K131" s="1062"/>
      <c r="L131" s="1064" t="str">
        <f t="shared" si="34"/>
        <v/>
      </c>
      <c r="M131" s="84" t="str">
        <f t="shared" si="34"/>
        <v/>
      </c>
      <c r="N131" s="1064" t="str">
        <f>IF(AND(ISNUMBER(F131),ISNUMBER(J131)),F131*J131,"")</f>
        <v/>
      </c>
      <c r="O131" s="20" t="str">
        <f>IF(AND(ISNUMBER(L131),ISNUMBER(M131),ISNUMBER(N131)),SUM(L131:N131),"")</f>
        <v/>
      </c>
      <c r="P131" s="776"/>
      <c r="Q131" s="763">
        <f t="shared" si="35"/>
        <v>0</v>
      </c>
      <c r="R131" s="552" t="s">
        <v>937</v>
      </c>
    </row>
    <row r="132" spans="1:18" ht="15" customHeight="1" x14ac:dyDescent="0.25">
      <c r="A132" s="182"/>
      <c r="B132" s="984" t="s">
        <v>913</v>
      </c>
      <c r="C132" s="1065"/>
      <c r="D132" s="369"/>
      <c r="E132" s="156"/>
      <c r="F132" s="1068"/>
      <c r="G132" s="1062"/>
      <c r="H132" s="1069">
        <v>1</v>
      </c>
      <c r="I132" s="1069">
        <v>1</v>
      </c>
      <c r="J132" s="353">
        <v>1</v>
      </c>
      <c r="K132" s="1062"/>
      <c r="L132" s="1064" t="str">
        <f t="shared" si="34"/>
        <v/>
      </c>
      <c r="M132" s="84" t="str">
        <f t="shared" si="34"/>
        <v/>
      </c>
      <c r="N132" s="1064" t="str">
        <f>IF(AND(ISNUMBER(F132),ISNUMBER(J132)),F132*J132,"")</f>
        <v/>
      </c>
      <c r="O132" s="20" t="str">
        <f>IF(AND(ISNUMBER(L132),ISNUMBER(M132),ISNUMBER(N132)),SUM(L132:N132),"")</f>
        <v/>
      </c>
      <c r="P132" s="776"/>
      <c r="Q132" s="763">
        <f t="shared" si="35"/>
        <v>0</v>
      </c>
      <c r="R132" s="552" t="s">
        <v>937</v>
      </c>
    </row>
    <row r="133" spans="1:18" ht="30" customHeight="1" x14ac:dyDescent="0.25">
      <c r="A133" s="182"/>
      <c r="B133" s="364" t="s">
        <v>965</v>
      </c>
      <c r="C133" s="1067" t="s">
        <v>871</v>
      </c>
      <c r="D133" s="372"/>
      <c r="E133" s="1065"/>
      <c r="F133" s="1066"/>
      <c r="G133" s="1062"/>
      <c r="H133" s="351"/>
      <c r="I133" s="1065"/>
      <c r="J133" s="1066"/>
      <c r="K133" s="1062"/>
      <c r="L133" s="351"/>
      <c r="M133" s="1065"/>
      <c r="N133" s="1065"/>
      <c r="O133" s="1066"/>
      <c r="P133" s="776"/>
      <c r="R133" s="552" t="s">
        <v>938</v>
      </c>
    </row>
    <row r="134" spans="1:18" ht="15" customHeight="1" x14ac:dyDescent="0.25">
      <c r="A134" s="182"/>
      <c r="B134" s="985" t="s">
        <v>653</v>
      </c>
      <c r="C134" s="1065"/>
      <c r="D134" s="369"/>
      <c r="E134" s="156"/>
      <c r="F134" s="1068"/>
      <c r="G134" s="1062"/>
      <c r="H134" s="1069">
        <v>0.5</v>
      </c>
      <c r="I134" s="1069">
        <v>0.5</v>
      </c>
      <c r="J134" s="353">
        <v>0.5</v>
      </c>
      <c r="K134" s="1062"/>
      <c r="L134" s="1064" t="str">
        <f>IF(AND(ISNUMBER(D134),ISNUMBER(H134)), D134*H134, "")</f>
        <v/>
      </c>
      <c r="M134" s="84" t="str">
        <f>IF(AND(ISNUMBER(E134),ISNUMBER(I134)), E134*I134, "")</f>
        <v/>
      </c>
      <c r="N134" s="1064" t="str">
        <f>IF(AND(ISNUMBER(F134),ISNUMBER(J134)),F134*J134,"")</f>
        <v/>
      </c>
      <c r="O134" s="20" t="str">
        <f>IF(AND(ISNUMBER(L134),ISNUMBER(M134),ISNUMBER(N134)),SUM(L134:N134),"")</f>
        <v/>
      </c>
      <c r="P134" s="776"/>
      <c r="Q134" s="763">
        <f>IF(ISNUMBER(O134),1,0)</f>
        <v>0</v>
      </c>
      <c r="R134" s="34"/>
    </row>
    <row r="135" spans="1:18" ht="15" customHeight="1" x14ac:dyDescent="0.25">
      <c r="A135" s="182"/>
      <c r="B135" s="985" t="s">
        <v>850</v>
      </c>
      <c r="C135" s="1065"/>
      <c r="D135" s="372"/>
      <c r="E135" s="1065"/>
      <c r="F135" s="1066"/>
      <c r="G135" s="1062"/>
      <c r="H135" s="351"/>
      <c r="I135" s="1065"/>
      <c r="J135" s="1066"/>
      <c r="K135" s="1062"/>
      <c r="L135" s="351"/>
      <c r="M135" s="1065"/>
      <c r="N135" s="1065"/>
      <c r="O135" s="1066"/>
      <c r="P135" s="776"/>
      <c r="R135" s="552" t="s">
        <v>937</v>
      </c>
    </row>
    <row r="136" spans="1:18" ht="15" customHeight="1" x14ac:dyDescent="0.25">
      <c r="A136" s="182"/>
      <c r="B136" s="984" t="s">
        <v>910</v>
      </c>
      <c r="C136" s="1065"/>
      <c r="D136" s="369"/>
      <c r="E136" s="156"/>
      <c r="F136" s="1068"/>
      <c r="G136" s="1062"/>
      <c r="H136" s="1069">
        <v>0.5</v>
      </c>
      <c r="I136" s="1069">
        <v>0.5</v>
      </c>
      <c r="J136" s="353">
        <v>0.5</v>
      </c>
      <c r="K136" s="1062"/>
      <c r="L136" s="1064" t="str">
        <f t="shared" ref="L136:M138" si="36">IF(AND(ISNUMBER(D136),ISNUMBER(H136)), D136*H136, "")</f>
        <v/>
      </c>
      <c r="M136" s="84" t="str">
        <f t="shared" si="36"/>
        <v/>
      </c>
      <c r="N136" s="1064" t="str">
        <f>IF(AND(ISNUMBER(F136),ISNUMBER(J136)),F136*J136,"")</f>
        <v/>
      </c>
      <c r="O136" s="20" t="str">
        <f>IF(AND(ISNUMBER(L136),ISNUMBER(M136),ISNUMBER(N136)),SUM(L136:N136),"")</f>
        <v/>
      </c>
      <c r="P136" s="776"/>
      <c r="Q136" s="763">
        <f t="shared" ref="Q136:Q138" si="37">IF(ISNUMBER(O136),1,0)</f>
        <v>0</v>
      </c>
      <c r="R136" s="552" t="s">
        <v>937</v>
      </c>
    </row>
    <row r="137" spans="1:18" ht="15" customHeight="1" x14ac:dyDescent="0.25">
      <c r="A137" s="182"/>
      <c r="B137" s="984" t="s">
        <v>912</v>
      </c>
      <c r="C137" s="1065"/>
      <c r="D137" s="369"/>
      <c r="E137" s="156"/>
      <c r="F137" s="1068"/>
      <c r="G137" s="1062"/>
      <c r="H137" s="1069">
        <v>0.5</v>
      </c>
      <c r="I137" s="1069">
        <v>0.5</v>
      </c>
      <c r="J137" s="353">
        <v>0.5</v>
      </c>
      <c r="K137" s="1062"/>
      <c r="L137" s="1064" t="str">
        <f t="shared" si="36"/>
        <v/>
      </c>
      <c r="M137" s="84" t="str">
        <f t="shared" si="36"/>
        <v/>
      </c>
      <c r="N137" s="1064" t="str">
        <f>IF(AND(ISNUMBER(F137),ISNUMBER(J137)),F137*J137,"")</f>
        <v/>
      </c>
      <c r="O137" s="20" t="str">
        <f>IF(AND(ISNUMBER(L137),ISNUMBER(M137),ISNUMBER(N137)),SUM(L137:N137),"")</f>
        <v/>
      </c>
      <c r="P137" s="776"/>
      <c r="Q137" s="763">
        <f t="shared" si="37"/>
        <v>0</v>
      </c>
      <c r="R137" s="552" t="s">
        <v>937</v>
      </c>
    </row>
    <row r="138" spans="1:18" ht="15" customHeight="1" x14ac:dyDescent="0.25">
      <c r="A138" s="182"/>
      <c r="B138" s="984" t="s">
        <v>913</v>
      </c>
      <c r="C138" s="1065"/>
      <c r="D138" s="369"/>
      <c r="E138" s="156"/>
      <c r="F138" s="1068"/>
      <c r="G138" s="1062"/>
      <c r="H138" s="1069">
        <v>1</v>
      </c>
      <c r="I138" s="1069">
        <v>1</v>
      </c>
      <c r="J138" s="353">
        <v>1</v>
      </c>
      <c r="K138" s="1062"/>
      <c r="L138" s="1064" t="str">
        <f t="shared" si="36"/>
        <v/>
      </c>
      <c r="M138" s="84" t="str">
        <f t="shared" si="36"/>
        <v/>
      </c>
      <c r="N138" s="1064" t="str">
        <f>IF(AND(ISNUMBER(F138),ISNUMBER(J138)),F138*J138,"")</f>
        <v/>
      </c>
      <c r="O138" s="20" t="str">
        <f>IF(AND(ISNUMBER(L138),ISNUMBER(M138),ISNUMBER(N138)),SUM(L138:N138),"")</f>
        <v/>
      </c>
      <c r="P138" s="776"/>
      <c r="Q138" s="763">
        <f t="shared" si="37"/>
        <v>0</v>
      </c>
      <c r="R138" s="552" t="s">
        <v>937</v>
      </c>
    </row>
    <row r="139" spans="1:18" ht="30" customHeight="1" x14ac:dyDescent="0.25">
      <c r="A139" s="182"/>
      <c r="B139" s="364" t="s">
        <v>916</v>
      </c>
      <c r="C139" s="1067" t="s">
        <v>872</v>
      </c>
      <c r="D139" s="372"/>
      <c r="E139" s="1065"/>
      <c r="F139" s="1066"/>
      <c r="G139" s="1062"/>
      <c r="H139" s="351"/>
      <c r="I139" s="1065"/>
      <c r="J139" s="1066"/>
      <c r="K139" s="1062"/>
      <c r="L139" s="351"/>
      <c r="M139" s="1065"/>
      <c r="N139" s="1065"/>
      <c r="O139" s="1066"/>
      <c r="P139" s="776"/>
      <c r="R139" s="552" t="s">
        <v>938</v>
      </c>
    </row>
    <row r="140" spans="1:18" ht="15" customHeight="1" x14ac:dyDescent="0.25">
      <c r="A140" s="182"/>
      <c r="B140" s="985" t="s">
        <v>653</v>
      </c>
      <c r="C140" s="1065"/>
      <c r="D140" s="369"/>
      <c r="E140" s="156"/>
      <c r="F140" s="1068"/>
      <c r="G140" s="1062"/>
      <c r="H140" s="1069">
        <v>0.5</v>
      </c>
      <c r="I140" s="1069">
        <v>0.5</v>
      </c>
      <c r="J140" s="353">
        <v>1</v>
      </c>
      <c r="K140" s="1062"/>
      <c r="L140" s="1064" t="str">
        <f>IF(AND(ISNUMBER(D140),ISNUMBER(H140)), D140*H140, "")</f>
        <v/>
      </c>
      <c r="M140" s="84" t="str">
        <f>IF(AND(ISNUMBER(E140),ISNUMBER(I140)), E140*I140, "")</f>
        <v/>
      </c>
      <c r="N140" s="1064" t="str">
        <f>IF(AND(ISNUMBER(F140),ISNUMBER(J140)),F140*J140,"")</f>
        <v/>
      </c>
      <c r="O140" s="20" t="str">
        <f>IF(AND(ISNUMBER(L140),ISNUMBER(M140),ISNUMBER(N140)),SUM(L140:N140),"")</f>
        <v/>
      </c>
      <c r="P140" s="776"/>
      <c r="Q140" s="763">
        <f>IF(ISNUMBER(O140),1,0)</f>
        <v>0</v>
      </c>
      <c r="R140" s="34"/>
    </row>
    <row r="141" spans="1:18" ht="15" customHeight="1" x14ac:dyDescent="0.25">
      <c r="A141" s="182"/>
      <c r="B141" s="985" t="s">
        <v>850</v>
      </c>
      <c r="C141" s="1065"/>
      <c r="D141" s="372"/>
      <c r="E141" s="1065"/>
      <c r="F141" s="1066"/>
      <c r="G141" s="1062"/>
      <c r="H141" s="351"/>
      <c r="I141" s="1065"/>
      <c r="J141" s="1066"/>
      <c r="K141" s="1062"/>
      <c r="L141" s="351"/>
      <c r="M141" s="1065"/>
      <c r="N141" s="1065"/>
      <c r="O141" s="1066"/>
      <c r="P141" s="776"/>
      <c r="R141" s="552" t="s">
        <v>937</v>
      </c>
    </row>
    <row r="142" spans="1:18" ht="15" customHeight="1" x14ac:dyDescent="0.25">
      <c r="A142" s="182"/>
      <c r="B142" s="984" t="s">
        <v>910</v>
      </c>
      <c r="C142" s="1065"/>
      <c r="D142" s="369"/>
      <c r="E142" s="156"/>
      <c r="F142" s="1068"/>
      <c r="G142" s="1062"/>
      <c r="H142" s="1069">
        <v>0.5</v>
      </c>
      <c r="I142" s="1069">
        <v>0.5</v>
      </c>
      <c r="J142" s="353">
        <v>1</v>
      </c>
      <c r="K142" s="1062"/>
      <c r="L142" s="1064" t="str">
        <f t="shared" ref="L142:M144" si="38">IF(AND(ISNUMBER(D142),ISNUMBER(H142)), D142*H142, "")</f>
        <v/>
      </c>
      <c r="M142" s="84" t="str">
        <f t="shared" si="38"/>
        <v/>
      </c>
      <c r="N142" s="1064" t="str">
        <f>IF(AND(ISNUMBER(F142),ISNUMBER(J142)),F142*J142,"")</f>
        <v/>
      </c>
      <c r="O142" s="20" t="str">
        <f>IF(AND(ISNUMBER(L142),ISNUMBER(M142),ISNUMBER(N142)),SUM(L142:N142),"")</f>
        <v/>
      </c>
      <c r="P142" s="776"/>
      <c r="Q142" s="763">
        <f t="shared" ref="Q142:Q144" si="39">IF(ISNUMBER(O142),1,0)</f>
        <v>0</v>
      </c>
      <c r="R142" s="552" t="s">
        <v>937</v>
      </c>
    </row>
    <row r="143" spans="1:18" ht="15" customHeight="1" x14ac:dyDescent="0.25">
      <c r="A143" s="182"/>
      <c r="B143" s="984" t="s">
        <v>912</v>
      </c>
      <c r="C143" s="1065"/>
      <c r="D143" s="369"/>
      <c r="E143" s="156"/>
      <c r="F143" s="1068"/>
      <c r="G143" s="1062"/>
      <c r="H143" s="1069">
        <v>0.5</v>
      </c>
      <c r="I143" s="1069">
        <v>0.5</v>
      </c>
      <c r="J143" s="353">
        <v>1</v>
      </c>
      <c r="K143" s="1062"/>
      <c r="L143" s="1064" t="str">
        <f t="shared" si="38"/>
        <v/>
      </c>
      <c r="M143" s="84" t="str">
        <f t="shared" si="38"/>
        <v/>
      </c>
      <c r="N143" s="1064" t="str">
        <f>IF(AND(ISNUMBER(F143),ISNUMBER(J143)),F143*J143,"")</f>
        <v/>
      </c>
      <c r="O143" s="20" t="str">
        <f>IF(AND(ISNUMBER(L143),ISNUMBER(M143),ISNUMBER(N143)),SUM(L143:N143),"")</f>
        <v/>
      </c>
      <c r="P143" s="776"/>
      <c r="Q143" s="763">
        <f t="shared" si="39"/>
        <v>0</v>
      </c>
      <c r="R143" s="552" t="s">
        <v>937</v>
      </c>
    </row>
    <row r="144" spans="1:18" ht="15" customHeight="1" x14ac:dyDescent="0.25">
      <c r="A144" s="182"/>
      <c r="B144" s="984" t="s">
        <v>913</v>
      </c>
      <c r="C144" s="1065"/>
      <c r="D144" s="369"/>
      <c r="E144" s="156"/>
      <c r="F144" s="1068"/>
      <c r="G144" s="1062"/>
      <c r="H144" s="1069">
        <v>1</v>
      </c>
      <c r="I144" s="1069">
        <v>1</v>
      </c>
      <c r="J144" s="353">
        <v>1</v>
      </c>
      <c r="K144" s="1062"/>
      <c r="L144" s="1064" t="str">
        <f t="shared" si="38"/>
        <v/>
      </c>
      <c r="M144" s="84" t="str">
        <f t="shared" si="38"/>
        <v/>
      </c>
      <c r="N144" s="1064" t="str">
        <f>IF(AND(ISNUMBER(F144),ISNUMBER(J144)),F144*J144,"")</f>
        <v/>
      </c>
      <c r="O144" s="20" t="str">
        <f>IF(AND(ISNUMBER(L144),ISNUMBER(M144),ISNUMBER(N144)),SUM(L144:N144),"")</f>
        <v/>
      </c>
      <c r="P144" s="776"/>
      <c r="Q144" s="763">
        <f t="shared" si="39"/>
        <v>0</v>
      </c>
      <c r="R144" s="552" t="s">
        <v>937</v>
      </c>
    </row>
    <row r="145" spans="1:18" ht="30" customHeight="1" x14ac:dyDescent="0.25">
      <c r="A145" s="182"/>
      <c r="B145" s="1087" t="s">
        <v>1009</v>
      </c>
      <c r="C145" s="1067" t="s">
        <v>866</v>
      </c>
      <c r="D145" s="372"/>
      <c r="E145" s="1065"/>
      <c r="F145" s="1066"/>
      <c r="G145" s="1062"/>
      <c r="H145" s="351"/>
      <c r="I145" s="1065"/>
      <c r="J145" s="1066"/>
      <c r="K145" s="1062"/>
      <c r="L145" s="351"/>
      <c r="M145" s="1065"/>
      <c r="N145" s="1065"/>
      <c r="O145" s="1066"/>
      <c r="P145" s="776"/>
      <c r="R145" s="552" t="s">
        <v>938</v>
      </c>
    </row>
    <row r="146" spans="1:18" ht="15" customHeight="1" x14ac:dyDescent="0.25">
      <c r="A146" s="182"/>
      <c r="B146" s="985" t="s">
        <v>653</v>
      </c>
      <c r="C146" s="1065"/>
      <c r="D146" s="369"/>
      <c r="E146" s="156"/>
      <c r="F146" s="1066"/>
      <c r="G146" s="1062"/>
      <c r="H146" s="1069">
        <v>0.5</v>
      </c>
      <c r="I146" s="1069">
        <v>0.5</v>
      </c>
      <c r="J146" s="1066"/>
      <c r="K146" s="1062"/>
      <c r="L146" s="1064" t="str">
        <f>IF(AND(ISNUMBER(D146),ISNUMBER(H146)), D146*H146, "")</f>
        <v/>
      </c>
      <c r="M146" s="84" t="str">
        <f>IF(AND(ISNUMBER(E146),ISNUMBER(I146)), E146*I146, "")</f>
        <v/>
      </c>
      <c r="N146" s="1065"/>
      <c r="O146" s="20" t="str">
        <f>IF(AND(ISNUMBER(L146),ISNUMBER(M146)),SUM(L146:M146),"")</f>
        <v/>
      </c>
      <c r="P146" s="776"/>
      <c r="Q146" s="763">
        <f>IF(ISNUMBER(O146),1,0)</f>
        <v>0</v>
      </c>
      <c r="R146" s="34"/>
    </row>
    <row r="147" spans="1:18" ht="15" customHeight="1" x14ac:dyDescent="0.25">
      <c r="A147" s="182"/>
      <c r="B147" s="985" t="s">
        <v>850</v>
      </c>
      <c r="C147" s="1065"/>
      <c r="D147" s="372"/>
      <c r="E147" s="1065"/>
      <c r="F147" s="1066"/>
      <c r="G147" s="1062"/>
      <c r="H147" s="351"/>
      <c r="I147" s="1065"/>
      <c r="J147" s="1066"/>
      <c r="K147" s="1062"/>
      <c r="L147" s="351"/>
      <c r="M147" s="1065"/>
      <c r="N147" s="1065"/>
      <c r="O147" s="1066"/>
      <c r="P147" s="776"/>
      <c r="R147" s="552" t="s">
        <v>937</v>
      </c>
    </row>
    <row r="148" spans="1:18" ht="15" customHeight="1" x14ac:dyDescent="0.25">
      <c r="A148" s="182"/>
      <c r="B148" s="984" t="s">
        <v>910</v>
      </c>
      <c r="C148" s="1065"/>
      <c r="D148" s="369"/>
      <c r="E148" s="156"/>
      <c r="F148" s="1066"/>
      <c r="G148" s="1062"/>
      <c r="H148" s="1069">
        <v>0.5</v>
      </c>
      <c r="I148" s="1069">
        <v>0.5</v>
      </c>
      <c r="J148" s="1066"/>
      <c r="K148" s="1062"/>
      <c r="L148" s="1064" t="str">
        <f t="shared" ref="L148:M150" si="40">IF(AND(ISNUMBER(D148),ISNUMBER(H148)), D148*H148, "")</f>
        <v/>
      </c>
      <c r="M148" s="84" t="str">
        <f t="shared" si="40"/>
        <v/>
      </c>
      <c r="N148" s="1065"/>
      <c r="O148" s="20" t="str">
        <f t="shared" ref="O148:O150" si="41">IF(AND(ISNUMBER(L148),ISNUMBER(M148)),SUM(L148:M148),"")</f>
        <v/>
      </c>
      <c r="P148" s="776"/>
      <c r="Q148" s="763">
        <f t="shared" ref="Q148:Q150" si="42">IF(ISNUMBER(O148),1,0)</f>
        <v>0</v>
      </c>
      <c r="R148" s="552" t="s">
        <v>937</v>
      </c>
    </row>
    <row r="149" spans="1:18" ht="15" customHeight="1" x14ac:dyDescent="0.25">
      <c r="A149" s="182"/>
      <c r="B149" s="984" t="s">
        <v>912</v>
      </c>
      <c r="C149" s="1065"/>
      <c r="D149" s="369"/>
      <c r="E149" s="156"/>
      <c r="F149" s="1066"/>
      <c r="G149" s="1062"/>
      <c r="H149" s="1069">
        <v>0.5</v>
      </c>
      <c r="I149" s="1069">
        <v>0.5</v>
      </c>
      <c r="J149" s="1066"/>
      <c r="K149" s="1062"/>
      <c r="L149" s="1064" t="str">
        <f t="shared" si="40"/>
        <v/>
      </c>
      <c r="M149" s="84" t="str">
        <f t="shared" si="40"/>
        <v/>
      </c>
      <c r="N149" s="1065"/>
      <c r="O149" s="20" t="str">
        <f t="shared" si="41"/>
        <v/>
      </c>
      <c r="P149" s="776"/>
      <c r="Q149" s="763">
        <f t="shared" si="42"/>
        <v>0</v>
      </c>
      <c r="R149" s="552" t="s">
        <v>937</v>
      </c>
    </row>
    <row r="150" spans="1:18" ht="15" customHeight="1" x14ac:dyDescent="0.25">
      <c r="A150" s="182"/>
      <c r="B150" s="984" t="s">
        <v>913</v>
      </c>
      <c r="C150" s="1065"/>
      <c r="D150" s="369"/>
      <c r="E150" s="156"/>
      <c r="F150" s="1066"/>
      <c r="G150" s="1062"/>
      <c r="H150" s="1069">
        <v>1</v>
      </c>
      <c r="I150" s="1069">
        <v>1</v>
      </c>
      <c r="J150" s="1066"/>
      <c r="K150" s="1062"/>
      <c r="L150" s="1064" t="str">
        <f t="shared" si="40"/>
        <v/>
      </c>
      <c r="M150" s="84" t="str">
        <f t="shared" si="40"/>
        <v/>
      </c>
      <c r="N150" s="1065"/>
      <c r="O150" s="20" t="str">
        <f t="shared" si="41"/>
        <v/>
      </c>
      <c r="P150" s="776"/>
      <c r="Q150" s="763">
        <f t="shared" si="42"/>
        <v>0</v>
      </c>
      <c r="R150" s="552" t="s">
        <v>937</v>
      </c>
    </row>
    <row r="151" spans="1:18" ht="30" customHeight="1" x14ac:dyDescent="0.25">
      <c r="A151" s="182"/>
      <c r="B151" s="1087" t="s">
        <v>1010</v>
      </c>
      <c r="C151" s="1067" t="s">
        <v>1015</v>
      </c>
      <c r="D151" s="372"/>
      <c r="E151" s="1065"/>
      <c r="F151" s="1066"/>
      <c r="G151" s="1062"/>
      <c r="H151" s="351"/>
      <c r="I151" s="1065"/>
      <c r="J151" s="1066"/>
      <c r="K151" s="1062"/>
      <c r="L151" s="351"/>
      <c r="M151" s="1065"/>
      <c r="N151" s="1065"/>
      <c r="O151" s="1066"/>
      <c r="P151" s="776"/>
      <c r="R151" s="552" t="s">
        <v>938</v>
      </c>
    </row>
    <row r="152" spans="1:18" ht="15" customHeight="1" x14ac:dyDescent="0.25">
      <c r="A152" s="182"/>
      <c r="B152" s="985" t="s">
        <v>653</v>
      </c>
      <c r="C152" s="1065"/>
      <c r="D152" s="369"/>
      <c r="E152" s="156"/>
      <c r="F152" s="1066"/>
      <c r="G152" s="1062"/>
      <c r="H152" s="1069">
        <v>0</v>
      </c>
      <c r="I152" s="1069">
        <v>0.5</v>
      </c>
      <c r="J152" s="1066"/>
      <c r="K152" s="1062"/>
      <c r="L152" s="1064" t="str">
        <f>IF(AND(ISNUMBER(D152),ISNUMBER(H152)), D152*H152, "")</f>
        <v/>
      </c>
      <c r="M152" s="84" t="str">
        <f>IF(AND(ISNUMBER(E152),ISNUMBER(I152)), E152*I152, "")</f>
        <v/>
      </c>
      <c r="N152" s="1065"/>
      <c r="O152" s="20" t="str">
        <f>IF(AND(ISNUMBER(L152),ISNUMBER(M152)),SUM(L152:M152),"")</f>
        <v/>
      </c>
      <c r="P152" s="776"/>
      <c r="Q152" s="763">
        <f>IF(ISNUMBER(O152),1,0)</f>
        <v>0</v>
      </c>
    </row>
    <row r="153" spans="1:18" ht="15" customHeight="1" x14ac:dyDescent="0.25">
      <c r="A153" s="182"/>
      <c r="B153" s="985" t="s">
        <v>850</v>
      </c>
      <c r="C153" s="1065"/>
      <c r="D153" s="372"/>
      <c r="E153" s="1065"/>
      <c r="F153" s="1066"/>
      <c r="G153" s="1062"/>
      <c r="H153" s="351"/>
      <c r="I153" s="1065"/>
      <c r="J153" s="1066"/>
      <c r="K153" s="1062"/>
      <c r="L153" s="351"/>
      <c r="M153" s="1065"/>
      <c r="N153" s="1065"/>
      <c r="O153" s="1066"/>
      <c r="P153" s="776"/>
      <c r="R153" s="552" t="s">
        <v>937</v>
      </c>
    </row>
    <row r="154" spans="1:18" ht="15" customHeight="1" x14ac:dyDescent="0.25">
      <c r="A154" s="182"/>
      <c r="B154" s="984" t="s">
        <v>910</v>
      </c>
      <c r="C154" s="1065"/>
      <c r="D154" s="369"/>
      <c r="E154" s="156"/>
      <c r="F154" s="1066"/>
      <c r="G154" s="1062"/>
      <c r="H154" s="1069">
        <v>0</v>
      </c>
      <c r="I154" s="1069">
        <v>0.5</v>
      </c>
      <c r="J154" s="1066"/>
      <c r="K154" s="1062"/>
      <c r="L154" s="1064" t="str">
        <f t="shared" ref="L154:M156" si="43">IF(AND(ISNUMBER(D154),ISNUMBER(H154)), D154*H154, "")</f>
        <v/>
      </c>
      <c r="M154" s="84" t="str">
        <f t="shared" si="43"/>
        <v/>
      </c>
      <c r="N154" s="1065"/>
      <c r="O154" s="20" t="str">
        <f t="shared" ref="O154:O156" si="44">IF(AND(ISNUMBER(L154),ISNUMBER(M154)),SUM(L154:M154),"")</f>
        <v/>
      </c>
      <c r="P154" s="776"/>
      <c r="Q154" s="763">
        <f t="shared" ref="Q154:Q156" si="45">IF(ISNUMBER(O154),1,0)</f>
        <v>0</v>
      </c>
      <c r="R154" s="574" t="s">
        <v>937</v>
      </c>
    </row>
    <row r="155" spans="1:18" ht="15" customHeight="1" x14ac:dyDescent="0.25">
      <c r="A155" s="182"/>
      <c r="B155" s="984" t="s">
        <v>912</v>
      </c>
      <c r="C155" s="1065"/>
      <c r="D155" s="369"/>
      <c r="E155" s="156"/>
      <c r="F155" s="1066"/>
      <c r="G155" s="1062"/>
      <c r="H155" s="1069">
        <v>0.5</v>
      </c>
      <c r="I155" s="1069">
        <v>0.5</v>
      </c>
      <c r="J155" s="1066"/>
      <c r="K155" s="1062"/>
      <c r="L155" s="1064" t="str">
        <f t="shared" si="43"/>
        <v/>
      </c>
      <c r="M155" s="84" t="str">
        <f t="shared" si="43"/>
        <v/>
      </c>
      <c r="N155" s="1065"/>
      <c r="O155" s="20" t="str">
        <f t="shared" si="44"/>
        <v/>
      </c>
      <c r="P155" s="776"/>
      <c r="Q155" s="763">
        <f t="shared" si="45"/>
        <v>0</v>
      </c>
      <c r="R155" s="552" t="s">
        <v>937</v>
      </c>
    </row>
    <row r="156" spans="1:18" ht="15" customHeight="1" x14ac:dyDescent="0.25">
      <c r="A156" s="182"/>
      <c r="B156" s="984" t="s">
        <v>913</v>
      </c>
      <c r="C156" s="1065"/>
      <c r="D156" s="369"/>
      <c r="E156" s="156"/>
      <c r="F156" s="1066"/>
      <c r="G156" s="1062"/>
      <c r="H156" s="1069">
        <v>1</v>
      </c>
      <c r="I156" s="1069">
        <v>1</v>
      </c>
      <c r="J156" s="1066"/>
      <c r="K156" s="1062"/>
      <c r="L156" s="1064" t="str">
        <f t="shared" si="43"/>
        <v/>
      </c>
      <c r="M156" s="84" t="str">
        <f t="shared" si="43"/>
        <v/>
      </c>
      <c r="N156" s="1065"/>
      <c r="O156" s="20" t="str">
        <f t="shared" si="44"/>
        <v/>
      </c>
      <c r="P156" s="776"/>
      <c r="Q156" s="763">
        <f t="shared" si="45"/>
        <v>0</v>
      </c>
      <c r="R156" s="552" t="s">
        <v>937</v>
      </c>
    </row>
    <row r="157" spans="1:18" ht="30" customHeight="1" x14ac:dyDescent="0.25">
      <c r="A157" s="182"/>
      <c r="B157" s="364" t="s">
        <v>917</v>
      </c>
      <c r="C157" s="1067" t="s">
        <v>873</v>
      </c>
      <c r="D157" s="372"/>
      <c r="E157" s="1065"/>
      <c r="F157" s="1066"/>
      <c r="G157" s="1062"/>
      <c r="H157" s="351"/>
      <c r="I157" s="1065"/>
      <c r="J157" s="1066"/>
      <c r="K157" s="1062"/>
      <c r="L157" s="351"/>
      <c r="M157" s="1065"/>
      <c r="N157" s="1065"/>
      <c r="O157" s="1066"/>
      <c r="P157" s="776"/>
      <c r="R157" s="552" t="s">
        <v>938</v>
      </c>
    </row>
    <row r="158" spans="1:18" ht="15" customHeight="1" x14ac:dyDescent="0.25">
      <c r="A158" s="182"/>
      <c r="B158" s="985" t="s">
        <v>653</v>
      </c>
      <c r="C158" s="1065"/>
      <c r="D158" s="369"/>
      <c r="E158" s="156"/>
      <c r="F158" s="1066"/>
      <c r="G158" s="1062"/>
      <c r="H158" s="1069">
        <v>0.5</v>
      </c>
      <c r="I158" s="1069">
        <v>0.5</v>
      </c>
      <c r="J158" s="1066"/>
      <c r="K158" s="1062"/>
      <c r="L158" s="1064" t="str">
        <f>IF(AND(ISNUMBER(D158),ISNUMBER(H158)), D158*H158, "")</f>
        <v/>
      </c>
      <c r="M158" s="84" t="str">
        <f>IF(AND(ISNUMBER(E158),ISNUMBER(I158)), E158*I158, "")</f>
        <v/>
      </c>
      <c r="N158" s="1065"/>
      <c r="O158" s="20" t="str">
        <f>IF(AND(ISNUMBER(L158),ISNUMBER(M158)),SUM(L158:M158),"")</f>
        <v/>
      </c>
      <c r="P158" s="776"/>
      <c r="Q158" s="763">
        <f>IF(ISNUMBER(O158),1,0)</f>
        <v>0</v>
      </c>
      <c r="R158" s="34"/>
    </row>
    <row r="159" spans="1:18" ht="15" customHeight="1" x14ac:dyDescent="0.25">
      <c r="A159" s="182"/>
      <c r="B159" s="985" t="s">
        <v>850</v>
      </c>
      <c r="C159" s="1065"/>
      <c r="D159" s="372"/>
      <c r="E159" s="1065"/>
      <c r="F159" s="1066"/>
      <c r="G159" s="1062"/>
      <c r="H159" s="351"/>
      <c r="I159" s="1065"/>
      <c r="J159" s="1066"/>
      <c r="K159" s="1062"/>
      <c r="L159" s="351"/>
      <c r="M159" s="1065"/>
      <c r="N159" s="1065"/>
      <c r="O159" s="1066"/>
      <c r="P159" s="776"/>
      <c r="R159" s="552" t="s">
        <v>937</v>
      </c>
    </row>
    <row r="160" spans="1:18" ht="15" customHeight="1" x14ac:dyDescent="0.25">
      <c r="A160" s="182"/>
      <c r="B160" s="984" t="s">
        <v>910</v>
      </c>
      <c r="C160" s="1065"/>
      <c r="D160" s="369"/>
      <c r="E160" s="156"/>
      <c r="F160" s="1066"/>
      <c r="G160" s="1062"/>
      <c r="H160" s="1069">
        <v>0.5</v>
      </c>
      <c r="I160" s="1069">
        <v>0.5</v>
      </c>
      <c r="J160" s="1066"/>
      <c r="K160" s="1062"/>
      <c r="L160" s="1064" t="str">
        <f t="shared" ref="L160:M162" si="46">IF(AND(ISNUMBER(D160),ISNUMBER(H160)), D160*H160, "")</f>
        <v/>
      </c>
      <c r="M160" s="84" t="str">
        <f t="shared" si="46"/>
        <v/>
      </c>
      <c r="N160" s="1065"/>
      <c r="O160" s="20" t="str">
        <f t="shared" ref="O160:O162" si="47">IF(AND(ISNUMBER(L160),ISNUMBER(M160)),SUM(L160:M160),"")</f>
        <v/>
      </c>
      <c r="P160" s="776"/>
      <c r="Q160" s="763">
        <f t="shared" ref="Q160:Q162" si="48">IF(ISNUMBER(O160),1,0)</f>
        <v>0</v>
      </c>
      <c r="R160" s="552" t="s">
        <v>937</v>
      </c>
    </row>
    <row r="161" spans="1:18" ht="15" customHeight="1" x14ac:dyDescent="0.25">
      <c r="A161" s="182"/>
      <c r="B161" s="984" t="s">
        <v>912</v>
      </c>
      <c r="C161" s="1065"/>
      <c r="D161" s="369"/>
      <c r="E161" s="156"/>
      <c r="F161" s="1066"/>
      <c r="G161" s="1062"/>
      <c r="H161" s="1069">
        <v>0.5</v>
      </c>
      <c r="I161" s="1069">
        <v>0.5</v>
      </c>
      <c r="J161" s="1066"/>
      <c r="K161" s="1062"/>
      <c r="L161" s="1064" t="str">
        <f t="shared" si="46"/>
        <v/>
      </c>
      <c r="M161" s="84" t="str">
        <f t="shared" si="46"/>
        <v/>
      </c>
      <c r="N161" s="1065"/>
      <c r="O161" s="20" t="str">
        <f t="shared" si="47"/>
        <v/>
      </c>
      <c r="P161" s="776"/>
      <c r="Q161" s="763">
        <f t="shared" si="48"/>
        <v>0</v>
      </c>
      <c r="R161" s="552" t="s">
        <v>937</v>
      </c>
    </row>
    <row r="162" spans="1:18" ht="15" customHeight="1" x14ac:dyDescent="0.25">
      <c r="A162" s="182"/>
      <c r="B162" s="984" t="s">
        <v>913</v>
      </c>
      <c r="C162" s="1065"/>
      <c r="D162" s="369"/>
      <c r="E162" s="156"/>
      <c r="F162" s="1066"/>
      <c r="G162" s="1062"/>
      <c r="H162" s="1069">
        <v>1</v>
      </c>
      <c r="I162" s="1069">
        <v>1</v>
      </c>
      <c r="J162" s="1066"/>
      <c r="K162" s="1062"/>
      <c r="L162" s="1064" t="str">
        <f t="shared" si="46"/>
        <v/>
      </c>
      <c r="M162" s="84" t="str">
        <f t="shared" si="46"/>
        <v/>
      </c>
      <c r="N162" s="1065"/>
      <c r="O162" s="20" t="str">
        <f t="shared" si="47"/>
        <v/>
      </c>
      <c r="P162" s="776"/>
      <c r="Q162" s="763">
        <f t="shared" si="48"/>
        <v>0</v>
      </c>
      <c r="R162" s="552" t="s">
        <v>937</v>
      </c>
    </row>
    <row r="163" spans="1:18" ht="30" customHeight="1" x14ac:dyDescent="0.25">
      <c r="A163" s="182"/>
      <c r="B163" s="364" t="s">
        <v>918</v>
      </c>
      <c r="C163" s="1067" t="s">
        <v>874</v>
      </c>
      <c r="D163" s="372"/>
      <c r="E163" s="1065"/>
      <c r="F163" s="1066"/>
      <c r="G163" s="1062"/>
      <c r="H163" s="351"/>
      <c r="I163" s="1065"/>
      <c r="J163" s="1066"/>
      <c r="K163" s="1062"/>
      <c r="L163" s="351"/>
      <c r="M163" s="1065"/>
      <c r="N163" s="1065"/>
      <c r="O163" s="1066"/>
      <c r="P163" s="776"/>
      <c r="R163" s="552" t="s">
        <v>938</v>
      </c>
    </row>
    <row r="164" spans="1:18" ht="15" customHeight="1" x14ac:dyDescent="0.25">
      <c r="A164" s="182"/>
      <c r="B164" s="985" t="s">
        <v>653</v>
      </c>
      <c r="C164" s="1065"/>
      <c r="D164" s="369"/>
      <c r="E164" s="156"/>
      <c r="F164" s="1068"/>
      <c r="G164" s="1062"/>
      <c r="H164" s="1069">
        <v>0.5</v>
      </c>
      <c r="I164" s="1069">
        <v>0.5</v>
      </c>
      <c r="J164" s="353">
        <v>0.65</v>
      </c>
      <c r="K164" s="1062"/>
      <c r="L164" s="1064" t="str">
        <f>IF(AND(ISNUMBER(D164),ISNUMBER(H164)), D164*H164, "")</f>
        <v/>
      </c>
      <c r="M164" s="84" t="str">
        <f>IF(AND(ISNUMBER(E164),ISNUMBER(I164)), E164*I164, "")</f>
        <v/>
      </c>
      <c r="N164" s="1064" t="str">
        <f>IF(AND(ISNUMBER(F164),ISNUMBER(J164)),F164*J164,"")</f>
        <v/>
      </c>
      <c r="O164" s="20" t="str">
        <f>IF(AND(ISNUMBER(L164),ISNUMBER(M164),ISNUMBER(N164)),SUM(L164:N164),"")</f>
        <v/>
      </c>
      <c r="P164" s="776"/>
      <c r="Q164" s="763">
        <f>IF(ISNUMBER(O164),1,0)</f>
        <v>0</v>
      </c>
      <c r="R164" s="34"/>
    </row>
    <row r="165" spans="1:18" ht="15" customHeight="1" x14ac:dyDescent="0.25">
      <c r="A165" s="182"/>
      <c r="B165" s="985" t="s">
        <v>850</v>
      </c>
      <c r="C165" s="1065"/>
      <c r="D165" s="372"/>
      <c r="E165" s="1065"/>
      <c r="F165" s="1066"/>
      <c r="G165" s="1062"/>
      <c r="H165" s="351"/>
      <c r="I165" s="1065"/>
      <c r="J165" s="1066"/>
      <c r="K165" s="1062"/>
      <c r="L165" s="351"/>
      <c r="M165" s="1065"/>
      <c r="N165" s="1065"/>
      <c r="O165" s="1066"/>
      <c r="P165" s="776"/>
      <c r="R165" s="552" t="s">
        <v>937</v>
      </c>
    </row>
    <row r="166" spans="1:18" ht="15" customHeight="1" x14ac:dyDescent="0.25">
      <c r="A166" s="182"/>
      <c r="B166" s="984" t="s">
        <v>910</v>
      </c>
      <c r="C166" s="1065"/>
      <c r="D166" s="369"/>
      <c r="E166" s="156"/>
      <c r="F166" s="1068"/>
      <c r="G166" s="1062"/>
      <c r="H166" s="1069">
        <v>0.5</v>
      </c>
      <c r="I166" s="1069">
        <v>0.5</v>
      </c>
      <c r="J166" s="353">
        <v>0.65</v>
      </c>
      <c r="K166" s="1062"/>
      <c r="L166" s="1064" t="str">
        <f t="shared" ref="L166:M168" si="49">IF(AND(ISNUMBER(D166),ISNUMBER(H166)), D166*H166, "")</f>
        <v/>
      </c>
      <c r="M166" s="84" t="str">
        <f t="shared" si="49"/>
        <v/>
      </c>
      <c r="N166" s="1064" t="str">
        <f t="shared" ref="N166:N168" si="50">IF(AND(ISNUMBER(F166),ISNUMBER(J166)),F166*J166,"")</f>
        <v/>
      </c>
      <c r="O166" s="20" t="str">
        <f>IF(AND(ISNUMBER(L166),ISNUMBER(M166),ISNUMBER(N166)),SUM(L166:N166),"")</f>
        <v/>
      </c>
      <c r="P166" s="776"/>
      <c r="Q166" s="763">
        <f t="shared" ref="Q166:Q168" si="51">IF(ISNUMBER(O166),1,0)</f>
        <v>0</v>
      </c>
      <c r="R166" s="552" t="s">
        <v>937</v>
      </c>
    </row>
    <row r="167" spans="1:18" ht="15" customHeight="1" x14ac:dyDescent="0.25">
      <c r="A167" s="182"/>
      <c r="B167" s="984" t="s">
        <v>912</v>
      </c>
      <c r="C167" s="1065"/>
      <c r="D167" s="369"/>
      <c r="E167" s="156"/>
      <c r="F167" s="1068"/>
      <c r="G167" s="1062"/>
      <c r="H167" s="1069">
        <v>0.5</v>
      </c>
      <c r="I167" s="1069">
        <v>0.5</v>
      </c>
      <c r="J167" s="353">
        <v>0.65</v>
      </c>
      <c r="K167" s="1062"/>
      <c r="L167" s="1064" t="str">
        <f t="shared" si="49"/>
        <v/>
      </c>
      <c r="M167" s="84" t="str">
        <f t="shared" si="49"/>
        <v/>
      </c>
      <c r="N167" s="1064" t="str">
        <f t="shared" si="50"/>
        <v/>
      </c>
      <c r="O167" s="20" t="str">
        <f>IF(AND(ISNUMBER(L167),ISNUMBER(M167),ISNUMBER(N167)),SUM(L167:N167),"")</f>
        <v/>
      </c>
      <c r="P167" s="776"/>
      <c r="Q167" s="763">
        <f t="shared" si="51"/>
        <v>0</v>
      </c>
      <c r="R167" s="552" t="s">
        <v>937</v>
      </c>
    </row>
    <row r="168" spans="1:18" ht="15" customHeight="1" x14ac:dyDescent="0.25">
      <c r="A168" s="182"/>
      <c r="B168" s="984" t="s">
        <v>913</v>
      </c>
      <c r="C168" s="1065"/>
      <c r="D168" s="369"/>
      <c r="E168" s="156"/>
      <c r="F168" s="1068"/>
      <c r="G168" s="1062"/>
      <c r="H168" s="1069">
        <v>1</v>
      </c>
      <c r="I168" s="1069">
        <v>1</v>
      </c>
      <c r="J168" s="353">
        <v>1</v>
      </c>
      <c r="K168" s="1062"/>
      <c r="L168" s="1064" t="str">
        <f t="shared" si="49"/>
        <v/>
      </c>
      <c r="M168" s="84" t="str">
        <f t="shared" si="49"/>
        <v/>
      </c>
      <c r="N168" s="1064" t="str">
        <f t="shared" si="50"/>
        <v/>
      </c>
      <c r="O168" s="20" t="str">
        <f>IF(AND(ISNUMBER(L168),ISNUMBER(M168),ISNUMBER(N168)),SUM(L168:N168),"")</f>
        <v/>
      </c>
      <c r="P168" s="776"/>
      <c r="Q168" s="763">
        <f t="shared" si="51"/>
        <v>0</v>
      </c>
      <c r="R168" s="552" t="s">
        <v>937</v>
      </c>
    </row>
    <row r="169" spans="1:18" ht="42.75" x14ac:dyDescent="0.25">
      <c r="A169" s="182"/>
      <c r="B169" s="364" t="s">
        <v>919</v>
      </c>
      <c r="C169" s="1067" t="s">
        <v>875</v>
      </c>
      <c r="D169" s="372"/>
      <c r="E169" s="1065"/>
      <c r="F169" s="1066"/>
      <c r="G169" s="1062"/>
      <c r="H169" s="351"/>
      <c r="I169" s="1065"/>
      <c r="J169" s="1066"/>
      <c r="K169" s="1062"/>
      <c r="L169" s="351"/>
      <c r="M169" s="1065"/>
      <c r="N169" s="1065"/>
      <c r="O169" s="1066"/>
      <c r="P169" s="776"/>
      <c r="R169" s="552" t="s">
        <v>938</v>
      </c>
    </row>
    <row r="170" spans="1:18" ht="15" customHeight="1" x14ac:dyDescent="0.25">
      <c r="A170" s="182"/>
      <c r="B170" s="985" t="s">
        <v>653</v>
      </c>
      <c r="C170" s="1065"/>
      <c r="D170" s="372"/>
      <c r="E170" s="1065"/>
      <c r="F170" s="1068"/>
      <c r="G170" s="1062"/>
      <c r="H170" s="351"/>
      <c r="I170" s="1065"/>
      <c r="J170" s="353">
        <v>0.65</v>
      </c>
      <c r="K170" s="1062"/>
      <c r="L170" s="351"/>
      <c r="M170" s="1065"/>
      <c r="N170" s="1064" t="str">
        <f>IF(AND(ISNUMBER(F170),ISNUMBER(J170)),F170*J170,"")</f>
        <v/>
      </c>
      <c r="O170" s="20" t="str">
        <f>IF(ISNUMBER(N170),N170,"")</f>
        <v/>
      </c>
      <c r="P170" s="776"/>
      <c r="Q170" s="763">
        <f>IF(ISNUMBER(O170),1,0)</f>
        <v>0</v>
      </c>
      <c r="R170" s="34"/>
    </row>
    <row r="171" spans="1:18" ht="15" customHeight="1" x14ac:dyDescent="0.25">
      <c r="A171" s="182"/>
      <c r="B171" s="985" t="s">
        <v>850</v>
      </c>
      <c r="C171" s="1065"/>
      <c r="D171" s="372"/>
      <c r="E171" s="1065"/>
      <c r="F171" s="1066"/>
      <c r="G171" s="1062"/>
      <c r="H171" s="351"/>
      <c r="I171" s="1065"/>
      <c r="J171" s="1066"/>
      <c r="K171" s="1062"/>
      <c r="L171" s="351"/>
      <c r="M171" s="1065"/>
      <c r="N171" s="1065"/>
      <c r="O171" s="1066"/>
      <c r="P171" s="776"/>
      <c r="R171" s="552" t="s">
        <v>937</v>
      </c>
    </row>
    <row r="172" spans="1:18" ht="15" customHeight="1" x14ac:dyDescent="0.25">
      <c r="A172" s="182"/>
      <c r="B172" s="984" t="s">
        <v>910</v>
      </c>
      <c r="C172" s="1065"/>
      <c r="D172" s="372"/>
      <c r="E172" s="1065"/>
      <c r="F172" s="1068"/>
      <c r="G172" s="1062"/>
      <c r="H172" s="351"/>
      <c r="I172" s="1065"/>
      <c r="J172" s="353">
        <v>0.65</v>
      </c>
      <c r="K172" s="1062"/>
      <c r="L172" s="351"/>
      <c r="M172" s="1065"/>
      <c r="N172" s="1064" t="str">
        <f>IF(AND(ISNUMBER(F172),ISNUMBER(J172)),F172*J172,"")</f>
        <v/>
      </c>
      <c r="O172" s="20" t="str">
        <f t="shared" ref="O172:O174" si="52">IF(ISNUMBER(N172),N172,"")</f>
        <v/>
      </c>
      <c r="P172" s="776"/>
      <c r="Q172" s="763">
        <f t="shared" ref="Q172:Q174" si="53">IF(ISNUMBER(O172),1,0)</f>
        <v>0</v>
      </c>
      <c r="R172" s="552" t="s">
        <v>937</v>
      </c>
    </row>
    <row r="173" spans="1:18" ht="15" customHeight="1" x14ac:dyDescent="0.25">
      <c r="A173" s="182"/>
      <c r="B173" s="984" t="s">
        <v>912</v>
      </c>
      <c r="C173" s="1065"/>
      <c r="D173" s="372"/>
      <c r="E173" s="1065"/>
      <c r="F173" s="1068"/>
      <c r="G173" s="1062"/>
      <c r="H173" s="351"/>
      <c r="I173" s="1065"/>
      <c r="J173" s="353">
        <v>0.65</v>
      </c>
      <c r="K173" s="1062"/>
      <c r="L173" s="351"/>
      <c r="M173" s="1065"/>
      <c r="N173" s="1064" t="str">
        <f>IF(AND(ISNUMBER(F173),ISNUMBER(J173)),F173*J173,"")</f>
        <v/>
      </c>
      <c r="O173" s="20" t="str">
        <f t="shared" si="52"/>
        <v/>
      </c>
      <c r="P173" s="776"/>
      <c r="Q173" s="763">
        <f t="shared" si="53"/>
        <v>0</v>
      </c>
      <c r="R173" s="552" t="s">
        <v>937</v>
      </c>
    </row>
    <row r="174" spans="1:18" ht="15" customHeight="1" x14ac:dyDescent="0.25">
      <c r="A174" s="182"/>
      <c r="B174" s="984" t="s">
        <v>913</v>
      </c>
      <c r="C174" s="1065"/>
      <c r="D174" s="372"/>
      <c r="E174" s="1065"/>
      <c r="F174" s="1068"/>
      <c r="G174" s="1062"/>
      <c r="H174" s="351"/>
      <c r="I174" s="1065"/>
      <c r="J174" s="353">
        <v>1</v>
      </c>
      <c r="K174" s="1062"/>
      <c r="L174" s="351"/>
      <c r="M174" s="1065"/>
      <c r="N174" s="1064" t="str">
        <f>IF(AND(ISNUMBER(F174),ISNUMBER(J174)),F174*J174,"")</f>
        <v/>
      </c>
      <c r="O174" s="20" t="str">
        <f t="shared" si="52"/>
        <v/>
      </c>
      <c r="P174" s="776"/>
      <c r="Q174" s="763">
        <f t="shared" si="53"/>
        <v>0</v>
      </c>
      <c r="R174" s="552" t="s">
        <v>937</v>
      </c>
    </row>
    <row r="175" spans="1:18" ht="30" customHeight="1" x14ac:dyDescent="0.25">
      <c r="A175" s="182"/>
      <c r="B175" s="364" t="s">
        <v>920</v>
      </c>
      <c r="C175" s="1067" t="s">
        <v>866</v>
      </c>
      <c r="D175" s="372"/>
      <c r="E175" s="1065"/>
      <c r="F175" s="1066"/>
      <c r="G175" s="1062"/>
      <c r="H175" s="351"/>
      <c r="I175" s="1065"/>
      <c r="J175" s="1066"/>
      <c r="K175" s="1062"/>
      <c r="L175" s="351"/>
      <c r="M175" s="1065"/>
      <c r="N175" s="1065"/>
      <c r="O175" s="1066"/>
      <c r="P175" s="776"/>
      <c r="R175" s="552" t="s">
        <v>938</v>
      </c>
    </row>
    <row r="176" spans="1:18" ht="15" customHeight="1" x14ac:dyDescent="0.25">
      <c r="A176" s="182"/>
      <c r="B176" s="985" t="s">
        <v>653</v>
      </c>
      <c r="C176" s="1065"/>
      <c r="D176" s="369"/>
      <c r="E176" s="156"/>
      <c r="F176" s="1066"/>
      <c r="G176" s="1062"/>
      <c r="H176" s="1069">
        <v>0.5</v>
      </c>
      <c r="I176" s="1069">
        <v>0.5</v>
      </c>
      <c r="J176" s="1066"/>
      <c r="K176" s="1062"/>
      <c r="L176" s="1064" t="str">
        <f>IF(AND(ISNUMBER(D176),ISNUMBER(H176)), D176*H176, "")</f>
        <v/>
      </c>
      <c r="M176" s="84" t="str">
        <f>IF(AND(ISNUMBER(E176),ISNUMBER(I176)), E176*I176, "")</f>
        <v/>
      </c>
      <c r="N176" s="1065"/>
      <c r="O176" s="20" t="str">
        <f>IF(AND(ISNUMBER(L176),ISNUMBER(M176)),SUM(L176:M176),"")</f>
        <v/>
      </c>
      <c r="P176" s="776"/>
      <c r="Q176" s="763">
        <f>IF(ISNUMBER(O176),1,0)</f>
        <v>0</v>
      </c>
      <c r="R176" s="34"/>
    </row>
    <row r="177" spans="1:18" ht="15" customHeight="1" x14ac:dyDescent="0.25">
      <c r="A177" s="182"/>
      <c r="B177" s="985" t="s">
        <v>850</v>
      </c>
      <c r="C177" s="1065"/>
      <c r="D177" s="372"/>
      <c r="E177" s="1065"/>
      <c r="F177" s="1066"/>
      <c r="G177" s="1062"/>
      <c r="H177" s="351"/>
      <c r="I177" s="1065"/>
      <c r="J177" s="1066"/>
      <c r="K177" s="1062"/>
      <c r="L177" s="351"/>
      <c r="M177" s="1065"/>
      <c r="N177" s="1065"/>
      <c r="O177" s="1066"/>
      <c r="P177" s="776"/>
      <c r="R177" s="552" t="s">
        <v>937</v>
      </c>
    </row>
    <row r="178" spans="1:18" ht="15" customHeight="1" x14ac:dyDescent="0.25">
      <c r="A178" s="182"/>
      <c r="B178" s="984" t="s">
        <v>910</v>
      </c>
      <c r="C178" s="1065"/>
      <c r="D178" s="369"/>
      <c r="E178" s="156"/>
      <c r="F178" s="1066"/>
      <c r="G178" s="1062"/>
      <c r="H178" s="1069">
        <v>0.5</v>
      </c>
      <c r="I178" s="1069">
        <v>0.5</v>
      </c>
      <c r="J178" s="1066"/>
      <c r="K178" s="1062"/>
      <c r="L178" s="1064" t="str">
        <f t="shared" ref="L178:M180" si="54">IF(AND(ISNUMBER(D178),ISNUMBER(H178)), D178*H178, "")</f>
        <v/>
      </c>
      <c r="M178" s="84" t="str">
        <f t="shared" si="54"/>
        <v/>
      </c>
      <c r="N178" s="1065"/>
      <c r="O178" s="20" t="str">
        <f t="shared" ref="O178:O180" si="55">IF(AND(ISNUMBER(L178),ISNUMBER(M178)),SUM(L178:M178),"")</f>
        <v/>
      </c>
      <c r="P178" s="776"/>
      <c r="Q178" s="763">
        <f t="shared" ref="Q178:Q180" si="56">IF(ISNUMBER(O178),1,0)</f>
        <v>0</v>
      </c>
      <c r="R178" s="552" t="s">
        <v>937</v>
      </c>
    </row>
    <row r="179" spans="1:18" ht="15" customHeight="1" x14ac:dyDescent="0.25">
      <c r="A179" s="182"/>
      <c r="B179" s="984" t="s">
        <v>912</v>
      </c>
      <c r="C179" s="1065"/>
      <c r="D179" s="369"/>
      <c r="E179" s="156"/>
      <c r="F179" s="1066"/>
      <c r="G179" s="1062"/>
      <c r="H179" s="1069">
        <v>0.5</v>
      </c>
      <c r="I179" s="1069">
        <v>0.5</v>
      </c>
      <c r="J179" s="1066"/>
      <c r="K179" s="1062"/>
      <c r="L179" s="1064" t="str">
        <f t="shared" si="54"/>
        <v/>
      </c>
      <c r="M179" s="84" t="str">
        <f t="shared" si="54"/>
        <v/>
      </c>
      <c r="N179" s="1065"/>
      <c r="O179" s="20" t="str">
        <f t="shared" si="55"/>
        <v/>
      </c>
      <c r="P179" s="776"/>
      <c r="Q179" s="763">
        <f t="shared" si="56"/>
        <v>0</v>
      </c>
      <c r="R179" s="552" t="s">
        <v>937</v>
      </c>
    </row>
    <row r="180" spans="1:18" ht="15" customHeight="1" x14ac:dyDescent="0.25">
      <c r="A180" s="182"/>
      <c r="B180" s="984" t="s">
        <v>913</v>
      </c>
      <c r="C180" s="1065"/>
      <c r="D180" s="369"/>
      <c r="E180" s="156"/>
      <c r="F180" s="1066"/>
      <c r="G180" s="1062"/>
      <c r="H180" s="1069">
        <v>1</v>
      </c>
      <c r="I180" s="1069">
        <v>1</v>
      </c>
      <c r="J180" s="1066"/>
      <c r="K180" s="1062"/>
      <c r="L180" s="1064" t="str">
        <f t="shared" si="54"/>
        <v/>
      </c>
      <c r="M180" s="84" t="str">
        <f t="shared" si="54"/>
        <v/>
      </c>
      <c r="N180" s="1065"/>
      <c r="O180" s="20" t="str">
        <f t="shared" si="55"/>
        <v/>
      </c>
      <c r="P180" s="776"/>
      <c r="Q180" s="763">
        <f t="shared" si="56"/>
        <v>0</v>
      </c>
      <c r="R180" s="552" t="s">
        <v>937</v>
      </c>
    </row>
    <row r="181" spans="1:18" ht="42.75" x14ac:dyDescent="0.25">
      <c r="A181" s="182"/>
      <c r="B181" s="364" t="s">
        <v>921</v>
      </c>
      <c r="C181" s="1067" t="s">
        <v>876</v>
      </c>
      <c r="D181" s="372"/>
      <c r="E181" s="1065"/>
      <c r="F181" s="1066"/>
      <c r="G181" s="1062"/>
      <c r="H181" s="351"/>
      <c r="I181" s="1065"/>
      <c r="J181" s="1066"/>
      <c r="K181" s="1062"/>
      <c r="L181" s="351"/>
      <c r="M181" s="1065"/>
      <c r="N181" s="1065"/>
      <c r="O181" s="1066"/>
      <c r="P181" s="776"/>
      <c r="R181" s="552" t="s">
        <v>938</v>
      </c>
    </row>
    <row r="182" spans="1:18" ht="15" customHeight="1" x14ac:dyDescent="0.25">
      <c r="A182" s="182"/>
      <c r="B182" s="985" t="s">
        <v>653</v>
      </c>
      <c r="C182" s="1065"/>
      <c r="D182" s="369"/>
      <c r="E182" s="156"/>
      <c r="F182" s="1068"/>
      <c r="G182" s="1062"/>
      <c r="H182" s="1069">
        <v>0.5</v>
      </c>
      <c r="I182" s="1069">
        <v>0.5</v>
      </c>
      <c r="J182" s="353">
        <v>0.85</v>
      </c>
      <c r="K182" s="1062"/>
      <c r="L182" s="1064" t="str">
        <f>IF(AND(ISNUMBER(D182),ISNUMBER(H182)), D182*H182, "")</f>
        <v/>
      </c>
      <c r="M182" s="84" t="str">
        <f>IF(AND(ISNUMBER(E182),ISNUMBER(I182)), E182*I182, "")</f>
        <v/>
      </c>
      <c r="N182" s="1064" t="str">
        <f>IF(AND(ISNUMBER(F182),ISNUMBER(J182)),F182*J182,"")</f>
        <v/>
      </c>
      <c r="O182" s="20" t="str">
        <f>IF(AND(ISNUMBER(L182),ISNUMBER(M182),ISNUMBER(N182)),SUM(L182:N182),"")</f>
        <v/>
      </c>
      <c r="P182" s="776"/>
      <c r="Q182" s="763">
        <f>IF(ISNUMBER(O182),1,0)</f>
        <v>0</v>
      </c>
      <c r="R182" s="34"/>
    </row>
    <row r="183" spans="1:18" ht="15" customHeight="1" x14ac:dyDescent="0.25">
      <c r="A183" s="182"/>
      <c r="B183" s="985" t="s">
        <v>850</v>
      </c>
      <c r="C183" s="1065"/>
      <c r="D183" s="372"/>
      <c r="E183" s="1065"/>
      <c r="F183" s="1066"/>
      <c r="G183" s="1062"/>
      <c r="H183" s="351"/>
      <c r="I183" s="1065"/>
      <c r="J183" s="1066"/>
      <c r="K183" s="1062"/>
      <c r="L183" s="351"/>
      <c r="M183" s="1065"/>
      <c r="N183" s="1065"/>
      <c r="O183" s="1066"/>
      <c r="P183" s="776"/>
      <c r="R183" s="552" t="s">
        <v>937</v>
      </c>
    </row>
    <row r="184" spans="1:18" ht="15" customHeight="1" x14ac:dyDescent="0.25">
      <c r="A184" s="182"/>
      <c r="B184" s="984" t="s">
        <v>910</v>
      </c>
      <c r="C184" s="1065"/>
      <c r="D184" s="369"/>
      <c r="E184" s="156"/>
      <c r="F184" s="1068"/>
      <c r="G184" s="1062"/>
      <c r="H184" s="1069">
        <v>0.5</v>
      </c>
      <c r="I184" s="1069">
        <v>0.5</v>
      </c>
      <c r="J184" s="353">
        <v>0.85</v>
      </c>
      <c r="K184" s="1062"/>
      <c r="L184" s="1064" t="str">
        <f t="shared" ref="L184:M186" si="57">IF(AND(ISNUMBER(D184),ISNUMBER(H184)), D184*H184, "")</f>
        <v/>
      </c>
      <c r="M184" s="84" t="str">
        <f t="shared" si="57"/>
        <v/>
      </c>
      <c r="N184" s="1064" t="str">
        <f>IF(AND(ISNUMBER(F184),ISNUMBER(J184)),F184*J184,"")</f>
        <v/>
      </c>
      <c r="O184" s="20" t="str">
        <f>IF(AND(ISNUMBER(L184),ISNUMBER(M184),ISNUMBER(N184)),SUM(L184:N184),"")</f>
        <v/>
      </c>
      <c r="P184" s="776"/>
      <c r="Q184" s="763">
        <f t="shared" ref="Q184:Q186" si="58">IF(ISNUMBER(O184),1,0)</f>
        <v>0</v>
      </c>
      <c r="R184" s="552" t="s">
        <v>937</v>
      </c>
    </row>
    <row r="185" spans="1:18" ht="15" customHeight="1" x14ac:dyDescent="0.25">
      <c r="A185" s="182"/>
      <c r="B185" s="984" t="s">
        <v>912</v>
      </c>
      <c r="C185" s="1065"/>
      <c r="D185" s="369"/>
      <c r="E185" s="156"/>
      <c r="F185" s="1068"/>
      <c r="G185" s="1062"/>
      <c r="H185" s="1069">
        <v>0.5</v>
      </c>
      <c r="I185" s="1069">
        <v>0.5</v>
      </c>
      <c r="J185" s="353">
        <v>0.85</v>
      </c>
      <c r="K185" s="1062"/>
      <c r="L185" s="1064" t="str">
        <f t="shared" si="57"/>
        <v/>
      </c>
      <c r="M185" s="84" t="str">
        <f t="shared" si="57"/>
        <v/>
      </c>
      <c r="N185" s="1064" t="str">
        <f>IF(AND(ISNUMBER(F185),ISNUMBER(J185)),F185*J185,"")</f>
        <v/>
      </c>
      <c r="O185" s="20" t="str">
        <f>IF(AND(ISNUMBER(L185),ISNUMBER(M185),ISNUMBER(N185)),SUM(L185:N185),"")</f>
        <v/>
      </c>
      <c r="P185" s="776"/>
      <c r="Q185" s="763">
        <f t="shared" si="58"/>
        <v>0</v>
      </c>
      <c r="R185" s="552" t="s">
        <v>937</v>
      </c>
    </row>
    <row r="186" spans="1:18" ht="15" customHeight="1" x14ac:dyDescent="0.25">
      <c r="A186" s="182"/>
      <c r="B186" s="984" t="s">
        <v>913</v>
      </c>
      <c r="C186" s="1065"/>
      <c r="D186" s="369"/>
      <c r="E186" s="156"/>
      <c r="F186" s="1068"/>
      <c r="G186" s="1062"/>
      <c r="H186" s="1069">
        <v>1</v>
      </c>
      <c r="I186" s="1069">
        <v>1</v>
      </c>
      <c r="J186" s="353">
        <v>1</v>
      </c>
      <c r="K186" s="1062"/>
      <c r="L186" s="1064" t="str">
        <f t="shared" si="57"/>
        <v/>
      </c>
      <c r="M186" s="84" t="str">
        <f t="shared" si="57"/>
        <v/>
      </c>
      <c r="N186" s="1064" t="str">
        <f>IF(AND(ISNUMBER(F186),ISNUMBER(J186)),F186*J186,"")</f>
        <v/>
      </c>
      <c r="O186" s="20" t="str">
        <f>IF(AND(ISNUMBER(L186),ISNUMBER(M186),ISNUMBER(N186)),SUM(L186:N186),"")</f>
        <v/>
      </c>
      <c r="P186" s="776"/>
      <c r="Q186" s="763">
        <f t="shared" si="58"/>
        <v>0</v>
      </c>
      <c r="R186" s="552" t="s">
        <v>937</v>
      </c>
    </row>
    <row r="187" spans="1:18" ht="15" customHeight="1" x14ac:dyDescent="0.25">
      <c r="A187" s="182"/>
      <c r="B187" s="364" t="s">
        <v>922</v>
      </c>
      <c r="C187" s="1067" t="s">
        <v>877</v>
      </c>
      <c r="D187" s="372"/>
      <c r="E187" s="1065"/>
      <c r="F187" s="1066"/>
      <c r="G187" s="1062"/>
      <c r="H187" s="351"/>
      <c r="I187" s="1065"/>
      <c r="J187" s="1066"/>
      <c r="K187" s="1062"/>
      <c r="L187" s="351"/>
      <c r="M187" s="1065"/>
      <c r="N187" s="1065"/>
      <c r="O187" s="1066"/>
      <c r="P187" s="776"/>
      <c r="R187" s="552" t="s">
        <v>938</v>
      </c>
    </row>
    <row r="188" spans="1:18" ht="15" customHeight="1" x14ac:dyDescent="0.25">
      <c r="A188" s="182"/>
      <c r="B188" s="985" t="s">
        <v>653</v>
      </c>
      <c r="C188" s="1065"/>
      <c r="D188" s="372"/>
      <c r="E188" s="1065"/>
      <c r="F188" s="1068"/>
      <c r="G188" s="1062"/>
      <c r="H188" s="351"/>
      <c r="I188" s="1065"/>
      <c r="J188" s="353">
        <v>0.85</v>
      </c>
      <c r="K188" s="1062"/>
      <c r="L188" s="351"/>
      <c r="M188" s="1065"/>
      <c r="N188" s="1064" t="str">
        <f>IF(AND(ISNUMBER(F188),ISNUMBER(J188)),F188*J188,"")</f>
        <v/>
      </c>
      <c r="O188" s="20" t="str">
        <f>IF(ISNUMBER(N188),N188,"")</f>
        <v/>
      </c>
      <c r="P188" s="776"/>
      <c r="Q188" s="763">
        <f>IF(ISNUMBER(O188),1,0)</f>
        <v>0</v>
      </c>
      <c r="R188" s="34"/>
    </row>
    <row r="189" spans="1:18" ht="15" customHeight="1" x14ac:dyDescent="0.25">
      <c r="A189" s="182"/>
      <c r="B189" s="985" t="s">
        <v>850</v>
      </c>
      <c r="C189" s="1065"/>
      <c r="D189" s="372"/>
      <c r="E189" s="1065"/>
      <c r="F189" s="1066"/>
      <c r="G189" s="1062"/>
      <c r="H189" s="351"/>
      <c r="I189" s="1065"/>
      <c r="J189" s="1066"/>
      <c r="K189" s="1062"/>
      <c r="L189" s="351"/>
      <c r="M189" s="1065"/>
      <c r="N189" s="1065"/>
      <c r="O189" s="1066"/>
      <c r="P189" s="776"/>
      <c r="R189" s="552" t="s">
        <v>937</v>
      </c>
    </row>
    <row r="190" spans="1:18" ht="15" customHeight="1" x14ac:dyDescent="0.25">
      <c r="A190" s="182"/>
      <c r="B190" s="984" t="s">
        <v>910</v>
      </c>
      <c r="C190" s="1065"/>
      <c r="D190" s="372"/>
      <c r="E190" s="1065"/>
      <c r="F190" s="1068"/>
      <c r="G190" s="1062"/>
      <c r="H190" s="351"/>
      <c r="I190" s="1065"/>
      <c r="J190" s="353">
        <v>0.85</v>
      </c>
      <c r="K190" s="1062"/>
      <c r="L190" s="351"/>
      <c r="M190" s="1065"/>
      <c r="N190" s="1064" t="str">
        <f>IF(AND(ISNUMBER(F190),ISNUMBER(J190)),F190*J190,"")</f>
        <v/>
      </c>
      <c r="O190" s="20" t="str">
        <f t="shared" ref="O190:O192" si="59">IF(ISNUMBER(N190),N190,"")</f>
        <v/>
      </c>
      <c r="P190" s="776"/>
      <c r="Q190" s="763">
        <f t="shared" ref="Q190:Q192" si="60">IF(ISNUMBER(O190),1,0)</f>
        <v>0</v>
      </c>
      <c r="R190" s="552" t="s">
        <v>937</v>
      </c>
    </row>
    <row r="191" spans="1:18" ht="15" customHeight="1" x14ac:dyDescent="0.25">
      <c r="A191" s="182"/>
      <c r="B191" s="984" t="s">
        <v>912</v>
      </c>
      <c r="C191" s="1065"/>
      <c r="D191" s="372"/>
      <c r="E191" s="1065"/>
      <c r="F191" s="1068"/>
      <c r="G191" s="1062"/>
      <c r="H191" s="351"/>
      <c r="I191" s="1065"/>
      <c r="J191" s="353">
        <v>0.85</v>
      </c>
      <c r="K191" s="1062"/>
      <c r="L191" s="351"/>
      <c r="M191" s="1065"/>
      <c r="N191" s="1064" t="str">
        <f>IF(AND(ISNUMBER(F191),ISNUMBER(J191)),F191*J191,"")</f>
        <v/>
      </c>
      <c r="O191" s="20" t="str">
        <f t="shared" si="59"/>
        <v/>
      </c>
      <c r="P191" s="776"/>
      <c r="Q191" s="763">
        <f t="shared" si="60"/>
        <v>0</v>
      </c>
      <c r="R191" s="552" t="s">
        <v>937</v>
      </c>
    </row>
    <row r="192" spans="1:18" ht="15" customHeight="1" x14ac:dyDescent="0.25">
      <c r="A192" s="182"/>
      <c r="B192" s="984" t="s">
        <v>913</v>
      </c>
      <c r="C192" s="1065"/>
      <c r="D192" s="372"/>
      <c r="E192" s="1065"/>
      <c r="F192" s="1068"/>
      <c r="G192" s="1062"/>
      <c r="H192" s="351"/>
      <c r="I192" s="1065"/>
      <c r="J192" s="353">
        <v>1</v>
      </c>
      <c r="K192" s="1062"/>
      <c r="L192" s="351"/>
      <c r="M192" s="1065"/>
      <c r="N192" s="1064" t="str">
        <f>IF(AND(ISNUMBER(F192),ISNUMBER(J192)),F192*J192,"")</f>
        <v/>
      </c>
      <c r="O192" s="20" t="str">
        <f t="shared" si="59"/>
        <v/>
      </c>
      <c r="P192" s="776"/>
      <c r="Q192" s="763">
        <f t="shared" si="60"/>
        <v>0</v>
      </c>
      <c r="R192" s="552" t="s">
        <v>937</v>
      </c>
    </row>
    <row r="193" spans="1:18" ht="30" customHeight="1" x14ac:dyDescent="0.25">
      <c r="A193" s="182"/>
      <c r="B193" s="364" t="s">
        <v>923</v>
      </c>
      <c r="C193" s="1067" t="s">
        <v>878</v>
      </c>
      <c r="D193" s="372"/>
      <c r="E193" s="1065"/>
      <c r="F193" s="1066"/>
      <c r="G193" s="1062"/>
      <c r="H193" s="351"/>
      <c r="I193" s="1065"/>
      <c r="J193" s="1066"/>
      <c r="K193" s="1062"/>
      <c r="L193" s="351"/>
      <c r="M193" s="1065"/>
      <c r="N193" s="1065"/>
      <c r="O193" s="1066"/>
      <c r="P193" s="776"/>
      <c r="R193" s="552" t="s">
        <v>938</v>
      </c>
    </row>
    <row r="194" spans="1:18" ht="15" customHeight="1" x14ac:dyDescent="0.25">
      <c r="A194" s="182"/>
      <c r="B194" s="985" t="s">
        <v>653</v>
      </c>
      <c r="C194" s="1065"/>
      <c r="D194" s="369"/>
      <c r="E194" s="156"/>
      <c r="F194" s="1068"/>
      <c r="G194" s="1062"/>
      <c r="H194" s="1069">
        <v>0.5</v>
      </c>
      <c r="I194" s="1069">
        <v>0.5</v>
      </c>
      <c r="J194" s="353">
        <v>0.85</v>
      </c>
      <c r="K194" s="1062"/>
      <c r="L194" s="1064" t="str">
        <f>IF(AND(ISNUMBER(D194),ISNUMBER(H194)), D194*H194, "")</f>
        <v/>
      </c>
      <c r="M194" s="84" t="str">
        <f>IF(AND(ISNUMBER(E194),ISNUMBER(I194)), E194*I194, "")</f>
        <v/>
      </c>
      <c r="N194" s="1064" t="str">
        <f>IF(AND(ISNUMBER(F194),ISNUMBER(J194)),F194*J194,"")</f>
        <v/>
      </c>
      <c r="O194" s="20" t="str">
        <f>IF(AND(ISNUMBER(L194),ISNUMBER(M194),ISNUMBER(N194)),SUM(L194:N194),"")</f>
        <v/>
      </c>
      <c r="P194" s="776"/>
      <c r="Q194" s="763">
        <f>IF(ISNUMBER(O194),1,0)</f>
        <v>0</v>
      </c>
      <c r="R194" s="34"/>
    </row>
    <row r="195" spans="1:18" ht="15" customHeight="1" x14ac:dyDescent="0.25">
      <c r="A195" s="182"/>
      <c r="B195" s="985" t="s">
        <v>850</v>
      </c>
      <c r="C195" s="1065"/>
      <c r="D195" s="372"/>
      <c r="E195" s="1065"/>
      <c r="F195" s="1066"/>
      <c r="G195" s="1062"/>
      <c r="H195" s="351"/>
      <c r="I195" s="1065"/>
      <c r="J195" s="1066"/>
      <c r="K195" s="1062"/>
      <c r="L195" s="351"/>
      <c r="M195" s="1065"/>
      <c r="N195" s="1065"/>
      <c r="O195" s="1066"/>
      <c r="P195" s="776"/>
      <c r="R195" s="552" t="s">
        <v>937</v>
      </c>
    </row>
    <row r="196" spans="1:18" ht="15" customHeight="1" x14ac:dyDescent="0.25">
      <c r="A196" s="182"/>
      <c r="B196" s="984" t="s">
        <v>910</v>
      </c>
      <c r="C196" s="1065"/>
      <c r="D196" s="369"/>
      <c r="E196" s="156"/>
      <c r="F196" s="1068"/>
      <c r="G196" s="1062"/>
      <c r="H196" s="1069">
        <v>0.5</v>
      </c>
      <c r="I196" s="1069">
        <v>0.5</v>
      </c>
      <c r="J196" s="353">
        <v>0.85</v>
      </c>
      <c r="K196" s="1062"/>
      <c r="L196" s="1064" t="str">
        <f t="shared" ref="L196:M198" si="61">IF(AND(ISNUMBER(D196),ISNUMBER(H196)), D196*H196, "")</f>
        <v/>
      </c>
      <c r="M196" s="84" t="str">
        <f t="shared" si="61"/>
        <v/>
      </c>
      <c r="N196" s="1064" t="str">
        <f>IF(AND(ISNUMBER(F196),ISNUMBER(J196)),F196*J196,"")</f>
        <v/>
      </c>
      <c r="O196" s="20" t="str">
        <f>IF(AND(ISNUMBER(L196),ISNUMBER(M196),ISNUMBER(N196)),SUM(L196:N196),"")</f>
        <v/>
      </c>
      <c r="P196" s="776"/>
      <c r="Q196" s="763">
        <f t="shared" ref="Q196:Q198" si="62">IF(ISNUMBER(O196),1,0)</f>
        <v>0</v>
      </c>
      <c r="R196" s="552" t="s">
        <v>937</v>
      </c>
    </row>
    <row r="197" spans="1:18" ht="15" customHeight="1" x14ac:dyDescent="0.25">
      <c r="A197" s="182"/>
      <c r="B197" s="984" t="s">
        <v>912</v>
      </c>
      <c r="C197" s="1065"/>
      <c r="D197" s="369"/>
      <c r="E197" s="156"/>
      <c r="F197" s="1068"/>
      <c r="G197" s="1062"/>
      <c r="H197" s="1069">
        <v>0.5</v>
      </c>
      <c r="I197" s="1069">
        <v>0.5</v>
      </c>
      <c r="J197" s="353">
        <v>0.85</v>
      </c>
      <c r="K197" s="1062"/>
      <c r="L197" s="1064" t="str">
        <f t="shared" si="61"/>
        <v/>
      </c>
      <c r="M197" s="84" t="str">
        <f t="shared" si="61"/>
        <v/>
      </c>
      <c r="N197" s="1064" t="str">
        <f>IF(AND(ISNUMBER(F197),ISNUMBER(J197)),F197*J197,"")</f>
        <v/>
      </c>
      <c r="O197" s="20" t="str">
        <f>IF(AND(ISNUMBER(L197),ISNUMBER(M197),ISNUMBER(N197)),SUM(L197:N197),"")</f>
        <v/>
      </c>
      <c r="P197" s="776"/>
      <c r="Q197" s="763">
        <f t="shared" si="62"/>
        <v>0</v>
      </c>
      <c r="R197" s="552" t="s">
        <v>937</v>
      </c>
    </row>
    <row r="198" spans="1:18" ht="15" customHeight="1" x14ac:dyDescent="0.25">
      <c r="A198" s="182"/>
      <c r="B198" s="984" t="s">
        <v>913</v>
      </c>
      <c r="C198" s="1065"/>
      <c r="D198" s="369"/>
      <c r="E198" s="156"/>
      <c r="F198" s="1068"/>
      <c r="G198" s="1062"/>
      <c r="H198" s="1069">
        <v>1</v>
      </c>
      <c r="I198" s="1069">
        <v>1</v>
      </c>
      <c r="J198" s="353">
        <v>1</v>
      </c>
      <c r="K198" s="1062"/>
      <c r="L198" s="1064" t="str">
        <f t="shared" si="61"/>
        <v/>
      </c>
      <c r="M198" s="84" t="str">
        <f t="shared" si="61"/>
        <v/>
      </c>
      <c r="N198" s="1064" t="str">
        <f>IF(AND(ISNUMBER(F198),ISNUMBER(J198)),F198*J198,"")</f>
        <v/>
      </c>
      <c r="O198" s="20" t="str">
        <f>IF(AND(ISNUMBER(L198),ISNUMBER(M198),ISNUMBER(N198)),SUM(L198:N198),"")</f>
        <v/>
      </c>
      <c r="P198" s="776"/>
      <c r="Q198" s="763">
        <f t="shared" si="62"/>
        <v>0</v>
      </c>
      <c r="R198" s="552" t="s">
        <v>937</v>
      </c>
    </row>
    <row r="199" spans="1:18" ht="15" customHeight="1" x14ac:dyDescent="0.25">
      <c r="A199" s="182"/>
      <c r="B199" s="364" t="s">
        <v>966</v>
      </c>
      <c r="C199" s="1067" t="s">
        <v>879</v>
      </c>
      <c r="D199" s="372"/>
      <c r="E199" s="1065"/>
      <c r="F199" s="1066"/>
      <c r="G199" s="1062"/>
      <c r="H199" s="351"/>
      <c r="I199" s="1065"/>
      <c r="J199" s="1066"/>
      <c r="K199" s="1062"/>
      <c r="L199" s="351"/>
      <c r="M199" s="1065"/>
      <c r="N199" s="1065"/>
      <c r="O199" s="1066"/>
      <c r="P199" s="776"/>
      <c r="R199" s="574" t="s">
        <v>938</v>
      </c>
    </row>
    <row r="200" spans="1:18" ht="15" customHeight="1" x14ac:dyDescent="0.25">
      <c r="A200" s="182"/>
      <c r="B200" s="985" t="s">
        <v>653</v>
      </c>
      <c r="C200" s="1065"/>
      <c r="D200" s="372"/>
      <c r="E200" s="1065"/>
      <c r="F200" s="1068"/>
      <c r="G200" s="1062"/>
      <c r="H200" s="351"/>
      <c r="I200" s="1065"/>
      <c r="J200" s="353">
        <v>0.85</v>
      </c>
      <c r="K200" s="1062"/>
      <c r="L200" s="351"/>
      <c r="M200" s="351"/>
      <c r="N200" s="1064" t="str">
        <f>IF(AND(ISNUMBER(F200),ISNUMBER(J200)),F200*J200,"")</f>
        <v/>
      </c>
      <c r="O200" s="20" t="str">
        <f>IF(ISNUMBER(N200),N200,"")</f>
        <v/>
      </c>
      <c r="P200" s="776"/>
      <c r="Q200" s="763">
        <f>IF(ISNUMBER(O200),1,0)</f>
        <v>0</v>
      </c>
      <c r="R200" s="34"/>
    </row>
    <row r="201" spans="1:18" ht="15" customHeight="1" x14ac:dyDescent="0.25">
      <c r="A201" s="182"/>
      <c r="B201" s="985" t="s">
        <v>850</v>
      </c>
      <c r="C201" s="1065"/>
      <c r="D201" s="372"/>
      <c r="E201" s="1065"/>
      <c r="F201" s="1066"/>
      <c r="G201" s="1062"/>
      <c r="H201" s="351"/>
      <c r="I201" s="1065"/>
      <c r="J201" s="1066"/>
      <c r="K201" s="1062"/>
      <c r="L201" s="351"/>
      <c r="M201" s="351"/>
      <c r="N201" s="1065"/>
      <c r="O201" s="1066"/>
      <c r="P201" s="776"/>
      <c r="R201" s="552" t="s">
        <v>937</v>
      </c>
    </row>
    <row r="202" spans="1:18" ht="15" customHeight="1" x14ac:dyDescent="0.25">
      <c r="A202" s="182"/>
      <c r="B202" s="984" t="s">
        <v>910</v>
      </c>
      <c r="C202" s="1065"/>
      <c r="D202" s="372"/>
      <c r="E202" s="1065"/>
      <c r="F202" s="1068"/>
      <c r="G202" s="1062"/>
      <c r="H202" s="351"/>
      <c r="I202" s="1065"/>
      <c r="J202" s="353">
        <v>0.85</v>
      </c>
      <c r="K202" s="1062"/>
      <c r="L202" s="351"/>
      <c r="M202" s="351"/>
      <c r="N202" s="1064" t="str">
        <f>IF(AND(ISNUMBER(F202),ISNUMBER(J202)),F202*J202,"")</f>
        <v/>
      </c>
      <c r="O202" s="20" t="str">
        <f t="shared" ref="O202:O204" si="63">IF(ISNUMBER(N202),N202,"")</f>
        <v/>
      </c>
      <c r="P202" s="776"/>
      <c r="Q202" s="763">
        <f t="shared" ref="Q202:Q204" si="64">IF(ISNUMBER(O202),1,0)</f>
        <v>0</v>
      </c>
      <c r="R202" s="552" t="s">
        <v>937</v>
      </c>
    </row>
    <row r="203" spans="1:18" ht="15" customHeight="1" x14ac:dyDescent="0.25">
      <c r="A203" s="182"/>
      <c r="B203" s="984" t="s">
        <v>912</v>
      </c>
      <c r="C203" s="1065"/>
      <c r="D203" s="372"/>
      <c r="E203" s="1065"/>
      <c r="F203" s="1068"/>
      <c r="G203" s="1062"/>
      <c r="H203" s="351"/>
      <c r="I203" s="1065"/>
      <c r="J203" s="353">
        <v>0.85</v>
      </c>
      <c r="K203" s="1062"/>
      <c r="L203" s="351"/>
      <c r="M203" s="351"/>
      <c r="N203" s="1064" t="str">
        <f>IF(AND(ISNUMBER(F203),ISNUMBER(J203)),F203*J203,"")</f>
        <v/>
      </c>
      <c r="O203" s="20" t="str">
        <f t="shared" si="63"/>
        <v/>
      </c>
      <c r="P203" s="776"/>
      <c r="Q203" s="763">
        <f t="shared" si="64"/>
        <v>0</v>
      </c>
      <c r="R203" s="552" t="s">
        <v>937</v>
      </c>
    </row>
    <row r="204" spans="1:18" ht="15" customHeight="1" x14ac:dyDescent="0.25">
      <c r="A204" s="182"/>
      <c r="B204" s="984" t="s">
        <v>913</v>
      </c>
      <c r="C204" s="1065"/>
      <c r="D204" s="372"/>
      <c r="E204" s="1065"/>
      <c r="F204" s="1068"/>
      <c r="G204" s="1062"/>
      <c r="H204" s="351"/>
      <c r="I204" s="1065"/>
      <c r="J204" s="353">
        <v>1</v>
      </c>
      <c r="K204" s="1062"/>
      <c r="L204" s="351"/>
      <c r="M204" s="351"/>
      <c r="N204" s="1064" t="str">
        <f>IF(AND(ISNUMBER(F204),ISNUMBER(J204)),F204*J204,"")</f>
        <v/>
      </c>
      <c r="O204" s="20" t="str">
        <f t="shared" si="63"/>
        <v/>
      </c>
      <c r="P204" s="776"/>
      <c r="Q204" s="763">
        <f t="shared" si="64"/>
        <v>0</v>
      </c>
      <c r="R204" s="552" t="s">
        <v>937</v>
      </c>
    </row>
    <row r="205" spans="1:18" ht="30" customHeight="1" x14ac:dyDescent="0.25">
      <c r="A205" s="182"/>
      <c r="B205" s="1087" t="s">
        <v>1011</v>
      </c>
      <c r="C205" s="1067" t="s">
        <v>866</v>
      </c>
      <c r="D205" s="372"/>
      <c r="E205" s="1065"/>
      <c r="F205" s="1066"/>
      <c r="G205" s="1062"/>
      <c r="H205" s="351"/>
      <c r="I205" s="1065"/>
      <c r="J205" s="1066"/>
      <c r="K205" s="1062"/>
      <c r="L205" s="351"/>
      <c r="M205" s="1065"/>
      <c r="N205" s="1065"/>
      <c r="O205" s="1066"/>
      <c r="P205" s="776"/>
      <c r="R205" s="574" t="s">
        <v>886</v>
      </c>
    </row>
    <row r="206" spans="1:18" ht="15" customHeight="1" x14ac:dyDescent="0.25">
      <c r="A206" s="182"/>
      <c r="B206" s="985" t="s">
        <v>653</v>
      </c>
      <c r="C206" s="1065"/>
      <c r="D206" s="369"/>
      <c r="E206" s="156"/>
      <c r="F206" s="1066"/>
      <c r="G206" s="1062"/>
      <c r="H206" s="380">
        <v>0.5</v>
      </c>
      <c r="I206" s="353">
        <v>0.5</v>
      </c>
      <c r="J206" s="549"/>
      <c r="K206" s="1062"/>
      <c r="L206" s="1064" t="str">
        <f>IF(AND(ISNUMBER(D206),ISNUMBER(H206)), D206*H206, "")</f>
        <v/>
      </c>
      <c r="M206" s="84" t="str">
        <f>IF(AND(ISNUMBER(E206),ISNUMBER(I206)), E206*I206, "")</f>
        <v/>
      </c>
      <c r="N206" s="1065"/>
      <c r="O206" s="20" t="str">
        <f t="shared" ref="O206" si="65">IF(AND(ISNUMBER(L206),ISNUMBER(M206)),SUM(L206:M206),"")</f>
        <v/>
      </c>
      <c r="P206" s="776"/>
      <c r="Q206" s="763">
        <f>IF(ISNUMBER(O206),1,0)</f>
        <v>0</v>
      </c>
      <c r="R206" s="552" t="s">
        <v>886</v>
      </c>
    </row>
    <row r="207" spans="1:18" ht="15" customHeight="1" x14ac:dyDescent="0.25">
      <c r="A207" s="182"/>
      <c r="B207" s="985" t="s">
        <v>911</v>
      </c>
      <c r="C207" s="1065"/>
      <c r="D207" s="372"/>
      <c r="E207" s="1065"/>
      <c r="F207" s="1066"/>
      <c r="G207" s="1062"/>
      <c r="H207" s="351"/>
      <c r="I207" s="1065"/>
      <c r="J207" s="549"/>
      <c r="K207" s="1062"/>
      <c r="L207" s="351"/>
      <c r="M207" s="351"/>
      <c r="N207" s="1065"/>
      <c r="O207" s="1066"/>
      <c r="P207" s="776"/>
      <c r="R207" s="552" t="s">
        <v>886</v>
      </c>
    </row>
    <row r="208" spans="1:18" ht="15" customHeight="1" x14ac:dyDescent="0.25">
      <c r="A208" s="182"/>
      <c r="B208" s="984" t="s">
        <v>910</v>
      </c>
      <c r="C208" s="1065"/>
      <c r="D208" s="369"/>
      <c r="E208" s="156"/>
      <c r="F208" s="1066"/>
      <c r="G208" s="1062"/>
      <c r="H208" s="380">
        <v>0.5</v>
      </c>
      <c r="I208" s="353">
        <v>0.5</v>
      </c>
      <c r="J208" s="549"/>
      <c r="K208" s="1062"/>
      <c r="L208" s="1064" t="str">
        <f t="shared" ref="L208:M211" si="66">IF(AND(ISNUMBER(D208),ISNUMBER(H208)), D208*H208, "")</f>
        <v/>
      </c>
      <c r="M208" s="84" t="str">
        <f t="shared" si="66"/>
        <v/>
      </c>
      <c r="N208" s="1065"/>
      <c r="O208" s="20" t="str">
        <f t="shared" ref="O208:O210" si="67">IF(AND(ISNUMBER(L208),ISNUMBER(M208)),SUM(L208:M208),"")</f>
        <v/>
      </c>
      <c r="P208" s="776"/>
      <c r="Q208" s="763">
        <f t="shared" ref="Q208:Q210" si="68">IF(ISNUMBER(O208),1,0)</f>
        <v>0</v>
      </c>
      <c r="R208" s="552" t="s">
        <v>886</v>
      </c>
    </row>
    <row r="209" spans="1:18" ht="15" customHeight="1" x14ac:dyDescent="0.25">
      <c r="A209" s="182"/>
      <c r="B209" s="984" t="s">
        <v>912</v>
      </c>
      <c r="C209" s="1065"/>
      <c r="D209" s="369"/>
      <c r="E209" s="156"/>
      <c r="F209" s="1066"/>
      <c r="G209" s="1062"/>
      <c r="H209" s="380">
        <v>0.5</v>
      </c>
      <c r="I209" s="353">
        <v>0.5</v>
      </c>
      <c r="J209" s="549"/>
      <c r="K209" s="1062"/>
      <c r="L209" s="1064" t="str">
        <f t="shared" si="66"/>
        <v/>
      </c>
      <c r="M209" s="84" t="str">
        <f t="shared" si="66"/>
        <v/>
      </c>
      <c r="N209" s="1065"/>
      <c r="O209" s="20" t="str">
        <f t="shared" si="67"/>
        <v/>
      </c>
      <c r="P209" s="776"/>
      <c r="Q209" s="763">
        <f t="shared" si="68"/>
        <v>0</v>
      </c>
      <c r="R209" s="552" t="s">
        <v>886</v>
      </c>
    </row>
    <row r="210" spans="1:18" ht="15" customHeight="1" x14ac:dyDescent="0.25">
      <c r="A210" s="182"/>
      <c r="B210" s="984" t="s">
        <v>913</v>
      </c>
      <c r="C210" s="1065"/>
      <c r="D210" s="369"/>
      <c r="E210" s="156"/>
      <c r="F210" s="1066"/>
      <c r="G210" s="1062"/>
      <c r="H210" s="380">
        <v>1</v>
      </c>
      <c r="I210" s="353">
        <v>1</v>
      </c>
      <c r="J210" s="549"/>
      <c r="K210" s="1062"/>
      <c r="L210" s="1064" t="str">
        <f t="shared" si="66"/>
        <v/>
      </c>
      <c r="M210" s="84" t="str">
        <f t="shared" si="66"/>
        <v/>
      </c>
      <c r="N210" s="1065"/>
      <c r="O210" s="20" t="str">
        <f t="shared" si="67"/>
        <v/>
      </c>
      <c r="P210" s="776"/>
      <c r="Q210" s="763">
        <f t="shared" si="68"/>
        <v>0</v>
      </c>
      <c r="R210" s="552" t="s">
        <v>886</v>
      </c>
    </row>
    <row r="211" spans="1:18" ht="15" customHeight="1" x14ac:dyDescent="0.25">
      <c r="A211" s="182"/>
      <c r="B211" s="541" t="s">
        <v>700</v>
      </c>
      <c r="C211" s="1067" t="s">
        <v>880</v>
      </c>
      <c r="D211" s="369"/>
      <c r="E211" s="1068"/>
      <c r="F211" s="1068"/>
      <c r="G211" s="1062"/>
      <c r="H211" s="374">
        <v>1</v>
      </c>
      <c r="I211" s="375">
        <v>1</v>
      </c>
      <c r="J211" s="373">
        <v>1</v>
      </c>
      <c r="K211" s="1062"/>
      <c r="L211" s="1064" t="str">
        <f t="shared" si="66"/>
        <v/>
      </c>
      <c r="M211" s="84" t="str">
        <f t="shared" si="66"/>
        <v/>
      </c>
      <c r="N211" s="1064" t="str">
        <f t="shared" ref="N211:N251" si="69">IF(AND(ISNUMBER(F211),ISNUMBER(J211)),F211*J211,"")</f>
        <v/>
      </c>
      <c r="O211" s="20" t="str">
        <f>IF(AND(ISNUMBER(L211),ISNUMBER(M211),ISNUMBER(N211)),SUM(L211:N211),"")</f>
        <v/>
      </c>
      <c r="P211" s="776"/>
      <c r="Q211" s="763">
        <f>IF(ISNUMBER(O211),1,0)</f>
        <v>0</v>
      </c>
      <c r="R211" s="552" t="s">
        <v>886</v>
      </c>
    </row>
    <row r="212" spans="1:18" ht="15" customHeight="1" x14ac:dyDescent="0.25">
      <c r="A212" s="182"/>
      <c r="B212" s="541" t="s">
        <v>226</v>
      </c>
      <c r="C212" s="1065"/>
      <c r="D212" s="1065"/>
      <c r="E212" s="1065"/>
      <c r="F212" s="1066"/>
      <c r="G212" s="1062"/>
      <c r="H212" s="372"/>
      <c r="I212" s="372"/>
      <c r="J212" s="372"/>
      <c r="K212" s="1062"/>
      <c r="L212" s="351"/>
      <c r="M212" s="351"/>
      <c r="N212" s="351"/>
      <c r="O212" s="549"/>
      <c r="P212" s="776"/>
      <c r="R212" s="552" t="s">
        <v>886</v>
      </c>
    </row>
    <row r="213" spans="1:18" ht="15" customHeight="1" x14ac:dyDescent="0.25">
      <c r="A213" s="182"/>
      <c r="B213" s="1049" t="s">
        <v>1012</v>
      </c>
      <c r="C213" s="1065"/>
      <c r="D213" s="1065"/>
      <c r="E213" s="1065"/>
      <c r="F213" s="1068"/>
      <c r="G213" s="1062"/>
      <c r="H213" s="372"/>
      <c r="I213" s="372"/>
      <c r="J213" s="372"/>
      <c r="K213" s="1062"/>
      <c r="L213" s="351"/>
      <c r="M213" s="351"/>
      <c r="N213" s="351"/>
      <c r="O213" s="549"/>
      <c r="P213" s="776"/>
      <c r="R213" s="552" t="s">
        <v>886</v>
      </c>
    </row>
    <row r="214" spans="1:18" ht="30" customHeight="1" x14ac:dyDescent="0.25">
      <c r="A214" s="182"/>
      <c r="B214" s="984" t="s">
        <v>967</v>
      </c>
      <c r="C214" s="1065"/>
      <c r="D214" s="1065"/>
      <c r="E214" s="1065"/>
      <c r="F214" s="1066"/>
      <c r="G214" s="1062"/>
      <c r="H214" s="372"/>
      <c r="I214" s="372"/>
      <c r="J214" s="372"/>
      <c r="K214" s="1062"/>
      <c r="L214" s="351"/>
      <c r="M214" s="351"/>
      <c r="N214" s="351"/>
      <c r="O214" s="549"/>
      <c r="P214" s="776"/>
      <c r="R214" s="552" t="s">
        <v>886</v>
      </c>
    </row>
    <row r="215" spans="1:18" ht="15" customHeight="1" x14ac:dyDescent="0.25">
      <c r="A215" s="565"/>
      <c r="B215" s="989" t="s">
        <v>833</v>
      </c>
      <c r="C215" s="1065"/>
      <c r="D215" s="1065"/>
      <c r="E215" s="1065"/>
      <c r="F215" s="1068"/>
      <c r="G215" s="564"/>
      <c r="H215" s="372"/>
      <c r="I215" s="372"/>
      <c r="J215" s="372"/>
      <c r="K215" s="564"/>
      <c r="L215" s="351"/>
      <c r="M215" s="351"/>
      <c r="N215" s="351"/>
      <c r="O215" s="549"/>
      <c r="P215" s="1875"/>
      <c r="R215" s="543" t="s">
        <v>886</v>
      </c>
    </row>
    <row r="216" spans="1:18" ht="15" customHeight="1" x14ac:dyDescent="0.25">
      <c r="A216" s="565"/>
      <c r="B216" s="989" t="s">
        <v>835</v>
      </c>
      <c r="C216" s="1065"/>
      <c r="D216" s="1065"/>
      <c r="E216" s="1065"/>
      <c r="F216" s="1068"/>
      <c r="G216" s="564"/>
      <c r="H216" s="372"/>
      <c r="I216" s="372"/>
      <c r="J216" s="372"/>
      <c r="K216" s="564"/>
      <c r="L216" s="351"/>
      <c r="M216" s="351"/>
      <c r="N216" s="351"/>
      <c r="O216" s="549"/>
      <c r="P216" s="1875"/>
      <c r="R216" s="543" t="s">
        <v>886</v>
      </c>
    </row>
    <row r="217" spans="1:18" ht="15" customHeight="1" x14ac:dyDescent="0.25">
      <c r="A217" s="182"/>
      <c r="B217" s="370" t="str">
        <f>CONCATENATE("Check: Row ", ROW(B213)," ≥ sum of rows ", ROW(B215), " to ", ROW(B216))</f>
        <v>Check: Row 213 ≥ sum of rows 215 to 216</v>
      </c>
      <c r="C217" s="1065"/>
      <c r="D217" s="1065"/>
      <c r="E217" s="1065"/>
      <c r="F217" s="576" t="str">
        <f>IF(F213&gt;=SUM(F215:F216), "Pass", "Fail")</f>
        <v>Pass</v>
      </c>
      <c r="G217" s="1062"/>
      <c r="H217" s="372"/>
      <c r="I217" s="372"/>
      <c r="J217" s="372"/>
      <c r="K217" s="1062"/>
      <c r="L217" s="351"/>
      <c r="M217" s="351"/>
      <c r="N217" s="351"/>
      <c r="O217" s="549"/>
      <c r="P217" s="776"/>
      <c r="R217" s="552" t="s">
        <v>886</v>
      </c>
    </row>
    <row r="218" spans="1:18" ht="15" customHeight="1" x14ac:dyDescent="0.25">
      <c r="A218" s="182"/>
      <c r="B218" s="985" t="s">
        <v>858</v>
      </c>
      <c r="C218" s="1065"/>
      <c r="D218" s="1065"/>
      <c r="E218" s="1065"/>
      <c r="F218" s="1066"/>
      <c r="G218" s="1062"/>
      <c r="H218" s="372"/>
      <c r="I218" s="372"/>
      <c r="J218" s="372"/>
      <c r="K218" s="1062"/>
      <c r="L218" s="351"/>
      <c r="M218" s="351"/>
      <c r="N218" s="351"/>
      <c r="O218" s="549"/>
      <c r="P218" s="776"/>
      <c r="R218" s="552" t="s">
        <v>886</v>
      </c>
    </row>
    <row r="219" spans="1:18" ht="30" customHeight="1" x14ac:dyDescent="0.25">
      <c r="A219" s="182"/>
      <c r="B219" s="984" t="s">
        <v>968</v>
      </c>
      <c r="C219" s="1065"/>
      <c r="D219" s="1065"/>
      <c r="E219" s="1065"/>
      <c r="F219" s="1068"/>
      <c r="G219" s="1062"/>
      <c r="H219" s="372"/>
      <c r="I219" s="372"/>
      <c r="J219" s="372"/>
      <c r="K219" s="1062"/>
      <c r="L219" s="351"/>
      <c r="M219" s="351"/>
      <c r="N219" s="351"/>
      <c r="O219" s="549"/>
      <c r="P219" s="776"/>
      <c r="R219" s="552" t="s">
        <v>886</v>
      </c>
    </row>
    <row r="220" spans="1:18" ht="15" customHeight="1" x14ac:dyDescent="0.25">
      <c r="A220" s="182"/>
      <c r="B220" s="1104" t="str">
        <f>CONCATENATE("Check: row ",ROW(F219)," is equal to cell ", ADDRESS(ROW('Leverage Ratio'!L13),COLUMN('Leverage Ratio'!L13),4), " in the Leverage Ratio worksheet")</f>
        <v>Check: row 219 is equal to cell L13 in the Leverage Ratio worksheet</v>
      </c>
      <c r="C220" s="1065"/>
      <c r="D220" s="1065"/>
      <c r="E220" s="1065"/>
      <c r="F220" s="576" t="str">
        <f>IF(F219='Leverage Ratio'!L13,"Pass","Fail")</f>
        <v>Pass</v>
      </c>
      <c r="G220" s="1062"/>
      <c r="H220" s="372"/>
      <c r="I220" s="372"/>
      <c r="J220" s="372"/>
      <c r="K220" s="1062"/>
      <c r="L220" s="351"/>
      <c r="M220" s="351"/>
      <c r="N220" s="351"/>
      <c r="O220" s="549"/>
      <c r="P220" s="776"/>
      <c r="R220" s="552" t="s">
        <v>886</v>
      </c>
    </row>
    <row r="221" spans="1:18" ht="30" customHeight="1" x14ac:dyDescent="0.25">
      <c r="A221" s="182"/>
      <c r="B221" s="989" t="s">
        <v>969</v>
      </c>
      <c r="C221" s="1065"/>
      <c r="D221" s="1065"/>
      <c r="E221" s="1065"/>
      <c r="F221" s="1066"/>
      <c r="G221" s="1062"/>
      <c r="H221" s="372"/>
      <c r="I221" s="372"/>
      <c r="J221" s="372"/>
      <c r="K221" s="1062"/>
      <c r="L221" s="351"/>
      <c r="M221" s="351"/>
      <c r="N221" s="351"/>
      <c r="O221" s="549"/>
      <c r="P221" s="776"/>
      <c r="R221" s="552" t="s">
        <v>886</v>
      </c>
    </row>
    <row r="222" spans="1:18" ht="15" customHeight="1" x14ac:dyDescent="0.25">
      <c r="A222" s="182"/>
      <c r="B222" s="563" t="s">
        <v>833</v>
      </c>
      <c r="C222" s="1065"/>
      <c r="D222" s="1065"/>
      <c r="E222" s="1065"/>
      <c r="F222" s="1068"/>
      <c r="G222" s="1062"/>
      <c r="H222" s="372"/>
      <c r="I222" s="372"/>
      <c r="J222" s="372"/>
      <c r="K222" s="1062"/>
      <c r="L222" s="351"/>
      <c r="M222" s="351"/>
      <c r="N222" s="351"/>
      <c r="O222" s="549"/>
      <c r="P222" s="776"/>
      <c r="R222" s="552" t="s">
        <v>886</v>
      </c>
    </row>
    <row r="223" spans="1:18" ht="15" customHeight="1" x14ac:dyDescent="0.25">
      <c r="A223" s="182"/>
      <c r="B223" s="563" t="s">
        <v>835</v>
      </c>
      <c r="C223" s="1065"/>
      <c r="D223" s="1065"/>
      <c r="E223" s="1065"/>
      <c r="F223" s="1068"/>
      <c r="G223" s="1062"/>
      <c r="H223" s="372"/>
      <c r="I223" s="372"/>
      <c r="J223" s="372"/>
      <c r="K223" s="1062"/>
      <c r="L223" s="351"/>
      <c r="M223" s="351"/>
      <c r="N223" s="351"/>
      <c r="O223" s="549"/>
      <c r="P223" s="776"/>
      <c r="R223" s="552" t="s">
        <v>886</v>
      </c>
    </row>
    <row r="224" spans="1:18" ht="15" customHeight="1" x14ac:dyDescent="0.25">
      <c r="A224" s="182"/>
      <c r="B224" s="1104" t="str">
        <f>CONCATENATE("Check: row ", ROW(B219)," ≥ sum of rows ", ROW(B222), " to ", ROW(B223))</f>
        <v>Check: row 219 ≥ sum of rows 222 to 223</v>
      </c>
      <c r="C224" s="1065"/>
      <c r="D224" s="1065"/>
      <c r="E224" s="1065"/>
      <c r="F224" s="576" t="str">
        <f>IF(F219&gt;=SUM(F222:F223),"Pass","Fail")</f>
        <v>Pass</v>
      </c>
      <c r="G224" s="1062"/>
      <c r="H224" s="372"/>
      <c r="I224" s="372"/>
      <c r="J224" s="372"/>
      <c r="K224" s="1062"/>
      <c r="L224" s="351"/>
      <c r="M224" s="351"/>
      <c r="N224" s="351"/>
      <c r="O224" s="549"/>
      <c r="P224" s="776"/>
      <c r="R224" s="552" t="s">
        <v>886</v>
      </c>
    </row>
    <row r="225" spans="1:18" ht="15" customHeight="1" x14ac:dyDescent="0.25">
      <c r="A225" s="182"/>
      <c r="B225" s="984" t="s">
        <v>971</v>
      </c>
      <c r="C225" s="1065"/>
      <c r="D225" s="1065"/>
      <c r="E225" s="1065"/>
      <c r="F225" s="1068"/>
      <c r="G225" s="1062"/>
      <c r="H225" s="372"/>
      <c r="I225" s="372"/>
      <c r="J225" s="372"/>
      <c r="K225" s="1062"/>
      <c r="L225" s="351"/>
      <c r="M225" s="351"/>
      <c r="N225" s="351"/>
      <c r="O225" s="549"/>
      <c r="P225" s="776"/>
      <c r="R225" s="552" t="s">
        <v>886</v>
      </c>
    </row>
    <row r="226" spans="1:18" ht="30" customHeight="1" x14ac:dyDescent="0.25">
      <c r="A226" s="182"/>
      <c r="B226" s="989" t="s">
        <v>970</v>
      </c>
      <c r="C226" s="1065"/>
      <c r="D226" s="1065"/>
      <c r="E226" s="1065"/>
      <c r="F226" s="1066"/>
      <c r="G226" s="1062"/>
      <c r="H226" s="372"/>
      <c r="I226" s="372"/>
      <c r="J226" s="372"/>
      <c r="K226" s="1062"/>
      <c r="L226" s="351"/>
      <c r="M226" s="351"/>
      <c r="N226" s="351"/>
      <c r="O226" s="549"/>
      <c r="P226" s="776"/>
      <c r="R226" s="552" t="s">
        <v>886</v>
      </c>
    </row>
    <row r="227" spans="1:18" ht="15" customHeight="1" x14ac:dyDescent="0.25">
      <c r="A227" s="182"/>
      <c r="B227" s="563" t="s">
        <v>833</v>
      </c>
      <c r="C227" s="1065"/>
      <c r="D227" s="1065"/>
      <c r="E227" s="1065"/>
      <c r="F227" s="1068"/>
      <c r="G227" s="1062"/>
      <c r="H227" s="372"/>
      <c r="I227" s="372"/>
      <c r="J227" s="372"/>
      <c r="K227" s="1062"/>
      <c r="L227" s="351"/>
      <c r="M227" s="351"/>
      <c r="N227" s="351"/>
      <c r="O227" s="549"/>
      <c r="P227" s="776"/>
      <c r="R227" s="552" t="s">
        <v>886</v>
      </c>
    </row>
    <row r="228" spans="1:18" ht="15" customHeight="1" x14ac:dyDescent="0.25">
      <c r="A228" s="182"/>
      <c r="B228" s="563" t="s">
        <v>835</v>
      </c>
      <c r="C228" s="1065"/>
      <c r="D228" s="1065"/>
      <c r="E228" s="1065"/>
      <c r="F228" s="1068"/>
      <c r="G228" s="1062"/>
      <c r="H228" s="372"/>
      <c r="I228" s="372"/>
      <c r="J228" s="372"/>
      <c r="K228" s="1062"/>
      <c r="L228" s="351"/>
      <c r="M228" s="351"/>
      <c r="N228" s="548"/>
      <c r="O228" s="549"/>
      <c r="P228" s="776"/>
      <c r="R228" s="552" t="s">
        <v>886</v>
      </c>
    </row>
    <row r="229" spans="1:18" ht="15" customHeight="1" x14ac:dyDescent="0.25">
      <c r="A229" s="182"/>
      <c r="B229" s="1104" t="str">
        <f>CONCATENATE("Check: row ", ROW(B225)," ≥ sum of rows ", ROW(B227), " to ", ROW(B228))</f>
        <v>Check: row 225 ≥ sum of rows 227 to 228</v>
      </c>
      <c r="C229" s="1065"/>
      <c r="D229" s="1065"/>
      <c r="E229" s="1065"/>
      <c r="F229" s="576" t="str">
        <f>IF(F225&gt;=SUM(F227:F228),"Pass","Fail")</f>
        <v>Pass</v>
      </c>
      <c r="G229" s="1062"/>
      <c r="H229" s="372"/>
      <c r="I229" s="372"/>
      <c r="J229" s="372"/>
      <c r="K229" s="1062"/>
      <c r="L229" s="351"/>
      <c r="M229" s="351"/>
      <c r="N229" s="351"/>
      <c r="O229" s="549"/>
      <c r="P229" s="776"/>
      <c r="R229" s="552" t="s">
        <v>886</v>
      </c>
    </row>
    <row r="230" spans="1:18" ht="30" customHeight="1" x14ac:dyDescent="0.25">
      <c r="A230" s="182"/>
      <c r="B230" s="985" t="s">
        <v>854</v>
      </c>
      <c r="C230" s="1067" t="s">
        <v>881</v>
      </c>
      <c r="D230" s="1065"/>
      <c r="E230" s="1065"/>
      <c r="F230" s="472" t="str">
        <f>IF(AND(ISNUMBER(F213),ISNUMBER(F219)),F213-F219,"")</f>
        <v/>
      </c>
      <c r="G230" s="1062"/>
      <c r="H230" s="372"/>
      <c r="I230" s="372"/>
      <c r="J230" s="373">
        <v>1</v>
      </c>
      <c r="K230" s="1062"/>
      <c r="L230" s="351"/>
      <c r="M230" s="549"/>
      <c r="N230" s="84" t="str">
        <f>IF(AND(ISNUMBER(F230),ISNUMBER(F59),ISNUMBER(J230)),MAX((F230-F59),0)*J230,"")</f>
        <v/>
      </c>
      <c r="O230" s="20" t="str">
        <f t="shared" ref="O230:O231" si="70">IF(ISNUMBER(N230),N230,"")</f>
        <v/>
      </c>
      <c r="P230" s="776"/>
      <c r="Q230" s="990">
        <f>IF(ISNUMBER(O230),1,0)</f>
        <v>0</v>
      </c>
      <c r="R230" s="552" t="s">
        <v>886</v>
      </c>
    </row>
    <row r="231" spans="1:18" ht="15" customHeight="1" x14ac:dyDescent="0.25">
      <c r="A231" s="182"/>
      <c r="B231" s="985" t="s">
        <v>859</v>
      </c>
      <c r="C231" s="1067" t="s">
        <v>988</v>
      </c>
      <c r="D231" s="1065"/>
      <c r="E231" s="1065"/>
      <c r="F231" s="472" t="str">
        <f>IF(ISNUMBER(F49),F49*0.2,"")</f>
        <v/>
      </c>
      <c r="G231" s="1062"/>
      <c r="H231" s="372"/>
      <c r="I231" s="372"/>
      <c r="J231" s="373">
        <v>1</v>
      </c>
      <c r="K231" s="1062"/>
      <c r="L231" s="351"/>
      <c r="M231" s="549"/>
      <c r="N231" s="84" t="str">
        <f>IF(AND(ISNUMBER(F231),ISNUMBER(J231)),F231*J231,"")</f>
        <v/>
      </c>
      <c r="O231" s="20" t="str">
        <f t="shared" si="70"/>
        <v/>
      </c>
      <c r="P231" s="776"/>
      <c r="Q231" s="990">
        <f>IF(ISNUMBER(O231),1,0)</f>
        <v>0</v>
      </c>
      <c r="R231" s="1048" t="s">
        <v>989</v>
      </c>
    </row>
    <row r="232" spans="1:18" ht="15" customHeight="1" x14ac:dyDescent="0.25">
      <c r="A232" s="182"/>
      <c r="B232" s="1049" t="s">
        <v>990</v>
      </c>
      <c r="C232" s="1065"/>
      <c r="D232" s="1065"/>
      <c r="E232" s="1065"/>
      <c r="F232" s="1068"/>
      <c r="G232" s="1062"/>
      <c r="H232" s="372"/>
      <c r="I232" s="372"/>
      <c r="J232" s="372"/>
      <c r="K232" s="1062"/>
      <c r="L232" s="351"/>
      <c r="M232" s="351"/>
      <c r="N232" s="357"/>
      <c r="O232" s="549"/>
      <c r="P232" s="776"/>
      <c r="R232" s="552" t="s">
        <v>886</v>
      </c>
    </row>
    <row r="233" spans="1:18" ht="15" customHeight="1" x14ac:dyDescent="0.25">
      <c r="A233" s="182"/>
      <c r="B233" s="984" t="s">
        <v>860</v>
      </c>
      <c r="C233" s="1067" t="s">
        <v>882</v>
      </c>
      <c r="D233" s="1065"/>
      <c r="E233" s="1065"/>
      <c r="F233" s="1066"/>
      <c r="G233" s="1062"/>
      <c r="H233" s="372"/>
      <c r="I233" s="372"/>
      <c r="J233" s="372"/>
      <c r="K233" s="1062"/>
      <c r="L233" s="351"/>
      <c r="M233" s="351"/>
      <c r="N233" s="351"/>
      <c r="O233" s="549"/>
      <c r="P233" s="776"/>
      <c r="R233" s="552" t="s">
        <v>886</v>
      </c>
    </row>
    <row r="234" spans="1:18" ht="15" customHeight="1" x14ac:dyDescent="0.25">
      <c r="A234" s="182"/>
      <c r="B234" s="989" t="s">
        <v>861</v>
      </c>
      <c r="C234" s="1065"/>
      <c r="D234" s="1065"/>
      <c r="E234" s="1065"/>
      <c r="F234" s="1068"/>
      <c r="G234" s="1062"/>
      <c r="H234" s="372"/>
      <c r="I234" s="372"/>
      <c r="J234" s="372"/>
      <c r="K234" s="1062"/>
      <c r="L234" s="351"/>
      <c r="M234" s="351"/>
      <c r="N234" s="351"/>
      <c r="O234" s="549"/>
      <c r="P234" s="776"/>
      <c r="R234" s="552" t="s">
        <v>886</v>
      </c>
    </row>
    <row r="235" spans="1:18" ht="15" customHeight="1" x14ac:dyDescent="0.25">
      <c r="A235" s="182"/>
      <c r="B235" s="989" t="s">
        <v>862</v>
      </c>
      <c r="C235" s="1065"/>
      <c r="D235" s="1065"/>
      <c r="E235" s="1065"/>
      <c r="F235" s="1068"/>
      <c r="G235" s="1062"/>
      <c r="H235" s="372"/>
      <c r="I235" s="372"/>
      <c r="J235" s="372"/>
      <c r="K235" s="1062"/>
      <c r="L235" s="351"/>
      <c r="M235" s="351"/>
      <c r="N235" s="351"/>
      <c r="O235" s="549"/>
      <c r="P235" s="776"/>
      <c r="R235" s="552" t="s">
        <v>886</v>
      </c>
    </row>
    <row r="236" spans="1:18" ht="15" customHeight="1" x14ac:dyDescent="0.25">
      <c r="A236" s="182"/>
      <c r="B236" s="1088" t="s">
        <v>1013</v>
      </c>
      <c r="C236" s="1065"/>
      <c r="D236" s="1065"/>
      <c r="E236" s="1065"/>
      <c r="F236" s="1068"/>
      <c r="G236" s="1062"/>
      <c r="H236" s="372"/>
      <c r="I236" s="372"/>
      <c r="J236" s="372"/>
      <c r="K236" s="1062"/>
      <c r="L236" s="351"/>
      <c r="M236" s="351"/>
      <c r="N236" s="351"/>
      <c r="O236" s="549"/>
      <c r="P236" s="776"/>
      <c r="R236" s="552" t="s">
        <v>886</v>
      </c>
    </row>
    <row r="237" spans="1:18" ht="15" customHeight="1" x14ac:dyDescent="0.25">
      <c r="A237" s="182"/>
      <c r="B237" s="984" t="s">
        <v>998</v>
      </c>
      <c r="C237" s="1067" t="s">
        <v>883</v>
      </c>
      <c r="D237" s="1065"/>
      <c r="E237" s="1065"/>
      <c r="F237" s="1068"/>
      <c r="G237" s="1062"/>
      <c r="H237" s="372"/>
      <c r="I237" s="372"/>
      <c r="J237" s="372"/>
      <c r="K237" s="1062"/>
      <c r="L237" s="351"/>
      <c r="M237" s="351"/>
      <c r="N237" s="351"/>
      <c r="O237" s="549"/>
      <c r="P237" s="776"/>
      <c r="R237" s="552" t="s">
        <v>886</v>
      </c>
    </row>
    <row r="238" spans="1:18" ht="15" customHeight="1" x14ac:dyDescent="0.25">
      <c r="A238" s="182"/>
      <c r="B238" s="1104" t="str">
        <f>CONCATENATE("Check: sum of row ", ROW(F234), " to row ", ROW(F237), " = row ", ROW(F232))</f>
        <v>Check: sum of row 234 to row 237 = row 232</v>
      </c>
      <c r="C238" s="1065"/>
      <c r="D238" s="1065"/>
      <c r="E238" s="1065"/>
      <c r="F238" s="576" t="str">
        <f>IF(SUM(F234:F237)=F232,"Pass","Fail")</f>
        <v>Pass</v>
      </c>
      <c r="G238" s="1062"/>
      <c r="H238" s="372"/>
      <c r="I238" s="372"/>
      <c r="J238" s="372"/>
      <c r="K238" s="1062"/>
      <c r="L238" s="351"/>
      <c r="M238" s="351"/>
      <c r="N238" s="351"/>
      <c r="O238" s="549"/>
      <c r="P238" s="776"/>
      <c r="R238" s="552" t="s">
        <v>886</v>
      </c>
    </row>
    <row r="239" spans="1:18" ht="30" customHeight="1" x14ac:dyDescent="0.25">
      <c r="A239" s="182"/>
      <c r="B239" s="984" t="s">
        <v>972</v>
      </c>
      <c r="C239" s="1065"/>
      <c r="D239" s="369"/>
      <c r="E239" s="1068"/>
      <c r="F239" s="1068"/>
      <c r="G239" s="1062"/>
      <c r="H239" s="372"/>
      <c r="I239" s="372"/>
      <c r="J239" s="372"/>
      <c r="K239" s="1062"/>
      <c r="L239" s="351"/>
      <c r="M239" s="351"/>
      <c r="N239" s="351"/>
      <c r="O239" s="549"/>
      <c r="P239" s="776"/>
      <c r="R239" s="552" t="s">
        <v>886</v>
      </c>
    </row>
    <row r="240" spans="1:18" ht="15" customHeight="1" x14ac:dyDescent="0.25">
      <c r="A240" s="182"/>
      <c r="B240" s="1104" t="str">
        <f>CONCATENATE("Check: sum of row ", ROW(B239), " = sum of rows ", ROW(B234), " to ", ROW(B236))</f>
        <v>Check: sum of row 239 = sum of rows 234 to 236</v>
      </c>
      <c r="C240" s="1065"/>
      <c r="D240" s="1065"/>
      <c r="E240" s="1065"/>
      <c r="F240" s="576" t="str">
        <f>IF(SUM(D239:F239)=SUM(F234:F236),"Pass","Fail")</f>
        <v>Pass</v>
      </c>
      <c r="G240" s="1062"/>
      <c r="H240" s="372"/>
      <c r="I240" s="372"/>
      <c r="J240" s="372"/>
      <c r="K240" s="1062"/>
      <c r="L240" s="351"/>
      <c r="M240" s="351"/>
      <c r="N240" s="351"/>
      <c r="O240" s="549"/>
      <c r="P240" s="776"/>
      <c r="R240" s="552" t="s">
        <v>886</v>
      </c>
    </row>
    <row r="241" spans="1:18" ht="30" customHeight="1" x14ac:dyDescent="0.25">
      <c r="A241" s="182"/>
      <c r="B241" s="984" t="s">
        <v>973</v>
      </c>
      <c r="C241" s="1065"/>
      <c r="D241" s="1065"/>
      <c r="E241" s="1065"/>
      <c r="F241" s="1066"/>
      <c r="G241" s="1062"/>
      <c r="H241" s="372"/>
      <c r="I241" s="372"/>
      <c r="J241" s="372"/>
      <c r="K241" s="1062"/>
      <c r="L241" s="351"/>
      <c r="M241" s="351"/>
      <c r="N241" s="351"/>
      <c r="O241" s="549"/>
      <c r="P241" s="776"/>
      <c r="R241" s="552" t="s">
        <v>886</v>
      </c>
    </row>
    <row r="242" spans="1:18" ht="15" customHeight="1" x14ac:dyDescent="0.25">
      <c r="A242" s="182"/>
      <c r="B242" s="989" t="s">
        <v>833</v>
      </c>
      <c r="C242" s="1065"/>
      <c r="D242" s="1065"/>
      <c r="E242" s="1065"/>
      <c r="F242" s="1068"/>
      <c r="G242" s="1062"/>
      <c r="H242" s="372"/>
      <c r="I242" s="372"/>
      <c r="J242" s="372"/>
      <c r="K242" s="1062"/>
      <c r="L242" s="351"/>
      <c r="M242" s="351"/>
      <c r="N242" s="351"/>
      <c r="O242" s="549"/>
      <c r="P242" s="776"/>
      <c r="R242" s="552" t="s">
        <v>886</v>
      </c>
    </row>
    <row r="243" spans="1:18" ht="15" customHeight="1" x14ac:dyDescent="0.25">
      <c r="A243" s="182"/>
      <c r="B243" s="989" t="s">
        <v>835</v>
      </c>
      <c r="C243" s="1065"/>
      <c r="D243" s="1065"/>
      <c r="E243" s="1065"/>
      <c r="F243" s="1068"/>
      <c r="G243" s="1062"/>
      <c r="H243" s="372"/>
      <c r="I243" s="372"/>
      <c r="J243" s="372"/>
      <c r="K243" s="1062"/>
      <c r="L243" s="351"/>
      <c r="M243" s="351"/>
      <c r="N243" s="351"/>
      <c r="O243" s="549"/>
      <c r="P243" s="776"/>
      <c r="R243" s="552" t="s">
        <v>886</v>
      </c>
    </row>
    <row r="244" spans="1:18" ht="15" customHeight="1" x14ac:dyDescent="0.25">
      <c r="A244" s="182"/>
      <c r="B244" s="1104" t="str">
        <f>CONCATENATE("Check: Sum of rows ", ROW(B234)," to ",ROW(B236)," ≥ sum of rows ", ROW(B242), " to ", ROW(B243))</f>
        <v>Check: Sum of rows 234 to 236 ≥ sum of rows 242 to 243</v>
      </c>
      <c r="C244" s="1065"/>
      <c r="D244" s="1065"/>
      <c r="E244" s="1065"/>
      <c r="F244" s="576" t="str">
        <f>IF(SUM(F234:F236)&gt;=SUM(F242:F243),"Pass","Fail")</f>
        <v>Pass</v>
      </c>
      <c r="G244" s="1062"/>
      <c r="H244" s="372"/>
      <c r="I244" s="372"/>
      <c r="J244" s="372"/>
      <c r="K244" s="1062"/>
      <c r="L244" s="351"/>
      <c r="M244" s="351"/>
      <c r="N244" s="351"/>
      <c r="O244" s="549"/>
      <c r="P244" s="776"/>
      <c r="R244" s="552" t="s">
        <v>886</v>
      </c>
    </row>
    <row r="245" spans="1:18" ht="15" customHeight="1" x14ac:dyDescent="0.25">
      <c r="A245" s="182"/>
      <c r="B245" s="985" t="s">
        <v>863</v>
      </c>
      <c r="C245" s="1067" t="s">
        <v>882</v>
      </c>
      <c r="D245" s="1065"/>
      <c r="E245" s="1065"/>
      <c r="F245" s="1068"/>
      <c r="G245" s="1062"/>
      <c r="H245" s="372"/>
      <c r="I245" s="372"/>
      <c r="J245" s="372"/>
      <c r="K245" s="1062"/>
      <c r="L245" s="351"/>
      <c r="M245" s="351"/>
      <c r="N245" s="351"/>
      <c r="O245" s="549"/>
      <c r="P245" s="776"/>
      <c r="R245" s="552" t="s">
        <v>886</v>
      </c>
    </row>
    <row r="246" spans="1:18" ht="30" customHeight="1" x14ac:dyDescent="0.25">
      <c r="A246" s="182"/>
      <c r="B246" s="985" t="s">
        <v>855</v>
      </c>
      <c r="C246" s="1067" t="s">
        <v>882</v>
      </c>
      <c r="D246" s="1065"/>
      <c r="E246" s="1065"/>
      <c r="F246" s="472" t="str">
        <f>IF(AND(ISNUMBER(F232),ISNUMBER(F245),ISNUMBER(F237)),F232-F237+F245,"")</f>
        <v/>
      </c>
      <c r="G246" s="1062"/>
      <c r="H246" s="372"/>
      <c r="I246" s="372"/>
      <c r="J246" s="373">
        <v>0.85</v>
      </c>
      <c r="K246" s="1062"/>
      <c r="L246" s="351"/>
      <c r="M246" s="351"/>
      <c r="N246" s="1064" t="str">
        <f>IF(AND(ISNUMBER(F246),ISNUMBER(J246)),F246*J246,"")</f>
        <v/>
      </c>
      <c r="O246" s="20" t="str">
        <f t="shared" ref="O246" si="71">IF(ISNUMBER(N246),N246,"")</f>
        <v/>
      </c>
      <c r="P246" s="776"/>
      <c r="Q246" s="990">
        <f t="shared" ref="Q246:Q251" si="72">IF(ISNUMBER(O246),1,0)</f>
        <v>0</v>
      </c>
      <c r="R246" s="552" t="s">
        <v>886</v>
      </c>
    </row>
    <row r="247" spans="1:18" ht="15" customHeight="1" x14ac:dyDescent="0.25">
      <c r="A247" s="182"/>
      <c r="B247" s="541" t="s">
        <v>856</v>
      </c>
      <c r="C247" s="1067" t="s">
        <v>884</v>
      </c>
      <c r="D247" s="369"/>
      <c r="E247" s="1068"/>
      <c r="F247" s="1068"/>
      <c r="G247" s="1062"/>
      <c r="H247" s="374">
        <v>1</v>
      </c>
      <c r="I247" s="375">
        <v>1</v>
      </c>
      <c r="J247" s="373">
        <v>1</v>
      </c>
      <c r="K247" s="1062"/>
      <c r="L247" s="1064" t="str">
        <f>IF(AND(ISNUMBER(D247),ISNUMBER(H247)), D247*H247, "")</f>
        <v/>
      </c>
      <c r="M247" s="84" t="str">
        <f>IF(AND(ISNUMBER(E247),ISNUMBER(I247)), E247*I247, "")</f>
        <v/>
      </c>
      <c r="N247" s="1064" t="str">
        <f>IF(AND(ISNUMBER(F247),ISNUMBER(J247)),F247*J247,"")</f>
        <v/>
      </c>
      <c r="O247" s="20" t="str">
        <f>IF(AND(ISNUMBER(L247),ISNUMBER(M247),ISNUMBER(N247)),SUM(L247:N247),"")</f>
        <v/>
      </c>
      <c r="P247" s="776"/>
      <c r="Q247" s="990">
        <f t="shared" si="72"/>
        <v>0</v>
      </c>
      <c r="R247" s="552" t="s">
        <v>886</v>
      </c>
    </row>
    <row r="248" spans="1:18" ht="15" customHeight="1" x14ac:dyDescent="0.25">
      <c r="A248" s="182"/>
      <c r="B248" s="541" t="s">
        <v>927</v>
      </c>
      <c r="C248" s="1067" t="s">
        <v>885</v>
      </c>
      <c r="D248" s="1068"/>
      <c r="E248" s="1065"/>
      <c r="F248" s="1066"/>
      <c r="G248" s="1062"/>
      <c r="H248" s="1069">
        <v>0</v>
      </c>
      <c r="I248" s="1065"/>
      <c r="J248" s="1066"/>
      <c r="K248" s="1062"/>
      <c r="L248" s="1064" t="str">
        <f t="shared" ref="L248" si="73">IF(AND(ISNUMBER(D248),ISNUMBER(H248)), D248*H248, "")</f>
        <v/>
      </c>
      <c r="M248" s="1065"/>
      <c r="N248" s="1065"/>
      <c r="O248" s="20" t="str">
        <f>IF(ISNUMBER(L248), L248,"")</f>
        <v/>
      </c>
      <c r="P248" s="776"/>
      <c r="Q248" s="763">
        <f t="shared" si="72"/>
        <v>0</v>
      </c>
      <c r="R248" s="1048" t="s">
        <v>999</v>
      </c>
    </row>
    <row r="249" spans="1:18" ht="15" customHeight="1" x14ac:dyDescent="0.25">
      <c r="A249" s="182"/>
      <c r="B249" s="541" t="s">
        <v>857</v>
      </c>
      <c r="C249" s="1067">
        <v>45</v>
      </c>
      <c r="D249" s="369"/>
      <c r="E249" s="1068"/>
      <c r="F249" s="1068"/>
      <c r="G249" s="1062"/>
      <c r="H249" s="374">
        <v>0</v>
      </c>
      <c r="I249" s="375">
        <v>0</v>
      </c>
      <c r="J249" s="373">
        <v>0</v>
      </c>
      <c r="K249" s="1062"/>
      <c r="L249" s="1064" t="str">
        <f>IF(AND(ISNUMBER(D249),ISNUMBER(H249)), D249*H249, "")</f>
        <v/>
      </c>
      <c r="M249" s="84" t="str">
        <f>IF(AND(ISNUMBER(E249),ISNUMBER(I249)), E249*I249, "")</f>
        <v/>
      </c>
      <c r="N249" s="1064" t="str">
        <f t="shared" si="69"/>
        <v/>
      </c>
      <c r="O249" s="20" t="str">
        <f>IF(AND(ISNUMBER(L249),ISNUMBER(M249),ISNUMBER(N249)),SUM(L249:N249),"")</f>
        <v/>
      </c>
      <c r="P249" s="776"/>
      <c r="Q249" s="763">
        <f t="shared" si="72"/>
        <v>0</v>
      </c>
      <c r="R249" s="552" t="s">
        <v>886</v>
      </c>
    </row>
    <row r="250" spans="1:18" ht="15" customHeight="1" x14ac:dyDescent="0.25">
      <c r="A250" s="182"/>
      <c r="B250" s="546" t="str">
        <f>CONCATENATE("Check: interdependent assets in row ", ROW(B249), " = interdependent liabilities above in row ", ROW(B75))</f>
        <v>Check: interdependent assets in row 249 = interdependent liabilities above in row 75</v>
      </c>
      <c r="C250" s="1065"/>
      <c r="D250" s="576" t="str">
        <f>IF(D249=D75,"Pass","Fail")</f>
        <v>Pass</v>
      </c>
      <c r="E250" s="576" t="str">
        <f>IF(E249=E75,"Pass","Fail")</f>
        <v>Pass</v>
      </c>
      <c r="F250" s="576" t="str">
        <f>IF(F249=F75,"Pass","Fail")</f>
        <v>Pass</v>
      </c>
      <c r="G250" s="1062"/>
      <c r="H250" s="372"/>
      <c r="I250" s="372"/>
      <c r="J250" s="372"/>
      <c r="K250" s="1062"/>
      <c r="L250" s="372"/>
      <c r="M250" s="372"/>
      <c r="N250" s="372"/>
      <c r="O250" s="571"/>
      <c r="P250" s="776"/>
      <c r="R250" s="552" t="s">
        <v>886</v>
      </c>
    </row>
    <row r="251" spans="1:18" ht="15" customHeight="1" x14ac:dyDescent="0.25">
      <c r="A251" s="182"/>
      <c r="B251" s="542" t="s">
        <v>701</v>
      </c>
      <c r="C251" s="164" t="s">
        <v>884</v>
      </c>
      <c r="D251" s="569"/>
      <c r="E251" s="382"/>
      <c r="F251" s="382"/>
      <c r="G251" s="1062"/>
      <c r="H251" s="568">
        <v>1</v>
      </c>
      <c r="I251" s="567">
        <v>1</v>
      </c>
      <c r="J251" s="566">
        <v>1</v>
      </c>
      <c r="K251" s="1062"/>
      <c r="L251" s="988" t="str">
        <f>IF(AND(ISNUMBER(D251),ISNUMBER(H251)), D251*H251, "")</f>
        <v/>
      </c>
      <c r="M251" s="982" t="str">
        <f>IF(AND(ISNUMBER(E251),ISNUMBER(I251)), E251*I251, "")</f>
        <v/>
      </c>
      <c r="N251" s="988" t="str">
        <f t="shared" si="69"/>
        <v/>
      </c>
      <c r="O251" s="107" t="str">
        <f>IF(AND(ISNUMBER(L251),ISNUMBER(M251),ISNUMBER(N251)),SUM(L251:N251),"")</f>
        <v/>
      </c>
      <c r="P251" s="776"/>
      <c r="Q251" s="763">
        <f t="shared" si="72"/>
        <v>0</v>
      </c>
      <c r="R251" s="34"/>
    </row>
    <row r="252" spans="1:18" ht="45" customHeight="1" x14ac:dyDescent="0.3">
      <c r="A252" s="3" t="s">
        <v>655</v>
      </c>
      <c r="B252" s="147"/>
      <c r="C252" s="147"/>
      <c r="D252" s="148"/>
      <c r="E252" s="149"/>
      <c r="F252" s="1062"/>
      <c r="G252" s="1062"/>
      <c r="H252" s="1062"/>
      <c r="I252" s="1062"/>
      <c r="J252" s="1062"/>
      <c r="K252" s="1062"/>
      <c r="L252" s="1062"/>
      <c r="M252" s="1062"/>
      <c r="N252" s="1062"/>
      <c r="O252" s="1062"/>
      <c r="P252" s="776"/>
      <c r="R252" s="34"/>
    </row>
    <row r="253" spans="1:18" ht="15" customHeight="1" x14ac:dyDescent="0.25">
      <c r="A253" s="182"/>
      <c r="B253" s="1062"/>
      <c r="C253" s="1062"/>
      <c r="D253" s="1062"/>
      <c r="E253" s="1062"/>
      <c r="F253" s="1062"/>
      <c r="G253" s="1062"/>
      <c r="H253" s="1062"/>
      <c r="I253" s="1062"/>
      <c r="J253" s="1062"/>
      <c r="K253" s="1062"/>
      <c r="L253" s="1062"/>
      <c r="M253" s="1062"/>
      <c r="N253" s="1062"/>
      <c r="O253" s="1062"/>
      <c r="P253" s="776"/>
      <c r="R253" s="34"/>
    </row>
    <row r="254" spans="1:18" ht="45" customHeight="1" x14ac:dyDescent="0.25">
      <c r="A254" s="182"/>
      <c r="B254" s="146"/>
      <c r="C254" s="540" t="s">
        <v>568</v>
      </c>
      <c r="D254" s="540" t="s">
        <v>323</v>
      </c>
      <c r="E254" s="1062"/>
      <c r="F254" s="1062"/>
      <c r="G254" s="1062"/>
      <c r="H254" s="377" t="s">
        <v>670</v>
      </c>
      <c r="I254" s="1062"/>
      <c r="J254" s="1062"/>
      <c r="K254" s="1062"/>
      <c r="L254" s="1972"/>
      <c r="M254" s="1972"/>
      <c r="N254" s="1972"/>
      <c r="O254" s="377" t="s">
        <v>671</v>
      </c>
      <c r="P254" s="776"/>
      <c r="R254" s="34"/>
    </row>
    <row r="255" spans="1:18" ht="15" customHeight="1" x14ac:dyDescent="0.25">
      <c r="A255" s="182"/>
      <c r="B255" s="1062" t="s">
        <v>656</v>
      </c>
      <c r="C255" s="1067">
        <v>47</v>
      </c>
      <c r="D255" s="378"/>
      <c r="E255" s="1062"/>
      <c r="F255" s="1062"/>
      <c r="G255" s="1062"/>
      <c r="H255" s="379">
        <v>0.05</v>
      </c>
      <c r="I255" s="1062"/>
      <c r="J255" s="1062"/>
      <c r="K255" s="1062"/>
      <c r="L255" s="357"/>
      <c r="M255" s="358"/>
      <c r="N255" s="358"/>
      <c r="O255" s="91" t="str">
        <f t="shared" ref="O255:O260" si="74">IF(AND(ISNUMBER(D255),ISNUMBER(H255)),SUM(D255)*H255,"")</f>
        <v/>
      </c>
      <c r="P255" s="776"/>
      <c r="Q255" s="763">
        <f t="shared" ref="Q255:Q260" si="75">IF(ISNUMBER(O255),1,0)</f>
        <v>0</v>
      </c>
      <c r="R255" s="34"/>
    </row>
    <row r="256" spans="1:18" ht="15" customHeight="1" x14ac:dyDescent="0.25">
      <c r="A256" s="182"/>
      <c r="B256" s="1062" t="s">
        <v>657</v>
      </c>
      <c r="C256" s="1067">
        <v>47</v>
      </c>
      <c r="D256" s="1068"/>
      <c r="E256" s="1062"/>
      <c r="F256" s="1062"/>
      <c r="G256" s="1062"/>
      <c r="H256" s="380">
        <v>0.05</v>
      </c>
      <c r="I256" s="1062"/>
      <c r="J256" s="1062"/>
      <c r="K256" s="1062"/>
      <c r="L256" s="351"/>
      <c r="M256" s="1065"/>
      <c r="N256" s="1065"/>
      <c r="O256" s="20" t="str">
        <f t="shared" si="74"/>
        <v/>
      </c>
      <c r="P256" s="776"/>
      <c r="Q256" s="763">
        <f t="shared" si="75"/>
        <v>0</v>
      </c>
      <c r="R256" s="34"/>
    </row>
    <row r="257" spans="1:18" ht="15" customHeight="1" x14ac:dyDescent="0.25">
      <c r="A257" s="182"/>
      <c r="B257" s="1062" t="s">
        <v>704</v>
      </c>
      <c r="C257" s="1067">
        <v>47</v>
      </c>
      <c r="D257" s="1068"/>
      <c r="E257" s="1062"/>
      <c r="F257" s="1062"/>
      <c r="G257" s="1062"/>
      <c r="H257" s="380">
        <f>Parameters!F76</f>
        <v>0</v>
      </c>
      <c r="I257" s="1062"/>
      <c r="J257" s="1062"/>
      <c r="K257" s="1062"/>
      <c r="L257" s="351"/>
      <c r="M257" s="1065"/>
      <c r="N257" s="1065"/>
      <c r="O257" s="20" t="str">
        <f t="shared" si="74"/>
        <v/>
      </c>
      <c r="P257" s="776"/>
      <c r="Q257" s="763">
        <f t="shared" si="75"/>
        <v>0</v>
      </c>
      <c r="R257" s="34"/>
    </row>
    <row r="258" spans="1:18" ht="15" customHeight="1" x14ac:dyDescent="0.25">
      <c r="A258" s="182"/>
      <c r="B258" s="1062" t="s">
        <v>705</v>
      </c>
      <c r="C258" s="1067">
        <v>47</v>
      </c>
      <c r="D258" s="1068"/>
      <c r="E258" s="1062"/>
      <c r="F258" s="1062"/>
      <c r="G258" s="1062"/>
      <c r="H258" s="380">
        <f>Parameters!F77</f>
        <v>0</v>
      </c>
      <c r="I258" s="1062"/>
      <c r="J258" s="1062"/>
      <c r="K258" s="1062"/>
      <c r="L258" s="351"/>
      <c r="M258" s="1065"/>
      <c r="N258" s="1065"/>
      <c r="O258" s="20" t="str">
        <f t="shared" si="74"/>
        <v/>
      </c>
      <c r="P258" s="776"/>
      <c r="Q258" s="763">
        <f t="shared" si="75"/>
        <v>0</v>
      </c>
      <c r="R258" s="34"/>
    </row>
    <row r="259" spans="1:18" ht="15" customHeight="1" x14ac:dyDescent="0.25">
      <c r="A259" s="182"/>
      <c r="B259" s="1062" t="s">
        <v>487</v>
      </c>
      <c r="C259" s="1067">
        <v>47</v>
      </c>
      <c r="D259" s="1068"/>
      <c r="E259" s="1062"/>
      <c r="F259" s="1062"/>
      <c r="G259" s="1062"/>
      <c r="H259" s="380">
        <f>Parameters!F78</f>
        <v>0</v>
      </c>
      <c r="I259" s="1062"/>
      <c r="J259" s="1062"/>
      <c r="K259" s="1062"/>
      <c r="L259" s="351"/>
      <c r="M259" s="1065"/>
      <c r="N259" s="1065"/>
      <c r="O259" s="20" t="str">
        <f t="shared" si="74"/>
        <v/>
      </c>
      <c r="P259" s="776"/>
      <c r="Q259" s="763">
        <f t="shared" si="75"/>
        <v>0</v>
      </c>
      <c r="R259" s="34"/>
    </row>
    <row r="260" spans="1:18" ht="15" customHeight="1" x14ac:dyDescent="0.25">
      <c r="A260" s="182"/>
      <c r="B260" s="1062" t="s">
        <v>488</v>
      </c>
      <c r="C260" s="1067">
        <v>47</v>
      </c>
      <c r="D260" s="1068"/>
      <c r="E260" s="1062"/>
      <c r="F260" s="1062"/>
      <c r="G260" s="1062"/>
      <c r="H260" s="380">
        <f>Parameters!F79</f>
        <v>0</v>
      </c>
      <c r="I260" s="1062"/>
      <c r="J260" s="1062"/>
      <c r="K260" s="1062"/>
      <c r="L260" s="351"/>
      <c r="M260" s="1065"/>
      <c r="N260" s="1065"/>
      <c r="O260" s="20" t="str">
        <f t="shared" si="74"/>
        <v/>
      </c>
      <c r="P260" s="776"/>
      <c r="Q260" s="763">
        <f t="shared" si="75"/>
        <v>0</v>
      </c>
      <c r="R260" s="34"/>
    </row>
    <row r="261" spans="1:18" ht="15" customHeight="1" x14ac:dyDescent="0.25">
      <c r="A261" s="182"/>
      <c r="B261" s="1062" t="s">
        <v>389</v>
      </c>
      <c r="C261" s="1067">
        <v>47</v>
      </c>
      <c r="D261" s="1066"/>
      <c r="E261" s="1062"/>
      <c r="F261" s="1062"/>
      <c r="G261" s="1062"/>
      <c r="H261" s="351"/>
      <c r="I261" s="1062"/>
      <c r="J261" s="1062"/>
      <c r="K261" s="1062"/>
      <c r="L261" s="351"/>
      <c r="M261" s="1065"/>
      <c r="N261" s="1065"/>
      <c r="O261" s="1066"/>
      <c r="P261" s="776"/>
      <c r="R261" s="34"/>
    </row>
    <row r="262" spans="1:18" ht="15" customHeight="1" x14ac:dyDescent="0.25">
      <c r="A262" s="182"/>
      <c r="B262" s="381" t="s">
        <v>261</v>
      </c>
      <c r="C262" s="1067">
        <v>47</v>
      </c>
      <c r="D262" s="1068"/>
      <c r="E262" s="1062"/>
      <c r="F262" s="1062"/>
      <c r="G262" s="1062"/>
      <c r="H262" s="380">
        <f>Parameters!F81</f>
        <v>0</v>
      </c>
      <c r="I262" s="1062"/>
      <c r="J262" s="1062"/>
      <c r="K262" s="1062"/>
      <c r="L262" s="351"/>
      <c r="M262" s="1065"/>
      <c r="N262" s="1065"/>
      <c r="O262" s="20" t="str">
        <f>IF(AND(ISNUMBER(D262),ISNUMBER(H262)),SUM(D262)*H262,"")</f>
        <v/>
      </c>
      <c r="P262" s="776"/>
      <c r="Q262" s="763">
        <f t="shared" ref="Q262:Q266" si="76">IF(ISNUMBER(O262),1,0)</f>
        <v>0</v>
      </c>
      <c r="R262" s="34"/>
    </row>
    <row r="263" spans="1:18" ht="15" customHeight="1" x14ac:dyDescent="0.25">
      <c r="A263" s="182"/>
      <c r="B263" s="381" t="s">
        <v>13</v>
      </c>
      <c r="C263" s="1067">
        <v>47</v>
      </c>
      <c r="D263" s="1068"/>
      <c r="E263" s="1062"/>
      <c r="F263" s="1062"/>
      <c r="G263" s="1062"/>
      <c r="H263" s="380">
        <f>Parameters!F82</f>
        <v>0</v>
      </c>
      <c r="I263" s="1062"/>
      <c r="J263" s="1062"/>
      <c r="K263" s="1062"/>
      <c r="L263" s="351"/>
      <c r="M263" s="1065"/>
      <c r="N263" s="1065"/>
      <c r="O263" s="20" t="str">
        <f>IF(AND(ISNUMBER(D263),ISNUMBER(H263)),SUM(D263)*H263,"")</f>
        <v/>
      </c>
      <c r="P263" s="776"/>
      <c r="Q263" s="763">
        <f t="shared" si="76"/>
        <v>0</v>
      </c>
      <c r="R263" s="34"/>
    </row>
    <row r="264" spans="1:18" ht="15" customHeight="1" x14ac:dyDescent="0.25">
      <c r="A264" s="182"/>
      <c r="B264" s="381" t="s">
        <v>390</v>
      </c>
      <c r="C264" s="1067">
        <v>47</v>
      </c>
      <c r="D264" s="1068"/>
      <c r="E264" s="1062"/>
      <c r="F264" s="1062"/>
      <c r="G264" s="1062"/>
      <c r="H264" s="380">
        <f>Parameters!F83</f>
        <v>0</v>
      </c>
      <c r="I264" s="1062"/>
      <c r="J264" s="1062"/>
      <c r="K264" s="1062"/>
      <c r="L264" s="351"/>
      <c r="M264" s="1065"/>
      <c r="N264" s="1065"/>
      <c r="O264" s="20" t="str">
        <f>IF(AND(ISNUMBER(D264),ISNUMBER(H264)),SUM(D264)*H264,"")</f>
        <v/>
      </c>
      <c r="P264" s="776"/>
      <c r="Q264" s="763">
        <f t="shared" si="76"/>
        <v>0</v>
      </c>
      <c r="R264" s="34"/>
    </row>
    <row r="265" spans="1:18" ht="15" customHeight="1" x14ac:dyDescent="0.25">
      <c r="A265" s="182"/>
      <c r="B265" s="381" t="s">
        <v>14</v>
      </c>
      <c r="C265" s="1067">
        <v>47</v>
      </c>
      <c r="D265" s="1068"/>
      <c r="E265" s="1062"/>
      <c r="F265" s="1062"/>
      <c r="G265" s="1062"/>
      <c r="H265" s="380">
        <f>Parameters!F84</f>
        <v>0</v>
      </c>
      <c r="I265" s="1062"/>
      <c r="J265" s="1062"/>
      <c r="K265" s="1062"/>
      <c r="L265" s="351"/>
      <c r="M265" s="1065"/>
      <c r="N265" s="1065"/>
      <c r="O265" s="20" t="str">
        <f>IF(AND(ISNUMBER(D265),ISNUMBER(H265)),SUM(D265)*H265,"")</f>
        <v/>
      </c>
      <c r="P265" s="776"/>
      <c r="Q265" s="763">
        <f t="shared" si="76"/>
        <v>0</v>
      </c>
      <c r="R265" s="34"/>
    </row>
    <row r="266" spans="1:18" ht="15" customHeight="1" x14ac:dyDescent="0.25">
      <c r="A266" s="182"/>
      <c r="B266" s="340" t="s">
        <v>138</v>
      </c>
      <c r="C266" s="161">
        <v>47</v>
      </c>
      <c r="D266" s="382"/>
      <c r="E266" s="1062"/>
      <c r="F266" s="1062"/>
      <c r="G266" s="1062"/>
      <c r="H266" s="383">
        <f>Parameters!F85</f>
        <v>0</v>
      </c>
      <c r="I266" s="1062"/>
      <c r="J266" s="1062"/>
      <c r="K266" s="1062"/>
      <c r="L266" s="376"/>
      <c r="M266" s="1000"/>
      <c r="N266" s="1000"/>
      <c r="O266" s="107" t="str">
        <f>IF(AND(ISNUMBER(D266),ISNUMBER(H266)),SUM(D266)*H266,"")</f>
        <v/>
      </c>
      <c r="P266" s="776"/>
      <c r="Q266" s="763">
        <f t="shared" si="76"/>
        <v>0</v>
      </c>
      <c r="R266" s="34"/>
    </row>
    <row r="267" spans="1:18" ht="15" customHeight="1" x14ac:dyDescent="0.25">
      <c r="A267" s="182"/>
      <c r="B267" s="384"/>
      <c r="C267" s="481"/>
      <c r="D267" s="361"/>
      <c r="E267" s="1062"/>
      <c r="F267" s="1062"/>
      <c r="G267" s="1062"/>
      <c r="H267" s="385"/>
      <c r="I267" s="1062"/>
      <c r="J267" s="1062"/>
      <c r="K267" s="1062"/>
      <c r="L267" s="386" t="s">
        <v>658</v>
      </c>
      <c r="M267" s="386"/>
      <c r="N267" s="387"/>
      <c r="O267" s="363" t="str">
        <f>IF(SUM(Q84:Q266)=103,SUM(O84:O266)+SUM(O302:O378),"")</f>
        <v/>
      </c>
      <c r="P267" s="776"/>
      <c r="R267" s="550" t="s">
        <v>939</v>
      </c>
    </row>
    <row r="268" spans="1:18" ht="15" customHeight="1" x14ac:dyDescent="0.25">
      <c r="A268" s="182"/>
      <c r="B268" s="1062"/>
      <c r="C268" s="1062"/>
      <c r="D268" s="1062"/>
      <c r="E268" s="1062"/>
      <c r="F268" s="1062"/>
      <c r="G268" s="1062"/>
      <c r="H268" s="1062"/>
      <c r="I268" s="1062"/>
      <c r="J268" s="1062"/>
      <c r="K268" s="1062"/>
      <c r="L268" s="1062"/>
      <c r="M268" s="1062"/>
      <c r="N268" s="1062"/>
      <c r="O268" s="1062"/>
      <c r="P268" s="776"/>
      <c r="R268" s="34"/>
    </row>
    <row r="269" spans="1:18" ht="30" customHeight="1" x14ac:dyDescent="0.3">
      <c r="A269" s="341" t="s">
        <v>659</v>
      </c>
      <c r="B269" s="336"/>
      <c r="C269" s="336"/>
      <c r="D269" s="336"/>
      <c r="E269" s="336"/>
      <c r="F269" s="336"/>
      <c r="G269" s="336"/>
      <c r="H269" s="336"/>
      <c r="I269" s="336"/>
      <c r="J269" s="336"/>
      <c r="K269" s="81"/>
      <c r="L269" s="81"/>
      <c r="M269" s="81"/>
      <c r="N269" s="81"/>
      <c r="O269" s="81"/>
      <c r="P269" s="1873"/>
      <c r="R269" s="4"/>
    </row>
    <row r="270" spans="1:18" ht="15" customHeight="1" x14ac:dyDescent="0.25">
      <c r="A270" s="182"/>
      <c r="B270" s="1062"/>
      <c r="C270" s="1062"/>
      <c r="D270" s="1062"/>
      <c r="E270" s="1062"/>
      <c r="F270" s="1062"/>
      <c r="G270" s="1062"/>
      <c r="H270" s="1062"/>
      <c r="I270" s="1062"/>
      <c r="J270" s="1062"/>
      <c r="K270" s="1062"/>
      <c r="L270" s="1062"/>
      <c r="M270" s="1062"/>
      <c r="N270" s="1062"/>
      <c r="O270" s="1062"/>
      <c r="P270" s="776"/>
      <c r="R270" s="34"/>
    </row>
    <row r="271" spans="1:18" ht="15" customHeight="1" x14ac:dyDescent="0.25">
      <c r="A271" s="182"/>
      <c r="B271" s="1062"/>
      <c r="C271" s="1062"/>
      <c r="D271" s="1062"/>
      <c r="E271" s="1062"/>
      <c r="F271" s="1062"/>
      <c r="G271" s="1062"/>
      <c r="H271" s="1062"/>
      <c r="I271" s="1062"/>
      <c r="J271" s="1062"/>
      <c r="K271" s="1062"/>
      <c r="L271" s="362" t="s">
        <v>660</v>
      </c>
      <c r="M271" s="362"/>
      <c r="N271" s="388"/>
      <c r="O271" s="389" t="str">
        <f>IF(AND(ISNUMBER(O267),ISNUMBER(O77)),IF(O267&gt;0,O77/O267,""),"")</f>
        <v/>
      </c>
      <c r="P271" s="776"/>
      <c r="R271" s="34"/>
    </row>
    <row r="272" spans="1:18" ht="15" customHeight="1" x14ac:dyDescent="0.25">
      <c r="A272" s="182"/>
      <c r="B272" s="1062"/>
      <c r="C272" s="1062"/>
      <c r="D272" s="1062"/>
      <c r="E272" s="1062"/>
      <c r="F272" s="1062"/>
      <c r="G272" s="1062"/>
      <c r="H272" s="1062"/>
      <c r="I272" s="1062"/>
      <c r="J272" s="1062"/>
      <c r="K272" s="1062"/>
      <c r="L272" s="1062"/>
      <c r="M272" s="1062"/>
      <c r="N272" s="1062"/>
      <c r="O272" s="1062"/>
      <c r="P272" s="776"/>
      <c r="R272" s="34"/>
    </row>
    <row r="273" spans="1:18" ht="45" customHeight="1" x14ac:dyDescent="0.3">
      <c r="A273" s="1977" t="s">
        <v>928</v>
      </c>
      <c r="B273" s="1978"/>
      <c r="C273" s="1978"/>
      <c r="D273" s="1978"/>
      <c r="E273" s="1978"/>
      <c r="F273" s="1978"/>
      <c r="G273" s="1978"/>
      <c r="H273" s="1978"/>
      <c r="I273" s="1978"/>
      <c r="J273" s="1978"/>
      <c r="K273" s="1978"/>
      <c r="L273" s="1978"/>
      <c r="M273" s="1978"/>
      <c r="N273" s="1978"/>
      <c r="O273" s="1978"/>
      <c r="P273" s="1873"/>
      <c r="R273" s="572" t="s">
        <v>937</v>
      </c>
    </row>
    <row r="274" spans="1:18" ht="15" customHeight="1" x14ac:dyDescent="0.25">
      <c r="A274" s="182"/>
      <c r="B274" s="1062"/>
      <c r="C274" s="1062"/>
      <c r="D274" s="1062"/>
      <c r="E274" s="1062"/>
      <c r="F274" s="1062"/>
      <c r="G274" s="1062"/>
      <c r="H274" s="1062"/>
      <c r="I274" s="1062"/>
      <c r="J274" s="1062"/>
      <c r="K274" s="1062"/>
      <c r="L274" s="1062"/>
      <c r="M274" s="1062"/>
      <c r="N274" s="1062"/>
      <c r="O274" s="1062"/>
      <c r="P274" s="776"/>
      <c r="R274" s="34"/>
    </row>
    <row r="275" spans="1:18" ht="15" customHeight="1" x14ac:dyDescent="0.25">
      <c r="A275" s="182"/>
      <c r="B275" s="1975"/>
      <c r="C275" s="1968" t="s">
        <v>568</v>
      </c>
      <c r="D275" s="1970" t="s">
        <v>323</v>
      </c>
      <c r="E275" s="1971"/>
      <c r="F275" s="1971"/>
      <c r="G275" s="1062"/>
      <c r="H275" s="1962" t="s">
        <v>664</v>
      </c>
      <c r="I275" s="1963"/>
      <c r="J275" s="1964"/>
      <c r="K275" s="1062"/>
      <c r="L275" s="1965" t="s">
        <v>665</v>
      </c>
      <c r="M275" s="1965"/>
      <c r="N275" s="1965"/>
      <c r="O275" s="1965"/>
      <c r="P275" s="776"/>
      <c r="R275" s="34"/>
    </row>
    <row r="276" spans="1:18" ht="30" customHeight="1" x14ac:dyDescent="0.25">
      <c r="A276" s="182"/>
      <c r="B276" s="1976"/>
      <c r="C276" s="1969"/>
      <c r="D276" s="342" t="s">
        <v>666</v>
      </c>
      <c r="E276" s="343" t="s">
        <v>695</v>
      </c>
      <c r="F276" s="344" t="s">
        <v>377</v>
      </c>
      <c r="G276" s="1062"/>
      <c r="H276" s="342" t="s">
        <v>666</v>
      </c>
      <c r="I276" s="343" t="s">
        <v>695</v>
      </c>
      <c r="J276" s="344" t="s">
        <v>667</v>
      </c>
      <c r="K276" s="1062"/>
      <c r="L276" s="342" t="s">
        <v>666</v>
      </c>
      <c r="M276" s="343" t="s">
        <v>695</v>
      </c>
      <c r="N276" s="343" t="s">
        <v>667</v>
      </c>
      <c r="O276" s="344" t="s">
        <v>644</v>
      </c>
      <c r="P276" s="776"/>
      <c r="R276" s="34"/>
    </row>
    <row r="277" spans="1:18" ht="45" customHeight="1" x14ac:dyDescent="0.25">
      <c r="A277" s="182"/>
      <c r="B277" s="390" t="s">
        <v>696</v>
      </c>
      <c r="C277" s="1067" t="s">
        <v>887</v>
      </c>
      <c r="D277" s="358"/>
      <c r="E277" s="358"/>
      <c r="F277" s="970"/>
      <c r="G277" s="1062"/>
      <c r="H277" s="347"/>
      <c r="I277" s="155"/>
      <c r="J277" s="348">
        <v>1</v>
      </c>
      <c r="K277" s="1062"/>
      <c r="L277" s="351"/>
      <c r="M277" s="1065"/>
      <c r="N277" s="1064" t="str">
        <f t="shared" ref="N277:N278" si="77">IF(AND(ISNUMBER(F277),ISNUMBER(J277)),SUM(F277)*J277,"")</f>
        <v/>
      </c>
      <c r="O277" s="20" t="str">
        <f>N277</f>
        <v/>
      </c>
      <c r="P277" s="776"/>
      <c r="R277" s="552" t="s">
        <v>940</v>
      </c>
    </row>
    <row r="278" spans="1:18" ht="30" customHeight="1" x14ac:dyDescent="0.25">
      <c r="A278" s="182"/>
      <c r="B278" s="352" t="s">
        <v>702</v>
      </c>
      <c r="C278" s="1067" t="s">
        <v>887</v>
      </c>
      <c r="D278" s="1065"/>
      <c r="E278" s="1065"/>
      <c r="F278" s="195"/>
      <c r="G278" s="1062"/>
      <c r="H278" s="351"/>
      <c r="I278" s="1065"/>
      <c r="J278" s="353">
        <v>1</v>
      </c>
      <c r="K278" s="1062"/>
      <c r="L278" s="351"/>
      <c r="M278" s="1065"/>
      <c r="N278" s="1064" t="str">
        <f t="shared" si="77"/>
        <v/>
      </c>
      <c r="O278" s="20" t="str">
        <f>N278</f>
        <v/>
      </c>
      <c r="P278" s="776"/>
      <c r="R278" s="552" t="s">
        <v>940</v>
      </c>
    </row>
    <row r="279" spans="1:18" ht="30" customHeight="1" x14ac:dyDescent="0.25">
      <c r="A279" s="182"/>
      <c r="B279" s="364" t="s">
        <v>661</v>
      </c>
      <c r="C279" s="1067" t="s">
        <v>887</v>
      </c>
      <c r="D279" s="173"/>
      <c r="E279" s="173"/>
      <c r="F279" s="195"/>
      <c r="G279" s="1062"/>
      <c r="H279" s="1069">
        <v>0.85</v>
      </c>
      <c r="I279" s="354">
        <v>0.85</v>
      </c>
      <c r="J279" s="353">
        <v>1</v>
      </c>
      <c r="K279" s="1062"/>
      <c r="L279" s="1064" t="str">
        <f t="shared" ref="L279:M284" si="78">IF(AND(ISNUMBER(D279),ISNUMBER(H279)), D279*H279, "")</f>
        <v/>
      </c>
      <c r="M279" s="84" t="str">
        <f t="shared" si="78"/>
        <v/>
      </c>
      <c r="N279" s="1064" t="str">
        <f t="shared" ref="N279:N284" si="79">IF(AND(ISNUMBER(F279),ISNUMBER(J279)),F279*J279,"")</f>
        <v/>
      </c>
      <c r="O279" s="20" t="str">
        <f t="shared" ref="O279:O284" si="80">IF(AND(ISNUMBER(L279),ISNUMBER(N279)),SUM(L279:N279),"")</f>
        <v/>
      </c>
      <c r="P279" s="776"/>
      <c r="R279" s="552" t="s">
        <v>940</v>
      </c>
    </row>
    <row r="280" spans="1:18" ht="30" customHeight="1" x14ac:dyDescent="0.25">
      <c r="A280" s="182"/>
      <c r="B280" s="364" t="s">
        <v>633</v>
      </c>
      <c r="C280" s="1067" t="s">
        <v>887</v>
      </c>
      <c r="D280" s="173"/>
      <c r="E280" s="173"/>
      <c r="F280" s="195"/>
      <c r="G280" s="1062"/>
      <c r="H280" s="1069">
        <v>0.85</v>
      </c>
      <c r="I280" s="354">
        <v>0.85</v>
      </c>
      <c r="J280" s="353">
        <v>1</v>
      </c>
      <c r="K280" s="1062"/>
      <c r="L280" s="1064" t="str">
        <f t="shared" si="78"/>
        <v/>
      </c>
      <c r="M280" s="84" t="str">
        <f t="shared" si="78"/>
        <v/>
      </c>
      <c r="N280" s="1064" t="str">
        <f t="shared" si="79"/>
        <v/>
      </c>
      <c r="O280" s="20" t="str">
        <f t="shared" si="80"/>
        <v/>
      </c>
      <c r="P280" s="776"/>
      <c r="R280" s="552" t="s">
        <v>940</v>
      </c>
    </row>
    <row r="281" spans="1:18" ht="15" customHeight="1" x14ac:dyDescent="0.25">
      <c r="A281" s="182"/>
      <c r="B281" s="364" t="s">
        <v>634</v>
      </c>
      <c r="C281" s="1067" t="s">
        <v>887</v>
      </c>
      <c r="D281" s="173"/>
      <c r="E281" s="173"/>
      <c r="F281" s="195"/>
      <c r="G281" s="1062"/>
      <c r="H281" s="1069">
        <v>0.5</v>
      </c>
      <c r="I281" s="354">
        <v>0.5</v>
      </c>
      <c r="J281" s="353">
        <v>1</v>
      </c>
      <c r="K281" s="1062"/>
      <c r="L281" s="1064" t="str">
        <f t="shared" si="78"/>
        <v/>
      </c>
      <c r="M281" s="84" t="str">
        <f t="shared" si="78"/>
        <v/>
      </c>
      <c r="N281" s="1064" t="str">
        <f t="shared" si="79"/>
        <v/>
      </c>
      <c r="O281" s="20" t="str">
        <f t="shared" si="80"/>
        <v/>
      </c>
      <c r="P281" s="776"/>
      <c r="R281" s="552" t="s">
        <v>940</v>
      </c>
    </row>
    <row r="282" spans="1:18" ht="15" customHeight="1" x14ac:dyDescent="0.25">
      <c r="A282" s="182"/>
      <c r="B282" s="364" t="s">
        <v>698</v>
      </c>
      <c r="C282" s="1067" t="s">
        <v>887</v>
      </c>
      <c r="D282" s="173"/>
      <c r="E282" s="173"/>
      <c r="F282" s="195"/>
      <c r="G282" s="1062"/>
      <c r="H282" s="1069">
        <v>0.5</v>
      </c>
      <c r="I282" s="354">
        <v>0.5</v>
      </c>
      <c r="J282" s="353">
        <v>1</v>
      </c>
      <c r="K282" s="1062"/>
      <c r="L282" s="1064" t="str">
        <f t="shared" si="78"/>
        <v/>
      </c>
      <c r="M282" s="84" t="str">
        <f t="shared" si="78"/>
        <v/>
      </c>
      <c r="N282" s="1064" t="str">
        <f t="shared" si="79"/>
        <v/>
      </c>
      <c r="O282" s="20" t="str">
        <f t="shared" si="80"/>
        <v/>
      </c>
      <c r="P282" s="776"/>
      <c r="R282" s="552" t="s">
        <v>940</v>
      </c>
    </row>
    <row r="283" spans="1:18" ht="15" customHeight="1" x14ac:dyDescent="0.25">
      <c r="A283" s="182"/>
      <c r="B283" s="364" t="s">
        <v>637</v>
      </c>
      <c r="C283" s="1067" t="s">
        <v>887</v>
      </c>
      <c r="D283" s="173"/>
      <c r="E283" s="173"/>
      <c r="F283" s="195"/>
      <c r="G283" s="1062"/>
      <c r="H283" s="1069">
        <v>0</v>
      </c>
      <c r="I283" s="354">
        <v>0.5</v>
      </c>
      <c r="J283" s="353">
        <v>1</v>
      </c>
      <c r="K283" s="1062"/>
      <c r="L283" s="1064" t="str">
        <f t="shared" si="78"/>
        <v/>
      </c>
      <c r="M283" s="84" t="str">
        <f t="shared" si="78"/>
        <v/>
      </c>
      <c r="N283" s="1064" t="str">
        <f t="shared" si="79"/>
        <v/>
      </c>
      <c r="O283" s="20" t="str">
        <f t="shared" si="80"/>
        <v/>
      </c>
      <c r="P283" s="776"/>
      <c r="R283" s="552" t="s">
        <v>940</v>
      </c>
    </row>
    <row r="284" spans="1:18" ht="28.5" x14ac:dyDescent="0.25">
      <c r="A284" s="182"/>
      <c r="B284" s="364" t="s">
        <v>638</v>
      </c>
      <c r="C284" s="1067" t="s">
        <v>887</v>
      </c>
      <c r="D284" s="173"/>
      <c r="E284" s="173"/>
      <c r="F284" s="195"/>
      <c r="G284" s="1062"/>
      <c r="H284" s="1069">
        <v>0</v>
      </c>
      <c r="I284" s="354">
        <v>0.5</v>
      </c>
      <c r="J284" s="353">
        <v>1</v>
      </c>
      <c r="K284" s="1062"/>
      <c r="L284" s="1064" t="str">
        <f t="shared" si="78"/>
        <v/>
      </c>
      <c r="M284" s="84" t="str">
        <f t="shared" si="78"/>
        <v/>
      </c>
      <c r="N284" s="1064" t="str">
        <f t="shared" si="79"/>
        <v/>
      </c>
      <c r="O284" s="20" t="str">
        <f t="shared" si="80"/>
        <v/>
      </c>
      <c r="P284" s="776"/>
      <c r="R284" s="552" t="s">
        <v>940</v>
      </c>
    </row>
    <row r="285" spans="1:18" ht="30" customHeight="1" x14ac:dyDescent="0.25">
      <c r="A285" s="182"/>
      <c r="B285" s="364" t="s">
        <v>662</v>
      </c>
      <c r="C285" s="1067" t="s">
        <v>887</v>
      </c>
      <c r="D285" s="358"/>
      <c r="E285" s="358"/>
      <c r="F285" s="1066"/>
      <c r="G285" s="1062"/>
      <c r="H285" s="351"/>
      <c r="I285" s="1065"/>
      <c r="J285" s="1066"/>
      <c r="K285" s="1062"/>
      <c r="L285" s="357"/>
      <c r="M285" s="358"/>
      <c r="N285" s="358"/>
      <c r="O285" s="368"/>
      <c r="P285" s="776"/>
      <c r="R285" s="34"/>
    </row>
    <row r="286" spans="1:18" ht="15" customHeight="1" x14ac:dyDescent="0.25">
      <c r="A286" s="182"/>
      <c r="B286" s="541" t="s">
        <v>639</v>
      </c>
      <c r="C286" s="1067" t="s">
        <v>887</v>
      </c>
      <c r="D286" s="358"/>
      <c r="E286" s="358"/>
      <c r="F286" s="368"/>
      <c r="G286" s="1062"/>
      <c r="H286" s="351"/>
      <c r="I286" s="1065"/>
      <c r="J286" s="1066"/>
      <c r="K286" s="1062"/>
      <c r="L286" s="357"/>
      <c r="M286" s="358"/>
      <c r="N286" s="358"/>
      <c r="O286" s="368"/>
      <c r="P286" s="776"/>
      <c r="R286" s="34"/>
    </row>
    <row r="287" spans="1:18" ht="15" customHeight="1" x14ac:dyDescent="0.25">
      <c r="A287" s="182"/>
      <c r="B287" s="541" t="s">
        <v>640</v>
      </c>
      <c r="C287" s="1067" t="s">
        <v>887</v>
      </c>
      <c r="D287" s="358"/>
      <c r="E287" s="358"/>
      <c r="F287" s="368"/>
      <c r="G287" s="1062"/>
      <c r="H287" s="351"/>
      <c r="I287" s="1065"/>
      <c r="J287" s="1066"/>
      <c r="K287" s="1062"/>
      <c r="L287" s="357"/>
      <c r="M287" s="358"/>
      <c r="N287" s="358"/>
      <c r="O287" s="368"/>
      <c r="P287" s="776"/>
      <c r="R287" s="34"/>
    </row>
    <row r="288" spans="1:18" ht="15" customHeight="1" x14ac:dyDescent="0.25">
      <c r="A288" s="182"/>
      <c r="B288" s="985" t="s">
        <v>641</v>
      </c>
      <c r="C288" s="1065"/>
      <c r="D288" s="173"/>
      <c r="E288" s="173"/>
      <c r="F288" s="195"/>
      <c r="G288" s="1062"/>
      <c r="H288" s="1069">
        <v>0</v>
      </c>
      <c r="I288" s="354">
        <v>0.5</v>
      </c>
      <c r="J288" s="353">
        <v>1</v>
      </c>
      <c r="K288" s="1062"/>
      <c r="L288" s="1064" t="str">
        <f t="shared" ref="L288:M292" si="81">IF(AND(ISNUMBER(D288),ISNUMBER(H288)), D288*H288, "")</f>
        <v/>
      </c>
      <c r="M288" s="84" t="str">
        <f t="shared" si="81"/>
        <v/>
      </c>
      <c r="N288" s="1064" t="str">
        <f t="shared" ref="N288:N292" si="82">IF(AND(ISNUMBER(F288),ISNUMBER(J288)),F288*J288,"")</f>
        <v/>
      </c>
      <c r="O288" s="20" t="str">
        <f t="shared" ref="O288:O292" si="83">IF(AND(ISNUMBER(L288),ISNUMBER(N288)),SUM(L288:N288),"")</f>
        <v/>
      </c>
      <c r="P288" s="776"/>
      <c r="R288" s="552" t="s">
        <v>940</v>
      </c>
    </row>
    <row r="289" spans="1:18" ht="15" customHeight="1" x14ac:dyDescent="0.25">
      <c r="A289" s="182"/>
      <c r="B289" s="985" t="s">
        <v>39</v>
      </c>
      <c r="C289" s="1065"/>
      <c r="D289" s="173"/>
      <c r="E289" s="173"/>
      <c r="F289" s="195"/>
      <c r="G289" s="1062"/>
      <c r="H289" s="1069">
        <v>0.5</v>
      </c>
      <c r="I289" s="354">
        <v>0.5</v>
      </c>
      <c r="J289" s="353">
        <v>1</v>
      </c>
      <c r="K289" s="1062"/>
      <c r="L289" s="1064" t="str">
        <f t="shared" si="81"/>
        <v/>
      </c>
      <c r="M289" s="84" t="str">
        <f t="shared" si="81"/>
        <v/>
      </c>
      <c r="N289" s="1064" t="str">
        <f t="shared" si="82"/>
        <v/>
      </c>
      <c r="O289" s="20" t="str">
        <f t="shared" si="83"/>
        <v/>
      </c>
      <c r="P289" s="776"/>
      <c r="R289" s="552" t="s">
        <v>940</v>
      </c>
    </row>
    <row r="290" spans="1:18" ht="15" customHeight="1" x14ac:dyDescent="0.25">
      <c r="A290" s="182"/>
      <c r="B290" s="985" t="s">
        <v>247</v>
      </c>
      <c r="C290" s="1065"/>
      <c r="D290" s="173"/>
      <c r="E290" s="173"/>
      <c r="F290" s="195"/>
      <c r="G290" s="1062"/>
      <c r="H290" s="1069">
        <v>0</v>
      </c>
      <c r="I290" s="354">
        <v>0.5</v>
      </c>
      <c r="J290" s="353">
        <v>1</v>
      </c>
      <c r="K290" s="1062"/>
      <c r="L290" s="1064" t="str">
        <f t="shared" si="81"/>
        <v/>
      </c>
      <c r="M290" s="84" t="str">
        <f t="shared" si="81"/>
        <v/>
      </c>
      <c r="N290" s="1064" t="str">
        <f t="shared" si="82"/>
        <v/>
      </c>
      <c r="O290" s="20" t="str">
        <f t="shared" si="83"/>
        <v/>
      </c>
      <c r="P290" s="776"/>
      <c r="R290" s="552" t="s">
        <v>940</v>
      </c>
    </row>
    <row r="291" spans="1:18" ht="15" customHeight="1" x14ac:dyDescent="0.25">
      <c r="A291" s="182"/>
      <c r="B291" s="985" t="s">
        <v>699</v>
      </c>
      <c r="C291" s="1065"/>
      <c r="D291" s="173"/>
      <c r="E291" s="173"/>
      <c r="F291" s="195"/>
      <c r="G291" s="1062"/>
      <c r="H291" s="1069">
        <v>0.5</v>
      </c>
      <c r="I291" s="354">
        <v>0.5</v>
      </c>
      <c r="J291" s="353">
        <v>1</v>
      </c>
      <c r="K291" s="1062"/>
      <c r="L291" s="1064" t="str">
        <f t="shared" si="81"/>
        <v/>
      </c>
      <c r="M291" s="84" t="str">
        <f t="shared" si="81"/>
        <v/>
      </c>
      <c r="N291" s="1064" t="str">
        <f t="shared" si="82"/>
        <v/>
      </c>
      <c r="O291" s="20" t="str">
        <f t="shared" si="83"/>
        <v/>
      </c>
      <c r="P291" s="776"/>
      <c r="R291" s="552" t="s">
        <v>940</v>
      </c>
    </row>
    <row r="292" spans="1:18" ht="15" customHeight="1" x14ac:dyDescent="0.25">
      <c r="A292" s="182"/>
      <c r="B292" s="985" t="s">
        <v>642</v>
      </c>
      <c r="C292" s="1065"/>
      <c r="D292" s="173"/>
      <c r="E292" s="173"/>
      <c r="F292" s="971"/>
      <c r="G292" s="1062"/>
      <c r="H292" s="1069">
        <v>0</v>
      </c>
      <c r="I292" s="354">
        <v>0.5</v>
      </c>
      <c r="J292" s="353">
        <v>1</v>
      </c>
      <c r="K292" s="1062"/>
      <c r="L292" s="1064" t="str">
        <f t="shared" si="81"/>
        <v/>
      </c>
      <c r="M292" s="84" t="str">
        <f t="shared" si="81"/>
        <v/>
      </c>
      <c r="N292" s="1064" t="str">
        <f t="shared" si="82"/>
        <v/>
      </c>
      <c r="O292" s="20" t="str">
        <f t="shared" si="83"/>
        <v/>
      </c>
      <c r="P292" s="776"/>
      <c r="R292" s="552" t="s">
        <v>940</v>
      </c>
    </row>
    <row r="293" spans="1:18" ht="15" customHeight="1" x14ac:dyDescent="0.25">
      <c r="A293" s="182"/>
      <c r="B293" s="364" t="s">
        <v>929</v>
      </c>
      <c r="C293" s="1067" t="s">
        <v>887</v>
      </c>
      <c r="D293" s="1065"/>
      <c r="E293" s="1065"/>
      <c r="F293" s="1386"/>
      <c r="G293" s="1062"/>
      <c r="H293" s="351"/>
      <c r="I293" s="1065"/>
      <c r="J293" s="353">
        <v>0</v>
      </c>
      <c r="K293" s="1062"/>
      <c r="L293" s="351"/>
      <c r="M293" s="351"/>
      <c r="N293" s="1064" t="str">
        <f>IF(AND(ISNUMBER(F293),ISNUMBER(F230),ISNUMBER(J293)),MAX((F293-F230),0)*J293,"")</f>
        <v/>
      </c>
      <c r="O293" s="20" t="str">
        <f>N293</f>
        <v/>
      </c>
      <c r="P293" s="1876"/>
      <c r="R293" s="552" t="s">
        <v>941</v>
      </c>
    </row>
    <row r="294" spans="1:18" ht="15" customHeight="1" x14ac:dyDescent="0.25">
      <c r="A294" s="182"/>
      <c r="B294" s="364" t="s">
        <v>663</v>
      </c>
      <c r="C294" s="1067" t="s">
        <v>887</v>
      </c>
      <c r="D294" s="173"/>
      <c r="E294" s="173"/>
      <c r="F294" s="972"/>
      <c r="G294" s="1062"/>
      <c r="H294" s="1069">
        <v>0</v>
      </c>
      <c r="I294" s="354">
        <v>0.5</v>
      </c>
      <c r="J294" s="353">
        <v>1</v>
      </c>
      <c r="K294" s="1062"/>
      <c r="L294" s="1064" t="str">
        <f>IF(AND(ISNUMBER(D294),ISNUMBER(H294)), D294*H294, "")</f>
        <v/>
      </c>
      <c r="M294" s="84" t="str">
        <f>IF(AND(ISNUMBER(E294),ISNUMBER(I294)), E294*I294, "")</f>
        <v/>
      </c>
      <c r="N294" s="1064" t="str">
        <f>IF(AND(ISNUMBER(F294),ISNUMBER(J294)),F294*J294,"")</f>
        <v/>
      </c>
      <c r="O294" s="20" t="str">
        <f>IF(AND(ISNUMBER(L294),ISNUMBER(N294)),SUM(L294:N294),"")</f>
        <v/>
      </c>
      <c r="P294" s="776"/>
      <c r="R294" s="552" t="s">
        <v>940</v>
      </c>
    </row>
    <row r="295" spans="1:18" ht="30" customHeight="1" x14ac:dyDescent="0.25">
      <c r="A295" s="182"/>
      <c r="B295" s="391" t="str">
        <f>CONCATENATE("Check: the sum of each of the columns for rows ", ROW(B277), " to ", ROW(B294), " should equal the corresponding column in row ", ROW(B39))</f>
        <v>Check: the sum of each of the columns for rows 277 to 294 should equal the corresponding column in row 39</v>
      </c>
      <c r="C295" s="1000"/>
      <c r="D295" s="392" t="str">
        <f>IF(AND(SUM(D277:D294)&gt;0,SUM($D$97:$F$101,$D$94:$F$94)&gt;0),"Fail",IF(AND(SUM($D$94:$F$94,$D$97:$F$101)=0,D39=SUM(D277:D294)),"Pass","Fail"))</f>
        <v>Pass</v>
      </c>
      <c r="E295" s="392" t="str">
        <f>IF(AND(SUM(E277:E294)&gt;0,SUM($D$97:$F$101,$D$94:$F$94)&gt;0),"Fail",IF(AND(SUM($D$94:$F$94,$D$97:$F$101)=0,E39=SUM(E277:E294)),"Pass","Fail"))</f>
        <v>Pass</v>
      </c>
      <c r="F295" s="392" t="str">
        <f>IF(AND(SUM(F277:F294)&gt;0,SUM($D$97:$F$101,$D$94:$F$94)&gt;0),"Fail",IF(AND(SUM($D$94:$F$94,$D$97:$F$101)=0,F39=SUM(F277:F294)),"Pass","Fail"))</f>
        <v>Pass</v>
      </c>
      <c r="G295" s="1062"/>
      <c r="H295" s="376"/>
      <c r="I295" s="1000"/>
      <c r="J295" s="359"/>
      <c r="K295" s="1062"/>
      <c r="L295" s="385"/>
      <c r="M295" s="393"/>
      <c r="N295" s="393"/>
      <c r="O295" s="384"/>
      <c r="P295" s="776"/>
      <c r="R295" s="34"/>
    </row>
    <row r="296" spans="1:18" ht="15" customHeight="1" x14ac:dyDescent="0.25">
      <c r="A296" s="182"/>
      <c r="B296" s="1062"/>
      <c r="C296" s="1062"/>
      <c r="D296" s="1062"/>
      <c r="E296" s="1062"/>
      <c r="F296" s="1062"/>
      <c r="G296" s="1062"/>
      <c r="H296" s="1062"/>
      <c r="I296" s="1062"/>
      <c r="J296" s="1062"/>
      <c r="K296" s="1062"/>
      <c r="L296" s="1062"/>
      <c r="M296" s="1062"/>
      <c r="N296" s="1062"/>
      <c r="O296" s="1062"/>
      <c r="P296" s="776"/>
      <c r="R296" s="34"/>
    </row>
    <row r="297" spans="1:18" ht="45" customHeight="1" x14ac:dyDescent="0.25">
      <c r="A297" s="573" t="s">
        <v>888</v>
      </c>
      <c r="B297" s="81"/>
      <c r="C297" s="81"/>
      <c r="D297" s="81"/>
      <c r="E297" s="81"/>
      <c r="F297" s="81"/>
      <c r="G297" s="81"/>
      <c r="H297" s="81"/>
      <c r="I297" s="81"/>
      <c r="J297" s="81"/>
      <c r="K297" s="81"/>
      <c r="L297" s="81"/>
      <c r="M297" s="81"/>
      <c r="N297" s="81"/>
      <c r="O297" s="81"/>
      <c r="P297" s="1873"/>
      <c r="R297" s="572" t="s">
        <v>886</v>
      </c>
    </row>
    <row r="298" spans="1:18" ht="30" customHeight="1" x14ac:dyDescent="0.25">
      <c r="A298" s="182"/>
      <c r="B298" s="1973" t="s">
        <v>930</v>
      </c>
      <c r="C298" s="1974"/>
      <c r="D298" s="1974"/>
      <c r="E298" s="1974"/>
      <c r="F298" s="1974"/>
      <c r="G298" s="1974"/>
      <c r="H298" s="1974"/>
      <c r="I298" s="1974"/>
      <c r="J298" s="1974"/>
      <c r="K298" s="1974"/>
      <c r="L298" s="1974"/>
      <c r="M298" s="1974"/>
      <c r="N298" s="1974"/>
      <c r="O298" s="1974"/>
      <c r="P298" s="776"/>
      <c r="R298" s="552" t="s">
        <v>886</v>
      </c>
    </row>
    <row r="299" spans="1:18" ht="15" customHeight="1" x14ac:dyDescent="0.25">
      <c r="A299" s="182"/>
      <c r="B299" s="1062"/>
      <c r="C299" s="1062"/>
      <c r="D299" s="1062"/>
      <c r="E299" s="1062"/>
      <c r="F299" s="1062"/>
      <c r="G299" s="1062"/>
      <c r="H299" s="1062"/>
      <c r="I299" s="1062"/>
      <c r="J299" s="1062"/>
      <c r="K299" s="1062"/>
      <c r="L299" s="1062"/>
      <c r="M299" s="1062"/>
      <c r="N299" s="1062"/>
      <c r="O299" s="1062"/>
      <c r="P299" s="776"/>
      <c r="R299" s="552" t="s">
        <v>886</v>
      </c>
    </row>
    <row r="300" spans="1:18" ht="15" customHeight="1" x14ac:dyDescent="0.25">
      <c r="A300" s="182"/>
      <c r="B300" s="570"/>
      <c r="C300" s="1968" t="s">
        <v>568</v>
      </c>
      <c r="D300" s="1970" t="s">
        <v>323</v>
      </c>
      <c r="E300" s="1971"/>
      <c r="F300" s="1971"/>
      <c r="G300" s="1062"/>
      <c r="H300" s="1962" t="s">
        <v>668</v>
      </c>
      <c r="I300" s="1963"/>
      <c r="J300" s="1964"/>
      <c r="K300" s="1062"/>
      <c r="L300" s="1965" t="s">
        <v>669</v>
      </c>
      <c r="M300" s="1965"/>
      <c r="N300" s="1965"/>
      <c r="O300" s="1965"/>
      <c r="P300" s="776"/>
      <c r="R300" s="552" t="s">
        <v>886</v>
      </c>
    </row>
    <row r="301" spans="1:18" ht="30" customHeight="1" x14ac:dyDescent="0.25">
      <c r="A301" s="182"/>
      <c r="B301" s="518"/>
      <c r="C301" s="1969"/>
      <c r="D301" s="342" t="s">
        <v>666</v>
      </c>
      <c r="E301" s="343" t="s">
        <v>695</v>
      </c>
      <c r="F301" s="344" t="s">
        <v>377</v>
      </c>
      <c r="G301" s="1062"/>
      <c r="H301" s="342" t="s">
        <v>666</v>
      </c>
      <c r="I301" s="343" t="s">
        <v>695</v>
      </c>
      <c r="J301" s="344" t="s">
        <v>667</v>
      </c>
      <c r="K301" s="1062"/>
      <c r="L301" s="342" t="s">
        <v>666</v>
      </c>
      <c r="M301" s="343" t="s">
        <v>695</v>
      </c>
      <c r="N301" s="343" t="s">
        <v>667</v>
      </c>
      <c r="O301" s="1071" t="s">
        <v>658</v>
      </c>
      <c r="P301" s="776"/>
      <c r="R301" s="552" t="s">
        <v>886</v>
      </c>
    </row>
    <row r="302" spans="1:18" ht="60" customHeight="1" x14ac:dyDescent="0.25">
      <c r="A302" s="182"/>
      <c r="B302" s="364" t="s">
        <v>654</v>
      </c>
      <c r="C302" s="1067" t="s">
        <v>889</v>
      </c>
      <c r="D302" s="358"/>
      <c r="E302" s="358"/>
      <c r="F302" s="368"/>
      <c r="G302" s="1062"/>
      <c r="H302" s="347"/>
      <c r="I302" s="347"/>
      <c r="J302" s="577"/>
      <c r="K302" s="1062"/>
      <c r="L302" s="351"/>
      <c r="M302" s="351"/>
      <c r="N302" s="351"/>
      <c r="O302" s="549"/>
      <c r="P302" s="776"/>
      <c r="R302" s="552" t="s">
        <v>886</v>
      </c>
    </row>
    <row r="303" spans="1:18" ht="15" customHeight="1" x14ac:dyDescent="0.25">
      <c r="A303" s="182"/>
      <c r="B303" s="985" t="s">
        <v>890</v>
      </c>
      <c r="C303" s="1065"/>
      <c r="D303" s="358"/>
      <c r="E303" s="358"/>
      <c r="F303" s="368"/>
      <c r="G303" s="1062"/>
      <c r="H303" s="351"/>
      <c r="I303" s="351"/>
      <c r="J303" s="549"/>
      <c r="K303" s="1062"/>
      <c r="L303" s="351"/>
      <c r="M303" s="351"/>
      <c r="N303" s="351"/>
      <c r="O303" s="549"/>
      <c r="P303" s="776"/>
      <c r="R303" s="552" t="s">
        <v>886</v>
      </c>
    </row>
    <row r="304" spans="1:18" ht="15" customHeight="1" x14ac:dyDescent="0.25">
      <c r="A304" s="182"/>
      <c r="B304" s="984" t="s">
        <v>912</v>
      </c>
      <c r="C304" s="1065"/>
      <c r="D304" s="966"/>
      <c r="E304" s="966"/>
      <c r="F304" s="966"/>
      <c r="G304" s="1062"/>
      <c r="H304" s="1069">
        <v>0</v>
      </c>
      <c r="I304" s="354">
        <v>0</v>
      </c>
      <c r="J304" s="353">
        <v>0</v>
      </c>
      <c r="K304" s="1062"/>
      <c r="L304" s="1064" t="str">
        <f>IF(AND(ISNUMBER(D304),ISNUMBER(H304)), D304*H304, "")</f>
        <v/>
      </c>
      <c r="M304" s="84" t="str">
        <f>IF(AND(ISNUMBER(E304),ISNUMBER(I304)), E304*I304, "")</f>
        <v/>
      </c>
      <c r="N304" s="1064" t="str">
        <f t="shared" ref="N304:N305" si="84">IF(AND(ISNUMBER(F304),ISNUMBER(J304)),F304*J304,"")</f>
        <v/>
      </c>
      <c r="O304" s="562" t="str">
        <f>IF(AND(ISNUMBER(L304),ISNUMBER(M304),ISNUMBER(N304)),SUM(L304:N304),"")</f>
        <v/>
      </c>
      <c r="P304" s="776"/>
      <c r="R304" s="552" t="s">
        <v>886</v>
      </c>
    </row>
    <row r="305" spans="1:18" ht="15" customHeight="1" x14ac:dyDescent="0.25">
      <c r="A305" s="182"/>
      <c r="B305" s="984" t="s">
        <v>913</v>
      </c>
      <c r="C305" s="1065"/>
      <c r="D305" s="966"/>
      <c r="E305" s="966"/>
      <c r="F305" s="966"/>
      <c r="G305" s="1062"/>
      <c r="H305" s="1069">
        <v>0</v>
      </c>
      <c r="I305" s="354">
        <v>0</v>
      </c>
      <c r="J305" s="353">
        <v>0</v>
      </c>
      <c r="K305" s="1062"/>
      <c r="L305" s="1064" t="str">
        <f>IF(AND(ISNUMBER(D305),ISNUMBER(H305)), D305*H305, "")</f>
        <v/>
      </c>
      <c r="M305" s="84" t="str">
        <f>IF(AND(ISNUMBER(E305),ISNUMBER(I305)), E305*I305, "")</f>
        <v/>
      </c>
      <c r="N305" s="1064" t="str">
        <f t="shared" si="84"/>
        <v/>
      </c>
      <c r="O305" s="562" t="str">
        <f>IF(AND(ISNUMBER(L305),ISNUMBER(M305),ISNUMBER(N305)),SUM(L305:N305),"")</f>
        <v/>
      </c>
      <c r="P305" s="776"/>
      <c r="R305" s="552" t="s">
        <v>886</v>
      </c>
    </row>
    <row r="306" spans="1:18" ht="15" customHeight="1" x14ac:dyDescent="0.25">
      <c r="A306" s="182"/>
      <c r="B306" s="364" t="s">
        <v>932</v>
      </c>
      <c r="C306" s="1067" t="s">
        <v>889</v>
      </c>
      <c r="D306" s="358"/>
      <c r="E306" s="358"/>
      <c r="F306" s="368"/>
      <c r="G306" s="1062"/>
      <c r="H306" s="351"/>
      <c r="I306" s="351"/>
      <c r="J306" s="549"/>
      <c r="K306" s="1062"/>
      <c r="L306" s="351"/>
      <c r="M306" s="351"/>
      <c r="N306" s="351"/>
      <c r="O306" s="549"/>
      <c r="P306" s="776"/>
      <c r="R306" s="552" t="s">
        <v>886</v>
      </c>
    </row>
    <row r="307" spans="1:18" ht="30" customHeight="1" x14ac:dyDescent="0.25">
      <c r="A307" s="182"/>
      <c r="B307" s="985" t="s">
        <v>891</v>
      </c>
      <c r="C307" s="1065"/>
      <c r="D307" s="358"/>
      <c r="E307" s="358"/>
      <c r="F307" s="368"/>
      <c r="G307" s="1062"/>
      <c r="H307" s="351"/>
      <c r="I307" s="351"/>
      <c r="J307" s="549"/>
      <c r="K307" s="1062"/>
      <c r="L307" s="351"/>
      <c r="M307" s="351"/>
      <c r="N307" s="351"/>
      <c r="O307" s="549"/>
      <c r="P307" s="776"/>
      <c r="R307" s="552" t="s">
        <v>886</v>
      </c>
    </row>
    <row r="308" spans="1:18" ht="15" customHeight="1" x14ac:dyDescent="0.25">
      <c r="A308" s="182"/>
      <c r="B308" s="984" t="s">
        <v>890</v>
      </c>
      <c r="C308" s="1065"/>
      <c r="D308" s="358"/>
      <c r="E308" s="358"/>
      <c r="F308" s="368"/>
      <c r="G308" s="1062"/>
      <c r="H308" s="351"/>
      <c r="I308" s="351"/>
      <c r="J308" s="549"/>
      <c r="K308" s="1062"/>
      <c r="L308" s="351"/>
      <c r="M308" s="351"/>
      <c r="N308" s="351"/>
      <c r="O308" s="549"/>
      <c r="P308" s="776"/>
      <c r="R308" s="552" t="s">
        <v>886</v>
      </c>
    </row>
    <row r="309" spans="1:18" ht="15" customHeight="1" x14ac:dyDescent="0.25">
      <c r="A309" s="182"/>
      <c r="B309" s="989" t="s">
        <v>912</v>
      </c>
      <c r="C309" s="1065"/>
      <c r="D309" s="966"/>
      <c r="E309" s="966"/>
      <c r="F309" s="966"/>
      <c r="G309" s="1062"/>
      <c r="H309" s="1069">
        <f>IF(Parameters!F92&lt;H$104,H$104,Parameters!F92)</f>
        <v>0.5</v>
      </c>
      <c r="I309" s="1069">
        <f>IF(Parameters!G92&lt;I$104,I$104,Parameters!G92)</f>
        <v>0.5</v>
      </c>
      <c r="J309" s="380">
        <f>IF(Parameters!H92&lt;J$104,J$104,Parameters!H92)</f>
        <v>1</v>
      </c>
      <c r="K309" s="1062"/>
      <c r="L309" s="1064" t="str">
        <f>IF(AND(ISNUMBER(D309),ISNUMBER(H309)), D309*H309, "")</f>
        <v/>
      </c>
      <c r="M309" s="84" t="str">
        <f>IF(AND(ISNUMBER(E309),ISNUMBER(I309)), E309*I309, "")</f>
        <v/>
      </c>
      <c r="N309" s="1064" t="str">
        <f t="shared" ref="N309:N310" si="85">IF(AND(ISNUMBER(F309),ISNUMBER(J309)),F309*J309,"")</f>
        <v/>
      </c>
      <c r="O309" s="562" t="str">
        <f>IF(AND(ISNUMBER(L309),ISNUMBER(M309),ISNUMBER(N309)),SUM(L309:N309),"")</f>
        <v/>
      </c>
      <c r="P309" s="776"/>
      <c r="R309" s="552" t="s">
        <v>886</v>
      </c>
    </row>
    <row r="310" spans="1:18" ht="15" customHeight="1" x14ac:dyDescent="0.25">
      <c r="A310" s="182"/>
      <c r="B310" s="989" t="s">
        <v>913</v>
      </c>
      <c r="C310" s="1065"/>
      <c r="D310" s="966"/>
      <c r="E310" s="966"/>
      <c r="F310" s="966"/>
      <c r="G310" s="1062"/>
      <c r="H310" s="1069">
        <f>IF(Parameters!F93&lt;H$104,H$104,Parameters!F93)</f>
        <v>1</v>
      </c>
      <c r="I310" s="1069">
        <f>IF(Parameters!G93&lt;I$104,I$104,Parameters!G93)</f>
        <v>1</v>
      </c>
      <c r="J310" s="380">
        <f>IF(Parameters!H93&lt;J$104,J$104,Parameters!H93)</f>
        <v>1</v>
      </c>
      <c r="K310" s="1062"/>
      <c r="L310" s="1064" t="str">
        <f>IF(AND(ISNUMBER(D310),ISNUMBER(H310)), D310*H310, "")</f>
        <v/>
      </c>
      <c r="M310" s="84" t="str">
        <f>IF(AND(ISNUMBER(E310),ISNUMBER(I310)), E310*I310, "")</f>
        <v/>
      </c>
      <c r="N310" s="1064" t="str">
        <f t="shared" si="85"/>
        <v/>
      </c>
      <c r="O310" s="562" t="str">
        <f>IF(AND(ISNUMBER(L310),ISNUMBER(M310),ISNUMBER(N310)),SUM(L310:N310),"")</f>
        <v/>
      </c>
      <c r="P310" s="776"/>
      <c r="R310" s="552" t="s">
        <v>886</v>
      </c>
    </row>
    <row r="311" spans="1:18" ht="15" customHeight="1" x14ac:dyDescent="0.25">
      <c r="A311" s="182"/>
      <c r="B311" s="985" t="s">
        <v>933</v>
      </c>
      <c r="C311" s="1065"/>
      <c r="D311" s="358"/>
      <c r="E311" s="358"/>
      <c r="F311" s="368"/>
      <c r="G311" s="1062"/>
      <c r="H311" s="351"/>
      <c r="I311" s="351"/>
      <c r="J311" s="549"/>
      <c r="K311" s="1062"/>
      <c r="L311" s="351"/>
      <c r="M311" s="351"/>
      <c r="N311" s="351"/>
      <c r="O311" s="549"/>
      <c r="P311" s="776"/>
      <c r="R311" s="552" t="s">
        <v>886</v>
      </c>
    </row>
    <row r="312" spans="1:18" ht="15" customHeight="1" x14ac:dyDescent="0.25">
      <c r="A312" s="182"/>
      <c r="B312" s="984" t="s">
        <v>890</v>
      </c>
      <c r="C312" s="1065"/>
      <c r="D312" s="358"/>
      <c r="E312" s="358"/>
      <c r="F312" s="368"/>
      <c r="G312" s="1062"/>
      <c r="H312" s="351"/>
      <c r="I312" s="351"/>
      <c r="J312" s="549"/>
      <c r="K312" s="1062"/>
      <c r="L312" s="351"/>
      <c r="M312" s="351"/>
      <c r="N312" s="351"/>
      <c r="O312" s="549"/>
      <c r="P312" s="776"/>
      <c r="R312" s="552" t="s">
        <v>886</v>
      </c>
    </row>
    <row r="313" spans="1:18" ht="15" customHeight="1" x14ac:dyDescent="0.25">
      <c r="A313" s="182"/>
      <c r="B313" s="989" t="s">
        <v>912</v>
      </c>
      <c r="C313" s="1065"/>
      <c r="D313" s="966"/>
      <c r="E313" s="966"/>
      <c r="F313" s="966"/>
      <c r="G313" s="1062"/>
      <c r="H313" s="1069">
        <f>IF(Parameters!F96&lt;H$110,H$110,Parameters!F96)</f>
        <v>0.5</v>
      </c>
      <c r="I313" s="1069">
        <f>IF(Parameters!G96&lt;I$110,I$110,Parameters!G96)</f>
        <v>0.5</v>
      </c>
      <c r="J313" s="380">
        <f>IF(Parameters!H96&lt;J$110,J$110,Parameters!H96)</f>
        <v>1</v>
      </c>
      <c r="K313" s="1062"/>
      <c r="L313" s="1064" t="str">
        <f>IF(AND(ISNUMBER(D313),ISNUMBER(H313)), D313*H313, "")</f>
        <v/>
      </c>
      <c r="M313" s="84" t="str">
        <f>IF(AND(ISNUMBER(E313),ISNUMBER(I313)), E313*I313, "")</f>
        <v/>
      </c>
      <c r="N313" s="1064" t="str">
        <f t="shared" ref="N313:N314" si="86">IF(AND(ISNUMBER(F313),ISNUMBER(J313)),F313*J313,"")</f>
        <v/>
      </c>
      <c r="O313" s="562" t="str">
        <f>IF(AND(ISNUMBER(L313),ISNUMBER(M313),ISNUMBER(N313)),SUM(L313:N313),"")</f>
        <v/>
      </c>
      <c r="P313" s="776"/>
      <c r="R313" s="552" t="s">
        <v>886</v>
      </c>
    </row>
    <row r="314" spans="1:18" ht="15" customHeight="1" x14ac:dyDescent="0.25">
      <c r="A314" s="182"/>
      <c r="B314" s="989" t="s">
        <v>913</v>
      </c>
      <c r="C314" s="1065"/>
      <c r="D314" s="966"/>
      <c r="E314" s="966"/>
      <c r="F314" s="966"/>
      <c r="G314" s="1062"/>
      <c r="H314" s="1069">
        <f>IF(Parameters!F97&lt;H$110,H$110,Parameters!F97)</f>
        <v>1</v>
      </c>
      <c r="I314" s="1069">
        <f>IF(Parameters!G97&lt;I$110,I$110,Parameters!G97)</f>
        <v>1</v>
      </c>
      <c r="J314" s="380">
        <f>IF(Parameters!H97&lt;J$110,J$110,Parameters!H97)</f>
        <v>1</v>
      </c>
      <c r="K314" s="1062"/>
      <c r="L314" s="1064" t="str">
        <f>IF(AND(ISNUMBER(D314),ISNUMBER(H314)), D314*H314, "")</f>
        <v/>
      </c>
      <c r="M314" s="84" t="str">
        <f>IF(AND(ISNUMBER(E314),ISNUMBER(I314)), E314*I314, "")</f>
        <v/>
      </c>
      <c r="N314" s="1064" t="str">
        <f t="shared" si="86"/>
        <v/>
      </c>
      <c r="O314" s="562" t="str">
        <f>IF(AND(ISNUMBER(L314),ISNUMBER(M314),ISNUMBER(N314)),SUM(L314:N314),"")</f>
        <v/>
      </c>
      <c r="P314" s="776"/>
      <c r="R314" s="552" t="s">
        <v>886</v>
      </c>
    </row>
    <row r="315" spans="1:18" ht="15" customHeight="1" x14ac:dyDescent="0.25">
      <c r="A315" s="182"/>
      <c r="B315" s="985" t="s">
        <v>892</v>
      </c>
      <c r="C315" s="1065"/>
      <c r="D315" s="358"/>
      <c r="E315" s="358"/>
      <c r="F315" s="368"/>
      <c r="G315" s="1062"/>
      <c r="H315" s="351"/>
      <c r="I315" s="351"/>
      <c r="J315" s="549"/>
      <c r="K315" s="1062"/>
      <c r="L315" s="351"/>
      <c r="M315" s="351"/>
      <c r="N315" s="351"/>
      <c r="O315" s="549"/>
      <c r="P315" s="776"/>
      <c r="R315" s="552" t="s">
        <v>886</v>
      </c>
    </row>
    <row r="316" spans="1:18" ht="15" customHeight="1" x14ac:dyDescent="0.25">
      <c r="A316" s="182"/>
      <c r="B316" s="984" t="s">
        <v>890</v>
      </c>
      <c r="C316" s="1065"/>
      <c r="D316" s="358"/>
      <c r="E316" s="358"/>
      <c r="F316" s="368"/>
      <c r="G316" s="1062"/>
      <c r="H316" s="351"/>
      <c r="I316" s="351"/>
      <c r="J316" s="549"/>
      <c r="K316" s="1062"/>
      <c r="L316" s="351"/>
      <c r="M316" s="351"/>
      <c r="N316" s="351"/>
      <c r="O316" s="549"/>
      <c r="P316" s="776"/>
      <c r="R316" s="552" t="s">
        <v>886</v>
      </c>
    </row>
    <row r="317" spans="1:18" ht="15" customHeight="1" x14ac:dyDescent="0.25">
      <c r="A317" s="182"/>
      <c r="B317" s="989" t="s">
        <v>912</v>
      </c>
      <c r="C317" s="1065"/>
      <c r="D317" s="966"/>
      <c r="E317" s="966"/>
      <c r="F317" s="966"/>
      <c r="G317" s="1062"/>
      <c r="H317" s="1069">
        <f>IF(Parameters!F100&lt;H$116,H$116,Parameters!F100)</f>
        <v>0.5</v>
      </c>
      <c r="I317" s="1069">
        <f>IF(Parameters!G100&lt;I$116,I$116,Parameters!G100)</f>
        <v>0.5</v>
      </c>
      <c r="J317" s="380">
        <f>IF(Parameters!H100&lt;J$116,J$116,Parameters!H100)</f>
        <v>1</v>
      </c>
      <c r="K317" s="1062"/>
      <c r="L317" s="1064" t="str">
        <f>IF(AND(ISNUMBER(D317),ISNUMBER(H317)), D317*H317, "")</f>
        <v/>
      </c>
      <c r="M317" s="84" t="str">
        <f>IF(AND(ISNUMBER(E317),ISNUMBER(I317)), E317*I317, "")</f>
        <v/>
      </c>
      <c r="N317" s="1064" t="str">
        <f t="shared" ref="N317:N318" si="87">IF(AND(ISNUMBER(F317),ISNUMBER(J317)),F317*J317,"")</f>
        <v/>
      </c>
      <c r="O317" s="562" t="str">
        <f>IF(AND(ISNUMBER(L317),ISNUMBER(M317),ISNUMBER(N317)),SUM(L317:N317),"")</f>
        <v/>
      </c>
      <c r="P317" s="776"/>
      <c r="R317" s="552" t="s">
        <v>886</v>
      </c>
    </row>
    <row r="318" spans="1:18" ht="15" customHeight="1" x14ac:dyDescent="0.25">
      <c r="A318" s="182"/>
      <c r="B318" s="989" t="s">
        <v>913</v>
      </c>
      <c r="C318" s="1065"/>
      <c r="D318" s="966"/>
      <c r="E318" s="966"/>
      <c r="F318" s="966"/>
      <c r="G318" s="1062"/>
      <c r="H318" s="1069">
        <f>IF(Parameters!F101&lt;H$116,H$116,Parameters!F101)</f>
        <v>1</v>
      </c>
      <c r="I318" s="1069">
        <f>IF(Parameters!G101&lt;I$116,I$116,Parameters!G101)</f>
        <v>1</v>
      </c>
      <c r="J318" s="380">
        <f>IF(Parameters!H101&lt;J$116,J$116,Parameters!H101)</f>
        <v>1</v>
      </c>
      <c r="K318" s="1062"/>
      <c r="L318" s="1064" t="str">
        <f>IF(AND(ISNUMBER(D318),ISNUMBER(H318)), D318*H318, "")</f>
        <v/>
      </c>
      <c r="M318" s="84" t="str">
        <f>IF(AND(ISNUMBER(E318),ISNUMBER(I318)), E318*I318, "")</f>
        <v/>
      </c>
      <c r="N318" s="1064" t="str">
        <f t="shared" si="87"/>
        <v/>
      </c>
      <c r="O318" s="562" t="str">
        <f>IF(AND(ISNUMBER(L318),ISNUMBER(M318),ISNUMBER(N318)),SUM(L318:N318),"")</f>
        <v/>
      </c>
      <c r="P318" s="776"/>
      <c r="R318" s="552" t="s">
        <v>886</v>
      </c>
    </row>
    <row r="319" spans="1:18" ht="15" customHeight="1" x14ac:dyDescent="0.25">
      <c r="A319" s="182"/>
      <c r="B319" s="364" t="s">
        <v>963</v>
      </c>
      <c r="C319" s="1067" t="s">
        <v>889</v>
      </c>
      <c r="D319" s="358"/>
      <c r="E319" s="358"/>
      <c r="F319" s="368"/>
      <c r="G319" s="1062"/>
      <c r="H319" s="351"/>
      <c r="I319" s="351"/>
      <c r="J319" s="549"/>
      <c r="K319" s="1062"/>
      <c r="L319" s="351"/>
      <c r="M319" s="351"/>
      <c r="N319" s="351"/>
      <c r="O319" s="549"/>
      <c r="P319" s="776"/>
      <c r="R319" s="552" t="s">
        <v>886</v>
      </c>
    </row>
    <row r="320" spans="1:18" ht="15" customHeight="1" x14ac:dyDescent="0.25">
      <c r="A320" s="182"/>
      <c r="B320" s="985" t="s">
        <v>890</v>
      </c>
      <c r="C320" s="1065"/>
      <c r="D320" s="358"/>
      <c r="E320" s="358"/>
      <c r="F320" s="368"/>
      <c r="G320" s="1062"/>
      <c r="H320" s="351"/>
      <c r="I320" s="351"/>
      <c r="J320" s="549"/>
      <c r="K320" s="1062"/>
      <c r="L320" s="351"/>
      <c r="M320" s="351"/>
      <c r="N320" s="351"/>
      <c r="O320" s="549"/>
      <c r="P320" s="776"/>
      <c r="R320" s="552" t="s">
        <v>886</v>
      </c>
    </row>
    <row r="321" spans="1:18" ht="15" customHeight="1" x14ac:dyDescent="0.25">
      <c r="A321" s="182"/>
      <c r="B321" s="984" t="s">
        <v>912</v>
      </c>
      <c r="C321" s="1065"/>
      <c r="D321" s="966"/>
      <c r="E321" s="966"/>
      <c r="F321" s="966"/>
      <c r="G321" s="1062"/>
      <c r="H321" s="1069">
        <f>IF(Parameters!F104&lt;H$122,H$122,Parameters!F104)</f>
        <v>0.5</v>
      </c>
      <c r="I321" s="1069">
        <f>IF(Parameters!G104&lt;I$122,I$122,Parameters!G104)</f>
        <v>0.5</v>
      </c>
      <c r="J321" s="380">
        <f>IF(Parameters!H104&lt;J$122,J$122,Parameters!H104)</f>
        <v>0.5</v>
      </c>
      <c r="K321" s="1062"/>
      <c r="L321" s="1064" t="str">
        <f>IF(AND(ISNUMBER(D321),ISNUMBER(H321)), D321*H321, "")</f>
        <v/>
      </c>
      <c r="M321" s="84" t="str">
        <f>IF(AND(ISNUMBER(E321),ISNUMBER(I321)), E321*I321, "")</f>
        <v/>
      </c>
      <c r="N321" s="1064" t="str">
        <f t="shared" ref="N321:N322" si="88">IF(AND(ISNUMBER(F321),ISNUMBER(J321)),F321*J321,"")</f>
        <v/>
      </c>
      <c r="O321" s="562" t="str">
        <f>IF(AND(ISNUMBER(L321),ISNUMBER(M321),ISNUMBER(N321)),SUM(L321:N321),"")</f>
        <v/>
      </c>
      <c r="P321" s="776"/>
      <c r="R321" s="552" t="s">
        <v>886</v>
      </c>
    </row>
    <row r="322" spans="1:18" ht="15" customHeight="1" x14ac:dyDescent="0.25">
      <c r="A322" s="182"/>
      <c r="B322" s="984" t="s">
        <v>913</v>
      </c>
      <c r="C322" s="1065"/>
      <c r="D322" s="966"/>
      <c r="E322" s="966"/>
      <c r="F322" s="966"/>
      <c r="G322" s="1062"/>
      <c r="H322" s="1069">
        <f>IF(Parameters!F105&lt;H$122,H$122,Parameters!F105)</f>
        <v>1</v>
      </c>
      <c r="I322" s="1069">
        <f>IF(Parameters!G105&lt;I$122,I$122,Parameters!G105)</f>
        <v>1</v>
      </c>
      <c r="J322" s="380">
        <f>IF(Parameters!H105&lt;J$122,J$122,Parameters!H105)</f>
        <v>1</v>
      </c>
      <c r="K322" s="1062"/>
      <c r="L322" s="1064" t="str">
        <f>IF(AND(ISNUMBER(D322),ISNUMBER(H322)), D322*H322, "")</f>
        <v/>
      </c>
      <c r="M322" s="84" t="str">
        <f>IF(AND(ISNUMBER(E322),ISNUMBER(I322)), E322*I322, "")</f>
        <v/>
      </c>
      <c r="N322" s="1064" t="str">
        <f t="shared" si="88"/>
        <v/>
      </c>
      <c r="O322" s="562" t="str">
        <f>IF(AND(ISNUMBER(L322),ISNUMBER(M322),ISNUMBER(N322)),SUM(L322:N322),"")</f>
        <v/>
      </c>
      <c r="P322" s="776"/>
      <c r="R322" s="552" t="s">
        <v>886</v>
      </c>
    </row>
    <row r="323" spans="1:18" ht="15" customHeight="1" x14ac:dyDescent="0.25">
      <c r="A323" s="182"/>
      <c r="B323" s="364" t="s">
        <v>974</v>
      </c>
      <c r="C323" s="1067" t="s">
        <v>889</v>
      </c>
      <c r="D323" s="358"/>
      <c r="E323" s="358"/>
      <c r="F323" s="368"/>
      <c r="G323" s="1062"/>
      <c r="H323" s="351"/>
      <c r="I323" s="351"/>
      <c r="J323" s="549"/>
      <c r="K323" s="1062"/>
      <c r="L323" s="351"/>
      <c r="M323" s="351"/>
      <c r="N323" s="351"/>
      <c r="O323" s="549"/>
      <c r="P323" s="776"/>
      <c r="R323" s="552" t="s">
        <v>886</v>
      </c>
    </row>
    <row r="324" spans="1:18" ht="15" customHeight="1" x14ac:dyDescent="0.25">
      <c r="A324" s="182"/>
      <c r="B324" s="985" t="s">
        <v>890</v>
      </c>
      <c r="C324" s="1065"/>
      <c r="D324" s="358"/>
      <c r="E324" s="358"/>
      <c r="F324" s="368"/>
      <c r="G324" s="1062"/>
      <c r="H324" s="351"/>
      <c r="I324" s="351"/>
      <c r="J324" s="549"/>
      <c r="K324" s="1062"/>
      <c r="L324" s="351"/>
      <c r="M324" s="351"/>
      <c r="N324" s="351"/>
      <c r="O324" s="549"/>
      <c r="P324" s="776"/>
      <c r="R324" s="552" t="s">
        <v>886</v>
      </c>
    </row>
    <row r="325" spans="1:18" ht="15" customHeight="1" x14ac:dyDescent="0.25">
      <c r="A325" s="182"/>
      <c r="B325" s="984" t="s">
        <v>912</v>
      </c>
      <c r="C325" s="1065"/>
      <c r="D325" s="966"/>
      <c r="E325" s="966"/>
      <c r="F325" s="966"/>
      <c r="G325" s="1062"/>
      <c r="H325" s="1069">
        <f>IF(Parameters!F108&lt;H$128,H$128,Parameters!F108)</f>
        <v>0.5</v>
      </c>
      <c r="I325" s="1069">
        <f>IF(Parameters!G108&lt;I$128,I$128,Parameters!G108)</f>
        <v>0.5</v>
      </c>
      <c r="J325" s="380">
        <f>IF(Parameters!H108&lt;J$128,J$128,Parameters!H108)</f>
        <v>0.5</v>
      </c>
      <c r="K325" s="1062"/>
      <c r="L325" s="1064" t="str">
        <f>IF(AND(ISNUMBER(D325),ISNUMBER(H325)), D325*H325, "")</f>
        <v/>
      </c>
      <c r="M325" s="84" t="str">
        <f>IF(AND(ISNUMBER(E325),ISNUMBER(I325)), E325*I325, "")</f>
        <v/>
      </c>
      <c r="N325" s="1064" t="str">
        <f>IF(AND(ISNUMBER(F325),ISNUMBER(J325)),F325*J325,"")</f>
        <v/>
      </c>
      <c r="O325" s="562" t="str">
        <f>IF(AND(ISNUMBER(L325),ISNUMBER(M325),ISNUMBER(N325)),SUM(L325:N325),"")</f>
        <v/>
      </c>
      <c r="P325" s="776"/>
      <c r="R325" s="552" t="s">
        <v>886</v>
      </c>
    </row>
    <row r="326" spans="1:18" ht="15" customHeight="1" x14ac:dyDescent="0.25">
      <c r="A326" s="182"/>
      <c r="B326" s="984" t="s">
        <v>913</v>
      </c>
      <c r="C326" s="1065"/>
      <c r="D326" s="966"/>
      <c r="E326" s="966"/>
      <c r="F326" s="966"/>
      <c r="G326" s="1062"/>
      <c r="H326" s="1069">
        <f>IF(Parameters!F109&lt;H$128,H$128,Parameters!F109)</f>
        <v>1</v>
      </c>
      <c r="I326" s="1069">
        <f>IF(Parameters!G109&lt;I$128,I$128,Parameters!G109)</f>
        <v>1</v>
      </c>
      <c r="J326" s="380">
        <f>IF(Parameters!H109&lt;J$128,J$128,Parameters!H109)</f>
        <v>1</v>
      </c>
      <c r="K326" s="1062"/>
      <c r="L326" s="1064" t="str">
        <f>IF(AND(ISNUMBER(D326),ISNUMBER(H326)), D326*H326, "")</f>
        <v/>
      </c>
      <c r="M326" s="84" t="str">
        <f>IF(AND(ISNUMBER(E326),ISNUMBER(I326)), E326*I326, "")</f>
        <v/>
      </c>
      <c r="N326" s="1064" t="str">
        <f>IF(AND(ISNUMBER(F326),ISNUMBER(J326)),F326*J326,"")</f>
        <v/>
      </c>
      <c r="O326" s="562" t="str">
        <f>IF(AND(ISNUMBER(L326),ISNUMBER(M326),ISNUMBER(N326)),SUM(L326:N326),"")</f>
        <v/>
      </c>
      <c r="P326" s="776"/>
      <c r="R326" s="552" t="s">
        <v>886</v>
      </c>
    </row>
    <row r="327" spans="1:18" ht="15" customHeight="1" x14ac:dyDescent="0.25">
      <c r="A327" s="182"/>
      <c r="B327" s="364" t="s">
        <v>965</v>
      </c>
      <c r="C327" s="1067" t="s">
        <v>889</v>
      </c>
      <c r="D327" s="358"/>
      <c r="E327" s="358"/>
      <c r="F327" s="368"/>
      <c r="G327" s="1062"/>
      <c r="H327" s="351"/>
      <c r="I327" s="351"/>
      <c r="J327" s="549"/>
      <c r="K327" s="1062"/>
      <c r="L327" s="351"/>
      <c r="M327" s="351"/>
      <c r="N327" s="351"/>
      <c r="O327" s="549"/>
      <c r="P327" s="776"/>
      <c r="R327" s="552" t="s">
        <v>886</v>
      </c>
    </row>
    <row r="328" spans="1:18" ht="15" customHeight="1" x14ac:dyDescent="0.25">
      <c r="A328" s="182"/>
      <c r="B328" s="985" t="s">
        <v>890</v>
      </c>
      <c r="C328" s="1065"/>
      <c r="D328" s="358"/>
      <c r="E328" s="358"/>
      <c r="F328" s="368"/>
      <c r="G328" s="1062"/>
      <c r="H328" s="351"/>
      <c r="I328" s="351"/>
      <c r="J328" s="549"/>
      <c r="K328" s="1062"/>
      <c r="L328" s="351"/>
      <c r="M328" s="351"/>
      <c r="N328" s="351"/>
      <c r="O328" s="549"/>
      <c r="P328" s="776"/>
      <c r="R328" s="552" t="s">
        <v>886</v>
      </c>
    </row>
    <row r="329" spans="1:18" ht="15" customHeight="1" x14ac:dyDescent="0.25">
      <c r="A329" s="182"/>
      <c r="B329" s="984" t="s">
        <v>912</v>
      </c>
      <c r="C329" s="1065"/>
      <c r="D329" s="966"/>
      <c r="E329" s="966"/>
      <c r="F329" s="966"/>
      <c r="G329" s="1062"/>
      <c r="H329" s="1069">
        <f>IF(Parameters!F112&lt;H$134,H$134,Parameters!F112)</f>
        <v>0.5</v>
      </c>
      <c r="I329" s="1069">
        <f>IF(Parameters!G112&lt;I$134,I$134,Parameters!G112)</f>
        <v>0.5</v>
      </c>
      <c r="J329" s="380">
        <f>IF(Parameters!H112&lt;J$134,J$134,Parameters!H112)</f>
        <v>0.5</v>
      </c>
      <c r="K329" s="1062"/>
      <c r="L329" s="1064" t="str">
        <f>IF(AND(ISNUMBER(D329),ISNUMBER(H329)), D329*H329, "")</f>
        <v/>
      </c>
      <c r="M329" s="84" t="str">
        <f>IF(AND(ISNUMBER(E329),ISNUMBER(I329)), E329*I329, "")</f>
        <v/>
      </c>
      <c r="N329" s="1064" t="str">
        <f>IF(AND(ISNUMBER(F329),ISNUMBER(J329)),F329*J329,"")</f>
        <v/>
      </c>
      <c r="O329" s="562" t="str">
        <f>IF(AND(ISNUMBER(L329),ISNUMBER(M329),ISNUMBER(N329)),SUM(L329:N329),"")</f>
        <v/>
      </c>
      <c r="P329" s="776"/>
      <c r="R329" s="552" t="s">
        <v>886</v>
      </c>
    </row>
    <row r="330" spans="1:18" ht="15" customHeight="1" x14ac:dyDescent="0.25">
      <c r="A330" s="182"/>
      <c r="B330" s="984" t="s">
        <v>913</v>
      </c>
      <c r="C330" s="1065"/>
      <c r="D330" s="966"/>
      <c r="E330" s="966"/>
      <c r="F330" s="966"/>
      <c r="G330" s="1062"/>
      <c r="H330" s="1069">
        <f>IF(Parameters!F113&lt;H$134,H$134,Parameters!F113)</f>
        <v>1</v>
      </c>
      <c r="I330" s="1069">
        <f>IF(Parameters!G113&lt;I$134,I$134,Parameters!G113)</f>
        <v>1</v>
      </c>
      <c r="J330" s="380">
        <f>IF(Parameters!H113&lt;J$134,J$134,Parameters!H113)</f>
        <v>1</v>
      </c>
      <c r="K330" s="1062"/>
      <c r="L330" s="1064" t="str">
        <f>IF(AND(ISNUMBER(D330),ISNUMBER(H330)), D330*H330, "")</f>
        <v/>
      </c>
      <c r="M330" s="84" t="str">
        <f>IF(AND(ISNUMBER(E330),ISNUMBER(I330)), E330*I330, "")</f>
        <v/>
      </c>
      <c r="N330" s="1064" t="str">
        <f>IF(AND(ISNUMBER(F330),ISNUMBER(J330)),F330*J330,"")</f>
        <v/>
      </c>
      <c r="O330" s="562" t="str">
        <f>IF(AND(ISNUMBER(L330),ISNUMBER(M330),ISNUMBER(N330)),SUM(L330:N330),"")</f>
        <v/>
      </c>
      <c r="P330" s="776"/>
      <c r="R330" s="552" t="s">
        <v>886</v>
      </c>
    </row>
    <row r="331" spans="1:18" ht="15" customHeight="1" x14ac:dyDescent="0.25">
      <c r="A331" s="182"/>
      <c r="B331" s="364" t="s">
        <v>916</v>
      </c>
      <c r="C331" s="1067" t="s">
        <v>889</v>
      </c>
      <c r="D331" s="358"/>
      <c r="E331" s="358"/>
      <c r="F331" s="368"/>
      <c r="G331" s="1062"/>
      <c r="H331" s="351"/>
      <c r="I331" s="351"/>
      <c r="J331" s="549"/>
      <c r="K331" s="1062"/>
      <c r="L331" s="351"/>
      <c r="M331" s="351"/>
      <c r="N331" s="351"/>
      <c r="O331" s="549"/>
      <c r="P331" s="776"/>
      <c r="R331" s="552" t="s">
        <v>886</v>
      </c>
    </row>
    <row r="332" spans="1:18" ht="15" customHeight="1" x14ac:dyDescent="0.25">
      <c r="A332" s="182"/>
      <c r="B332" s="985" t="s">
        <v>890</v>
      </c>
      <c r="C332" s="1065"/>
      <c r="D332" s="358"/>
      <c r="E332" s="358"/>
      <c r="F332" s="368"/>
      <c r="G332" s="1062"/>
      <c r="H332" s="351"/>
      <c r="I332" s="351"/>
      <c r="J332" s="549"/>
      <c r="K332" s="1062"/>
      <c r="L332" s="351"/>
      <c r="M332" s="351"/>
      <c r="N332" s="351"/>
      <c r="O332" s="549"/>
      <c r="P332" s="776"/>
      <c r="R332" s="552" t="s">
        <v>886</v>
      </c>
    </row>
    <row r="333" spans="1:18" ht="15" customHeight="1" x14ac:dyDescent="0.25">
      <c r="A333" s="182"/>
      <c r="B333" s="984" t="s">
        <v>912</v>
      </c>
      <c r="C333" s="1065"/>
      <c r="D333" s="966"/>
      <c r="E333" s="966"/>
      <c r="F333" s="966"/>
      <c r="G333" s="1062"/>
      <c r="H333" s="1069">
        <f>IF(Parameters!F116&lt;H$140,H$140,Parameters!F116)</f>
        <v>0.5</v>
      </c>
      <c r="I333" s="1069">
        <f>IF(Parameters!G116&lt;I$140,I$140,Parameters!G116)</f>
        <v>0.5</v>
      </c>
      <c r="J333" s="380">
        <f>IF(Parameters!H116&lt;J$140,J$140,Parameters!H116)</f>
        <v>1</v>
      </c>
      <c r="K333" s="1062"/>
      <c r="L333" s="1064" t="str">
        <f>IF(AND(ISNUMBER(D333),ISNUMBER(H333)), D333*H333, "")</f>
        <v/>
      </c>
      <c r="M333" s="84" t="str">
        <f>IF(AND(ISNUMBER(E333),ISNUMBER(I333)), E333*I333, "")</f>
        <v/>
      </c>
      <c r="N333" s="1064" t="str">
        <f>IF(AND(ISNUMBER(F333),ISNUMBER(J333)),F333*J333,"")</f>
        <v/>
      </c>
      <c r="O333" s="562" t="str">
        <f>IF(AND(ISNUMBER(L333),ISNUMBER(M333),ISNUMBER(N333)),SUM(L333:N333),"")</f>
        <v/>
      </c>
      <c r="P333" s="776"/>
      <c r="R333" s="552" t="s">
        <v>886</v>
      </c>
    </row>
    <row r="334" spans="1:18" ht="15" customHeight="1" x14ac:dyDescent="0.25">
      <c r="A334" s="182"/>
      <c r="B334" s="984" t="s">
        <v>913</v>
      </c>
      <c r="C334" s="1065"/>
      <c r="D334" s="966"/>
      <c r="E334" s="966"/>
      <c r="F334" s="966"/>
      <c r="G334" s="1062"/>
      <c r="H334" s="1069">
        <f>IF(Parameters!F117&lt;H$140,H$140,Parameters!F117)</f>
        <v>1</v>
      </c>
      <c r="I334" s="1069">
        <f>IF(Parameters!G117&lt;I$140,I$140,Parameters!G117)</f>
        <v>1</v>
      </c>
      <c r="J334" s="380">
        <f>IF(Parameters!H117&lt;J$140,J$140,Parameters!H117)</f>
        <v>1</v>
      </c>
      <c r="K334" s="1062"/>
      <c r="L334" s="1064" t="str">
        <f>IF(AND(ISNUMBER(D334),ISNUMBER(H334)), D334*H334, "")</f>
        <v/>
      </c>
      <c r="M334" s="84" t="str">
        <f>IF(AND(ISNUMBER(E334),ISNUMBER(I334)), E334*I334, "")</f>
        <v/>
      </c>
      <c r="N334" s="1064" t="str">
        <f>IF(AND(ISNUMBER(F334),ISNUMBER(J334)),F334*J334,"")</f>
        <v/>
      </c>
      <c r="O334" s="562" t="str">
        <f>IF(AND(ISNUMBER(L334),ISNUMBER(M334),ISNUMBER(N334)),SUM(L334:N334),"")</f>
        <v/>
      </c>
      <c r="P334" s="776"/>
      <c r="R334" s="552" t="s">
        <v>886</v>
      </c>
    </row>
    <row r="335" spans="1:18" ht="30" customHeight="1" x14ac:dyDescent="0.25">
      <c r="A335" s="182"/>
      <c r="B335" s="1087" t="s">
        <v>1009</v>
      </c>
      <c r="C335" s="1067" t="s">
        <v>889</v>
      </c>
      <c r="D335" s="358"/>
      <c r="E335" s="358"/>
      <c r="F335" s="368"/>
      <c r="G335" s="1062"/>
      <c r="H335" s="351"/>
      <c r="I335" s="351"/>
      <c r="J335" s="549"/>
      <c r="K335" s="1062"/>
      <c r="L335" s="351"/>
      <c r="M335" s="351"/>
      <c r="N335" s="351"/>
      <c r="O335" s="549"/>
      <c r="P335" s="776"/>
      <c r="R335" s="552" t="s">
        <v>886</v>
      </c>
    </row>
    <row r="336" spans="1:18" ht="15" customHeight="1" x14ac:dyDescent="0.25">
      <c r="A336" s="182"/>
      <c r="B336" s="985" t="s">
        <v>890</v>
      </c>
      <c r="C336" s="1065"/>
      <c r="D336" s="358"/>
      <c r="E336" s="358"/>
      <c r="F336" s="368"/>
      <c r="G336" s="1062"/>
      <c r="H336" s="351"/>
      <c r="I336" s="351"/>
      <c r="J336" s="549"/>
      <c r="K336" s="1062"/>
      <c r="L336" s="351"/>
      <c r="M336" s="351"/>
      <c r="N336" s="351"/>
      <c r="O336" s="549"/>
      <c r="P336" s="776"/>
      <c r="R336" s="552" t="s">
        <v>886</v>
      </c>
    </row>
    <row r="337" spans="1:18" ht="15" customHeight="1" x14ac:dyDescent="0.25">
      <c r="A337" s="182"/>
      <c r="B337" s="984" t="s">
        <v>912</v>
      </c>
      <c r="C337" s="1065"/>
      <c r="D337" s="966"/>
      <c r="E337" s="966"/>
      <c r="F337" s="368"/>
      <c r="G337" s="1062"/>
      <c r="H337" s="1069">
        <f>IF(Parameters!F120&lt;H$146,H$146,Parameters!F120)</f>
        <v>0.5</v>
      </c>
      <c r="I337" s="1069">
        <f>IF(Parameters!G120&lt;I$146,I$146,Parameters!G120)</f>
        <v>0.5</v>
      </c>
      <c r="J337" s="549"/>
      <c r="K337" s="1062"/>
      <c r="L337" s="1064" t="str">
        <f>IF(AND(ISNUMBER(D337),ISNUMBER(H337)), D337*H337, "")</f>
        <v/>
      </c>
      <c r="M337" s="84" t="str">
        <f>IF(AND(ISNUMBER(E337),ISNUMBER(I337)), E337*I337, "")</f>
        <v/>
      </c>
      <c r="N337" s="351"/>
      <c r="O337" s="562" t="str">
        <f t="shared" ref="O337:O338" si="89">IF(AND(ISNUMBER(L337),ISNUMBER(M337)),SUM(L337:M337),"")</f>
        <v/>
      </c>
      <c r="P337" s="776"/>
      <c r="R337" s="552" t="s">
        <v>886</v>
      </c>
    </row>
    <row r="338" spans="1:18" ht="15" customHeight="1" x14ac:dyDescent="0.25">
      <c r="A338" s="182"/>
      <c r="B338" s="984" t="s">
        <v>913</v>
      </c>
      <c r="C338" s="1065"/>
      <c r="D338" s="966"/>
      <c r="E338" s="966"/>
      <c r="F338" s="368"/>
      <c r="G338" s="1062"/>
      <c r="H338" s="1069">
        <f>IF(Parameters!F121&lt;H$146,H$146,Parameters!F121)</f>
        <v>1</v>
      </c>
      <c r="I338" s="1069">
        <f>IF(Parameters!G121&lt;I$146,I$146,Parameters!G121)</f>
        <v>1</v>
      </c>
      <c r="J338" s="549"/>
      <c r="K338" s="1062"/>
      <c r="L338" s="1064" t="str">
        <f>IF(AND(ISNUMBER(D338),ISNUMBER(H338)), D338*H338, "")</f>
        <v/>
      </c>
      <c r="M338" s="84" t="str">
        <f>IF(AND(ISNUMBER(E338),ISNUMBER(I338)), E338*I338, "")</f>
        <v/>
      </c>
      <c r="N338" s="351"/>
      <c r="O338" s="562" t="str">
        <f t="shared" si="89"/>
        <v/>
      </c>
      <c r="P338" s="776"/>
      <c r="R338" s="552" t="s">
        <v>886</v>
      </c>
    </row>
    <row r="339" spans="1:18" ht="15" customHeight="1" x14ac:dyDescent="0.25">
      <c r="A339" s="182"/>
      <c r="B339" s="1087" t="s">
        <v>1010</v>
      </c>
      <c r="C339" s="1067" t="s">
        <v>889</v>
      </c>
      <c r="D339" s="358"/>
      <c r="E339" s="358"/>
      <c r="F339" s="368"/>
      <c r="G339" s="1062"/>
      <c r="H339" s="351"/>
      <c r="I339" s="351"/>
      <c r="J339" s="549"/>
      <c r="K339" s="1062"/>
      <c r="L339" s="351"/>
      <c r="M339" s="351"/>
      <c r="N339" s="351"/>
      <c r="O339" s="549"/>
      <c r="P339" s="776"/>
      <c r="R339" s="552" t="s">
        <v>886</v>
      </c>
    </row>
    <row r="340" spans="1:18" ht="15" customHeight="1" x14ac:dyDescent="0.25">
      <c r="A340" s="182"/>
      <c r="B340" s="985" t="s">
        <v>890</v>
      </c>
      <c r="C340" s="1065"/>
      <c r="D340" s="358"/>
      <c r="E340" s="358"/>
      <c r="F340" s="368"/>
      <c r="G340" s="1062"/>
      <c r="H340" s="351"/>
      <c r="I340" s="351"/>
      <c r="J340" s="549"/>
      <c r="K340" s="1062"/>
      <c r="L340" s="351"/>
      <c r="M340" s="351"/>
      <c r="N340" s="351"/>
      <c r="O340" s="549"/>
      <c r="P340" s="776"/>
      <c r="R340" s="552" t="s">
        <v>886</v>
      </c>
    </row>
    <row r="341" spans="1:18" ht="15" customHeight="1" x14ac:dyDescent="0.25">
      <c r="A341" s="182"/>
      <c r="B341" s="984" t="s">
        <v>912</v>
      </c>
      <c r="C341" s="1065"/>
      <c r="D341" s="966"/>
      <c r="E341" s="966"/>
      <c r="F341" s="368"/>
      <c r="G341" s="1062"/>
      <c r="H341" s="1069">
        <f>IF(Parameters!F124&lt;H$152,H$152,Parameters!F124)</f>
        <v>0.5</v>
      </c>
      <c r="I341" s="1069">
        <f>IF(Parameters!G124&lt;I$152,I$152,Parameters!G124)</f>
        <v>0.5</v>
      </c>
      <c r="J341" s="549"/>
      <c r="K341" s="1062"/>
      <c r="L341" s="1064" t="str">
        <f>IF(AND(ISNUMBER(D341),ISNUMBER(H341)), D341*H341, "")</f>
        <v/>
      </c>
      <c r="M341" s="84" t="str">
        <f>IF(AND(ISNUMBER(E341),ISNUMBER(I341)), E341*I341, "")</f>
        <v/>
      </c>
      <c r="N341" s="351"/>
      <c r="O341" s="562" t="str">
        <f t="shared" ref="O341:O342" si="90">IF(AND(ISNUMBER(L341),ISNUMBER(M341)),SUM(L341:M341),"")</f>
        <v/>
      </c>
      <c r="P341" s="776"/>
      <c r="R341" s="552" t="s">
        <v>886</v>
      </c>
    </row>
    <row r="342" spans="1:18" ht="15" customHeight="1" x14ac:dyDescent="0.25">
      <c r="A342" s="182"/>
      <c r="B342" s="984" t="s">
        <v>913</v>
      </c>
      <c r="C342" s="1065"/>
      <c r="D342" s="966"/>
      <c r="E342" s="966"/>
      <c r="F342" s="368"/>
      <c r="G342" s="1062"/>
      <c r="H342" s="1069">
        <f>IF(Parameters!F125&lt;H$152,H$152,Parameters!F125)</f>
        <v>1</v>
      </c>
      <c r="I342" s="1069">
        <f>IF(Parameters!G125&lt;I$152,I$152,Parameters!G125)</f>
        <v>1</v>
      </c>
      <c r="J342" s="549"/>
      <c r="K342" s="1062"/>
      <c r="L342" s="1064" t="str">
        <f>IF(AND(ISNUMBER(D342),ISNUMBER(H342)), D342*H342, "")</f>
        <v/>
      </c>
      <c r="M342" s="84" t="str">
        <f>IF(AND(ISNUMBER(E342),ISNUMBER(I342)), E342*I342, "")</f>
        <v/>
      </c>
      <c r="N342" s="351"/>
      <c r="O342" s="562" t="str">
        <f t="shared" si="90"/>
        <v/>
      </c>
      <c r="P342" s="776"/>
      <c r="R342" s="552" t="s">
        <v>886</v>
      </c>
    </row>
    <row r="343" spans="1:18" ht="30" customHeight="1" x14ac:dyDescent="0.25">
      <c r="A343" s="182"/>
      <c r="B343" s="364" t="s">
        <v>917</v>
      </c>
      <c r="C343" s="1067" t="s">
        <v>889</v>
      </c>
      <c r="D343" s="358"/>
      <c r="E343" s="358"/>
      <c r="F343" s="368"/>
      <c r="G343" s="1062"/>
      <c r="H343" s="351"/>
      <c r="I343" s="351"/>
      <c r="J343" s="549"/>
      <c r="K343" s="1062"/>
      <c r="L343" s="351"/>
      <c r="M343" s="351"/>
      <c r="N343" s="351"/>
      <c r="O343" s="549"/>
      <c r="P343" s="776"/>
      <c r="R343" s="552" t="s">
        <v>886</v>
      </c>
    </row>
    <row r="344" spans="1:18" ht="15" customHeight="1" x14ac:dyDescent="0.25">
      <c r="A344" s="182"/>
      <c r="B344" s="985" t="s">
        <v>890</v>
      </c>
      <c r="C344" s="1065"/>
      <c r="D344" s="358"/>
      <c r="E344" s="358"/>
      <c r="F344" s="368"/>
      <c r="G344" s="1062"/>
      <c r="H344" s="351"/>
      <c r="I344" s="351"/>
      <c r="J344" s="549"/>
      <c r="K344" s="1062"/>
      <c r="L344" s="351"/>
      <c r="M344" s="351"/>
      <c r="N344" s="351"/>
      <c r="O344" s="549"/>
      <c r="P344" s="776"/>
      <c r="R344" s="552" t="s">
        <v>886</v>
      </c>
    </row>
    <row r="345" spans="1:18" ht="15" customHeight="1" x14ac:dyDescent="0.25">
      <c r="A345" s="182"/>
      <c r="B345" s="984" t="s">
        <v>912</v>
      </c>
      <c r="C345" s="1065"/>
      <c r="D345" s="966"/>
      <c r="E345" s="966"/>
      <c r="F345" s="368"/>
      <c r="G345" s="1062"/>
      <c r="H345" s="1069">
        <f>IF(Parameters!F128&lt;H$158,H$158,Parameters!F128)</f>
        <v>0.5</v>
      </c>
      <c r="I345" s="1069">
        <f>IF(Parameters!G128&lt;I$158,I$158,Parameters!G128)</f>
        <v>0.5</v>
      </c>
      <c r="J345" s="549"/>
      <c r="K345" s="1062"/>
      <c r="L345" s="1064" t="str">
        <f>IF(AND(ISNUMBER(D345),ISNUMBER(H345)), D345*H345, "")</f>
        <v/>
      </c>
      <c r="M345" s="84" t="str">
        <f>IF(AND(ISNUMBER(E345),ISNUMBER(I345)), E345*I345, "")</f>
        <v/>
      </c>
      <c r="N345" s="351"/>
      <c r="O345" s="562" t="str">
        <f t="shared" ref="O345:O346" si="91">IF(AND(ISNUMBER(L345),ISNUMBER(M345)),SUM(L345:M345),"")</f>
        <v/>
      </c>
      <c r="P345" s="776"/>
      <c r="R345" s="552" t="s">
        <v>886</v>
      </c>
    </row>
    <row r="346" spans="1:18" ht="15" customHeight="1" x14ac:dyDescent="0.25">
      <c r="A346" s="182"/>
      <c r="B346" s="984" t="s">
        <v>913</v>
      </c>
      <c r="C346" s="1065"/>
      <c r="D346" s="966"/>
      <c r="E346" s="966"/>
      <c r="F346" s="368"/>
      <c r="G346" s="1062"/>
      <c r="H346" s="1069">
        <f>IF(Parameters!F129&lt;H$158,H$158,Parameters!F129)</f>
        <v>1</v>
      </c>
      <c r="I346" s="1069">
        <f>IF(Parameters!G129&lt;I$158,I$158,Parameters!G129)</f>
        <v>1</v>
      </c>
      <c r="J346" s="549"/>
      <c r="K346" s="1062"/>
      <c r="L346" s="1064" t="str">
        <f>IF(AND(ISNUMBER(D346),ISNUMBER(H346)), D346*H346, "")</f>
        <v/>
      </c>
      <c r="M346" s="84" t="str">
        <f>IF(AND(ISNUMBER(E346),ISNUMBER(I346)), E346*I346, "")</f>
        <v/>
      </c>
      <c r="N346" s="351"/>
      <c r="O346" s="562" t="str">
        <f t="shared" si="91"/>
        <v/>
      </c>
      <c r="P346" s="776"/>
      <c r="R346" s="552" t="s">
        <v>886</v>
      </c>
    </row>
    <row r="347" spans="1:18" ht="30" customHeight="1" x14ac:dyDescent="0.25">
      <c r="A347" s="182"/>
      <c r="B347" s="364" t="s">
        <v>918</v>
      </c>
      <c r="C347" s="1067" t="s">
        <v>889</v>
      </c>
      <c r="D347" s="358"/>
      <c r="E347" s="358"/>
      <c r="F347" s="368"/>
      <c r="G347" s="1062"/>
      <c r="H347" s="351"/>
      <c r="I347" s="351"/>
      <c r="J347" s="549"/>
      <c r="K347" s="1062"/>
      <c r="L347" s="351"/>
      <c r="M347" s="351"/>
      <c r="N347" s="351"/>
      <c r="O347" s="549"/>
      <c r="P347" s="776"/>
      <c r="R347" s="552" t="s">
        <v>886</v>
      </c>
    </row>
    <row r="348" spans="1:18" ht="15" customHeight="1" x14ac:dyDescent="0.25">
      <c r="A348" s="182"/>
      <c r="B348" s="985" t="s">
        <v>890</v>
      </c>
      <c r="C348" s="1065"/>
      <c r="D348" s="358"/>
      <c r="E348" s="358"/>
      <c r="F348" s="368"/>
      <c r="G348" s="1062"/>
      <c r="H348" s="351"/>
      <c r="I348" s="351"/>
      <c r="J348" s="549"/>
      <c r="K348" s="1062"/>
      <c r="L348" s="351"/>
      <c r="M348" s="351"/>
      <c r="N348" s="351"/>
      <c r="O348" s="549"/>
      <c r="P348" s="776"/>
      <c r="R348" s="552" t="s">
        <v>886</v>
      </c>
    </row>
    <row r="349" spans="1:18" ht="15" customHeight="1" x14ac:dyDescent="0.25">
      <c r="A349" s="182"/>
      <c r="B349" s="984" t="s">
        <v>912</v>
      </c>
      <c r="C349" s="1065"/>
      <c r="D349" s="966"/>
      <c r="E349" s="966"/>
      <c r="F349" s="966"/>
      <c r="G349" s="1062"/>
      <c r="H349" s="1069">
        <f>IF(Parameters!F132&lt;H$164,H$164,Parameters!F132)</f>
        <v>0.5</v>
      </c>
      <c r="I349" s="1069">
        <f>IF(Parameters!G132&lt;I$164,I$164,Parameters!G132)</f>
        <v>0.5</v>
      </c>
      <c r="J349" s="380">
        <f>IF(Parameters!H132&lt;J$164,J$164,Parameters!H132)</f>
        <v>0.65</v>
      </c>
      <c r="K349" s="1062"/>
      <c r="L349" s="1064" t="str">
        <f>IF(AND(ISNUMBER(D349),ISNUMBER(H349)), D349*H349, "")</f>
        <v/>
      </c>
      <c r="M349" s="84" t="str">
        <f>IF(AND(ISNUMBER(E349),ISNUMBER(I349)), E349*I349, "")</f>
        <v/>
      </c>
      <c r="N349" s="1064" t="str">
        <f t="shared" ref="N349:N350" si="92">IF(AND(ISNUMBER(F349),ISNUMBER(J349)),F349*J349,"")</f>
        <v/>
      </c>
      <c r="O349" s="562" t="str">
        <f>IF(AND(ISNUMBER(L349),ISNUMBER(M349),ISNUMBER(N349)),SUM(L349:N349),"")</f>
        <v/>
      </c>
      <c r="P349" s="776"/>
      <c r="R349" s="552" t="s">
        <v>886</v>
      </c>
    </row>
    <row r="350" spans="1:18" ht="15" customHeight="1" x14ac:dyDescent="0.25">
      <c r="A350" s="182"/>
      <c r="B350" s="984" t="s">
        <v>913</v>
      </c>
      <c r="C350" s="1065"/>
      <c r="D350" s="966"/>
      <c r="E350" s="966"/>
      <c r="F350" s="966"/>
      <c r="G350" s="1062"/>
      <c r="H350" s="1069">
        <f>IF(Parameters!F133&lt;H$164,H$164,Parameters!F133)</f>
        <v>1</v>
      </c>
      <c r="I350" s="1069">
        <f>IF(Parameters!G133&lt;I$164,I$164,Parameters!G133)</f>
        <v>1</v>
      </c>
      <c r="J350" s="380">
        <f>IF(Parameters!H133&lt;J$164,J$164,Parameters!H133)</f>
        <v>1</v>
      </c>
      <c r="K350" s="1062"/>
      <c r="L350" s="1064" t="str">
        <f>IF(AND(ISNUMBER(D350),ISNUMBER(H350)), D350*H350, "")</f>
        <v/>
      </c>
      <c r="M350" s="84" t="str">
        <f>IF(AND(ISNUMBER(E350),ISNUMBER(I350)), E350*I350, "")</f>
        <v/>
      </c>
      <c r="N350" s="1064" t="str">
        <f t="shared" si="92"/>
        <v/>
      </c>
      <c r="O350" s="562" t="str">
        <f>IF(AND(ISNUMBER(L350),ISNUMBER(M350),ISNUMBER(N350)),SUM(L350:N350),"")</f>
        <v/>
      </c>
      <c r="P350" s="776"/>
      <c r="R350" s="552" t="s">
        <v>886</v>
      </c>
    </row>
    <row r="351" spans="1:18" ht="45" customHeight="1" x14ac:dyDescent="0.25">
      <c r="A351" s="182"/>
      <c r="B351" s="364" t="s">
        <v>919</v>
      </c>
      <c r="C351" s="1067" t="s">
        <v>889</v>
      </c>
      <c r="D351" s="358"/>
      <c r="E351" s="358"/>
      <c r="F351" s="368"/>
      <c r="G351" s="1062"/>
      <c r="H351" s="351"/>
      <c r="I351" s="351"/>
      <c r="J351" s="549"/>
      <c r="K351" s="1062"/>
      <c r="L351" s="351"/>
      <c r="M351" s="351"/>
      <c r="N351" s="351"/>
      <c r="O351" s="549"/>
      <c r="P351" s="776"/>
      <c r="R351" s="552" t="s">
        <v>886</v>
      </c>
    </row>
    <row r="352" spans="1:18" ht="15" customHeight="1" x14ac:dyDescent="0.25">
      <c r="A352" s="182"/>
      <c r="B352" s="985" t="s">
        <v>890</v>
      </c>
      <c r="C352" s="1065"/>
      <c r="D352" s="358"/>
      <c r="E352" s="358"/>
      <c r="F352" s="368"/>
      <c r="G352" s="1062"/>
      <c r="H352" s="351"/>
      <c r="I352" s="351"/>
      <c r="J352" s="549"/>
      <c r="K352" s="1062"/>
      <c r="L352" s="351"/>
      <c r="M352" s="351"/>
      <c r="N352" s="351"/>
      <c r="O352" s="549"/>
      <c r="P352" s="776"/>
      <c r="R352" s="552" t="s">
        <v>886</v>
      </c>
    </row>
    <row r="353" spans="1:18" ht="15" customHeight="1" x14ac:dyDescent="0.25">
      <c r="A353" s="182"/>
      <c r="B353" s="984" t="s">
        <v>912</v>
      </c>
      <c r="C353" s="1065"/>
      <c r="D353" s="358"/>
      <c r="E353" s="358"/>
      <c r="F353" s="966"/>
      <c r="G353" s="1062"/>
      <c r="H353" s="351"/>
      <c r="I353" s="351"/>
      <c r="J353" s="380">
        <f>IF(Parameters!H136&lt;J$170,J$170,Parameters!H136)</f>
        <v>0.65</v>
      </c>
      <c r="K353" s="1062"/>
      <c r="L353" s="351"/>
      <c r="M353" s="351"/>
      <c r="N353" s="1064" t="str">
        <f>IF(AND(ISNUMBER(F353),ISNUMBER(J353)),F353*J353,"")</f>
        <v/>
      </c>
      <c r="O353" s="562" t="str">
        <f t="shared" ref="O353:O354" si="93">IF(ISNUMBER(N353),N353,"")</f>
        <v/>
      </c>
      <c r="P353" s="776"/>
      <c r="R353" s="552" t="s">
        <v>886</v>
      </c>
    </row>
    <row r="354" spans="1:18" ht="15" customHeight="1" x14ac:dyDescent="0.25">
      <c r="A354" s="182"/>
      <c r="B354" s="984" t="s">
        <v>913</v>
      </c>
      <c r="C354" s="1065"/>
      <c r="D354" s="358"/>
      <c r="E354" s="358"/>
      <c r="F354" s="966"/>
      <c r="G354" s="1062"/>
      <c r="H354" s="351"/>
      <c r="I354" s="351"/>
      <c r="J354" s="380">
        <f>IF(Parameters!H137&lt;J$170,J$170,Parameters!H137)</f>
        <v>1</v>
      </c>
      <c r="K354" s="1062"/>
      <c r="L354" s="351"/>
      <c r="M354" s="351"/>
      <c r="N354" s="1064" t="str">
        <f>IF(AND(ISNUMBER(F354),ISNUMBER(J354)),F354*J354,"")</f>
        <v/>
      </c>
      <c r="O354" s="562" t="str">
        <f t="shared" si="93"/>
        <v/>
      </c>
      <c r="P354" s="776"/>
      <c r="R354" s="552" t="s">
        <v>886</v>
      </c>
    </row>
    <row r="355" spans="1:18" ht="30" customHeight="1" x14ac:dyDescent="0.25">
      <c r="A355" s="182"/>
      <c r="B355" s="364" t="s">
        <v>975</v>
      </c>
      <c r="C355" s="1067" t="s">
        <v>889</v>
      </c>
      <c r="D355" s="358"/>
      <c r="E355" s="358"/>
      <c r="F355" s="368"/>
      <c r="G355" s="1062"/>
      <c r="H355" s="351"/>
      <c r="I355" s="351"/>
      <c r="J355" s="549"/>
      <c r="K355" s="1062"/>
      <c r="L355" s="351"/>
      <c r="M355" s="351"/>
      <c r="N355" s="351"/>
      <c r="O355" s="549"/>
      <c r="P355" s="776"/>
      <c r="R355" s="552" t="s">
        <v>886</v>
      </c>
    </row>
    <row r="356" spans="1:18" ht="15" customHeight="1" x14ac:dyDescent="0.25">
      <c r="A356" s="182"/>
      <c r="B356" s="985" t="s">
        <v>890</v>
      </c>
      <c r="C356" s="1065"/>
      <c r="D356" s="358"/>
      <c r="E356" s="358"/>
      <c r="F356" s="368"/>
      <c r="G356" s="1062"/>
      <c r="H356" s="351"/>
      <c r="I356" s="351"/>
      <c r="J356" s="549"/>
      <c r="K356" s="1062"/>
      <c r="L356" s="351"/>
      <c r="M356" s="351"/>
      <c r="N356" s="351"/>
      <c r="O356" s="549"/>
      <c r="P356" s="776"/>
      <c r="R356" s="552" t="s">
        <v>886</v>
      </c>
    </row>
    <row r="357" spans="1:18" ht="15" customHeight="1" x14ac:dyDescent="0.25">
      <c r="A357" s="182"/>
      <c r="B357" s="984" t="s">
        <v>912</v>
      </c>
      <c r="C357" s="1065"/>
      <c r="D357" s="966"/>
      <c r="E357" s="966"/>
      <c r="F357" s="368"/>
      <c r="G357" s="1062"/>
      <c r="H357" s="1069">
        <f>IF(Parameters!F140&lt;H$176,H$176,Parameters!F140)</f>
        <v>0.5</v>
      </c>
      <c r="I357" s="1069">
        <f>IF(Parameters!G140&lt;I$176,I$176,Parameters!G140)</f>
        <v>0.5</v>
      </c>
      <c r="J357" s="549"/>
      <c r="K357" s="1062"/>
      <c r="L357" s="1064" t="str">
        <f>IF(AND(ISNUMBER(D357),ISNUMBER(H357)), D357*H357, "")</f>
        <v/>
      </c>
      <c r="M357" s="84" t="str">
        <f>IF(AND(ISNUMBER(E357),ISNUMBER(I357)), E357*I357, "")</f>
        <v/>
      </c>
      <c r="N357" s="351"/>
      <c r="O357" s="562" t="str">
        <f t="shared" ref="O357:O358" si="94">IF(AND(ISNUMBER(L357),ISNUMBER(M357)),SUM(L357:M357),"")</f>
        <v/>
      </c>
      <c r="P357" s="776"/>
      <c r="R357" s="552" t="s">
        <v>886</v>
      </c>
    </row>
    <row r="358" spans="1:18" ht="15" customHeight="1" x14ac:dyDescent="0.25">
      <c r="A358" s="182"/>
      <c r="B358" s="984" t="s">
        <v>913</v>
      </c>
      <c r="C358" s="1065"/>
      <c r="D358" s="966"/>
      <c r="E358" s="966"/>
      <c r="F358" s="368"/>
      <c r="G358" s="1062"/>
      <c r="H358" s="1069">
        <f>IF(Parameters!F141&lt;H$176,H$176,Parameters!F141)</f>
        <v>1</v>
      </c>
      <c r="I358" s="1069">
        <f>IF(Parameters!G141&lt;I$176,I$176,Parameters!G141)</f>
        <v>1</v>
      </c>
      <c r="J358" s="549"/>
      <c r="K358" s="1062"/>
      <c r="L358" s="1064" t="str">
        <f>IF(AND(ISNUMBER(D358),ISNUMBER(H358)), D358*H358, "")</f>
        <v/>
      </c>
      <c r="M358" s="84" t="str">
        <f>IF(AND(ISNUMBER(E358),ISNUMBER(I358)), E358*I358, "")</f>
        <v/>
      </c>
      <c r="N358" s="351"/>
      <c r="O358" s="562" t="str">
        <f t="shared" si="94"/>
        <v/>
      </c>
      <c r="P358" s="776"/>
      <c r="R358" s="552" t="s">
        <v>886</v>
      </c>
    </row>
    <row r="359" spans="1:18" ht="45" customHeight="1" x14ac:dyDescent="0.25">
      <c r="A359" s="182"/>
      <c r="B359" s="364" t="s">
        <v>921</v>
      </c>
      <c r="C359" s="1067" t="s">
        <v>889</v>
      </c>
      <c r="D359" s="358"/>
      <c r="E359" s="358"/>
      <c r="F359" s="368"/>
      <c r="G359" s="1062"/>
      <c r="H359" s="351"/>
      <c r="I359" s="351"/>
      <c r="J359" s="549"/>
      <c r="K359" s="1062"/>
      <c r="L359" s="351"/>
      <c r="M359" s="351"/>
      <c r="N359" s="351"/>
      <c r="O359" s="549"/>
      <c r="P359" s="776"/>
      <c r="R359" s="552" t="s">
        <v>886</v>
      </c>
    </row>
    <row r="360" spans="1:18" ht="15" customHeight="1" x14ac:dyDescent="0.25">
      <c r="A360" s="182"/>
      <c r="B360" s="985" t="s">
        <v>890</v>
      </c>
      <c r="C360" s="1065"/>
      <c r="D360" s="358"/>
      <c r="E360" s="358"/>
      <c r="F360" s="368"/>
      <c r="G360" s="1062"/>
      <c r="H360" s="351"/>
      <c r="I360" s="351"/>
      <c r="J360" s="549"/>
      <c r="K360" s="1062"/>
      <c r="L360" s="351"/>
      <c r="M360" s="351"/>
      <c r="N360" s="351"/>
      <c r="O360" s="549"/>
      <c r="P360" s="776"/>
      <c r="R360" s="552" t="s">
        <v>886</v>
      </c>
    </row>
    <row r="361" spans="1:18" ht="15" customHeight="1" x14ac:dyDescent="0.25">
      <c r="A361" s="182"/>
      <c r="B361" s="984" t="s">
        <v>912</v>
      </c>
      <c r="C361" s="1065"/>
      <c r="D361" s="966"/>
      <c r="E361" s="966"/>
      <c r="F361" s="966"/>
      <c r="G361" s="1062"/>
      <c r="H361" s="1069">
        <f>IF(Parameters!F144&lt;H$182,H$182,Parameters!F144)</f>
        <v>0.5</v>
      </c>
      <c r="I361" s="1069">
        <f>IF(Parameters!G144&lt;I$182,I$182,Parameters!G144)</f>
        <v>0.5</v>
      </c>
      <c r="J361" s="380">
        <f>IF(Parameters!H144&lt;J$182,J$182,Parameters!H144)</f>
        <v>0.85</v>
      </c>
      <c r="K361" s="1062"/>
      <c r="L361" s="1064" t="str">
        <f>IF(AND(ISNUMBER(D361),ISNUMBER(H361)), D361*H361, "")</f>
        <v/>
      </c>
      <c r="M361" s="84" t="str">
        <f>IF(AND(ISNUMBER(E361),ISNUMBER(I361)), E361*I361, "")</f>
        <v/>
      </c>
      <c r="N361" s="1064" t="str">
        <f>IF(AND(ISNUMBER(F361),ISNUMBER(J361)),F361*J361,"")</f>
        <v/>
      </c>
      <c r="O361" s="562" t="str">
        <f>IF(AND(ISNUMBER(L361),ISNUMBER(M361),ISNUMBER(N361)),SUM(L361:N361),"")</f>
        <v/>
      </c>
      <c r="P361" s="776"/>
      <c r="R361" s="552" t="s">
        <v>886</v>
      </c>
    </row>
    <row r="362" spans="1:18" ht="15" customHeight="1" x14ac:dyDescent="0.25">
      <c r="A362" s="182"/>
      <c r="B362" s="984" t="s">
        <v>913</v>
      </c>
      <c r="C362" s="1065"/>
      <c r="D362" s="966"/>
      <c r="E362" s="966"/>
      <c r="F362" s="966"/>
      <c r="G362" s="1062"/>
      <c r="H362" s="1069">
        <f>IF(Parameters!F145&lt;H$182,H$182,Parameters!F145)</f>
        <v>1</v>
      </c>
      <c r="I362" s="1069">
        <f>IF(Parameters!G145&lt;I$182,I$182,Parameters!G145)</f>
        <v>1</v>
      </c>
      <c r="J362" s="380">
        <f>IF(Parameters!H145&lt;J$182,J$182,Parameters!H145)</f>
        <v>1</v>
      </c>
      <c r="K362" s="1062"/>
      <c r="L362" s="1064" t="str">
        <f>IF(AND(ISNUMBER(D362),ISNUMBER(H362)), D362*H362, "")</f>
        <v/>
      </c>
      <c r="M362" s="84" t="str">
        <f>IF(AND(ISNUMBER(E362),ISNUMBER(I362)), E362*I362, "")</f>
        <v/>
      </c>
      <c r="N362" s="1064" t="str">
        <f>IF(AND(ISNUMBER(F362),ISNUMBER(J362)),F362*J362,"")</f>
        <v/>
      </c>
      <c r="O362" s="562" t="str">
        <f>IF(AND(ISNUMBER(L362),ISNUMBER(M362),ISNUMBER(N362)),SUM(L362:N362),"")</f>
        <v/>
      </c>
      <c r="P362" s="776"/>
      <c r="R362" s="552" t="s">
        <v>886</v>
      </c>
    </row>
    <row r="363" spans="1:18" ht="15" customHeight="1" x14ac:dyDescent="0.25">
      <c r="A363" s="182"/>
      <c r="B363" s="364" t="s">
        <v>922</v>
      </c>
      <c r="C363" s="1067" t="s">
        <v>889</v>
      </c>
      <c r="D363" s="358"/>
      <c r="E363" s="358"/>
      <c r="F363" s="368"/>
      <c r="G363" s="1062"/>
      <c r="H363" s="351"/>
      <c r="I363" s="351"/>
      <c r="J363" s="549"/>
      <c r="K363" s="1062"/>
      <c r="L363" s="351"/>
      <c r="M363" s="351"/>
      <c r="N363" s="351"/>
      <c r="O363" s="549"/>
      <c r="P363" s="776"/>
      <c r="R363" s="552" t="s">
        <v>886</v>
      </c>
    </row>
    <row r="364" spans="1:18" ht="15" customHeight="1" x14ac:dyDescent="0.25">
      <c r="A364" s="182"/>
      <c r="B364" s="985" t="s">
        <v>890</v>
      </c>
      <c r="C364" s="1065"/>
      <c r="D364" s="358"/>
      <c r="E364" s="358"/>
      <c r="F364" s="368"/>
      <c r="G364" s="1062"/>
      <c r="H364" s="351"/>
      <c r="I364" s="351"/>
      <c r="J364" s="549"/>
      <c r="K364" s="1062"/>
      <c r="L364" s="351"/>
      <c r="M364" s="351"/>
      <c r="N364" s="351"/>
      <c r="O364" s="549"/>
      <c r="P364" s="776"/>
      <c r="R364" s="552" t="s">
        <v>886</v>
      </c>
    </row>
    <row r="365" spans="1:18" ht="15" customHeight="1" x14ac:dyDescent="0.25">
      <c r="A365" s="182"/>
      <c r="B365" s="984" t="s">
        <v>912</v>
      </c>
      <c r="C365" s="1065"/>
      <c r="D365" s="358"/>
      <c r="E365" s="358"/>
      <c r="F365" s="966"/>
      <c r="G365" s="1062"/>
      <c r="H365" s="351"/>
      <c r="I365" s="351"/>
      <c r="J365" s="380">
        <f>IF(Parameters!H148&lt;J$188,J$188,Parameters!H148)</f>
        <v>0.85</v>
      </c>
      <c r="K365" s="1062"/>
      <c r="L365" s="351"/>
      <c r="M365" s="351"/>
      <c r="N365" s="1064" t="str">
        <f>IF(AND(ISNUMBER(F365),ISNUMBER(J365)),F365*J365,"")</f>
        <v/>
      </c>
      <c r="O365" s="562" t="str">
        <f t="shared" ref="O365:O366" si="95">IF(ISNUMBER(N365),N365,"")</f>
        <v/>
      </c>
      <c r="P365" s="776"/>
      <c r="R365" s="552" t="s">
        <v>886</v>
      </c>
    </row>
    <row r="366" spans="1:18" ht="15" customHeight="1" x14ac:dyDescent="0.25">
      <c r="A366" s="182"/>
      <c r="B366" s="984" t="s">
        <v>913</v>
      </c>
      <c r="C366" s="1065"/>
      <c r="D366" s="358"/>
      <c r="E366" s="358"/>
      <c r="F366" s="966"/>
      <c r="G366" s="1062"/>
      <c r="H366" s="351"/>
      <c r="I366" s="351"/>
      <c r="J366" s="380">
        <f>IF(Parameters!H149&lt;J$188,J$188,Parameters!H149)</f>
        <v>1</v>
      </c>
      <c r="K366" s="1062"/>
      <c r="L366" s="351"/>
      <c r="M366" s="351"/>
      <c r="N366" s="1064" t="str">
        <f>IF(AND(ISNUMBER(F366),ISNUMBER(J366)),F366*J366,"")</f>
        <v/>
      </c>
      <c r="O366" s="562" t="str">
        <f t="shared" si="95"/>
        <v/>
      </c>
      <c r="P366" s="776"/>
      <c r="R366" s="552" t="s">
        <v>886</v>
      </c>
    </row>
    <row r="367" spans="1:18" ht="15" customHeight="1" x14ac:dyDescent="0.25">
      <c r="A367" s="182"/>
      <c r="B367" s="364" t="s">
        <v>923</v>
      </c>
      <c r="C367" s="1067" t="s">
        <v>889</v>
      </c>
      <c r="D367" s="358"/>
      <c r="E367" s="358"/>
      <c r="F367" s="368"/>
      <c r="G367" s="1062"/>
      <c r="H367" s="351"/>
      <c r="I367" s="351"/>
      <c r="J367" s="549"/>
      <c r="K367" s="1062"/>
      <c r="L367" s="351"/>
      <c r="M367" s="351"/>
      <c r="N367" s="351"/>
      <c r="O367" s="549"/>
      <c r="P367" s="776"/>
      <c r="R367" s="552" t="s">
        <v>886</v>
      </c>
    </row>
    <row r="368" spans="1:18" ht="15" customHeight="1" x14ac:dyDescent="0.25">
      <c r="A368" s="182"/>
      <c r="B368" s="985" t="s">
        <v>890</v>
      </c>
      <c r="C368" s="1065"/>
      <c r="D368" s="358"/>
      <c r="E368" s="358"/>
      <c r="F368" s="368"/>
      <c r="G368" s="1062"/>
      <c r="H368" s="351"/>
      <c r="I368" s="351"/>
      <c r="J368" s="549"/>
      <c r="K368" s="1062"/>
      <c r="L368" s="351"/>
      <c r="M368" s="351"/>
      <c r="N368" s="351"/>
      <c r="O368" s="549"/>
      <c r="P368" s="776"/>
      <c r="R368" s="552" t="s">
        <v>886</v>
      </c>
    </row>
    <row r="369" spans="1:18" ht="15" customHeight="1" x14ac:dyDescent="0.25">
      <c r="A369" s="182"/>
      <c r="B369" s="984" t="s">
        <v>912</v>
      </c>
      <c r="C369" s="1065"/>
      <c r="D369" s="966"/>
      <c r="E369" s="966"/>
      <c r="F369" s="966"/>
      <c r="G369" s="1062"/>
      <c r="H369" s="1069">
        <f>IF(Parameters!F152&lt;H$194,H$194,Parameters!F152)</f>
        <v>0.5</v>
      </c>
      <c r="I369" s="1069">
        <f>IF(Parameters!G152&lt;I$194,I$194,Parameters!G152)</f>
        <v>0.5</v>
      </c>
      <c r="J369" s="380">
        <f>IF(Parameters!H152&lt;J$194,J$194,Parameters!H152)</f>
        <v>0.85</v>
      </c>
      <c r="K369" s="1062"/>
      <c r="L369" s="1064" t="str">
        <f>IF(AND(ISNUMBER(D369),ISNUMBER(H369)), D369*H369, "")</f>
        <v/>
      </c>
      <c r="M369" s="84" t="str">
        <f>IF(AND(ISNUMBER(E369),ISNUMBER(I369)), E369*I369, "")</f>
        <v/>
      </c>
      <c r="N369" s="1064" t="str">
        <f>IF(AND(ISNUMBER(F369),ISNUMBER(J369)),F369*J369,"")</f>
        <v/>
      </c>
      <c r="O369" s="562" t="str">
        <f>IF(AND(ISNUMBER(L369),ISNUMBER(M369),ISNUMBER(N369)),SUM(L369:N369),"")</f>
        <v/>
      </c>
      <c r="P369" s="776"/>
      <c r="R369" s="552" t="s">
        <v>886</v>
      </c>
    </row>
    <row r="370" spans="1:18" ht="15" customHeight="1" x14ac:dyDescent="0.25">
      <c r="A370" s="182"/>
      <c r="B370" s="984" t="s">
        <v>913</v>
      </c>
      <c r="C370" s="1065"/>
      <c r="D370" s="966"/>
      <c r="E370" s="966"/>
      <c r="F370" s="966"/>
      <c r="G370" s="1062"/>
      <c r="H370" s="1069">
        <f>IF(Parameters!F153&lt;H$194,H$194,Parameters!F153)</f>
        <v>1</v>
      </c>
      <c r="I370" s="1069">
        <f>IF(Parameters!G153&lt;I$194,I$194,Parameters!G153)</f>
        <v>1</v>
      </c>
      <c r="J370" s="380">
        <f>IF(Parameters!H153&lt;J$194,J$194,Parameters!H153)</f>
        <v>1</v>
      </c>
      <c r="K370" s="1062"/>
      <c r="L370" s="1064" t="str">
        <f>IF(AND(ISNUMBER(D370),ISNUMBER(H370)), D370*H370, "")</f>
        <v/>
      </c>
      <c r="M370" s="84" t="str">
        <f>IF(AND(ISNUMBER(E370),ISNUMBER(I370)), E370*I370, "")</f>
        <v/>
      </c>
      <c r="N370" s="1064" t="str">
        <f>IF(AND(ISNUMBER(F370),ISNUMBER(J370)),F370*J370,"")</f>
        <v/>
      </c>
      <c r="O370" s="562" t="str">
        <f>IF(AND(ISNUMBER(L370),ISNUMBER(M370),ISNUMBER(N370)),SUM(L370:N370),"")</f>
        <v/>
      </c>
      <c r="P370" s="776"/>
      <c r="R370" s="552" t="s">
        <v>886</v>
      </c>
    </row>
    <row r="371" spans="1:18" ht="15" customHeight="1" x14ac:dyDescent="0.25">
      <c r="A371" s="182"/>
      <c r="B371" s="364" t="s">
        <v>966</v>
      </c>
      <c r="C371" s="1067" t="s">
        <v>889</v>
      </c>
      <c r="D371" s="358"/>
      <c r="E371" s="358"/>
      <c r="F371" s="368"/>
      <c r="G371" s="1062"/>
      <c r="H371" s="351"/>
      <c r="I371" s="351"/>
      <c r="J371" s="549"/>
      <c r="K371" s="1062"/>
      <c r="L371" s="351"/>
      <c r="M371" s="351"/>
      <c r="N371" s="351"/>
      <c r="O371" s="549"/>
      <c r="P371" s="776"/>
      <c r="R371" s="552" t="s">
        <v>886</v>
      </c>
    </row>
    <row r="372" spans="1:18" ht="15" customHeight="1" x14ac:dyDescent="0.25">
      <c r="A372" s="182"/>
      <c r="B372" s="985" t="s">
        <v>890</v>
      </c>
      <c r="C372" s="1065"/>
      <c r="D372" s="358"/>
      <c r="E372" s="358"/>
      <c r="F372" s="368"/>
      <c r="G372" s="1062"/>
      <c r="H372" s="351"/>
      <c r="I372" s="351"/>
      <c r="J372" s="549"/>
      <c r="K372" s="1062"/>
      <c r="L372" s="351"/>
      <c r="M372" s="351"/>
      <c r="N372" s="351"/>
      <c r="O372" s="549"/>
      <c r="P372" s="776"/>
      <c r="R372" s="552" t="s">
        <v>886</v>
      </c>
    </row>
    <row r="373" spans="1:18" ht="15" customHeight="1" x14ac:dyDescent="0.25">
      <c r="A373" s="182"/>
      <c r="B373" s="984" t="s">
        <v>912</v>
      </c>
      <c r="C373" s="1065"/>
      <c r="D373" s="358"/>
      <c r="E373" s="358"/>
      <c r="F373" s="966"/>
      <c r="G373" s="1062"/>
      <c r="H373" s="351"/>
      <c r="I373" s="351"/>
      <c r="J373" s="380">
        <f>IF(Parameters!H156&lt;J$200,J$200,Parameters!H156)</f>
        <v>0.85</v>
      </c>
      <c r="K373" s="1062"/>
      <c r="L373" s="351"/>
      <c r="M373" s="351"/>
      <c r="N373" s="1064" t="str">
        <f>IF(AND(ISNUMBER(F373),ISNUMBER(J373)),F373*J373,"")</f>
        <v/>
      </c>
      <c r="O373" s="562" t="str">
        <f t="shared" ref="O373:O374" si="96">IF(ISNUMBER(N373),N373,"")</f>
        <v/>
      </c>
      <c r="P373" s="776"/>
      <c r="R373" s="552" t="s">
        <v>886</v>
      </c>
    </row>
    <row r="374" spans="1:18" ht="15" customHeight="1" x14ac:dyDescent="0.25">
      <c r="A374" s="182"/>
      <c r="B374" s="984" t="s">
        <v>913</v>
      </c>
      <c r="C374" s="163"/>
      <c r="D374" s="974"/>
      <c r="E374" s="974"/>
      <c r="F374" s="99"/>
      <c r="G374" s="1062"/>
      <c r="H374" s="548"/>
      <c r="I374" s="548"/>
      <c r="J374" s="380">
        <f>IF(Parameters!H157&lt;J$200,J$200,Parameters!H157)</f>
        <v>1</v>
      </c>
      <c r="K374" s="1062"/>
      <c r="L374" s="548"/>
      <c r="M374" s="548"/>
      <c r="N374" s="975" t="str">
        <f>IF(AND(ISNUMBER(F374),ISNUMBER(J374)),F374*J374,"")</f>
        <v/>
      </c>
      <c r="O374" s="976" t="str">
        <f t="shared" si="96"/>
        <v/>
      </c>
      <c r="P374" s="776"/>
      <c r="R374" s="552" t="s">
        <v>886</v>
      </c>
    </row>
    <row r="375" spans="1:18" ht="30" customHeight="1" x14ac:dyDescent="0.25">
      <c r="A375" s="182"/>
      <c r="B375" s="1087" t="s">
        <v>1011</v>
      </c>
      <c r="C375" s="1067" t="s">
        <v>889</v>
      </c>
      <c r="D375" s="1065"/>
      <c r="E375" s="1065"/>
      <c r="F375" s="1066"/>
      <c r="G375" s="1062"/>
      <c r="H375" s="351"/>
      <c r="I375" s="351"/>
      <c r="J375" s="549"/>
      <c r="K375" s="1062"/>
      <c r="L375" s="351"/>
      <c r="M375" s="351"/>
      <c r="N375" s="351"/>
      <c r="O375" s="549"/>
      <c r="P375" s="776"/>
      <c r="R375" s="552" t="s">
        <v>886</v>
      </c>
    </row>
    <row r="376" spans="1:18" ht="15" customHeight="1" x14ac:dyDescent="0.25">
      <c r="A376" s="182"/>
      <c r="B376" s="985" t="s">
        <v>890</v>
      </c>
      <c r="C376" s="1065"/>
      <c r="D376" s="358"/>
      <c r="E376" s="358"/>
      <c r="F376" s="368"/>
      <c r="G376" s="1062"/>
      <c r="H376" s="351"/>
      <c r="I376" s="351"/>
      <c r="J376" s="549"/>
      <c r="K376" s="1062"/>
      <c r="L376" s="351"/>
      <c r="M376" s="351"/>
      <c r="N376" s="351"/>
      <c r="O376" s="549"/>
      <c r="P376" s="776"/>
      <c r="R376" s="552" t="s">
        <v>886</v>
      </c>
    </row>
    <row r="377" spans="1:18" ht="15" customHeight="1" x14ac:dyDescent="0.25">
      <c r="A377" s="182"/>
      <c r="B377" s="984" t="s">
        <v>912</v>
      </c>
      <c r="C377" s="1065"/>
      <c r="D377" s="966"/>
      <c r="E377" s="966"/>
      <c r="F377" s="1066"/>
      <c r="G377" s="1062"/>
      <c r="H377" s="1069">
        <f>IF(Parameters!F160&lt;H$206,H$206,Parameters!F160)</f>
        <v>0.5</v>
      </c>
      <c r="I377" s="1069">
        <f>IF(Parameters!G160&lt;I$206,I$206,Parameters!G160)</f>
        <v>0.5</v>
      </c>
      <c r="J377" s="549"/>
      <c r="K377" s="1062"/>
      <c r="L377" s="1064" t="str">
        <f>IF(AND(ISNUMBER(D377),ISNUMBER(H377)), D377*H377, "")</f>
        <v/>
      </c>
      <c r="M377" s="84" t="str">
        <f>IF(AND(ISNUMBER(E377),ISNUMBER(I377)), E377*I377, "")</f>
        <v/>
      </c>
      <c r="N377" s="351"/>
      <c r="O377" s="562" t="str">
        <f t="shared" ref="O377:O378" si="97">IF(AND(ISNUMBER(L377),ISNUMBER(M377)),SUM(L377:M377),"")</f>
        <v/>
      </c>
      <c r="P377" s="776"/>
      <c r="R377" s="552" t="s">
        <v>886</v>
      </c>
    </row>
    <row r="378" spans="1:18" ht="15" customHeight="1" x14ac:dyDescent="0.25">
      <c r="A378" s="182"/>
      <c r="B378" s="983" t="s">
        <v>913</v>
      </c>
      <c r="C378" s="1000"/>
      <c r="D378" s="94"/>
      <c r="E378" s="94"/>
      <c r="F378" s="359"/>
      <c r="G378" s="1062"/>
      <c r="H378" s="973">
        <f>IF(Parameters!F161&lt;H$206,H$206,Parameters!F161)</f>
        <v>1</v>
      </c>
      <c r="I378" s="973">
        <f>IF(Parameters!G161&lt;I$206,I$206,Parameters!G161)</f>
        <v>1</v>
      </c>
      <c r="J378" s="360"/>
      <c r="K378" s="1062"/>
      <c r="L378" s="988" t="str">
        <f>IF(AND(ISNUMBER(D378),ISNUMBER(H378)), D378*H378, "")</f>
        <v/>
      </c>
      <c r="M378" s="982" t="str">
        <f>IF(AND(ISNUMBER(E378),ISNUMBER(I378)), E378*I378, "")</f>
        <v/>
      </c>
      <c r="N378" s="376"/>
      <c r="O378" s="575" t="str">
        <f t="shared" si="97"/>
        <v/>
      </c>
      <c r="P378" s="776"/>
      <c r="R378" s="552" t="s">
        <v>886</v>
      </c>
    </row>
    <row r="379" spans="1:18" ht="15" customHeight="1" x14ac:dyDescent="0.25">
      <c r="A379" s="339"/>
      <c r="B379" s="340"/>
      <c r="C379" s="340"/>
      <c r="D379" s="340"/>
      <c r="E379" s="340"/>
      <c r="F379" s="340"/>
      <c r="G379" s="340"/>
      <c r="H379" s="340"/>
      <c r="I379" s="340"/>
      <c r="J379" s="340"/>
      <c r="K379" s="340"/>
      <c r="L379" s="340"/>
      <c r="M379" s="340"/>
      <c r="N379" s="340"/>
      <c r="O379" s="340"/>
      <c r="P379" s="777"/>
      <c r="R379" s="34"/>
    </row>
    <row r="380" spans="1:18" ht="15" hidden="1" customHeight="1" x14ac:dyDescent="0.25"/>
    <row r="381" spans="1:18" ht="15" hidden="1" customHeight="1" x14ac:dyDescent="0.25"/>
    <row r="382" spans="1:18" ht="15" hidden="1" customHeight="1" x14ac:dyDescent="0.25"/>
    <row r="383" spans="1:18" ht="15" hidden="1" customHeight="1" x14ac:dyDescent="0.25"/>
  </sheetData>
  <mergeCells count="22">
    <mergeCell ref="L254:N254"/>
    <mergeCell ref="C275:C276"/>
    <mergeCell ref="B298:O298"/>
    <mergeCell ref="H300:J300"/>
    <mergeCell ref="L300:O300"/>
    <mergeCell ref="C300:C301"/>
    <mergeCell ref="B275:B276"/>
    <mergeCell ref="H275:J275"/>
    <mergeCell ref="L275:O275"/>
    <mergeCell ref="D275:F275"/>
    <mergeCell ref="D300:F300"/>
    <mergeCell ref="A273:O273"/>
    <mergeCell ref="H4:J4"/>
    <mergeCell ref="L4:O4"/>
    <mergeCell ref="B4:B5"/>
    <mergeCell ref="B82:B83"/>
    <mergeCell ref="H82:J82"/>
    <mergeCell ref="L82:O82"/>
    <mergeCell ref="C4:C5"/>
    <mergeCell ref="C82:C83"/>
    <mergeCell ref="D4:F4"/>
    <mergeCell ref="D82:F82"/>
  </mergeCells>
  <phoneticPr fontId="5" type="noConversion"/>
  <conditionalFormatting sqref="D337:E338 D341:E342 D345:E346 D357:E358 D304:F305 D309:F310 D313:F314 D317:F318 D321:F322 D325:F326 D329:F330 D333:F334 D349:F350 F353:F354 D361:F362 D369:F370 F365:F366 F373:F374 D377:E378">
    <cfRule type="cellIs" dxfId="306" priority="77" stopIfTrue="1" operator="lessThan">
      <formula>0</formula>
    </cfRule>
  </conditionalFormatting>
  <conditionalFormatting sqref="F7 D10 D12 D17:D19 D30:D31 D36:D38 D40 D87 E19:F19 D24:F24 D29:F29 E38:F38 F53 F58 F64 F66 F70 D95 F217 F220 F224 F229 F238 F240 F244 D250:F250 D295:F295">
    <cfRule type="cellIs" dxfId="305" priority="4" stopIfTrue="1" operator="equal">
      <formula>"Fail"</formula>
    </cfRule>
    <cfRule type="cellIs" dxfId="304" priority="5" stopIfTrue="1" operator="equal">
      <formula>"Pass"</formula>
    </cfRule>
  </conditionalFormatting>
  <printOptions headings="1"/>
  <pageMargins left="0.59055118110236227" right="0.59055118110236227" top="0.98425196850393704" bottom="0.98425196850393704" header="0.51181102362204722" footer="0.51181102362204722"/>
  <pageSetup paperSize="9" scale="46" fitToHeight="4" pageOrder="overThenDown" orientation="landscape" r:id="rId1"/>
  <headerFooter alignWithMargins="0">
    <oddHeader>&amp;L&amp;"Segoe UI,Bold"&amp;14Basel Committee on Banking Supervision
Basel III monitoring template&amp;C&amp;"Segoe UI,Regular"&amp;14&amp;F
&amp;A&amp;R&amp;"Segoe UI,Bold"&amp;14Confidential when completed</oddHeader>
    <oddFooter>&amp;L&amp;"Segoe UI,Regular"&amp;14&amp;D  &amp;T&amp;R&amp;"Segoe UI,Regular"&amp;14Page &amp;P of &amp;N</oddFooter>
  </headerFooter>
  <rowBreaks count="8" manualBreakCount="8">
    <brk id="41" max="15" man="1"/>
    <brk id="78" max="15" man="1"/>
    <brk id="120" max="15" man="1"/>
    <brk id="168" max="15" man="1"/>
    <brk id="211" max="15" man="1"/>
    <brk id="251" max="15" man="1"/>
    <brk id="296" max="15" man="1"/>
    <brk id="342" max="15" man="1"/>
  </rowBreaks>
  <ignoredErrors>
    <ignoredError sqref="L277:O278 N294:O294 H255:O256 D84 D6:D8 D33:D38 D249 D71:D72 E39 E251 D10:D31 E9 E73 E85 H267:N267 H261:O261 I257:O260 I262:O266 D40:D47 O36:O40 E76 O71 D48 G48:I48 K48:M48 D121:D126 D88 D127:D132 D133:D138 D139:D144 D145 D151:D156 D157:D162 D163:D168 D169:D174 D175:D180 D181:D186 D187:D192 D193:D198 D199:D204 K121:O121 D89:D93 K90:O90 K127:O127 K133:O133 K139:O139 D211 K211 D146:D150 K147:O147 K151:O151 K157:O157 K163:O163 K169:O174 K175:O175 K181:O181 K187:O192 K193:O193 K199:O204 K84 K249 K251 K85 K87:O87 K145:O145 E86 N249 J39:N39 E87 K88:O88 E84 E6:E8 E33:E38 E249 E71:E72 E10:E31 E40:E47 E48 E121:E126 E88 E127:E132 E133:E138 E139:E144 E145 E151:E156 E157:E162 E163:E168 E169:E174 E175:E180 E181:E186 E187:E192 E193:E198 E199:E204 E89:E93 E211 E146:E150 F39:G39 F251:G251 F9:K9 F73:K73 F85:G85 F76:K76 F86:G86 F87:G87 F84:G84 F6:N8 F36:N38 F249:G249 F71:N71 F10:N10 F40:N40 F121:G126 F88:G88 F127:G132 F133:G138 F139:G144 F145:G145 F151:G156 F157:G162 F163:G168 F169:G174 F175:G180 F181:G186 F187:G192 F193:G198 F199:G204 F89:G93 F211:G211 F146:G150 N9 F12:N13 F11:K11 N11 F17:N20 F14:K14 N14 F15:K15 N15 F16:K16 N16 F24:N25 F21:K21 N21 F22:K22 N22 F23:K23 N23 F29:N31 F26:K26 N26 F27:K27 N27 F28:K28 N28 F33:K33 N33 F34:K34 N34 F35:K35 N35 F42:N42 F41:K41 N41 F47:K47 F43:K43 N43 F44:K44 N44 F45:K45 N45 F46:K46 N46 N47 F72:K72 N72 N73 N76 N85 K89 N89 K93 K91 N91 K92 N92 N93 K123:O123 K122 N122 K126 K124 N124 K125 N125 N126 K129:O129 K128 N128 K132 K130 N130 K131 N131 N132 K135:O135 K134 N134 K138 K136 N136 K137 N137 N138 K141:O141 K140 N140 K144 K142 N142 K143 N143 N144 K146 N146:O146 K150 K148 N148:O148 K149 N149:O149 N150:O150 K153:O153 K152 N152:O152 K156 K154 N154:O154 K155 N155:O155 N156:O156 K159:O159 K158 N158:O158 K162 K160 N160:O160 K161 N161:O161 N162:O162 K165:O165 K164 N164 K168 K166 N166 K167 N167 N168 K177:O177 K176 N176:O176 K180 K178 N178:O178 K179 N179:O179 N180:O180 K183:O183 K182 N182 K186 K184 N184 K185 N185 N186 K195:O195 K194 N194 K198 K196 N196 K197 N197 N198 N211 N251 N282:O282 N279:O279 N280:O280 N281:O281 M84:N84 O42 K86" emptyCellReference="1"/>
    <ignoredError sqref="L285:O287 N283:O283 N284:O284 L293:M293 N292:O292 N288:O288 N289:O289 N290:O290 N291:O291 O293" formula="1" emptyCellReference="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sheetPr>
  <dimension ref="A1:N193"/>
  <sheetViews>
    <sheetView zoomScale="75" zoomScaleNormal="75" workbookViewId="0">
      <pane xSplit="3" ySplit="4" topLeftCell="D5" activePane="bottomRight" state="frozen"/>
      <selection pane="topRight"/>
      <selection pane="bottomLeft"/>
      <selection pane="bottomRight"/>
    </sheetView>
  </sheetViews>
  <sheetFormatPr defaultColWidth="0" defaultRowHeight="15" customHeight="1" zeroHeight="1" x14ac:dyDescent="0.25"/>
  <cols>
    <col min="1" max="1" width="1.7109375" style="598" customWidth="1"/>
    <col min="2" max="2" width="20.7109375" style="1449" customWidth="1"/>
    <col min="3" max="3" width="55.7109375" style="1443" customWidth="1"/>
    <col min="4" max="13" width="16.7109375" style="1449" customWidth="1"/>
    <col min="14" max="14" width="1.7109375" style="1443" customWidth="1"/>
    <col min="15" max="16384" width="16.7109375" style="1443" hidden="1"/>
  </cols>
  <sheetData>
    <row r="1" spans="1:14" ht="30" customHeight="1" x14ac:dyDescent="0.55000000000000004">
      <c r="A1" s="1870" t="s">
        <v>979</v>
      </c>
      <c r="B1" s="1441"/>
      <c r="C1" s="1441"/>
      <c r="D1" s="1441"/>
      <c r="E1" s="1441"/>
      <c r="F1" s="1441"/>
      <c r="G1" s="1441"/>
      <c r="H1" s="1441"/>
      <c r="I1" s="1441"/>
      <c r="J1" s="1441"/>
      <c r="K1" s="1441"/>
      <c r="L1" s="1441"/>
      <c r="M1" s="1441"/>
      <c r="N1" s="1442"/>
    </row>
    <row r="2" spans="1:14" ht="15" customHeight="1" x14ac:dyDescent="0.25">
      <c r="A2" s="664"/>
      <c r="B2" s="1443"/>
      <c r="D2" s="1443"/>
      <c r="E2" s="1443"/>
      <c r="F2" s="1443"/>
      <c r="G2" s="1443"/>
      <c r="H2" s="1443"/>
      <c r="I2" s="1443"/>
      <c r="J2" s="1443"/>
      <c r="K2" s="1443"/>
      <c r="L2" s="1443"/>
      <c r="M2" s="1443"/>
      <c r="N2" s="1445"/>
    </row>
    <row r="3" spans="1:14" ht="15" customHeight="1" x14ac:dyDescent="0.25">
      <c r="A3" s="664"/>
      <c r="B3" s="2014" t="s">
        <v>1395</v>
      </c>
      <c r="C3" s="2015"/>
      <c r="D3" s="1446">
        <v>2005</v>
      </c>
      <c r="E3" s="1446">
        <f>+D3+1</f>
        <v>2006</v>
      </c>
      <c r="F3" s="1446">
        <f t="shared" ref="F3:M3" si="0">+E3+1</f>
        <v>2007</v>
      </c>
      <c r="G3" s="1446">
        <f t="shared" si="0"/>
        <v>2008</v>
      </c>
      <c r="H3" s="1446">
        <f t="shared" si="0"/>
        <v>2009</v>
      </c>
      <c r="I3" s="1446">
        <f t="shared" si="0"/>
        <v>2010</v>
      </c>
      <c r="J3" s="1446">
        <f t="shared" si="0"/>
        <v>2011</v>
      </c>
      <c r="K3" s="1446">
        <f t="shared" si="0"/>
        <v>2012</v>
      </c>
      <c r="L3" s="1446">
        <f t="shared" si="0"/>
        <v>2013</v>
      </c>
      <c r="M3" s="1447">
        <f t="shared" si="0"/>
        <v>2014</v>
      </c>
      <c r="N3" s="1445"/>
    </row>
    <row r="4" spans="1:14" ht="15" customHeight="1" x14ac:dyDescent="0.25">
      <c r="A4" s="664"/>
      <c r="B4" s="1448"/>
      <c r="C4" s="1448"/>
      <c r="D4" s="1448"/>
      <c r="E4" s="1448"/>
      <c r="F4" s="1448"/>
      <c r="G4" s="1448"/>
      <c r="H4" s="1448"/>
      <c r="I4" s="1448"/>
      <c r="J4" s="1448"/>
      <c r="K4" s="1448"/>
      <c r="L4" s="1448"/>
      <c r="M4" s="1448"/>
      <c r="N4" s="1445"/>
    </row>
    <row r="5" spans="1:14" ht="30" customHeight="1" x14ac:dyDescent="0.3">
      <c r="A5" s="591" t="s">
        <v>1396</v>
      </c>
      <c r="B5" s="1480"/>
      <c r="C5" s="1481"/>
      <c r="D5" s="1443"/>
      <c r="E5" s="1443"/>
      <c r="F5" s="1443"/>
      <c r="G5" s="1443"/>
      <c r="H5" s="1443"/>
      <c r="I5" s="1443"/>
      <c r="J5" s="1443"/>
      <c r="K5" s="1443"/>
      <c r="L5" s="1443"/>
      <c r="M5" s="1443"/>
      <c r="N5" s="1445"/>
    </row>
    <row r="6" spans="1:14" ht="15" customHeight="1" x14ac:dyDescent="0.25">
      <c r="A6" s="664"/>
      <c r="B6" s="1450"/>
      <c r="C6" s="1450"/>
      <c r="D6" s="1450"/>
      <c r="E6" s="1450"/>
      <c r="F6" s="1450"/>
      <c r="G6" s="1450"/>
      <c r="H6" s="1450"/>
      <c r="I6" s="1450"/>
      <c r="J6" s="1450"/>
      <c r="K6" s="1450"/>
      <c r="L6" s="1450"/>
      <c r="M6" s="1450"/>
      <c r="N6" s="1445"/>
    </row>
    <row r="7" spans="1:14" ht="15" customHeight="1" x14ac:dyDescent="0.25">
      <c r="A7" s="664"/>
      <c r="B7" s="2012" t="s">
        <v>1397</v>
      </c>
      <c r="C7" s="2013"/>
      <c r="D7" s="1451"/>
      <c r="E7" s="1451"/>
      <c r="F7" s="1451"/>
      <c r="G7" s="1451"/>
      <c r="H7" s="1451"/>
      <c r="I7" s="416"/>
      <c r="J7" s="416"/>
      <c r="K7" s="416"/>
      <c r="L7" s="416"/>
      <c r="M7" s="417"/>
      <c r="N7" s="1445"/>
    </row>
    <row r="8" spans="1:14" ht="15" customHeight="1" x14ac:dyDescent="0.25">
      <c r="A8" s="664"/>
      <c r="B8" s="2001" t="s">
        <v>1398</v>
      </c>
      <c r="C8" s="2002"/>
      <c r="D8" s="51"/>
      <c r="E8" s="51"/>
      <c r="F8" s="51"/>
      <c r="G8" s="51"/>
      <c r="H8" s="51"/>
      <c r="I8" s="59"/>
      <c r="J8" s="59"/>
      <c r="K8" s="59"/>
      <c r="L8" s="59"/>
      <c r="M8" s="105"/>
      <c r="N8" s="1445"/>
    </row>
    <row r="9" spans="1:14" ht="15" customHeight="1" x14ac:dyDescent="0.25">
      <c r="A9" s="664"/>
      <c r="B9" s="2001" t="s">
        <v>1399</v>
      </c>
      <c r="C9" s="2002"/>
      <c r="D9" s="51"/>
      <c r="E9" s="51"/>
      <c r="F9" s="51"/>
      <c r="G9" s="51"/>
      <c r="H9" s="51"/>
      <c r="I9" s="59"/>
      <c r="J9" s="59"/>
      <c r="K9" s="59"/>
      <c r="L9" s="59"/>
      <c r="M9" s="105"/>
      <c r="N9" s="1445"/>
    </row>
    <row r="10" spans="1:14" ht="15" customHeight="1" x14ac:dyDescent="0.25">
      <c r="A10" s="664"/>
      <c r="B10" s="2001" t="s">
        <v>1400</v>
      </c>
      <c r="C10" s="2002"/>
      <c r="D10" s="51"/>
      <c r="E10" s="51"/>
      <c r="F10" s="51"/>
      <c r="G10" s="51"/>
      <c r="H10" s="51"/>
      <c r="I10" s="70"/>
      <c r="J10" s="70"/>
      <c r="K10" s="70"/>
      <c r="L10" s="70"/>
      <c r="M10" s="400"/>
      <c r="N10" s="1445"/>
    </row>
    <row r="11" spans="1:14" ht="15" customHeight="1" x14ac:dyDescent="0.25">
      <c r="A11" s="664"/>
      <c r="B11" s="2001" t="s">
        <v>1401</v>
      </c>
      <c r="C11" s="2002"/>
      <c r="D11" s="51"/>
      <c r="E11" s="51"/>
      <c r="F11" s="51"/>
      <c r="G11" s="51"/>
      <c r="H11" s="51"/>
      <c r="I11" s="70"/>
      <c r="J11" s="70"/>
      <c r="K11" s="70"/>
      <c r="L11" s="70"/>
      <c r="M11" s="400"/>
      <c r="N11" s="1445"/>
    </row>
    <row r="12" spans="1:14" ht="15" customHeight="1" x14ac:dyDescent="0.25">
      <c r="A12" s="664"/>
      <c r="B12" s="2001" t="s">
        <v>1402</v>
      </c>
      <c r="C12" s="2002"/>
      <c r="D12" s="51"/>
      <c r="E12" s="51"/>
      <c r="F12" s="51"/>
      <c r="G12" s="51"/>
      <c r="H12" s="51"/>
      <c r="I12" s="70"/>
      <c r="J12" s="70"/>
      <c r="K12" s="70"/>
      <c r="L12" s="70"/>
      <c r="M12" s="400"/>
      <c r="N12" s="1445"/>
    </row>
    <row r="13" spans="1:14" ht="15" customHeight="1" x14ac:dyDescent="0.25">
      <c r="A13" s="664"/>
      <c r="B13" s="2001" t="s">
        <v>1403</v>
      </c>
      <c r="C13" s="2002"/>
      <c r="D13" s="51"/>
      <c r="E13" s="51"/>
      <c r="F13" s="51"/>
      <c r="G13" s="51"/>
      <c r="H13" s="51"/>
      <c r="I13" s="70"/>
      <c r="J13" s="70"/>
      <c r="K13" s="70"/>
      <c r="L13" s="70"/>
      <c r="M13" s="400"/>
      <c r="N13" s="1445"/>
    </row>
    <row r="14" spans="1:14" ht="15" customHeight="1" x14ac:dyDescent="0.25">
      <c r="A14" s="664"/>
      <c r="B14" s="2011" t="s">
        <v>1404</v>
      </c>
      <c r="C14" s="2004"/>
      <c r="D14" s="53"/>
      <c r="E14" s="53"/>
      <c r="F14" s="53"/>
      <c r="G14" s="53"/>
      <c r="H14" s="53"/>
      <c r="I14" s="54"/>
      <c r="J14" s="54"/>
      <c r="K14" s="54"/>
      <c r="L14" s="54"/>
      <c r="M14" s="480"/>
      <c r="N14" s="1445"/>
    </row>
    <row r="15" spans="1:14" ht="15" customHeight="1" x14ac:dyDescent="0.25">
      <c r="A15" s="664"/>
      <c r="B15" s="1443"/>
      <c r="D15" s="1443"/>
      <c r="E15" s="1443"/>
      <c r="F15" s="1443"/>
      <c r="G15" s="1443"/>
      <c r="H15" s="1443"/>
      <c r="I15" s="1443"/>
      <c r="J15" s="1443"/>
      <c r="K15" s="1443"/>
      <c r="L15" s="1443"/>
      <c r="M15" s="1443"/>
      <c r="N15" s="1445"/>
    </row>
    <row r="16" spans="1:14" ht="30" customHeight="1" x14ac:dyDescent="0.3">
      <c r="A16" s="619" t="s">
        <v>1405</v>
      </c>
      <c r="B16" s="1476"/>
      <c r="C16" s="1477"/>
      <c r="D16" s="1478"/>
      <c r="E16" s="1478"/>
      <c r="F16" s="1478"/>
      <c r="G16" s="1478"/>
      <c r="H16" s="1478"/>
      <c r="I16" s="1478"/>
      <c r="J16" s="1478"/>
      <c r="K16" s="1478"/>
      <c r="L16" s="1478"/>
      <c r="M16" s="1478"/>
      <c r="N16" s="1479"/>
    </row>
    <row r="17" spans="1:14" ht="15" customHeight="1" x14ac:dyDescent="0.25">
      <c r="A17" s="664"/>
      <c r="B17" s="1450"/>
      <c r="C17" s="1450"/>
      <c r="D17" s="1450"/>
      <c r="E17" s="1450"/>
      <c r="F17" s="1450"/>
      <c r="G17" s="1450"/>
      <c r="H17" s="1450"/>
      <c r="I17" s="1450"/>
      <c r="J17" s="1450"/>
      <c r="K17" s="1450"/>
      <c r="L17" s="1450"/>
      <c r="M17" s="1450"/>
      <c r="N17" s="1445"/>
    </row>
    <row r="18" spans="1:14" ht="15" customHeight="1" x14ac:dyDescent="0.25">
      <c r="A18" s="664"/>
      <c r="B18" s="2012" t="s">
        <v>1406</v>
      </c>
      <c r="C18" s="2013"/>
      <c r="D18" s="1451"/>
      <c r="E18" s="1451"/>
      <c r="F18" s="1451"/>
      <c r="G18" s="1451"/>
      <c r="H18" s="1451"/>
      <c r="I18" s="416"/>
      <c r="J18" s="416"/>
      <c r="K18" s="416"/>
      <c r="L18" s="416"/>
      <c r="M18" s="417"/>
      <c r="N18" s="1445"/>
    </row>
    <row r="19" spans="1:14" ht="15" customHeight="1" x14ac:dyDescent="0.25">
      <c r="A19" s="664"/>
      <c r="B19" s="2001" t="s">
        <v>1407</v>
      </c>
      <c r="C19" s="2002"/>
      <c r="D19" s="51"/>
      <c r="E19" s="51"/>
      <c r="F19" s="51"/>
      <c r="G19" s="51"/>
      <c r="H19" s="51"/>
      <c r="I19" s="59"/>
      <c r="J19" s="59"/>
      <c r="K19" s="59"/>
      <c r="L19" s="59"/>
      <c r="M19" s="105"/>
      <c r="N19" s="1445"/>
    </row>
    <row r="20" spans="1:14" ht="15" customHeight="1" x14ac:dyDescent="0.25">
      <c r="A20" s="664"/>
      <c r="B20" s="2001" t="s">
        <v>1408</v>
      </c>
      <c r="C20" s="2002"/>
      <c r="D20" s="51"/>
      <c r="E20" s="51"/>
      <c r="F20" s="51"/>
      <c r="G20" s="51"/>
      <c r="H20" s="51"/>
      <c r="I20" s="59"/>
      <c r="J20" s="59"/>
      <c r="K20" s="59"/>
      <c r="L20" s="59"/>
      <c r="M20" s="105"/>
      <c r="N20" s="1445"/>
    </row>
    <row r="21" spans="1:14" ht="15" customHeight="1" x14ac:dyDescent="0.25">
      <c r="A21" s="664"/>
      <c r="B21" s="2001" t="s">
        <v>1409</v>
      </c>
      <c r="C21" s="2002"/>
      <c r="D21" s="51"/>
      <c r="E21" s="51"/>
      <c r="F21" s="51"/>
      <c r="G21" s="51"/>
      <c r="H21" s="51"/>
      <c r="I21" s="59"/>
      <c r="J21" s="59"/>
      <c r="K21" s="59"/>
      <c r="L21" s="59"/>
      <c r="M21" s="105"/>
      <c r="N21" s="1445"/>
    </row>
    <row r="22" spans="1:14" ht="15" customHeight="1" x14ac:dyDescent="0.25">
      <c r="A22" s="664"/>
      <c r="B22" s="2001" t="s">
        <v>1410</v>
      </c>
      <c r="C22" s="2002"/>
      <c r="D22" s="51"/>
      <c r="E22" s="51"/>
      <c r="F22" s="51"/>
      <c r="G22" s="51"/>
      <c r="H22" s="51"/>
      <c r="I22" s="59"/>
      <c r="J22" s="59"/>
      <c r="K22" s="59"/>
      <c r="L22" s="59"/>
      <c r="M22" s="105"/>
      <c r="N22" s="1445"/>
    </row>
    <row r="23" spans="1:14" ht="15" customHeight="1" x14ac:dyDescent="0.25">
      <c r="A23" s="664"/>
      <c r="B23" s="2001" t="s">
        <v>1411</v>
      </c>
      <c r="C23" s="2002"/>
      <c r="D23" s="51"/>
      <c r="E23" s="51"/>
      <c r="F23" s="51"/>
      <c r="G23" s="51"/>
      <c r="H23" s="51"/>
      <c r="I23" s="59"/>
      <c r="J23" s="59"/>
      <c r="K23" s="59"/>
      <c r="L23" s="59"/>
      <c r="M23" s="105"/>
      <c r="N23" s="1445"/>
    </row>
    <row r="24" spans="1:14" ht="15" customHeight="1" x14ac:dyDescent="0.25">
      <c r="A24" s="664"/>
      <c r="B24" s="2001" t="s">
        <v>1412</v>
      </c>
      <c r="C24" s="2002"/>
      <c r="D24" s="51"/>
      <c r="E24" s="51"/>
      <c r="F24" s="51"/>
      <c r="G24" s="51"/>
      <c r="H24" s="51"/>
      <c r="I24" s="59"/>
      <c r="J24" s="59"/>
      <c r="K24" s="59"/>
      <c r="L24" s="59"/>
      <c r="M24" s="105"/>
      <c r="N24" s="1445"/>
    </row>
    <row r="25" spans="1:14" ht="15" customHeight="1" x14ac:dyDescent="0.25">
      <c r="A25" s="664"/>
      <c r="B25" s="2001" t="s">
        <v>1413</v>
      </c>
      <c r="C25" s="2002"/>
      <c r="D25" s="51"/>
      <c r="E25" s="51"/>
      <c r="F25" s="51"/>
      <c r="G25" s="51"/>
      <c r="H25" s="51"/>
      <c r="I25" s="59"/>
      <c r="J25" s="59"/>
      <c r="K25" s="59"/>
      <c r="L25" s="59"/>
      <c r="M25" s="105"/>
      <c r="N25" s="1445"/>
    </row>
    <row r="26" spans="1:14" ht="15" customHeight="1" x14ac:dyDescent="0.25">
      <c r="A26" s="664"/>
      <c r="B26" s="2001" t="s">
        <v>1414</v>
      </c>
      <c r="C26" s="2002"/>
      <c r="D26" s="51"/>
      <c r="E26" s="51"/>
      <c r="F26" s="51"/>
      <c r="G26" s="51"/>
      <c r="H26" s="51"/>
      <c r="I26" s="59"/>
      <c r="J26" s="59"/>
      <c r="K26" s="59"/>
      <c r="L26" s="59"/>
      <c r="M26" s="105"/>
      <c r="N26" s="1445"/>
    </row>
    <row r="27" spans="1:14" ht="15" customHeight="1" x14ac:dyDescent="0.25">
      <c r="A27" s="664"/>
      <c r="B27" s="2001" t="s">
        <v>1415</v>
      </c>
      <c r="C27" s="2002"/>
      <c r="D27" s="51"/>
      <c r="E27" s="51"/>
      <c r="F27" s="51"/>
      <c r="G27" s="51"/>
      <c r="H27" s="51"/>
      <c r="I27" s="59"/>
      <c r="J27" s="59"/>
      <c r="K27" s="59"/>
      <c r="L27" s="59"/>
      <c r="M27" s="105"/>
      <c r="N27" s="1445"/>
    </row>
    <row r="28" spans="1:14" ht="15" customHeight="1" x14ac:dyDescent="0.25">
      <c r="A28" s="664"/>
      <c r="B28" s="2001" t="s">
        <v>1416</v>
      </c>
      <c r="C28" s="2002"/>
      <c r="D28" s="51"/>
      <c r="E28" s="51"/>
      <c r="F28" s="51"/>
      <c r="G28" s="51"/>
      <c r="H28" s="51"/>
      <c r="I28" s="70"/>
      <c r="J28" s="70"/>
      <c r="K28" s="70"/>
      <c r="L28" s="70"/>
      <c r="M28" s="400"/>
      <c r="N28" s="1445"/>
    </row>
    <row r="29" spans="1:14" ht="15" customHeight="1" x14ac:dyDescent="0.25">
      <c r="A29" s="664"/>
      <c r="B29" s="1440" t="s">
        <v>1458</v>
      </c>
      <c r="C29" s="1452"/>
      <c r="D29" s="51"/>
      <c r="E29" s="51"/>
      <c r="F29" s="51"/>
      <c r="G29" s="51"/>
      <c r="H29" s="51"/>
      <c r="I29" s="70"/>
      <c r="J29" s="70"/>
      <c r="K29" s="70"/>
      <c r="L29" s="70"/>
      <c r="M29" s="400"/>
      <c r="N29" s="1445"/>
    </row>
    <row r="30" spans="1:14" ht="15" customHeight="1" x14ac:dyDescent="0.25">
      <c r="A30" s="664"/>
      <c r="B30" s="2003" t="s">
        <v>1457</v>
      </c>
      <c r="C30" s="2004"/>
      <c r="D30" s="53"/>
      <c r="E30" s="53"/>
      <c r="F30" s="53"/>
      <c r="G30" s="53"/>
      <c r="H30" s="53"/>
      <c r="I30" s="54"/>
      <c r="J30" s="54"/>
      <c r="K30" s="54"/>
      <c r="L30" s="54"/>
      <c r="M30" s="480"/>
      <c r="N30" s="1445"/>
    </row>
    <row r="31" spans="1:14" ht="15" customHeight="1" x14ac:dyDescent="0.25">
      <c r="A31" s="664"/>
      <c r="B31" s="1443"/>
      <c r="D31" s="1443"/>
      <c r="E31" s="1443"/>
      <c r="F31" s="1443"/>
      <c r="G31" s="1443"/>
      <c r="H31" s="1443"/>
      <c r="I31" s="1443"/>
      <c r="J31" s="1443"/>
      <c r="K31" s="1443"/>
      <c r="L31" s="1443"/>
      <c r="M31" s="1443"/>
      <c r="N31" s="1445"/>
    </row>
    <row r="32" spans="1:14" ht="30" customHeight="1" x14ac:dyDescent="0.3">
      <c r="A32" s="619" t="s">
        <v>1459</v>
      </c>
      <c r="B32" s="1476"/>
      <c r="C32" s="1477"/>
      <c r="D32" s="1478"/>
      <c r="E32" s="1478"/>
      <c r="F32" s="1478"/>
      <c r="G32" s="1478"/>
      <c r="H32" s="1478"/>
      <c r="I32" s="1478"/>
      <c r="J32" s="1478"/>
      <c r="K32" s="1478"/>
      <c r="L32" s="1478"/>
      <c r="M32" s="1478"/>
      <c r="N32" s="1479"/>
    </row>
    <row r="33" spans="1:14" ht="15" customHeight="1" x14ac:dyDescent="0.25">
      <c r="A33" s="664"/>
      <c r="B33" s="1450"/>
      <c r="C33" s="1450"/>
      <c r="D33" s="1450"/>
      <c r="E33" s="1450"/>
      <c r="F33" s="1450"/>
      <c r="G33" s="1450"/>
      <c r="H33" s="1450"/>
      <c r="I33" s="1450"/>
      <c r="J33" s="1450"/>
      <c r="K33" s="1450"/>
      <c r="L33" s="1450"/>
      <c r="M33" s="1450"/>
      <c r="N33" s="1445"/>
    </row>
    <row r="34" spans="1:14" ht="15" customHeight="1" x14ac:dyDescent="0.25">
      <c r="A34" s="664"/>
      <c r="B34" s="1453" t="s">
        <v>1417</v>
      </c>
      <c r="C34" s="1454"/>
      <c r="D34" s="1446">
        <v>2005</v>
      </c>
      <c r="E34" s="1446">
        <f>+D34+1</f>
        <v>2006</v>
      </c>
      <c r="F34" s="1446">
        <f t="shared" ref="F34:M34" si="1">+E34+1</f>
        <v>2007</v>
      </c>
      <c r="G34" s="1446">
        <f t="shared" si="1"/>
        <v>2008</v>
      </c>
      <c r="H34" s="1446">
        <f t="shared" si="1"/>
        <v>2009</v>
      </c>
      <c r="I34" s="1446">
        <f t="shared" si="1"/>
        <v>2010</v>
      </c>
      <c r="J34" s="1446">
        <f t="shared" si="1"/>
        <v>2011</v>
      </c>
      <c r="K34" s="1446">
        <f t="shared" si="1"/>
        <v>2012</v>
      </c>
      <c r="L34" s="1446">
        <f t="shared" si="1"/>
        <v>2013</v>
      </c>
      <c r="M34" s="1447">
        <f t="shared" si="1"/>
        <v>2014</v>
      </c>
      <c r="N34" s="1445"/>
    </row>
    <row r="35" spans="1:14" ht="15" customHeight="1" x14ac:dyDescent="0.25">
      <c r="A35" s="664"/>
      <c r="B35" s="2005" t="s">
        <v>1418</v>
      </c>
      <c r="C35" s="1455" t="s">
        <v>1419</v>
      </c>
      <c r="D35" s="59"/>
      <c r="E35" s="59"/>
      <c r="F35" s="59"/>
      <c r="G35" s="59"/>
      <c r="H35" s="59"/>
      <c r="I35" s="59"/>
      <c r="J35" s="59"/>
      <c r="K35" s="59"/>
      <c r="L35" s="59"/>
      <c r="M35" s="105"/>
      <c r="N35" s="1445"/>
    </row>
    <row r="36" spans="1:14" ht="15" customHeight="1" x14ac:dyDescent="0.25">
      <c r="A36" s="664"/>
      <c r="B36" s="2006"/>
      <c r="C36" s="1456" t="s">
        <v>1420</v>
      </c>
      <c r="D36" s="59"/>
      <c r="E36" s="59"/>
      <c r="F36" s="59"/>
      <c r="G36" s="59"/>
      <c r="H36" s="59"/>
      <c r="I36" s="59"/>
      <c r="J36" s="59"/>
      <c r="K36" s="59"/>
      <c r="L36" s="59"/>
      <c r="M36" s="105"/>
      <c r="N36" s="1445"/>
    </row>
    <row r="37" spans="1:14" ht="15" customHeight="1" x14ac:dyDescent="0.25">
      <c r="A37" s="664"/>
      <c r="B37" s="2006"/>
      <c r="C37" s="1456" t="s">
        <v>1421</v>
      </c>
      <c r="D37" s="59"/>
      <c r="E37" s="59"/>
      <c r="F37" s="59"/>
      <c r="G37" s="59"/>
      <c r="H37" s="59"/>
      <c r="I37" s="59"/>
      <c r="J37" s="59"/>
      <c r="K37" s="59"/>
      <c r="L37" s="59"/>
      <c r="M37" s="105"/>
      <c r="N37" s="1445"/>
    </row>
    <row r="38" spans="1:14" ht="15" customHeight="1" x14ac:dyDescent="0.25">
      <c r="A38" s="664"/>
      <c r="B38" s="2006"/>
      <c r="C38" s="1456" t="s">
        <v>1422</v>
      </c>
      <c r="D38" s="70"/>
      <c r="E38" s="70"/>
      <c r="F38" s="70"/>
      <c r="G38" s="70"/>
      <c r="H38" s="70"/>
      <c r="I38" s="70"/>
      <c r="J38" s="70"/>
      <c r="K38" s="70"/>
      <c r="L38" s="70"/>
      <c r="M38" s="400"/>
      <c r="N38" s="1445"/>
    </row>
    <row r="39" spans="1:14" ht="15" customHeight="1" x14ac:dyDescent="0.25">
      <c r="A39" s="664"/>
      <c r="B39" s="2006"/>
      <c r="C39" s="1787" t="s">
        <v>1566</v>
      </c>
      <c r="D39" s="1786"/>
      <c r="E39" s="70"/>
      <c r="F39" s="70"/>
      <c r="G39" s="70"/>
      <c r="H39" s="70"/>
      <c r="I39" s="70"/>
      <c r="J39" s="70"/>
      <c r="K39" s="70"/>
      <c r="L39" s="70"/>
      <c r="M39" s="400"/>
      <c r="N39" s="1445"/>
    </row>
    <row r="40" spans="1:14" ht="15" customHeight="1" x14ac:dyDescent="0.25">
      <c r="A40" s="664"/>
      <c r="B40" s="2006"/>
      <c r="C40" s="1787" t="s">
        <v>1622</v>
      </c>
      <c r="D40" s="1786"/>
      <c r="E40" s="70"/>
      <c r="F40" s="70"/>
      <c r="G40" s="70"/>
      <c r="H40" s="70"/>
      <c r="I40" s="70"/>
      <c r="J40" s="70"/>
      <c r="K40" s="70"/>
      <c r="L40" s="70"/>
      <c r="M40" s="400"/>
      <c r="N40" s="1445"/>
    </row>
    <row r="41" spans="1:14" ht="15" customHeight="1" x14ac:dyDescent="0.25">
      <c r="A41" s="664"/>
      <c r="B41" s="2006"/>
      <c r="C41" s="1457" t="str">
        <f>CONCATENATE("Check: row ", ROW(C40), " ≤ row ", ROW(C39), " ≤ row ", ROW(C38), " ≤ row ", ROW(C37)," ≤ row ", ROW(C36)," ≤ row ", ROW(C35))</f>
        <v>Check: row 40 ≤ row 39 ≤ row 38 ≤ row 37 ≤ row 36 ≤ row 35</v>
      </c>
      <c r="D41" s="1685" t="str">
        <f>IF(AND(D40&lt;=D39, D39&lt;=D38, D38&lt;=D37, D37&lt;=D36, D36&lt;=D35), "Pass", "Fail")</f>
        <v>Pass</v>
      </c>
      <c r="E41" s="1686" t="str">
        <f t="shared" ref="E41:L41" si="2">IF(AND(E40&lt;=E39, E39&lt;=E38, E38&lt;=E37, E37&lt;=E36, E36&lt;=E35), "Pass", "Fail")</f>
        <v>Pass</v>
      </c>
      <c r="F41" s="1686" t="str">
        <f t="shared" si="2"/>
        <v>Pass</v>
      </c>
      <c r="G41" s="1686" t="str">
        <f t="shared" si="2"/>
        <v>Pass</v>
      </c>
      <c r="H41" s="1686" t="str">
        <f t="shared" si="2"/>
        <v>Pass</v>
      </c>
      <c r="I41" s="1686" t="str">
        <f t="shared" si="2"/>
        <v>Pass</v>
      </c>
      <c r="J41" s="1686" t="str">
        <f t="shared" si="2"/>
        <v>Pass</v>
      </c>
      <c r="K41" s="1686" t="str">
        <f t="shared" si="2"/>
        <v>Pass</v>
      </c>
      <c r="L41" s="1686" t="str">
        <f t="shared" si="2"/>
        <v>Pass</v>
      </c>
      <c r="M41" s="494" t="str">
        <f>IF(AND(M40&lt;=M39, M39&lt;=M38, M38&lt;=M37, M37&lt;=M36, M36&lt;=M35), "Pass", "Fail")</f>
        <v>Pass</v>
      </c>
      <c r="N41" s="1445"/>
    </row>
    <row r="42" spans="1:14" ht="15" customHeight="1" x14ac:dyDescent="0.25">
      <c r="A42" s="664"/>
      <c r="B42" s="2006"/>
      <c r="C42" s="1456" t="s">
        <v>1423</v>
      </c>
      <c r="D42" s="42"/>
      <c r="E42" s="42"/>
      <c r="F42" s="42"/>
      <c r="G42" s="42"/>
      <c r="H42" s="42"/>
      <c r="I42" s="42"/>
      <c r="J42" s="42"/>
      <c r="K42" s="42"/>
      <c r="L42" s="42"/>
      <c r="M42" s="482"/>
      <c r="N42" s="1445"/>
    </row>
    <row r="43" spans="1:14" ht="15" customHeight="1" x14ac:dyDescent="0.25">
      <c r="A43" s="664"/>
      <c r="B43" s="2006"/>
      <c r="C43" s="1456" t="s">
        <v>1424</v>
      </c>
      <c r="D43" s="59"/>
      <c r="E43" s="59"/>
      <c r="F43" s="59"/>
      <c r="G43" s="59"/>
      <c r="H43" s="59"/>
      <c r="I43" s="59"/>
      <c r="J43" s="59"/>
      <c r="K43" s="59"/>
      <c r="L43" s="59"/>
      <c r="M43" s="105"/>
      <c r="N43" s="1445"/>
    </row>
    <row r="44" spans="1:14" ht="15" customHeight="1" x14ac:dyDescent="0.25">
      <c r="A44" s="664"/>
      <c r="B44" s="2006"/>
      <c r="C44" s="1458" t="s">
        <v>1425</v>
      </c>
      <c r="D44" s="59"/>
      <c r="E44" s="59"/>
      <c r="F44" s="59"/>
      <c r="G44" s="59"/>
      <c r="H44" s="59"/>
      <c r="I44" s="59"/>
      <c r="J44" s="59"/>
      <c r="K44" s="59"/>
      <c r="L44" s="59"/>
      <c r="M44" s="105"/>
      <c r="N44" s="1445"/>
    </row>
    <row r="45" spans="1:14" ht="15" customHeight="1" x14ac:dyDescent="0.25">
      <c r="A45" s="664"/>
      <c r="B45" s="2006"/>
      <c r="C45" s="1458" t="s">
        <v>1426</v>
      </c>
      <c r="D45" s="59"/>
      <c r="E45" s="59"/>
      <c r="F45" s="59"/>
      <c r="G45" s="59"/>
      <c r="H45" s="59"/>
      <c r="I45" s="59"/>
      <c r="J45" s="59"/>
      <c r="K45" s="59"/>
      <c r="L45" s="59"/>
      <c r="M45" s="105"/>
      <c r="N45" s="1445"/>
    </row>
    <row r="46" spans="1:14" ht="15" customHeight="1" x14ac:dyDescent="0.25">
      <c r="A46" s="664"/>
      <c r="B46" s="2006"/>
      <c r="C46" s="1788" t="s">
        <v>1567</v>
      </c>
      <c r="D46" s="104"/>
      <c r="E46" s="59"/>
      <c r="F46" s="59"/>
      <c r="G46" s="59"/>
      <c r="H46" s="59"/>
      <c r="I46" s="59"/>
      <c r="J46" s="59"/>
      <c r="K46" s="59"/>
      <c r="L46" s="59"/>
      <c r="M46" s="105"/>
      <c r="N46" s="1445"/>
    </row>
    <row r="47" spans="1:14" ht="15" customHeight="1" x14ac:dyDescent="0.25">
      <c r="A47" s="664"/>
      <c r="B47" s="2006"/>
      <c r="C47" s="1788" t="s">
        <v>1568</v>
      </c>
      <c r="D47" s="104"/>
      <c r="E47" s="59"/>
      <c r="F47" s="59"/>
      <c r="G47" s="59"/>
      <c r="H47" s="59"/>
      <c r="I47" s="59"/>
      <c r="J47" s="59"/>
      <c r="K47" s="59"/>
      <c r="L47" s="59"/>
      <c r="M47" s="105"/>
      <c r="N47" s="1445"/>
    </row>
    <row r="48" spans="1:14" ht="15" customHeight="1" x14ac:dyDescent="0.25">
      <c r="A48" s="664"/>
      <c r="B48" s="2006"/>
      <c r="C48" s="1457" t="str">
        <f>CONCATENATE("Check: row ", ROW(C47), " ≤ row ", ROW(C46), " ≤ row ", ROW(C45), " ≤ row ", ROW(C44)," ≤ row ", ROW(C43)," ≤ row ", ROW(C42))</f>
        <v>Check: row 47 ≤ row 46 ≤ row 45 ≤ row 44 ≤ row 43 ≤ row 42</v>
      </c>
      <c r="D48" s="1685" t="str">
        <f>IF(AND(D47&lt;=D46, D46&lt;=D45, D45&lt;=D44, D44&lt;=D43, D43&lt;=D42), "Pass", "Fail")</f>
        <v>Pass</v>
      </c>
      <c r="E48" s="1686" t="str">
        <f t="shared" ref="E48:L48" si="3">IF(AND(E47&lt;=E46, E46&lt;=E45, E45&lt;=E44, E44&lt;=E43, E43&lt;=E42), "Pass", "Fail")</f>
        <v>Pass</v>
      </c>
      <c r="F48" s="1686" t="str">
        <f t="shared" si="3"/>
        <v>Pass</v>
      </c>
      <c r="G48" s="1686" t="str">
        <f t="shared" si="3"/>
        <v>Pass</v>
      </c>
      <c r="H48" s="1686" t="str">
        <f t="shared" si="3"/>
        <v>Pass</v>
      </c>
      <c r="I48" s="1686" t="str">
        <f t="shared" si="3"/>
        <v>Pass</v>
      </c>
      <c r="J48" s="1686" t="str">
        <f t="shared" si="3"/>
        <v>Pass</v>
      </c>
      <c r="K48" s="1686" t="str">
        <f t="shared" si="3"/>
        <v>Pass</v>
      </c>
      <c r="L48" s="1686" t="str">
        <f t="shared" si="3"/>
        <v>Pass</v>
      </c>
      <c r="M48" s="1686" t="str">
        <f>IF(AND(M47&lt;=M46, M46&lt;=M45, M45&lt;=M44, M44&lt;=M43, M43&lt;=M42), "Pass", "Fail")</f>
        <v>Pass</v>
      </c>
      <c r="N48" s="1445"/>
    </row>
    <row r="49" spans="1:14" ht="15" customHeight="1" x14ac:dyDescent="0.25">
      <c r="A49" s="664"/>
      <c r="B49" s="2006"/>
      <c r="C49" s="1883" t="s">
        <v>1427</v>
      </c>
      <c r="D49" s="59"/>
      <c r="E49" s="59"/>
      <c r="F49" s="59"/>
      <c r="G49" s="59"/>
      <c r="H49" s="59"/>
      <c r="I49" s="59"/>
      <c r="J49" s="59"/>
      <c r="K49" s="59"/>
      <c r="L49" s="59"/>
      <c r="M49" s="105"/>
      <c r="N49" s="1445"/>
    </row>
    <row r="50" spans="1:14" ht="15" customHeight="1" x14ac:dyDescent="0.25">
      <c r="A50" s="664"/>
      <c r="B50" s="2006"/>
      <c r="C50" s="1883" t="s">
        <v>1428</v>
      </c>
      <c r="D50" s="59"/>
      <c r="E50" s="59"/>
      <c r="F50" s="59"/>
      <c r="G50" s="59"/>
      <c r="H50" s="59"/>
      <c r="I50" s="59"/>
      <c r="J50" s="59"/>
      <c r="K50" s="59"/>
      <c r="L50" s="59"/>
      <c r="M50" s="105"/>
      <c r="N50" s="1445"/>
    </row>
    <row r="51" spans="1:14" ht="15" customHeight="1" x14ac:dyDescent="0.25">
      <c r="A51" s="664"/>
      <c r="B51" s="2006"/>
      <c r="C51" s="1883" t="s">
        <v>1429</v>
      </c>
      <c r="D51" s="59"/>
      <c r="E51" s="59"/>
      <c r="F51" s="59"/>
      <c r="G51" s="59"/>
      <c r="H51" s="59"/>
      <c r="I51" s="59"/>
      <c r="J51" s="59"/>
      <c r="K51" s="59"/>
      <c r="L51" s="59"/>
      <c r="M51" s="105"/>
      <c r="N51" s="1445"/>
    </row>
    <row r="52" spans="1:14" ht="15" customHeight="1" x14ac:dyDescent="0.25">
      <c r="A52" s="664"/>
      <c r="B52" s="2006"/>
      <c r="C52" s="1460" t="str">
        <f>CONCATENATE("Check: row ", ROW(C51), " ≥ row ", ROW(C50)," ≥ row ", ROW(C49))</f>
        <v>Check: row 51 ≥ row 50 ≥ row 49</v>
      </c>
      <c r="D52" s="1685" t="str">
        <f>IF(AND(D51&gt;=D50, D50&gt;=D49), "Pass", "Fail")</f>
        <v>Pass</v>
      </c>
      <c r="E52" s="1686" t="str">
        <f t="shared" ref="E52:L52" si="4">IF(AND(E51&gt;=E50, E50&gt;=E49), "Pass", "Fail")</f>
        <v>Pass</v>
      </c>
      <c r="F52" s="1686" t="str">
        <f t="shared" si="4"/>
        <v>Pass</v>
      </c>
      <c r="G52" s="1686" t="str">
        <f t="shared" si="4"/>
        <v>Pass</v>
      </c>
      <c r="H52" s="1686" t="str">
        <f t="shared" si="4"/>
        <v>Pass</v>
      </c>
      <c r="I52" s="1686" t="str">
        <f t="shared" si="4"/>
        <v>Pass</v>
      </c>
      <c r="J52" s="1686" t="str">
        <f t="shared" si="4"/>
        <v>Pass</v>
      </c>
      <c r="K52" s="1686" t="str">
        <f t="shared" si="4"/>
        <v>Pass</v>
      </c>
      <c r="L52" s="1686" t="str">
        <f t="shared" si="4"/>
        <v>Pass</v>
      </c>
      <c r="M52" s="494" t="str">
        <f>IF(AND(M51&gt;=M50, M50&gt;=M49), "Pass", "Fail")</f>
        <v>Pass</v>
      </c>
      <c r="N52" s="1445"/>
    </row>
    <row r="53" spans="1:14" ht="15" customHeight="1" x14ac:dyDescent="0.25">
      <c r="A53" s="664"/>
      <c r="B53" s="2007"/>
      <c r="C53" s="1464" t="s">
        <v>1430</v>
      </c>
      <c r="D53" s="54"/>
      <c r="E53" s="54"/>
      <c r="F53" s="54"/>
      <c r="G53" s="54"/>
      <c r="H53" s="54"/>
      <c r="I53" s="54"/>
      <c r="J53" s="54"/>
      <c r="K53" s="54"/>
      <c r="L53" s="54"/>
      <c r="M53" s="480"/>
      <c r="N53" s="1445"/>
    </row>
    <row r="54" spans="1:14" ht="15" customHeight="1" x14ac:dyDescent="0.25">
      <c r="A54" s="664"/>
      <c r="B54" s="2008" t="s">
        <v>1431</v>
      </c>
      <c r="C54" s="1462" t="s">
        <v>1419</v>
      </c>
      <c r="D54" s="416"/>
      <c r="E54" s="416"/>
      <c r="F54" s="416"/>
      <c r="G54" s="416"/>
      <c r="H54" s="416"/>
      <c r="I54" s="416"/>
      <c r="J54" s="416"/>
      <c r="K54" s="416"/>
      <c r="L54" s="416"/>
      <c r="M54" s="417"/>
      <c r="N54" s="1445"/>
    </row>
    <row r="55" spans="1:14" ht="15" customHeight="1" x14ac:dyDescent="0.25">
      <c r="A55" s="664"/>
      <c r="B55" s="2009"/>
      <c r="C55" s="1463" t="s">
        <v>1420</v>
      </c>
      <c r="D55" s="59"/>
      <c r="E55" s="59"/>
      <c r="F55" s="59"/>
      <c r="G55" s="59"/>
      <c r="H55" s="59"/>
      <c r="I55" s="59"/>
      <c r="J55" s="59"/>
      <c r="K55" s="59"/>
      <c r="L55" s="59"/>
      <c r="M55" s="105"/>
      <c r="N55" s="1445"/>
    </row>
    <row r="56" spans="1:14" ht="15" customHeight="1" x14ac:dyDescent="0.25">
      <c r="A56" s="664"/>
      <c r="B56" s="2009"/>
      <c r="C56" s="1463" t="s">
        <v>1421</v>
      </c>
      <c r="D56" s="59"/>
      <c r="E56" s="59"/>
      <c r="F56" s="59"/>
      <c r="G56" s="59"/>
      <c r="H56" s="59"/>
      <c r="I56" s="59"/>
      <c r="J56" s="59"/>
      <c r="K56" s="59"/>
      <c r="L56" s="59"/>
      <c r="M56" s="105"/>
      <c r="N56" s="1445"/>
    </row>
    <row r="57" spans="1:14" ht="15" customHeight="1" x14ac:dyDescent="0.25">
      <c r="A57" s="664"/>
      <c r="B57" s="2009"/>
      <c r="C57" s="1463" t="s">
        <v>1422</v>
      </c>
      <c r="D57" s="59"/>
      <c r="E57" s="59"/>
      <c r="F57" s="59"/>
      <c r="G57" s="59"/>
      <c r="H57" s="59"/>
      <c r="I57" s="59"/>
      <c r="J57" s="59"/>
      <c r="K57" s="59"/>
      <c r="L57" s="59"/>
      <c r="M57" s="105"/>
      <c r="N57" s="1445"/>
    </row>
    <row r="58" spans="1:14" ht="15" customHeight="1" x14ac:dyDescent="0.25">
      <c r="A58" s="664"/>
      <c r="B58" s="2009"/>
      <c r="C58" s="1460" t="str">
        <f>CONCATENATE("Check: row ", ROW(C57), " ≤ row ", ROW(C56)," ≤ row ", ROW(C55)," ≤ row ", ROW(C54))</f>
        <v>Check: row 57 ≤ row 56 ≤ row 55 ≤ row 54</v>
      </c>
      <c r="D58" s="1685" t="str">
        <f>IF(AND(D57&lt;=D56, D56&lt;=D55, D55&lt;=D54), "Pass", "Fail")</f>
        <v>Pass</v>
      </c>
      <c r="E58" s="1686" t="str">
        <f t="shared" ref="E58:L58" si="5">IF(AND(E57&lt;=E56, E56&lt;=E55, E55&lt;=E54), "Pass", "Fail")</f>
        <v>Pass</v>
      </c>
      <c r="F58" s="1686" t="str">
        <f t="shared" si="5"/>
        <v>Pass</v>
      </c>
      <c r="G58" s="1686" t="str">
        <f t="shared" si="5"/>
        <v>Pass</v>
      </c>
      <c r="H58" s="1686" t="str">
        <f t="shared" si="5"/>
        <v>Pass</v>
      </c>
      <c r="I58" s="1686" t="str">
        <f t="shared" si="5"/>
        <v>Pass</v>
      </c>
      <c r="J58" s="1686" t="str">
        <f t="shared" si="5"/>
        <v>Pass</v>
      </c>
      <c r="K58" s="1686" t="str">
        <f t="shared" si="5"/>
        <v>Pass</v>
      </c>
      <c r="L58" s="1686" t="str">
        <f t="shared" si="5"/>
        <v>Pass</v>
      </c>
      <c r="M58" s="494" t="str">
        <f>IF(AND(M57&lt;=M56, M56&lt;=M55, M55&lt;=M54), "Pass", "Fail")</f>
        <v>Pass</v>
      </c>
      <c r="N58" s="1445"/>
    </row>
    <row r="59" spans="1:14" ht="15" customHeight="1" x14ac:dyDescent="0.25">
      <c r="A59" s="664"/>
      <c r="B59" s="2009"/>
      <c r="C59" s="1463" t="s">
        <v>1423</v>
      </c>
      <c r="D59" s="59"/>
      <c r="E59" s="59"/>
      <c r="F59" s="59"/>
      <c r="G59" s="59"/>
      <c r="H59" s="59"/>
      <c r="I59" s="59"/>
      <c r="J59" s="59"/>
      <c r="K59" s="59"/>
      <c r="L59" s="59"/>
      <c r="M59" s="105"/>
      <c r="N59" s="1445"/>
    </row>
    <row r="60" spans="1:14" ht="15" customHeight="1" x14ac:dyDescent="0.25">
      <c r="A60" s="664"/>
      <c r="B60" s="2009"/>
      <c r="C60" s="1463" t="s">
        <v>1424</v>
      </c>
      <c r="D60" s="59"/>
      <c r="E60" s="59"/>
      <c r="F60" s="59"/>
      <c r="G60" s="59"/>
      <c r="H60" s="59"/>
      <c r="I60" s="59"/>
      <c r="J60" s="59"/>
      <c r="K60" s="59"/>
      <c r="L60" s="59"/>
      <c r="M60" s="105"/>
      <c r="N60" s="1445"/>
    </row>
    <row r="61" spans="1:14" ht="15" customHeight="1" x14ac:dyDescent="0.25">
      <c r="A61" s="664"/>
      <c r="B61" s="2009"/>
      <c r="C61" s="1459" t="s">
        <v>1425</v>
      </c>
      <c r="D61" s="59"/>
      <c r="E61" s="59"/>
      <c r="F61" s="59"/>
      <c r="G61" s="59"/>
      <c r="H61" s="59"/>
      <c r="I61" s="59"/>
      <c r="J61" s="59"/>
      <c r="K61" s="59"/>
      <c r="L61" s="59"/>
      <c r="M61" s="105"/>
      <c r="N61" s="1445"/>
    </row>
    <row r="62" spans="1:14" ht="15" customHeight="1" x14ac:dyDescent="0.25">
      <c r="A62" s="664"/>
      <c r="B62" s="2009"/>
      <c r="C62" s="1459" t="s">
        <v>1426</v>
      </c>
      <c r="D62" s="59"/>
      <c r="E62" s="59"/>
      <c r="F62" s="59"/>
      <c r="G62" s="59"/>
      <c r="H62" s="59"/>
      <c r="I62" s="59"/>
      <c r="J62" s="59"/>
      <c r="K62" s="59"/>
      <c r="L62" s="59"/>
      <c r="M62" s="105"/>
      <c r="N62" s="1445"/>
    </row>
    <row r="63" spans="1:14" ht="15" customHeight="1" x14ac:dyDescent="0.25">
      <c r="A63" s="664"/>
      <c r="B63" s="2009"/>
      <c r="C63" s="1460" t="str">
        <f>CONCATENATE("Check: row ", ROW(C62), " ≤ row ", ROW(C61)," ≤ row ", ROW(C60)," ≤ row ", ROW(C59))</f>
        <v>Check: row 62 ≤ row 61 ≤ row 60 ≤ row 59</v>
      </c>
      <c r="D63" s="1685" t="str">
        <f>IF(AND(D62&lt;=D61, D61&lt;=D60, D60&lt;=D59), "Pass", "Fail")</f>
        <v>Pass</v>
      </c>
      <c r="E63" s="1686" t="str">
        <f t="shared" ref="E63:L63" si="6">IF(AND(E62&lt;=E61, E61&lt;=E60, E60&lt;=E59), "Pass", "Fail")</f>
        <v>Pass</v>
      </c>
      <c r="F63" s="1686" t="str">
        <f t="shared" si="6"/>
        <v>Pass</v>
      </c>
      <c r="G63" s="1686" t="str">
        <f t="shared" si="6"/>
        <v>Pass</v>
      </c>
      <c r="H63" s="1686" t="str">
        <f t="shared" si="6"/>
        <v>Pass</v>
      </c>
      <c r="I63" s="1686" t="str">
        <f t="shared" si="6"/>
        <v>Pass</v>
      </c>
      <c r="J63" s="1686" t="str">
        <f t="shared" si="6"/>
        <v>Pass</v>
      </c>
      <c r="K63" s="1686" t="str">
        <f t="shared" si="6"/>
        <v>Pass</v>
      </c>
      <c r="L63" s="1686" t="str">
        <f t="shared" si="6"/>
        <v>Pass</v>
      </c>
      <c r="M63" s="494" t="str">
        <f>IF(AND(M62&lt;=M61, M61&lt;=M60, M60&lt;=M59), "Pass", "Fail")</f>
        <v>Pass</v>
      </c>
      <c r="N63" s="1445"/>
    </row>
    <row r="64" spans="1:14" ht="15" customHeight="1" x14ac:dyDescent="0.25">
      <c r="A64" s="664"/>
      <c r="B64" s="2009"/>
      <c r="C64" s="1459" t="s">
        <v>1427</v>
      </c>
      <c r="D64" s="59"/>
      <c r="E64" s="59"/>
      <c r="F64" s="59"/>
      <c r="G64" s="59"/>
      <c r="H64" s="59"/>
      <c r="I64" s="59"/>
      <c r="J64" s="59"/>
      <c r="K64" s="59"/>
      <c r="L64" s="59"/>
      <c r="M64" s="105"/>
      <c r="N64" s="1445"/>
    </row>
    <row r="65" spans="1:14" ht="15" customHeight="1" x14ac:dyDescent="0.25">
      <c r="A65" s="664"/>
      <c r="B65" s="2009"/>
      <c r="C65" s="1459" t="s">
        <v>1428</v>
      </c>
      <c r="D65" s="59"/>
      <c r="E65" s="59"/>
      <c r="F65" s="59"/>
      <c r="G65" s="59"/>
      <c r="H65" s="59"/>
      <c r="I65" s="59"/>
      <c r="J65" s="59"/>
      <c r="K65" s="59"/>
      <c r="L65" s="59"/>
      <c r="M65" s="105"/>
      <c r="N65" s="1445"/>
    </row>
    <row r="66" spans="1:14" ht="15" customHeight="1" x14ac:dyDescent="0.25">
      <c r="A66" s="664"/>
      <c r="B66" s="2009"/>
      <c r="C66" s="1459" t="s">
        <v>1429</v>
      </c>
      <c r="D66" s="59"/>
      <c r="E66" s="59"/>
      <c r="F66" s="59"/>
      <c r="G66" s="59"/>
      <c r="H66" s="59"/>
      <c r="I66" s="59"/>
      <c r="J66" s="59"/>
      <c r="K66" s="59"/>
      <c r="L66" s="59"/>
      <c r="M66" s="105"/>
      <c r="N66" s="1445"/>
    </row>
    <row r="67" spans="1:14" ht="15" customHeight="1" x14ac:dyDescent="0.25">
      <c r="A67" s="664"/>
      <c r="B67" s="2009"/>
      <c r="C67" s="1460" t="str">
        <f>CONCATENATE("Check: row ", ROW(C66), " ≥ row ", ROW(C65)," ≥ row ", ROW(C64))</f>
        <v>Check: row 66 ≥ row 65 ≥ row 64</v>
      </c>
      <c r="D67" s="1685" t="str">
        <f>IF(AND(D66&gt;=D65, D65&gt;=D64), "Pass", "Fail")</f>
        <v>Pass</v>
      </c>
      <c r="E67" s="1686" t="str">
        <f t="shared" ref="E67:L67" si="7">IF(AND(E66&gt;=E65, E65&gt;=E64), "Pass", "Fail")</f>
        <v>Pass</v>
      </c>
      <c r="F67" s="1686" t="str">
        <f t="shared" si="7"/>
        <v>Pass</v>
      </c>
      <c r="G67" s="1686" t="str">
        <f t="shared" si="7"/>
        <v>Pass</v>
      </c>
      <c r="H67" s="1686" t="str">
        <f t="shared" si="7"/>
        <v>Pass</v>
      </c>
      <c r="I67" s="1686" t="str">
        <f t="shared" si="7"/>
        <v>Pass</v>
      </c>
      <c r="J67" s="1686" t="str">
        <f t="shared" si="7"/>
        <v>Pass</v>
      </c>
      <c r="K67" s="1686" t="str">
        <f t="shared" si="7"/>
        <v>Pass</v>
      </c>
      <c r="L67" s="1686" t="str">
        <f t="shared" si="7"/>
        <v>Pass</v>
      </c>
      <c r="M67" s="494" t="str">
        <f>IF(AND(M66&gt;=M65, M65&gt;=M64), "Pass", "Fail")</f>
        <v>Pass</v>
      </c>
      <c r="N67" s="1445"/>
    </row>
    <row r="68" spans="1:14" ht="15" customHeight="1" x14ac:dyDescent="0.25">
      <c r="A68" s="664"/>
      <c r="B68" s="2010"/>
      <c r="C68" s="1464" t="s">
        <v>1430</v>
      </c>
      <c r="D68" s="54"/>
      <c r="E68" s="54"/>
      <c r="F68" s="54"/>
      <c r="G68" s="54"/>
      <c r="H68" s="54"/>
      <c r="I68" s="54"/>
      <c r="J68" s="54"/>
      <c r="K68" s="54"/>
      <c r="L68" s="54"/>
      <c r="M68" s="480"/>
      <c r="N68" s="1445"/>
    </row>
    <row r="69" spans="1:14" ht="15" customHeight="1" x14ac:dyDescent="0.25">
      <c r="A69" s="664"/>
      <c r="B69" s="2009" t="s">
        <v>1432</v>
      </c>
      <c r="C69" s="1484" t="s">
        <v>1419</v>
      </c>
      <c r="D69" s="42"/>
      <c r="E69" s="42"/>
      <c r="F69" s="42"/>
      <c r="G69" s="42"/>
      <c r="H69" s="42"/>
      <c r="I69" s="42"/>
      <c r="J69" s="42"/>
      <c r="K69" s="42"/>
      <c r="L69" s="42"/>
      <c r="M69" s="482"/>
      <c r="N69" s="1445"/>
    </row>
    <row r="70" spans="1:14" ht="15" customHeight="1" x14ac:dyDescent="0.25">
      <c r="A70" s="664"/>
      <c r="B70" s="2009"/>
      <c r="C70" s="1463" t="s">
        <v>1420</v>
      </c>
      <c r="D70" s="59"/>
      <c r="E70" s="59"/>
      <c r="F70" s="59"/>
      <c r="G70" s="59"/>
      <c r="H70" s="59"/>
      <c r="I70" s="59"/>
      <c r="J70" s="59"/>
      <c r="K70" s="59"/>
      <c r="L70" s="59"/>
      <c r="M70" s="105"/>
      <c r="N70" s="1445"/>
    </row>
    <row r="71" spans="1:14" ht="15" customHeight="1" x14ac:dyDescent="0.25">
      <c r="A71" s="664"/>
      <c r="B71" s="2009"/>
      <c r="C71" s="1463" t="s">
        <v>1421</v>
      </c>
      <c r="D71" s="59"/>
      <c r="E71" s="59"/>
      <c r="F71" s="59"/>
      <c r="G71" s="59"/>
      <c r="H71" s="59"/>
      <c r="I71" s="59"/>
      <c r="J71" s="59"/>
      <c r="K71" s="59"/>
      <c r="L71" s="59"/>
      <c r="M71" s="105"/>
      <c r="N71" s="1445"/>
    </row>
    <row r="72" spans="1:14" ht="15" customHeight="1" x14ac:dyDescent="0.25">
      <c r="A72" s="664"/>
      <c r="B72" s="2009"/>
      <c r="C72" s="1463" t="s">
        <v>1422</v>
      </c>
      <c r="D72" s="59"/>
      <c r="E72" s="59"/>
      <c r="F72" s="59"/>
      <c r="G72" s="59"/>
      <c r="H72" s="59"/>
      <c r="I72" s="59"/>
      <c r="J72" s="59"/>
      <c r="K72" s="59"/>
      <c r="L72" s="59"/>
      <c r="M72" s="105"/>
      <c r="N72" s="1445"/>
    </row>
    <row r="73" spans="1:14" ht="15" customHeight="1" x14ac:dyDescent="0.25">
      <c r="A73" s="664"/>
      <c r="B73" s="2009"/>
      <c r="C73" s="1460" t="str">
        <f>CONCATENATE("Check: row ", ROW(C72), " ≤ row ", ROW(C71)," ≤ row ", ROW(C70)," ≤ row ", ROW(C69))</f>
        <v>Check: row 72 ≤ row 71 ≤ row 70 ≤ row 69</v>
      </c>
      <c r="D73" s="1685" t="str">
        <f>IF(AND(D72&lt;=D71, D71&lt;=D70, D70&lt;=D69), "Pass", "Fail")</f>
        <v>Pass</v>
      </c>
      <c r="E73" s="1686" t="str">
        <f t="shared" ref="E73:L73" si="8">IF(AND(E72&lt;=E71, E71&lt;=E70, E70&lt;=E69), "Pass", "Fail")</f>
        <v>Pass</v>
      </c>
      <c r="F73" s="1686" t="str">
        <f t="shared" si="8"/>
        <v>Pass</v>
      </c>
      <c r="G73" s="1686" t="str">
        <f t="shared" si="8"/>
        <v>Pass</v>
      </c>
      <c r="H73" s="1686" t="str">
        <f t="shared" si="8"/>
        <v>Pass</v>
      </c>
      <c r="I73" s="1686" t="str">
        <f t="shared" si="8"/>
        <v>Pass</v>
      </c>
      <c r="J73" s="1686" t="str">
        <f t="shared" si="8"/>
        <v>Pass</v>
      </c>
      <c r="K73" s="1686" t="str">
        <f t="shared" si="8"/>
        <v>Pass</v>
      </c>
      <c r="L73" s="1686" t="str">
        <f t="shared" si="8"/>
        <v>Pass</v>
      </c>
      <c r="M73" s="494" t="str">
        <f>IF(AND(M72&lt;=M71, M71&lt;=M70, M70&lt;=M69), "Pass", "Fail")</f>
        <v>Pass</v>
      </c>
      <c r="N73" s="1445"/>
    </row>
    <row r="74" spans="1:14" ht="15" customHeight="1" x14ac:dyDescent="0.25">
      <c r="A74" s="664"/>
      <c r="B74" s="2009"/>
      <c r="C74" s="1463" t="s">
        <v>1423</v>
      </c>
      <c r="D74" s="59"/>
      <c r="E74" s="59"/>
      <c r="F74" s="59"/>
      <c r="G74" s="59"/>
      <c r="H74" s="59"/>
      <c r="I74" s="59"/>
      <c r="J74" s="59"/>
      <c r="K74" s="59"/>
      <c r="L74" s="59"/>
      <c r="M74" s="105"/>
      <c r="N74" s="1445"/>
    </row>
    <row r="75" spans="1:14" ht="15" customHeight="1" x14ac:dyDescent="0.25">
      <c r="A75" s="664"/>
      <c r="B75" s="2009"/>
      <c r="C75" s="1463" t="s">
        <v>1424</v>
      </c>
      <c r="D75" s="59"/>
      <c r="E75" s="59"/>
      <c r="F75" s="59"/>
      <c r="G75" s="59"/>
      <c r="H75" s="59"/>
      <c r="I75" s="59"/>
      <c r="J75" s="59"/>
      <c r="K75" s="59"/>
      <c r="L75" s="59"/>
      <c r="M75" s="105"/>
      <c r="N75" s="1445"/>
    </row>
    <row r="76" spans="1:14" ht="15" customHeight="1" x14ac:dyDescent="0.25">
      <c r="A76" s="664"/>
      <c r="B76" s="2009"/>
      <c r="C76" s="1459" t="s">
        <v>1425</v>
      </c>
      <c r="D76" s="59"/>
      <c r="E76" s="59"/>
      <c r="F76" s="59"/>
      <c r="G76" s="59"/>
      <c r="H76" s="59"/>
      <c r="I76" s="59"/>
      <c r="J76" s="59"/>
      <c r="K76" s="59"/>
      <c r="L76" s="59"/>
      <c r="M76" s="105"/>
      <c r="N76" s="1445"/>
    </row>
    <row r="77" spans="1:14" ht="15" customHeight="1" x14ac:dyDescent="0.25">
      <c r="A77" s="664"/>
      <c r="B77" s="2009"/>
      <c r="C77" s="1459" t="s">
        <v>1426</v>
      </c>
      <c r="D77" s="59"/>
      <c r="E77" s="59"/>
      <c r="F77" s="59"/>
      <c r="G77" s="59"/>
      <c r="H77" s="59"/>
      <c r="I77" s="59"/>
      <c r="J77" s="59"/>
      <c r="K77" s="59"/>
      <c r="L77" s="59"/>
      <c r="M77" s="105"/>
      <c r="N77" s="1445"/>
    </row>
    <row r="78" spans="1:14" ht="15" customHeight="1" x14ac:dyDescent="0.25">
      <c r="A78" s="664"/>
      <c r="B78" s="2009"/>
      <c r="C78" s="1460" t="str">
        <f>CONCATENATE("Check: row ", ROW(C77), " ≤ row ", ROW(C76)," ≤ row ", ROW(C75)," ≤ row ", ROW(C74))</f>
        <v>Check: row 77 ≤ row 76 ≤ row 75 ≤ row 74</v>
      </c>
      <c r="D78" s="1685" t="str">
        <f>IF(AND(D77&lt;=D76, D76&lt;=D75, D75&lt;=D74), "Pass", "Fail")</f>
        <v>Pass</v>
      </c>
      <c r="E78" s="1686" t="str">
        <f t="shared" ref="E78:M78" si="9">IF(AND(E77&lt;=E76, E76&lt;=E75, E75&lt;=E74), "Pass", "Fail")</f>
        <v>Pass</v>
      </c>
      <c r="F78" s="1686" t="str">
        <f t="shared" si="9"/>
        <v>Pass</v>
      </c>
      <c r="G78" s="1686" t="str">
        <f t="shared" si="9"/>
        <v>Pass</v>
      </c>
      <c r="H78" s="1686" t="str">
        <f t="shared" si="9"/>
        <v>Pass</v>
      </c>
      <c r="I78" s="1686" t="str">
        <f t="shared" si="9"/>
        <v>Pass</v>
      </c>
      <c r="J78" s="1686" t="str">
        <f t="shared" si="9"/>
        <v>Pass</v>
      </c>
      <c r="K78" s="1686" t="str">
        <f t="shared" si="9"/>
        <v>Pass</v>
      </c>
      <c r="L78" s="1686" t="str">
        <f t="shared" si="9"/>
        <v>Pass</v>
      </c>
      <c r="M78" s="494" t="str">
        <f t="shared" si="9"/>
        <v>Pass</v>
      </c>
      <c r="N78" s="1445"/>
    </row>
    <row r="79" spans="1:14" ht="15" customHeight="1" x14ac:dyDescent="0.25">
      <c r="A79" s="664"/>
      <c r="B79" s="2009"/>
      <c r="C79" s="1459" t="s">
        <v>1427</v>
      </c>
      <c r="D79" s="59"/>
      <c r="E79" s="59"/>
      <c r="F79" s="59"/>
      <c r="G79" s="59"/>
      <c r="H79" s="59"/>
      <c r="I79" s="59"/>
      <c r="J79" s="59"/>
      <c r="K79" s="59"/>
      <c r="L79" s="59"/>
      <c r="M79" s="105"/>
      <c r="N79" s="1445"/>
    </row>
    <row r="80" spans="1:14" ht="15" customHeight="1" x14ac:dyDescent="0.25">
      <c r="A80" s="664"/>
      <c r="B80" s="2009"/>
      <c r="C80" s="1459" t="s">
        <v>1428</v>
      </c>
      <c r="D80" s="59"/>
      <c r="E80" s="59"/>
      <c r="F80" s="59"/>
      <c r="G80" s="59"/>
      <c r="H80" s="59"/>
      <c r="I80" s="59"/>
      <c r="J80" s="59"/>
      <c r="K80" s="59"/>
      <c r="L80" s="59"/>
      <c r="M80" s="105"/>
      <c r="N80" s="1445"/>
    </row>
    <row r="81" spans="1:14" ht="15" customHeight="1" x14ac:dyDescent="0.25">
      <c r="A81" s="664"/>
      <c r="B81" s="2009"/>
      <c r="C81" s="1459" t="s">
        <v>1429</v>
      </c>
      <c r="D81" s="59"/>
      <c r="E81" s="59"/>
      <c r="F81" s="59"/>
      <c r="G81" s="59"/>
      <c r="H81" s="59"/>
      <c r="I81" s="59"/>
      <c r="J81" s="59"/>
      <c r="K81" s="59"/>
      <c r="L81" s="59"/>
      <c r="M81" s="105"/>
      <c r="N81" s="1445"/>
    </row>
    <row r="82" spans="1:14" ht="15" customHeight="1" x14ac:dyDescent="0.25">
      <c r="A82" s="664"/>
      <c r="B82" s="2009"/>
      <c r="C82" s="1460" t="str">
        <f>CONCATENATE("Check: row ", ROW(C81), " ≥ row ", ROW(C80)," ≥ row ", ROW(C79))</f>
        <v>Check: row 81 ≥ row 80 ≥ row 79</v>
      </c>
      <c r="D82" s="1685" t="str">
        <f>IF(AND(D81&gt;=D80, D80&gt;=D79), "Pass", "Fail")</f>
        <v>Pass</v>
      </c>
      <c r="E82" s="1686" t="str">
        <f t="shared" ref="E82:M82" si="10">IF(AND(E81&gt;=E80, E80&gt;=E79), "Pass", "Fail")</f>
        <v>Pass</v>
      </c>
      <c r="F82" s="1686" t="str">
        <f t="shared" si="10"/>
        <v>Pass</v>
      </c>
      <c r="G82" s="1686" t="str">
        <f t="shared" si="10"/>
        <v>Pass</v>
      </c>
      <c r="H82" s="1686" t="str">
        <f t="shared" si="10"/>
        <v>Pass</v>
      </c>
      <c r="I82" s="1686" t="str">
        <f t="shared" si="10"/>
        <v>Pass</v>
      </c>
      <c r="J82" s="1686" t="str">
        <f t="shared" si="10"/>
        <v>Pass</v>
      </c>
      <c r="K82" s="1686" t="str">
        <f t="shared" si="10"/>
        <v>Pass</v>
      </c>
      <c r="L82" s="1686" t="str">
        <f t="shared" si="10"/>
        <v>Pass</v>
      </c>
      <c r="M82" s="494" t="str">
        <f t="shared" si="10"/>
        <v>Pass</v>
      </c>
      <c r="N82" s="1445"/>
    </row>
    <row r="83" spans="1:14" ht="15" customHeight="1" x14ac:dyDescent="0.25">
      <c r="A83" s="664"/>
      <c r="B83" s="2009"/>
      <c r="C83" s="1461" t="s">
        <v>1430</v>
      </c>
      <c r="D83" s="70"/>
      <c r="E83" s="70"/>
      <c r="F83" s="70"/>
      <c r="G83" s="70"/>
      <c r="H83" s="70"/>
      <c r="I83" s="70"/>
      <c r="J83" s="70"/>
      <c r="K83" s="70"/>
      <c r="L83" s="70"/>
      <c r="M83" s="400"/>
      <c r="N83" s="1445"/>
    </row>
    <row r="84" spans="1:14" ht="15" customHeight="1" x14ac:dyDescent="0.25">
      <c r="A84" s="664"/>
      <c r="B84" s="2008" t="s">
        <v>1433</v>
      </c>
      <c r="C84" s="1462" t="s">
        <v>1419</v>
      </c>
      <c r="D84" s="416"/>
      <c r="E84" s="416"/>
      <c r="F84" s="416"/>
      <c r="G84" s="416"/>
      <c r="H84" s="416"/>
      <c r="I84" s="416"/>
      <c r="J84" s="416"/>
      <c r="K84" s="416"/>
      <c r="L84" s="416"/>
      <c r="M84" s="417"/>
      <c r="N84" s="1445"/>
    </row>
    <row r="85" spans="1:14" ht="15" customHeight="1" x14ac:dyDescent="0.25">
      <c r="A85" s="664"/>
      <c r="B85" s="2009"/>
      <c r="C85" s="1463" t="s">
        <v>1420</v>
      </c>
      <c r="D85" s="59"/>
      <c r="E85" s="59"/>
      <c r="F85" s="59"/>
      <c r="G85" s="59"/>
      <c r="H85" s="59"/>
      <c r="I85" s="59"/>
      <c r="J85" s="59"/>
      <c r="K85" s="59"/>
      <c r="L85" s="59"/>
      <c r="M85" s="105"/>
      <c r="N85" s="1445"/>
    </row>
    <row r="86" spans="1:14" ht="15" customHeight="1" x14ac:dyDescent="0.25">
      <c r="A86" s="664"/>
      <c r="B86" s="2009"/>
      <c r="C86" s="1463" t="s">
        <v>1421</v>
      </c>
      <c r="D86" s="59"/>
      <c r="E86" s="59"/>
      <c r="F86" s="59"/>
      <c r="G86" s="59"/>
      <c r="H86" s="59"/>
      <c r="I86" s="59"/>
      <c r="J86" s="59"/>
      <c r="K86" s="59"/>
      <c r="L86" s="59"/>
      <c r="M86" s="105"/>
      <c r="N86" s="1445"/>
    </row>
    <row r="87" spans="1:14" ht="15" customHeight="1" x14ac:dyDescent="0.25">
      <c r="A87" s="664"/>
      <c r="B87" s="2009"/>
      <c r="C87" s="1463" t="s">
        <v>1422</v>
      </c>
      <c r="D87" s="59"/>
      <c r="E87" s="59"/>
      <c r="F87" s="59"/>
      <c r="G87" s="59"/>
      <c r="H87" s="59"/>
      <c r="I87" s="59"/>
      <c r="J87" s="59"/>
      <c r="K87" s="59"/>
      <c r="L87" s="59"/>
      <c r="M87" s="105"/>
      <c r="N87" s="1445"/>
    </row>
    <row r="88" spans="1:14" ht="15" customHeight="1" x14ac:dyDescent="0.25">
      <c r="A88" s="664"/>
      <c r="B88" s="2009"/>
      <c r="C88" s="1460" t="str">
        <f>CONCATENATE("Check: row ", ROW(C87), " ≤ row ", ROW(C86)," ≤ row ", ROW(C85)," ≤ row ", ROW(C84))</f>
        <v>Check: row 87 ≤ row 86 ≤ row 85 ≤ row 84</v>
      </c>
      <c r="D88" s="1685" t="str">
        <f>IF(AND(D87&lt;=D86, D86&lt;=D85, D85&lt;=D84), "Pass", "Fail")</f>
        <v>Pass</v>
      </c>
      <c r="E88" s="1686" t="str">
        <f t="shared" ref="E88:L88" si="11">IF(AND(E87&lt;=E86, E86&lt;=E85, E85&lt;=E84), "Pass", "Fail")</f>
        <v>Pass</v>
      </c>
      <c r="F88" s="1686" t="str">
        <f t="shared" si="11"/>
        <v>Pass</v>
      </c>
      <c r="G88" s="1686" t="str">
        <f t="shared" si="11"/>
        <v>Pass</v>
      </c>
      <c r="H88" s="1686" t="str">
        <f t="shared" si="11"/>
        <v>Pass</v>
      </c>
      <c r="I88" s="1686" t="str">
        <f t="shared" si="11"/>
        <v>Pass</v>
      </c>
      <c r="J88" s="1686" t="str">
        <f t="shared" si="11"/>
        <v>Pass</v>
      </c>
      <c r="K88" s="1686" t="str">
        <f t="shared" si="11"/>
        <v>Pass</v>
      </c>
      <c r="L88" s="1686" t="str">
        <f t="shared" si="11"/>
        <v>Pass</v>
      </c>
      <c r="M88" s="494" t="str">
        <f>IF(AND(M87&lt;=M86, M86&lt;=M85, M85&lt;=M84), "Pass", "Fail")</f>
        <v>Pass</v>
      </c>
      <c r="N88" s="1445"/>
    </row>
    <row r="89" spans="1:14" ht="15" customHeight="1" x14ac:dyDescent="0.25">
      <c r="A89" s="664"/>
      <c r="B89" s="2009"/>
      <c r="C89" s="1463" t="s">
        <v>1423</v>
      </c>
      <c r="D89" s="59"/>
      <c r="E89" s="59"/>
      <c r="F89" s="59"/>
      <c r="G89" s="59"/>
      <c r="H89" s="59"/>
      <c r="I89" s="59"/>
      <c r="J89" s="59"/>
      <c r="K89" s="59"/>
      <c r="L89" s="59"/>
      <c r="M89" s="105"/>
      <c r="N89" s="1445"/>
    </row>
    <row r="90" spans="1:14" ht="15" customHeight="1" x14ac:dyDescent="0.25">
      <c r="A90" s="664"/>
      <c r="B90" s="2009"/>
      <c r="C90" s="1463" t="s">
        <v>1424</v>
      </c>
      <c r="D90" s="59"/>
      <c r="E90" s="59"/>
      <c r="F90" s="59"/>
      <c r="G90" s="59"/>
      <c r="H90" s="59"/>
      <c r="I90" s="59"/>
      <c r="J90" s="59"/>
      <c r="K90" s="59"/>
      <c r="L90" s="59"/>
      <c r="M90" s="105"/>
      <c r="N90" s="1445"/>
    </row>
    <row r="91" spans="1:14" ht="15" customHeight="1" x14ac:dyDescent="0.25">
      <c r="A91" s="664"/>
      <c r="B91" s="2009"/>
      <c r="C91" s="1459" t="s">
        <v>1425</v>
      </c>
      <c r="D91" s="59"/>
      <c r="E91" s="59"/>
      <c r="F91" s="59"/>
      <c r="G91" s="59"/>
      <c r="H91" s="59"/>
      <c r="I91" s="59"/>
      <c r="J91" s="59"/>
      <c r="K91" s="59"/>
      <c r="L91" s="59"/>
      <c r="M91" s="105"/>
      <c r="N91" s="1445"/>
    </row>
    <row r="92" spans="1:14" ht="15" customHeight="1" x14ac:dyDescent="0.25">
      <c r="A92" s="664"/>
      <c r="B92" s="2009"/>
      <c r="C92" s="1459" t="s">
        <v>1426</v>
      </c>
      <c r="D92" s="59"/>
      <c r="E92" s="59"/>
      <c r="F92" s="59"/>
      <c r="G92" s="59"/>
      <c r="H92" s="59"/>
      <c r="I92" s="59"/>
      <c r="J92" s="59"/>
      <c r="K92" s="59"/>
      <c r="L92" s="59"/>
      <c r="M92" s="105"/>
      <c r="N92" s="1445"/>
    </row>
    <row r="93" spans="1:14" ht="15" customHeight="1" x14ac:dyDescent="0.25">
      <c r="A93" s="664"/>
      <c r="B93" s="2009"/>
      <c r="C93" s="1460" t="str">
        <f>CONCATENATE("Check: row ", ROW(C92), " ≤ row ", ROW(C91)," ≤ row ", ROW(C90)," ≤ row ", ROW(C89))</f>
        <v>Check: row 92 ≤ row 91 ≤ row 90 ≤ row 89</v>
      </c>
      <c r="D93" s="1685" t="str">
        <f>IF(AND(D92&lt;=D91, D91&lt;=D90, D90&lt;=D89), "Pass", "Fail")</f>
        <v>Pass</v>
      </c>
      <c r="E93" s="1686" t="str">
        <f t="shared" ref="E93:L93" si="12">IF(AND(E92&lt;=E91, E91&lt;=E90, E90&lt;=E89), "Pass", "Fail")</f>
        <v>Pass</v>
      </c>
      <c r="F93" s="1686" t="str">
        <f t="shared" si="12"/>
        <v>Pass</v>
      </c>
      <c r="G93" s="1686" t="str">
        <f t="shared" si="12"/>
        <v>Pass</v>
      </c>
      <c r="H93" s="1686" t="str">
        <f t="shared" si="12"/>
        <v>Pass</v>
      </c>
      <c r="I93" s="1686" t="str">
        <f t="shared" si="12"/>
        <v>Pass</v>
      </c>
      <c r="J93" s="1686" t="str">
        <f t="shared" si="12"/>
        <v>Pass</v>
      </c>
      <c r="K93" s="1686" t="str">
        <f t="shared" si="12"/>
        <v>Pass</v>
      </c>
      <c r="L93" s="1686" t="str">
        <f t="shared" si="12"/>
        <v>Pass</v>
      </c>
      <c r="M93" s="494" t="str">
        <f>IF(AND(M92&lt;=M91, M91&lt;=M90, M90&lt;=M89), "Pass", "Fail")</f>
        <v>Pass</v>
      </c>
      <c r="N93" s="1445"/>
    </row>
    <row r="94" spans="1:14" ht="15" customHeight="1" x14ac:dyDescent="0.25">
      <c r="A94" s="664"/>
      <c r="B94" s="2009"/>
      <c r="C94" s="1459" t="s">
        <v>1427</v>
      </c>
      <c r="D94" s="59"/>
      <c r="E94" s="59"/>
      <c r="F94" s="59"/>
      <c r="G94" s="59"/>
      <c r="H94" s="59"/>
      <c r="I94" s="59"/>
      <c r="J94" s="59"/>
      <c r="K94" s="59"/>
      <c r="L94" s="59"/>
      <c r="M94" s="105"/>
      <c r="N94" s="1445"/>
    </row>
    <row r="95" spans="1:14" ht="15" customHeight="1" x14ac:dyDescent="0.25">
      <c r="A95" s="664"/>
      <c r="B95" s="2009"/>
      <c r="C95" s="1459" t="s">
        <v>1428</v>
      </c>
      <c r="D95" s="59"/>
      <c r="E95" s="59"/>
      <c r="F95" s="59"/>
      <c r="G95" s="59"/>
      <c r="H95" s="59"/>
      <c r="I95" s="59"/>
      <c r="J95" s="59"/>
      <c r="K95" s="59"/>
      <c r="L95" s="59"/>
      <c r="M95" s="105"/>
      <c r="N95" s="1445"/>
    </row>
    <row r="96" spans="1:14" ht="15" customHeight="1" x14ac:dyDescent="0.25">
      <c r="A96" s="664"/>
      <c r="B96" s="2009"/>
      <c r="C96" s="1459" t="s">
        <v>1429</v>
      </c>
      <c r="D96" s="59"/>
      <c r="E96" s="59"/>
      <c r="F96" s="59"/>
      <c r="G96" s="59"/>
      <c r="H96" s="59"/>
      <c r="I96" s="59"/>
      <c r="J96" s="59"/>
      <c r="K96" s="59"/>
      <c r="L96" s="59"/>
      <c r="M96" s="105"/>
      <c r="N96" s="1445"/>
    </row>
    <row r="97" spans="1:14" ht="15" customHeight="1" x14ac:dyDescent="0.25">
      <c r="A97" s="664"/>
      <c r="B97" s="2009"/>
      <c r="C97" s="1460" t="str">
        <f>CONCATENATE("Check: row ", ROW(C96), " ≥ row ", ROW(C95)," ≥ row ", ROW(C94))</f>
        <v>Check: row 96 ≥ row 95 ≥ row 94</v>
      </c>
      <c r="D97" s="1685" t="str">
        <f>IF(AND(D96&gt;=D95, D95&gt;=D94), "Pass", "Fail")</f>
        <v>Pass</v>
      </c>
      <c r="E97" s="1686" t="str">
        <f t="shared" ref="E97:L97" si="13">IF(AND(E96&gt;=E95, E95&gt;=E94), "Pass", "Fail")</f>
        <v>Pass</v>
      </c>
      <c r="F97" s="1686" t="str">
        <f t="shared" si="13"/>
        <v>Pass</v>
      </c>
      <c r="G97" s="1686" t="str">
        <f t="shared" si="13"/>
        <v>Pass</v>
      </c>
      <c r="H97" s="1686" t="str">
        <f t="shared" si="13"/>
        <v>Pass</v>
      </c>
      <c r="I97" s="1686" t="str">
        <f t="shared" si="13"/>
        <v>Pass</v>
      </c>
      <c r="J97" s="1686" t="str">
        <f t="shared" si="13"/>
        <v>Pass</v>
      </c>
      <c r="K97" s="1686" t="str">
        <f t="shared" si="13"/>
        <v>Pass</v>
      </c>
      <c r="L97" s="1686" t="str">
        <f t="shared" si="13"/>
        <v>Pass</v>
      </c>
      <c r="M97" s="494" t="str">
        <f>IF(AND(M96&gt;=M95, M95&gt;=M94), "Pass", "Fail")</f>
        <v>Pass</v>
      </c>
      <c r="N97" s="1445"/>
    </row>
    <row r="98" spans="1:14" ht="15" customHeight="1" x14ac:dyDescent="0.25">
      <c r="A98" s="664"/>
      <c r="B98" s="2010"/>
      <c r="C98" s="1464" t="s">
        <v>1430</v>
      </c>
      <c r="D98" s="54"/>
      <c r="E98" s="54"/>
      <c r="F98" s="54"/>
      <c r="G98" s="54"/>
      <c r="H98" s="54"/>
      <c r="I98" s="54"/>
      <c r="J98" s="54"/>
      <c r="K98" s="54"/>
      <c r="L98" s="54"/>
      <c r="M98" s="480"/>
      <c r="N98" s="1445"/>
    </row>
    <row r="99" spans="1:14" ht="15" customHeight="1" x14ac:dyDescent="0.25">
      <c r="A99" s="664"/>
      <c r="B99" s="2008" t="s">
        <v>1434</v>
      </c>
      <c r="C99" s="1462" t="s">
        <v>1419</v>
      </c>
      <c r="D99" s="416"/>
      <c r="E99" s="416"/>
      <c r="F99" s="416"/>
      <c r="G99" s="416"/>
      <c r="H99" s="416"/>
      <c r="I99" s="416"/>
      <c r="J99" s="416"/>
      <c r="K99" s="416"/>
      <c r="L99" s="416"/>
      <c r="M99" s="417"/>
      <c r="N99" s="1445"/>
    </row>
    <row r="100" spans="1:14" ht="15" customHeight="1" x14ac:dyDescent="0.25">
      <c r="A100" s="664"/>
      <c r="B100" s="2009"/>
      <c r="C100" s="1463" t="s">
        <v>1420</v>
      </c>
      <c r="D100" s="59"/>
      <c r="E100" s="59"/>
      <c r="F100" s="59"/>
      <c r="G100" s="59"/>
      <c r="H100" s="59"/>
      <c r="I100" s="59"/>
      <c r="J100" s="59"/>
      <c r="K100" s="59"/>
      <c r="L100" s="59"/>
      <c r="M100" s="105"/>
      <c r="N100" s="1445"/>
    </row>
    <row r="101" spans="1:14" ht="15" customHeight="1" x14ac:dyDescent="0.25">
      <c r="A101" s="664"/>
      <c r="B101" s="2009"/>
      <c r="C101" s="1463" t="s">
        <v>1421</v>
      </c>
      <c r="D101" s="59"/>
      <c r="E101" s="59"/>
      <c r="F101" s="59"/>
      <c r="G101" s="59"/>
      <c r="H101" s="59"/>
      <c r="I101" s="59"/>
      <c r="J101" s="59"/>
      <c r="K101" s="59"/>
      <c r="L101" s="59"/>
      <c r="M101" s="105"/>
      <c r="N101" s="1445"/>
    </row>
    <row r="102" spans="1:14" ht="15" customHeight="1" x14ac:dyDescent="0.25">
      <c r="A102" s="664"/>
      <c r="B102" s="2009"/>
      <c r="C102" s="1463" t="s">
        <v>1422</v>
      </c>
      <c r="D102" s="59"/>
      <c r="E102" s="59"/>
      <c r="F102" s="59"/>
      <c r="G102" s="59"/>
      <c r="H102" s="59"/>
      <c r="I102" s="59"/>
      <c r="J102" s="59"/>
      <c r="K102" s="59"/>
      <c r="L102" s="59"/>
      <c r="M102" s="105"/>
      <c r="N102" s="1445"/>
    </row>
    <row r="103" spans="1:14" ht="15" customHeight="1" x14ac:dyDescent="0.25">
      <c r="A103" s="664"/>
      <c r="B103" s="2009"/>
      <c r="C103" s="1460" t="str">
        <f>CONCATENATE("Check: row ", ROW(C102), " ≤ row ", ROW(C101)," ≤ row ", ROW(C100)," ≤ row ", ROW(C99))</f>
        <v>Check: row 102 ≤ row 101 ≤ row 100 ≤ row 99</v>
      </c>
      <c r="D103" s="1685" t="str">
        <f>IF(AND(D102&lt;=D101, D101&lt;=D100, D100&lt;=D99), "Pass", "Fail")</f>
        <v>Pass</v>
      </c>
      <c r="E103" s="1686" t="str">
        <f t="shared" ref="E103:L103" si="14">IF(AND(E102&lt;=E101, E101&lt;=E100, E100&lt;=E99), "Pass", "Fail")</f>
        <v>Pass</v>
      </c>
      <c r="F103" s="1686" t="str">
        <f t="shared" si="14"/>
        <v>Pass</v>
      </c>
      <c r="G103" s="1686" t="str">
        <f t="shared" si="14"/>
        <v>Pass</v>
      </c>
      <c r="H103" s="1686" t="str">
        <f t="shared" si="14"/>
        <v>Pass</v>
      </c>
      <c r="I103" s="1686" t="str">
        <f t="shared" si="14"/>
        <v>Pass</v>
      </c>
      <c r="J103" s="1686" t="str">
        <f t="shared" si="14"/>
        <v>Pass</v>
      </c>
      <c r="K103" s="1686" t="str">
        <f t="shared" si="14"/>
        <v>Pass</v>
      </c>
      <c r="L103" s="1686" t="str">
        <f t="shared" si="14"/>
        <v>Pass</v>
      </c>
      <c r="M103" s="494" t="str">
        <f>IF(AND(M102&lt;=M101, M101&lt;=M100, M100&lt;=M99), "Pass", "Fail")</f>
        <v>Pass</v>
      </c>
      <c r="N103" s="1445"/>
    </row>
    <row r="104" spans="1:14" ht="15" customHeight="1" x14ac:dyDescent="0.25">
      <c r="A104" s="664"/>
      <c r="B104" s="2009"/>
      <c r="C104" s="1463" t="s">
        <v>1423</v>
      </c>
      <c r="D104" s="59"/>
      <c r="E104" s="59"/>
      <c r="F104" s="59"/>
      <c r="G104" s="59"/>
      <c r="H104" s="59"/>
      <c r="I104" s="59"/>
      <c r="J104" s="59"/>
      <c r="K104" s="59"/>
      <c r="L104" s="59"/>
      <c r="M104" s="105"/>
      <c r="N104" s="1445"/>
    </row>
    <row r="105" spans="1:14" ht="15" customHeight="1" x14ac:dyDescent="0.25">
      <c r="A105" s="664"/>
      <c r="B105" s="2009"/>
      <c r="C105" s="1463" t="s">
        <v>1424</v>
      </c>
      <c r="D105" s="59"/>
      <c r="E105" s="59"/>
      <c r="F105" s="59"/>
      <c r="G105" s="59"/>
      <c r="H105" s="59"/>
      <c r="I105" s="59"/>
      <c r="J105" s="59"/>
      <c r="K105" s="59"/>
      <c r="L105" s="59"/>
      <c r="M105" s="105"/>
      <c r="N105" s="1445"/>
    </row>
    <row r="106" spans="1:14" ht="15" customHeight="1" x14ac:dyDescent="0.25">
      <c r="A106" s="664"/>
      <c r="B106" s="2009"/>
      <c r="C106" s="1459" t="s">
        <v>1425</v>
      </c>
      <c r="D106" s="59"/>
      <c r="E106" s="59"/>
      <c r="F106" s="59"/>
      <c r="G106" s="59"/>
      <c r="H106" s="59"/>
      <c r="I106" s="59"/>
      <c r="J106" s="59"/>
      <c r="K106" s="59"/>
      <c r="L106" s="59"/>
      <c r="M106" s="105"/>
      <c r="N106" s="1445"/>
    </row>
    <row r="107" spans="1:14" ht="15" customHeight="1" x14ac:dyDescent="0.25">
      <c r="A107" s="664"/>
      <c r="B107" s="2009"/>
      <c r="C107" s="1459" t="s">
        <v>1426</v>
      </c>
      <c r="D107" s="59"/>
      <c r="E107" s="59"/>
      <c r="F107" s="59"/>
      <c r="G107" s="59"/>
      <c r="H107" s="59"/>
      <c r="I107" s="59"/>
      <c r="J107" s="59"/>
      <c r="K107" s="59"/>
      <c r="L107" s="59"/>
      <c r="M107" s="105"/>
      <c r="N107" s="1445"/>
    </row>
    <row r="108" spans="1:14" ht="15" customHeight="1" x14ac:dyDescent="0.25">
      <c r="A108" s="664"/>
      <c r="B108" s="2009"/>
      <c r="C108" s="1460" t="str">
        <f>CONCATENATE("Check: row ", ROW(C107), " ≤ row ", ROW(C106)," ≤ row ", ROW(C105)," ≤ row ", ROW(C104))</f>
        <v>Check: row 107 ≤ row 106 ≤ row 105 ≤ row 104</v>
      </c>
      <c r="D108" s="1685" t="str">
        <f>IF(AND(D107&lt;=D106, D106&lt;=D105, D105&lt;=D104), "Pass", "Fail")</f>
        <v>Pass</v>
      </c>
      <c r="E108" s="1686" t="str">
        <f t="shared" ref="E108:L108" si="15">IF(AND(E107&lt;=E106, E106&lt;=E105, E105&lt;=E104), "Pass", "Fail")</f>
        <v>Pass</v>
      </c>
      <c r="F108" s="1686" t="str">
        <f t="shared" si="15"/>
        <v>Pass</v>
      </c>
      <c r="G108" s="1686" t="str">
        <f t="shared" si="15"/>
        <v>Pass</v>
      </c>
      <c r="H108" s="1686" t="str">
        <f t="shared" si="15"/>
        <v>Pass</v>
      </c>
      <c r="I108" s="1686" t="str">
        <f t="shared" si="15"/>
        <v>Pass</v>
      </c>
      <c r="J108" s="1686" t="str">
        <f t="shared" si="15"/>
        <v>Pass</v>
      </c>
      <c r="K108" s="1686" t="str">
        <f t="shared" si="15"/>
        <v>Pass</v>
      </c>
      <c r="L108" s="1686" t="str">
        <f t="shared" si="15"/>
        <v>Pass</v>
      </c>
      <c r="M108" s="494" t="str">
        <f>IF(AND(M107&lt;=M106, M106&lt;=M105, M105&lt;=M104), "Pass", "Fail")</f>
        <v>Pass</v>
      </c>
      <c r="N108" s="1445"/>
    </row>
    <row r="109" spans="1:14" ht="15" customHeight="1" x14ac:dyDescent="0.25">
      <c r="A109" s="664"/>
      <c r="B109" s="2009"/>
      <c r="C109" s="1459" t="s">
        <v>1427</v>
      </c>
      <c r="D109" s="59"/>
      <c r="E109" s="59"/>
      <c r="F109" s="59"/>
      <c r="G109" s="59"/>
      <c r="H109" s="59"/>
      <c r="I109" s="59"/>
      <c r="J109" s="59"/>
      <c r="K109" s="59"/>
      <c r="L109" s="59"/>
      <c r="M109" s="105"/>
      <c r="N109" s="1445"/>
    </row>
    <row r="110" spans="1:14" ht="15" customHeight="1" x14ac:dyDescent="0.25">
      <c r="A110" s="664"/>
      <c r="B110" s="2009"/>
      <c r="C110" s="1459" t="s">
        <v>1428</v>
      </c>
      <c r="D110" s="59"/>
      <c r="E110" s="59"/>
      <c r="F110" s="59"/>
      <c r="G110" s="59"/>
      <c r="H110" s="59"/>
      <c r="I110" s="59"/>
      <c r="J110" s="59"/>
      <c r="K110" s="59"/>
      <c r="L110" s="59"/>
      <c r="M110" s="105"/>
      <c r="N110" s="1445"/>
    </row>
    <row r="111" spans="1:14" ht="15" customHeight="1" x14ac:dyDescent="0.25">
      <c r="A111" s="664"/>
      <c r="B111" s="2009"/>
      <c r="C111" s="1459" t="s">
        <v>1429</v>
      </c>
      <c r="D111" s="59"/>
      <c r="E111" s="59"/>
      <c r="F111" s="59"/>
      <c r="G111" s="59"/>
      <c r="H111" s="59"/>
      <c r="I111" s="59"/>
      <c r="J111" s="59"/>
      <c r="K111" s="59"/>
      <c r="L111" s="59"/>
      <c r="M111" s="105"/>
      <c r="N111" s="1445"/>
    </row>
    <row r="112" spans="1:14" ht="15" customHeight="1" x14ac:dyDescent="0.25">
      <c r="A112" s="664"/>
      <c r="B112" s="2009"/>
      <c r="C112" s="1460" t="str">
        <f>CONCATENATE("Check: row ", ROW(C111), " ≥ row ", ROW(C110)," ≥ row ", ROW(C109))</f>
        <v>Check: row 111 ≥ row 110 ≥ row 109</v>
      </c>
      <c r="D112" s="1685" t="str">
        <f>IF(AND(D111&gt;=D110, D110&gt;=D109), "Pass", "Fail")</f>
        <v>Pass</v>
      </c>
      <c r="E112" s="1686" t="str">
        <f t="shared" ref="E112:L112" si="16">IF(AND(E111&gt;=E110, E110&gt;=E109), "Pass", "Fail")</f>
        <v>Pass</v>
      </c>
      <c r="F112" s="1686" t="str">
        <f t="shared" si="16"/>
        <v>Pass</v>
      </c>
      <c r="G112" s="1686" t="str">
        <f t="shared" si="16"/>
        <v>Pass</v>
      </c>
      <c r="H112" s="1686" t="str">
        <f t="shared" si="16"/>
        <v>Pass</v>
      </c>
      <c r="I112" s="1686" t="str">
        <f t="shared" si="16"/>
        <v>Pass</v>
      </c>
      <c r="J112" s="1686" t="str">
        <f t="shared" si="16"/>
        <v>Pass</v>
      </c>
      <c r="K112" s="1686" t="str">
        <f t="shared" si="16"/>
        <v>Pass</v>
      </c>
      <c r="L112" s="1686" t="str">
        <f t="shared" si="16"/>
        <v>Pass</v>
      </c>
      <c r="M112" s="494" t="str">
        <f>IF(AND(M111&gt;=M110, M110&gt;=M109), "Pass", "Fail")</f>
        <v>Pass</v>
      </c>
      <c r="N112" s="1445"/>
    </row>
    <row r="113" spans="1:14" ht="15" customHeight="1" x14ac:dyDescent="0.25">
      <c r="A113" s="664"/>
      <c r="B113" s="2010"/>
      <c r="C113" s="1464" t="s">
        <v>1430</v>
      </c>
      <c r="D113" s="54"/>
      <c r="E113" s="54"/>
      <c r="F113" s="54"/>
      <c r="G113" s="54"/>
      <c r="H113" s="54"/>
      <c r="I113" s="54"/>
      <c r="J113" s="54"/>
      <c r="K113" s="54"/>
      <c r="L113" s="54"/>
      <c r="M113" s="480"/>
      <c r="N113" s="1445"/>
    </row>
    <row r="114" spans="1:14" ht="15" customHeight="1" x14ac:dyDescent="0.25">
      <c r="A114" s="664"/>
      <c r="B114" s="2009" t="s">
        <v>1435</v>
      </c>
      <c r="C114" s="1484" t="s">
        <v>1419</v>
      </c>
      <c r="D114" s="42"/>
      <c r="E114" s="42"/>
      <c r="F114" s="42"/>
      <c r="G114" s="42"/>
      <c r="H114" s="42"/>
      <c r="I114" s="42"/>
      <c r="J114" s="42"/>
      <c r="K114" s="42"/>
      <c r="L114" s="42"/>
      <c r="M114" s="482"/>
      <c r="N114" s="1445"/>
    </row>
    <row r="115" spans="1:14" ht="15" customHeight="1" x14ac:dyDescent="0.25">
      <c r="A115" s="664"/>
      <c r="B115" s="2009"/>
      <c r="C115" s="1463" t="s">
        <v>1420</v>
      </c>
      <c r="D115" s="59"/>
      <c r="E115" s="59"/>
      <c r="F115" s="59"/>
      <c r="G115" s="59"/>
      <c r="H115" s="59"/>
      <c r="I115" s="59"/>
      <c r="J115" s="59"/>
      <c r="K115" s="59"/>
      <c r="L115" s="59"/>
      <c r="M115" s="105"/>
      <c r="N115" s="1445"/>
    </row>
    <row r="116" spans="1:14" ht="15" customHeight="1" x14ac:dyDescent="0.25">
      <c r="A116" s="664"/>
      <c r="B116" s="2009"/>
      <c r="C116" s="1463" t="s">
        <v>1421</v>
      </c>
      <c r="D116" s="59"/>
      <c r="E116" s="59"/>
      <c r="F116" s="59"/>
      <c r="G116" s="59"/>
      <c r="H116" s="59"/>
      <c r="I116" s="59"/>
      <c r="J116" s="59"/>
      <c r="K116" s="59"/>
      <c r="L116" s="59"/>
      <c r="M116" s="105"/>
      <c r="N116" s="1445"/>
    </row>
    <row r="117" spans="1:14" ht="15" customHeight="1" x14ac:dyDescent="0.25">
      <c r="A117" s="664"/>
      <c r="B117" s="2009"/>
      <c r="C117" s="1463" t="s">
        <v>1422</v>
      </c>
      <c r="D117" s="59"/>
      <c r="E117" s="59"/>
      <c r="F117" s="59"/>
      <c r="G117" s="59"/>
      <c r="H117" s="59"/>
      <c r="I117" s="59"/>
      <c r="J117" s="59"/>
      <c r="K117" s="59"/>
      <c r="L117" s="59"/>
      <c r="M117" s="105"/>
      <c r="N117" s="1445"/>
    </row>
    <row r="118" spans="1:14" ht="15" customHeight="1" x14ac:dyDescent="0.25">
      <c r="A118" s="664"/>
      <c r="B118" s="2009"/>
      <c r="C118" s="1460" t="str">
        <f>CONCATENATE("Check: row ", ROW(C117), " ≤ row ", ROW(C116)," ≤ row ", ROW(C115)," ≤ row ", ROW(C114))</f>
        <v>Check: row 117 ≤ row 116 ≤ row 115 ≤ row 114</v>
      </c>
      <c r="D118" s="1685" t="str">
        <f>IF(AND(D117&lt;=D116, D116&lt;=D115, D115&lt;=D114), "Pass", "Fail")</f>
        <v>Pass</v>
      </c>
      <c r="E118" s="1686" t="str">
        <f t="shared" ref="E118:L118" si="17">IF(AND(E117&lt;=E116, E116&lt;=E115, E115&lt;=E114), "Pass", "Fail")</f>
        <v>Pass</v>
      </c>
      <c r="F118" s="1686" t="str">
        <f t="shared" si="17"/>
        <v>Pass</v>
      </c>
      <c r="G118" s="1686" t="str">
        <f t="shared" si="17"/>
        <v>Pass</v>
      </c>
      <c r="H118" s="1686" t="str">
        <f t="shared" si="17"/>
        <v>Pass</v>
      </c>
      <c r="I118" s="1686" t="str">
        <f t="shared" si="17"/>
        <v>Pass</v>
      </c>
      <c r="J118" s="1686" t="str">
        <f t="shared" si="17"/>
        <v>Pass</v>
      </c>
      <c r="K118" s="1686" t="str">
        <f t="shared" si="17"/>
        <v>Pass</v>
      </c>
      <c r="L118" s="1686" t="str">
        <f t="shared" si="17"/>
        <v>Pass</v>
      </c>
      <c r="M118" s="494" t="str">
        <f>IF(AND(M117&lt;=M116, M116&lt;=M115, M115&lt;=M114), "Pass", "Fail")</f>
        <v>Pass</v>
      </c>
      <c r="N118" s="1445"/>
    </row>
    <row r="119" spans="1:14" ht="15" customHeight="1" x14ac:dyDescent="0.25">
      <c r="A119" s="664"/>
      <c r="B119" s="2009"/>
      <c r="C119" s="1463" t="s">
        <v>1423</v>
      </c>
      <c r="D119" s="59"/>
      <c r="E119" s="59"/>
      <c r="F119" s="59"/>
      <c r="G119" s="59"/>
      <c r="H119" s="59"/>
      <c r="I119" s="59"/>
      <c r="J119" s="59"/>
      <c r="K119" s="59"/>
      <c r="L119" s="59"/>
      <c r="M119" s="105"/>
      <c r="N119" s="1445"/>
    </row>
    <row r="120" spans="1:14" ht="15" customHeight="1" x14ac:dyDescent="0.25">
      <c r="A120" s="664"/>
      <c r="B120" s="2009"/>
      <c r="C120" s="1463" t="s">
        <v>1424</v>
      </c>
      <c r="D120" s="59"/>
      <c r="E120" s="59"/>
      <c r="F120" s="59"/>
      <c r="G120" s="59"/>
      <c r="H120" s="59"/>
      <c r="I120" s="59"/>
      <c r="J120" s="59"/>
      <c r="K120" s="59"/>
      <c r="L120" s="59"/>
      <c r="M120" s="105"/>
      <c r="N120" s="1445"/>
    </row>
    <row r="121" spans="1:14" ht="15" customHeight="1" x14ac:dyDescent="0.25">
      <c r="A121" s="664"/>
      <c r="B121" s="2009"/>
      <c r="C121" s="1459" t="s">
        <v>1425</v>
      </c>
      <c r="D121" s="59"/>
      <c r="E121" s="59"/>
      <c r="F121" s="59"/>
      <c r="G121" s="59"/>
      <c r="H121" s="59"/>
      <c r="I121" s="59"/>
      <c r="J121" s="59"/>
      <c r="K121" s="59"/>
      <c r="L121" s="59"/>
      <c r="M121" s="105"/>
      <c r="N121" s="1445"/>
    </row>
    <row r="122" spans="1:14" ht="15" customHeight="1" x14ac:dyDescent="0.25">
      <c r="A122" s="664"/>
      <c r="B122" s="2009"/>
      <c r="C122" s="1459" t="s">
        <v>1426</v>
      </c>
      <c r="D122" s="59"/>
      <c r="E122" s="59"/>
      <c r="F122" s="59"/>
      <c r="G122" s="59"/>
      <c r="H122" s="59"/>
      <c r="I122" s="59"/>
      <c r="J122" s="59"/>
      <c r="K122" s="59"/>
      <c r="L122" s="59"/>
      <c r="M122" s="105"/>
      <c r="N122" s="1445"/>
    </row>
    <row r="123" spans="1:14" ht="15" customHeight="1" x14ac:dyDescent="0.25">
      <c r="A123" s="664"/>
      <c r="B123" s="2009"/>
      <c r="C123" s="1460" t="str">
        <f>CONCATENATE("Check: row ", ROW(C122), " ≤ row ", ROW(C121)," ≤ row ", ROW(C120)," ≤ row ", ROW(C119))</f>
        <v>Check: row 122 ≤ row 121 ≤ row 120 ≤ row 119</v>
      </c>
      <c r="D123" s="1685" t="str">
        <f>IF(AND(D122&lt;=D121, D121&lt;=D120, D120&lt;=D119), "Pass", "Fail")</f>
        <v>Pass</v>
      </c>
      <c r="E123" s="1686" t="str">
        <f t="shared" ref="E123:L123" si="18">IF(AND(E122&lt;=E121, E121&lt;=E120, E120&lt;=E119), "Pass", "Fail")</f>
        <v>Pass</v>
      </c>
      <c r="F123" s="1686" t="str">
        <f t="shared" si="18"/>
        <v>Pass</v>
      </c>
      <c r="G123" s="1686" t="str">
        <f t="shared" si="18"/>
        <v>Pass</v>
      </c>
      <c r="H123" s="1686" t="str">
        <f t="shared" si="18"/>
        <v>Pass</v>
      </c>
      <c r="I123" s="1686" t="str">
        <f t="shared" si="18"/>
        <v>Pass</v>
      </c>
      <c r="J123" s="1686" t="str">
        <f t="shared" si="18"/>
        <v>Pass</v>
      </c>
      <c r="K123" s="1686" t="str">
        <f t="shared" si="18"/>
        <v>Pass</v>
      </c>
      <c r="L123" s="1686" t="str">
        <f t="shared" si="18"/>
        <v>Pass</v>
      </c>
      <c r="M123" s="494" t="str">
        <f>IF(AND(M122&lt;=M121, M121&lt;=M120, M120&lt;=M119), "Pass", "Fail")</f>
        <v>Pass</v>
      </c>
      <c r="N123" s="1445"/>
    </row>
    <row r="124" spans="1:14" ht="15" customHeight="1" x14ac:dyDescent="0.25">
      <c r="A124" s="664"/>
      <c r="B124" s="2009"/>
      <c r="C124" s="1459" t="s">
        <v>1427</v>
      </c>
      <c r="D124" s="59"/>
      <c r="E124" s="59"/>
      <c r="F124" s="59"/>
      <c r="G124" s="59"/>
      <c r="H124" s="59"/>
      <c r="I124" s="59"/>
      <c r="J124" s="59"/>
      <c r="K124" s="59"/>
      <c r="L124" s="59"/>
      <c r="M124" s="105"/>
      <c r="N124" s="1445"/>
    </row>
    <row r="125" spans="1:14" ht="15" customHeight="1" x14ac:dyDescent="0.25">
      <c r="A125" s="664"/>
      <c r="B125" s="2009"/>
      <c r="C125" s="1459" t="s">
        <v>1428</v>
      </c>
      <c r="D125" s="59"/>
      <c r="E125" s="59"/>
      <c r="F125" s="59"/>
      <c r="G125" s="59"/>
      <c r="H125" s="59"/>
      <c r="I125" s="59"/>
      <c r="J125" s="59"/>
      <c r="K125" s="59"/>
      <c r="L125" s="59"/>
      <c r="M125" s="105"/>
      <c r="N125" s="1445"/>
    </row>
    <row r="126" spans="1:14" ht="15" customHeight="1" x14ac:dyDescent="0.25">
      <c r="A126" s="664"/>
      <c r="B126" s="2009"/>
      <c r="C126" s="1459" t="s">
        <v>1429</v>
      </c>
      <c r="D126" s="59"/>
      <c r="E126" s="59"/>
      <c r="F126" s="59"/>
      <c r="G126" s="59"/>
      <c r="H126" s="59"/>
      <c r="I126" s="59"/>
      <c r="J126" s="59"/>
      <c r="K126" s="59"/>
      <c r="L126" s="59"/>
      <c r="M126" s="105"/>
      <c r="N126" s="1445"/>
    </row>
    <row r="127" spans="1:14" ht="15" customHeight="1" x14ac:dyDescent="0.25">
      <c r="A127" s="664"/>
      <c r="B127" s="2009"/>
      <c r="C127" s="1460" t="str">
        <f>CONCATENATE("Check: row ", ROW(C126), " ≥ row ", ROW(C125)," ≥ row ", ROW(C124))</f>
        <v>Check: row 126 ≥ row 125 ≥ row 124</v>
      </c>
      <c r="D127" s="1685" t="str">
        <f>IF(AND(D126&gt;=D125, D125&gt;=D124), "Pass", "Fail")</f>
        <v>Pass</v>
      </c>
      <c r="E127" s="1686" t="str">
        <f t="shared" ref="E127:L127" si="19">IF(AND(E126&gt;=E125, E125&gt;=E124), "Pass", "Fail")</f>
        <v>Pass</v>
      </c>
      <c r="F127" s="1686" t="str">
        <f t="shared" si="19"/>
        <v>Pass</v>
      </c>
      <c r="G127" s="1686" t="str">
        <f t="shared" si="19"/>
        <v>Pass</v>
      </c>
      <c r="H127" s="1686" t="str">
        <f t="shared" si="19"/>
        <v>Pass</v>
      </c>
      <c r="I127" s="1686" t="str">
        <f t="shared" si="19"/>
        <v>Pass</v>
      </c>
      <c r="J127" s="1686" t="str">
        <f t="shared" si="19"/>
        <v>Pass</v>
      </c>
      <c r="K127" s="1686" t="str">
        <f t="shared" si="19"/>
        <v>Pass</v>
      </c>
      <c r="L127" s="1686" t="str">
        <f t="shared" si="19"/>
        <v>Pass</v>
      </c>
      <c r="M127" s="494" t="str">
        <f>IF(AND(M126&gt;=M125, M125&gt;=M124), "Pass", "Fail")</f>
        <v>Pass</v>
      </c>
      <c r="N127" s="1445"/>
    </row>
    <row r="128" spans="1:14" ht="15" customHeight="1" x14ac:dyDescent="0.25">
      <c r="A128" s="664"/>
      <c r="B128" s="2009"/>
      <c r="C128" s="1461" t="s">
        <v>1430</v>
      </c>
      <c r="D128" s="70"/>
      <c r="E128" s="70"/>
      <c r="F128" s="70"/>
      <c r="G128" s="70"/>
      <c r="H128" s="70"/>
      <c r="I128" s="70"/>
      <c r="J128" s="70"/>
      <c r="K128" s="70"/>
      <c r="L128" s="70"/>
      <c r="M128" s="400"/>
      <c r="N128" s="1445"/>
    </row>
    <row r="129" spans="1:14" ht="15" customHeight="1" x14ac:dyDescent="0.25">
      <c r="A129" s="664"/>
      <c r="B129" s="2008" t="s">
        <v>1436</v>
      </c>
      <c r="C129" s="1462" t="s">
        <v>1419</v>
      </c>
      <c r="D129" s="416"/>
      <c r="E129" s="416"/>
      <c r="F129" s="416"/>
      <c r="G129" s="416"/>
      <c r="H129" s="416"/>
      <c r="I129" s="416"/>
      <c r="J129" s="416"/>
      <c r="K129" s="416"/>
      <c r="L129" s="416"/>
      <c r="M129" s="417"/>
      <c r="N129" s="1445"/>
    </row>
    <row r="130" spans="1:14" ht="15" customHeight="1" x14ac:dyDescent="0.25">
      <c r="A130" s="664"/>
      <c r="B130" s="2009"/>
      <c r="C130" s="1463" t="s">
        <v>1420</v>
      </c>
      <c r="D130" s="59"/>
      <c r="E130" s="59"/>
      <c r="F130" s="59"/>
      <c r="G130" s="59"/>
      <c r="H130" s="59"/>
      <c r="I130" s="59"/>
      <c r="J130" s="59"/>
      <c r="K130" s="59"/>
      <c r="L130" s="59"/>
      <c r="M130" s="105"/>
      <c r="N130" s="1445"/>
    </row>
    <row r="131" spans="1:14" ht="15" customHeight="1" x14ac:dyDescent="0.25">
      <c r="A131" s="664"/>
      <c r="B131" s="2009"/>
      <c r="C131" s="1463" t="s">
        <v>1421</v>
      </c>
      <c r="D131" s="59"/>
      <c r="E131" s="59"/>
      <c r="F131" s="59"/>
      <c r="G131" s="59"/>
      <c r="H131" s="59"/>
      <c r="I131" s="59"/>
      <c r="J131" s="59"/>
      <c r="K131" s="59"/>
      <c r="L131" s="59"/>
      <c r="M131" s="105"/>
      <c r="N131" s="1445"/>
    </row>
    <row r="132" spans="1:14" ht="15" customHeight="1" x14ac:dyDescent="0.25">
      <c r="A132" s="664"/>
      <c r="B132" s="2009"/>
      <c r="C132" s="1463" t="s">
        <v>1422</v>
      </c>
      <c r="D132" s="59"/>
      <c r="E132" s="59"/>
      <c r="F132" s="59"/>
      <c r="G132" s="59"/>
      <c r="H132" s="59"/>
      <c r="I132" s="59"/>
      <c r="J132" s="59"/>
      <c r="K132" s="59"/>
      <c r="L132" s="59"/>
      <c r="M132" s="105"/>
      <c r="N132" s="1445"/>
    </row>
    <row r="133" spans="1:14" ht="15" customHeight="1" x14ac:dyDescent="0.25">
      <c r="A133" s="664"/>
      <c r="B133" s="2009"/>
      <c r="C133" s="1460" t="str">
        <f>CONCATENATE("Check: row ", ROW(C132), " ≤ row ", ROW(C131)," ≤ row ", ROW(C130)," ≤ row ", ROW(C129))</f>
        <v>Check: row 132 ≤ row 131 ≤ row 130 ≤ row 129</v>
      </c>
      <c r="D133" s="1685" t="str">
        <f>IF(AND(D132&lt;=D131, D131&lt;=D130, D130&lt;=D129), "Pass", "Fail")</f>
        <v>Pass</v>
      </c>
      <c r="E133" s="1686" t="str">
        <f t="shared" ref="E133:L133" si="20">IF(AND(E132&lt;=E131, E131&lt;=E130, E130&lt;=E129), "Pass", "Fail")</f>
        <v>Pass</v>
      </c>
      <c r="F133" s="1686" t="str">
        <f t="shared" si="20"/>
        <v>Pass</v>
      </c>
      <c r="G133" s="1686" t="str">
        <f t="shared" si="20"/>
        <v>Pass</v>
      </c>
      <c r="H133" s="1686" t="str">
        <f t="shared" si="20"/>
        <v>Pass</v>
      </c>
      <c r="I133" s="1686" t="str">
        <f t="shared" si="20"/>
        <v>Pass</v>
      </c>
      <c r="J133" s="1686" t="str">
        <f t="shared" si="20"/>
        <v>Pass</v>
      </c>
      <c r="K133" s="1686" t="str">
        <f t="shared" si="20"/>
        <v>Pass</v>
      </c>
      <c r="L133" s="1686" t="str">
        <f t="shared" si="20"/>
        <v>Pass</v>
      </c>
      <c r="M133" s="494" t="str">
        <f>IF(AND(M132&lt;=M131, M131&lt;=M130, M130&lt;=M129), "Pass", "Fail")</f>
        <v>Pass</v>
      </c>
      <c r="N133" s="1445"/>
    </row>
    <row r="134" spans="1:14" ht="15" customHeight="1" x14ac:dyDescent="0.25">
      <c r="A134" s="664"/>
      <c r="B134" s="2009"/>
      <c r="C134" s="1463" t="s">
        <v>1423</v>
      </c>
      <c r="D134" s="59"/>
      <c r="E134" s="59"/>
      <c r="F134" s="59"/>
      <c r="G134" s="59"/>
      <c r="H134" s="59"/>
      <c r="I134" s="59"/>
      <c r="J134" s="59"/>
      <c r="K134" s="59"/>
      <c r="L134" s="59"/>
      <c r="M134" s="105"/>
      <c r="N134" s="1445"/>
    </row>
    <row r="135" spans="1:14" ht="15" customHeight="1" x14ac:dyDescent="0.25">
      <c r="A135" s="664"/>
      <c r="B135" s="2009"/>
      <c r="C135" s="1463" t="s">
        <v>1424</v>
      </c>
      <c r="D135" s="59"/>
      <c r="E135" s="59"/>
      <c r="F135" s="59"/>
      <c r="G135" s="59"/>
      <c r="H135" s="59"/>
      <c r="I135" s="59"/>
      <c r="J135" s="59"/>
      <c r="K135" s="59"/>
      <c r="L135" s="59"/>
      <c r="M135" s="105"/>
      <c r="N135" s="1445"/>
    </row>
    <row r="136" spans="1:14" ht="15" customHeight="1" x14ac:dyDescent="0.25">
      <c r="A136" s="664"/>
      <c r="B136" s="2009"/>
      <c r="C136" s="1459" t="s">
        <v>1425</v>
      </c>
      <c r="D136" s="59"/>
      <c r="E136" s="59"/>
      <c r="F136" s="59"/>
      <c r="G136" s="59"/>
      <c r="H136" s="59"/>
      <c r="I136" s="59"/>
      <c r="J136" s="59"/>
      <c r="K136" s="59"/>
      <c r="L136" s="59"/>
      <c r="M136" s="105"/>
      <c r="N136" s="1445"/>
    </row>
    <row r="137" spans="1:14" ht="15" customHeight="1" x14ac:dyDescent="0.25">
      <c r="A137" s="664"/>
      <c r="B137" s="2009"/>
      <c r="C137" s="1459" t="s">
        <v>1426</v>
      </c>
      <c r="D137" s="59"/>
      <c r="E137" s="59"/>
      <c r="F137" s="59"/>
      <c r="G137" s="59"/>
      <c r="H137" s="59"/>
      <c r="I137" s="59"/>
      <c r="J137" s="59"/>
      <c r="K137" s="59"/>
      <c r="L137" s="59"/>
      <c r="M137" s="105"/>
      <c r="N137" s="1445"/>
    </row>
    <row r="138" spans="1:14" ht="15" customHeight="1" x14ac:dyDescent="0.25">
      <c r="A138" s="664"/>
      <c r="B138" s="2009"/>
      <c r="C138" s="1460" t="str">
        <f>CONCATENATE("Check: row ", ROW(C137), " ≤ row ", ROW(C136)," ≤ row ", ROW(C135)," ≤ row ", ROW(C134))</f>
        <v>Check: row 137 ≤ row 136 ≤ row 135 ≤ row 134</v>
      </c>
      <c r="D138" s="1685" t="str">
        <f>IF(AND(D137&lt;=D136, D136&lt;=D135, D135&lt;=D134), "Pass", "Fail")</f>
        <v>Pass</v>
      </c>
      <c r="E138" s="1686" t="str">
        <f t="shared" ref="E138:L138" si="21">IF(AND(E137&lt;=E136, E136&lt;=E135, E135&lt;=E134), "Pass", "Fail")</f>
        <v>Pass</v>
      </c>
      <c r="F138" s="1686" t="str">
        <f t="shared" si="21"/>
        <v>Pass</v>
      </c>
      <c r="G138" s="1686" t="str">
        <f t="shared" si="21"/>
        <v>Pass</v>
      </c>
      <c r="H138" s="1686" t="str">
        <f t="shared" si="21"/>
        <v>Pass</v>
      </c>
      <c r="I138" s="1686" t="str">
        <f t="shared" si="21"/>
        <v>Pass</v>
      </c>
      <c r="J138" s="1686" t="str">
        <f t="shared" si="21"/>
        <v>Pass</v>
      </c>
      <c r="K138" s="1686" t="str">
        <f t="shared" si="21"/>
        <v>Pass</v>
      </c>
      <c r="L138" s="1686" t="str">
        <f t="shared" si="21"/>
        <v>Pass</v>
      </c>
      <c r="M138" s="494" t="str">
        <f>IF(AND(M137&lt;=M136, M136&lt;=M135, M135&lt;=M134), "Pass", "Fail")</f>
        <v>Pass</v>
      </c>
      <c r="N138" s="1445"/>
    </row>
    <row r="139" spans="1:14" ht="15" customHeight="1" x14ac:dyDescent="0.25">
      <c r="A139" s="664"/>
      <c r="B139" s="2009"/>
      <c r="C139" s="1459" t="s">
        <v>1427</v>
      </c>
      <c r="D139" s="59"/>
      <c r="E139" s="59"/>
      <c r="F139" s="59"/>
      <c r="G139" s="59"/>
      <c r="H139" s="59"/>
      <c r="I139" s="59"/>
      <c r="J139" s="59"/>
      <c r="K139" s="59"/>
      <c r="L139" s="59"/>
      <c r="M139" s="105"/>
      <c r="N139" s="1445"/>
    </row>
    <row r="140" spans="1:14" ht="15" customHeight="1" x14ac:dyDescent="0.25">
      <c r="A140" s="664"/>
      <c r="B140" s="2009"/>
      <c r="C140" s="1459" t="s">
        <v>1428</v>
      </c>
      <c r="D140" s="59"/>
      <c r="E140" s="59"/>
      <c r="F140" s="59"/>
      <c r="G140" s="59"/>
      <c r="H140" s="59"/>
      <c r="I140" s="59"/>
      <c r="J140" s="59"/>
      <c r="K140" s="59"/>
      <c r="L140" s="59"/>
      <c r="M140" s="105"/>
      <c r="N140" s="1445"/>
    </row>
    <row r="141" spans="1:14" ht="15" customHeight="1" x14ac:dyDescent="0.25">
      <c r="A141" s="664"/>
      <c r="B141" s="2009"/>
      <c r="C141" s="1459" t="s">
        <v>1429</v>
      </c>
      <c r="D141" s="59"/>
      <c r="E141" s="59"/>
      <c r="F141" s="59"/>
      <c r="G141" s="59"/>
      <c r="H141" s="59"/>
      <c r="I141" s="59"/>
      <c r="J141" s="59"/>
      <c r="K141" s="59"/>
      <c r="L141" s="59"/>
      <c r="M141" s="105"/>
      <c r="N141" s="1445"/>
    </row>
    <row r="142" spans="1:14" ht="15" customHeight="1" x14ac:dyDescent="0.25">
      <c r="A142" s="664"/>
      <c r="B142" s="2009"/>
      <c r="C142" s="1460" t="str">
        <f>CONCATENATE("Check: row ", ROW(C141), " ≥ row ", ROW(C140)," ≥ row ", ROW(C139))</f>
        <v>Check: row 141 ≥ row 140 ≥ row 139</v>
      </c>
      <c r="D142" s="1685" t="str">
        <f>IF(AND(D141&gt;=D140, D140&gt;=D139), "Pass", "Fail")</f>
        <v>Pass</v>
      </c>
      <c r="E142" s="1686" t="str">
        <f t="shared" ref="E142:L142" si="22">IF(AND(E141&gt;=E140, E140&gt;=E139), "Pass", "Fail")</f>
        <v>Pass</v>
      </c>
      <c r="F142" s="1686" t="str">
        <f t="shared" si="22"/>
        <v>Pass</v>
      </c>
      <c r="G142" s="1686" t="str">
        <f t="shared" si="22"/>
        <v>Pass</v>
      </c>
      <c r="H142" s="1686" t="str">
        <f t="shared" si="22"/>
        <v>Pass</v>
      </c>
      <c r="I142" s="1686" t="str">
        <f t="shared" si="22"/>
        <v>Pass</v>
      </c>
      <c r="J142" s="1686" t="str">
        <f t="shared" si="22"/>
        <v>Pass</v>
      </c>
      <c r="K142" s="1686" t="str">
        <f t="shared" si="22"/>
        <v>Pass</v>
      </c>
      <c r="L142" s="1686" t="str">
        <f t="shared" si="22"/>
        <v>Pass</v>
      </c>
      <c r="M142" s="494" t="str">
        <f>IF(AND(M141&gt;=M140, M140&gt;=M139), "Pass", "Fail")</f>
        <v>Pass</v>
      </c>
      <c r="N142" s="1445"/>
    </row>
    <row r="143" spans="1:14" ht="15" customHeight="1" x14ac:dyDescent="0.25">
      <c r="A143" s="664"/>
      <c r="B143" s="2010"/>
      <c r="C143" s="1464" t="s">
        <v>1430</v>
      </c>
      <c r="D143" s="54"/>
      <c r="E143" s="54"/>
      <c r="F143" s="54"/>
      <c r="G143" s="54"/>
      <c r="H143" s="54"/>
      <c r="I143" s="54"/>
      <c r="J143" s="54"/>
      <c r="K143" s="54"/>
      <c r="L143" s="54"/>
      <c r="M143" s="480"/>
      <c r="N143" s="1445"/>
    </row>
    <row r="144" spans="1:14" ht="15" customHeight="1" x14ac:dyDescent="0.25">
      <c r="A144" s="664"/>
      <c r="B144" s="2009" t="s">
        <v>1437</v>
      </c>
      <c r="C144" s="1484" t="s">
        <v>1419</v>
      </c>
      <c r="D144" s="42"/>
      <c r="E144" s="42"/>
      <c r="F144" s="42"/>
      <c r="G144" s="42"/>
      <c r="H144" s="42"/>
      <c r="I144" s="42"/>
      <c r="J144" s="42"/>
      <c r="K144" s="42"/>
      <c r="L144" s="42"/>
      <c r="M144" s="482"/>
      <c r="N144" s="1445"/>
    </row>
    <row r="145" spans="1:14" ht="15" customHeight="1" x14ac:dyDescent="0.25">
      <c r="A145" s="664"/>
      <c r="B145" s="2009"/>
      <c r="C145" s="1463" t="s">
        <v>1420</v>
      </c>
      <c r="D145" s="59"/>
      <c r="E145" s="59"/>
      <c r="F145" s="59"/>
      <c r="G145" s="59"/>
      <c r="H145" s="59"/>
      <c r="I145" s="59"/>
      <c r="J145" s="59"/>
      <c r="K145" s="59"/>
      <c r="L145" s="59"/>
      <c r="M145" s="105"/>
      <c r="N145" s="1445"/>
    </row>
    <row r="146" spans="1:14" ht="15" customHeight="1" x14ac:dyDescent="0.25">
      <c r="A146" s="664"/>
      <c r="B146" s="2009"/>
      <c r="C146" s="1463" t="s">
        <v>1421</v>
      </c>
      <c r="D146" s="59"/>
      <c r="E146" s="59"/>
      <c r="F146" s="59"/>
      <c r="G146" s="59"/>
      <c r="H146" s="59"/>
      <c r="I146" s="59"/>
      <c r="J146" s="59"/>
      <c r="K146" s="59"/>
      <c r="L146" s="59"/>
      <c r="M146" s="105"/>
      <c r="N146" s="1445"/>
    </row>
    <row r="147" spans="1:14" ht="15" customHeight="1" x14ac:dyDescent="0.25">
      <c r="A147" s="664"/>
      <c r="B147" s="2009"/>
      <c r="C147" s="1463" t="s">
        <v>1422</v>
      </c>
      <c r="D147" s="59"/>
      <c r="E147" s="59"/>
      <c r="F147" s="59"/>
      <c r="G147" s="59"/>
      <c r="H147" s="59"/>
      <c r="I147" s="59"/>
      <c r="J147" s="59"/>
      <c r="K147" s="59"/>
      <c r="L147" s="59"/>
      <c r="M147" s="105"/>
      <c r="N147" s="1445"/>
    </row>
    <row r="148" spans="1:14" ht="15" customHeight="1" x14ac:dyDescent="0.25">
      <c r="A148" s="664"/>
      <c r="B148" s="2009"/>
      <c r="C148" s="1460" t="str">
        <f>CONCATENATE("Check: row ", ROW(C147), " ≤ row ", ROW(C146)," ≤ row ", ROW(C145)," ≤ row ", ROW(C144))</f>
        <v>Check: row 147 ≤ row 146 ≤ row 145 ≤ row 144</v>
      </c>
      <c r="D148" s="1685" t="str">
        <f>IF(AND(D147&lt;=D146, D146&lt;=D145, D145&lt;=D144), "Pass", "Fail")</f>
        <v>Pass</v>
      </c>
      <c r="E148" s="1686" t="str">
        <f t="shared" ref="E148:L148" si="23">IF(AND(E147&lt;=E146, E146&lt;=E145, E145&lt;=E144), "Pass", "Fail")</f>
        <v>Pass</v>
      </c>
      <c r="F148" s="1686" t="str">
        <f t="shared" si="23"/>
        <v>Pass</v>
      </c>
      <c r="G148" s="1686" t="str">
        <f t="shared" si="23"/>
        <v>Pass</v>
      </c>
      <c r="H148" s="1686" t="str">
        <f t="shared" si="23"/>
        <v>Pass</v>
      </c>
      <c r="I148" s="1686" t="str">
        <f t="shared" si="23"/>
        <v>Pass</v>
      </c>
      <c r="J148" s="1686" t="str">
        <f t="shared" si="23"/>
        <v>Pass</v>
      </c>
      <c r="K148" s="1686" t="str">
        <f t="shared" si="23"/>
        <v>Pass</v>
      </c>
      <c r="L148" s="1686" t="str">
        <f t="shared" si="23"/>
        <v>Pass</v>
      </c>
      <c r="M148" s="494" t="str">
        <f>IF(AND(M147&lt;=M146, M146&lt;=M145, M145&lt;=M144), "Pass", "Fail")</f>
        <v>Pass</v>
      </c>
      <c r="N148" s="1445"/>
    </row>
    <row r="149" spans="1:14" ht="15" customHeight="1" x14ac:dyDescent="0.25">
      <c r="A149" s="664"/>
      <c r="B149" s="2009"/>
      <c r="C149" s="1463" t="s">
        <v>1423</v>
      </c>
      <c r="D149" s="59"/>
      <c r="E149" s="59"/>
      <c r="F149" s="59"/>
      <c r="G149" s="59"/>
      <c r="H149" s="59"/>
      <c r="I149" s="59"/>
      <c r="J149" s="59"/>
      <c r="K149" s="59"/>
      <c r="L149" s="59"/>
      <c r="M149" s="105"/>
      <c r="N149" s="1445"/>
    </row>
    <row r="150" spans="1:14" ht="15" customHeight="1" x14ac:dyDescent="0.25">
      <c r="A150" s="664"/>
      <c r="B150" s="2009"/>
      <c r="C150" s="1463" t="s">
        <v>1424</v>
      </c>
      <c r="D150" s="59"/>
      <c r="E150" s="59"/>
      <c r="F150" s="59"/>
      <c r="G150" s="59"/>
      <c r="H150" s="59"/>
      <c r="I150" s="59"/>
      <c r="J150" s="59"/>
      <c r="K150" s="59"/>
      <c r="L150" s="59"/>
      <c r="M150" s="105"/>
      <c r="N150" s="1445"/>
    </row>
    <row r="151" spans="1:14" ht="15" customHeight="1" x14ac:dyDescent="0.25">
      <c r="A151" s="664"/>
      <c r="B151" s="2009"/>
      <c r="C151" s="1459" t="s">
        <v>1425</v>
      </c>
      <c r="D151" s="59"/>
      <c r="E151" s="59"/>
      <c r="F151" s="59"/>
      <c r="G151" s="59"/>
      <c r="H151" s="59"/>
      <c r="I151" s="59"/>
      <c r="J151" s="59"/>
      <c r="K151" s="59"/>
      <c r="L151" s="59"/>
      <c r="M151" s="105"/>
      <c r="N151" s="1445"/>
    </row>
    <row r="152" spans="1:14" ht="15" customHeight="1" x14ac:dyDescent="0.25">
      <c r="A152" s="664"/>
      <c r="B152" s="2009"/>
      <c r="C152" s="1459" t="s">
        <v>1426</v>
      </c>
      <c r="D152" s="59"/>
      <c r="E152" s="59"/>
      <c r="F152" s="59"/>
      <c r="G152" s="59"/>
      <c r="H152" s="59"/>
      <c r="I152" s="59"/>
      <c r="J152" s="59"/>
      <c r="K152" s="59"/>
      <c r="L152" s="59"/>
      <c r="M152" s="105"/>
      <c r="N152" s="1445"/>
    </row>
    <row r="153" spans="1:14" ht="15" customHeight="1" x14ac:dyDescent="0.25">
      <c r="A153" s="664"/>
      <c r="B153" s="2009"/>
      <c r="C153" s="1460" t="str">
        <f>CONCATENATE("Check: row ", ROW(C152), " ≤ row ", ROW(C151)," ≤ row ", ROW(C150)," ≤ row ", ROW(C149))</f>
        <v>Check: row 152 ≤ row 151 ≤ row 150 ≤ row 149</v>
      </c>
      <c r="D153" s="1685" t="str">
        <f>IF(AND(D152&lt;=D151, D151&lt;=D150, D150&lt;=D149), "Pass", "Fail")</f>
        <v>Pass</v>
      </c>
      <c r="E153" s="1686" t="str">
        <f t="shared" ref="E153:L153" si="24">IF(AND(E152&lt;=E151, E151&lt;=E150, E150&lt;=E149), "Pass", "Fail")</f>
        <v>Pass</v>
      </c>
      <c r="F153" s="1686" t="str">
        <f t="shared" si="24"/>
        <v>Pass</v>
      </c>
      <c r="G153" s="1686" t="str">
        <f t="shared" si="24"/>
        <v>Pass</v>
      </c>
      <c r="H153" s="1686" t="str">
        <f t="shared" si="24"/>
        <v>Pass</v>
      </c>
      <c r="I153" s="1686" t="str">
        <f t="shared" si="24"/>
        <v>Pass</v>
      </c>
      <c r="J153" s="1686" t="str">
        <f t="shared" si="24"/>
        <v>Pass</v>
      </c>
      <c r="K153" s="1686" t="str">
        <f t="shared" si="24"/>
        <v>Pass</v>
      </c>
      <c r="L153" s="1686" t="str">
        <f t="shared" si="24"/>
        <v>Pass</v>
      </c>
      <c r="M153" s="494" t="str">
        <f>IF(AND(M152&lt;=M151, M151&lt;=M150, M150&lt;=M149), "Pass", "Fail")</f>
        <v>Pass</v>
      </c>
      <c r="N153" s="1445"/>
    </row>
    <row r="154" spans="1:14" ht="15" customHeight="1" x14ac:dyDescent="0.25">
      <c r="A154" s="664"/>
      <c r="B154" s="2009"/>
      <c r="C154" s="1459" t="s">
        <v>1427</v>
      </c>
      <c r="D154" s="59"/>
      <c r="E154" s="59"/>
      <c r="F154" s="59"/>
      <c r="G154" s="59"/>
      <c r="H154" s="59"/>
      <c r="I154" s="59"/>
      <c r="J154" s="59"/>
      <c r="K154" s="59"/>
      <c r="L154" s="59"/>
      <c r="M154" s="105"/>
      <c r="N154" s="1445"/>
    </row>
    <row r="155" spans="1:14" ht="15" customHeight="1" x14ac:dyDescent="0.25">
      <c r="A155" s="664"/>
      <c r="B155" s="2009"/>
      <c r="C155" s="1459" t="s">
        <v>1428</v>
      </c>
      <c r="D155" s="59"/>
      <c r="E155" s="59"/>
      <c r="F155" s="59"/>
      <c r="G155" s="59"/>
      <c r="H155" s="59"/>
      <c r="I155" s="59"/>
      <c r="J155" s="59"/>
      <c r="K155" s="59"/>
      <c r="L155" s="59"/>
      <c r="M155" s="105"/>
      <c r="N155" s="1445"/>
    </row>
    <row r="156" spans="1:14" ht="15" customHeight="1" x14ac:dyDescent="0.25">
      <c r="A156" s="664"/>
      <c r="B156" s="2009"/>
      <c r="C156" s="1459" t="s">
        <v>1429</v>
      </c>
      <c r="D156" s="59"/>
      <c r="E156" s="59"/>
      <c r="F156" s="59"/>
      <c r="G156" s="59"/>
      <c r="H156" s="59"/>
      <c r="I156" s="59"/>
      <c r="J156" s="59"/>
      <c r="K156" s="59"/>
      <c r="L156" s="59"/>
      <c r="M156" s="105"/>
      <c r="N156" s="1445"/>
    </row>
    <row r="157" spans="1:14" ht="15" customHeight="1" x14ac:dyDescent="0.25">
      <c r="A157" s="664"/>
      <c r="B157" s="2009"/>
      <c r="C157" s="1460" t="str">
        <f>CONCATENATE("Check: row ", ROW(C156), " ≥ row ", ROW(C155)," ≥ row ", ROW(C154))</f>
        <v>Check: row 156 ≥ row 155 ≥ row 154</v>
      </c>
      <c r="D157" s="1685" t="str">
        <f>IF(AND(D156&gt;=D155, D155&gt;=D154), "Pass", "Fail")</f>
        <v>Pass</v>
      </c>
      <c r="E157" s="1686" t="str">
        <f t="shared" ref="E157:L157" si="25">IF(AND(E156&gt;=E155, E155&gt;=E154), "Pass", "Fail")</f>
        <v>Pass</v>
      </c>
      <c r="F157" s="1686" t="str">
        <f t="shared" si="25"/>
        <v>Pass</v>
      </c>
      <c r="G157" s="1686" t="str">
        <f t="shared" si="25"/>
        <v>Pass</v>
      </c>
      <c r="H157" s="1686" t="str">
        <f t="shared" si="25"/>
        <v>Pass</v>
      </c>
      <c r="I157" s="1686" t="str">
        <f t="shared" si="25"/>
        <v>Pass</v>
      </c>
      <c r="J157" s="1686" t="str">
        <f t="shared" si="25"/>
        <v>Pass</v>
      </c>
      <c r="K157" s="1686" t="str">
        <f t="shared" si="25"/>
        <v>Pass</v>
      </c>
      <c r="L157" s="1686" t="str">
        <f t="shared" si="25"/>
        <v>Pass</v>
      </c>
      <c r="M157" s="494" t="str">
        <f>IF(AND(M156&gt;=M155, M155&gt;=M154), "Pass", "Fail")</f>
        <v>Pass</v>
      </c>
      <c r="N157" s="1445"/>
    </row>
    <row r="158" spans="1:14" ht="15" customHeight="1" x14ac:dyDescent="0.25">
      <c r="A158" s="664"/>
      <c r="B158" s="2010"/>
      <c r="C158" s="1464" t="s">
        <v>1430</v>
      </c>
      <c r="D158" s="54"/>
      <c r="E158" s="54"/>
      <c r="F158" s="54"/>
      <c r="G158" s="54"/>
      <c r="H158" s="54"/>
      <c r="I158" s="54"/>
      <c r="J158" s="54"/>
      <c r="K158" s="54"/>
      <c r="L158" s="54"/>
      <c r="M158" s="480"/>
      <c r="N158" s="1445"/>
    </row>
    <row r="159" spans="1:14" ht="15" customHeight="1" x14ac:dyDescent="0.25">
      <c r="A159" s="664"/>
      <c r="B159" s="1443"/>
      <c r="D159" s="1443"/>
      <c r="E159" s="1443"/>
      <c r="F159" s="1443"/>
      <c r="G159" s="1443"/>
      <c r="H159" s="1443"/>
      <c r="I159" s="1443"/>
      <c r="J159" s="1443"/>
      <c r="K159" s="1443"/>
      <c r="L159" s="1443"/>
      <c r="M159" s="1443"/>
      <c r="N159" s="1445"/>
    </row>
    <row r="160" spans="1:14" ht="30" customHeight="1" x14ac:dyDescent="0.3">
      <c r="A160" s="619" t="s">
        <v>1438</v>
      </c>
      <c r="B160" s="1476"/>
      <c r="C160" s="1477"/>
      <c r="D160" s="1478"/>
      <c r="E160" s="1478"/>
      <c r="F160" s="1478"/>
      <c r="G160" s="1478"/>
      <c r="H160" s="1478"/>
      <c r="I160" s="1478"/>
      <c r="J160" s="1478"/>
      <c r="K160" s="1478"/>
      <c r="L160" s="1478"/>
      <c r="M160" s="1478"/>
      <c r="N160" s="1479"/>
    </row>
    <row r="161" spans="1:14" ht="15" customHeight="1" x14ac:dyDescent="0.25">
      <c r="A161" s="664"/>
      <c r="B161" s="1450"/>
      <c r="C161" s="1450"/>
      <c r="D161" s="1450"/>
      <c r="E161" s="1450"/>
      <c r="F161" s="1450"/>
      <c r="G161" s="1450"/>
      <c r="H161" s="1450"/>
      <c r="I161" s="1450"/>
      <c r="J161" s="1450"/>
      <c r="K161" s="1450"/>
      <c r="L161" s="1450"/>
      <c r="M161" s="1450"/>
      <c r="N161" s="1445"/>
    </row>
    <row r="162" spans="1:14" ht="15" customHeight="1" x14ac:dyDescent="0.25">
      <c r="A162" s="664"/>
      <c r="B162" s="1999" t="s">
        <v>1439</v>
      </c>
      <c r="C162" s="2000"/>
      <c r="D162" s="51"/>
      <c r="E162" s="51"/>
      <c r="F162" s="51"/>
      <c r="G162" s="51"/>
      <c r="H162" s="51"/>
      <c r="I162" s="51"/>
      <c r="J162" s="51"/>
      <c r="K162" s="59"/>
      <c r="L162" s="59"/>
      <c r="M162" s="417"/>
      <c r="N162" s="1445"/>
    </row>
    <row r="163" spans="1:14" ht="29.25" customHeight="1" x14ac:dyDescent="0.25">
      <c r="A163" s="664"/>
      <c r="B163" s="1988" t="s">
        <v>1440</v>
      </c>
      <c r="C163" s="1989"/>
      <c r="D163" s="51"/>
      <c r="E163" s="51"/>
      <c r="F163" s="51"/>
      <c r="G163" s="51"/>
      <c r="H163" s="51"/>
      <c r="I163" s="51"/>
      <c r="J163" s="51"/>
      <c r="K163" s="51"/>
      <c r="L163" s="51"/>
      <c r="M163" s="444"/>
      <c r="N163" s="1445"/>
    </row>
    <row r="164" spans="1:14" ht="15" customHeight="1" x14ac:dyDescent="0.25">
      <c r="A164" s="664"/>
      <c r="B164" s="1990" t="s">
        <v>1441</v>
      </c>
      <c r="C164" s="1991"/>
      <c r="D164" s="51"/>
      <c r="E164" s="51"/>
      <c r="F164" s="51"/>
      <c r="G164" s="51"/>
      <c r="H164" s="51"/>
      <c r="I164" s="51"/>
      <c r="J164" s="51"/>
      <c r="K164" s="59"/>
      <c r="L164" s="59"/>
      <c r="M164" s="105"/>
      <c r="N164" s="1445"/>
    </row>
    <row r="165" spans="1:14" ht="15" customHeight="1" x14ac:dyDescent="0.25">
      <c r="A165" s="664"/>
      <c r="B165" s="1990" t="s">
        <v>1442</v>
      </c>
      <c r="C165" s="1991"/>
      <c r="D165" s="51"/>
      <c r="E165" s="51"/>
      <c r="F165" s="51"/>
      <c r="G165" s="51"/>
      <c r="H165" s="51"/>
      <c r="I165" s="51"/>
      <c r="J165" s="51"/>
      <c r="K165" s="59"/>
      <c r="L165" s="59"/>
      <c r="M165" s="105"/>
      <c r="N165" s="1445"/>
    </row>
    <row r="166" spans="1:14" ht="15" customHeight="1" x14ac:dyDescent="0.25">
      <c r="A166" s="664"/>
      <c r="B166" s="1990" t="s">
        <v>1443</v>
      </c>
      <c r="C166" s="1991"/>
      <c r="D166" s="51"/>
      <c r="E166" s="51"/>
      <c r="F166" s="51"/>
      <c r="G166" s="51"/>
      <c r="H166" s="51"/>
      <c r="I166" s="51"/>
      <c r="J166" s="51"/>
      <c r="K166" s="59"/>
      <c r="L166" s="59"/>
      <c r="M166" s="105"/>
      <c r="N166" s="1445"/>
    </row>
    <row r="167" spans="1:14" ht="15" customHeight="1" x14ac:dyDescent="0.25">
      <c r="A167" s="664"/>
      <c r="B167" s="1992" t="s">
        <v>1444</v>
      </c>
      <c r="C167" s="1991"/>
      <c r="D167" s="51"/>
      <c r="E167" s="51"/>
      <c r="F167" s="51"/>
      <c r="G167" s="51"/>
      <c r="H167" s="51"/>
      <c r="I167" s="51"/>
      <c r="J167" s="51"/>
      <c r="K167" s="59"/>
      <c r="L167" s="59"/>
      <c r="M167" s="105"/>
      <c r="N167" s="1445"/>
    </row>
    <row r="168" spans="1:14" ht="15" customHeight="1" x14ac:dyDescent="0.25">
      <c r="A168" s="664"/>
      <c r="B168" s="1990" t="s">
        <v>1445</v>
      </c>
      <c r="C168" s="1991"/>
      <c r="D168" s="1465"/>
      <c r="E168" s="1465"/>
      <c r="F168" s="1465"/>
      <c r="G168" s="1465"/>
      <c r="H168" s="1465"/>
      <c r="I168" s="1465"/>
      <c r="J168" s="1465"/>
      <c r="K168" s="70"/>
      <c r="L168" s="70"/>
      <c r="M168" s="400"/>
      <c r="N168" s="1445"/>
    </row>
    <row r="169" spans="1:14" ht="30" customHeight="1" x14ac:dyDescent="0.25">
      <c r="A169" s="664"/>
      <c r="B169" s="1993" t="s">
        <v>1446</v>
      </c>
      <c r="C169" s="1994"/>
      <c r="D169" s="1465"/>
      <c r="E169" s="1465"/>
      <c r="F169" s="1465"/>
      <c r="G169" s="1465"/>
      <c r="H169" s="1465"/>
      <c r="I169" s="1465"/>
      <c r="J169" s="1465"/>
      <c r="K169" s="70"/>
      <c r="L169" s="70"/>
      <c r="M169" s="400"/>
      <c r="N169" s="1445"/>
    </row>
    <row r="170" spans="1:14" ht="15" customHeight="1" x14ac:dyDescent="0.25">
      <c r="A170" s="664"/>
      <c r="B170" s="1995" t="str">
        <f>CONCATENATE("Check: sum of rows ", ROW(B164), " to ", ROW(B167), " ≤ row ", ROW(B169))</f>
        <v>Check: sum of rows 164 to 167 ≤ row 169</v>
      </c>
      <c r="C170" s="1996"/>
      <c r="D170" s="53"/>
      <c r="E170" s="53"/>
      <c r="F170" s="53"/>
      <c r="G170" s="53"/>
      <c r="H170" s="53"/>
      <c r="I170" s="53"/>
      <c r="J170" s="53"/>
      <c r="K170" s="1687" t="str">
        <f>IF(SUM(K164:K167)&lt;=K169, "Pass", "Fail")</f>
        <v>Pass</v>
      </c>
      <c r="L170" s="1687" t="str">
        <f>IF(SUM(L164:L167)&lt;=L169, "Pass", "Fail")</f>
        <v>Pass</v>
      </c>
      <c r="M170" s="1688" t="str">
        <f>IF(SUM(M164:M167)&lt;=M169, "Pass", "Fail")</f>
        <v>Pass</v>
      </c>
      <c r="N170" s="1445"/>
    </row>
    <row r="171" spans="1:14" ht="15" customHeight="1" x14ac:dyDescent="0.25">
      <c r="A171" s="664"/>
      <c r="B171" s="1466"/>
      <c r="C171" s="1466"/>
      <c r="D171" s="1443"/>
      <c r="E171" s="1443"/>
      <c r="F171" s="1443"/>
      <c r="G171" s="1443"/>
      <c r="H171" s="1443"/>
      <c r="I171" s="1443"/>
      <c r="J171" s="1443"/>
      <c r="K171" s="1443"/>
      <c r="L171" s="1443"/>
      <c r="M171" s="1443"/>
      <c r="N171" s="1445"/>
    </row>
    <row r="172" spans="1:14" ht="30" customHeight="1" x14ac:dyDescent="0.3">
      <c r="A172" s="619" t="s">
        <v>1447</v>
      </c>
      <c r="B172" s="1482"/>
      <c r="C172" s="1483"/>
      <c r="D172" s="1478"/>
      <c r="E172" s="1478"/>
      <c r="F172" s="1478"/>
      <c r="G172" s="1478"/>
      <c r="H172" s="1478"/>
      <c r="I172" s="1478"/>
      <c r="J172" s="1478"/>
      <c r="K172" s="1478"/>
      <c r="L172" s="1478"/>
      <c r="M172" s="1478"/>
      <c r="N172" s="1479"/>
    </row>
    <row r="173" spans="1:14" ht="15" customHeight="1" x14ac:dyDescent="0.25">
      <c r="A173" s="664"/>
      <c r="B173" s="1467"/>
      <c r="C173" s="1467"/>
      <c r="D173" s="1450"/>
      <c r="E173" s="1450"/>
      <c r="F173" s="1450"/>
      <c r="G173" s="1450"/>
      <c r="H173" s="1450"/>
      <c r="I173" s="1450"/>
      <c r="J173" s="1450"/>
      <c r="K173" s="1450"/>
      <c r="L173" s="1450"/>
      <c r="M173" s="1450"/>
      <c r="N173" s="1445"/>
    </row>
    <row r="174" spans="1:14" s="1470" customFormat="1" ht="30" customHeight="1" x14ac:dyDescent="0.25">
      <c r="A174" s="664"/>
      <c r="B174" s="1997" t="s">
        <v>1448</v>
      </c>
      <c r="C174" s="1998"/>
      <c r="D174" s="1451"/>
      <c r="E174" s="1451"/>
      <c r="F174" s="1451"/>
      <c r="G174" s="1451"/>
      <c r="H174" s="1451"/>
      <c r="I174" s="1451"/>
      <c r="J174" s="1451"/>
      <c r="K174" s="1451"/>
      <c r="L174" s="1451"/>
      <c r="M174" s="1468"/>
      <c r="N174" s="1469"/>
    </row>
    <row r="175" spans="1:14" ht="15" customHeight="1" x14ac:dyDescent="0.25">
      <c r="A175" s="664"/>
      <c r="B175" s="1987" t="s">
        <v>1449</v>
      </c>
      <c r="C175" s="1982"/>
      <c r="D175" s="51"/>
      <c r="E175" s="51"/>
      <c r="F175" s="51"/>
      <c r="G175" s="51"/>
      <c r="H175" s="51"/>
      <c r="I175" s="51"/>
      <c r="J175" s="51"/>
      <c r="K175" s="51"/>
      <c r="L175" s="105"/>
      <c r="M175" s="105"/>
      <c r="N175" s="1445"/>
    </row>
    <row r="176" spans="1:14" ht="15" customHeight="1" x14ac:dyDescent="0.25">
      <c r="A176" s="664"/>
      <c r="B176" s="1987" t="s">
        <v>1563</v>
      </c>
      <c r="C176" s="1982"/>
      <c r="D176" s="51"/>
      <c r="E176" s="51"/>
      <c r="F176" s="51"/>
      <c r="G176" s="51"/>
      <c r="H176" s="51"/>
      <c r="I176" s="51"/>
      <c r="J176" s="51"/>
      <c r="K176" s="51"/>
      <c r="L176" s="105"/>
      <c r="M176" s="105"/>
      <c r="N176" s="1445"/>
    </row>
    <row r="177" spans="1:14" ht="15" customHeight="1" x14ac:dyDescent="0.25">
      <c r="A177" s="664"/>
      <c r="B177" s="1981" t="s">
        <v>1450</v>
      </c>
      <c r="C177" s="1982"/>
      <c r="D177" s="51"/>
      <c r="E177" s="51"/>
      <c r="F177" s="51"/>
      <c r="G177" s="51"/>
      <c r="H177" s="51"/>
      <c r="I177" s="51"/>
      <c r="J177" s="51"/>
      <c r="K177" s="51"/>
      <c r="L177" s="105"/>
      <c r="M177" s="105"/>
      <c r="N177" s="1445"/>
    </row>
    <row r="178" spans="1:14" ht="15" customHeight="1" x14ac:dyDescent="0.25">
      <c r="A178" s="664"/>
      <c r="B178" s="1981" t="s">
        <v>1451</v>
      </c>
      <c r="C178" s="1982"/>
      <c r="D178" s="51"/>
      <c r="E178" s="51"/>
      <c r="F178" s="51"/>
      <c r="G178" s="51"/>
      <c r="H178" s="51"/>
      <c r="I178" s="51"/>
      <c r="J178" s="51"/>
      <c r="K178" s="51"/>
      <c r="L178" s="105"/>
      <c r="M178" s="105"/>
      <c r="N178" s="1445"/>
    </row>
    <row r="179" spans="1:14" ht="15" customHeight="1" x14ac:dyDescent="0.25">
      <c r="A179" s="664"/>
      <c r="B179" s="1981" t="s">
        <v>1452</v>
      </c>
      <c r="C179" s="1982"/>
      <c r="D179" s="51"/>
      <c r="E179" s="51"/>
      <c r="F179" s="51"/>
      <c r="G179" s="51"/>
      <c r="H179" s="51"/>
      <c r="I179" s="51"/>
      <c r="J179" s="51"/>
      <c r="K179" s="51"/>
      <c r="L179" s="105"/>
      <c r="M179" s="105"/>
      <c r="N179" s="1445"/>
    </row>
    <row r="180" spans="1:14" ht="15" customHeight="1" x14ac:dyDescent="0.25">
      <c r="A180" s="664"/>
      <c r="B180" s="1987" t="s">
        <v>1564</v>
      </c>
      <c r="C180" s="1982"/>
      <c r="D180" s="51"/>
      <c r="E180" s="51"/>
      <c r="F180" s="51"/>
      <c r="G180" s="51"/>
      <c r="H180" s="51"/>
      <c r="I180" s="51"/>
      <c r="J180" s="51"/>
      <c r="K180" s="51"/>
      <c r="L180" s="105"/>
      <c r="M180" s="105"/>
      <c r="N180" s="1445"/>
    </row>
    <row r="181" spans="1:14" ht="15" customHeight="1" x14ac:dyDescent="0.25">
      <c r="A181" s="664"/>
      <c r="B181" s="1987" t="s">
        <v>1565</v>
      </c>
      <c r="C181" s="1982"/>
      <c r="D181" s="51"/>
      <c r="E181" s="51"/>
      <c r="F181" s="51"/>
      <c r="G181" s="51"/>
      <c r="H181" s="51"/>
      <c r="I181" s="51"/>
      <c r="J181" s="51"/>
      <c r="K181" s="51"/>
      <c r="L181" s="105"/>
      <c r="M181" s="105"/>
      <c r="N181" s="1445"/>
    </row>
    <row r="182" spans="1:14" ht="15" customHeight="1" x14ac:dyDescent="0.25">
      <c r="A182" s="1871"/>
      <c r="B182" s="1983" t="str">
        <f>CONCATENATE("Check: row ", ROW(C181), " ≤ row ", ROW(C180), , " ≤ row ", ROW(C179), " ≤ row ", ROW(C178)," ≤ row ", ROW(C177)," ≤ row ", ROW(C176), " ≤ row ", ROW(C175))</f>
        <v>Check: row 181 ≤ row 180 ≤ row 179 ≤ row 178 ≤ row 177 ≤ row 176 ≤ row 175</v>
      </c>
      <c r="C182" s="1984"/>
      <c r="D182" s="51"/>
      <c r="E182" s="51"/>
      <c r="F182" s="51"/>
      <c r="G182" s="51"/>
      <c r="H182" s="51"/>
      <c r="I182" s="51"/>
      <c r="J182" s="51"/>
      <c r="K182" s="51"/>
      <c r="L182" s="1686" t="str">
        <f>IF(AND(L181&lt;=L180, L180&lt;=L179, L179&lt;=L178, L178&lt;=L177, L177&lt;=L176, L176&lt;=L175), "Pass", "Fail")</f>
        <v>Pass</v>
      </c>
      <c r="M182" s="494" t="str">
        <f>IF(AND(M181&lt;=M180, M180&lt;=M179, M179&lt;=M178, M178&lt;=M177, M177&lt;=M176, M176&lt;=M175), "Pass", "Fail")</f>
        <v>Pass</v>
      </c>
      <c r="N182" s="1445"/>
    </row>
    <row r="183" spans="1:14" ht="15" customHeight="1" x14ac:dyDescent="0.25">
      <c r="A183" s="664"/>
      <c r="B183" s="1985" t="s">
        <v>1453</v>
      </c>
      <c r="C183" s="1986"/>
      <c r="D183" s="51"/>
      <c r="E183" s="51"/>
      <c r="F183" s="51"/>
      <c r="G183" s="51"/>
      <c r="H183" s="51"/>
      <c r="I183" s="51"/>
      <c r="J183" s="51"/>
      <c r="K183" s="51"/>
      <c r="L183" s="444"/>
      <c r="M183" s="444"/>
      <c r="N183" s="1445"/>
    </row>
    <row r="184" spans="1:14" ht="15" customHeight="1" x14ac:dyDescent="0.25">
      <c r="A184" s="664"/>
      <c r="B184" s="1981" t="s">
        <v>1454</v>
      </c>
      <c r="C184" s="1982"/>
      <c r="D184" s="51"/>
      <c r="E184" s="51"/>
      <c r="F184" s="51"/>
      <c r="G184" s="51"/>
      <c r="H184" s="51"/>
      <c r="I184" s="51"/>
      <c r="J184" s="51"/>
      <c r="K184" s="51"/>
      <c r="L184" s="105"/>
      <c r="M184" s="105"/>
      <c r="N184" s="1445"/>
    </row>
    <row r="185" spans="1:14" ht="15" customHeight="1" x14ac:dyDescent="0.25">
      <c r="A185" s="664"/>
      <c r="B185" s="1981" t="s">
        <v>1455</v>
      </c>
      <c r="C185" s="1982"/>
      <c r="D185" s="51"/>
      <c r="E185" s="51"/>
      <c r="F185" s="51"/>
      <c r="G185" s="51"/>
      <c r="H185" s="51"/>
      <c r="I185" s="51"/>
      <c r="J185" s="51"/>
      <c r="K185" s="51"/>
      <c r="L185" s="105"/>
      <c r="M185" s="105"/>
      <c r="N185" s="1445"/>
    </row>
    <row r="186" spans="1:14" ht="15" customHeight="1" x14ac:dyDescent="0.25">
      <c r="A186" s="664"/>
      <c r="B186" s="1981" t="s">
        <v>1456</v>
      </c>
      <c r="C186" s="1982"/>
      <c r="D186" s="1471"/>
      <c r="E186" s="1465"/>
      <c r="F186" s="1465"/>
      <c r="G186" s="1465"/>
      <c r="H186" s="1465"/>
      <c r="I186" s="1465"/>
      <c r="J186" s="1465"/>
      <c r="K186" s="1465"/>
      <c r="L186" s="400"/>
      <c r="M186" s="400"/>
      <c r="N186" s="1445"/>
    </row>
    <row r="187" spans="1:14" ht="15" customHeight="1" x14ac:dyDescent="0.25">
      <c r="A187" s="664"/>
      <c r="B187" s="1979" t="str">
        <f>CONCATENATE("Check: row ", ROW(C175), " - (row ", ROW(C184)," + row ", ROW(C185)," + row ", ROW(C186), ") = row ", ROW(C167))</f>
        <v>Check: row 175 - (row 184 + row 185 + row 186) = row 167</v>
      </c>
      <c r="C187" s="1980"/>
      <c r="D187" s="53"/>
      <c r="E187" s="53"/>
      <c r="F187" s="53"/>
      <c r="G187" s="53"/>
      <c r="H187" s="53"/>
      <c r="I187" s="53"/>
      <c r="J187" s="53"/>
      <c r="K187" s="53"/>
      <c r="L187" s="1687" t="str">
        <f>IF(L175-SUM(L184:L186)=L167, "Pass", "Fail")</f>
        <v>Pass</v>
      </c>
      <c r="M187" s="1688" t="str">
        <f>IF(M175-SUM(M184:M186)=M167, "Pass", "Fail")</f>
        <v>Pass</v>
      </c>
      <c r="N187" s="1445"/>
    </row>
    <row r="188" spans="1:14" ht="15" customHeight="1" x14ac:dyDescent="0.25">
      <c r="A188" s="607"/>
      <c r="B188" s="1473"/>
      <c r="C188" s="1473"/>
      <c r="D188" s="1474"/>
      <c r="E188" s="1474"/>
      <c r="F188" s="1474"/>
      <c r="G188" s="1474"/>
      <c r="H188" s="1474"/>
      <c r="I188" s="1474"/>
      <c r="J188" s="1474"/>
      <c r="K188" s="1474"/>
      <c r="L188" s="1474"/>
      <c r="M188" s="1474"/>
      <c r="N188" s="1475"/>
    </row>
    <row r="189" spans="1:14" ht="15" hidden="1" customHeight="1" x14ac:dyDescent="0.25"/>
    <row r="190" spans="1:14" ht="15" hidden="1" customHeight="1" x14ac:dyDescent="0.25"/>
    <row r="191" spans="1:14" ht="15" hidden="1" customHeight="1" x14ac:dyDescent="0.25"/>
    <row r="192" spans="1:14" ht="15" hidden="1" customHeight="1" x14ac:dyDescent="0.25"/>
    <row r="193" ht="15" hidden="1" customHeight="1" x14ac:dyDescent="0.25"/>
  </sheetData>
  <mergeCells count="52">
    <mergeCell ref="B11:C11"/>
    <mergeCell ref="B3:C3"/>
    <mergeCell ref="B7:C7"/>
    <mergeCell ref="B8:C8"/>
    <mergeCell ref="B9:C9"/>
    <mergeCell ref="B10:C10"/>
    <mergeCell ref="B26:C26"/>
    <mergeCell ref="B12:C12"/>
    <mergeCell ref="B13:C13"/>
    <mergeCell ref="B14:C14"/>
    <mergeCell ref="B18:C18"/>
    <mergeCell ref="B19:C19"/>
    <mergeCell ref="B20:C20"/>
    <mergeCell ref="B21:C21"/>
    <mergeCell ref="B22:C22"/>
    <mergeCell ref="B23:C23"/>
    <mergeCell ref="B24:C24"/>
    <mergeCell ref="B25:C25"/>
    <mergeCell ref="B162:C162"/>
    <mergeCell ref="B27:C27"/>
    <mergeCell ref="B28:C28"/>
    <mergeCell ref="B30:C30"/>
    <mergeCell ref="B35:B53"/>
    <mergeCell ref="B54:B68"/>
    <mergeCell ref="B69:B83"/>
    <mergeCell ref="B84:B98"/>
    <mergeCell ref="B99:B113"/>
    <mergeCell ref="B114:B128"/>
    <mergeCell ref="B129:B143"/>
    <mergeCell ref="B144:B158"/>
    <mergeCell ref="B178:C178"/>
    <mergeCell ref="B163:C163"/>
    <mergeCell ref="B164:C164"/>
    <mergeCell ref="B165:C165"/>
    <mergeCell ref="B166:C166"/>
    <mergeCell ref="B167:C167"/>
    <mergeCell ref="B168:C168"/>
    <mergeCell ref="B169:C169"/>
    <mergeCell ref="B170:C170"/>
    <mergeCell ref="B174:C174"/>
    <mergeCell ref="B175:C175"/>
    <mergeCell ref="B177:C177"/>
    <mergeCell ref="B176:C176"/>
    <mergeCell ref="B187:C187"/>
    <mergeCell ref="B179:C179"/>
    <mergeCell ref="B182:C182"/>
    <mergeCell ref="B183:C183"/>
    <mergeCell ref="B184:C184"/>
    <mergeCell ref="B185:C185"/>
    <mergeCell ref="B186:C186"/>
    <mergeCell ref="B180:C180"/>
    <mergeCell ref="B181:C181"/>
  </mergeCells>
  <conditionalFormatting sqref="D41:M41 D48:L48 D52:M52 D58:M58 D63:M63 D67:M67 D73:M73 D78:M78 D82:M82 D88:M88 D93:M93 D97:M97 D103:M103 D108:M108 D112:M112 D118:M118 D123:M123 D127:M127 D133:M133 D138:M138 D142:M142 D148:M148 D153:M153 D157:M157 K170:M170 L182:M182 L187:M187">
    <cfRule type="cellIs" dxfId="303" priority="3" stopIfTrue="1" operator="equal">
      <formula>"Fail"</formula>
    </cfRule>
    <cfRule type="cellIs" dxfId="302" priority="4" stopIfTrue="1" operator="equal">
      <formula>"Pass"</formula>
    </cfRule>
  </conditionalFormatting>
  <conditionalFormatting sqref="M48">
    <cfRule type="cellIs" dxfId="301" priority="1" stopIfTrue="1" operator="equal">
      <formula>"Fail"</formula>
    </cfRule>
    <cfRule type="cellIs" dxfId="300" priority="2" stopIfTrue="1" operator="equal">
      <formula>"Pass"</formula>
    </cfRule>
  </conditionalFormatting>
  <dataValidations count="1">
    <dataValidation type="list" allowBlank="1" showInputMessage="1" showErrorMessage="1" sqref="K162:M162">
      <formula1>OpRisk</formula1>
    </dataValidation>
  </dataValidations>
  <printOptions headings="1"/>
  <pageMargins left="0.70866141732283472" right="0.70866141732283472" top="0.74803149606299213" bottom="0.74803149606299213" header="0.31496062992125984" footer="0.31496062992125984"/>
  <pageSetup paperSize="9" scale="50" pageOrder="overThenDown" orientation="landscape" r:id="rId1"/>
  <headerFooter>
    <oddHeader>&amp;L&amp;"Arial,Bold"&amp;14Basel Committee on Banking Supervision
Basel III monitoring template&amp;C&amp;14&amp;F
&amp;A&amp;R&amp;"Arial,Bold"&amp;14Confidential when completed</oddHeader>
    <oddFooter>&amp;L&amp;14&amp;D  &amp;T&amp;R&amp;14Page &amp;P of &amp;N</oddFooter>
  </headerFooter>
  <rowBreaks count="4" manualBreakCount="4">
    <brk id="31" max="13" man="1"/>
    <brk id="83" max="13" man="1"/>
    <brk id="128" max="13" man="1"/>
    <brk id="171" max="1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CY388"/>
  <sheetViews>
    <sheetView zoomScale="75" zoomScaleNormal="75" workbookViewId="0">
      <pane xSplit="2" ySplit="11" topLeftCell="CS12" activePane="bottomRight" state="frozen"/>
      <selection pane="topRight"/>
      <selection pane="bottomLeft"/>
      <selection pane="bottomRight"/>
    </sheetView>
  </sheetViews>
  <sheetFormatPr defaultColWidth="0" defaultRowHeight="15" customHeight="1" zeroHeight="1" x14ac:dyDescent="0.25"/>
  <cols>
    <col min="1" max="1" width="1.7109375" style="1209" customWidth="1"/>
    <col min="2" max="2" width="80.7109375" style="1150" customWidth="1"/>
    <col min="3" max="3" width="16.7109375" style="1213" customWidth="1"/>
    <col min="4" max="102" width="16.7109375" style="1150" customWidth="1"/>
    <col min="103" max="103" width="1.7109375" style="1150" customWidth="1"/>
    <col min="104" max="16384" width="16.7109375" style="1150" hidden="1"/>
  </cols>
  <sheetData>
    <row r="1" spans="1:103" s="1189" customFormat="1" ht="30.75" x14ac:dyDescent="0.55000000000000004">
      <c r="A1" s="710" t="s">
        <v>1209</v>
      </c>
      <c r="B1" s="711"/>
      <c r="C1" s="1085" t="str">
        <f>CONCATENATE("Reporting unit: ", 'General Info'!$C$40, " ", 'General Info'!$C$39)</f>
        <v xml:space="preserve">Reporting unit: 1 </v>
      </c>
      <c r="D1" s="1188"/>
      <c r="E1" s="1188"/>
      <c r="F1" s="1188"/>
      <c r="G1" s="1188"/>
      <c r="H1" s="1188"/>
      <c r="I1" s="1188"/>
      <c r="J1" s="1188"/>
      <c r="K1" s="1188"/>
      <c r="L1" s="1188"/>
      <c r="N1" s="1188"/>
      <c r="O1" s="1188"/>
      <c r="P1" s="1188"/>
      <c r="Q1" s="1188"/>
      <c r="R1" s="1188"/>
      <c r="S1" s="1188"/>
      <c r="T1" s="1188"/>
      <c r="U1" s="1188"/>
      <c r="V1" s="1188"/>
      <c r="CY1" s="1221"/>
    </row>
    <row r="2" spans="1:103" ht="30" customHeight="1" x14ac:dyDescent="0.25">
      <c r="A2" s="1576"/>
      <c r="C2" s="1585"/>
      <c r="CY2" s="1210"/>
    </row>
    <row r="3" spans="1:103" ht="15" customHeight="1" x14ac:dyDescent="0.2">
      <c r="B3" s="693" t="s">
        <v>1177</v>
      </c>
      <c r="C3" s="1218">
        <v>1</v>
      </c>
      <c r="D3" s="1218">
        <v>2</v>
      </c>
      <c r="E3" s="1218">
        <v>3</v>
      </c>
      <c r="F3" s="1218">
        <v>4</v>
      </c>
      <c r="G3" s="1218">
        <v>5</v>
      </c>
      <c r="H3" s="1218">
        <v>6</v>
      </c>
      <c r="I3" s="1218">
        <v>7</v>
      </c>
      <c r="J3" s="1218">
        <v>8</v>
      </c>
      <c r="K3" s="1218">
        <v>9</v>
      </c>
      <c r="L3" s="1218">
        <v>10</v>
      </c>
      <c r="M3" s="1218">
        <v>11</v>
      </c>
      <c r="N3" s="1218">
        <v>12</v>
      </c>
      <c r="O3" s="1218">
        <v>13</v>
      </c>
      <c r="P3" s="1218">
        <v>14</v>
      </c>
      <c r="Q3" s="1218">
        <v>15</v>
      </c>
      <c r="R3" s="1218">
        <v>16</v>
      </c>
      <c r="S3" s="1218">
        <v>17</v>
      </c>
      <c r="T3" s="1218">
        <v>18</v>
      </c>
      <c r="U3" s="1218">
        <v>19</v>
      </c>
      <c r="V3" s="1218">
        <v>20</v>
      </c>
      <c r="W3" s="1218">
        <v>21</v>
      </c>
      <c r="X3" s="1218">
        <v>22</v>
      </c>
      <c r="Y3" s="1218">
        <v>23</v>
      </c>
      <c r="Z3" s="1218">
        <v>24</v>
      </c>
      <c r="AA3" s="1218">
        <v>25</v>
      </c>
      <c r="AB3" s="1218">
        <v>26</v>
      </c>
      <c r="AC3" s="1218">
        <v>27</v>
      </c>
      <c r="AD3" s="1218">
        <v>28</v>
      </c>
      <c r="AE3" s="1218">
        <v>29</v>
      </c>
      <c r="AF3" s="1218">
        <v>30</v>
      </c>
      <c r="AG3" s="1218">
        <v>31</v>
      </c>
      <c r="AH3" s="1218">
        <v>32</v>
      </c>
      <c r="AI3" s="1218">
        <v>33</v>
      </c>
      <c r="AJ3" s="1218">
        <v>34</v>
      </c>
      <c r="AK3" s="1218">
        <v>35</v>
      </c>
      <c r="AL3" s="1218">
        <v>36</v>
      </c>
      <c r="AM3" s="1218">
        <v>37</v>
      </c>
      <c r="AN3" s="1218">
        <v>38</v>
      </c>
      <c r="AO3" s="1218">
        <v>39</v>
      </c>
      <c r="AP3" s="1218">
        <v>40</v>
      </c>
      <c r="AQ3" s="1218">
        <v>41</v>
      </c>
      <c r="AR3" s="1218">
        <v>42</v>
      </c>
      <c r="AS3" s="1218">
        <v>43</v>
      </c>
      <c r="AT3" s="1218">
        <v>44</v>
      </c>
      <c r="AU3" s="1218">
        <v>45</v>
      </c>
      <c r="AV3" s="1218">
        <v>46</v>
      </c>
      <c r="AW3" s="1218">
        <v>47</v>
      </c>
      <c r="AX3" s="1218">
        <v>48</v>
      </c>
      <c r="AY3" s="1218">
        <v>49</v>
      </c>
      <c r="AZ3" s="1218">
        <v>50</v>
      </c>
      <c r="BA3" s="1218">
        <v>51</v>
      </c>
      <c r="BB3" s="1218">
        <v>52</v>
      </c>
      <c r="BC3" s="1218">
        <v>53</v>
      </c>
      <c r="BD3" s="1218">
        <v>54</v>
      </c>
      <c r="BE3" s="1218">
        <v>55</v>
      </c>
      <c r="BF3" s="1218">
        <v>56</v>
      </c>
      <c r="BG3" s="1218">
        <v>57</v>
      </c>
      <c r="BH3" s="1218">
        <v>58</v>
      </c>
      <c r="BI3" s="1218">
        <v>59</v>
      </c>
      <c r="BJ3" s="1218">
        <v>60</v>
      </c>
      <c r="BK3" s="1218">
        <v>61</v>
      </c>
      <c r="BL3" s="1218">
        <v>62</v>
      </c>
      <c r="BM3" s="1218">
        <v>63</v>
      </c>
      <c r="BN3" s="1218">
        <v>64</v>
      </c>
      <c r="BO3" s="1218">
        <v>65</v>
      </c>
      <c r="BP3" s="1218">
        <v>66</v>
      </c>
      <c r="BQ3" s="1218">
        <v>67</v>
      </c>
      <c r="BR3" s="1218">
        <v>68</v>
      </c>
      <c r="BS3" s="1218">
        <v>69</v>
      </c>
      <c r="BT3" s="1218">
        <v>70</v>
      </c>
      <c r="BU3" s="1218">
        <v>71</v>
      </c>
      <c r="BV3" s="1218">
        <v>72</v>
      </c>
      <c r="BW3" s="1218">
        <v>73</v>
      </c>
      <c r="BX3" s="1218">
        <v>74</v>
      </c>
      <c r="BY3" s="1218">
        <v>75</v>
      </c>
      <c r="BZ3" s="1218">
        <v>76</v>
      </c>
      <c r="CA3" s="1218">
        <v>77</v>
      </c>
      <c r="CB3" s="1218">
        <v>78</v>
      </c>
      <c r="CC3" s="1218">
        <v>79</v>
      </c>
      <c r="CD3" s="1218">
        <v>80</v>
      </c>
      <c r="CE3" s="1218">
        <v>81</v>
      </c>
      <c r="CF3" s="1218">
        <v>82</v>
      </c>
      <c r="CG3" s="1218">
        <v>83</v>
      </c>
      <c r="CH3" s="1218">
        <v>84</v>
      </c>
      <c r="CI3" s="1218">
        <v>85</v>
      </c>
      <c r="CJ3" s="1218">
        <v>86</v>
      </c>
      <c r="CK3" s="1218">
        <v>87</v>
      </c>
      <c r="CL3" s="1218">
        <v>88</v>
      </c>
      <c r="CM3" s="1218">
        <v>89</v>
      </c>
      <c r="CN3" s="1218">
        <v>90</v>
      </c>
      <c r="CO3" s="1218">
        <v>91</v>
      </c>
      <c r="CP3" s="1218">
        <v>92</v>
      </c>
      <c r="CQ3" s="1218">
        <v>93</v>
      </c>
      <c r="CR3" s="1218">
        <v>94</v>
      </c>
      <c r="CS3" s="1218">
        <v>95</v>
      </c>
      <c r="CT3" s="1218">
        <v>96</v>
      </c>
      <c r="CU3" s="1218">
        <v>97</v>
      </c>
      <c r="CV3" s="1218">
        <v>98</v>
      </c>
      <c r="CW3" s="1218">
        <v>99</v>
      </c>
      <c r="CX3" s="1219">
        <v>100</v>
      </c>
      <c r="CY3" s="1210"/>
    </row>
    <row r="4" spans="1:103" ht="15" customHeight="1" x14ac:dyDescent="0.25">
      <c r="B4" s="1583" t="s">
        <v>1178</v>
      </c>
      <c r="C4" s="1220"/>
      <c r="D4" s="1220"/>
      <c r="E4" s="1220"/>
      <c r="F4" s="1220"/>
      <c r="G4" s="1220"/>
      <c r="H4" s="1220"/>
      <c r="I4" s="1220"/>
      <c r="J4" s="1220"/>
      <c r="K4" s="1220"/>
      <c r="L4" s="1220"/>
      <c r="M4" s="1220"/>
      <c r="N4" s="1220"/>
      <c r="O4" s="1220"/>
      <c r="P4" s="1220"/>
      <c r="Q4" s="1220"/>
      <c r="R4" s="1220"/>
      <c r="S4" s="1220"/>
      <c r="T4" s="1220"/>
      <c r="U4" s="1220"/>
      <c r="V4" s="1220"/>
      <c r="W4" s="1220"/>
      <c r="X4" s="1220"/>
      <c r="Y4" s="1220"/>
      <c r="Z4" s="1220"/>
      <c r="AA4" s="1220"/>
      <c r="AB4" s="1220"/>
      <c r="AC4" s="1220"/>
      <c r="AD4" s="1220"/>
      <c r="AE4" s="1220"/>
      <c r="AF4" s="1220"/>
      <c r="AG4" s="1220"/>
      <c r="AH4" s="1220"/>
      <c r="AI4" s="1220"/>
      <c r="AJ4" s="1220"/>
      <c r="AK4" s="1220"/>
      <c r="AL4" s="1220"/>
      <c r="AM4" s="1220"/>
      <c r="AN4" s="1220"/>
      <c r="AO4" s="1220"/>
      <c r="AP4" s="1220"/>
      <c r="AQ4" s="1220"/>
      <c r="AR4" s="1220"/>
      <c r="AS4" s="1220"/>
      <c r="AT4" s="1220"/>
      <c r="AU4" s="1220"/>
      <c r="AV4" s="1220"/>
      <c r="AW4" s="1220"/>
      <c r="AX4" s="1220"/>
      <c r="AY4" s="1220"/>
      <c r="AZ4" s="1220"/>
      <c r="BA4" s="1220"/>
      <c r="BB4" s="1220"/>
      <c r="BC4" s="1220"/>
      <c r="BD4" s="1220"/>
      <c r="BE4" s="1220"/>
      <c r="BF4" s="1220"/>
      <c r="BG4" s="1220"/>
      <c r="BH4" s="1220"/>
      <c r="BI4" s="1220"/>
      <c r="BJ4" s="1220"/>
      <c r="BK4" s="1220"/>
      <c r="BL4" s="1220"/>
      <c r="BM4" s="1220"/>
      <c r="BN4" s="1220"/>
      <c r="BO4" s="1220"/>
      <c r="BP4" s="1220"/>
      <c r="BQ4" s="1220"/>
      <c r="BR4" s="1220"/>
      <c r="BS4" s="1220"/>
      <c r="BT4" s="1220"/>
      <c r="BU4" s="1220"/>
      <c r="BV4" s="1220"/>
      <c r="BW4" s="1220"/>
      <c r="BX4" s="1220"/>
      <c r="BY4" s="1220"/>
      <c r="BZ4" s="1220"/>
      <c r="CA4" s="1220"/>
      <c r="CB4" s="1220"/>
      <c r="CC4" s="1220"/>
      <c r="CD4" s="1220"/>
      <c r="CE4" s="1220"/>
      <c r="CF4" s="1220"/>
      <c r="CG4" s="1220"/>
      <c r="CH4" s="1220"/>
      <c r="CI4" s="1220"/>
      <c r="CJ4" s="1220"/>
      <c r="CK4" s="1220"/>
      <c r="CL4" s="1220"/>
      <c r="CM4" s="1220"/>
      <c r="CN4" s="1220"/>
      <c r="CO4" s="1220"/>
      <c r="CP4" s="1220"/>
      <c r="CQ4" s="1220"/>
      <c r="CR4" s="1220"/>
      <c r="CS4" s="1220"/>
      <c r="CT4" s="1220"/>
      <c r="CU4" s="1220"/>
      <c r="CV4" s="1220"/>
      <c r="CW4" s="1220"/>
      <c r="CX4" s="1214"/>
      <c r="CY4" s="1210"/>
    </row>
    <row r="5" spans="1:103" ht="15" customHeight="1" x14ac:dyDescent="0.25">
      <c r="B5" s="705" t="s">
        <v>1179</v>
      </c>
      <c r="C5" s="1193"/>
      <c r="D5" s="1193"/>
      <c r="E5" s="1193"/>
      <c r="F5" s="1193"/>
      <c r="G5" s="1193"/>
      <c r="H5" s="1193"/>
      <c r="I5" s="1193"/>
      <c r="J5" s="1193"/>
      <c r="K5" s="1193"/>
      <c r="L5" s="1193"/>
      <c r="M5" s="1193"/>
      <c r="N5" s="1193"/>
      <c r="O5" s="1193"/>
      <c r="P5" s="1193"/>
      <c r="Q5" s="1193"/>
      <c r="R5" s="1193"/>
      <c r="S5" s="1193"/>
      <c r="T5" s="1193"/>
      <c r="U5" s="1193"/>
      <c r="V5" s="1193"/>
      <c r="W5" s="1193"/>
      <c r="X5" s="1193"/>
      <c r="Y5" s="1193"/>
      <c r="Z5" s="1193"/>
      <c r="AA5" s="1193"/>
      <c r="AB5" s="1193"/>
      <c r="AC5" s="1193"/>
      <c r="AD5" s="1193"/>
      <c r="AE5" s="1193"/>
      <c r="AF5" s="1193"/>
      <c r="AG5" s="1193"/>
      <c r="AH5" s="1193"/>
      <c r="AI5" s="1193"/>
      <c r="AJ5" s="1193"/>
      <c r="AK5" s="1193"/>
      <c r="AL5" s="1193"/>
      <c r="AM5" s="1193"/>
      <c r="AN5" s="1193"/>
      <c r="AO5" s="1193"/>
      <c r="AP5" s="1193"/>
      <c r="AQ5" s="1193"/>
      <c r="AR5" s="1193"/>
      <c r="AS5" s="1193"/>
      <c r="AT5" s="1193"/>
      <c r="AU5" s="1193"/>
      <c r="AV5" s="1193"/>
      <c r="AW5" s="1193"/>
      <c r="AX5" s="1193"/>
      <c r="AY5" s="1193"/>
      <c r="AZ5" s="1193"/>
      <c r="BA5" s="1193"/>
      <c r="BB5" s="1193"/>
      <c r="BC5" s="1193"/>
      <c r="BD5" s="1193"/>
      <c r="BE5" s="1193"/>
      <c r="BF5" s="1193"/>
      <c r="BG5" s="1193"/>
      <c r="BH5" s="1193"/>
      <c r="BI5" s="1193"/>
      <c r="BJ5" s="1193"/>
      <c r="BK5" s="1193"/>
      <c r="BL5" s="1193"/>
      <c r="BM5" s="1193"/>
      <c r="BN5" s="1193"/>
      <c r="BO5" s="1193"/>
      <c r="BP5" s="1193"/>
      <c r="BQ5" s="1193"/>
      <c r="BR5" s="1193"/>
      <c r="BS5" s="1193"/>
      <c r="BT5" s="1193"/>
      <c r="BU5" s="1193"/>
      <c r="BV5" s="1193"/>
      <c r="BW5" s="1193"/>
      <c r="BX5" s="1193"/>
      <c r="BY5" s="1193"/>
      <c r="BZ5" s="1193"/>
      <c r="CA5" s="1193"/>
      <c r="CB5" s="1193"/>
      <c r="CC5" s="1193"/>
      <c r="CD5" s="1193"/>
      <c r="CE5" s="1193"/>
      <c r="CF5" s="1193"/>
      <c r="CG5" s="1193"/>
      <c r="CH5" s="1193"/>
      <c r="CI5" s="1193"/>
      <c r="CJ5" s="1193"/>
      <c r="CK5" s="1193"/>
      <c r="CL5" s="1193"/>
      <c r="CM5" s="1193"/>
      <c r="CN5" s="1193"/>
      <c r="CO5" s="1193"/>
      <c r="CP5" s="1193"/>
      <c r="CQ5" s="1193"/>
      <c r="CR5" s="1193"/>
      <c r="CS5" s="1193"/>
      <c r="CT5" s="1193"/>
      <c r="CU5" s="1193"/>
      <c r="CV5" s="1193"/>
      <c r="CW5" s="1193"/>
      <c r="CX5" s="1215"/>
      <c r="CY5" s="1210"/>
    </row>
    <row r="6" spans="1:103" ht="15" customHeight="1" x14ac:dyDescent="0.25">
      <c r="B6" s="705" t="s">
        <v>1180</v>
      </c>
      <c r="C6" s="1193"/>
      <c r="D6" s="1193"/>
      <c r="E6" s="1193"/>
      <c r="F6" s="1193"/>
      <c r="G6" s="1193"/>
      <c r="H6" s="1193"/>
      <c r="I6" s="1193"/>
      <c r="J6" s="1193"/>
      <c r="K6" s="1193"/>
      <c r="L6" s="1193"/>
      <c r="M6" s="1193"/>
      <c r="N6" s="1193"/>
      <c r="O6" s="1193"/>
      <c r="P6" s="1193"/>
      <c r="Q6" s="1193"/>
      <c r="R6" s="1193"/>
      <c r="S6" s="1193"/>
      <c r="T6" s="1193"/>
      <c r="U6" s="1193"/>
      <c r="V6" s="1193"/>
      <c r="W6" s="1193"/>
      <c r="X6" s="1193"/>
      <c r="Y6" s="1193"/>
      <c r="Z6" s="1193"/>
      <c r="AA6" s="1193"/>
      <c r="AB6" s="1193"/>
      <c r="AC6" s="1193"/>
      <c r="AD6" s="1193"/>
      <c r="AE6" s="1193"/>
      <c r="AF6" s="1193"/>
      <c r="AG6" s="1193"/>
      <c r="AH6" s="1193"/>
      <c r="AI6" s="1193"/>
      <c r="AJ6" s="1193"/>
      <c r="AK6" s="1193"/>
      <c r="AL6" s="1193"/>
      <c r="AM6" s="1193"/>
      <c r="AN6" s="1193"/>
      <c r="AO6" s="1193"/>
      <c r="AP6" s="1193"/>
      <c r="AQ6" s="1193"/>
      <c r="AR6" s="1193"/>
      <c r="AS6" s="1193"/>
      <c r="AT6" s="1193"/>
      <c r="AU6" s="1193"/>
      <c r="AV6" s="1193"/>
      <c r="AW6" s="1193"/>
      <c r="AX6" s="1193"/>
      <c r="AY6" s="1193"/>
      <c r="AZ6" s="1193"/>
      <c r="BA6" s="1193"/>
      <c r="BB6" s="1193"/>
      <c r="BC6" s="1193"/>
      <c r="BD6" s="1193"/>
      <c r="BE6" s="1193"/>
      <c r="BF6" s="1193"/>
      <c r="BG6" s="1193"/>
      <c r="BH6" s="1193"/>
      <c r="BI6" s="1193"/>
      <c r="BJ6" s="1193"/>
      <c r="BK6" s="1193"/>
      <c r="BL6" s="1193"/>
      <c r="BM6" s="1193"/>
      <c r="BN6" s="1193"/>
      <c r="BO6" s="1193"/>
      <c r="BP6" s="1193"/>
      <c r="BQ6" s="1193"/>
      <c r="BR6" s="1193"/>
      <c r="BS6" s="1193"/>
      <c r="BT6" s="1193"/>
      <c r="BU6" s="1193"/>
      <c r="BV6" s="1193"/>
      <c r="BW6" s="1193"/>
      <c r="BX6" s="1193"/>
      <c r="BY6" s="1193"/>
      <c r="BZ6" s="1193"/>
      <c r="CA6" s="1193"/>
      <c r="CB6" s="1193"/>
      <c r="CC6" s="1193"/>
      <c r="CD6" s="1193"/>
      <c r="CE6" s="1193"/>
      <c r="CF6" s="1193"/>
      <c r="CG6" s="1193"/>
      <c r="CH6" s="1193"/>
      <c r="CI6" s="1193"/>
      <c r="CJ6" s="1193"/>
      <c r="CK6" s="1193"/>
      <c r="CL6" s="1193"/>
      <c r="CM6" s="1193"/>
      <c r="CN6" s="1193"/>
      <c r="CO6" s="1193"/>
      <c r="CP6" s="1193"/>
      <c r="CQ6" s="1193"/>
      <c r="CR6" s="1193"/>
      <c r="CS6" s="1193"/>
      <c r="CT6" s="1193"/>
      <c r="CU6" s="1193"/>
      <c r="CV6" s="1193"/>
      <c r="CW6" s="1193"/>
      <c r="CX6" s="1215"/>
      <c r="CY6" s="1210"/>
    </row>
    <row r="7" spans="1:103" ht="30" customHeight="1" x14ac:dyDescent="0.25">
      <c r="B7" s="1228" t="s">
        <v>1181</v>
      </c>
      <c r="C7" s="1193"/>
      <c r="D7" s="1193"/>
      <c r="E7" s="1193"/>
      <c r="F7" s="1193"/>
      <c r="G7" s="1193"/>
      <c r="H7" s="1193"/>
      <c r="I7" s="1193"/>
      <c r="J7" s="1193"/>
      <c r="K7" s="1193"/>
      <c r="L7" s="1193"/>
      <c r="M7" s="1193"/>
      <c r="N7" s="1193"/>
      <c r="O7" s="1193"/>
      <c r="P7" s="1193"/>
      <c r="Q7" s="1193"/>
      <c r="R7" s="1193"/>
      <c r="S7" s="1193"/>
      <c r="T7" s="1193"/>
      <c r="U7" s="1193"/>
      <c r="V7" s="1193"/>
      <c r="W7" s="1193"/>
      <c r="X7" s="1193"/>
      <c r="Y7" s="1193"/>
      <c r="Z7" s="1193"/>
      <c r="AA7" s="1193"/>
      <c r="AB7" s="1193"/>
      <c r="AC7" s="1193"/>
      <c r="AD7" s="1193"/>
      <c r="AE7" s="1193"/>
      <c r="AF7" s="1193"/>
      <c r="AG7" s="1193"/>
      <c r="AH7" s="1193"/>
      <c r="AI7" s="1193"/>
      <c r="AJ7" s="1193"/>
      <c r="AK7" s="1193"/>
      <c r="AL7" s="1193"/>
      <c r="AM7" s="1193"/>
      <c r="AN7" s="1193"/>
      <c r="AO7" s="1193"/>
      <c r="AP7" s="1193"/>
      <c r="AQ7" s="1193"/>
      <c r="AR7" s="1193"/>
      <c r="AS7" s="1193"/>
      <c r="AT7" s="1193"/>
      <c r="AU7" s="1193"/>
      <c r="AV7" s="1193"/>
      <c r="AW7" s="1193"/>
      <c r="AX7" s="1193"/>
      <c r="AY7" s="1193"/>
      <c r="AZ7" s="1193"/>
      <c r="BA7" s="1193"/>
      <c r="BB7" s="1193"/>
      <c r="BC7" s="1193"/>
      <c r="BD7" s="1193"/>
      <c r="BE7" s="1193"/>
      <c r="BF7" s="1193"/>
      <c r="BG7" s="1193"/>
      <c r="BH7" s="1193"/>
      <c r="BI7" s="1193"/>
      <c r="BJ7" s="1193"/>
      <c r="BK7" s="1193"/>
      <c r="BL7" s="1193"/>
      <c r="BM7" s="1193"/>
      <c r="BN7" s="1193"/>
      <c r="BO7" s="1193"/>
      <c r="BP7" s="1193"/>
      <c r="BQ7" s="1193"/>
      <c r="BR7" s="1193"/>
      <c r="BS7" s="1193"/>
      <c r="BT7" s="1193"/>
      <c r="BU7" s="1193"/>
      <c r="BV7" s="1193"/>
      <c r="BW7" s="1193"/>
      <c r="BX7" s="1193"/>
      <c r="BY7" s="1193"/>
      <c r="BZ7" s="1193"/>
      <c r="CA7" s="1193"/>
      <c r="CB7" s="1193"/>
      <c r="CC7" s="1193"/>
      <c r="CD7" s="1193"/>
      <c r="CE7" s="1193"/>
      <c r="CF7" s="1193"/>
      <c r="CG7" s="1193"/>
      <c r="CH7" s="1193"/>
      <c r="CI7" s="1193"/>
      <c r="CJ7" s="1193"/>
      <c r="CK7" s="1193"/>
      <c r="CL7" s="1193"/>
      <c r="CM7" s="1193"/>
      <c r="CN7" s="1193"/>
      <c r="CO7" s="1193"/>
      <c r="CP7" s="1193"/>
      <c r="CQ7" s="1193"/>
      <c r="CR7" s="1193"/>
      <c r="CS7" s="1193"/>
      <c r="CT7" s="1193"/>
      <c r="CU7" s="1193"/>
      <c r="CV7" s="1193"/>
      <c r="CW7" s="1193"/>
      <c r="CX7" s="1215"/>
      <c r="CY7" s="1210"/>
    </row>
    <row r="8" spans="1:103" ht="15" customHeight="1" x14ac:dyDescent="0.25">
      <c r="B8" s="705" t="s">
        <v>1182</v>
      </c>
      <c r="C8" s="645" t="str">
        <f>IF(OR(ISNUMBER(C20),ISNUMBER(C26),ISNUMBER(C28),ISNUMBER(C39),ISNUMBER(C12),),SUM(C20,C26,C28,C39,C12),"")</f>
        <v/>
      </c>
      <c r="D8" s="645" t="str">
        <f t="shared" ref="D8:BO8" si="0">IF(OR(ISNUMBER(D20),ISNUMBER(D26),ISNUMBER(D28),ISNUMBER(D39),ISNUMBER(D12),),SUM(D20,D26,D28,D39,D12),"")</f>
        <v/>
      </c>
      <c r="E8" s="645" t="str">
        <f t="shared" si="0"/>
        <v/>
      </c>
      <c r="F8" s="645" t="str">
        <f t="shared" si="0"/>
        <v/>
      </c>
      <c r="G8" s="645" t="str">
        <f t="shared" si="0"/>
        <v/>
      </c>
      <c r="H8" s="645" t="str">
        <f t="shared" si="0"/>
        <v/>
      </c>
      <c r="I8" s="645" t="str">
        <f t="shared" si="0"/>
        <v/>
      </c>
      <c r="J8" s="645" t="str">
        <f t="shared" si="0"/>
        <v/>
      </c>
      <c r="K8" s="645" t="str">
        <f t="shared" si="0"/>
        <v/>
      </c>
      <c r="L8" s="645" t="str">
        <f t="shared" si="0"/>
        <v/>
      </c>
      <c r="M8" s="645" t="str">
        <f t="shared" si="0"/>
        <v/>
      </c>
      <c r="N8" s="645" t="str">
        <f t="shared" si="0"/>
        <v/>
      </c>
      <c r="O8" s="645" t="str">
        <f t="shared" si="0"/>
        <v/>
      </c>
      <c r="P8" s="645" t="str">
        <f t="shared" si="0"/>
        <v/>
      </c>
      <c r="Q8" s="645" t="str">
        <f t="shared" si="0"/>
        <v/>
      </c>
      <c r="R8" s="645" t="str">
        <f t="shared" si="0"/>
        <v/>
      </c>
      <c r="S8" s="645" t="str">
        <f t="shared" si="0"/>
        <v/>
      </c>
      <c r="T8" s="645" t="str">
        <f t="shared" si="0"/>
        <v/>
      </c>
      <c r="U8" s="645" t="str">
        <f t="shared" si="0"/>
        <v/>
      </c>
      <c r="V8" s="645" t="str">
        <f t="shared" si="0"/>
        <v/>
      </c>
      <c r="W8" s="645" t="str">
        <f t="shared" si="0"/>
        <v/>
      </c>
      <c r="X8" s="645" t="str">
        <f t="shared" si="0"/>
        <v/>
      </c>
      <c r="Y8" s="645" t="str">
        <f t="shared" si="0"/>
        <v/>
      </c>
      <c r="Z8" s="645" t="str">
        <f t="shared" si="0"/>
        <v/>
      </c>
      <c r="AA8" s="645" t="str">
        <f t="shared" si="0"/>
        <v/>
      </c>
      <c r="AB8" s="645" t="str">
        <f t="shared" si="0"/>
        <v/>
      </c>
      <c r="AC8" s="645" t="str">
        <f t="shared" si="0"/>
        <v/>
      </c>
      <c r="AD8" s="645" t="str">
        <f t="shared" si="0"/>
        <v/>
      </c>
      <c r="AE8" s="645" t="str">
        <f t="shared" si="0"/>
        <v/>
      </c>
      <c r="AF8" s="645" t="str">
        <f t="shared" si="0"/>
        <v/>
      </c>
      <c r="AG8" s="645" t="str">
        <f t="shared" si="0"/>
        <v/>
      </c>
      <c r="AH8" s="645" t="str">
        <f t="shared" si="0"/>
        <v/>
      </c>
      <c r="AI8" s="645" t="str">
        <f t="shared" si="0"/>
        <v/>
      </c>
      <c r="AJ8" s="645" t="str">
        <f t="shared" si="0"/>
        <v/>
      </c>
      <c r="AK8" s="645" t="str">
        <f t="shared" si="0"/>
        <v/>
      </c>
      <c r="AL8" s="645" t="str">
        <f t="shared" si="0"/>
        <v/>
      </c>
      <c r="AM8" s="645" t="str">
        <f t="shared" si="0"/>
        <v/>
      </c>
      <c r="AN8" s="645" t="str">
        <f t="shared" si="0"/>
        <v/>
      </c>
      <c r="AO8" s="645" t="str">
        <f t="shared" si="0"/>
        <v/>
      </c>
      <c r="AP8" s="645" t="str">
        <f t="shared" si="0"/>
        <v/>
      </c>
      <c r="AQ8" s="645" t="str">
        <f t="shared" si="0"/>
        <v/>
      </c>
      <c r="AR8" s="645" t="str">
        <f t="shared" si="0"/>
        <v/>
      </c>
      <c r="AS8" s="645" t="str">
        <f t="shared" si="0"/>
        <v/>
      </c>
      <c r="AT8" s="645" t="str">
        <f t="shared" si="0"/>
        <v/>
      </c>
      <c r="AU8" s="645" t="str">
        <f t="shared" si="0"/>
        <v/>
      </c>
      <c r="AV8" s="645" t="str">
        <f t="shared" si="0"/>
        <v/>
      </c>
      <c r="AW8" s="645" t="str">
        <f t="shared" si="0"/>
        <v/>
      </c>
      <c r="AX8" s="645" t="str">
        <f t="shared" si="0"/>
        <v/>
      </c>
      <c r="AY8" s="645" t="str">
        <f t="shared" si="0"/>
        <v/>
      </c>
      <c r="AZ8" s="645" t="str">
        <f t="shared" si="0"/>
        <v/>
      </c>
      <c r="BA8" s="645" t="str">
        <f t="shared" si="0"/>
        <v/>
      </c>
      <c r="BB8" s="645" t="str">
        <f t="shared" si="0"/>
        <v/>
      </c>
      <c r="BC8" s="645" t="str">
        <f t="shared" si="0"/>
        <v/>
      </c>
      <c r="BD8" s="645" t="str">
        <f t="shared" si="0"/>
        <v/>
      </c>
      <c r="BE8" s="645" t="str">
        <f t="shared" si="0"/>
        <v/>
      </c>
      <c r="BF8" s="645" t="str">
        <f t="shared" si="0"/>
        <v/>
      </c>
      <c r="BG8" s="645" t="str">
        <f t="shared" si="0"/>
        <v/>
      </c>
      <c r="BH8" s="645" t="str">
        <f t="shared" si="0"/>
        <v/>
      </c>
      <c r="BI8" s="645" t="str">
        <f t="shared" si="0"/>
        <v/>
      </c>
      <c r="BJ8" s="645" t="str">
        <f t="shared" si="0"/>
        <v/>
      </c>
      <c r="BK8" s="645" t="str">
        <f t="shared" si="0"/>
        <v/>
      </c>
      <c r="BL8" s="645" t="str">
        <f t="shared" si="0"/>
        <v/>
      </c>
      <c r="BM8" s="645" t="str">
        <f t="shared" si="0"/>
        <v/>
      </c>
      <c r="BN8" s="645" t="str">
        <f t="shared" si="0"/>
        <v/>
      </c>
      <c r="BO8" s="645" t="str">
        <f t="shared" si="0"/>
        <v/>
      </c>
      <c r="BP8" s="645" t="str">
        <f t="shared" ref="BP8:CX8" si="1">IF(OR(ISNUMBER(BP20),ISNUMBER(BP26),ISNUMBER(BP28),ISNUMBER(BP39),ISNUMBER(BP12),),SUM(BP20,BP26,BP28,BP39,BP12),"")</f>
        <v/>
      </c>
      <c r="BQ8" s="645" t="str">
        <f t="shared" si="1"/>
        <v/>
      </c>
      <c r="BR8" s="645" t="str">
        <f t="shared" si="1"/>
        <v/>
      </c>
      <c r="BS8" s="645" t="str">
        <f t="shared" si="1"/>
        <v/>
      </c>
      <c r="BT8" s="645" t="str">
        <f t="shared" si="1"/>
        <v/>
      </c>
      <c r="BU8" s="645" t="str">
        <f t="shared" si="1"/>
        <v/>
      </c>
      <c r="BV8" s="645" t="str">
        <f t="shared" si="1"/>
        <v/>
      </c>
      <c r="BW8" s="645" t="str">
        <f t="shared" si="1"/>
        <v/>
      </c>
      <c r="BX8" s="645" t="str">
        <f t="shared" si="1"/>
        <v/>
      </c>
      <c r="BY8" s="645" t="str">
        <f t="shared" si="1"/>
        <v/>
      </c>
      <c r="BZ8" s="645" t="str">
        <f t="shared" si="1"/>
        <v/>
      </c>
      <c r="CA8" s="645" t="str">
        <f t="shared" si="1"/>
        <v/>
      </c>
      <c r="CB8" s="645" t="str">
        <f t="shared" si="1"/>
        <v/>
      </c>
      <c r="CC8" s="645" t="str">
        <f t="shared" si="1"/>
        <v/>
      </c>
      <c r="CD8" s="645" t="str">
        <f t="shared" si="1"/>
        <v/>
      </c>
      <c r="CE8" s="645" t="str">
        <f t="shared" si="1"/>
        <v/>
      </c>
      <c r="CF8" s="645" t="str">
        <f t="shared" si="1"/>
        <v/>
      </c>
      <c r="CG8" s="645" t="str">
        <f t="shared" si="1"/>
        <v/>
      </c>
      <c r="CH8" s="645" t="str">
        <f t="shared" si="1"/>
        <v/>
      </c>
      <c r="CI8" s="645" t="str">
        <f t="shared" si="1"/>
        <v/>
      </c>
      <c r="CJ8" s="645" t="str">
        <f t="shared" si="1"/>
        <v/>
      </c>
      <c r="CK8" s="645" t="str">
        <f t="shared" si="1"/>
        <v/>
      </c>
      <c r="CL8" s="645" t="str">
        <f t="shared" si="1"/>
        <v/>
      </c>
      <c r="CM8" s="645" t="str">
        <f t="shared" si="1"/>
        <v/>
      </c>
      <c r="CN8" s="645" t="str">
        <f t="shared" si="1"/>
        <v/>
      </c>
      <c r="CO8" s="645" t="str">
        <f t="shared" si="1"/>
        <v/>
      </c>
      <c r="CP8" s="645" t="str">
        <f t="shared" si="1"/>
        <v/>
      </c>
      <c r="CQ8" s="645" t="str">
        <f t="shared" si="1"/>
        <v/>
      </c>
      <c r="CR8" s="645" t="str">
        <f t="shared" si="1"/>
        <v/>
      </c>
      <c r="CS8" s="645" t="str">
        <f t="shared" si="1"/>
        <v/>
      </c>
      <c r="CT8" s="645" t="str">
        <f t="shared" si="1"/>
        <v/>
      </c>
      <c r="CU8" s="645" t="str">
        <f t="shared" si="1"/>
        <v/>
      </c>
      <c r="CV8" s="645" t="str">
        <f t="shared" si="1"/>
        <v/>
      </c>
      <c r="CW8" s="645" t="str">
        <f t="shared" si="1"/>
        <v/>
      </c>
      <c r="CX8" s="646" t="str">
        <f t="shared" si="1"/>
        <v/>
      </c>
      <c r="CY8" s="1210"/>
    </row>
    <row r="9" spans="1:103" ht="15" customHeight="1" x14ac:dyDescent="0.25">
      <c r="B9" s="705" t="s">
        <v>1183</v>
      </c>
      <c r="C9" s="645" t="str">
        <f t="shared" ref="C9:AH9" si="2">IF(OR(ISNUMBER(C8),ISNUMBER(C61),ISNUMBER(C69),ISNUMBER(C53)),SUM(C8,C61,C69)-SUM(C53),"")</f>
        <v/>
      </c>
      <c r="D9" s="645" t="str">
        <f t="shared" si="2"/>
        <v/>
      </c>
      <c r="E9" s="645" t="str">
        <f t="shared" si="2"/>
        <v/>
      </c>
      <c r="F9" s="645" t="str">
        <f t="shared" si="2"/>
        <v/>
      </c>
      <c r="G9" s="645" t="str">
        <f t="shared" si="2"/>
        <v/>
      </c>
      <c r="H9" s="645" t="str">
        <f t="shared" si="2"/>
        <v/>
      </c>
      <c r="I9" s="645" t="str">
        <f t="shared" si="2"/>
        <v/>
      </c>
      <c r="J9" s="645" t="str">
        <f t="shared" si="2"/>
        <v/>
      </c>
      <c r="K9" s="645" t="str">
        <f t="shared" si="2"/>
        <v/>
      </c>
      <c r="L9" s="645" t="str">
        <f t="shared" si="2"/>
        <v/>
      </c>
      <c r="M9" s="645" t="str">
        <f t="shared" si="2"/>
        <v/>
      </c>
      <c r="N9" s="645" t="str">
        <f t="shared" si="2"/>
        <v/>
      </c>
      <c r="O9" s="645" t="str">
        <f t="shared" si="2"/>
        <v/>
      </c>
      <c r="P9" s="645" t="str">
        <f t="shared" si="2"/>
        <v/>
      </c>
      <c r="Q9" s="645" t="str">
        <f t="shared" si="2"/>
        <v/>
      </c>
      <c r="R9" s="645" t="str">
        <f t="shared" si="2"/>
        <v/>
      </c>
      <c r="S9" s="645" t="str">
        <f t="shared" si="2"/>
        <v/>
      </c>
      <c r="T9" s="645" t="str">
        <f t="shared" si="2"/>
        <v/>
      </c>
      <c r="U9" s="645" t="str">
        <f t="shared" si="2"/>
        <v/>
      </c>
      <c r="V9" s="645" t="str">
        <f t="shared" si="2"/>
        <v/>
      </c>
      <c r="W9" s="645" t="str">
        <f t="shared" si="2"/>
        <v/>
      </c>
      <c r="X9" s="645" t="str">
        <f t="shared" si="2"/>
        <v/>
      </c>
      <c r="Y9" s="645" t="str">
        <f t="shared" si="2"/>
        <v/>
      </c>
      <c r="Z9" s="645" t="str">
        <f t="shared" si="2"/>
        <v/>
      </c>
      <c r="AA9" s="645" t="str">
        <f t="shared" si="2"/>
        <v/>
      </c>
      <c r="AB9" s="645" t="str">
        <f t="shared" si="2"/>
        <v/>
      </c>
      <c r="AC9" s="645" t="str">
        <f t="shared" si="2"/>
        <v/>
      </c>
      <c r="AD9" s="645" t="str">
        <f t="shared" si="2"/>
        <v/>
      </c>
      <c r="AE9" s="645" t="str">
        <f t="shared" si="2"/>
        <v/>
      </c>
      <c r="AF9" s="645" t="str">
        <f t="shared" si="2"/>
        <v/>
      </c>
      <c r="AG9" s="645" t="str">
        <f t="shared" si="2"/>
        <v/>
      </c>
      <c r="AH9" s="645" t="str">
        <f t="shared" si="2"/>
        <v/>
      </c>
      <c r="AI9" s="645" t="str">
        <f t="shared" ref="AI9:BN9" si="3">IF(OR(ISNUMBER(AI8),ISNUMBER(AI61),ISNUMBER(AI69),ISNUMBER(AI53)),SUM(AI8,AI61,AI69)-SUM(AI53),"")</f>
        <v/>
      </c>
      <c r="AJ9" s="645" t="str">
        <f t="shared" si="3"/>
        <v/>
      </c>
      <c r="AK9" s="645" t="str">
        <f t="shared" si="3"/>
        <v/>
      </c>
      <c r="AL9" s="645" t="str">
        <f t="shared" si="3"/>
        <v/>
      </c>
      <c r="AM9" s="645" t="str">
        <f t="shared" si="3"/>
        <v/>
      </c>
      <c r="AN9" s="645" t="str">
        <f t="shared" si="3"/>
        <v/>
      </c>
      <c r="AO9" s="645" t="str">
        <f t="shared" si="3"/>
        <v/>
      </c>
      <c r="AP9" s="645" t="str">
        <f t="shared" si="3"/>
        <v/>
      </c>
      <c r="AQ9" s="645" t="str">
        <f t="shared" si="3"/>
        <v/>
      </c>
      <c r="AR9" s="645" t="str">
        <f t="shared" si="3"/>
        <v/>
      </c>
      <c r="AS9" s="645" t="str">
        <f t="shared" si="3"/>
        <v/>
      </c>
      <c r="AT9" s="645" t="str">
        <f t="shared" si="3"/>
        <v/>
      </c>
      <c r="AU9" s="645" t="str">
        <f t="shared" si="3"/>
        <v/>
      </c>
      <c r="AV9" s="645" t="str">
        <f t="shared" si="3"/>
        <v/>
      </c>
      <c r="AW9" s="645" t="str">
        <f t="shared" si="3"/>
        <v/>
      </c>
      <c r="AX9" s="645" t="str">
        <f t="shared" si="3"/>
        <v/>
      </c>
      <c r="AY9" s="645" t="str">
        <f t="shared" si="3"/>
        <v/>
      </c>
      <c r="AZ9" s="645" t="str">
        <f t="shared" si="3"/>
        <v/>
      </c>
      <c r="BA9" s="645" t="str">
        <f t="shared" si="3"/>
        <v/>
      </c>
      <c r="BB9" s="645" t="str">
        <f t="shared" si="3"/>
        <v/>
      </c>
      <c r="BC9" s="645" t="str">
        <f t="shared" si="3"/>
        <v/>
      </c>
      <c r="BD9" s="645" t="str">
        <f t="shared" si="3"/>
        <v/>
      </c>
      <c r="BE9" s="645" t="str">
        <f t="shared" si="3"/>
        <v/>
      </c>
      <c r="BF9" s="645" t="str">
        <f t="shared" si="3"/>
        <v/>
      </c>
      <c r="BG9" s="645" t="str">
        <f t="shared" si="3"/>
        <v/>
      </c>
      <c r="BH9" s="645" t="str">
        <f t="shared" si="3"/>
        <v/>
      </c>
      <c r="BI9" s="645" t="str">
        <f t="shared" si="3"/>
        <v/>
      </c>
      <c r="BJ9" s="645" t="str">
        <f t="shared" si="3"/>
        <v/>
      </c>
      <c r="BK9" s="645" t="str">
        <f t="shared" si="3"/>
        <v/>
      </c>
      <c r="BL9" s="645" t="str">
        <f t="shared" si="3"/>
        <v/>
      </c>
      <c r="BM9" s="645" t="str">
        <f t="shared" si="3"/>
        <v/>
      </c>
      <c r="BN9" s="645" t="str">
        <f t="shared" si="3"/>
        <v/>
      </c>
      <c r="BO9" s="645" t="str">
        <f t="shared" ref="BO9:CT9" si="4">IF(OR(ISNUMBER(BO8),ISNUMBER(BO61),ISNUMBER(BO69),ISNUMBER(BO53)),SUM(BO8,BO61,BO69)-SUM(BO53),"")</f>
        <v/>
      </c>
      <c r="BP9" s="645" t="str">
        <f t="shared" si="4"/>
        <v/>
      </c>
      <c r="BQ9" s="645" t="str">
        <f t="shared" si="4"/>
        <v/>
      </c>
      <c r="BR9" s="645" t="str">
        <f t="shared" si="4"/>
        <v/>
      </c>
      <c r="BS9" s="645" t="str">
        <f t="shared" si="4"/>
        <v/>
      </c>
      <c r="BT9" s="645" t="str">
        <f t="shared" si="4"/>
        <v/>
      </c>
      <c r="BU9" s="645" t="str">
        <f t="shared" si="4"/>
        <v/>
      </c>
      <c r="BV9" s="645" t="str">
        <f t="shared" si="4"/>
        <v/>
      </c>
      <c r="BW9" s="645" t="str">
        <f t="shared" si="4"/>
        <v/>
      </c>
      <c r="BX9" s="645" t="str">
        <f t="shared" si="4"/>
        <v/>
      </c>
      <c r="BY9" s="645" t="str">
        <f t="shared" si="4"/>
        <v/>
      </c>
      <c r="BZ9" s="645" t="str">
        <f t="shared" si="4"/>
        <v/>
      </c>
      <c r="CA9" s="645" t="str">
        <f t="shared" si="4"/>
        <v/>
      </c>
      <c r="CB9" s="645" t="str">
        <f t="shared" si="4"/>
        <v/>
      </c>
      <c r="CC9" s="645" t="str">
        <f t="shared" si="4"/>
        <v/>
      </c>
      <c r="CD9" s="645" t="str">
        <f t="shared" si="4"/>
        <v/>
      </c>
      <c r="CE9" s="645" t="str">
        <f t="shared" si="4"/>
        <v/>
      </c>
      <c r="CF9" s="645" t="str">
        <f t="shared" si="4"/>
        <v/>
      </c>
      <c r="CG9" s="645" t="str">
        <f t="shared" si="4"/>
        <v/>
      </c>
      <c r="CH9" s="645" t="str">
        <f t="shared" si="4"/>
        <v/>
      </c>
      <c r="CI9" s="645" t="str">
        <f t="shared" si="4"/>
        <v/>
      </c>
      <c r="CJ9" s="645" t="str">
        <f t="shared" si="4"/>
        <v/>
      </c>
      <c r="CK9" s="645" t="str">
        <f t="shared" si="4"/>
        <v/>
      </c>
      <c r="CL9" s="645" t="str">
        <f t="shared" si="4"/>
        <v/>
      </c>
      <c r="CM9" s="645" t="str">
        <f t="shared" si="4"/>
        <v/>
      </c>
      <c r="CN9" s="645" t="str">
        <f t="shared" si="4"/>
        <v/>
      </c>
      <c r="CO9" s="645" t="str">
        <f t="shared" si="4"/>
        <v/>
      </c>
      <c r="CP9" s="645" t="str">
        <f t="shared" si="4"/>
        <v/>
      </c>
      <c r="CQ9" s="645" t="str">
        <f t="shared" si="4"/>
        <v/>
      </c>
      <c r="CR9" s="645" t="str">
        <f t="shared" si="4"/>
        <v/>
      </c>
      <c r="CS9" s="645" t="str">
        <f t="shared" si="4"/>
        <v/>
      </c>
      <c r="CT9" s="645" t="str">
        <f t="shared" si="4"/>
        <v/>
      </c>
      <c r="CU9" s="645" t="str">
        <f t="shared" ref="CU9:CX9" si="5">IF(OR(ISNUMBER(CU8),ISNUMBER(CU61),ISNUMBER(CU69),ISNUMBER(CU53)),SUM(CU8,CU61,CU69)-SUM(CU53),"")</f>
        <v/>
      </c>
      <c r="CV9" s="645" t="str">
        <f t="shared" si="5"/>
        <v/>
      </c>
      <c r="CW9" s="645" t="str">
        <f t="shared" si="5"/>
        <v/>
      </c>
      <c r="CX9" s="646" t="str">
        <f t="shared" si="5"/>
        <v/>
      </c>
      <c r="CY9" s="1210"/>
    </row>
    <row r="10" spans="1:103" ht="15" customHeight="1" x14ac:dyDescent="0.25">
      <c r="B10" s="706" t="s">
        <v>1184</v>
      </c>
      <c r="C10" s="1194"/>
      <c r="D10" s="1194"/>
      <c r="E10" s="1194"/>
      <c r="F10" s="1194"/>
      <c r="G10" s="1194"/>
      <c r="H10" s="1194"/>
      <c r="I10" s="1194"/>
      <c r="J10" s="1194"/>
      <c r="K10" s="1194"/>
      <c r="L10" s="1194"/>
      <c r="M10" s="1194"/>
      <c r="N10" s="1194"/>
      <c r="O10" s="1194"/>
      <c r="P10" s="1194"/>
      <c r="Q10" s="1194"/>
      <c r="R10" s="1194"/>
      <c r="S10" s="1194"/>
      <c r="T10" s="1194"/>
      <c r="U10" s="1194"/>
      <c r="V10" s="1194"/>
      <c r="W10" s="1194"/>
      <c r="X10" s="1194"/>
      <c r="Y10" s="1194"/>
      <c r="Z10" s="1194"/>
      <c r="AA10" s="1194"/>
      <c r="AB10" s="1194"/>
      <c r="AC10" s="1194"/>
      <c r="AD10" s="1194"/>
      <c r="AE10" s="1194"/>
      <c r="AF10" s="1194"/>
      <c r="AG10" s="1194"/>
      <c r="AH10" s="1194"/>
      <c r="AI10" s="1194"/>
      <c r="AJ10" s="1194"/>
      <c r="AK10" s="1194"/>
      <c r="AL10" s="1194"/>
      <c r="AM10" s="1194"/>
      <c r="AN10" s="1194"/>
      <c r="AO10" s="1194"/>
      <c r="AP10" s="1194"/>
      <c r="AQ10" s="1194"/>
      <c r="AR10" s="1194"/>
      <c r="AS10" s="1194"/>
      <c r="AT10" s="1194"/>
      <c r="AU10" s="1194"/>
      <c r="AV10" s="1194"/>
      <c r="AW10" s="1194"/>
      <c r="AX10" s="1194"/>
      <c r="AY10" s="1194"/>
      <c r="AZ10" s="1194"/>
      <c r="BA10" s="1194"/>
      <c r="BB10" s="1194"/>
      <c r="BC10" s="1194"/>
      <c r="BD10" s="1194"/>
      <c r="BE10" s="1194"/>
      <c r="BF10" s="1194"/>
      <c r="BG10" s="1194"/>
      <c r="BH10" s="1194"/>
      <c r="BI10" s="1194"/>
      <c r="BJ10" s="1194"/>
      <c r="BK10" s="1194"/>
      <c r="BL10" s="1194"/>
      <c r="BM10" s="1194"/>
      <c r="BN10" s="1194"/>
      <c r="BO10" s="1194"/>
      <c r="BP10" s="1194"/>
      <c r="BQ10" s="1194"/>
      <c r="BR10" s="1194"/>
      <c r="BS10" s="1194"/>
      <c r="BT10" s="1194"/>
      <c r="BU10" s="1194"/>
      <c r="BV10" s="1194"/>
      <c r="BW10" s="1194"/>
      <c r="BX10" s="1194"/>
      <c r="BY10" s="1194"/>
      <c r="BZ10" s="1194"/>
      <c r="CA10" s="1194"/>
      <c r="CB10" s="1194"/>
      <c r="CC10" s="1194"/>
      <c r="CD10" s="1194"/>
      <c r="CE10" s="1194"/>
      <c r="CF10" s="1194"/>
      <c r="CG10" s="1194"/>
      <c r="CH10" s="1194"/>
      <c r="CI10" s="1194"/>
      <c r="CJ10" s="1194"/>
      <c r="CK10" s="1194"/>
      <c r="CL10" s="1194"/>
      <c r="CM10" s="1194"/>
      <c r="CN10" s="1194"/>
      <c r="CO10" s="1194"/>
      <c r="CP10" s="1194"/>
      <c r="CQ10" s="1194"/>
      <c r="CR10" s="1194"/>
      <c r="CS10" s="1194"/>
      <c r="CT10" s="1194"/>
      <c r="CU10" s="1194"/>
      <c r="CV10" s="1194"/>
      <c r="CW10" s="1194"/>
      <c r="CX10" s="1216"/>
      <c r="CY10" s="1210"/>
    </row>
    <row r="11" spans="1:103" ht="60" customHeight="1" x14ac:dyDescent="0.25">
      <c r="A11" s="1576" t="s">
        <v>1219</v>
      </c>
      <c r="C11" s="1585"/>
      <c r="CY11" s="1210"/>
    </row>
    <row r="12" spans="1:103" ht="15" customHeight="1" x14ac:dyDescent="0.25">
      <c r="B12" s="1642" t="s">
        <v>1535</v>
      </c>
      <c r="C12" s="645" t="str">
        <f>IF(OR(ISNUMBER(C13),ISNUMBER(C15),ISNUMBER(C16),ISNUMBER(C17)),SUM(C13,C15:C17),"")</f>
        <v/>
      </c>
      <c r="D12" s="645" t="str">
        <f t="shared" ref="D12:BO12" si="6">IF(OR(ISNUMBER(D13),ISNUMBER(D15),ISNUMBER(D16),ISNUMBER(D17)),SUM(D13,D15:D17),"")</f>
        <v/>
      </c>
      <c r="E12" s="645" t="str">
        <f t="shared" si="6"/>
        <v/>
      </c>
      <c r="F12" s="645" t="str">
        <f t="shared" si="6"/>
        <v/>
      </c>
      <c r="G12" s="645" t="str">
        <f t="shared" si="6"/>
        <v/>
      </c>
      <c r="H12" s="645" t="str">
        <f t="shared" si="6"/>
        <v/>
      </c>
      <c r="I12" s="645" t="str">
        <f t="shared" si="6"/>
        <v/>
      </c>
      <c r="J12" s="645" t="str">
        <f t="shared" si="6"/>
        <v/>
      </c>
      <c r="K12" s="645" t="str">
        <f t="shared" si="6"/>
        <v/>
      </c>
      <c r="L12" s="645" t="str">
        <f t="shared" si="6"/>
        <v/>
      </c>
      <c r="M12" s="645" t="str">
        <f t="shared" si="6"/>
        <v/>
      </c>
      <c r="N12" s="645" t="str">
        <f t="shared" si="6"/>
        <v/>
      </c>
      <c r="O12" s="645" t="str">
        <f t="shared" si="6"/>
        <v/>
      </c>
      <c r="P12" s="645" t="str">
        <f t="shared" si="6"/>
        <v/>
      </c>
      <c r="Q12" s="645" t="str">
        <f t="shared" si="6"/>
        <v/>
      </c>
      <c r="R12" s="645" t="str">
        <f t="shared" si="6"/>
        <v/>
      </c>
      <c r="S12" s="645" t="str">
        <f t="shared" si="6"/>
        <v/>
      </c>
      <c r="T12" s="645" t="str">
        <f t="shared" si="6"/>
        <v/>
      </c>
      <c r="U12" s="645" t="str">
        <f t="shared" si="6"/>
        <v/>
      </c>
      <c r="V12" s="645" t="str">
        <f t="shared" si="6"/>
        <v/>
      </c>
      <c r="W12" s="645" t="str">
        <f t="shared" si="6"/>
        <v/>
      </c>
      <c r="X12" s="645" t="str">
        <f t="shared" si="6"/>
        <v/>
      </c>
      <c r="Y12" s="645" t="str">
        <f t="shared" si="6"/>
        <v/>
      </c>
      <c r="Z12" s="645" t="str">
        <f t="shared" si="6"/>
        <v/>
      </c>
      <c r="AA12" s="645" t="str">
        <f t="shared" si="6"/>
        <v/>
      </c>
      <c r="AB12" s="645" t="str">
        <f t="shared" si="6"/>
        <v/>
      </c>
      <c r="AC12" s="645" t="str">
        <f t="shared" si="6"/>
        <v/>
      </c>
      <c r="AD12" s="645" t="str">
        <f t="shared" si="6"/>
        <v/>
      </c>
      <c r="AE12" s="645" t="str">
        <f t="shared" si="6"/>
        <v/>
      </c>
      <c r="AF12" s="645" t="str">
        <f t="shared" si="6"/>
        <v/>
      </c>
      <c r="AG12" s="645" t="str">
        <f t="shared" si="6"/>
        <v/>
      </c>
      <c r="AH12" s="645" t="str">
        <f t="shared" si="6"/>
        <v/>
      </c>
      <c r="AI12" s="645" t="str">
        <f t="shared" si="6"/>
        <v/>
      </c>
      <c r="AJ12" s="645" t="str">
        <f t="shared" si="6"/>
        <v/>
      </c>
      <c r="AK12" s="645" t="str">
        <f t="shared" si="6"/>
        <v/>
      </c>
      <c r="AL12" s="645" t="str">
        <f t="shared" si="6"/>
        <v/>
      </c>
      <c r="AM12" s="645" t="str">
        <f t="shared" si="6"/>
        <v/>
      </c>
      <c r="AN12" s="645" t="str">
        <f t="shared" si="6"/>
        <v/>
      </c>
      <c r="AO12" s="645" t="str">
        <f t="shared" si="6"/>
        <v/>
      </c>
      <c r="AP12" s="645" t="str">
        <f t="shared" si="6"/>
        <v/>
      </c>
      <c r="AQ12" s="645" t="str">
        <f t="shared" si="6"/>
        <v/>
      </c>
      <c r="AR12" s="645" t="str">
        <f t="shared" si="6"/>
        <v/>
      </c>
      <c r="AS12" s="645" t="str">
        <f t="shared" si="6"/>
        <v/>
      </c>
      <c r="AT12" s="645" t="str">
        <f t="shared" si="6"/>
        <v/>
      </c>
      <c r="AU12" s="645" t="str">
        <f t="shared" si="6"/>
        <v/>
      </c>
      <c r="AV12" s="645" t="str">
        <f t="shared" si="6"/>
        <v/>
      </c>
      <c r="AW12" s="645" t="str">
        <f t="shared" si="6"/>
        <v/>
      </c>
      <c r="AX12" s="645" t="str">
        <f t="shared" si="6"/>
        <v/>
      </c>
      <c r="AY12" s="645" t="str">
        <f t="shared" si="6"/>
        <v/>
      </c>
      <c r="AZ12" s="645" t="str">
        <f t="shared" si="6"/>
        <v/>
      </c>
      <c r="BA12" s="645" t="str">
        <f t="shared" si="6"/>
        <v/>
      </c>
      <c r="BB12" s="645" t="str">
        <f t="shared" si="6"/>
        <v/>
      </c>
      <c r="BC12" s="645" t="str">
        <f t="shared" si="6"/>
        <v/>
      </c>
      <c r="BD12" s="645" t="str">
        <f t="shared" si="6"/>
        <v/>
      </c>
      <c r="BE12" s="645" t="str">
        <f t="shared" si="6"/>
        <v/>
      </c>
      <c r="BF12" s="645" t="str">
        <f t="shared" si="6"/>
        <v/>
      </c>
      <c r="BG12" s="645" t="str">
        <f t="shared" si="6"/>
        <v/>
      </c>
      <c r="BH12" s="645" t="str">
        <f t="shared" si="6"/>
        <v/>
      </c>
      <c r="BI12" s="645" t="str">
        <f t="shared" si="6"/>
        <v/>
      </c>
      <c r="BJ12" s="645" t="str">
        <f t="shared" si="6"/>
        <v/>
      </c>
      <c r="BK12" s="645" t="str">
        <f t="shared" si="6"/>
        <v/>
      </c>
      <c r="BL12" s="645" t="str">
        <f t="shared" si="6"/>
        <v/>
      </c>
      <c r="BM12" s="645" t="str">
        <f t="shared" si="6"/>
        <v/>
      </c>
      <c r="BN12" s="645" t="str">
        <f t="shared" si="6"/>
        <v/>
      </c>
      <c r="BO12" s="645" t="str">
        <f t="shared" si="6"/>
        <v/>
      </c>
      <c r="BP12" s="645" t="str">
        <f t="shared" ref="BP12:CX12" si="7">IF(OR(ISNUMBER(BP13),ISNUMBER(BP15),ISNUMBER(BP16),ISNUMBER(BP17)),SUM(BP13,BP15:BP17),"")</f>
        <v/>
      </c>
      <c r="BQ12" s="645" t="str">
        <f t="shared" si="7"/>
        <v/>
      </c>
      <c r="BR12" s="645" t="str">
        <f t="shared" si="7"/>
        <v/>
      </c>
      <c r="BS12" s="645" t="str">
        <f t="shared" si="7"/>
        <v/>
      </c>
      <c r="BT12" s="645" t="str">
        <f t="shared" si="7"/>
        <v/>
      </c>
      <c r="BU12" s="645" t="str">
        <f t="shared" si="7"/>
        <v/>
      </c>
      <c r="BV12" s="645" t="str">
        <f t="shared" si="7"/>
        <v/>
      </c>
      <c r="BW12" s="645" t="str">
        <f t="shared" si="7"/>
        <v/>
      </c>
      <c r="BX12" s="645" t="str">
        <f t="shared" si="7"/>
        <v/>
      </c>
      <c r="BY12" s="645" t="str">
        <f t="shared" si="7"/>
        <v/>
      </c>
      <c r="BZ12" s="645" t="str">
        <f t="shared" si="7"/>
        <v/>
      </c>
      <c r="CA12" s="645" t="str">
        <f t="shared" si="7"/>
        <v/>
      </c>
      <c r="CB12" s="645" t="str">
        <f t="shared" si="7"/>
        <v/>
      </c>
      <c r="CC12" s="645" t="str">
        <f t="shared" si="7"/>
        <v/>
      </c>
      <c r="CD12" s="645" t="str">
        <f t="shared" si="7"/>
        <v/>
      </c>
      <c r="CE12" s="645" t="str">
        <f t="shared" si="7"/>
        <v/>
      </c>
      <c r="CF12" s="645" t="str">
        <f t="shared" si="7"/>
        <v/>
      </c>
      <c r="CG12" s="645" t="str">
        <f t="shared" si="7"/>
        <v/>
      </c>
      <c r="CH12" s="645" t="str">
        <f t="shared" si="7"/>
        <v/>
      </c>
      <c r="CI12" s="645" t="str">
        <f t="shared" si="7"/>
        <v/>
      </c>
      <c r="CJ12" s="645" t="str">
        <f t="shared" si="7"/>
        <v/>
      </c>
      <c r="CK12" s="645" t="str">
        <f t="shared" si="7"/>
        <v/>
      </c>
      <c r="CL12" s="645" t="str">
        <f t="shared" si="7"/>
        <v/>
      </c>
      <c r="CM12" s="645" t="str">
        <f t="shared" si="7"/>
        <v/>
      </c>
      <c r="CN12" s="645" t="str">
        <f t="shared" si="7"/>
        <v/>
      </c>
      <c r="CO12" s="645" t="str">
        <f t="shared" si="7"/>
        <v/>
      </c>
      <c r="CP12" s="645" t="str">
        <f t="shared" si="7"/>
        <v/>
      </c>
      <c r="CQ12" s="645" t="str">
        <f t="shared" si="7"/>
        <v/>
      </c>
      <c r="CR12" s="645" t="str">
        <f t="shared" si="7"/>
        <v/>
      </c>
      <c r="CS12" s="645" t="str">
        <f t="shared" si="7"/>
        <v/>
      </c>
      <c r="CT12" s="645" t="str">
        <f t="shared" si="7"/>
        <v/>
      </c>
      <c r="CU12" s="645" t="str">
        <f t="shared" si="7"/>
        <v/>
      </c>
      <c r="CV12" s="645" t="str">
        <f t="shared" si="7"/>
        <v/>
      </c>
      <c r="CW12" s="645" t="str">
        <f t="shared" si="7"/>
        <v/>
      </c>
      <c r="CX12" s="646" t="str">
        <f t="shared" si="7"/>
        <v/>
      </c>
      <c r="CY12" s="1210"/>
    </row>
    <row r="13" spans="1:103" ht="15" customHeight="1" x14ac:dyDescent="0.25">
      <c r="B13" s="1222" t="s">
        <v>1194</v>
      </c>
      <c r="C13" s="1195"/>
      <c r="D13" s="1195"/>
      <c r="E13" s="1195"/>
      <c r="F13" s="1195"/>
      <c r="G13" s="1195"/>
      <c r="H13" s="1195"/>
      <c r="I13" s="1195"/>
      <c r="J13" s="1195"/>
      <c r="K13" s="1195"/>
      <c r="L13" s="1195"/>
      <c r="M13" s="1195"/>
      <c r="N13" s="1195"/>
      <c r="O13" s="1195"/>
      <c r="P13" s="1195"/>
      <c r="Q13" s="1195"/>
      <c r="R13" s="1195"/>
      <c r="S13" s="1195"/>
      <c r="T13" s="1195"/>
      <c r="U13" s="1195"/>
      <c r="V13" s="1195"/>
      <c r="W13" s="1195"/>
      <c r="X13" s="1195"/>
      <c r="Y13" s="1195"/>
      <c r="Z13" s="1195"/>
      <c r="AA13" s="1195"/>
      <c r="AB13" s="1195"/>
      <c r="AC13" s="1195"/>
      <c r="AD13" s="1195"/>
      <c r="AE13" s="1195"/>
      <c r="AF13" s="1195"/>
      <c r="AG13" s="1195"/>
      <c r="AH13" s="1195"/>
      <c r="AI13" s="1195"/>
      <c r="AJ13" s="1195"/>
      <c r="AK13" s="1195"/>
      <c r="AL13" s="1195"/>
      <c r="AM13" s="1195"/>
      <c r="AN13" s="1195"/>
      <c r="AO13" s="1195"/>
      <c r="AP13" s="1195"/>
      <c r="AQ13" s="1195"/>
      <c r="AR13" s="1195"/>
      <c r="AS13" s="1195"/>
      <c r="AT13" s="1195"/>
      <c r="AU13" s="1195"/>
      <c r="AV13" s="1195"/>
      <c r="AW13" s="1195"/>
      <c r="AX13" s="1195"/>
      <c r="AY13" s="1195"/>
      <c r="AZ13" s="1195"/>
      <c r="BA13" s="1195"/>
      <c r="BB13" s="1195"/>
      <c r="BC13" s="1195"/>
      <c r="BD13" s="1195"/>
      <c r="BE13" s="1195"/>
      <c r="BF13" s="1195"/>
      <c r="BG13" s="1195"/>
      <c r="BH13" s="1195"/>
      <c r="BI13" s="1195"/>
      <c r="BJ13" s="1195"/>
      <c r="BK13" s="1195"/>
      <c r="BL13" s="1195"/>
      <c r="BM13" s="1195"/>
      <c r="BN13" s="1195"/>
      <c r="BO13" s="1195"/>
      <c r="BP13" s="1195"/>
      <c r="BQ13" s="1195"/>
      <c r="BR13" s="1195"/>
      <c r="BS13" s="1195"/>
      <c r="BT13" s="1195"/>
      <c r="BU13" s="1195"/>
      <c r="BV13" s="1195"/>
      <c r="BW13" s="1195"/>
      <c r="BX13" s="1195"/>
      <c r="BY13" s="1195"/>
      <c r="BZ13" s="1195"/>
      <c r="CA13" s="1195"/>
      <c r="CB13" s="1195"/>
      <c r="CC13" s="1195"/>
      <c r="CD13" s="1195"/>
      <c r="CE13" s="1195"/>
      <c r="CF13" s="1195"/>
      <c r="CG13" s="1195"/>
      <c r="CH13" s="1195"/>
      <c r="CI13" s="1195"/>
      <c r="CJ13" s="1195"/>
      <c r="CK13" s="1195"/>
      <c r="CL13" s="1195"/>
      <c r="CM13" s="1195"/>
      <c r="CN13" s="1195"/>
      <c r="CO13" s="1195"/>
      <c r="CP13" s="1195"/>
      <c r="CQ13" s="1195"/>
      <c r="CR13" s="1195"/>
      <c r="CS13" s="1195"/>
      <c r="CT13" s="1195"/>
      <c r="CU13" s="1195"/>
      <c r="CV13" s="1195"/>
      <c r="CW13" s="1195"/>
      <c r="CX13" s="1217"/>
      <c r="CY13" s="1210"/>
    </row>
    <row r="14" spans="1:103" ht="15" customHeight="1" x14ac:dyDescent="0.25">
      <c r="B14" s="1222" t="s">
        <v>1195</v>
      </c>
      <c r="C14" s="1195"/>
      <c r="D14" s="1195"/>
      <c r="E14" s="1195"/>
      <c r="F14" s="1195"/>
      <c r="G14" s="1195"/>
      <c r="H14" s="1195"/>
      <c r="I14" s="1195"/>
      <c r="J14" s="1195"/>
      <c r="K14" s="1195"/>
      <c r="L14" s="1195"/>
      <c r="M14" s="1195"/>
      <c r="N14" s="1195"/>
      <c r="O14" s="1195"/>
      <c r="P14" s="1195"/>
      <c r="Q14" s="1195"/>
      <c r="R14" s="1195"/>
      <c r="S14" s="1195"/>
      <c r="T14" s="1195"/>
      <c r="U14" s="1195"/>
      <c r="V14" s="1195"/>
      <c r="W14" s="1195"/>
      <c r="X14" s="1195"/>
      <c r="Y14" s="1195"/>
      <c r="Z14" s="1195"/>
      <c r="AA14" s="1195"/>
      <c r="AB14" s="1195"/>
      <c r="AC14" s="1195"/>
      <c r="AD14" s="1195"/>
      <c r="AE14" s="1195"/>
      <c r="AF14" s="1195"/>
      <c r="AG14" s="1195"/>
      <c r="AH14" s="1195"/>
      <c r="AI14" s="1195"/>
      <c r="AJ14" s="1195"/>
      <c r="AK14" s="1195"/>
      <c r="AL14" s="1195"/>
      <c r="AM14" s="1195"/>
      <c r="AN14" s="1195"/>
      <c r="AO14" s="1195"/>
      <c r="AP14" s="1195"/>
      <c r="AQ14" s="1195"/>
      <c r="AR14" s="1195"/>
      <c r="AS14" s="1195"/>
      <c r="AT14" s="1195"/>
      <c r="AU14" s="1195"/>
      <c r="AV14" s="1195"/>
      <c r="AW14" s="1195"/>
      <c r="AX14" s="1195"/>
      <c r="AY14" s="1195"/>
      <c r="AZ14" s="1195"/>
      <c r="BA14" s="1195"/>
      <c r="BB14" s="1195"/>
      <c r="BC14" s="1195"/>
      <c r="BD14" s="1195"/>
      <c r="BE14" s="1195"/>
      <c r="BF14" s="1195"/>
      <c r="BG14" s="1195"/>
      <c r="BH14" s="1195"/>
      <c r="BI14" s="1195"/>
      <c r="BJ14" s="1195"/>
      <c r="BK14" s="1195"/>
      <c r="BL14" s="1195"/>
      <c r="BM14" s="1195"/>
      <c r="BN14" s="1195"/>
      <c r="BO14" s="1195"/>
      <c r="BP14" s="1195"/>
      <c r="BQ14" s="1195"/>
      <c r="BR14" s="1195"/>
      <c r="BS14" s="1195"/>
      <c r="BT14" s="1195"/>
      <c r="BU14" s="1195"/>
      <c r="BV14" s="1195"/>
      <c r="BW14" s="1195"/>
      <c r="BX14" s="1195"/>
      <c r="BY14" s="1195"/>
      <c r="BZ14" s="1195"/>
      <c r="CA14" s="1195"/>
      <c r="CB14" s="1195"/>
      <c r="CC14" s="1195"/>
      <c r="CD14" s="1195"/>
      <c r="CE14" s="1195"/>
      <c r="CF14" s="1195"/>
      <c r="CG14" s="1195"/>
      <c r="CH14" s="1195"/>
      <c r="CI14" s="1195"/>
      <c r="CJ14" s="1195"/>
      <c r="CK14" s="1195"/>
      <c r="CL14" s="1195"/>
      <c r="CM14" s="1195"/>
      <c r="CN14" s="1195"/>
      <c r="CO14" s="1195"/>
      <c r="CP14" s="1195"/>
      <c r="CQ14" s="1195"/>
      <c r="CR14" s="1195"/>
      <c r="CS14" s="1195"/>
      <c r="CT14" s="1195"/>
      <c r="CU14" s="1195"/>
      <c r="CV14" s="1195"/>
      <c r="CW14" s="1195"/>
      <c r="CX14" s="1217"/>
      <c r="CY14" s="1210"/>
    </row>
    <row r="15" spans="1:103" ht="15" customHeight="1" x14ac:dyDescent="0.25">
      <c r="B15" s="1222" t="s">
        <v>1196</v>
      </c>
      <c r="C15" s="1195"/>
      <c r="D15" s="1195"/>
      <c r="E15" s="1195"/>
      <c r="F15" s="1195"/>
      <c r="G15" s="1195"/>
      <c r="H15" s="1195"/>
      <c r="I15" s="1195"/>
      <c r="J15" s="1195"/>
      <c r="K15" s="1195"/>
      <c r="L15" s="1195"/>
      <c r="M15" s="1195"/>
      <c r="N15" s="1195"/>
      <c r="O15" s="1195"/>
      <c r="P15" s="1195"/>
      <c r="Q15" s="1195"/>
      <c r="R15" s="1195"/>
      <c r="S15" s="1195"/>
      <c r="T15" s="1195"/>
      <c r="U15" s="1195"/>
      <c r="V15" s="1195"/>
      <c r="W15" s="1195"/>
      <c r="X15" s="1195"/>
      <c r="Y15" s="1195"/>
      <c r="Z15" s="1195"/>
      <c r="AA15" s="1195"/>
      <c r="AB15" s="1195"/>
      <c r="AC15" s="1195"/>
      <c r="AD15" s="1195"/>
      <c r="AE15" s="1195"/>
      <c r="AF15" s="1195"/>
      <c r="AG15" s="1195"/>
      <c r="AH15" s="1195"/>
      <c r="AI15" s="1195"/>
      <c r="AJ15" s="1195"/>
      <c r="AK15" s="1195"/>
      <c r="AL15" s="1195"/>
      <c r="AM15" s="1195"/>
      <c r="AN15" s="1195"/>
      <c r="AO15" s="1195"/>
      <c r="AP15" s="1195"/>
      <c r="AQ15" s="1195"/>
      <c r="AR15" s="1195"/>
      <c r="AS15" s="1195"/>
      <c r="AT15" s="1195"/>
      <c r="AU15" s="1195"/>
      <c r="AV15" s="1195"/>
      <c r="AW15" s="1195"/>
      <c r="AX15" s="1195"/>
      <c r="AY15" s="1195"/>
      <c r="AZ15" s="1195"/>
      <c r="BA15" s="1195"/>
      <c r="BB15" s="1195"/>
      <c r="BC15" s="1195"/>
      <c r="BD15" s="1195"/>
      <c r="BE15" s="1195"/>
      <c r="BF15" s="1195"/>
      <c r="BG15" s="1195"/>
      <c r="BH15" s="1195"/>
      <c r="BI15" s="1195"/>
      <c r="BJ15" s="1195"/>
      <c r="BK15" s="1195"/>
      <c r="BL15" s="1195"/>
      <c r="BM15" s="1195"/>
      <c r="BN15" s="1195"/>
      <c r="BO15" s="1195"/>
      <c r="BP15" s="1195"/>
      <c r="BQ15" s="1195"/>
      <c r="BR15" s="1195"/>
      <c r="BS15" s="1195"/>
      <c r="BT15" s="1195"/>
      <c r="BU15" s="1195"/>
      <c r="BV15" s="1195"/>
      <c r="BW15" s="1195"/>
      <c r="BX15" s="1195"/>
      <c r="BY15" s="1195"/>
      <c r="BZ15" s="1195"/>
      <c r="CA15" s="1195"/>
      <c r="CB15" s="1195"/>
      <c r="CC15" s="1195"/>
      <c r="CD15" s="1195"/>
      <c r="CE15" s="1195"/>
      <c r="CF15" s="1195"/>
      <c r="CG15" s="1195"/>
      <c r="CH15" s="1195"/>
      <c r="CI15" s="1195"/>
      <c r="CJ15" s="1195"/>
      <c r="CK15" s="1195"/>
      <c r="CL15" s="1195"/>
      <c r="CM15" s="1195"/>
      <c r="CN15" s="1195"/>
      <c r="CO15" s="1195"/>
      <c r="CP15" s="1195"/>
      <c r="CQ15" s="1195"/>
      <c r="CR15" s="1195"/>
      <c r="CS15" s="1195"/>
      <c r="CT15" s="1195"/>
      <c r="CU15" s="1195"/>
      <c r="CV15" s="1195"/>
      <c r="CW15" s="1195"/>
      <c r="CX15" s="1217"/>
      <c r="CY15" s="1210"/>
    </row>
    <row r="16" spans="1:103" ht="15" customHeight="1" x14ac:dyDescent="0.25">
      <c r="B16" s="1222" t="s">
        <v>1197</v>
      </c>
      <c r="C16" s="1195"/>
      <c r="D16" s="1195"/>
      <c r="E16" s="1195"/>
      <c r="F16" s="1195"/>
      <c r="G16" s="1195"/>
      <c r="H16" s="1195"/>
      <c r="I16" s="1195"/>
      <c r="J16" s="1195"/>
      <c r="K16" s="1195"/>
      <c r="L16" s="1195"/>
      <c r="M16" s="1195"/>
      <c r="N16" s="1195"/>
      <c r="O16" s="1195"/>
      <c r="P16" s="1195"/>
      <c r="Q16" s="1195"/>
      <c r="R16" s="1195"/>
      <c r="S16" s="1195"/>
      <c r="T16" s="1195"/>
      <c r="U16" s="1195"/>
      <c r="V16" s="1195"/>
      <c r="W16" s="1195"/>
      <c r="X16" s="1195"/>
      <c r="Y16" s="1195"/>
      <c r="Z16" s="1195"/>
      <c r="AA16" s="1195"/>
      <c r="AB16" s="1195"/>
      <c r="AC16" s="1195"/>
      <c r="AD16" s="1195"/>
      <c r="AE16" s="1195"/>
      <c r="AF16" s="1195"/>
      <c r="AG16" s="1195"/>
      <c r="AH16" s="1195"/>
      <c r="AI16" s="1195"/>
      <c r="AJ16" s="1195"/>
      <c r="AK16" s="1195"/>
      <c r="AL16" s="1195"/>
      <c r="AM16" s="1195"/>
      <c r="AN16" s="1195"/>
      <c r="AO16" s="1195"/>
      <c r="AP16" s="1195"/>
      <c r="AQ16" s="1195"/>
      <c r="AR16" s="1195"/>
      <c r="AS16" s="1195"/>
      <c r="AT16" s="1195"/>
      <c r="AU16" s="1195"/>
      <c r="AV16" s="1195"/>
      <c r="AW16" s="1195"/>
      <c r="AX16" s="1195"/>
      <c r="AY16" s="1195"/>
      <c r="AZ16" s="1195"/>
      <c r="BA16" s="1195"/>
      <c r="BB16" s="1195"/>
      <c r="BC16" s="1195"/>
      <c r="BD16" s="1195"/>
      <c r="BE16" s="1195"/>
      <c r="BF16" s="1195"/>
      <c r="BG16" s="1195"/>
      <c r="BH16" s="1195"/>
      <c r="BI16" s="1195"/>
      <c r="BJ16" s="1195"/>
      <c r="BK16" s="1195"/>
      <c r="BL16" s="1195"/>
      <c r="BM16" s="1195"/>
      <c r="BN16" s="1195"/>
      <c r="BO16" s="1195"/>
      <c r="BP16" s="1195"/>
      <c r="BQ16" s="1195"/>
      <c r="BR16" s="1195"/>
      <c r="BS16" s="1195"/>
      <c r="BT16" s="1195"/>
      <c r="BU16" s="1195"/>
      <c r="BV16" s="1195"/>
      <c r="BW16" s="1195"/>
      <c r="BX16" s="1195"/>
      <c r="BY16" s="1195"/>
      <c r="BZ16" s="1195"/>
      <c r="CA16" s="1195"/>
      <c r="CB16" s="1195"/>
      <c r="CC16" s="1195"/>
      <c r="CD16" s="1195"/>
      <c r="CE16" s="1195"/>
      <c r="CF16" s="1195"/>
      <c r="CG16" s="1195"/>
      <c r="CH16" s="1195"/>
      <c r="CI16" s="1195"/>
      <c r="CJ16" s="1195"/>
      <c r="CK16" s="1195"/>
      <c r="CL16" s="1195"/>
      <c r="CM16" s="1195"/>
      <c r="CN16" s="1195"/>
      <c r="CO16" s="1195"/>
      <c r="CP16" s="1195"/>
      <c r="CQ16" s="1195"/>
      <c r="CR16" s="1195"/>
      <c r="CS16" s="1195"/>
      <c r="CT16" s="1195"/>
      <c r="CU16" s="1195"/>
      <c r="CV16" s="1195"/>
      <c r="CW16" s="1195"/>
      <c r="CX16" s="1217"/>
      <c r="CY16" s="1210"/>
    </row>
    <row r="17" spans="2:103" ht="15" customHeight="1" x14ac:dyDescent="0.25">
      <c r="B17" s="1222" t="s">
        <v>1198</v>
      </c>
      <c r="C17" s="1195"/>
      <c r="D17" s="1195"/>
      <c r="E17" s="1195"/>
      <c r="F17" s="1195"/>
      <c r="G17" s="1195"/>
      <c r="H17" s="1195"/>
      <c r="I17" s="1195"/>
      <c r="J17" s="1195"/>
      <c r="K17" s="1195"/>
      <c r="L17" s="1195"/>
      <c r="M17" s="1195"/>
      <c r="N17" s="1195"/>
      <c r="O17" s="1195"/>
      <c r="P17" s="1195"/>
      <c r="Q17" s="1195"/>
      <c r="R17" s="1195"/>
      <c r="S17" s="1195"/>
      <c r="T17" s="1195"/>
      <c r="U17" s="1195"/>
      <c r="V17" s="1195"/>
      <c r="W17" s="1195"/>
      <c r="X17" s="1195"/>
      <c r="Y17" s="1195"/>
      <c r="Z17" s="1195"/>
      <c r="AA17" s="1195"/>
      <c r="AB17" s="1195"/>
      <c r="AC17" s="1195"/>
      <c r="AD17" s="1195"/>
      <c r="AE17" s="1195"/>
      <c r="AF17" s="1195"/>
      <c r="AG17" s="1195"/>
      <c r="AH17" s="1195"/>
      <c r="AI17" s="1195"/>
      <c r="AJ17" s="1195"/>
      <c r="AK17" s="1195"/>
      <c r="AL17" s="1195"/>
      <c r="AM17" s="1195"/>
      <c r="AN17" s="1195"/>
      <c r="AO17" s="1195"/>
      <c r="AP17" s="1195"/>
      <c r="AQ17" s="1195"/>
      <c r="AR17" s="1195"/>
      <c r="AS17" s="1195"/>
      <c r="AT17" s="1195"/>
      <c r="AU17" s="1195"/>
      <c r="AV17" s="1195"/>
      <c r="AW17" s="1195"/>
      <c r="AX17" s="1195"/>
      <c r="AY17" s="1195"/>
      <c r="AZ17" s="1195"/>
      <c r="BA17" s="1195"/>
      <c r="BB17" s="1195"/>
      <c r="BC17" s="1195"/>
      <c r="BD17" s="1195"/>
      <c r="BE17" s="1195"/>
      <c r="BF17" s="1195"/>
      <c r="BG17" s="1195"/>
      <c r="BH17" s="1195"/>
      <c r="BI17" s="1195"/>
      <c r="BJ17" s="1195"/>
      <c r="BK17" s="1195"/>
      <c r="BL17" s="1195"/>
      <c r="BM17" s="1195"/>
      <c r="BN17" s="1195"/>
      <c r="BO17" s="1195"/>
      <c r="BP17" s="1195"/>
      <c r="BQ17" s="1195"/>
      <c r="BR17" s="1195"/>
      <c r="BS17" s="1195"/>
      <c r="BT17" s="1195"/>
      <c r="BU17" s="1195"/>
      <c r="BV17" s="1195"/>
      <c r="BW17" s="1195"/>
      <c r="BX17" s="1195"/>
      <c r="BY17" s="1195"/>
      <c r="BZ17" s="1195"/>
      <c r="CA17" s="1195"/>
      <c r="CB17" s="1195"/>
      <c r="CC17" s="1195"/>
      <c r="CD17" s="1195"/>
      <c r="CE17" s="1195"/>
      <c r="CF17" s="1195"/>
      <c r="CG17" s="1195"/>
      <c r="CH17" s="1195"/>
      <c r="CI17" s="1195"/>
      <c r="CJ17" s="1195"/>
      <c r="CK17" s="1195"/>
      <c r="CL17" s="1195"/>
      <c r="CM17" s="1195"/>
      <c r="CN17" s="1195"/>
      <c r="CO17" s="1195"/>
      <c r="CP17" s="1195"/>
      <c r="CQ17" s="1195"/>
      <c r="CR17" s="1195"/>
      <c r="CS17" s="1195"/>
      <c r="CT17" s="1195"/>
      <c r="CU17" s="1195"/>
      <c r="CV17" s="1195"/>
      <c r="CW17" s="1195"/>
      <c r="CX17" s="1217"/>
      <c r="CY17" s="1210"/>
    </row>
    <row r="18" spans="2:103" ht="15" customHeight="1" x14ac:dyDescent="0.25">
      <c r="B18" s="1638" t="s">
        <v>1536</v>
      </c>
      <c r="C18" s="643" t="str">
        <f t="shared" ref="C18:AH18" si="8">IF(OR(ISNUMBER(C8),ISNUMBER(C12)),C8-C12,"")</f>
        <v/>
      </c>
      <c r="D18" s="643" t="str">
        <f t="shared" si="8"/>
        <v/>
      </c>
      <c r="E18" s="643" t="str">
        <f t="shared" si="8"/>
        <v/>
      </c>
      <c r="F18" s="643" t="str">
        <f t="shared" si="8"/>
        <v/>
      </c>
      <c r="G18" s="643" t="str">
        <f t="shared" si="8"/>
        <v/>
      </c>
      <c r="H18" s="643" t="str">
        <f t="shared" si="8"/>
        <v/>
      </c>
      <c r="I18" s="643" t="str">
        <f t="shared" si="8"/>
        <v/>
      </c>
      <c r="J18" s="643" t="str">
        <f t="shared" si="8"/>
        <v/>
      </c>
      <c r="K18" s="643" t="str">
        <f t="shared" si="8"/>
        <v/>
      </c>
      <c r="L18" s="643" t="str">
        <f t="shared" si="8"/>
        <v/>
      </c>
      <c r="M18" s="643" t="str">
        <f t="shared" si="8"/>
        <v/>
      </c>
      <c r="N18" s="643" t="str">
        <f t="shared" si="8"/>
        <v/>
      </c>
      <c r="O18" s="643" t="str">
        <f t="shared" si="8"/>
        <v/>
      </c>
      <c r="P18" s="643" t="str">
        <f t="shared" si="8"/>
        <v/>
      </c>
      <c r="Q18" s="643" t="str">
        <f t="shared" si="8"/>
        <v/>
      </c>
      <c r="R18" s="643" t="str">
        <f t="shared" si="8"/>
        <v/>
      </c>
      <c r="S18" s="643" t="str">
        <f t="shared" si="8"/>
        <v/>
      </c>
      <c r="T18" s="643" t="str">
        <f t="shared" si="8"/>
        <v/>
      </c>
      <c r="U18" s="643" t="str">
        <f t="shared" si="8"/>
        <v/>
      </c>
      <c r="V18" s="643" t="str">
        <f t="shared" si="8"/>
        <v/>
      </c>
      <c r="W18" s="643" t="str">
        <f t="shared" si="8"/>
        <v/>
      </c>
      <c r="X18" s="643" t="str">
        <f t="shared" si="8"/>
        <v/>
      </c>
      <c r="Y18" s="643" t="str">
        <f t="shared" si="8"/>
        <v/>
      </c>
      <c r="Z18" s="643" t="str">
        <f t="shared" si="8"/>
        <v/>
      </c>
      <c r="AA18" s="643" t="str">
        <f t="shared" si="8"/>
        <v/>
      </c>
      <c r="AB18" s="643" t="str">
        <f t="shared" si="8"/>
        <v/>
      </c>
      <c r="AC18" s="643" t="str">
        <f t="shared" si="8"/>
        <v/>
      </c>
      <c r="AD18" s="643" t="str">
        <f t="shared" si="8"/>
        <v/>
      </c>
      <c r="AE18" s="643" t="str">
        <f t="shared" si="8"/>
        <v/>
      </c>
      <c r="AF18" s="643" t="str">
        <f t="shared" si="8"/>
        <v/>
      </c>
      <c r="AG18" s="643" t="str">
        <f t="shared" si="8"/>
        <v/>
      </c>
      <c r="AH18" s="643" t="str">
        <f t="shared" si="8"/>
        <v/>
      </c>
      <c r="AI18" s="643" t="str">
        <f t="shared" ref="AI18:BN18" si="9">IF(OR(ISNUMBER(AI8),ISNUMBER(AI12)),AI8-AI12,"")</f>
        <v/>
      </c>
      <c r="AJ18" s="643" t="str">
        <f t="shared" si="9"/>
        <v/>
      </c>
      <c r="AK18" s="643" t="str">
        <f t="shared" si="9"/>
        <v/>
      </c>
      <c r="AL18" s="643" t="str">
        <f t="shared" si="9"/>
        <v/>
      </c>
      <c r="AM18" s="643" t="str">
        <f t="shared" si="9"/>
        <v/>
      </c>
      <c r="AN18" s="643" t="str">
        <f t="shared" si="9"/>
        <v/>
      </c>
      <c r="AO18" s="643" t="str">
        <f t="shared" si="9"/>
        <v/>
      </c>
      <c r="AP18" s="643" t="str">
        <f t="shared" si="9"/>
        <v/>
      </c>
      <c r="AQ18" s="643" t="str">
        <f t="shared" si="9"/>
        <v/>
      </c>
      <c r="AR18" s="643" t="str">
        <f t="shared" si="9"/>
        <v/>
      </c>
      <c r="AS18" s="643" t="str">
        <f t="shared" si="9"/>
        <v/>
      </c>
      <c r="AT18" s="643" t="str">
        <f t="shared" si="9"/>
        <v/>
      </c>
      <c r="AU18" s="643" t="str">
        <f t="shared" si="9"/>
        <v/>
      </c>
      <c r="AV18" s="643" t="str">
        <f t="shared" si="9"/>
        <v/>
      </c>
      <c r="AW18" s="643" t="str">
        <f t="shared" si="9"/>
        <v/>
      </c>
      <c r="AX18" s="643" t="str">
        <f t="shared" si="9"/>
        <v/>
      </c>
      <c r="AY18" s="643" t="str">
        <f t="shared" si="9"/>
        <v/>
      </c>
      <c r="AZ18" s="643" t="str">
        <f t="shared" si="9"/>
        <v/>
      </c>
      <c r="BA18" s="643" t="str">
        <f t="shared" si="9"/>
        <v/>
      </c>
      <c r="BB18" s="643" t="str">
        <f t="shared" si="9"/>
        <v/>
      </c>
      <c r="BC18" s="643" t="str">
        <f t="shared" si="9"/>
        <v/>
      </c>
      <c r="BD18" s="643" t="str">
        <f t="shared" si="9"/>
        <v/>
      </c>
      <c r="BE18" s="643" t="str">
        <f t="shared" si="9"/>
        <v/>
      </c>
      <c r="BF18" s="643" t="str">
        <f t="shared" si="9"/>
        <v/>
      </c>
      <c r="BG18" s="643" t="str">
        <f t="shared" si="9"/>
        <v/>
      </c>
      <c r="BH18" s="643" t="str">
        <f t="shared" si="9"/>
        <v/>
      </c>
      <c r="BI18" s="643" t="str">
        <f t="shared" si="9"/>
        <v/>
      </c>
      <c r="BJ18" s="643" t="str">
        <f t="shared" si="9"/>
        <v/>
      </c>
      <c r="BK18" s="643" t="str">
        <f t="shared" si="9"/>
        <v/>
      </c>
      <c r="BL18" s="643" t="str">
        <f t="shared" si="9"/>
        <v/>
      </c>
      <c r="BM18" s="643" t="str">
        <f t="shared" si="9"/>
        <v/>
      </c>
      <c r="BN18" s="643" t="str">
        <f t="shared" si="9"/>
        <v/>
      </c>
      <c r="BO18" s="643" t="str">
        <f t="shared" ref="BO18:CX18" si="10">IF(OR(ISNUMBER(BO8),ISNUMBER(BO12)),BO8-BO12,"")</f>
        <v/>
      </c>
      <c r="BP18" s="643" t="str">
        <f t="shared" si="10"/>
        <v/>
      </c>
      <c r="BQ18" s="643" t="str">
        <f t="shared" si="10"/>
        <v/>
      </c>
      <c r="BR18" s="643" t="str">
        <f t="shared" si="10"/>
        <v/>
      </c>
      <c r="BS18" s="643" t="str">
        <f t="shared" si="10"/>
        <v/>
      </c>
      <c r="BT18" s="643" t="str">
        <f t="shared" si="10"/>
        <v/>
      </c>
      <c r="BU18" s="643" t="str">
        <f t="shared" si="10"/>
        <v/>
      </c>
      <c r="BV18" s="643" t="str">
        <f t="shared" si="10"/>
        <v/>
      </c>
      <c r="BW18" s="643" t="str">
        <f t="shared" si="10"/>
        <v/>
      </c>
      <c r="BX18" s="643" t="str">
        <f t="shared" si="10"/>
        <v/>
      </c>
      <c r="BY18" s="643" t="str">
        <f t="shared" si="10"/>
        <v/>
      </c>
      <c r="BZ18" s="643" t="str">
        <f t="shared" si="10"/>
        <v/>
      </c>
      <c r="CA18" s="643" t="str">
        <f t="shared" si="10"/>
        <v/>
      </c>
      <c r="CB18" s="643" t="str">
        <f t="shared" si="10"/>
        <v/>
      </c>
      <c r="CC18" s="643" t="str">
        <f t="shared" si="10"/>
        <v/>
      </c>
      <c r="CD18" s="643" t="str">
        <f t="shared" si="10"/>
        <v/>
      </c>
      <c r="CE18" s="643" t="str">
        <f t="shared" si="10"/>
        <v/>
      </c>
      <c r="CF18" s="643" t="str">
        <f t="shared" si="10"/>
        <v/>
      </c>
      <c r="CG18" s="643" t="str">
        <f t="shared" si="10"/>
        <v/>
      </c>
      <c r="CH18" s="643" t="str">
        <f t="shared" si="10"/>
        <v/>
      </c>
      <c r="CI18" s="643" t="str">
        <f t="shared" si="10"/>
        <v/>
      </c>
      <c r="CJ18" s="643" t="str">
        <f t="shared" si="10"/>
        <v/>
      </c>
      <c r="CK18" s="643" t="str">
        <f t="shared" si="10"/>
        <v/>
      </c>
      <c r="CL18" s="643" t="str">
        <f t="shared" si="10"/>
        <v/>
      </c>
      <c r="CM18" s="643" t="str">
        <f t="shared" si="10"/>
        <v/>
      </c>
      <c r="CN18" s="643" t="str">
        <f t="shared" si="10"/>
        <v/>
      </c>
      <c r="CO18" s="643" t="str">
        <f t="shared" si="10"/>
        <v/>
      </c>
      <c r="CP18" s="643" t="str">
        <f t="shared" si="10"/>
        <v/>
      </c>
      <c r="CQ18" s="643" t="str">
        <f t="shared" si="10"/>
        <v/>
      </c>
      <c r="CR18" s="643" t="str">
        <f t="shared" si="10"/>
        <v/>
      </c>
      <c r="CS18" s="643" t="str">
        <f t="shared" si="10"/>
        <v/>
      </c>
      <c r="CT18" s="643" t="str">
        <f t="shared" si="10"/>
        <v/>
      </c>
      <c r="CU18" s="643" t="str">
        <f t="shared" si="10"/>
        <v/>
      </c>
      <c r="CV18" s="643" t="str">
        <f t="shared" si="10"/>
        <v/>
      </c>
      <c r="CW18" s="643" t="str">
        <f t="shared" si="10"/>
        <v/>
      </c>
      <c r="CX18" s="1639" t="str">
        <f t="shared" si="10"/>
        <v/>
      </c>
      <c r="CY18" s="1210"/>
    </row>
    <row r="19" spans="2:103" ht="15" customHeight="1" x14ac:dyDescent="0.25">
      <c r="B19" s="1640" t="s">
        <v>1185</v>
      </c>
      <c r="C19" s="1636"/>
      <c r="D19" s="1636"/>
      <c r="E19" s="1636"/>
      <c r="F19" s="1636"/>
      <c r="G19" s="1636"/>
      <c r="H19" s="1636"/>
      <c r="I19" s="1636"/>
      <c r="J19" s="1636"/>
      <c r="K19" s="1636"/>
      <c r="L19" s="1636"/>
      <c r="M19" s="1636"/>
      <c r="N19" s="1636"/>
      <c r="O19" s="1636"/>
      <c r="P19" s="1636"/>
      <c r="Q19" s="1636"/>
      <c r="R19" s="1636"/>
      <c r="S19" s="1636"/>
      <c r="T19" s="1636"/>
      <c r="U19" s="1636"/>
      <c r="V19" s="1636"/>
      <c r="W19" s="1636"/>
      <c r="X19" s="1636"/>
      <c r="Y19" s="1636"/>
      <c r="Z19" s="1636"/>
      <c r="AA19" s="1636"/>
      <c r="AB19" s="1636"/>
      <c r="AC19" s="1636"/>
      <c r="AD19" s="1636"/>
      <c r="AE19" s="1636"/>
      <c r="AF19" s="1636"/>
      <c r="AG19" s="1636"/>
      <c r="AH19" s="1636"/>
      <c r="AI19" s="1636"/>
      <c r="AJ19" s="1636"/>
      <c r="AK19" s="1636"/>
      <c r="AL19" s="1636"/>
      <c r="AM19" s="1636"/>
      <c r="AN19" s="1636"/>
      <c r="AO19" s="1636"/>
      <c r="AP19" s="1636"/>
      <c r="AQ19" s="1636"/>
      <c r="AR19" s="1636"/>
      <c r="AS19" s="1636"/>
      <c r="AT19" s="1636"/>
      <c r="AU19" s="1636"/>
      <c r="AV19" s="1636"/>
      <c r="AW19" s="1636"/>
      <c r="AX19" s="1636"/>
      <c r="AY19" s="1636"/>
      <c r="AZ19" s="1636"/>
      <c r="BA19" s="1636"/>
      <c r="BB19" s="1636"/>
      <c r="BC19" s="1636"/>
      <c r="BD19" s="1636"/>
      <c r="BE19" s="1636"/>
      <c r="BF19" s="1636"/>
      <c r="BG19" s="1636"/>
      <c r="BH19" s="1636"/>
      <c r="BI19" s="1636"/>
      <c r="BJ19" s="1636"/>
      <c r="BK19" s="1636"/>
      <c r="BL19" s="1636"/>
      <c r="BM19" s="1636"/>
      <c r="BN19" s="1636"/>
      <c r="BO19" s="1636"/>
      <c r="BP19" s="1636"/>
      <c r="BQ19" s="1636"/>
      <c r="BR19" s="1636"/>
      <c r="BS19" s="1636"/>
      <c r="BT19" s="1636"/>
      <c r="BU19" s="1636"/>
      <c r="BV19" s="1636"/>
      <c r="BW19" s="1636"/>
      <c r="BX19" s="1636"/>
      <c r="BY19" s="1636"/>
      <c r="BZ19" s="1636"/>
      <c r="CA19" s="1636"/>
      <c r="CB19" s="1636"/>
      <c r="CC19" s="1636"/>
      <c r="CD19" s="1636"/>
      <c r="CE19" s="1636"/>
      <c r="CF19" s="1636"/>
      <c r="CG19" s="1636"/>
      <c r="CH19" s="1636"/>
      <c r="CI19" s="1636"/>
      <c r="CJ19" s="1636"/>
      <c r="CK19" s="1636"/>
      <c r="CL19" s="1636"/>
      <c r="CM19" s="1636"/>
      <c r="CN19" s="1636"/>
      <c r="CO19" s="1636"/>
      <c r="CP19" s="1636"/>
      <c r="CQ19" s="1636"/>
      <c r="CR19" s="1636"/>
      <c r="CS19" s="1636"/>
      <c r="CT19" s="1636"/>
      <c r="CU19" s="1636"/>
      <c r="CV19" s="1636"/>
      <c r="CW19" s="1636"/>
      <c r="CX19" s="1637"/>
      <c r="CY19" s="1210"/>
    </row>
    <row r="20" spans="2:103" ht="15" customHeight="1" x14ac:dyDescent="0.25">
      <c r="B20" s="1223" t="s">
        <v>1220</v>
      </c>
      <c r="C20" s="645" t="str">
        <f>IF(OR(ISNUMBER(C21),ISNUMBER(C22),ISNUMBER(C23),ISNUMBER(C24)),SUM(C21:C24),"")</f>
        <v/>
      </c>
      <c r="D20" s="645" t="str">
        <f t="shared" ref="D20:BO20" si="11">IF(OR(ISNUMBER(D21),ISNUMBER(D22),ISNUMBER(D23),ISNUMBER(D24)),SUM(D21:D24),"")</f>
        <v/>
      </c>
      <c r="E20" s="645" t="str">
        <f t="shared" si="11"/>
        <v/>
      </c>
      <c r="F20" s="645" t="str">
        <f t="shared" si="11"/>
        <v/>
      </c>
      <c r="G20" s="645" t="str">
        <f t="shared" si="11"/>
        <v/>
      </c>
      <c r="H20" s="645" t="str">
        <f t="shared" si="11"/>
        <v/>
      </c>
      <c r="I20" s="645" t="str">
        <f t="shared" si="11"/>
        <v/>
      </c>
      <c r="J20" s="645" t="str">
        <f t="shared" si="11"/>
        <v/>
      </c>
      <c r="K20" s="645" t="str">
        <f t="shared" si="11"/>
        <v/>
      </c>
      <c r="L20" s="645" t="str">
        <f t="shared" si="11"/>
        <v/>
      </c>
      <c r="M20" s="645" t="str">
        <f t="shared" si="11"/>
        <v/>
      </c>
      <c r="N20" s="645" t="str">
        <f t="shared" si="11"/>
        <v/>
      </c>
      <c r="O20" s="645" t="str">
        <f t="shared" si="11"/>
        <v/>
      </c>
      <c r="P20" s="645" t="str">
        <f t="shared" si="11"/>
        <v/>
      </c>
      <c r="Q20" s="645" t="str">
        <f t="shared" si="11"/>
        <v/>
      </c>
      <c r="R20" s="645" t="str">
        <f t="shared" si="11"/>
        <v/>
      </c>
      <c r="S20" s="645" t="str">
        <f t="shared" si="11"/>
        <v/>
      </c>
      <c r="T20" s="645" t="str">
        <f t="shared" si="11"/>
        <v/>
      </c>
      <c r="U20" s="645" t="str">
        <f t="shared" si="11"/>
        <v/>
      </c>
      <c r="V20" s="645" t="str">
        <f t="shared" si="11"/>
        <v/>
      </c>
      <c r="W20" s="645" t="str">
        <f t="shared" si="11"/>
        <v/>
      </c>
      <c r="X20" s="645" t="str">
        <f t="shared" si="11"/>
        <v/>
      </c>
      <c r="Y20" s="645" t="str">
        <f t="shared" si="11"/>
        <v/>
      </c>
      <c r="Z20" s="645" t="str">
        <f t="shared" si="11"/>
        <v/>
      </c>
      <c r="AA20" s="645" t="str">
        <f t="shared" si="11"/>
        <v/>
      </c>
      <c r="AB20" s="645" t="str">
        <f t="shared" si="11"/>
        <v/>
      </c>
      <c r="AC20" s="645" t="str">
        <f t="shared" si="11"/>
        <v/>
      </c>
      <c r="AD20" s="645" t="str">
        <f t="shared" si="11"/>
        <v/>
      </c>
      <c r="AE20" s="645" t="str">
        <f t="shared" si="11"/>
        <v/>
      </c>
      <c r="AF20" s="645" t="str">
        <f t="shared" si="11"/>
        <v/>
      </c>
      <c r="AG20" s="645" t="str">
        <f t="shared" si="11"/>
        <v/>
      </c>
      <c r="AH20" s="645" t="str">
        <f t="shared" si="11"/>
        <v/>
      </c>
      <c r="AI20" s="645" t="str">
        <f t="shared" si="11"/>
        <v/>
      </c>
      <c r="AJ20" s="645" t="str">
        <f t="shared" si="11"/>
        <v/>
      </c>
      <c r="AK20" s="645" t="str">
        <f t="shared" si="11"/>
        <v/>
      </c>
      <c r="AL20" s="645" t="str">
        <f t="shared" si="11"/>
        <v/>
      </c>
      <c r="AM20" s="645" t="str">
        <f t="shared" si="11"/>
        <v/>
      </c>
      <c r="AN20" s="645" t="str">
        <f t="shared" si="11"/>
        <v/>
      </c>
      <c r="AO20" s="645" t="str">
        <f t="shared" si="11"/>
        <v/>
      </c>
      <c r="AP20" s="645" t="str">
        <f t="shared" si="11"/>
        <v/>
      </c>
      <c r="AQ20" s="645" t="str">
        <f t="shared" si="11"/>
        <v/>
      </c>
      <c r="AR20" s="645" t="str">
        <f t="shared" si="11"/>
        <v/>
      </c>
      <c r="AS20" s="645" t="str">
        <f t="shared" si="11"/>
        <v/>
      </c>
      <c r="AT20" s="645" t="str">
        <f t="shared" si="11"/>
        <v/>
      </c>
      <c r="AU20" s="645" t="str">
        <f t="shared" si="11"/>
        <v/>
      </c>
      <c r="AV20" s="645" t="str">
        <f t="shared" si="11"/>
        <v/>
      </c>
      <c r="AW20" s="645" t="str">
        <f t="shared" si="11"/>
        <v/>
      </c>
      <c r="AX20" s="645" t="str">
        <f t="shared" si="11"/>
        <v/>
      </c>
      <c r="AY20" s="645" t="str">
        <f t="shared" si="11"/>
        <v/>
      </c>
      <c r="AZ20" s="645" t="str">
        <f t="shared" si="11"/>
        <v/>
      </c>
      <c r="BA20" s="645" t="str">
        <f t="shared" si="11"/>
        <v/>
      </c>
      <c r="BB20" s="645" t="str">
        <f t="shared" si="11"/>
        <v/>
      </c>
      <c r="BC20" s="645" t="str">
        <f t="shared" si="11"/>
        <v/>
      </c>
      <c r="BD20" s="645" t="str">
        <f t="shared" si="11"/>
        <v/>
      </c>
      <c r="BE20" s="645" t="str">
        <f t="shared" si="11"/>
        <v/>
      </c>
      <c r="BF20" s="645" t="str">
        <f t="shared" si="11"/>
        <v/>
      </c>
      <c r="BG20" s="645" t="str">
        <f t="shared" si="11"/>
        <v/>
      </c>
      <c r="BH20" s="645" t="str">
        <f t="shared" si="11"/>
        <v/>
      </c>
      <c r="BI20" s="645" t="str">
        <f t="shared" si="11"/>
        <v/>
      </c>
      <c r="BJ20" s="645" t="str">
        <f t="shared" si="11"/>
        <v/>
      </c>
      <c r="BK20" s="645" t="str">
        <f t="shared" si="11"/>
        <v/>
      </c>
      <c r="BL20" s="645" t="str">
        <f t="shared" si="11"/>
        <v/>
      </c>
      <c r="BM20" s="645" t="str">
        <f t="shared" si="11"/>
        <v/>
      </c>
      <c r="BN20" s="645" t="str">
        <f t="shared" si="11"/>
        <v/>
      </c>
      <c r="BO20" s="645" t="str">
        <f t="shared" si="11"/>
        <v/>
      </c>
      <c r="BP20" s="645" t="str">
        <f t="shared" ref="BP20:CX20" si="12">IF(OR(ISNUMBER(BP21),ISNUMBER(BP22),ISNUMBER(BP23),ISNUMBER(BP24)),SUM(BP21:BP24),"")</f>
        <v/>
      </c>
      <c r="BQ20" s="645" t="str">
        <f t="shared" si="12"/>
        <v/>
      </c>
      <c r="BR20" s="645" t="str">
        <f t="shared" si="12"/>
        <v/>
      </c>
      <c r="BS20" s="645" t="str">
        <f t="shared" si="12"/>
        <v/>
      </c>
      <c r="BT20" s="645" t="str">
        <f t="shared" si="12"/>
        <v/>
      </c>
      <c r="BU20" s="645" t="str">
        <f t="shared" si="12"/>
        <v/>
      </c>
      <c r="BV20" s="645" t="str">
        <f t="shared" si="12"/>
        <v/>
      </c>
      <c r="BW20" s="645" t="str">
        <f t="shared" si="12"/>
        <v/>
      </c>
      <c r="BX20" s="645" t="str">
        <f t="shared" si="12"/>
        <v/>
      </c>
      <c r="BY20" s="645" t="str">
        <f t="shared" si="12"/>
        <v/>
      </c>
      <c r="BZ20" s="645" t="str">
        <f t="shared" si="12"/>
        <v/>
      </c>
      <c r="CA20" s="645" t="str">
        <f t="shared" si="12"/>
        <v/>
      </c>
      <c r="CB20" s="645" t="str">
        <f t="shared" si="12"/>
        <v/>
      </c>
      <c r="CC20" s="645" t="str">
        <f t="shared" si="12"/>
        <v/>
      </c>
      <c r="CD20" s="645" t="str">
        <f t="shared" si="12"/>
        <v/>
      </c>
      <c r="CE20" s="645" t="str">
        <f t="shared" si="12"/>
        <v/>
      </c>
      <c r="CF20" s="645" t="str">
        <f t="shared" si="12"/>
        <v/>
      </c>
      <c r="CG20" s="645" t="str">
        <f t="shared" si="12"/>
        <v/>
      </c>
      <c r="CH20" s="645" t="str">
        <f t="shared" si="12"/>
        <v/>
      </c>
      <c r="CI20" s="645" t="str">
        <f t="shared" si="12"/>
        <v/>
      </c>
      <c r="CJ20" s="645" t="str">
        <f t="shared" si="12"/>
        <v/>
      </c>
      <c r="CK20" s="645" t="str">
        <f t="shared" si="12"/>
        <v/>
      </c>
      <c r="CL20" s="645" t="str">
        <f t="shared" si="12"/>
        <v/>
      </c>
      <c r="CM20" s="645" t="str">
        <f t="shared" si="12"/>
        <v/>
      </c>
      <c r="CN20" s="645" t="str">
        <f t="shared" si="12"/>
        <v/>
      </c>
      <c r="CO20" s="645" t="str">
        <f t="shared" si="12"/>
        <v/>
      </c>
      <c r="CP20" s="645" t="str">
        <f t="shared" si="12"/>
        <v/>
      </c>
      <c r="CQ20" s="645" t="str">
        <f t="shared" si="12"/>
        <v/>
      </c>
      <c r="CR20" s="645" t="str">
        <f t="shared" si="12"/>
        <v/>
      </c>
      <c r="CS20" s="645" t="str">
        <f t="shared" si="12"/>
        <v/>
      </c>
      <c r="CT20" s="645" t="str">
        <f t="shared" si="12"/>
        <v/>
      </c>
      <c r="CU20" s="645" t="str">
        <f t="shared" si="12"/>
        <v/>
      </c>
      <c r="CV20" s="645" t="str">
        <f t="shared" si="12"/>
        <v/>
      </c>
      <c r="CW20" s="645" t="str">
        <f t="shared" si="12"/>
        <v/>
      </c>
      <c r="CX20" s="646" t="str">
        <f t="shared" si="12"/>
        <v/>
      </c>
      <c r="CY20" s="1210"/>
    </row>
    <row r="21" spans="2:103" ht="15" customHeight="1" x14ac:dyDescent="0.25">
      <c r="B21" s="1223" t="s">
        <v>1221</v>
      </c>
      <c r="C21" s="1195"/>
      <c r="D21" s="1195"/>
      <c r="E21" s="1195"/>
      <c r="F21" s="1195"/>
      <c r="G21" s="1195"/>
      <c r="H21" s="1195"/>
      <c r="I21" s="1195"/>
      <c r="J21" s="1195"/>
      <c r="K21" s="1195"/>
      <c r="L21" s="1195"/>
      <c r="M21" s="1195"/>
      <c r="N21" s="1195"/>
      <c r="O21" s="1195"/>
      <c r="P21" s="1195"/>
      <c r="Q21" s="1195"/>
      <c r="R21" s="1195"/>
      <c r="S21" s="1195"/>
      <c r="T21" s="1195"/>
      <c r="U21" s="1195"/>
      <c r="V21" s="1195"/>
      <c r="W21" s="1195"/>
      <c r="X21" s="1195"/>
      <c r="Y21" s="1195"/>
      <c r="Z21" s="1195"/>
      <c r="AA21" s="1195"/>
      <c r="AB21" s="1195"/>
      <c r="AC21" s="1195"/>
      <c r="AD21" s="1195"/>
      <c r="AE21" s="1195"/>
      <c r="AF21" s="1195"/>
      <c r="AG21" s="1195"/>
      <c r="AH21" s="1195"/>
      <c r="AI21" s="1195"/>
      <c r="AJ21" s="1195"/>
      <c r="AK21" s="1195"/>
      <c r="AL21" s="1195"/>
      <c r="AM21" s="1195"/>
      <c r="AN21" s="1195"/>
      <c r="AO21" s="1195"/>
      <c r="AP21" s="1195"/>
      <c r="AQ21" s="1195"/>
      <c r="AR21" s="1195"/>
      <c r="AS21" s="1195"/>
      <c r="AT21" s="1195"/>
      <c r="AU21" s="1195"/>
      <c r="AV21" s="1195"/>
      <c r="AW21" s="1195"/>
      <c r="AX21" s="1195"/>
      <c r="AY21" s="1195"/>
      <c r="AZ21" s="1195"/>
      <c r="BA21" s="1195"/>
      <c r="BB21" s="1195"/>
      <c r="BC21" s="1195"/>
      <c r="BD21" s="1195"/>
      <c r="BE21" s="1195"/>
      <c r="BF21" s="1195"/>
      <c r="BG21" s="1195"/>
      <c r="BH21" s="1195"/>
      <c r="BI21" s="1195"/>
      <c r="BJ21" s="1195"/>
      <c r="BK21" s="1195"/>
      <c r="BL21" s="1195"/>
      <c r="BM21" s="1195"/>
      <c r="BN21" s="1195"/>
      <c r="BO21" s="1195"/>
      <c r="BP21" s="1195"/>
      <c r="BQ21" s="1195"/>
      <c r="BR21" s="1195"/>
      <c r="BS21" s="1195"/>
      <c r="BT21" s="1195"/>
      <c r="BU21" s="1195"/>
      <c r="BV21" s="1195"/>
      <c r="BW21" s="1195"/>
      <c r="BX21" s="1195"/>
      <c r="BY21" s="1195"/>
      <c r="BZ21" s="1195"/>
      <c r="CA21" s="1195"/>
      <c r="CB21" s="1195"/>
      <c r="CC21" s="1195"/>
      <c r="CD21" s="1195"/>
      <c r="CE21" s="1195"/>
      <c r="CF21" s="1195"/>
      <c r="CG21" s="1195"/>
      <c r="CH21" s="1195"/>
      <c r="CI21" s="1195"/>
      <c r="CJ21" s="1195"/>
      <c r="CK21" s="1195"/>
      <c r="CL21" s="1195"/>
      <c r="CM21" s="1195"/>
      <c r="CN21" s="1195"/>
      <c r="CO21" s="1195"/>
      <c r="CP21" s="1195"/>
      <c r="CQ21" s="1195"/>
      <c r="CR21" s="1195"/>
      <c r="CS21" s="1195"/>
      <c r="CT21" s="1195"/>
      <c r="CU21" s="1195"/>
      <c r="CV21" s="1195"/>
      <c r="CW21" s="1195"/>
      <c r="CX21" s="1217"/>
      <c r="CY21" s="1210"/>
    </row>
    <row r="22" spans="2:103" ht="15" customHeight="1" x14ac:dyDescent="0.25">
      <c r="B22" s="1223" t="s">
        <v>1107</v>
      </c>
      <c r="C22" s="1195"/>
      <c r="D22" s="1195"/>
      <c r="E22" s="1195"/>
      <c r="F22" s="1195"/>
      <c r="G22" s="1195"/>
      <c r="H22" s="1195"/>
      <c r="I22" s="1195"/>
      <c r="J22" s="1195"/>
      <c r="K22" s="1195"/>
      <c r="L22" s="1195"/>
      <c r="M22" s="1195"/>
      <c r="N22" s="1195"/>
      <c r="O22" s="1195"/>
      <c r="P22" s="1195"/>
      <c r="Q22" s="1195"/>
      <c r="R22" s="1195"/>
      <c r="S22" s="1195"/>
      <c r="T22" s="1195"/>
      <c r="U22" s="1195"/>
      <c r="V22" s="1195"/>
      <c r="W22" s="1195"/>
      <c r="X22" s="1195"/>
      <c r="Y22" s="1195"/>
      <c r="Z22" s="1195"/>
      <c r="AA22" s="1195"/>
      <c r="AB22" s="1195"/>
      <c r="AC22" s="1195"/>
      <c r="AD22" s="1195"/>
      <c r="AE22" s="1195"/>
      <c r="AF22" s="1195"/>
      <c r="AG22" s="1195"/>
      <c r="AH22" s="1195"/>
      <c r="AI22" s="1195"/>
      <c r="AJ22" s="1195"/>
      <c r="AK22" s="1195"/>
      <c r="AL22" s="1195"/>
      <c r="AM22" s="1195"/>
      <c r="AN22" s="1195"/>
      <c r="AO22" s="1195"/>
      <c r="AP22" s="1195"/>
      <c r="AQ22" s="1195"/>
      <c r="AR22" s="1195"/>
      <c r="AS22" s="1195"/>
      <c r="AT22" s="1195"/>
      <c r="AU22" s="1195"/>
      <c r="AV22" s="1195"/>
      <c r="AW22" s="1195"/>
      <c r="AX22" s="1195"/>
      <c r="AY22" s="1195"/>
      <c r="AZ22" s="1195"/>
      <c r="BA22" s="1195"/>
      <c r="BB22" s="1195"/>
      <c r="BC22" s="1195"/>
      <c r="BD22" s="1195"/>
      <c r="BE22" s="1195"/>
      <c r="BF22" s="1195"/>
      <c r="BG22" s="1195"/>
      <c r="BH22" s="1195"/>
      <c r="BI22" s="1195"/>
      <c r="BJ22" s="1195"/>
      <c r="BK22" s="1195"/>
      <c r="BL22" s="1195"/>
      <c r="BM22" s="1195"/>
      <c r="BN22" s="1195"/>
      <c r="BO22" s="1195"/>
      <c r="BP22" s="1195"/>
      <c r="BQ22" s="1195"/>
      <c r="BR22" s="1195"/>
      <c r="BS22" s="1195"/>
      <c r="BT22" s="1195"/>
      <c r="BU22" s="1195"/>
      <c r="BV22" s="1195"/>
      <c r="BW22" s="1195"/>
      <c r="BX22" s="1195"/>
      <c r="BY22" s="1195"/>
      <c r="BZ22" s="1195"/>
      <c r="CA22" s="1195"/>
      <c r="CB22" s="1195"/>
      <c r="CC22" s="1195"/>
      <c r="CD22" s="1195"/>
      <c r="CE22" s="1195"/>
      <c r="CF22" s="1195"/>
      <c r="CG22" s="1195"/>
      <c r="CH22" s="1195"/>
      <c r="CI22" s="1195"/>
      <c r="CJ22" s="1195"/>
      <c r="CK22" s="1195"/>
      <c r="CL22" s="1195"/>
      <c r="CM22" s="1195"/>
      <c r="CN22" s="1195"/>
      <c r="CO22" s="1195"/>
      <c r="CP22" s="1195"/>
      <c r="CQ22" s="1195"/>
      <c r="CR22" s="1195"/>
      <c r="CS22" s="1195"/>
      <c r="CT22" s="1195"/>
      <c r="CU22" s="1195"/>
      <c r="CV22" s="1195"/>
      <c r="CW22" s="1195"/>
      <c r="CX22" s="1217"/>
      <c r="CY22" s="1210"/>
    </row>
    <row r="23" spans="2:103" ht="15" customHeight="1" x14ac:dyDescent="0.25">
      <c r="B23" s="1223" t="s">
        <v>1222</v>
      </c>
      <c r="C23" s="1195"/>
      <c r="D23" s="1195"/>
      <c r="E23" s="1195"/>
      <c r="F23" s="1195"/>
      <c r="G23" s="1195"/>
      <c r="H23" s="1195"/>
      <c r="I23" s="1195"/>
      <c r="J23" s="1195"/>
      <c r="K23" s="1195"/>
      <c r="L23" s="1195"/>
      <c r="M23" s="1195"/>
      <c r="N23" s="1195"/>
      <c r="O23" s="1195"/>
      <c r="P23" s="1195"/>
      <c r="Q23" s="1195"/>
      <c r="R23" s="1195"/>
      <c r="S23" s="1195"/>
      <c r="T23" s="1195"/>
      <c r="U23" s="1195"/>
      <c r="V23" s="1195"/>
      <c r="W23" s="1195"/>
      <c r="X23" s="1195"/>
      <c r="Y23" s="1195"/>
      <c r="Z23" s="1195"/>
      <c r="AA23" s="1195"/>
      <c r="AB23" s="1195"/>
      <c r="AC23" s="1195"/>
      <c r="AD23" s="1195"/>
      <c r="AE23" s="1195"/>
      <c r="AF23" s="1195"/>
      <c r="AG23" s="1195"/>
      <c r="AH23" s="1195"/>
      <c r="AI23" s="1195"/>
      <c r="AJ23" s="1195"/>
      <c r="AK23" s="1195"/>
      <c r="AL23" s="1195"/>
      <c r="AM23" s="1195"/>
      <c r="AN23" s="1195"/>
      <c r="AO23" s="1195"/>
      <c r="AP23" s="1195"/>
      <c r="AQ23" s="1195"/>
      <c r="AR23" s="1195"/>
      <c r="AS23" s="1195"/>
      <c r="AT23" s="1195"/>
      <c r="AU23" s="1195"/>
      <c r="AV23" s="1195"/>
      <c r="AW23" s="1195"/>
      <c r="AX23" s="1195"/>
      <c r="AY23" s="1195"/>
      <c r="AZ23" s="1195"/>
      <c r="BA23" s="1195"/>
      <c r="BB23" s="1195"/>
      <c r="BC23" s="1195"/>
      <c r="BD23" s="1195"/>
      <c r="BE23" s="1195"/>
      <c r="BF23" s="1195"/>
      <c r="BG23" s="1195"/>
      <c r="BH23" s="1195"/>
      <c r="BI23" s="1195"/>
      <c r="BJ23" s="1195"/>
      <c r="BK23" s="1195"/>
      <c r="BL23" s="1195"/>
      <c r="BM23" s="1195"/>
      <c r="BN23" s="1195"/>
      <c r="BO23" s="1195"/>
      <c r="BP23" s="1195"/>
      <c r="BQ23" s="1195"/>
      <c r="BR23" s="1195"/>
      <c r="BS23" s="1195"/>
      <c r="BT23" s="1195"/>
      <c r="BU23" s="1195"/>
      <c r="BV23" s="1195"/>
      <c r="BW23" s="1195"/>
      <c r="BX23" s="1195"/>
      <c r="BY23" s="1195"/>
      <c r="BZ23" s="1195"/>
      <c r="CA23" s="1195"/>
      <c r="CB23" s="1195"/>
      <c r="CC23" s="1195"/>
      <c r="CD23" s="1195"/>
      <c r="CE23" s="1195"/>
      <c r="CF23" s="1195"/>
      <c r="CG23" s="1195"/>
      <c r="CH23" s="1195"/>
      <c r="CI23" s="1195"/>
      <c r="CJ23" s="1195"/>
      <c r="CK23" s="1195"/>
      <c r="CL23" s="1195"/>
      <c r="CM23" s="1195"/>
      <c r="CN23" s="1195"/>
      <c r="CO23" s="1195"/>
      <c r="CP23" s="1195"/>
      <c r="CQ23" s="1195"/>
      <c r="CR23" s="1195"/>
      <c r="CS23" s="1195"/>
      <c r="CT23" s="1195"/>
      <c r="CU23" s="1195"/>
      <c r="CV23" s="1195"/>
      <c r="CW23" s="1195"/>
      <c r="CX23" s="1217"/>
      <c r="CY23" s="1210"/>
    </row>
    <row r="24" spans="2:103" ht="15" customHeight="1" x14ac:dyDescent="0.25">
      <c r="B24" s="1223" t="s">
        <v>1223</v>
      </c>
      <c r="C24" s="1195"/>
      <c r="D24" s="1195"/>
      <c r="E24" s="1195"/>
      <c r="F24" s="1195"/>
      <c r="G24" s="1195"/>
      <c r="H24" s="1195"/>
      <c r="I24" s="1195"/>
      <c r="J24" s="1195"/>
      <c r="K24" s="1195"/>
      <c r="L24" s="1195"/>
      <c r="M24" s="1195"/>
      <c r="N24" s="1195"/>
      <c r="O24" s="1195"/>
      <c r="P24" s="1195"/>
      <c r="Q24" s="1195"/>
      <c r="R24" s="1195"/>
      <c r="S24" s="1195"/>
      <c r="T24" s="1195"/>
      <c r="U24" s="1195"/>
      <c r="V24" s="1195"/>
      <c r="W24" s="1195"/>
      <c r="X24" s="1195"/>
      <c r="Y24" s="1195"/>
      <c r="Z24" s="1195"/>
      <c r="AA24" s="1195"/>
      <c r="AB24" s="1195"/>
      <c r="AC24" s="1195"/>
      <c r="AD24" s="1195"/>
      <c r="AE24" s="1195"/>
      <c r="AF24" s="1195"/>
      <c r="AG24" s="1195"/>
      <c r="AH24" s="1195"/>
      <c r="AI24" s="1195"/>
      <c r="AJ24" s="1195"/>
      <c r="AK24" s="1195"/>
      <c r="AL24" s="1195"/>
      <c r="AM24" s="1195"/>
      <c r="AN24" s="1195"/>
      <c r="AO24" s="1195"/>
      <c r="AP24" s="1195"/>
      <c r="AQ24" s="1195"/>
      <c r="AR24" s="1195"/>
      <c r="AS24" s="1195"/>
      <c r="AT24" s="1195"/>
      <c r="AU24" s="1195"/>
      <c r="AV24" s="1195"/>
      <c r="AW24" s="1195"/>
      <c r="AX24" s="1195"/>
      <c r="AY24" s="1195"/>
      <c r="AZ24" s="1195"/>
      <c r="BA24" s="1195"/>
      <c r="BB24" s="1195"/>
      <c r="BC24" s="1195"/>
      <c r="BD24" s="1195"/>
      <c r="BE24" s="1195"/>
      <c r="BF24" s="1195"/>
      <c r="BG24" s="1195"/>
      <c r="BH24" s="1195"/>
      <c r="BI24" s="1195"/>
      <c r="BJ24" s="1195"/>
      <c r="BK24" s="1195"/>
      <c r="BL24" s="1195"/>
      <c r="BM24" s="1195"/>
      <c r="BN24" s="1195"/>
      <c r="BO24" s="1195"/>
      <c r="BP24" s="1195"/>
      <c r="BQ24" s="1195"/>
      <c r="BR24" s="1195"/>
      <c r="BS24" s="1195"/>
      <c r="BT24" s="1195"/>
      <c r="BU24" s="1195"/>
      <c r="BV24" s="1195"/>
      <c r="BW24" s="1195"/>
      <c r="BX24" s="1195"/>
      <c r="BY24" s="1195"/>
      <c r="BZ24" s="1195"/>
      <c r="CA24" s="1195"/>
      <c r="CB24" s="1195"/>
      <c r="CC24" s="1195"/>
      <c r="CD24" s="1195"/>
      <c r="CE24" s="1195"/>
      <c r="CF24" s="1195"/>
      <c r="CG24" s="1195"/>
      <c r="CH24" s="1195"/>
      <c r="CI24" s="1195"/>
      <c r="CJ24" s="1195"/>
      <c r="CK24" s="1195"/>
      <c r="CL24" s="1195"/>
      <c r="CM24" s="1195"/>
      <c r="CN24" s="1195"/>
      <c r="CO24" s="1195"/>
      <c r="CP24" s="1195"/>
      <c r="CQ24" s="1195"/>
      <c r="CR24" s="1195"/>
      <c r="CS24" s="1195"/>
      <c r="CT24" s="1195"/>
      <c r="CU24" s="1195"/>
      <c r="CV24" s="1195"/>
      <c r="CW24" s="1195"/>
      <c r="CX24" s="1217"/>
      <c r="CY24" s="1210"/>
    </row>
    <row r="25" spans="2:103" ht="15" customHeight="1" x14ac:dyDescent="0.25">
      <c r="B25" s="1641" t="s">
        <v>1187</v>
      </c>
      <c r="C25" s="1224"/>
      <c r="D25" s="1224"/>
      <c r="E25" s="1224"/>
      <c r="F25" s="1224"/>
      <c r="G25" s="1224"/>
      <c r="H25" s="1224"/>
      <c r="I25" s="1224"/>
      <c r="J25" s="1224"/>
      <c r="K25" s="1224"/>
      <c r="L25" s="1224"/>
      <c r="M25" s="1224"/>
      <c r="N25" s="1224"/>
      <c r="O25" s="1224"/>
      <c r="P25" s="1224"/>
      <c r="Q25" s="1224"/>
      <c r="R25" s="1224"/>
      <c r="S25" s="1224"/>
      <c r="T25" s="1224"/>
      <c r="U25" s="1224"/>
      <c r="V25" s="1224"/>
      <c r="W25" s="1224"/>
      <c r="X25" s="1224"/>
      <c r="Y25" s="1224"/>
      <c r="Z25" s="1224"/>
      <c r="AA25" s="1224"/>
      <c r="AB25" s="1224"/>
      <c r="AC25" s="1224"/>
      <c r="AD25" s="1224"/>
      <c r="AE25" s="1224"/>
      <c r="AF25" s="1224"/>
      <c r="AG25" s="1224"/>
      <c r="AH25" s="1224"/>
      <c r="AI25" s="1224"/>
      <c r="AJ25" s="1224"/>
      <c r="AK25" s="1224"/>
      <c r="AL25" s="1224"/>
      <c r="AM25" s="1224"/>
      <c r="AN25" s="1224"/>
      <c r="AO25" s="1224"/>
      <c r="AP25" s="1224"/>
      <c r="AQ25" s="1224"/>
      <c r="AR25" s="1224"/>
      <c r="AS25" s="1224"/>
      <c r="AT25" s="1224"/>
      <c r="AU25" s="1224"/>
      <c r="AV25" s="1224"/>
      <c r="AW25" s="1224"/>
      <c r="AX25" s="1224"/>
      <c r="AY25" s="1224"/>
      <c r="AZ25" s="1224"/>
      <c r="BA25" s="1224"/>
      <c r="BB25" s="1224"/>
      <c r="BC25" s="1224"/>
      <c r="BD25" s="1224"/>
      <c r="BE25" s="1224"/>
      <c r="BF25" s="1224"/>
      <c r="BG25" s="1224"/>
      <c r="BH25" s="1224"/>
      <c r="BI25" s="1224"/>
      <c r="BJ25" s="1224"/>
      <c r="BK25" s="1224"/>
      <c r="BL25" s="1224"/>
      <c r="BM25" s="1224"/>
      <c r="BN25" s="1224"/>
      <c r="BO25" s="1224"/>
      <c r="BP25" s="1224"/>
      <c r="BQ25" s="1224"/>
      <c r="BR25" s="1224"/>
      <c r="BS25" s="1224"/>
      <c r="BT25" s="1224"/>
      <c r="BU25" s="1224"/>
      <c r="BV25" s="1224"/>
      <c r="BW25" s="1224"/>
      <c r="BX25" s="1224"/>
      <c r="BY25" s="1224"/>
      <c r="BZ25" s="1224"/>
      <c r="CA25" s="1224"/>
      <c r="CB25" s="1224"/>
      <c r="CC25" s="1224"/>
      <c r="CD25" s="1224"/>
      <c r="CE25" s="1224"/>
      <c r="CF25" s="1224"/>
      <c r="CG25" s="1224"/>
      <c r="CH25" s="1224"/>
      <c r="CI25" s="1224"/>
      <c r="CJ25" s="1224"/>
      <c r="CK25" s="1224"/>
      <c r="CL25" s="1224"/>
      <c r="CM25" s="1224"/>
      <c r="CN25" s="1224"/>
      <c r="CO25" s="1224"/>
      <c r="CP25" s="1224"/>
      <c r="CQ25" s="1224"/>
      <c r="CR25" s="1224"/>
      <c r="CS25" s="1224"/>
      <c r="CT25" s="1224"/>
      <c r="CU25" s="1224"/>
      <c r="CV25" s="1224"/>
      <c r="CW25" s="1224"/>
      <c r="CX25" s="1225"/>
      <c r="CY25" s="1210"/>
    </row>
    <row r="26" spans="2:103" ht="15" customHeight="1" x14ac:dyDescent="0.25">
      <c r="B26" s="1223" t="s">
        <v>1224</v>
      </c>
      <c r="C26" s="1195"/>
      <c r="D26" s="1195"/>
      <c r="E26" s="1195"/>
      <c r="F26" s="1195"/>
      <c r="G26" s="1195"/>
      <c r="H26" s="1195"/>
      <c r="I26" s="1195"/>
      <c r="J26" s="1195"/>
      <c r="K26" s="1195"/>
      <c r="L26" s="1195"/>
      <c r="M26" s="1195"/>
      <c r="N26" s="1195"/>
      <c r="O26" s="1195"/>
      <c r="P26" s="1195"/>
      <c r="Q26" s="1195"/>
      <c r="R26" s="1195"/>
      <c r="S26" s="1195"/>
      <c r="T26" s="1195"/>
      <c r="U26" s="1195"/>
      <c r="V26" s="1195"/>
      <c r="W26" s="1195"/>
      <c r="X26" s="1195"/>
      <c r="Y26" s="1195"/>
      <c r="Z26" s="1195"/>
      <c r="AA26" s="1195"/>
      <c r="AB26" s="1195"/>
      <c r="AC26" s="1195"/>
      <c r="AD26" s="1195"/>
      <c r="AE26" s="1195"/>
      <c r="AF26" s="1195"/>
      <c r="AG26" s="1195"/>
      <c r="AH26" s="1195"/>
      <c r="AI26" s="1195"/>
      <c r="AJ26" s="1195"/>
      <c r="AK26" s="1195"/>
      <c r="AL26" s="1195"/>
      <c r="AM26" s="1195"/>
      <c r="AN26" s="1195"/>
      <c r="AO26" s="1195"/>
      <c r="AP26" s="1195"/>
      <c r="AQ26" s="1195"/>
      <c r="AR26" s="1195"/>
      <c r="AS26" s="1195"/>
      <c r="AT26" s="1195"/>
      <c r="AU26" s="1195"/>
      <c r="AV26" s="1195"/>
      <c r="AW26" s="1195"/>
      <c r="AX26" s="1195"/>
      <c r="AY26" s="1195"/>
      <c r="AZ26" s="1195"/>
      <c r="BA26" s="1195"/>
      <c r="BB26" s="1195"/>
      <c r="BC26" s="1195"/>
      <c r="BD26" s="1195"/>
      <c r="BE26" s="1195"/>
      <c r="BF26" s="1195"/>
      <c r="BG26" s="1195"/>
      <c r="BH26" s="1195"/>
      <c r="BI26" s="1195"/>
      <c r="BJ26" s="1195"/>
      <c r="BK26" s="1195"/>
      <c r="BL26" s="1195"/>
      <c r="BM26" s="1195"/>
      <c r="BN26" s="1195"/>
      <c r="BO26" s="1195"/>
      <c r="BP26" s="1195"/>
      <c r="BQ26" s="1195"/>
      <c r="BR26" s="1195"/>
      <c r="BS26" s="1195"/>
      <c r="BT26" s="1195"/>
      <c r="BU26" s="1195"/>
      <c r="BV26" s="1195"/>
      <c r="BW26" s="1195"/>
      <c r="BX26" s="1195"/>
      <c r="BY26" s="1195"/>
      <c r="BZ26" s="1195"/>
      <c r="CA26" s="1195"/>
      <c r="CB26" s="1195"/>
      <c r="CC26" s="1195"/>
      <c r="CD26" s="1195"/>
      <c r="CE26" s="1195"/>
      <c r="CF26" s="1195"/>
      <c r="CG26" s="1195"/>
      <c r="CH26" s="1195"/>
      <c r="CI26" s="1195"/>
      <c r="CJ26" s="1195"/>
      <c r="CK26" s="1195"/>
      <c r="CL26" s="1195"/>
      <c r="CM26" s="1195"/>
      <c r="CN26" s="1195"/>
      <c r="CO26" s="1195"/>
      <c r="CP26" s="1195"/>
      <c r="CQ26" s="1195"/>
      <c r="CR26" s="1195"/>
      <c r="CS26" s="1195"/>
      <c r="CT26" s="1195"/>
      <c r="CU26" s="1195"/>
      <c r="CV26" s="1195"/>
      <c r="CW26" s="1195"/>
      <c r="CX26" s="1217"/>
      <c r="CY26" s="1210"/>
    </row>
    <row r="27" spans="2:103" ht="15" customHeight="1" x14ac:dyDescent="0.25">
      <c r="B27" s="1641" t="s">
        <v>1188</v>
      </c>
      <c r="C27" s="1224"/>
      <c r="D27" s="1224"/>
      <c r="E27" s="1224"/>
      <c r="F27" s="1224"/>
      <c r="G27" s="1224"/>
      <c r="H27" s="1224"/>
      <c r="I27" s="1224"/>
      <c r="J27" s="1224"/>
      <c r="K27" s="1224"/>
      <c r="L27" s="1224"/>
      <c r="M27" s="1224"/>
      <c r="N27" s="1224"/>
      <c r="O27" s="1224"/>
      <c r="P27" s="1224"/>
      <c r="Q27" s="1224"/>
      <c r="R27" s="1224"/>
      <c r="S27" s="1224"/>
      <c r="T27" s="1224"/>
      <c r="U27" s="1224"/>
      <c r="V27" s="1224"/>
      <c r="W27" s="1224"/>
      <c r="X27" s="1224"/>
      <c r="Y27" s="1224"/>
      <c r="Z27" s="1224"/>
      <c r="AA27" s="1224"/>
      <c r="AB27" s="1224"/>
      <c r="AC27" s="1224"/>
      <c r="AD27" s="1224"/>
      <c r="AE27" s="1224"/>
      <c r="AF27" s="1224"/>
      <c r="AG27" s="1224"/>
      <c r="AH27" s="1224"/>
      <c r="AI27" s="1224"/>
      <c r="AJ27" s="1224"/>
      <c r="AK27" s="1224"/>
      <c r="AL27" s="1224"/>
      <c r="AM27" s="1224"/>
      <c r="AN27" s="1224"/>
      <c r="AO27" s="1224"/>
      <c r="AP27" s="1224"/>
      <c r="AQ27" s="1224"/>
      <c r="AR27" s="1224"/>
      <c r="AS27" s="1224"/>
      <c r="AT27" s="1224"/>
      <c r="AU27" s="1224"/>
      <c r="AV27" s="1224"/>
      <c r="AW27" s="1224"/>
      <c r="AX27" s="1224"/>
      <c r="AY27" s="1224"/>
      <c r="AZ27" s="1224"/>
      <c r="BA27" s="1224"/>
      <c r="BB27" s="1224"/>
      <c r="BC27" s="1224"/>
      <c r="BD27" s="1224"/>
      <c r="BE27" s="1224"/>
      <c r="BF27" s="1224"/>
      <c r="BG27" s="1224"/>
      <c r="BH27" s="1224"/>
      <c r="BI27" s="1224"/>
      <c r="BJ27" s="1224"/>
      <c r="BK27" s="1224"/>
      <c r="BL27" s="1224"/>
      <c r="BM27" s="1224"/>
      <c r="BN27" s="1224"/>
      <c r="BO27" s="1224"/>
      <c r="BP27" s="1224"/>
      <c r="BQ27" s="1224"/>
      <c r="BR27" s="1224"/>
      <c r="BS27" s="1224"/>
      <c r="BT27" s="1224"/>
      <c r="BU27" s="1224"/>
      <c r="BV27" s="1224"/>
      <c r="BW27" s="1224"/>
      <c r="BX27" s="1224"/>
      <c r="BY27" s="1224"/>
      <c r="BZ27" s="1224"/>
      <c r="CA27" s="1224"/>
      <c r="CB27" s="1224"/>
      <c r="CC27" s="1224"/>
      <c r="CD27" s="1224"/>
      <c r="CE27" s="1224"/>
      <c r="CF27" s="1224"/>
      <c r="CG27" s="1224"/>
      <c r="CH27" s="1224"/>
      <c r="CI27" s="1224"/>
      <c r="CJ27" s="1224"/>
      <c r="CK27" s="1224"/>
      <c r="CL27" s="1224"/>
      <c r="CM27" s="1224"/>
      <c r="CN27" s="1224"/>
      <c r="CO27" s="1224"/>
      <c r="CP27" s="1224"/>
      <c r="CQ27" s="1224"/>
      <c r="CR27" s="1224"/>
      <c r="CS27" s="1224"/>
      <c r="CT27" s="1224"/>
      <c r="CU27" s="1224"/>
      <c r="CV27" s="1224"/>
      <c r="CW27" s="1224"/>
      <c r="CX27" s="1225"/>
      <c r="CY27" s="1210"/>
    </row>
    <row r="28" spans="2:103" ht="15" customHeight="1" x14ac:dyDescent="0.25">
      <c r="B28" s="1223" t="s">
        <v>1225</v>
      </c>
      <c r="C28" s="1195"/>
      <c r="D28" s="1195"/>
      <c r="E28" s="1195"/>
      <c r="F28" s="1195"/>
      <c r="G28" s="1195"/>
      <c r="H28" s="1195"/>
      <c r="I28" s="1195"/>
      <c r="J28" s="1195"/>
      <c r="K28" s="1195"/>
      <c r="L28" s="1195"/>
      <c r="M28" s="1195"/>
      <c r="N28" s="1195"/>
      <c r="O28" s="1195"/>
      <c r="P28" s="1195"/>
      <c r="Q28" s="1195"/>
      <c r="R28" s="1195"/>
      <c r="S28" s="1195"/>
      <c r="T28" s="1195"/>
      <c r="U28" s="1195"/>
      <c r="V28" s="1195"/>
      <c r="W28" s="1195"/>
      <c r="X28" s="1195"/>
      <c r="Y28" s="1195"/>
      <c r="Z28" s="1195"/>
      <c r="AA28" s="1195"/>
      <c r="AB28" s="1195"/>
      <c r="AC28" s="1195"/>
      <c r="AD28" s="1195"/>
      <c r="AE28" s="1195"/>
      <c r="AF28" s="1195"/>
      <c r="AG28" s="1195"/>
      <c r="AH28" s="1195"/>
      <c r="AI28" s="1195"/>
      <c r="AJ28" s="1195"/>
      <c r="AK28" s="1195"/>
      <c r="AL28" s="1195"/>
      <c r="AM28" s="1195"/>
      <c r="AN28" s="1195"/>
      <c r="AO28" s="1195"/>
      <c r="AP28" s="1195"/>
      <c r="AQ28" s="1195"/>
      <c r="AR28" s="1195"/>
      <c r="AS28" s="1195"/>
      <c r="AT28" s="1195"/>
      <c r="AU28" s="1195"/>
      <c r="AV28" s="1195"/>
      <c r="AW28" s="1195"/>
      <c r="AX28" s="1195"/>
      <c r="AY28" s="1195"/>
      <c r="AZ28" s="1195"/>
      <c r="BA28" s="1195"/>
      <c r="BB28" s="1195"/>
      <c r="BC28" s="1195"/>
      <c r="BD28" s="1195"/>
      <c r="BE28" s="1195"/>
      <c r="BF28" s="1195"/>
      <c r="BG28" s="1195"/>
      <c r="BH28" s="1195"/>
      <c r="BI28" s="1195"/>
      <c r="BJ28" s="1195"/>
      <c r="BK28" s="1195"/>
      <c r="BL28" s="1195"/>
      <c r="BM28" s="1195"/>
      <c r="BN28" s="1195"/>
      <c r="BO28" s="1195"/>
      <c r="BP28" s="1195"/>
      <c r="BQ28" s="1195"/>
      <c r="BR28" s="1195"/>
      <c r="BS28" s="1195"/>
      <c r="BT28" s="1195"/>
      <c r="BU28" s="1195"/>
      <c r="BV28" s="1195"/>
      <c r="BW28" s="1195"/>
      <c r="BX28" s="1195"/>
      <c r="BY28" s="1195"/>
      <c r="BZ28" s="1195"/>
      <c r="CA28" s="1195"/>
      <c r="CB28" s="1195"/>
      <c r="CC28" s="1195"/>
      <c r="CD28" s="1195"/>
      <c r="CE28" s="1195"/>
      <c r="CF28" s="1195"/>
      <c r="CG28" s="1195"/>
      <c r="CH28" s="1195"/>
      <c r="CI28" s="1195"/>
      <c r="CJ28" s="1195"/>
      <c r="CK28" s="1195"/>
      <c r="CL28" s="1195"/>
      <c r="CM28" s="1195"/>
      <c r="CN28" s="1195"/>
      <c r="CO28" s="1195"/>
      <c r="CP28" s="1195"/>
      <c r="CQ28" s="1195"/>
      <c r="CR28" s="1195"/>
      <c r="CS28" s="1195"/>
      <c r="CT28" s="1195"/>
      <c r="CU28" s="1195"/>
      <c r="CV28" s="1195"/>
      <c r="CW28" s="1195"/>
      <c r="CX28" s="1217"/>
      <c r="CY28" s="1210"/>
    </row>
    <row r="29" spans="2:103" ht="15" customHeight="1" x14ac:dyDescent="0.25">
      <c r="B29" s="1223" t="s">
        <v>1226</v>
      </c>
      <c r="C29" s="1195"/>
      <c r="D29" s="1195"/>
      <c r="E29" s="1195"/>
      <c r="F29" s="1195"/>
      <c r="G29" s="1195"/>
      <c r="H29" s="1195"/>
      <c r="I29" s="1195"/>
      <c r="J29" s="1195"/>
      <c r="K29" s="1195"/>
      <c r="L29" s="1195"/>
      <c r="M29" s="1195"/>
      <c r="N29" s="1195"/>
      <c r="O29" s="1195"/>
      <c r="P29" s="1195"/>
      <c r="Q29" s="1195"/>
      <c r="R29" s="1195"/>
      <c r="S29" s="1195"/>
      <c r="T29" s="1195"/>
      <c r="U29" s="1195"/>
      <c r="V29" s="1195"/>
      <c r="W29" s="1195"/>
      <c r="X29" s="1195"/>
      <c r="Y29" s="1195"/>
      <c r="Z29" s="1195"/>
      <c r="AA29" s="1195"/>
      <c r="AB29" s="1195"/>
      <c r="AC29" s="1195"/>
      <c r="AD29" s="1195"/>
      <c r="AE29" s="1195"/>
      <c r="AF29" s="1195"/>
      <c r="AG29" s="1195"/>
      <c r="AH29" s="1195"/>
      <c r="AI29" s="1195"/>
      <c r="AJ29" s="1195"/>
      <c r="AK29" s="1195"/>
      <c r="AL29" s="1195"/>
      <c r="AM29" s="1195"/>
      <c r="AN29" s="1195"/>
      <c r="AO29" s="1195"/>
      <c r="AP29" s="1195"/>
      <c r="AQ29" s="1195"/>
      <c r="AR29" s="1195"/>
      <c r="AS29" s="1195"/>
      <c r="AT29" s="1195"/>
      <c r="AU29" s="1195"/>
      <c r="AV29" s="1195"/>
      <c r="AW29" s="1195"/>
      <c r="AX29" s="1195"/>
      <c r="AY29" s="1195"/>
      <c r="AZ29" s="1195"/>
      <c r="BA29" s="1195"/>
      <c r="BB29" s="1195"/>
      <c r="BC29" s="1195"/>
      <c r="BD29" s="1195"/>
      <c r="BE29" s="1195"/>
      <c r="BF29" s="1195"/>
      <c r="BG29" s="1195"/>
      <c r="BH29" s="1195"/>
      <c r="BI29" s="1195"/>
      <c r="BJ29" s="1195"/>
      <c r="BK29" s="1195"/>
      <c r="BL29" s="1195"/>
      <c r="BM29" s="1195"/>
      <c r="BN29" s="1195"/>
      <c r="BO29" s="1195"/>
      <c r="BP29" s="1195"/>
      <c r="BQ29" s="1195"/>
      <c r="BR29" s="1195"/>
      <c r="BS29" s="1195"/>
      <c r="BT29" s="1195"/>
      <c r="BU29" s="1195"/>
      <c r="BV29" s="1195"/>
      <c r="BW29" s="1195"/>
      <c r="BX29" s="1195"/>
      <c r="BY29" s="1195"/>
      <c r="BZ29" s="1195"/>
      <c r="CA29" s="1195"/>
      <c r="CB29" s="1195"/>
      <c r="CC29" s="1195"/>
      <c r="CD29" s="1195"/>
      <c r="CE29" s="1195"/>
      <c r="CF29" s="1195"/>
      <c r="CG29" s="1195"/>
      <c r="CH29" s="1195"/>
      <c r="CI29" s="1195"/>
      <c r="CJ29" s="1195"/>
      <c r="CK29" s="1195"/>
      <c r="CL29" s="1195"/>
      <c r="CM29" s="1195"/>
      <c r="CN29" s="1195"/>
      <c r="CO29" s="1195"/>
      <c r="CP29" s="1195"/>
      <c r="CQ29" s="1195"/>
      <c r="CR29" s="1195"/>
      <c r="CS29" s="1195"/>
      <c r="CT29" s="1195"/>
      <c r="CU29" s="1195"/>
      <c r="CV29" s="1195"/>
      <c r="CW29" s="1195"/>
      <c r="CX29" s="1217"/>
      <c r="CY29" s="1210"/>
    </row>
    <row r="30" spans="2:103" ht="15" customHeight="1" x14ac:dyDescent="0.25">
      <c r="B30" s="1223" t="s">
        <v>1227</v>
      </c>
      <c r="C30" s="1195"/>
      <c r="D30" s="1195"/>
      <c r="E30" s="1195"/>
      <c r="F30" s="1195"/>
      <c r="G30" s="1195"/>
      <c r="H30" s="1195"/>
      <c r="I30" s="1195"/>
      <c r="J30" s="1195"/>
      <c r="K30" s="1195"/>
      <c r="L30" s="1195"/>
      <c r="M30" s="1195"/>
      <c r="N30" s="1195"/>
      <c r="O30" s="1195"/>
      <c r="P30" s="1195"/>
      <c r="Q30" s="1195"/>
      <c r="R30" s="1195"/>
      <c r="S30" s="1195"/>
      <c r="T30" s="1195"/>
      <c r="U30" s="1195"/>
      <c r="V30" s="1195"/>
      <c r="W30" s="1195"/>
      <c r="X30" s="1195"/>
      <c r="Y30" s="1195"/>
      <c r="Z30" s="1195"/>
      <c r="AA30" s="1195"/>
      <c r="AB30" s="1195"/>
      <c r="AC30" s="1195"/>
      <c r="AD30" s="1195"/>
      <c r="AE30" s="1195"/>
      <c r="AF30" s="1195"/>
      <c r="AG30" s="1195"/>
      <c r="AH30" s="1195"/>
      <c r="AI30" s="1195"/>
      <c r="AJ30" s="1195"/>
      <c r="AK30" s="1195"/>
      <c r="AL30" s="1195"/>
      <c r="AM30" s="1195"/>
      <c r="AN30" s="1195"/>
      <c r="AO30" s="1195"/>
      <c r="AP30" s="1195"/>
      <c r="AQ30" s="1195"/>
      <c r="AR30" s="1195"/>
      <c r="AS30" s="1195"/>
      <c r="AT30" s="1195"/>
      <c r="AU30" s="1195"/>
      <c r="AV30" s="1195"/>
      <c r="AW30" s="1195"/>
      <c r="AX30" s="1195"/>
      <c r="AY30" s="1195"/>
      <c r="AZ30" s="1195"/>
      <c r="BA30" s="1195"/>
      <c r="BB30" s="1195"/>
      <c r="BC30" s="1195"/>
      <c r="BD30" s="1195"/>
      <c r="BE30" s="1195"/>
      <c r="BF30" s="1195"/>
      <c r="BG30" s="1195"/>
      <c r="BH30" s="1195"/>
      <c r="BI30" s="1195"/>
      <c r="BJ30" s="1195"/>
      <c r="BK30" s="1195"/>
      <c r="BL30" s="1195"/>
      <c r="BM30" s="1195"/>
      <c r="BN30" s="1195"/>
      <c r="BO30" s="1195"/>
      <c r="BP30" s="1195"/>
      <c r="BQ30" s="1195"/>
      <c r="BR30" s="1195"/>
      <c r="BS30" s="1195"/>
      <c r="BT30" s="1195"/>
      <c r="BU30" s="1195"/>
      <c r="BV30" s="1195"/>
      <c r="BW30" s="1195"/>
      <c r="BX30" s="1195"/>
      <c r="BY30" s="1195"/>
      <c r="BZ30" s="1195"/>
      <c r="CA30" s="1195"/>
      <c r="CB30" s="1195"/>
      <c r="CC30" s="1195"/>
      <c r="CD30" s="1195"/>
      <c r="CE30" s="1195"/>
      <c r="CF30" s="1195"/>
      <c r="CG30" s="1195"/>
      <c r="CH30" s="1195"/>
      <c r="CI30" s="1195"/>
      <c r="CJ30" s="1195"/>
      <c r="CK30" s="1195"/>
      <c r="CL30" s="1195"/>
      <c r="CM30" s="1195"/>
      <c r="CN30" s="1195"/>
      <c r="CO30" s="1195"/>
      <c r="CP30" s="1195"/>
      <c r="CQ30" s="1195"/>
      <c r="CR30" s="1195"/>
      <c r="CS30" s="1195"/>
      <c r="CT30" s="1195"/>
      <c r="CU30" s="1195"/>
      <c r="CV30" s="1195"/>
      <c r="CW30" s="1195"/>
      <c r="CX30" s="1217"/>
      <c r="CY30" s="1210"/>
    </row>
    <row r="31" spans="2:103" ht="15" customHeight="1" x14ac:dyDescent="0.25">
      <c r="B31" s="1223" t="s">
        <v>1228</v>
      </c>
      <c r="C31" s="1195"/>
      <c r="D31" s="1195"/>
      <c r="E31" s="1195"/>
      <c r="F31" s="1195"/>
      <c r="G31" s="1195"/>
      <c r="H31" s="1195"/>
      <c r="I31" s="1195"/>
      <c r="J31" s="1195"/>
      <c r="K31" s="1195"/>
      <c r="L31" s="1195"/>
      <c r="M31" s="1195"/>
      <c r="N31" s="1195"/>
      <c r="O31" s="1195"/>
      <c r="P31" s="1195"/>
      <c r="Q31" s="1195"/>
      <c r="R31" s="1195"/>
      <c r="S31" s="1195"/>
      <c r="T31" s="1195"/>
      <c r="U31" s="1195"/>
      <c r="V31" s="1195"/>
      <c r="W31" s="1195"/>
      <c r="X31" s="1195"/>
      <c r="Y31" s="1195"/>
      <c r="Z31" s="1195"/>
      <c r="AA31" s="1195"/>
      <c r="AB31" s="1195"/>
      <c r="AC31" s="1195"/>
      <c r="AD31" s="1195"/>
      <c r="AE31" s="1195"/>
      <c r="AF31" s="1195"/>
      <c r="AG31" s="1195"/>
      <c r="AH31" s="1195"/>
      <c r="AI31" s="1195"/>
      <c r="AJ31" s="1195"/>
      <c r="AK31" s="1195"/>
      <c r="AL31" s="1195"/>
      <c r="AM31" s="1195"/>
      <c r="AN31" s="1195"/>
      <c r="AO31" s="1195"/>
      <c r="AP31" s="1195"/>
      <c r="AQ31" s="1195"/>
      <c r="AR31" s="1195"/>
      <c r="AS31" s="1195"/>
      <c r="AT31" s="1195"/>
      <c r="AU31" s="1195"/>
      <c r="AV31" s="1195"/>
      <c r="AW31" s="1195"/>
      <c r="AX31" s="1195"/>
      <c r="AY31" s="1195"/>
      <c r="AZ31" s="1195"/>
      <c r="BA31" s="1195"/>
      <c r="BB31" s="1195"/>
      <c r="BC31" s="1195"/>
      <c r="BD31" s="1195"/>
      <c r="BE31" s="1195"/>
      <c r="BF31" s="1195"/>
      <c r="BG31" s="1195"/>
      <c r="BH31" s="1195"/>
      <c r="BI31" s="1195"/>
      <c r="BJ31" s="1195"/>
      <c r="BK31" s="1195"/>
      <c r="BL31" s="1195"/>
      <c r="BM31" s="1195"/>
      <c r="BN31" s="1195"/>
      <c r="BO31" s="1195"/>
      <c r="BP31" s="1195"/>
      <c r="BQ31" s="1195"/>
      <c r="BR31" s="1195"/>
      <c r="BS31" s="1195"/>
      <c r="BT31" s="1195"/>
      <c r="BU31" s="1195"/>
      <c r="BV31" s="1195"/>
      <c r="BW31" s="1195"/>
      <c r="BX31" s="1195"/>
      <c r="BY31" s="1195"/>
      <c r="BZ31" s="1195"/>
      <c r="CA31" s="1195"/>
      <c r="CB31" s="1195"/>
      <c r="CC31" s="1195"/>
      <c r="CD31" s="1195"/>
      <c r="CE31" s="1195"/>
      <c r="CF31" s="1195"/>
      <c r="CG31" s="1195"/>
      <c r="CH31" s="1195"/>
      <c r="CI31" s="1195"/>
      <c r="CJ31" s="1195"/>
      <c r="CK31" s="1195"/>
      <c r="CL31" s="1195"/>
      <c r="CM31" s="1195"/>
      <c r="CN31" s="1195"/>
      <c r="CO31" s="1195"/>
      <c r="CP31" s="1195"/>
      <c r="CQ31" s="1195"/>
      <c r="CR31" s="1195"/>
      <c r="CS31" s="1195"/>
      <c r="CT31" s="1195"/>
      <c r="CU31" s="1195"/>
      <c r="CV31" s="1195"/>
      <c r="CW31" s="1195"/>
      <c r="CX31" s="1217"/>
      <c r="CY31" s="1210"/>
    </row>
    <row r="32" spans="2:103" ht="15" customHeight="1" x14ac:dyDescent="0.25">
      <c r="B32" s="1223" t="s">
        <v>1229</v>
      </c>
      <c r="C32" s="645" t="str">
        <f>IF(OR(ISNUMBER(C33),ISNUMBER(C34),ISNUMBER(C35),ISNUMBER(C36)),SUM(C33:C36),"")</f>
        <v/>
      </c>
      <c r="D32" s="645" t="str">
        <f t="shared" ref="D32:BO32" si="13">IF(OR(ISNUMBER(D33),ISNUMBER(D34),ISNUMBER(D35),ISNUMBER(D36)),SUM(D33:D36),"")</f>
        <v/>
      </c>
      <c r="E32" s="645" t="str">
        <f t="shared" si="13"/>
        <v/>
      </c>
      <c r="F32" s="645" t="str">
        <f t="shared" si="13"/>
        <v/>
      </c>
      <c r="G32" s="645" t="str">
        <f t="shared" si="13"/>
        <v/>
      </c>
      <c r="H32" s="645" t="str">
        <f t="shared" si="13"/>
        <v/>
      </c>
      <c r="I32" s="645" t="str">
        <f t="shared" si="13"/>
        <v/>
      </c>
      <c r="J32" s="645" t="str">
        <f t="shared" si="13"/>
        <v/>
      </c>
      <c r="K32" s="645" t="str">
        <f t="shared" si="13"/>
        <v/>
      </c>
      <c r="L32" s="645" t="str">
        <f t="shared" si="13"/>
        <v/>
      </c>
      <c r="M32" s="645" t="str">
        <f t="shared" si="13"/>
        <v/>
      </c>
      <c r="N32" s="645" t="str">
        <f t="shared" si="13"/>
        <v/>
      </c>
      <c r="O32" s="645" t="str">
        <f t="shared" si="13"/>
        <v/>
      </c>
      <c r="P32" s="645" t="str">
        <f t="shared" si="13"/>
        <v/>
      </c>
      <c r="Q32" s="645" t="str">
        <f t="shared" si="13"/>
        <v/>
      </c>
      <c r="R32" s="645" t="str">
        <f t="shared" si="13"/>
        <v/>
      </c>
      <c r="S32" s="645" t="str">
        <f t="shared" si="13"/>
        <v/>
      </c>
      <c r="T32" s="645" t="str">
        <f t="shared" si="13"/>
        <v/>
      </c>
      <c r="U32" s="645" t="str">
        <f t="shared" si="13"/>
        <v/>
      </c>
      <c r="V32" s="645" t="str">
        <f t="shared" si="13"/>
        <v/>
      </c>
      <c r="W32" s="645" t="str">
        <f t="shared" si="13"/>
        <v/>
      </c>
      <c r="X32" s="645" t="str">
        <f t="shared" si="13"/>
        <v/>
      </c>
      <c r="Y32" s="645" t="str">
        <f t="shared" si="13"/>
        <v/>
      </c>
      <c r="Z32" s="645" t="str">
        <f t="shared" si="13"/>
        <v/>
      </c>
      <c r="AA32" s="645" t="str">
        <f t="shared" si="13"/>
        <v/>
      </c>
      <c r="AB32" s="645" t="str">
        <f t="shared" si="13"/>
        <v/>
      </c>
      <c r="AC32" s="645" t="str">
        <f t="shared" si="13"/>
        <v/>
      </c>
      <c r="AD32" s="645" t="str">
        <f t="shared" si="13"/>
        <v/>
      </c>
      <c r="AE32" s="645" t="str">
        <f t="shared" si="13"/>
        <v/>
      </c>
      <c r="AF32" s="645" t="str">
        <f t="shared" si="13"/>
        <v/>
      </c>
      <c r="AG32" s="645" t="str">
        <f t="shared" si="13"/>
        <v/>
      </c>
      <c r="AH32" s="645" t="str">
        <f t="shared" si="13"/>
        <v/>
      </c>
      <c r="AI32" s="645" t="str">
        <f t="shared" si="13"/>
        <v/>
      </c>
      <c r="AJ32" s="645" t="str">
        <f t="shared" si="13"/>
        <v/>
      </c>
      <c r="AK32" s="645" t="str">
        <f t="shared" si="13"/>
        <v/>
      </c>
      <c r="AL32" s="645" t="str">
        <f t="shared" si="13"/>
        <v/>
      </c>
      <c r="AM32" s="645" t="str">
        <f t="shared" si="13"/>
        <v/>
      </c>
      <c r="AN32" s="645" t="str">
        <f t="shared" si="13"/>
        <v/>
      </c>
      <c r="AO32" s="645" t="str">
        <f t="shared" si="13"/>
        <v/>
      </c>
      <c r="AP32" s="645" t="str">
        <f t="shared" si="13"/>
        <v/>
      </c>
      <c r="AQ32" s="645" t="str">
        <f t="shared" si="13"/>
        <v/>
      </c>
      <c r="AR32" s="645" t="str">
        <f t="shared" si="13"/>
        <v/>
      </c>
      <c r="AS32" s="645" t="str">
        <f t="shared" si="13"/>
        <v/>
      </c>
      <c r="AT32" s="645" t="str">
        <f t="shared" si="13"/>
        <v/>
      </c>
      <c r="AU32" s="645" t="str">
        <f t="shared" si="13"/>
        <v/>
      </c>
      <c r="AV32" s="645" t="str">
        <f t="shared" si="13"/>
        <v/>
      </c>
      <c r="AW32" s="645" t="str">
        <f t="shared" si="13"/>
        <v/>
      </c>
      <c r="AX32" s="645" t="str">
        <f t="shared" si="13"/>
        <v/>
      </c>
      <c r="AY32" s="645" t="str">
        <f t="shared" si="13"/>
        <v/>
      </c>
      <c r="AZ32" s="645" t="str">
        <f t="shared" si="13"/>
        <v/>
      </c>
      <c r="BA32" s="645" t="str">
        <f t="shared" si="13"/>
        <v/>
      </c>
      <c r="BB32" s="645" t="str">
        <f t="shared" si="13"/>
        <v/>
      </c>
      <c r="BC32" s="645" t="str">
        <f t="shared" si="13"/>
        <v/>
      </c>
      <c r="BD32" s="645" t="str">
        <f t="shared" si="13"/>
        <v/>
      </c>
      <c r="BE32" s="645" t="str">
        <f t="shared" si="13"/>
        <v/>
      </c>
      <c r="BF32" s="645" t="str">
        <f t="shared" si="13"/>
        <v/>
      </c>
      <c r="BG32" s="645" t="str">
        <f t="shared" si="13"/>
        <v/>
      </c>
      <c r="BH32" s="645" t="str">
        <f t="shared" si="13"/>
        <v/>
      </c>
      <c r="BI32" s="645" t="str">
        <f t="shared" si="13"/>
        <v/>
      </c>
      <c r="BJ32" s="645" t="str">
        <f t="shared" si="13"/>
        <v/>
      </c>
      <c r="BK32" s="645" t="str">
        <f t="shared" si="13"/>
        <v/>
      </c>
      <c r="BL32" s="645" t="str">
        <f t="shared" si="13"/>
        <v/>
      </c>
      <c r="BM32" s="645" t="str">
        <f t="shared" si="13"/>
        <v/>
      </c>
      <c r="BN32" s="645" t="str">
        <f t="shared" si="13"/>
        <v/>
      </c>
      <c r="BO32" s="645" t="str">
        <f t="shared" si="13"/>
        <v/>
      </c>
      <c r="BP32" s="645" t="str">
        <f t="shared" ref="BP32:CX32" si="14">IF(OR(ISNUMBER(BP33),ISNUMBER(BP34),ISNUMBER(BP35),ISNUMBER(BP36)),SUM(BP33:BP36),"")</f>
        <v/>
      </c>
      <c r="BQ32" s="645" t="str">
        <f t="shared" si="14"/>
        <v/>
      </c>
      <c r="BR32" s="645" t="str">
        <f t="shared" si="14"/>
        <v/>
      </c>
      <c r="BS32" s="645" t="str">
        <f t="shared" si="14"/>
        <v/>
      </c>
      <c r="BT32" s="645" t="str">
        <f t="shared" si="14"/>
        <v/>
      </c>
      <c r="BU32" s="645" t="str">
        <f t="shared" si="14"/>
        <v/>
      </c>
      <c r="BV32" s="645" t="str">
        <f t="shared" si="14"/>
        <v/>
      </c>
      <c r="BW32" s="645" t="str">
        <f t="shared" si="14"/>
        <v/>
      </c>
      <c r="BX32" s="645" t="str">
        <f t="shared" si="14"/>
        <v/>
      </c>
      <c r="BY32" s="645" t="str">
        <f t="shared" si="14"/>
        <v/>
      </c>
      <c r="BZ32" s="645" t="str">
        <f t="shared" si="14"/>
        <v/>
      </c>
      <c r="CA32" s="645" t="str">
        <f t="shared" si="14"/>
        <v/>
      </c>
      <c r="CB32" s="645" t="str">
        <f t="shared" si="14"/>
        <v/>
      </c>
      <c r="CC32" s="645" t="str">
        <f t="shared" si="14"/>
        <v/>
      </c>
      <c r="CD32" s="645" t="str">
        <f t="shared" si="14"/>
        <v/>
      </c>
      <c r="CE32" s="645" t="str">
        <f t="shared" si="14"/>
        <v/>
      </c>
      <c r="CF32" s="645" t="str">
        <f t="shared" si="14"/>
        <v/>
      </c>
      <c r="CG32" s="645" t="str">
        <f t="shared" si="14"/>
        <v/>
      </c>
      <c r="CH32" s="645" t="str">
        <f t="shared" si="14"/>
        <v/>
      </c>
      <c r="CI32" s="645" t="str">
        <f t="shared" si="14"/>
        <v/>
      </c>
      <c r="CJ32" s="645" t="str">
        <f t="shared" si="14"/>
        <v/>
      </c>
      <c r="CK32" s="645" t="str">
        <f t="shared" si="14"/>
        <v/>
      </c>
      <c r="CL32" s="645" t="str">
        <f t="shared" si="14"/>
        <v/>
      </c>
      <c r="CM32" s="645" t="str">
        <f t="shared" si="14"/>
        <v/>
      </c>
      <c r="CN32" s="645" t="str">
        <f t="shared" si="14"/>
        <v/>
      </c>
      <c r="CO32" s="645" t="str">
        <f t="shared" si="14"/>
        <v/>
      </c>
      <c r="CP32" s="645" t="str">
        <f t="shared" si="14"/>
        <v/>
      </c>
      <c r="CQ32" s="645" t="str">
        <f t="shared" si="14"/>
        <v/>
      </c>
      <c r="CR32" s="645" t="str">
        <f t="shared" si="14"/>
        <v/>
      </c>
      <c r="CS32" s="645" t="str">
        <f t="shared" si="14"/>
        <v/>
      </c>
      <c r="CT32" s="645" t="str">
        <f t="shared" si="14"/>
        <v/>
      </c>
      <c r="CU32" s="645" t="str">
        <f t="shared" si="14"/>
        <v/>
      </c>
      <c r="CV32" s="645" t="str">
        <f t="shared" si="14"/>
        <v/>
      </c>
      <c r="CW32" s="645" t="str">
        <f t="shared" si="14"/>
        <v/>
      </c>
      <c r="CX32" s="646" t="str">
        <f t="shared" si="14"/>
        <v/>
      </c>
      <c r="CY32" s="1210"/>
    </row>
    <row r="33" spans="2:103" ht="15" customHeight="1" x14ac:dyDescent="0.25">
      <c r="B33" s="1227" t="s">
        <v>1230</v>
      </c>
      <c r="C33" s="1195"/>
      <c r="D33" s="1195"/>
      <c r="E33" s="1195"/>
      <c r="F33" s="1195"/>
      <c r="G33" s="1195"/>
      <c r="H33" s="1195"/>
      <c r="I33" s="1195"/>
      <c r="J33" s="1195"/>
      <c r="K33" s="1195"/>
      <c r="L33" s="1195"/>
      <c r="M33" s="1195"/>
      <c r="N33" s="1195"/>
      <c r="O33" s="1195"/>
      <c r="P33" s="1195"/>
      <c r="Q33" s="1195"/>
      <c r="R33" s="1195"/>
      <c r="S33" s="1195"/>
      <c r="T33" s="1195"/>
      <c r="U33" s="1195"/>
      <c r="V33" s="1195"/>
      <c r="W33" s="1195"/>
      <c r="X33" s="1195"/>
      <c r="Y33" s="1195"/>
      <c r="Z33" s="1195"/>
      <c r="AA33" s="1195"/>
      <c r="AB33" s="1195"/>
      <c r="AC33" s="1195"/>
      <c r="AD33" s="1195"/>
      <c r="AE33" s="1195"/>
      <c r="AF33" s="1195"/>
      <c r="AG33" s="1195"/>
      <c r="AH33" s="1195"/>
      <c r="AI33" s="1195"/>
      <c r="AJ33" s="1195"/>
      <c r="AK33" s="1195"/>
      <c r="AL33" s="1195"/>
      <c r="AM33" s="1195"/>
      <c r="AN33" s="1195"/>
      <c r="AO33" s="1195"/>
      <c r="AP33" s="1195"/>
      <c r="AQ33" s="1195"/>
      <c r="AR33" s="1195"/>
      <c r="AS33" s="1195"/>
      <c r="AT33" s="1195"/>
      <c r="AU33" s="1195"/>
      <c r="AV33" s="1195"/>
      <c r="AW33" s="1195"/>
      <c r="AX33" s="1195"/>
      <c r="AY33" s="1195"/>
      <c r="AZ33" s="1195"/>
      <c r="BA33" s="1195"/>
      <c r="BB33" s="1195"/>
      <c r="BC33" s="1195"/>
      <c r="BD33" s="1195"/>
      <c r="BE33" s="1195"/>
      <c r="BF33" s="1195"/>
      <c r="BG33" s="1195"/>
      <c r="BH33" s="1195"/>
      <c r="BI33" s="1195"/>
      <c r="BJ33" s="1195"/>
      <c r="BK33" s="1195"/>
      <c r="BL33" s="1195"/>
      <c r="BM33" s="1195"/>
      <c r="BN33" s="1195"/>
      <c r="BO33" s="1195"/>
      <c r="BP33" s="1195"/>
      <c r="BQ33" s="1195"/>
      <c r="BR33" s="1195"/>
      <c r="BS33" s="1195"/>
      <c r="BT33" s="1195"/>
      <c r="BU33" s="1195"/>
      <c r="BV33" s="1195"/>
      <c r="BW33" s="1195"/>
      <c r="BX33" s="1195"/>
      <c r="BY33" s="1195"/>
      <c r="BZ33" s="1195"/>
      <c r="CA33" s="1195"/>
      <c r="CB33" s="1195"/>
      <c r="CC33" s="1195"/>
      <c r="CD33" s="1195"/>
      <c r="CE33" s="1195"/>
      <c r="CF33" s="1195"/>
      <c r="CG33" s="1195"/>
      <c r="CH33" s="1195"/>
      <c r="CI33" s="1195"/>
      <c r="CJ33" s="1195"/>
      <c r="CK33" s="1195"/>
      <c r="CL33" s="1195"/>
      <c r="CM33" s="1195"/>
      <c r="CN33" s="1195"/>
      <c r="CO33" s="1195"/>
      <c r="CP33" s="1195"/>
      <c r="CQ33" s="1195"/>
      <c r="CR33" s="1195"/>
      <c r="CS33" s="1195"/>
      <c r="CT33" s="1195"/>
      <c r="CU33" s="1195"/>
      <c r="CV33" s="1195"/>
      <c r="CW33" s="1195"/>
      <c r="CX33" s="1217"/>
      <c r="CY33" s="1210"/>
    </row>
    <row r="34" spans="2:103" ht="15" customHeight="1" x14ac:dyDescent="0.25">
      <c r="B34" s="1227" t="s">
        <v>1231</v>
      </c>
      <c r="C34" s="1195"/>
      <c r="D34" s="1195"/>
      <c r="E34" s="1195"/>
      <c r="F34" s="1195"/>
      <c r="G34" s="1195"/>
      <c r="H34" s="1195"/>
      <c r="I34" s="1195"/>
      <c r="J34" s="1195"/>
      <c r="K34" s="1195"/>
      <c r="L34" s="1195"/>
      <c r="M34" s="1195"/>
      <c r="N34" s="1195"/>
      <c r="O34" s="1195"/>
      <c r="P34" s="1195"/>
      <c r="Q34" s="1195"/>
      <c r="R34" s="1195"/>
      <c r="S34" s="1195"/>
      <c r="T34" s="1195"/>
      <c r="U34" s="1195"/>
      <c r="V34" s="1195"/>
      <c r="W34" s="1195"/>
      <c r="X34" s="1195"/>
      <c r="Y34" s="1195"/>
      <c r="Z34" s="1195"/>
      <c r="AA34" s="1195"/>
      <c r="AB34" s="1195"/>
      <c r="AC34" s="1195"/>
      <c r="AD34" s="1195"/>
      <c r="AE34" s="1195"/>
      <c r="AF34" s="1195"/>
      <c r="AG34" s="1195"/>
      <c r="AH34" s="1195"/>
      <c r="AI34" s="1195"/>
      <c r="AJ34" s="1195"/>
      <c r="AK34" s="1195"/>
      <c r="AL34" s="1195"/>
      <c r="AM34" s="1195"/>
      <c r="AN34" s="1195"/>
      <c r="AO34" s="1195"/>
      <c r="AP34" s="1195"/>
      <c r="AQ34" s="1195"/>
      <c r="AR34" s="1195"/>
      <c r="AS34" s="1195"/>
      <c r="AT34" s="1195"/>
      <c r="AU34" s="1195"/>
      <c r="AV34" s="1195"/>
      <c r="AW34" s="1195"/>
      <c r="AX34" s="1195"/>
      <c r="AY34" s="1195"/>
      <c r="AZ34" s="1195"/>
      <c r="BA34" s="1195"/>
      <c r="BB34" s="1195"/>
      <c r="BC34" s="1195"/>
      <c r="BD34" s="1195"/>
      <c r="BE34" s="1195"/>
      <c r="BF34" s="1195"/>
      <c r="BG34" s="1195"/>
      <c r="BH34" s="1195"/>
      <c r="BI34" s="1195"/>
      <c r="BJ34" s="1195"/>
      <c r="BK34" s="1195"/>
      <c r="BL34" s="1195"/>
      <c r="BM34" s="1195"/>
      <c r="BN34" s="1195"/>
      <c r="BO34" s="1195"/>
      <c r="BP34" s="1195"/>
      <c r="BQ34" s="1195"/>
      <c r="BR34" s="1195"/>
      <c r="BS34" s="1195"/>
      <c r="BT34" s="1195"/>
      <c r="BU34" s="1195"/>
      <c r="BV34" s="1195"/>
      <c r="BW34" s="1195"/>
      <c r="BX34" s="1195"/>
      <c r="BY34" s="1195"/>
      <c r="BZ34" s="1195"/>
      <c r="CA34" s="1195"/>
      <c r="CB34" s="1195"/>
      <c r="CC34" s="1195"/>
      <c r="CD34" s="1195"/>
      <c r="CE34" s="1195"/>
      <c r="CF34" s="1195"/>
      <c r="CG34" s="1195"/>
      <c r="CH34" s="1195"/>
      <c r="CI34" s="1195"/>
      <c r="CJ34" s="1195"/>
      <c r="CK34" s="1195"/>
      <c r="CL34" s="1195"/>
      <c r="CM34" s="1195"/>
      <c r="CN34" s="1195"/>
      <c r="CO34" s="1195"/>
      <c r="CP34" s="1195"/>
      <c r="CQ34" s="1195"/>
      <c r="CR34" s="1195"/>
      <c r="CS34" s="1195"/>
      <c r="CT34" s="1195"/>
      <c r="CU34" s="1195"/>
      <c r="CV34" s="1195"/>
      <c r="CW34" s="1195"/>
      <c r="CX34" s="1217"/>
      <c r="CY34" s="1210"/>
    </row>
    <row r="35" spans="2:103" ht="15" customHeight="1" x14ac:dyDescent="0.25">
      <c r="B35" s="1227" t="s">
        <v>1232</v>
      </c>
      <c r="C35" s="1195"/>
      <c r="D35" s="1195"/>
      <c r="E35" s="1195"/>
      <c r="F35" s="1195"/>
      <c r="G35" s="1195"/>
      <c r="H35" s="1195"/>
      <c r="I35" s="1195"/>
      <c r="J35" s="1195"/>
      <c r="K35" s="1195"/>
      <c r="L35" s="1195"/>
      <c r="M35" s="1195"/>
      <c r="N35" s="1195"/>
      <c r="O35" s="1195"/>
      <c r="P35" s="1195"/>
      <c r="Q35" s="1195"/>
      <c r="R35" s="1195"/>
      <c r="S35" s="1195"/>
      <c r="T35" s="1195"/>
      <c r="U35" s="1195"/>
      <c r="V35" s="1195"/>
      <c r="W35" s="1195"/>
      <c r="X35" s="1195"/>
      <c r="Y35" s="1195"/>
      <c r="Z35" s="1195"/>
      <c r="AA35" s="1195"/>
      <c r="AB35" s="1195"/>
      <c r="AC35" s="1195"/>
      <c r="AD35" s="1195"/>
      <c r="AE35" s="1195"/>
      <c r="AF35" s="1195"/>
      <c r="AG35" s="1195"/>
      <c r="AH35" s="1195"/>
      <c r="AI35" s="1195"/>
      <c r="AJ35" s="1195"/>
      <c r="AK35" s="1195"/>
      <c r="AL35" s="1195"/>
      <c r="AM35" s="1195"/>
      <c r="AN35" s="1195"/>
      <c r="AO35" s="1195"/>
      <c r="AP35" s="1195"/>
      <c r="AQ35" s="1195"/>
      <c r="AR35" s="1195"/>
      <c r="AS35" s="1195"/>
      <c r="AT35" s="1195"/>
      <c r="AU35" s="1195"/>
      <c r="AV35" s="1195"/>
      <c r="AW35" s="1195"/>
      <c r="AX35" s="1195"/>
      <c r="AY35" s="1195"/>
      <c r="AZ35" s="1195"/>
      <c r="BA35" s="1195"/>
      <c r="BB35" s="1195"/>
      <c r="BC35" s="1195"/>
      <c r="BD35" s="1195"/>
      <c r="BE35" s="1195"/>
      <c r="BF35" s="1195"/>
      <c r="BG35" s="1195"/>
      <c r="BH35" s="1195"/>
      <c r="BI35" s="1195"/>
      <c r="BJ35" s="1195"/>
      <c r="BK35" s="1195"/>
      <c r="BL35" s="1195"/>
      <c r="BM35" s="1195"/>
      <c r="BN35" s="1195"/>
      <c r="BO35" s="1195"/>
      <c r="BP35" s="1195"/>
      <c r="BQ35" s="1195"/>
      <c r="BR35" s="1195"/>
      <c r="BS35" s="1195"/>
      <c r="BT35" s="1195"/>
      <c r="BU35" s="1195"/>
      <c r="BV35" s="1195"/>
      <c r="BW35" s="1195"/>
      <c r="BX35" s="1195"/>
      <c r="BY35" s="1195"/>
      <c r="BZ35" s="1195"/>
      <c r="CA35" s="1195"/>
      <c r="CB35" s="1195"/>
      <c r="CC35" s="1195"/>
      <c r="CD35" s="1195"/>
      <c r="CE35" s="1195"/>
      <c r="CF35" s="1195"/>
      <c r="CG35" s="1195"/>
      <c r="CH35" s="1195"/>
      <c r="CI35" s="1195"/>
      <c r="CJ35" s="1195"/>
      <c r="CK35" s="1195"/>
      <c r="CL35" s="1195"/>
      <c r="CM35" s="1195"/>
      <c r="CN35" s="1195"/>
      <c r="CO35" s="1195"/>
      <c r="CP35" s="1195"/>
      <c r="CQ35" s="1195"/>
      <c r="CR35" s="1195"/>
      <c r="CS35" s="1195"/>
      <c r="CT35" s="1195"/>
      <c r="CU35" s="1195"/>
      <c r="CV35" s="1195"/>
      <c r="CW35" s="1195"/>
      <c r="CX35" s="1217"/>
      <c r="CY35" s="1210"/>
    </row>
    <row r="36" spans="2:103" ht="15" customHeight="1" x14ac:dyDescent="0.25">
      <c r="B36" s="1227" t="s">
        <v>1233</v>
      </c>
      <c r="C36" s="1195"/>
      <c r="D36" s="1195"/>
      <c r="E36" s="1195"/>
      <c r="F36" s="1195"/>
      <c r="G36" s="1195"/>
      <c r="H36" s="1195"/>
      <c r="I36" s="1195"/>
      <c r="J36" s="1195"/>
      <c r="K36" s="1195"/>
      <c r="L36" s="1195"/>
      <c r="M36" s="1195"/>
      <c r="N36" s="1195"/>
      <c r="O36" s="1195"/>
      <c r="P36" s="1195"/>
      <c r="Q36" s="1195"/>
      <c r="R36" s="1195"/>
      <c r="S36" s="1195"/>
      <c r="T36" s="1195"/>
      <c r="U36" s="1195"/>
      <c r="V36" s="1195"/>
      <c r="W36" s="1195"/>
      <c r="X36" s="1195"/>
      <c r="Y36" s="1195"/>
      <c r="Z36" s="1195"/>
      <c r="AA36" s="1195"/>
      <c r="AB36" s="1195"/>
      <c r="AC36" s="1195"/>
      <c r="AD36" s="1195"/>
      <c r="AE36" s="1195"/>
      <c r="AF36" s="1195"/>
      <c r="AG36" s="1195"/>
      <c r="AH36" s="1195"/>
      <c r="AI36" s="1195"/>
      <c r="AJ36" s="1195"/>
      <c r="AK36" s="1195"/>
      <c r="AL36" s="1195"/>
      <c r="AM36" s="1195"/>
      <c r="AN36" s="1195"/>
      <c r="AO36" s="1195"/>
      <c r="AP36" s="1195"/>
      <c r="AQ36" s="1195"/>
      <c r="AR36" s="1195"/>
      <c r="AS36" s="1195"/>
      <c r="AT36" s="1195"/>
      <c r="AU36" s="1195"/>
      <c r="AV36" s="1195"/>
      <c r="AW36" s="1195"/>
      <c r="AX36" s="1195"/>
      <c r="AY36" s="1195"/>
      <c r="AZ36" s="1195"/>
      <c r="BA36" s="1195"/>
      <c r="BB36" s="1195"/>
      <c r="BC36" s="1195"/>
      <c r="BD36" s="1195"/>
      <c r="BE36" s="1195"/>
      <c r="BF36" s="1195"/>
      <c r="BG36" s="1195"/>
      <c r="BH36" s="1195"/>
      <c r="BI36" s="1195"/>
      <c r="BJ36" s="1195"/>
      <c r="BK36" s="1195"/>
      <c r="BL36" s="1195"/>
      <c r="BM36" s="1195"/>
      <c r="BN36" s="1195"/>
      <c r="BO36" s="1195"/>
      <c r="BP36" s="1195"/>
      <c r="BQ36" s="1195"/>
      <c r="BR36" s="1195"/>
      <c r="BS36" s="1195"/>
      <c r="BT36" s="1195"/>
      <c r="BU36" s="1195"/>
      <c r="BV36" s="1195"/>
      <c r="BW36" s="1195"/>
      <c r="BX36" s="1195"/>
      <c r="BY36" s="1195"/>
      <c r="BZ36" s="1195"/>
      <c r="CA36" s="1195"/>
      <c r="CB36" s="1195"/>
      <c r="CC36" s="1195"/>
      <c r="CD36" s="1195"/>
      <c r="CE36" s="1195"/>
      <c r="CF36" s="1195"/>
      <c r="CG36" s="1195"/>
      <c r="CH36" s="1195"/>
      <c r="CI36" s="1195"/>
      <c r="CJ36" s="1195"/>
      <c r="CK36" s="1195"/>
      <c r="CL36" s="1195"/>
      <c r="CM36" s="1195"/>
      <c r="CN36" s="1195"/>
      <c r="CO36" s="1195"/>
      <c r="CP36" s="1195"/>
      <c r="CQ36" s="1195"/>
      <c r="CR36" s="1195"/>
      <c r="CS36" s="1195"/>
      <c r="CT36" s="1195"/>
      <c r="CU36" s="1195"/>
      <c r="CV36" s="1195"/>
      <c r="CW36" s="1195"/>
      <c r="CX36" s="1217"/>
      <c r="CY36" s="1210"/>
    </row>
    <row r="37" spans="2:103" ht="15" customHeight="1" x14ac:dyDescent="0.25">
      <c r="B37" s="1223" t="s">
        <v>1223</v>
      </c>
      <c r="C37" s="1195"/>
      <c r="D37" s="1195"/>
      <c r="E37" s="1195"/>
      <c r="F37" s="1195"/>
      <c r="G37" s="1195"/>
      <c r="H37" s="1195"/>
      <c r="I37" s="1195"/>
      <c r="J37" s="1195"/>
      <c r="K37" s="1195"/>
      <c r="L37" s="1195"/>
      <c r="M37" s="1195"/>
      <c r="N37" s="1195"/>
      <c r="O37" s="1195"/>
      <c r="P37" s="1195"/>
      <c r="Q37" s="1195"/>
      <c r="R37" s="1195"/>
      <c r="S37" s="1195"/>
      <c r="T37" s="1195"/>
      <c r="U37" s="1195"/>
      <c r="V37" s="1195"/>
      <c r="W37" s="1195"/>
      <c r="X37" s="1195"/>
      <c r="Y37" s="1195"/>
      <c r="Z37" s="1195"/>
      <c r="AA37" s="1195"/>
      <c r="AB37" s="1195"/>
      <c r="AC37" s="1195"/>
      <c r="AD37" s="1195"/>
      <c r="AE37" s="1195"/>
      <c r="AF37" s="1195"/>
      <c r="AG37" s="1195"/>
      <c r="AH37" s="1195"/>
      <c r="AI37" s="1195"/>
      <c r="AJ37" s="1195"/>
      <c r="AK37" s="1195"/>
      <c r="AL37" s="1195"/>
      <c r="AM37" s="1195"/>
      <c r="AN37" s="1195"/>
      <c r="AO37" s="1195"/>
      <c r="AP37" s="1195"/>
      <c r="AQ37" s="1195"/>
      <c r="AR37" s="1195"/>
      <c r="AS37" s="1195"/>
      <c r="AT37" s="1195"/>
      <c r="AU37" s="1195"/>
      <c r="AV37" s="1195"/>
      <c r="AW37" s="1195"/>
      <c r="AX37" s="1195"/>
      <c r="AY37" s="1195"/>
      <c r="AZ37" s="1195"/>
      <c r="BA37" s="1195"/>
      <c r="BB37" s="1195"/>
      <c r="BC37" s="1195"/>
      <c r="BD37" s="1195"/>
      <c r="BE37" s="1195"/>
      <c r="BF37" s="1195"/>
      <c r="BG37" s="1195"/>
      <c r="BH37" s="1195"/>
      <c r="BI37" s="1195"/>
      <c r="BJ37" s="1195"/>
      <c r="BK37" s="1195"/>
      <c r="BL37" s="1195"/>
      <c r="BM37" s="1195"/>
      <c r="BN37" s="1195"/>
      <c r="BO37" s="1195"/>
      <c r="BP37" s="1195"/>
      <c r="BQ37" s="1195"/>
      <c r="BR37" s="1195"/>
      <c r="BS37" s="1195"/>
      <c r="BT37" s="1195"/>
      <c r="BU37" s="1195"/>
      <c r="BV37" s="1195"/>
      <c r="BW37" s="1195"/>
      <c r="BX37" s="1195"/>
      <c r="BY37" s="1195"/>
      <c r="BZ37" s="1195"/>
      <c r="CA37" s="1195"/>
      <c r="CB37" s="1195"/>
      <c r="CC37" s="1195"/>
      <c r="CD37" s="1195"/>
      <c r="CE37" s="1195"/>
      <c r="CF37" s="1195"/>
      <c r="CG37" s="1195"/>
      <c r="CH37" s="1195"/>
      <c r="CI37" s="1195"/>
      <c r="CJ37" s="1195"/>
      <c r="CK37" s="1195"/>
      <c r="CL37" s="1195"/>
      <c r="CM37" s="1195"/>
      <c r="CN37" s="1195"/>
      <c r="CO37" s="1195"/>
      <c r="CP37" s="1195"/>
      <c r="CQ37" s="1195"/>
      <c r="CR37" s="1195"/>
      <c r="CS37" s="1195"/>
      <c r="CT37" s="1195"/>
      <c r="CU37" s="1195"/>
      <c r="CV37" s="1195"/>
      <c r="CW37" s="1195"/>
      <c r="CX37" s="1217"/>
      <c r="CY37" s="1210"/>
    </row>
    <row r="38" spans="2:103" ht="15" customHeight="1" x14ac:dyDescent="0.25">
      <c r="B38" s="1641" t="s">
        <v>1283</v>
      </c>
      <c r="C38" s="1224"/>
      <c r="D38" s="1224"/>
      <c r="E38" s="1224"/>
      <c r="F38" s="1224"/>
      <c r="G38" s="1224"/>
      <c r="H38" s="1224"/>
      <c r="I38" s="1224"/>
      <c r="J38" s="1224"/>
      <c r="K38" s="1224"/>
      <c r="L38" s="1224"/>
      <c r="M38" s="1224"/>
      <c r="N38" s="1224"/>
      <c r="O38" s="1224"/>
      <c r="P38" s="1224"/>
      <c r="Q38" s="1224"/>
      <c r="R38" s="1224"/>
      <c r="S38" s="1224"/>
      <c r="T38" s="1224"/>
      <c r="U38" s="1224"/>
      <c r="V38" s="1224"/>
      <c r="W38" s="1224"/>
      <c r="X38" s="1224"/>
      <c r="Y38" s="1224"/>
      <c r="Z38" s="1224"/>
      <c r="AA38" s="1224"/>
      <c r="AB38" s="1224"/>
      <c r="AC38" s="1224"/>
      <c r="AD38" s="1224"/>
      <c r="AE38" s="1224"/>
      <c r="AF38" s="1224"/>
      <c r="AG38" s="1224"/>
      <c r="AH38" s="1224"/>
      <c r="AI38" s="1224"/>
      <c r="AJ38" s="1224"/>
      <c r="AK38" s="1224"/>
      <c r="AL38" s="1224"/>
      <c r="AM38" s="1224"/>
      <c r="AN38" s="1224"/>
      <c r="AO38" s="1224"/>
      <c r="AP38" s="1224"/>
      <c r="AQ38" s="1224"/>
      <c r="AR38" s="1224"/>
      <c r="AS38" s="1224"/>
      <c r="AT38" s="1224"/>
      <c r="AU38" s="1224"/>
      <c r="AV38" s="1224"/>
      <c r="AW38" s="1224"/>
      <c r="AX38" s="1224"/>
      <c r="AY38" s="1224"/>
      <c r="AZ38" s="1224"/>
      <c r="BA38" s="1224"/>
      <c r="BB38" s="1224"/>
      <c r="BC38" s="1224"/>
      <c r="BD38" s="1224"/>
      <c r="BE38" s="1224"/>
      <c r="BF38" s="1224"/>
      <c r="BG38" s="1224"/>
      <c r="BH38" s="1224"/>
      <c r="BI38" s="1224"/>
      <c r="BJ38" s="1224"/>
      <c r="BK38" s="1224"/>
      <c r="BL38" s="1224"/>
      <c r="BM38" s="1224"/>
      <c r="BN38" s="1224"/>
      <c r="BO38" s="1224"/>
      <c r="BP38" s="1224"/>
      <c r="BQ38" s="1224"/>
      <c r="BR38" s="1224"/>
      <c r="BS38" s="1224"/>
      <c r="BT38" s="1224"/>
      <c r="BU38" s="1224"/>
      <c r="BV38" s="1224"/>
      <c r="BW38" s="1224"/>
      <c r="BX38" s="1224"/>
      <c r="BY38" s="1224"/>
      <c r="BZ38" s="1224"/>
      <c r="CA38" s="1224"/>
      <c r="CB38" s="1224"/>
      <c r="CC38" s="1224"/>
      <c r="CD38" s="1224"/>
      <c r="CE38" s="1224"/>
      <c r="CF38" s="1224"/>
      <c r="CG38" s="1224"/>
      <c r="CH38" s="1224"/>
      <c r="CI38" s="1224"/>
      <c r="CJ38" s="1224"/>
      <c r="CK38" s="1224"/>
      <c r="CL38" s="1224"/>
      <c r="CM38" s="1224"/>
      <c r="CN38" s="1224"/>
      <c r="CO38" s="1224"/>
      <c r="CP38" s="1224"/>
      <c r="CQ38" s="1224"/>
      <c r="CR38" s="1224"/>
      <c r="CS38" s="1224"/>
      <c r="CT38" s="1224"/>
      <c r="CU38" s="1224"/>
      <c r="CV38" s="1224"/>
      <c r="CW38" s="1224"/>
      <c r="CX38" s="1225"/>
      <c r="CY38" s="1210"/>
    </row>
    <row r="39" spans="2:103" ht="15" customHeight="1" x14ac:dyDescent="0.25">
      <c r="B39" s="1226" t="s">
        <v>1186</v>
      </c>
      <c r="C39" s="645" t="str">
        <f>IF(OR(ISNUMBER(C40),ISNUMBER(C46)),SUM(C40,C46),"")</f>
        <v/>
      </c>
      <c r="D39" s="645" t="str">
        <f t="shared" ref="D39:BO39" si="15">IF(OR(ISNUMBER(D40),ISNUMBER(D46)),SUM(D40,D46),"")</f>
        <v/>
      </c>
      <c r="E39" s="645" t="str">
        <f>IF(OR(ISNUMBER(E40),ISNUMBER(E46)),SUM(E40,E46),"")</f>
        <v/>
      </c>
      <c r="F39" s="645" t="str">
        <f t="shared" si="15"/>
        <v/>
      </c>
      <c r="G39" s="645" t="str">
        <f t="shared" si="15"/>
        <v/>
      </c>
      <c r="H39" s="645" t="str">
        <f t="shared" si="15"/>
        <v/>
      </c>
      <c r="I39" s="645" t="str">
        <f t="shared" si="15"/>
        <v/>
      </c>
      <c r="J39" s="645" t="str">
        <f t="shared" si="15"/>
        <v/>
      </c>
      <c r="K39" s="645" t="str">
        <f t="shared" si="15"/>
        <v/>
      </c>
      <c r="L39" s="645" t="str">
        <f t="shared" si="15"/>
        <v/>
      </c>
      <c r="M39" s="645" t="str">
        <f t="shared" si="15"/>
        <v/>
      </c>
      <c r="N39" s="645" t="str">
        <f t="shared" si="15"/>
        <v/>
      </c>
      <c r="O39" s="645" t="str">
        <f t="shared" si="15"/>
        <v/>
      </c>
      <c r="P39" s="645" t="str">
        <f t="shared" si="15"/>
        <v/>
      </c>
      <c r="Q39" s="645" t="str">
        <f t="shared" si="15"/>
        <v/>
      </c>
      <c r="R39" s="645" t="str">
        <f t="shared" si="15"/>
        <v/>
      </c>
      <c r="S39" s="645" t="str">
        <f t="shared" si="15"/>
        <v/>
      </c>
      <c r="T39" s="645" t="str">
        <f t="shared" si="15"/>
        <v/>
      </c>
      <c r="U39" s="645" t="str">
        <f t="shared" si="15"/>
        <v/>
      </c>
      <c r="V39" s="645" t="str">
        <f t="shared" si="15"/>
        <v/>
      </c>
      <c r="W39" s="645" t="str">
        <f t="shared" si="15"/>
        <v/>
      </c>
      <c r="X39" s="645" t="str">
        <f t="shared" si="15"/>
        <v/>
      </c>
      <c r="Y39" s="645" t="str">
        <f t="shared" si="15"/>
        <v/>
      </c>
      <c r="Z39" s="645" t="str">
        <f t="shared" si="15"/>
        <v/>
      </c>
      <c r="AA39" s="645" t="str">
        <f t="shared" si="15"/>
        <v/>
      </c>
      <c r="AB39" s="645" t="str">
        <f t="shared" si="15"/>
        <v/>
      </c>
      <c r="AC39" s="645" t="str">
        <f t="shared" si="15"/>
        <v/>
      </c>
      <c r="AD39" s="645" t="str">
        <f t="shared" si="15"/>
        <v/>
      </c>
      <c r="AE39" s="645" t="str">
        <f t="shared" si="15"/>
        <v/>
      </c>
      <c r="AF39" s="645" t="str">
        <f t="shared" si="15"/>
        <v/>
      </c>
      <c r="AG39" s="645" t="str">
        <f t="shared" si="15"/>
        <v/>
      </c>
      <c r="AH39" s="645" t="str">
        <f t="shared" si="15"/>
        <v/>
      </c>
      <c r="AI39" s="645" t="str">
        <f t="shared" si="15"/>
        <v/>
      </c>
      <c r="AJ39" s="645" t="str">
        <f t="shared" si="15"/>
        <v/>
      </c>
      <c r="AK39" s="645" t="str">
        <f t="shared" si="15"/>
        <v/>
      </c>
      <c r="AL39" s="645" t="str">
        <f t="shared" si="15"/>
        <v/>
      </c>
      <c r="AM39" s="645" t="str">
        <f t="shared" si="15"/>
        <v/>
      </c>
      <c r="AN39" s="645" t="str">
        <f t="shared" si="15"/>
        <v/>
      </c>
      <c r="AO39" s="645" t="str">
        <f t="shared" si="15"/>
        <v/>
      </c>
      <c r="AP39" s="645" t="str">
        <f t="shared" si="15"/>
        <v/>
      </c>
      <c r="AQ39" s="645" t="str">
        <f t="shared" si="15"/>
        <v/>
      </c>
      <c r="AR39" s="645" t="str">
        <f t="shared" si="15"/>
        <v/>
      </c>
      <c r="AS39" s="645" t="str">
        <f t="shared" si="15"/>
        <v/>
      </c>
      <c r="AT39" s="645" t="str">
        <f t="shared" si="15"/>
        <v/>
      </c>
      <c r="AU39" s="645" t="str">
        <f t="shared" si="15"/>
        <v/>
      </c>
      <c r="AV39" s="645" t="str">
        <f t="shared" si="15"/>
        <v/>
      </c>
      <c r="AW39" s="645" t="str">
        <f t="shared" si="15"/>
        <v/>
      </c>
      <c r="AX39" s="645" t="str">
        <f t="shared" si="15"/>
        <v/>
      </c>
      <c r="AY39" s="645" t="str">
        <f t="shared" si="15"/>
        <v/>
      </c>
      <c r="AZ39" s="645" t="str">
        <f t="shared" si="15"/>
        <v/>
      </c>
      <c r="BA39" s="645" t="str">
        <f t="shared" si="15"/>
        <v/>
      </c>
      <c r="BB39" s="645" t="str">
        <f t="shared" si="15"/>
        <v/>
      </c>
      <c r="BC39" s="645" t="str">
        <f t="shared" si="15"/>
        <v/>
      </c>
      <c r="BD39" s="645" t="str">
        <f t="shared" si="15"/>
        <v/>
      </c>
      <c r="BE39" s="645" t="str">
        <f t="shared" si="15"/>
        <v/>
      </c>
      <c r="BF39" s="645" t="str">
        <f t="shared" si="15"/>
        <v/>
      </c>
      <c r="BG39" s="645" t="str">
        <f t="shared" si="15"/>
        <v/>
      </c>
      <c r="BH39" s="645" t="str">
        <f t="shared" si="15"/>
        <v/>
      </c>
      <c r="BI39" s="645" t="str">
        <f t="shared" si="15"/>
        <v/>
      </c>
      <c r="BJ39" s="645" t="str">
        <f t="shared" si="15"/>
        <v/>
      </c>
      <c r="BK39" s="645" t="str">
        <f t="shared" si="15"/>
        <v/>
      </c>
      <c r="BL39" s="645" t="str">
        <f t="shared" si="15"/>
        <v/>
      </c>
      <c r="BM39" s="645" t="str">
        <f t="shared" si="15"/>
        <v/>
      </c>
      <c r="BN39" s="645" t="str">
        <f t="shared" si="15"/>
        <v/>
      </c>
      <c r="BO39" s="645" t="str">
        <f t="shared" si="15"/>
        <v/>
      </c>
      <c r="BP39" s="645" t="str">
        <f t="shared" ref="BP39:CX39" si="16">IF(OR(ISNUMBER(BP40),ISNUMBER(BP46)),SUM(BP40,BP46),"")</f>
        <v/>
      </c>
      <c r="BQ39" s="645" t="str">
        <f t="shared" si="16"/>
        <v/>
      </c>
      <c r="BR39" s="645" t="str">
        <f t="shared" si="16"/>
        <v/>
      </c>
      <c r="BS39" s="645" t="str">
        <f t="shared" si="16"/>
        <v/>
      </c>
      <c r="BT39" s="645" t="str">
        <f t="shared" si="16"/>
        <v/>
      </c>
      <c r="BU39" s="645" t="str">
        <f t="shared" si="16"/>
        <v/>
      </c>
      <c r="BV39" s="645" t="str">
        <f t="shared" si="16"/>
        <v/>
      </c>
      <c r="BW39" s="645" t="str">
        <f t="shared" si="16"/>
        <v/>
      </c>
      <c r="BX39" s="645" t="str">
        <f t="shared" si="16"/>
        <v/>
      </c>
      <c r="BY39" s="645" t="str">
        <f t="shared" si="16"/>
        <v/>
      </c>
      <c r="BZ39" s="645" t="str">
        <f t="shared" si="16"/>
        <v/>
      </c>
      <c r="CA39" s="645" t="str">
        <f t="shared" si="16"/>
        <v/>
      </c>
      <c r="CB39" s="645" t="str">
        <f t="shared" si="16"/>
        <v/>
      </c>
      <c r="CC39" s="645" t="str">
        <f t="shared" si="16"/>
        <v/>
      </c>
      <c r="CD39" s="645" t="str">
        <f t="shared" si="16"/>
        <v/>
      </c>
      <c r="CE39" s="645" t="str">
        <f t="shared" si="16"/>
        <v/>
      </c>
      <c r="CF39" s="645" t="str">
        <f t="shared" si="16"/>
        <v/>
      </c>
      <c r="CG39" s="645" t="str">
        <f t="shared" si="16"/>
        <v/>
      </c>
      <c r="CH39" s="645" t="str">
        <f t="shared" si="16"/>
        <v/>
      </c>
      <c r="CI39" s="645" t="str">
        <f t="shared" si="16"/>
        <v/>
      </c>
      <c r="CJ39" s="645" t="str">
        <f t="shared" si="16"/>
        <v/>
      </c>
      <c r="CK39" s="645" t="str">
        <f t="shared" si="16"/>
        <v/>
      </c>
      <c r="CL39" s="645" t="str">
        <f t="shared" si="16"/>
        <v/>
      </c>
      <c r="CM39" s="645" t="str">
        <f t="shared" si="16"/>
        <v/>
      </c>
      <c r="CN39" s="645" t="str">
        <f t="shared" si="16"/>
        <v/>
      </c>
      <c r="CO39" s="645" t="str">
        <f t="shared" si="16"/>
        <v/>
      </c>
      <c r="CP39" s="645" t="str">
        <f t="shared" si="16"/>
        <v/>
      </c>
      <c r="CQ39" s="645" t="str">
        <f t="shared" si="16"/>
        <v/>
      </c>
      <c r="CR39" s="645" t="str">
        <f t="shared" si="16"/>
        <v/>
      </c>
      <c r="CS39" s="645" t="str">
        <f t="shared" si="16"/>
        <v/>
      </c>
      <c r="CT39" s="645" t="str">
        <f t="shared" si="16"/>
        <v/>
      </c>
      <c r="CU39" s="645" t="str">
        <f t="shared" si="16"/>
        <v/>
      </c>
      <c r="CV39" s="645" t="str">
        <f t="shared" si="16"/>
        <v/>
      </c>
      <c r="CW39" s="645" t="str">
        <f t="shared" si="16"/>
        <v/>
      </c>
      <c r="CX39" s="646" t="str">
        <f t="shared" si="16"/>
        <v/>
      </c>
      <c r="CY39" s="1210"/>
    </row>
    <row r="40" spans="2:103" ht="15" customHeight="1" x14ac:dyDescent="0.25">
      <c r="B40" s="1226" t="s">
        <v>1189</v>
      </c>
      <c r="C40" s="645" t="str">
        <f>IF(OR(ISNUMBER(C41),ISNUMBER(C42),ISNUMBER(C43),ISNUMBER(C44)),SUM(C41:C44),"")</f>
        <v/>
      </c>
      <c r="D40" s="645" t="str">
        <f t="shared" ref="D40:BO40" si="17">IF(OR(ISNUMBER(D41),ISNUMBER(D42),ISNUMBER(D43),ISNUMBER(D44)),SUM(D41:D44),"")</f>
        <v/>
      </c>
      <c r="E40" s="645" t="str">
        <f t="shared" si="17"/>
        <v/>
      </c>
      <c r="F40" s="645" t="str">
        <f t="shared" si="17"/>
        <v/>
      </c>
      <c r="G40" s="645" t="str">
        <f t="shared" si="17"/>
        <v/>
      </c>
      <c r="H40" s="645" t="str">
        <f t="shared" si="17"/>
        <v/>
      </c>
      <c r="I40" s="645" t="str">
        <f t="shared" si="17"/>
        <v/>
      </c>
      <c r="J40" s="645" t="str">
        <f t="shared" si="17"/>
        <v/>
      </c>
      <c r="K40" s="645" t="str">
        <f t="shared" si="17"/>
        <v/>
      </c>
      <c r="L40" s="645" t="str">
        <f t="shared" si="17"/>
        <v/>
      </c>
      <c r="M40" s="645" t="str">
        <f t="shared" si="17"/>
        <v/>
      </c>
      <c r="N40" s="645" t="str">
        <f t="shared" si="17"/>
        <v/>
      </c>
      <c r="O40" s="645" t="str">
        <f t="shared" si="17"/>
        <v/>
      </c>
      <c r="P40" s="645" t="str">
        <f t="shared" si="17"/>
        <v/>
      </c>
      <c r="Q40" s="645" t="str">
        <f t="shared" si="17"/>
        <v/>
      </c>
      <c r="R40" s="645" t="str">
        <f t="shared" si="17"/>
        <v/>
      </c>
      <c r="S40" s="645" t="str">
        <f t="shared" si="17"/>
        <v/>
      </c>
      <c r="T40" s="645" t="str">
        <f t="shared" si="17"/>
        <v/>
      </c>
      <c r="U40" s="645" t="str">
        <f t="shared" si="17"/>
        <v/>
      </c>
      <c r="V40" s="645" t="str">
        <f t="shared" si="17"/>
        <v/>
      </c>
      <c r="W40" s="645" t="str">
        <f t="shared" si="17"/>
        <v/>
      </c>
      <c r="X40" s="645" t="str">
        <f t="shared" si="17"/>
        <v/>
      </c>
      <c r="Y40" s="645" t="str">
        <f t="shared" si="17"/>
        <v/>
      </c>
      <c r="Z40" s="645" t="str">
        <f t="shared" si="17"/>
        <v/>
      </c>
      <c r="AA40" s="645" t="str">
        <f t="shared" si="17"/>
        <v/>
      </c>
      <c r="AB40" s="645" t="str">
        <f t="shared" si="17"/>
        <v/>
      </c>
      <c r="AC40" s="645" t="str">
        <f t="shared" si="17"/>
        <v/>
      </c>
      <c r="AD40" s="645" t="str">
        <f t="shared" si="17"/>
        <v/>
      </c>
      <c r="AE40" s="645" t="str">
        <f t="shared" si="17"/>
        <v/>
      </c>
      <c r="AF40" s="645" t="str">
        <f t="shared" si="17"/>
        <v/>
      </c>
      <c r="AG40" s="645" t="str">
        <f t="shared" si="17"/>
        <v/>
      </c>
      <c r="AH40" s="645" t="str">
        <f t="shared" si="17"/>
        <v/>
      </c>
      <c r="AI40" s="645" t="str">
        <f t="shared" si="17"/>
        <v/>
      </c>
      <c r="AJ40" s="645" t="str">
        <f t="shared" si="17"/>
        <v/>
      </c>
      <c r="AK40" s="645" t="str">
        <f t="shared" si="17"/>
        <v/>
      </c>
      <c r="AL40" s="645" t="str">
        <f t="shared" si="17"/>
        <v/>
      </c>
      <c r="AM40" s="645" t="str">
        <f t="shared" si="17"/>
        <v/>
      </c>
      <c r="AN40" s="645" t="str">
        <f t="shared" si="17"/>
        <v/>
      </c>
      <c r="AO40" s="645" t="str">
        <f t="shared" si="17"/>
        <v/>
      </c>
      <c r="AP40" s="645" t="str">
        <f t="shared" si="17"/>
        <v/>
      </c>
      <c r="AQ40" s="645" t="str">
        <f t="shared" si="17"/>
        <v/>
      </c>
      <c r="AR40" s="645" t="str">
        <f t="shared" si="17"/>
        <v/>
      </c>
      <c r="AS40" s="645" t="str">
        <f t="shared" si="17"/>
        <v/>
      </c>
      <c r="AT40" s="645" t="str">
        <f t="shared" si="17"/>
        <v/>
      </c>
      <c r="AU40" s="645" t="str">
        <f t="shared" si="17"/>
        <v/>
      </c>
      <c r="AV40" s="645" t="str">
        <f t="shared" si="17"/>
        <v/>
      </c>
      <c r="AW40" s="645" t="str">
        <f t="shared" si="17"/>
        <v/>
      </c>
      <c r="AX40" s="645" t="str">
        <f t="shared" si="17"/>
        <v/>
      </c>
      <c r="AY40" s="645" t="str">
        <f t="shared" si="17"/>
        <v/>
      </c>
      <c r="AZ40" s="645" t="str">
        <f t="shared" si="17"/>
        <v/>
      </c>
      <c r="BA40" s="645" t="str">
        <f t="shared" si="17"/>
        <v/>
      </c>
      <c r="BB40" s="645" t="str">
        <f t="shared" si="17"/>
        <v/>
      </c>
      <c r="BC40" s="645" t="str">
        <f t="shared" si="17"/>
        <v/>
      </c>
      <c r="BD40" s="645" t="str">
        <f t="shared" si="17"/>
        <v/>
      </c>
      <c r="BE40" s="645" t="str">
        <f t="shared" si="17"/>
        <v/>
      </c>
      <c r="BF40" s="645" t="str">
        <f t="shared" si="17"/>
        <v/>
      </c>
      <c r="BG40" s="645" t="str">
        <f t="shared" si="17"/>
        <v/>
      </c>
      <c r="BH40" s="645" t="str">
        <f t="shared" si="17"/>
        <v/>
      </c>
      <c r="BI40" s="645" t="str">
        <f t="shared" si="17"/>
        <v/>
      </c>
      <c r="BJ40" s="645" t="str">
        <f t="shared" si="17"/>
        <v/>
      </c>
      <c r="BK40" s="645" t="str">
        <f t="shared" si="17"/>
        <v/>
      </c>
      <c r="BL40" s="645" t="str">
        <f t="shared" si="17"/>
        <v/>
      </c>
      <c r="BM40" s="645" t="str">
        <f t="shared" si="17"/>
        <v/>
      </c>
      <c r="BN40" s="645" t="str">
        <f t="shared" si="17"/>
        <v/>
      </c>
      <c r="BO40" s="645" t="str">
        <f t="shared" si="17"/>
        <v/>
      </c>
      <c r="BP40" s="645" t="str">
        <f t="shared" ref="BP40:CX40" si="18">IF(OR(ISNUMBER(BP41),ISNUMBER(BP42),ISNUMBER(BP43),ISNUMBER(BP44)),SUM(BP41:BP44),"")</f>
        <v/>
      </c>
      <c r="BQ40" s="645" t="str">
        <f t="shared" si="18"/>
        <v/>
      </c>
      <c r="BR40" s="645" t="str">
        <f t="shared" si="18"/>
        <v/>
      </c>
      <c r="BS40" s="645" t="str">
        <f t="shared" si="18"/>
        <v/>
      </c>
      <c r="BT40" s="645" t="str">
        <f t="shared" si="18"/>
        <v/>
      </c>
      <c r="BU40" s="645" t="str">
        <f t="shared" si="18"/>
        <v/>
      </c>
      <c r="BV40" s="645" t="str">
        <f t="shared" si="18"/>
        <v/>
      </c>
      <c r="BW40" s="645" t="str">
        <f t="shared" si="18"/>
        <v/>
      </c>
      <c r="BX40" s="645" t="str">
        <f t="shared" si="18"/>
        <v/>
      </c>
      <c r="BY40" s="645" t="str">
        <f t="shared" si="18"/>
        <v/>
      </c>
      <c r="BZ40" s="645" t="str">
        <f t="shared" si="18"/>
        <v/>
      </c>
      <c r="CA40" s="645" t="str">
        <f t="shared" si="18"/>
        <v/>
      </c>
      <c r="CB40" s="645" t="str">
        <f t="shared" si="18"/>
        <v/>
      </c>
      <c r="CC40" s="645" t="str">
        <f t="shared" si="18"/>
        <v/>
      </c>
      <c r="CD40" s="645" t="str">
        <f t="shared" si="18"/>
        <v/>
      </c>
      <c r="CE40" s="645" t="str">
        <f t="shared" si="18"/>
        <v/>
      </c>
      <c r="CF40" s="645" t="str">
        <f t="shared" si="18"/>
        <v/>
      </c>
      <c r="CG40" s="645" t="str">
        <f t="shared" si="18"/>
        <v/>
      </c>
      <c r="CH40" s="645" t="str">
        <f t="shared" si="18"/>
        <v/>
      </c>
      <c r="CI40" s="645" t="str">
        <f t="shared" si="18"/>
        <v/>
      </c>
      <c r="CJ40" s="645" t="str">
        <f t="shared" si="18"/>
        <v/>
      </c>
      <c r="CK40" s="645" t="str">
        <f t="shared" si="18"/>
        <v/>
      </c>
      <c r="CL40" s="645" t="str">
        <f t="shared" si="18"/>
        <v/>
      </c>
      <c r="CM40" s="645" t="str">
        <f t="shared" si="18"/>
        <v/>
      </c>
      <c r="CN40" s="645" t="str">
        <f t="shared" si="18"/>
        <v/>
      </c>
      <c r="CO40" s="645" t="str">
        <f t="shared" si="18"/>
        <v/>
      </c>
      <c r="CP40" s="645" t="str">
        <f t="shared" si="18"/>
        <v/>
      </c>
      <c r="CQ40" s="645" t="str">
        <f t="shared" si="18"/>
        <v/>
      </c>
      <c r="CR40" s="645" t="str">
        <f t="shared" si="18"/>
        <v/>
      </c>
      <c r="CS40" s="645" t="str">
        <f t="shared" si="18"/>
        <v/>
      </c>
      <c r="CT40" s="645" t="str">
        <f t="shared" si="18"/>
        <v/>
      </c>
      <c r="CU40" s="645" t="str">
        <f t="shared" si="18"/>
        <v/>
      </c>
      <c r="CV40" s="645" t="str">
        <f t="shared" si="18"/>
        <v/>
      </c>
      <c r="CW40" s="645" t="str">
        <f t="shared" si="18"/>
        <v/>
      </c>
      <c r="CX40" s="646" t="str">
        <f t="shared" si="18"/>
        <v/>
      </c>
      <c r="CY40" s="1210"/>
    </row>
    <row r="41" spans="2:103" ht="15" customHeight="1" x14ac:dyDescent="0.25">
      <c r="B41" s="1227" t="s">
        <v>1282</v>
      </c>
      <c r="C41" s="1195"/>
      <c r="D41" s="1195"/>
      <c r="E41" s="1195"/>
      <c r="F41" s="1195"/>
      <c r="G41" s="1195"/>
      <c r="H41" s="1195"/>
      <c r="I41" s="1195"/>
      <c r="J41" s="1195"/>
      <c r="K41" s="1195"/>
      <c r="L41" s="1195"/>
      <c r="M41" s="1195"/>
      <c r="N41" s="1195"/>
      <c r="O41" s="1195"/>
      <c r="P41" s="1195"/>
      <c r="Q41" s="1195"/>
      <c r="R41" s="1195"/>
      <c r="S41" s="1195"/>
      <c r="T41" s="1195"/>
      <c r="U41" s="1195"/>
      <c r="V41" s="1195"/>
      <c r="W41" s="1195"/>
      <c r="X41" s="1195"/>
      <c r="Y41" s="1195"/>
      <c r="Z41" s="1195"/>
      <c r="AA41" s="1195"/>
      <c r="AB41" s="1195"/>
      <c r="AC41" s="1195"/>
      <c r="AD41" s="1195"/>
      <c r="AE41" s="1195"/>
      <c r="AF41" s="1195"/>
      <c r="AG41" s="1195"/>
      <c r="AH41" s="1195"/>
      <c r="AI41" s="1195"/>
      <c r="AJ41" s="1195"/>
      <c r="AK41" s="1195"/>
      <c r="AL41" s="1195"/>
      <c r="AM41" s="1195"/>
      <c r="AN41" s="1195"/>
      <c r="AO41" s="1195"/>
      <c r="AP41" s="1195"/>
      <c r="AQ41" s="1195"/>
      <c r="AR41" s="1195"/>
      <c r="AS41" s="1195"/>
      <c r="AT41" s="1195"/>
      <c r="AU41" s="1195"/>
      <c r="AV41" s="1195"/>
      <c r="AW41" s="1195"/>
      <c r="AX41" s="1195"/>
      <c r="AY41" s="1195"/>
      <c r="AZ41" s="1195"/>
      <c r="BA41" s="1195"/>
      <c r="BB41" s="1195"/>
      <c r="BC41" s="1195"/>
      <c r="BD41" s="1195"/>
      <c r="BE41" s="1195"/>
      <c r="BF41" s="1195"/>
      <c r="BG41" s="1195"/>
      <c r="BH41" s="1195"/>
      <c r="BI41" s="1195"/>
      <c r="BJ41" s="1195"/>
      <c r="BK41" s="1195"/>
      <c r="BL41" s="1195"/>
      <c r="BM41" s="1195"/>
      <c r="BN41" s="1195"/>
      <c r="BO41" s="1195"/>
      <c r="BP41" s="1195"/>
      <c r="BQ41" s="1195"/>
      <c r="BR41" s="1195"/>
      <c r="BS41" s="1195"/>
      <c r="BT41" s="1195"/>
      <c r="BU41" s="1195"/>
      <c r="BV41" s="1195"/>
      <c r="BW41" s="1195"/>
      <c r="BX41" s="1195"/>
      <c r="BY41" s="1195"/>
      <c r="BZ41" s="1195"/>
      <c r="CA41" s="1195"/>
      <c r="CB41" s="1195"/>
      <c r="CC41" s="1195"/>
      <c r="CD41" s="1195"/>
      <c r="CE41" s="1195"/>
      <c r="CF41" s="1195"/>
      <c r="CG41" s="1195"/>
      <c r="CH41" s="1195"/>
      <c r="CI41" s="1195"/>
      <c r="CJ41" s="1195"/>
      <c r="CK41" s="1195"/>
      <c r="CL41" s="1195"/>
      <c r="CM41" s="1195"/>
      <c r="CN41" s="1195"/>
      <c r="CO41" s="1195"/>
      <c r="CP41" s="1195"/>
      <c r="CQ41" s="1195"/>
      <c r="CR41" s="1195"/>
      <c r="CS41" s="1195"/>
      <c r="CT41" s="1195"/>
      <c r="CU41" s="1195"/>
      <c r="CV41" s="1195"/>
      <c r="CW41" s="1195"/>
      <c r="CX41" s="1217"/>
      <c r="CY41" s="1210"/>
    </row>
    <row r="42" spans="2:103" ht="15" customHeight="1" x14ac:dyDescent="0.25">
      <c r="B42" s="1226" t="s">
        <v>1190</v>
      </c>
      <c r="C42" s="1195"/>
      <c r="D42" s="1195"/>
      <c r="E42" s="1195"/>
      <c r="F42" s="1195"/>
      <c r="G42" s="1195"/>
      <c r="H42" s="1195"/>
      <c r="I42" s="1195"/>
      <c r="J42" s="1195"/>
      <c r="K42" s="1195"/>
      <c r="L42" s="1195"/>
      <c r="M42" s="1195"/>
      <c r="N42" s="1195"/>
      <c r="O42" s="1195"/>
      <c r="P42" s="1195"/>
      <c r="Q42" s="1195"/>
      <c r="R42" s="1195"/>
      <c r="S42" s="1195"/>
      <c r="T42" s="1195"/>
      <c r="U42" s="1195"/>
      <c r="V42" s="1195"/>
      <c r="W42" s="1195"/>
      <c r="X42" s="1195"/>
      <c r="Y42" s="1195"/>
      <c r="Z42" s="1195"/>
      <c r="AA42" s="1195"/>
      <c r="AB42" s="1195"/>
      <c r="AC42" s="1195"/>
      <c r="AD42" s="1195"/>
      <c r="AE42" s="1195"/>
      <c r="AF42" s="1195"/>
      <c r="AG42" s="1195"/>
      <c r="AH42" s="1195"/>
      <c r="AI42" s="1195"/>
      <c r="AJ42" s="1195"/>
      <c r="AK42" s="1195"/>
      <c r="AL42" s="1195"/>
      <c r="AM42" s="1195"/>
      <c r="AN42" s="1195"/>
      <c r="AO42" s="1195"/>
      <c r="AP42" s="1195"/>
      <c r="AQ42" s="1195"/>
      <c r="AR42" s="1195"/>
      <c r="AS42" s="1195"/>
      <c r="AT42" s="1195"/>
      <c r="AU42" s="1195"/>
      <c r="AV42" s="1195"/>
      <c r="AW42" s="1195"/>
      <c r="AX42" s="1195"/>
      <c r="AY42" s="1195"/>
      <c r="AZ42" s="1195"/>
      <c r="BA42" s="1195"/>
      <c r="BB42" s="1195"/>
      <c r="BC42" s="1195"/>
      <c r="BD42" s="1195"/>
      <c r="BE42" s="1195"/>
      <c r="BF42" s="1195"/>
      <c r="BG42" s="1195"/>
      <c r="BH42" s="1195"/>
      <c r="BI42" s="1195"/>
      <c r="BJ42" s="1195"/>
      <c r="BK42" s="1195"/>
      <c r="BL42" s="1195"/>
      <c r="BM42" s="1195"/>
      <c r="BN42" s="1195"/>
      <c r="BO42" s="1195"/>
      <c r="BP42" s="1195"/>
      <c r="BQ42" s="1195"/>
      <c r="BR42" s="1195"/>
      <c r="BS42" s="1195"/>
      <c r="BT42" s="1195"/>
      <c r="BU42" s="1195"/>
      <c r="BV42" s="1195"/>
      <c r="BW42" s="1195"/>
      <c r="BX42" s="1195"/>
      <c r="BY42" s="1195"/>
      <c r="BZ42" s="1195"/>
      <c r="CA42" s="1195"/>
      <c r="CB42" s="1195"/>
      <c r="CC42" s="1195"/>
      <c r="CD42" s="1195"/>
      <c r="CE42" s="1195"/>
      <c r="CF42" s="1195"/>
      <c r="CG42" s="1195"/>
      <c r="CH42" s="1195"/>
      <c r="CI42" s="1195"/>
      <c r="CJ42" s="1195"/>
      <c r="CK42" s="1195"/>
      <c r="CL42" s="1195"/>
      <c r="CM42" s="1195"/>
      <c r="CN42" s="1195"/>
      <c r="CO42" s="1195"/>
      <c r="CP42" s="1195"/>
      <c r="CQ42" s="1195"/>
      <c r="CR42" s="1195"/>
      <c r="CS42" s="1195"/>
      <c r="CT42" s="1195"/>
      <c r="CU42" s="1195"/>
      <c r="CV42" s="1195"/>
      <c r="CW42" s="1195"/>
      <c r="CX42" s="1217"/>
      <c r="CY42" s="1210"/>
    </row>
    <row r="43" spans="2:103" ht="15" customHeight="1" x14ac:dyDescent="0.25">
      <c r="B43" s="1226" t="s">
        <v>1191</v>
      </c>
      <c r="C43" s="1195"/>
      <c r="D43" s="1195"/>
      <c r="E43" s="1195"/>
      <c r="F43" s="1195"/>
      <c r="G43" s="1195"/>
      <c r="H43" s="1195"/>
      <c r="I43" s="1195"/>
      <c r="J43" s="1195"/>
      <c r="K43" s="1195"/>
      <c r="L43" s="1195"/>
      <c r="M43" s="1195"/>
      <c r="N43" s="1195"/>
      <c r="O43" s="1195"/>
      <c r="P43" s="1195"/>
      <c r="Q43" s="1195"/>
      <c r="R43" s="1195"/>
      <c r="S43" s="1195"/>
      <c r="T43" s="1195"/>
      <c r="U43" s="1195"/>
      <c r="V43" s="1195"/>
      <c r="W43" s="1195"/>
      <c r="X43" s="1195"/>
      <c r="Y43" s="1195"/>
      <c r="Z43" s="1195"/>
      <c r="AA43" s="1195"/>
      <c r="AB43" s="1195"/>
      <c r="AC43" s="1195"/>
      <c r="AD43" s="1195"/>
      <c r="AE43" s="1195"/>
      <c r="AF43" s="1195"/>
      <c r="AG43" s="1195"/>
      <c r="AH43" s="1195"/>
      <c r="AI43" s="1195"/>
      <c r="AJ43" s="1195"/>
      <c r="AK43" s="1195"/>
      <c r="AL43" s="1195"/>
      <c r="AM43" s="1195"/>
      <c r="AN43" s="1195"/>
      <c r="AO43" s="1195"/>
      <c r="AP43" s="1195"/>
      <c r="AQ43" s="1195"/>
      <c r="AR43" s="1195"/>
      <c r="AS43" s="1195"/>
      <c r="AT43" s="1195"/>
      <c r="AU43" s="1195"/>
      <c r="AV43" s="1195"/>
      <c r="AW43" s="1195"/>
      <c r="AX43" s="1195"/>
      <c r="AY43" s="1195"/>
      <c r="AZ43" s="1195"/>
      <c r="BA43" s="1195"/>
      <c r="BB43" s="1195"/>
      <c r="BC43" s="1195"/>
      <c r="BD43" s="1195"/>
      <c r="BE43" s="1195"/>
      <c r="BF43" s="1195"/>
      <c r="BG43" s="1195"/>
      <c r="BH43" s="1195"/>
      <c r="BI43" s="1195"/>
      <c r="BJ43" s="1195"/>
      <c r="BK43" s="1195"/>
      <c r="BL43" s="1195"/>
      <c r="BM43" s="1195"/>
      <c r="BN43" s="1195"/>
      <c r="BO43" s="1195"/>
      <c r="BP43" s="1195"/>
      <c r="BQ43" s="1195"/>
      <c r="BR43" s="1195"/>
      <c r="BS43" s="1195"/>
      <c r="BT43" s="1195"/>
      <c r="BU43" s="1195"/>
      <c r="BV43" s="1195"/>
      <c r="BW43" s="1195"/>
      <c r="BX43" s="1195"/>
      <c r="BY43" s="1195"/>
      <c r="BZ43" s="1195"/>
      <c r="CA43" s="1195"/>
      <c r="CB43" s="1195"/>
      <c r="CC43" s="1195"/>
      <c r="CD43" s="1195"/>
      <c r="CE43" s="1195"/>
      <c r="CF43" s="1195"/>
      <c r="CG43" s="1195"/>
      <c r="CH43" s="1195"/>
      <c r="CI43" s="1195"/>
      <c r="CJ43" s="1195"/>
      <c r="CK43" s="1195"/>
      <c r="CL43" s="1195"/>
      <c r="CM43" s="1195"/>
      <c r="CN43" s="1195"/>
      <c r="CO43" s="1195"/>
      <c r="CP43" s="1195"/>
      <c r="CQ43" s="1195"/>
      <c r="CR43" s="1195"/>
      <c r="CS43" s="1195"/>
      <c r="CT43" s="1195"/>
      <c r="CU43" s="1195"/>
      <c r="CV43" s="1195"/>
      <c r="CW43" s="1195"/>
      <c r="CX43" s="1217"/>
      <c r="CY43" s="1210"/>
    </row>
    <row r="44" spans="2:103" ht="15" customHeight="1" x14ac:dyDescent="0.25">
      <c r="B44" s="1226" t="s">
        <v>1192</v>
      </c>
      <c r="C44" s="1195"/>
      <c r="D44" s="1195"/>
      <c r="E44" s="1195"/>
      <c r="F44" s="1195"/>
      <c r="G44" s="1195"/>
      <c r="H44" s="1195"/>
      <c r="I44" s="1195"/>
      <c r="J44" s="1195"/>
      <c r="K44" s="1195"/>
      <c r="L44" s="1195"/>
      <c r="M44" s="1195"/>
      <c r="N44" s="1195"/>
      <c r="O44" s="1195"/>
      <c r="P44" s="1195"/>
      <c r="Q44" s="1195"/>
      <c r="R44" s="1195"/>
      <c r="S44" s="1195"/>
      <c r="T44" s="1195"/>
      <c r="U44" s="1195"/>
      <c r="V44" s="1195"/>
      <c r="W44" s="1195"/>
      <c r="X44" s="1195"/>
      <c r="Y44" s="1195"/>
      <c r="Z44" s="1195"/>
      <c r="AA44" s="1195"/>
      <c r="AB44" s="1195"/>
      <c r="AC44" s="1195"/>
      <c r="AD44" s="1195"/>
      <c r="AE44" s="1195"/>
      <c r="AF44" s="1195"/>
      <c r="AG44" s="1195"/>
      <c r="AH44" s="1195"/>
      <c r="AI44" s="1195"/>
      <c r="AJ44" s="1195"/>
      <c r="AK44" s="1195"/>
      <c r="AL44" s="1195"/>
      <c r="AM44" s="1195"/>
      <c r="AN44" s="1195"/>
      <c r="AO44" s="1195"/>
      <c r="AP44" s="1195"/>
      <c r="AQ44" s="1195"/>
      <c r="AR44" s="1195"/>
      <c r="AS44" s="1195"/>
      <c r="AT44" s="1195"/>
      <c r="AU44" s="1195"/>
      <c r="AV44" s="1195"/>
      <c r="AW44" s="1195"/>
      <c r="AX44" s="1195"/>
      <c r="AY44" s="1195"/>
      <c r="AZ44" s="1195"/>
      <c r="BA44" s="1195"/>
      <c r="BB44" s="1195"/>
      <c r="BC44" s="1195"/>
      <c r="BD44" s="1195"/>
      <c r="BE44" s="1195"/>
      <c r="BF44" s="1195"/>
      <c r="BG44" s="1195"/>
      <c r="BH44" s="1195"/>
      <c r="BI44" s="1195"/>
      <c r="BJ44" s="1195"/>
      <c r="BK44" s="1195"/>
      <c r="BL44" s="1195"/>
      <c r="BM44" s="1195"/>
      <c r="BN44" s="1195"/>
      <c r="BO44" s="1195"/>
      <c r="BP44" s="1195"/>
      <c r="BQ44" s="1195"/>
      <c r="BR44" s="1195"/>
      <c r="BS44" s="1195"/>
      <c r="BT44" s="1195"/>
      <c r="BU44" s="1195"/>
      <c r="BV44" s="1195"/>
      <c r="BW44" s="1195"/>
      <c r="BX44" s="1195"/>
      <c r="BY44" s="1195"/>
      <c r="BZ44" s="1195"/>
      <c r="CA44" s="1195"/>
      <c r="CB44" s="1195"/>
      <c r="CC44" s="1195"/>
      <c r="CD44" s="1195"/>
      <c r="CE44" s="1195"/>
      <c r="CF44" s="1195"/>
      <c r="CG44" s="1195"/>
      <c r="CH44" s="1195"/>
      <c r="CI44" s="1195"/>
      <c r="CJ44" s="1195"/>
      <c r="CK44" s="1195"/>
      <c r="CL44" s="1195"/>
      <c r="CM44" s="1195"/>
      <c r="CN44" s="1195"/>
      <c r="CO44" s="1195"/>
      <c r="CP44" s="1195"/>
      <c r="CQ44" s="1195"/>
      <c r="CR44" s="1195"/>
      <c r="CS44" s="1195"/>
      <c r="CT44" s="1195"/>
      <c r="CU44" s="1195"/>
      <c r="CV44" s="1195"/>
      <c r="CW44" s="1195"/>
      <c r="CX44" s="1217"/>
      <c r="CY44" s="1210"/>
    </row>
    <row r="45" spans="2:103" ht="15" customHeight="1" x14ac:dyDescent="0.25">
      <c r="B45" s="1226" t="s">
        <v>1193</v>
      </c>
      <c r="C45" s="1195"/>
      <c r="D45" s="1195"/>
      <c r="E45" s="1195"/>
      <c r="F45" s="1195"/>
      <c r="G45" s="1195"/>
      <c r="H45" s="1195"/>
      <c r="I45" s="1195"/>
      <c r="J45" s="1195"/>
      <c r="K45" s="1195"/>
      <c r="L45" s="1195"/>
      <c r="M45" s="1195"/>
      <c r="N45" s="1195"/>
      <c r="O45" s="1195"/>
      <c r="P45" s="1195"/>
      <c r="Q45" s="1195"/>
      <c r="R45" s="1195"/>
      <c r="S45" s="1195"/>
      <c r="T45" s="1195"/>
      <c r="U45" s="1195"/>
      <c r="V45" s="1195"/>
      <c r="W45" s="1195"/>
      <c r="X45" s="1195"/>
      <c r="Y45" s="1195"/>
      <c r="Z45" s="1195"/>
      <c r="AA45" s="1195"/>
      <c r="AB45" s="1195"/>
      <c r="AC45" s="1195"/>
      <c r="AD45" s="1195"/>
      <c r="AE45" s="1195"/>
      <c r="AF45" s="1195"/>
      <c r="AG45" s="1195"/>
      <c r="AH45" s="1195"/>
      <c r="AI45" s="1195"/>
      <c r="AJ45" s="1195"/>
      <c r="AK45" s="1195"/>
      <c r="AL45" s="1195"/>
      <c r="AM45" s="1195"/>
      <c r="AN45" s="1195"/>
      <c r="AO45" s="1195"/>
      <c r="AP45" s="1195"/>
      <c r="AQ45" s="1195"/>
      <c r="AR45" s="1195"/>
      <c r="AS45" s="1195"/>
      <c r="AT45" s="1195"/>
      <c r="AU45" s="1195"/>
      <c r="AV45" s="1195"/>
      <c r="AW45" s="1195"/>
      <c r="AX45" s="1195"/>
      <c r="AY45" s="1195"/>
      <c r="AZ45" s="1195"/>
      <c r="BA45" s="1195"/>
      <c r="BB45" s="1195"/>
      <c r="BC45" s="1195"/>
      <c r="BD45" s="1195"/>
      <c r="BE45" s="1195"/>
      <c r="BF45" s="1195"/>
      <c r="BG45" s="1195"/>
      <c r="BH45" s="1195"/>
      <c r="BI45" s="1195"/>
      <c r="BJ45" s="1195"/>
      <c r="BK45" s="1195"/>
      <c r="BL45" s="1195"/>
      <c r="BM45" s="1195"/>
      <c r="BN45" s="1195"/>
      <c r="BO45" s="1195"/>
      <c r="BP45" s="1195"/>
      <c r="BQ45" s="1195"/>
      <c r="BR45" s="1195"/>
      <c r="BS45" s="1195"/>
      <c r="BT45" s="1195"/>
      <c r="BU45" s="1195"/>
      <c r="BV45" s="1195"/>
      <c r="BW45" s="1195"/>
      <c r="BX45" s="1195"/>
      <c r="BY45" s="1195"/>
      <c r="BZ45" s="1195"/>
      <c r="CA45" s="1195"/>
      <c r="CB45" s="1195"/>
      <c r="CC45" s="1195"/>
      <c r="CD45" s="1195"/>
      <c r="CE45" s="1195"/>
      <c r="CF45" s="1195"/>
      <c r="CG45" s="1195"/>
      <c r="CH45" s="1195"/>
      <c r="CI45" s="1195"/>
      <c r="CJ45" s="1195"/>
      <c r="CK45" s="1195"/>
      <c r="CL45" s="1195"/>
      <c r="CM45" s="1195"/>
      <c r="CN45" s="1195"/>
      <c r="CO45" s="1195"/>
      <c r="CP45" s="1195"/>
      <c r="CQ45" s="1195"/>
      <c r="CR45" s="1195"/>
      <c r="CS45" s="1195"/>
      <c r="CT45" s="1195"/>
      <c r="CU45" s="1195"/>
      <c r="CV45" s="1195"/>
      <c r="CW45" s="1195"/>
      <c r="CX45" s="1217"/>
      <c r="CY45" s="1210"/>
    </row>
    <row r="46" spans="2:103" ht="15" customHeight="1" x14ac:dyDescent="0.25">
      <c r="B46" s="1226" t="s">
        <v>1286</v>
      </c>
      <c r="C46" s="645" t="str">
        <f>IF(OR(ISNUMBER(C47),ISNUMBER(C48)),SUM(C47:C48),"")</f>
        <v/>
      </c>
      <c r="D46" s="645" t="str">
        <f t="shared" ref="D46:BO46" si="19">IF(OR(ISNUMBER(D47),ISNUMBER(D48)),SUM(D47:D48),"")</f>
        <v/>
      </c>
      <c r="E46" s="645" t="str">
        <f t="shared" si="19"/>
        <v/>
      </c>
      <c r="F46" s="645" t="str">
        <f t="shared" si="19"/>
        <v/>
      </c>
      <c r="G46" s="645" t="str">
        <f t="shared" si="19"/>
        <v/>
      </c>
      <c r="H46" s="645" t="str">
        <f t="shared" si="19"/>
        <v/>
      </c>
      <c r="I46" s="645" t="str">
        <f t="shared" si="19"/>
        <v/>
      </c>
      <c r="J46" s="645" t="str">
        <f t="shared" si="19"/>
        <v/>
      </c>
      <c r="K46" s="645" t="str">
        <f t="shared" si="19"/>
        <v/>
      </c>
      <c r="L46" s="645" t="str">
        <f t="shared" si="19"/>
        <v/>
      </c>
      <c r="M46" s="645" t="str">
        <f t="shared" si="19"/>
        <v/>
      </c>
      <c r="N46" s="645" t="str">
        <f t="shared" si="19"/>
        <v/>
      </c>
      <c r="O46" s="645" t="str">
        <f t="shared" si="19"/>
        <v/>
      </c>
      <c r="P46" s="645" t="str">
        <f t="shared" si="19"/>
        <v/>
      </c>
      <c r="Q46" s="645" t="str">
        <f t="shared" si="19"/>
        <v/>
      </c>
      <c r="R46" s="645" t="str">
        <f t="shared" si="19"/>
        <v/>
      </c>
      <c r="S46" s="645" t="str">
        <f t="shared" si="19"/>
        <v/>
      </c>
      <c r="T46" s="645" t="str">
        <f t="shared" si="19"/>
        <v/>
      </c>
      <c r="U46" s="645" t="str">
        <f t="shared" si="19"/>
        <v/>
      </c>
      <c r="V46" s="645" t="str">
        <f t="shared" si="19"/>
        <v/>
      </c>
      <c r="W46" s="645" t="str">
        <f t="shared" si="19"/>
        <v/>
      </c>
      <c r="X46" s="645" t="str">
        <f t="shared" si="19"/>
        <v/>
      </c>
      <c r="Y46" s="645" t="str">
        <f t="shared" si="19"/>
        <v/>
      </c>
      <c r="Z46" s="645" t="str">
        <f t="shared" si="19"/>
        <v/>
      </c>
      <c r="AA46" s="645" t="str">
        <f t="shared" si="19"/>
        <v/>
      </c>
      <c r="AB46" s="645" t="str">
        <f t="shared" si="19"/>
        <v/>
      </c>
      <c r="AC46" s="645" t="str">
        <f t="shared" si="19"/>
        <v/>
      </c>
      <c r="AD46" s="645" t="str">
        <f t="shared" si="19"/>
        <v/>
      </c>
      <c r="AE46" s="645" t="str">
        <f t="shared" si="19"/>
        <v/>
      </c>
      <c r="AF46" s="645" t="str">
        <f t="shared" si="19"/>
        <v/>
      </c>
      <c r="AG46" s="645" t="str">
        <f t="shared" si="19"/>
        <v/>
      </c>
      <c r="AH46" s="645" t="str">
        <f t="shared" si="19"/>
        <v/>
      </c>
      <c r="AI46" s="645" t="str">
        <f t="shared" si="19"/>
        <v/>
      </c>
      <c r="AJ46" s="645" t="str">
        <f t="shared" si="19"/>
        <v/>
      </c>
      <c r="AK46" s="645" t="str">
        <f t="shared" si="19"/>
        <v/>
      </c>
      <c r="AL46" s="645" t="str">
        <f t="shared" si="19"/>
        <v/>
      </c>
      <c r="AM46" s="645" t="str">
        <f t="shared" si="19"/>
        <v/>
      </c>
      <c r="AN46" s="645" t="str">
        <f t="shared" si="19"/>
        <v/>
      </c>
      <c r="AO46" s="645" t="str">
        <f t="shared" si="19"/>
        <v/>
      </c>
      <c r="AP46" s="645" t="str">
        <f t="shared" si="19"/>
        <v/>
      </c>
      <c r="AQ46" s="645" t="str">
        <f t="shared" si="19"/>
        <v/>
      </c>
      <c r="AR46" s="645" t="str">
        <f t="shared" si="19"/>
        <v/>
      </c>
      <c r="AS46" s="645" t="str">
        <f t="shared" si="19"/>
        <v/>
      </c>
      <c r="AT46" s="645" t="str">
        <f t="shared" si="19"/>
        <v/>
      </c>
      <c r="AU46" s="645" t="str">
        <f t="shared" si="19"/>
        <v/>
      </c>
      <c r="AV46" s="645" t="str">
        <f t="shared" si="19"/>
        <v/>
      </c>
      <c r="AW46" s="645" t="str">
        <f t="shared" si="19"/>
        <v/>
      </c>
      <c r="AX46" s="645" t="str">
        <f t="shared" si="19"/>
        <v/>
      </c>
      <c r="AY46" s="645" t="str">
        <f t="shared" si="19"/>
        <v/>
      </c>
      <c r="AZ46" s="645" t="str">
        <f t="shared" si="19"/>
        <v/>
      </c>
      <c r="BA46" s="645" t="str">
        <f t="shared" si="19"/>
        <v/>
      </c>
      <c r="BB46" s="645" t="str">
        <f t="shared" si="19"/>
        <v/>
      </c>
      <c r="BC46" s="645" t="str">
        <f t="shared" si="19"/>
        <v/>
      </c>
      <c r="BD46" s="645" t="str">
        <f t="shared" si="19"/>
        <v/>
      </c>
      <c r="BE46" s="645" t="str">
        <f t="shared" si="19"/>
        <v/>
      </c>
      <c r="BF46" s="645" t="str">
        <f t="shared" si="19"/>
        <v/>
      </c>
      <c r="BG46" s="645" t="str">
        <f t="shared" si="19"/>
        <v/>
      </c>
      <c r="BH46" s="645" t="str">
        <f t="shared" si="19"/>
        <v/>
      </c>
      <c r="BI46" s="645" t="str">
        <f t="shared" si="19"/>
        <v/>
      </c>
      <c r="BJ46" s="645" t="str">
        <f t="shared" si="19"/>
        <v/>
      </c>
      <c r="BK46" s="645" t="str">
        <f t="shared" si="19"/>
        <v/>
      </c>
      <c r="BL46" s="645" t="str">
        <f t="shared" si="19"/>
        <v/>
      </c>
      <c r="BM46" s="645" t="str">
        <f t="shared" si="19"/>
        <v/>
      </c>
      <c r="BN46" s="645" t="str">
        <f t="shared" si="19"/>
        <v/>
      </c>
      <c r="BO46" s="645" t="str">
        <f t="shared" si="19"/>
        <v/>
      </c>
      <c r="BP46" s="645" t="str">
        <f t="shared" ref="BP46:CX46" si="20">IF(OR(ISNUMBER(BP47),ISNUMBER(BP48)),SUM(BP47:BP48),"")</f>
        <v/>
      </c>
      <c r="BQ46" s="645" t="str">
        <f t="shared" si="20"/>
        <v/>
      </c>
      <c r="BR46" s="645" t="str">
        <f t="shared" si="20"/>
        <v/>
      </c>
      <c r="BS46" s="645" t="str">
        <f t="shared" si="20"/>
        <v/>
      </c>
      <c r="BT46" s="645" t="str">
        <f t="shared" si="20"/>
        <v/>
      </c>
      <c r="BU46" s="645" t="str">
        <f t="shared" si="20"/>
        <v/>
      </c>
      <c r="BV46" s="645" t="str">
        <f t="shared" si="20"/>
        <v/>
      </c>
      <c r="BW46" s="645" t="str">
        <f t="shared" si="20"/>
        <v/>
      </c>
      <c r="BX46" s="645" t="str">
        <f t="shared" si="20"/>
        <v/>
      </c>
      <c r="BY46" s="645" t="str">
        <f t="shared" si="20"/>
        <v/>
      </c>
      <c r="BZ46" s="645" t="str">
        <f t="shared" si="20"/>
        <v/>
      </c>
      <c r="CA46" s="645" t="str">
        <f t="shared" si="20"/>
        <v/>
      </c>
      <c r="CB46" s="645" t="str">
        <f t="shared" si="20"/>
        <v/>
      </c>
      <c r="CC46" s="645" t="str">
        <f t="shared" si="20"/>
        <v/>
      </c>
      <c r="CD46" s="645" t="str">
        <f t="shared" si="20"/>
        <v/>
      </c>
      <c r="CE46" s="645" t="str">
        <f t="shared" si="20"/>
        <v/>
      </c>
      <c r="CF46" s="645" t="str">
        <f t="shared" si="20"/>
        <v/>
      </c>
      <c r="CG46" s="645" t="str">
        <f t="shared" si="20"/>
        <v/>
      </c>
      <c r="CH46" s="645" t="str">
        <f t="shared" si="20"/>
        <v/>
      </c>
      <c r="CI46" s="645" t="str">
        <f t="shared" si="20"/>
        <v/>
      </c>
      <c r="CJ46" s="645" t="str">
        <f t="shared" si="20"/>
        <v/>
      </c>
      <c r="CK46" s="645" t="str">
        <f t="shared" si="20"/>
        <v/>
      </c>
      <c r="CL46" s="645" t="str">
        <f t="shared" si="20"/>
        <v/>
      </c>
      <c r="CM46" s="645" t="str">
        <f t="shared" si="20"/>
        <v/>
      </c>
      <c r="CN46" s="645" t="str">
        <f t="shared" si="20"/>
        <v/>
      </c>
      <c r="CO46" s="645" t="str">
        <f t="shared" si="20"/>
        <v/>
      </c>
      <c r="CP46" s="645" t="str">
        <f t="shared" si="20"/>
        <v/>
      </c>
      <c r="CQ46" s="645" t="str">
        <f t="shared" si="20"/>
        <v/>
      </c>
      <c r="CR46" s="645" t="str">
        <f t="shared" si="20"/>
        <v/>
      </c>
      <c r="CS46" s="645" t="str">
        <f t="shared" si="20"/>
        <v/>
      </c>
      <c r="CT46" s="645" t="str">
        <f t="shared" si="20"/>
        <v/>
      </c>
      <c r="CU46" s="645" t="str">
        <f t="shared" si="20"/>
        <v/>
      </c>
      <c r="CV46" s="645" t="str">
        <f t="shared" si="20"/>
        <v/>
      </c>
      <c r="CW46" s="645" t="str">
        <f t="shared" si="20"/>
        <v/>
      </c>
      <c r="CX46" s="646" t="str">
        <f t="shared" si="20"/>
        <v/>
      </c>
      <c r="CY46" s="1210"/>
    </row>
    <row r="47" spans="2:103" ht="15" customHeight="1" x14ac:dyDescent="0.25">
      <c r="B47" s="1226" t="s">
        <v>1287</v>
      </c>
      <c r="C47" s="1195"/>
      <c r="D47" s="1195"/>
      <c r="E47" s="1195"/>
      <c r="F47" s="1195"/>
      <c r="G47" s="1195"/>
      <c r="H47" s="1195"/>
      <c r="I47" s="1195"/>
      <c r="J47" s="1195"/>
      <c r="K47" s="1195"/>
      <c r="L47" s="1195"/>
      <c r="M47" s="1195"/>
      <c r="N47" s="1195"/>
      <c r="O47" s="1195"/>
      <c r="P47" s="1195"/>
      <c r="Q47" s="1195"/>
      <c r="R47" s="1195"/>
      <c r="S47" s="1195"/>
      <c r="T47" s="1195"/>
      <c r="U47" s="1195"/>
      <c r="V47" s="1195"/>
      <c r="W47" s="1195"/>
      <c r="X47" s="1195"/>
      <c r="Y47" s="1195"/>
      <c r="Z47" s="1195"/>
      <c r="AA47" s="1195"/>
      <c r="AB47" s="1195"/>
      <c r="AC47" s="1195"/>
      <c r="AD47" s="1195"/>
      <c r="AE47" s="1195"/>
      <c r="AF47" s="1195"/>
      <c r="AG47" s="1195"/>
      <c r="AH47" s="1195"/>
      <c r="AI47" s="1195"/>
      <c r="AJ47" s="1195"/>
      <c r="AK47" s="1195"/>
      <c r="AL47" s="1195"/>
      <c r="AM47" s="1195"/>
      <c r="AN47" s="1195"/>
      <c r="AO47" s="1195"/>
      <c r="AP47" s="1195"/>
      <c r="AQ47" s="1195"/>
      <c r="AR47" s="1195"/>
      <c r="AS47" s="1195"/>
      <c r="AT47" s="1195"/>
      <c r="AU47" s="1195"/>
      <c r="AV47" s="1195"/>
      <c r="AW47" s="1195"/>
      <c r="AX47" s="1195"/>
      <c r="AY47" s="1195"/>
      <c r="AZ47" s="1195"/>
      <c r="BA47" s="1195"/>
      <c r="BB47" s="1195"/>
      <c r="BC47" s="1195"/>
      <c r="BD47" s="1195"/>
      <c r="BE47" s="1195"/>
      <c r="BF47" s="1195"/>
      <c r="BG47" s="1195"/>
      <c r="BH47" s="1195"/>
      <c r="BI47" s="1195"/>
      <c r="BJ47" s="1195"/>
      <c r="BK47" s="1195"/>
      <c r="BL47" s="1195"/>
      <c r="BM47" s="1195"/>
      <c r="BN47" s="1195"/>
      <c r="BO47" s="1195"/>
      <c r="BP47" s="1195"/>
      <c r="BQ47" s="1195"/>
      <c r="BR47" s="1195"/>
      <c r="BS47" s="1195"/>
      <c r="BT47" s="1195"/>
      <c r="BU47" s="1195"/>
      <c r="BV47" s="1195"/>
      <c r="BW47" s="1195"/>
      <c r="BX47" s="1195"/>
      <c r="BY47" s="1195"/>
      <c r="BZ47" s="1195"/>
      <c r="CA47" s="1195"/>
      <c r="CB47" s="1195"/>
      <c r="CC47" s="1195"/>
      <c r="CD47" s="1195"/>
      <c r="CE47" s="1195"/>
      <c r="CF47" s="1195"/>
      <c r="CG47" s="1195"/>
      <c r="CH47" s="1195"/>
      <c r="CI47" s="1195"/>
      <c r="CJ47" s="1195"/>
      <c r="CK47" s="1195"/>
      <c r="CL47" s="1195"/>
      <c r="CM47" s="1195"/>
      <c r="CN47" s="1195"/>
      <c r="CO47" s="1195"/>
      <c r="CP47" s="1195"/>
      <c r="CQ47" s="1195"/>
      <c r="CR47" s="1195"/>
      <c r="CS47" s="1195"/>
      <c r="CT47" s="1195"/>
      <c r="CU47" s="1195"/>
      <c r="CV47" s="1195"/>
      <c r="CW47" s="1195"/>
      <c r="CX47" s="1217"/>
      <c r="CY47" s="1210"/>
    </row>
    <row r="48" spans="2:103" ht="15" customHeight="1" x14ac:dyDescent="0.25">
      <c r="B48" s="1226" t="s">
        <v>1288</v>
      </c>
      <c r="C48" s="1195"/>
      <c r="D48" s="1195"/>
      <c r="E48" s="1195"/>
      <c r="F48" s="1195"/>
      <c r="G48" s="1195"/>
      <c r="H48" s="1195"/>
      <c r="I48" s="1195"/>
      <c r="J48" s="1195"/>
      <c r="K48" s="1195"/>
      <c r="L48" s="1195"/>
      <c r="M48" s="1195"/>
      <c r="N48" s="1195"/>
      <c r="O48" s="1195"/>
      <c r="P48" s="1195"/>
      <c r="Q48" s="1195"/>
      <c r="R48" s="1195"/>
      <c r="S48" s="1195"/>
      <c r="T48" s="1195"/>
      <c r="U48" s="1195"/>
      <c r="V48" s="1195"/>
      <c r="W48" s="1195"/>
      <c r="X48" s="1195"/>
      <c r="Y48" s="1195"/>
      <c r="Z48" s="1195"/>
      <c r="AA48" s="1195"/>
      <c r="AB48" s="1195"/>
      <c r="AC48" s="1195"/>
      <c r="AD48" s="1195"/>
      <c r="AE48" s="1195"/>
      <c r="AF48" s="1195"/>
      <c r="AG48" s="1195"/>
      <c r="AH48" s="1195"/>
      <c r="AI48" s="1195"/>
      <c r="AJ48" s="1195"/>
      <c r="AK48" s="1195"/>
      <c r="AL48" s="1195"/>
      <c r="AM48" s="1195"/>
      <c r="AN48" s="1195"/>
      <c r="AO48" s="1195"/>
      <c r="AP48" s="1195"/>
      <c r="AQ48" s="1195"/>
      <c r="AR48" s="1195"/>
      <c r="AS48" s="1195"/>
      <c r="AT48" s="1195"/>
      <c r="AU48" s="1195"/>
      <c r="AV48" s="1195"/>
      <c r="AW48" s="1195"/>
      <c r="AX48" s="1195"/>
      <c r="AY48" s="1195"/>
      <c r="AZ48" s="1195"/>
      <c r="BA48" s="1195"/>
      <c r="BB48" s="1195"/>
      <c r="BC48" s="1195"/>
      <c r="BD48" s="1195"/>
      <c r="BE48" s="1195"/>
      <c r="BF48" s="1195"/>
      <c r="BG48" s="1195"/>
      <c r="BH48" s="1195"/>
      <c r="BI48" s="1195"/>
      <c r="BJ48" s="1195"/>
      <c r="BK48" s="1195"/>
      <c r="BL48" s="1195"/>
      <c r="BM48" s="1195"/>
      <c r="BN48" s="1195"/>
      <c r="BO48" s="1195"/>
      <c r="BP48" s="1195"/>
      <c r="BQ48" s="1195"/>
      <c r="BR48" s="1195"/>
      <c r="BS48" s="1195"/>
      <c r="BT48" s="1195"/>
      <c r="BU48" s="1195"/>
      <c r="BV48" s="1195"/>
      <c r="BW48" s="1195"/>
      <c r="BX48" s="1195"/>
      <c r="BY48" s="1195"/>
      <c r="BZ48" s="1195"/>
      <c r="CA48" s="1195"/>
      <c r="CB48" s="1195"/>
      <c r="CC48" s="1195"/>
      <c r="CD48" s="1195"/>
      <c r="CE48" s="1195"/>
      <c r="CF48" s="1195"/>
      <c r="CG48" s="1195"/>
      <c r="CH48" s="1195"/>
      <c r="CI48" s="1195"/>
      <c r="CJ48" s="1195"/>
      <c r="CK48" s="1195"/>
      <c r="CL48" s="1195"/>
      <c r="CM48" s="1195"/>
      <c r="CN48" s="1195"/>
      <c r="CO48" s="1195"/>
      <c r="CP48" s="1195"/>
      <c r="CQ48" s="1195"/>
      <c r="CR48" s="1195"/>
      <c r="CS48" s="1195"/>
      <c r="CT48" s="1195"/>
      <c r="CU48" s="1195"/>
      <c r="CV48" s="1195"/>
      <c r="CW48" s="1195"/>
      <c r="CX48" s="1217"/>
      <c r="CY48" s="1210"/>
    </row>
    <row r="49" spans="2:103" ht="15" customHeight="1" x14ac:dyDescent="0.25">
      <c r="B49" s="1226" t="s">
        <v>1289</v>
      </c>
      <c r="C49" s="1195"/>
      <c r="D49" s="1195"/>
      <c r="E49" s="1195"/>
      <c r="F49" s="1195"/>
      <c r="G49" s="1195"/>
      <c r="H49" s="1195"/>
      <c r="I49" s="1195"/>
      <c r="J49" s="1195"/>
      <c r="K49" s="1195"/>
      <c r="L49" s="1195"/>
      <c r="M49" s="1195"/>
      <c r="N49" s="1195"/>
      <c r="O49" s="1195"/>
      <c r="P49" s="1195"/>
      <c r="Q49" s="1195"/>
      <c r="R49" s="1195"/>
      <c r="S49" s="1195"/>
      <c r="T49" s="1195"/>
      <c r="U49" s="1195"/>
      <c r="V49" s="1195"/>
      <c r="W49" s="1195"/>
      <c r="X49" s="1195"/>
      <c r="Y49" s="1195"/>
      <c r="Z49" s="1195"/>
      <c r="AA49" s="1195"/>
      <c r="AB49" s="1195"/>
      <c r="AC49" s="1195"/>
      <c r="AD49" s="1195"/>
      <c r="AE49" s="1195"/>
      <c r="AF49" s="1195"/>
      <c r="AG49" s="1195"/>
      <c r="AH49" s="1195"/>
      <c r="AI49" s="1195"/>
      <c r="AJ49" s="1195"/>
      <c r="AK49" s="1195"/>
      <c r="AL49" s="1195"/>
      <c r="AM49" s="1195"/>
      <c r="AN49" s="1195"/>
      <c r="AO49" s="1195"/>
      <c r="AP49" s="1195"/>
      <c r="AQ49" s="1195"/>
      <c r="AR49" s="1195"/>
      <c r="AS49" s="1195"/>
      <c r="AT49" s="1195"/>
      <c r="AU49" s="1195"/>
      <c r="AV49" s="1195"/>
      <c r="AW49" s="1195"/>
      <c r="AX49" s="1195"/>
      <c r="AY49" s="1195"/>
      <c r="AZ49" s="1195"/>
      <c r="BA49" s="1195"/>
      <c r="BB49" s="1195"/>
      <c r="BC49" s="1195"/>
      <c r="BD49" s="1195"/>
      <c r="BE49" s="1195"/>
      <c r="BF49" s="1195"/>
      <c r="BG49" s="1195"/>
      <c r="BH49" s="1195"/>
      <c r="BI49" s="1195"/>
      <c r="BJ49" s="1195"/>
      <c r="BK49" s="1195"/>
      <c r="BL49" s="1195"/>
      <c r="BM49" s="1195"/>
      <c r="BN49" s="1195"/>
      <c r="BO49" s="1195"/>
      <c r="BP49" s="1195"/>
      <c r="BQ49" s="1195"/>
      <c r="BR49" s="1195"/>
      <c r="BS49" s="1195"/>
      <c r="BT49" s="1195"/>
      <c r="BU49" s="1195"/>
      <c r="BV49" s="1195"/>
      <c r="BW49" s="1195"/>
      <c r="BX49" s="1195"/>
      <c r="BY49" s="1195"/>
      <c r="BZ49" s="1195"/>
      <c r="CA49" s="1195"/>
      <c r="CB49" s="1195"/>
      <c r="CC49" s="1195"/>
      <c r="CD49" s="1195"/>
      <c r="CE49" s="1195"/>
      <c r="CF49" s="1195"/>
      <c r="CG49" s="1195"/>
      <c r="CH49" s="1195"/>
      <c r="CI49" s="1195"/>
      <c r="CJ49" s="1195"/>
      <c r="CK49" s="1195"/>
      <c r="CL49" s="1195"/>
      <c r="CM49" s="1195"/>
      <c r="CN49" s="1195"/>
      <c r="CO49" s="1195"/>
      <c r="CP49" s="1195"/>
      <c r="CQ49" s="1195"/>
      <c r="CR49" s="1195"/>
      <c r="CS49" s="1195"/>
      <c r="CT49" s="1195"/>
      <c r="CU49" s="1195"/>
      <c r="CV49" s="1195"/>
      <c r="CW49" s="1195"/>
      <c r="CX49" s="1217"/>
      <c r="CY49" s="1210"/>
    </row>
    <row r="50" spans="2:103" ht="15" customHeight="1" x14ac:dyDescent="0.25">
      <c r="B50" s="1226" t="s">
        <v>1290</v>
      </c>
      <c r="C50" s="1195"/>
      <c r="D50" s="1195"/>
      <c r="E50" s="1195"/>
      <c r="F50" s="1195"/>
      <c r="G50" s="1195"/>
      <c r="H50" s="1195"/>
      <c r="I50" s="1195"/>
      <c r="J50" s="1195"/>
      <c r="K50" s="1195"/>
      <c r="L50" s="1195"/>
      <c r="M50" s="1195"/>
      <c r="N50" s="1195"/>
      <c r="O50" s="1195"/>
      <c r="P50" s="1195"/>
      <c r="Q50" s="1195"/>
      <c r="R50" s="1195"/>
      <c r="S50" s="1195"/>
      <c r="T50" s="1195"/>
      <c r="U50" s="1195"/>
      <c r="V50" s="1195"/>
      <c r="W50" s="1195"/>
      <c r="X50" s="1195"/>
      <c r="Y50" s="1195"/>
      <c r="Z50" s="1195"/>
      <c r="AA50" s="1195"/>
      <c r="AB50" s="1195"/>
      <c r="AC50" s="1195"/>
      <c r="AD50" s="1195"/>
      <c r="AE50" s="1195"/>
      <c r="AF50" s="1195"/>
      <c r="AG50" s="1195"/>
      <c r="AH50" s="1195"/>
      <c r="AI50" s="1195"/>
      <c r="AJ50" s="1195"/>
      <c r="AK50" s="1195"/>
      <c r="AL50" s="1195"/>
      <c r="AM50" s="1195"/>
      <c r="AN50" s="1195"/>
      <c r="AO50" s="1195"/>
      <c r="AP50" s="1195"/>
      <c r="AQ50" s="1195"/>
      <c r="AR50" s="1195"/>
      <c r="AS50" s="1195"/>
      <c r="AT50" s="1195"/>
      <c r="AU50" s="1195"/>
      <c r="AV50" s="1195"/>
      <c r="AW50" s="1195"/>
      <c r="AX50" s="1195"/>
      <c r="AY50" s="1195"/>
      <c r="AZ50" s="1195"/>
      <c r="BA50" s="1195"/>
      <c r="BB50" s="1195"/>
      <c r="BC50" s="1195"/>
      <c r="BD50" s="1195"/>
      <c r="BE50" s="1195"/>
      <c r="BF50" s="1195"/>
      <c r="BG50" s="1195"/>
      <c r="BH50" s="1195"/>
      <c r="BI50" s="1195"/>
      <c r="BJ50" s="1195"/>
      <c r="BK50" s="1195"/>
      <c r="BL50" s="1195"/>
      <c r="BM50" s="1195"/>
      <c r="BN50" s="1195"/>
      <c r="BO50" s="1195"/>
      <c r="BP50" s="1195"/>
      <c r="BQ50" s="1195"/>
      <c r="BR50" s="1195"/>
      <c r="BS50" s="1195"/>
      <c r="BT50" s="1195"/>
      <c r="BU50" s="1195"/>
      <c r="BV50" s="1195"/>
      <c r="BW50" s="1195"/>
      <c r="BX50" s="1195"/>
      <c r="BY50" s="1195"/>
      <c r="BZ50" s="1195"/>
      <c r="CA50" s="1195"/>
      <c r="CB50" s="1195"/>
      <c r="CC50" s="1195"/>
      <c r="CD50" s="1195"/>
      <c r="CE50" s="1195"/>
      <c r="CF50" s="1195"/>
      <c r="CG50" s="1195"/>
      <c r="CH50" s="1195"/>
      <c r="CI50" s="1195"/>
      <c r="CJ50" s="1195"/>
      <c r="CK50" s="1195"/>
      <c r="CL50" s="1195"/>
      <c r="CM50" s="1195"/>
      <c r="CN50" s="1195"/>
      <c r="CO50" s="1195"/>
      <c r="CP50" s="1195"/>
      <c r="CQ50" s="1195"/>
      <c r="CR50" s="1195"/>
      <c r="CS50" s="1195"/>
      <c r="CT50" s="1195"/>
      <c r="CU50" s="1195"/>
      <c r="CV50" s="1195"/>
      <c r="CW50" s="1195"/>
      <c r="CX50" s="1217"/>
      <c r="CY50" s="1210"/>
    </row>
    <row r="51" spans="2:103" ht="15" customHeight="1" x14ac:dyDescent="0.25">
      <c r="B51" s="1226" t="s">
        <v>1291</v>
      </c>
      <c r="C51" s="1195"/>
      <c r="D51" s="1195"/>
      <c r="E51" s="1195"/>
      <c r="F51" s="1195"/>
      <c r="G51" s="1195"/>
      <c r="H51" s="1195"/>
      <c r="I51" s="1195"/>
      <c r="J51" s="1195"/>
      <c r="K51" s="1195"/>
      <c r="L51" s="1195"/>
      <c r="M51" s="1195"/>
      <c r="N51" s="1195"/>
      <c r="O51" s="1195"/>
      <c r="P51" s="1195"/>
      <c r="Q51" s="1195"/>
      <c r="R51" s="1195"/>
      <c r="S51" s="1195"/>
      <c r="T51" s="1195"/>
      <c r="U51" s="1195"/>
      <c r="V51" s="1195"/>
      <c r="W51" s="1195"/>
      <c r="X51" s="1195"/>
      <c r="Y51" s="1195"/>
      <c r="Z51" s="1195"/>
      <c r="AA51" s="1195"/>
      <c r="AB51" s="1195"/>
      <c r="AC51" s="1195"/>
      <c r="AD51" s="1195"/>
      <c r="AE51" s="1195"/>
      <c r="AF51" s="1195"/>
      <c r="AG51" s="1195"/>
      <c r="AH51" s="1195"/>
      <c r="AI51" s="1195"/>
      <c r="AJ51" s="1195"/>
      <c r="AK51" s="1195"/>
      <c r="AL51" s="1195"/>
      <c r="AM51" s="1195"/>
      <c r="AN51" s="1195"/>
      <c r="AO51" s="1195"/>
      <c r="AP51" s="1195"/>
      <c r="AQ51" s="1195"/>
      <c r="AR51" s="1195"/>
      <c r="AS51" s="1195"/>
      <c r="AT51" s="1195"/>
      <c r="AU51" s="1195"/>
      <c r="AV51" s="1195"/>
      <c r="AW51" s="1195"/>
      <c r="AX51" s="1195"/>
      <c r="AY51" s="1195"/>
      <c r="AZ51" s="1195"/>
      <c r="BA51" s="1195"/>
      <c r="BB51" s="1195"/>
      <c r="BC51" s="1195"/>
      <c r="BD51" s="1195"/>
      <c r="BE51" s="1195"/>
      <c r="BF51" s="1195"/>
      <c r="BG51" s="1195"/>
      <c r="BH51" s="1195"/>
      <c r="BI51" s="1195"/>
      <c r="BJ51" s="1195"/>
      <c r="BK51" s="1195"/>
      <c r="BL51" s="1195"/>
      <c r="BM51" s="1195"/>
      <c r="BN51" s="1195"/>
      <c r="BO51" s="1195"/>
      <c r="BP51" s="1195"/>
      <c r="BQ51" s="1195"/>
      <c r="BR51" s="1195"/>
      <c r="BS51" s="1195"/>
      <c r="BT51" s="1195"/>
      <c r="BU51" s="1195"/>
      <c r="BV51" s="1195"/>
      <c r="BW51" s="1195"/>
      <c r="BX51" s="1195"/>
      <c r="BY51" s="1195"/>
      <c r="BZ51" s="1195"/>
      <c r="CA51" s="1195"/>
      <c r="CB51" s="1195"/>
      <c r="CC51" s="1195"/>
      <c r="CD51" s="1195"/>
      <c r="CE51" s="1195"/>
      <c r="CF51" s="1195"/>
      <c r="CG51" s="1195"/>
      <c r="CH51" s="1195"/>
      <c r="CI51" s="1195"/>
      <c r="CJ51" s="1195"/>
      <c r="CK51" s="1195"/>
      <c r="CL51" s="1195"/>
      <c r="CM51" s="1195"/>
      <c r="CN51" s="1195"/>
      <c r="CO51" s="1195"/>
      <c r="CP51" s="1195"/>
      <c r="CQ51" s="1195"/>
      <c r="CR51" s="1195"/>
      <c r="CS51" s="1195"/>
      <c r="CT51" s="1195"/>
      <c r="CU51" s="1195"/>
      <c r="CV51" s="1195"/>
      <c r="CW51" s="1195"/>
      <c r="CX51" s="1217"/>
      <c r="CY51" s="1210"/>
    </row>
    <row r="52" spans="2:103" ht="15" customHeight="1" x14ac:dyDescent="0.25">
      <c r="B52" s="1641" t="s">
        <v>1284</v>
      </c>
      <c r="C52" s="1224"/>
      <c r="D52" s="1224"/>
      <c r="E52" s="1224"/>
      <c r="F52" s="1224"/>
      <c r="G52" s="1224"/>
      <c r="H52" s="1224"/>
      <c r="I52" s="1224"/>
      <c r="J52" s="1224"/>
      <c r="K52" s="1224"/>
      <c r="L52" s="1224"/>
      <c r="M52" s="1224"/>
      <c r="N52" s="1224"/>
      <c r="O52" s="1224"/>
      <c r="P52" s="1224"/>
      <c r="Q52" s="1224"/>
      <c r="R52" s="1224"/>
      <c r="S52" s="1224"/>
      <c r="T52" s="1224"/>
      <c r="U52" s="1224"/>
      <c r="V52" s="1224"/>
      <c r="W52" s="1224"/>
      <c r="X52" s="1224"/>
      <c r="Y52" s="1224"/>
      <c r="Z52" s="1224"/>
      <c r="AA52" s="1224"/>
      <c r="AB52" s="1224"/>
      <c r="AC52" s="1224"/>
      <c r="AD52" s="1224"/>
      <c r="AE52" s="1224"/>
      <c r="AF52" s="1224"/>
      <c r="AG52" s="1224"/>
      <c r="AH52" s="1224"/>
      <c r="AI52" s="1224"/>
      <c r="AJ52" s="1224"/>
      <c r="AK52" s="1224"/>
      <c r="AL52" s="1224"/>
      <c r="AM52" s="1224"/>
      <c r="AN52" s="1224"/>
      <c r="AO52" s="1224"/>
      <c r="AP52" s="1224"/>
      <c r="AQ52" s="1224"/>
      <c r="AR52" s="1224"/>
      <c r="AS52" s="1224"/>
      <c r="AT52" s="1224"/>
      <c r="AU52" s="1224"/>
      <c r="AV52" s="1224"/>
      <c r="AW52" s="1224"/>
      <c r="AX52" s="1224"/>
      <c r="AY52" s="1224"/>
      <c r="AZ52" s="1224"/>
      <c r="BA52" s="1224"/>
      <c r="BB52" s="1224"/>
      <c r="BC52" s="1224"/>
      <c r="BD52" s="1224"/>
      <c r="BE52" s="1224"/>
      <c r="BF52" s="1224"/>
      <c r="BG52" s="1224"/>
      <c r="BH52" s="1224"/>
      <c r="BI52" s="1224"/>
      <c r="BJ52" s="1224"/>
      <c r="BK52" s="1224"/>
      <c r="BL52" s="1224"/>
      <c r="BM52" s="1224"/>
      <c r="BN52" s="1224"/>
      <c r="BO52" s="1224"/>
      <c r="BP52" s="1224"/>
      <c r="BQ52" s="1224"/>
      <c r="BR52" s="1224"/>
      <c r="BS52" s="1224"/>
      <c r="BT52" s="1224"/>
      <c r="BU52" s="1224"/>
      <c r="BV52" s="1224"/>
      <c r="BW52" s="1224"/>
      <c r="BX52" s="1224"/>
      <c r="BY52" s="1224"/>
      <c r="BZ52" s="1224"/>
      <c r="CA52" s="1224"/>
      <c r="CB52" s="1224"/>
      <c r="CC52" s="1224"/>
      <c r="CD52" s="1224"/>
      <c r="CE52" s="1224"/>
      <c r="CF52" s="1224"/>
      <c r="CG52" s="1224"/>
      <c r="CH52" s="1224"/>
      <c r="CI52" s="1224"/>
      <c r="CJ52" s="1224"/>
      <c r="CK52" s="1224"/>
      <c r="CL52" s="1224"/>
      <c r="CM52" s="1224"/>
      <c r="CN52" s="1224"/>
      <c r="CO52" s="1224"/>
      <c r="CP52" s="1224"/>
      <c r="CQ52" s="1224"/>
      <c r="CR52" s="1224"/>
      <c r="CS52" s="1224"/>
      <c r="CT52" s="1224"/>
      <c r="CU52" s="1224"/>
      <c r="CV52" s="1224"/>
      <c r="CW52" s="1224"/>
      <c r="CX52" s="1225"/>
      <c r="CY52" s="1210"/>
    </row>
    <row r="53" spans="2:103" ht="15" customHeight="1" x14ac:dyDescent="0.25">
      <c r="B53" s="1226" t="s">
        <v>1199</v>
      </c>
      <c r="C53" s="645" t="str">
        <f>IF(OR(ISNUMBER(C54),ISNUMBER(C57)),SUM(C54,C57),"")</f>
        <v/>
      </c>
      <c r="D53" s="645" t="str">
        <f t="shared" ref="D53:BO53" si="21">IF(OR(ISNUMBER(D54),ISNUMBER(D57)),SUM(D54,D57),"")</f>
        <v/>
      </c>
      <c r="E53" s="645" t="str">
        <f t="shared" si="21"/>
        <v/>
      </c>
      <c r="F53" s="645" t="str">
        <f t="shared" si="21"/>
        <v/>
      </c>
      <c r="G53" s="645" t="str">
        <f t="shared" si="21"/>
        <v/>
      </c>
      <c r="H53" s="645" t="str">
        <f t="shared" si="21"/>
        <v/>
      </c>
      <c r="I53" s="645" t="str">
        <f t="shared" si="21"/>
        <v/>
      </c>
      <c r="J53" s="645" t="str">
        <f t="shared" si="21"/>
        <v/>
      </c>
      <c r="K53" s="645" t="str">
        <f t="shared" si="21"/>
        <v/>
      </c>
      <c r="L53" s="645" t="str">
        <f t="shared" si="21"/>
        <v/>
      </c>
      <c r="M53" s="645" t="str">
        <f t="shared" si="21"/>
        <v/>
      </c>
      <c r="N53" s="645" t="str">
        <f t="shared" si="21"/>
        <v/>
      </c>
      <c r="O53" s="645" t="str">
        <f t="shared" si="21"/>
        <v/>
      </c>
      <c r="P53" s="645" t="str">
        <f t="shared" si="21"/>
        <v/>
      </c>
      <c r="Q53" s="645" t="str">
        <f t="shared" si="21"/>
        <v/>
      </c>
      <c r="R53" s="645" t="str">
        <f t="shared" si="21"/>
        <v/>
      </c>
      <c r="S53" s="645" t="str">
        <f t="shared" si="21"/>
        <v/>
      </c>
      <c r="T53" s="645" t="str">
        <f t="shared" si="21"/>
        <v/>
      </c>
      <c r="U53" s="645" t="str">
        <f t="shared" si="21"/>
        <v/>
      </c>
      <c r="V53" s="645" t="str">
        <f t="shared" si="21"/>
        <v/>
      </c>
      <c r="W53" s="645" t="str">
        <f t="shared" si="21"/>
        <v/>
      </c>
      <c r="X53" s="645" t="str">
        <f t="shared" si="21"/>
        <v/>
      </c>
      <c r="Y53" s="645" t="str">
        <f t="shared" si="21"/>
        <v/>
      </c>
      <c r="Z53" s="645" t="str">
        <f t="shared" si="21"/>
        <v/>
      </c>
      <c r="AA53" s="645" t="str">
        <f t="shared" si="21"/>
        <v/>
      </c>
      <c r="AB53" s="645" t="str">
        <f t="shared" si="21"/>
        <v/>
      </c>
      <c r="AC53" s="645" t="str">
        <f t="shared" si="21"/>
        <v/>
      </c>
      <c r="AD53" s="645" t="str">
        <f t="shared" si="21"/>
        <v/>
      </c>
      <c r="AE53" s="645" t="str">
        <f t="shared" si="21"/>
        <v/>
      </c>
      <c r="AF53" s="645" t="str">
        <f t="shared" si="21"/>
        <v/>
      </c>
      <c r="AG53" s="645" t="str">
        <f t="shared" si="21"/>
        <v/>
      </c>
      <c r="AH53" s="645" t="str">
        <f t="shared" si="21"/>
        <v/>
      </c>
      <c r="AI53" s="645" t="str">
        <f t="shared" si="21"/>
        <v/>
      </c>
      <c r="AJ53" s="645" t="str">
        <f t="shared" si="21"/>
        <v/>
      </c>
      <c r="AK53" s="645" t="str">
        <f t="shared" si="21"/>
        <v/>
      </c>
      <c r="AL53" s="645" t="str">
        <f t="shared" si="21"/>
        <v/>
      </c>
      <c r="AM53" s="645" t="str">
        <f t="shared" si="21"/>
        <v/>
      </c>
      <c r="AN53" s="645" t="str">
        <f t="shared" si="21"/>
        <v/>
      </c>
      <c r="AO53" s="645" t="str">
        <f t="shared" si="21"/>
        <v/>
      </c>
      <c r="AP53" s="645" t="str">
        <f t="shared" si="21"/>
        <v/>
      </c>
      <c r="AQ53" s="645" t="str">
        <f t="shared" si="21"/>
        <v/>
      </c>
      <c r="AR53" s="645" t="str">
        <f t="shared" si="21"/>
        <v/>
      </c>
      <c r="AS53" s="645" t="str">
        <f t="shared" si="21"/>
        <v/>
      </c>
      <c r="AT53" s="645" t="str">
        <f t="shared" si="21"/>
        <v/>
      </c>
      <c r="AU53" s="645" t="str">
        <f t="shared" si="21"/>
        <v/>
      </c>
      <c r="AV53" s="645" t="str">
        <f t="shared" si="21"/>
        <v/>
      </c>
      <c r="AW53" s="645" t="str">
        <f t="shared" si="21"/>
        <v/>
      </c>
      <c r="AX53" s="645" t="str">
        <f t="shared" si="21"/>
        <v/>
      </c>
      <c r="AY53" s="645" t="str">
        <f t="shared" si="21"/>
        <v/>
      </c>
      <c r="AZ53" s="645" t="str">
        <f t="shared" si="21"/>
        <v/>
      </c>
      <c r="BA53" s="645" t="str">
        <f t="shared" si="21"/>
        <v/>
      </c>
      <c r="BB53" s="645" t="str">
        <f t="shared" si="21"/>
        <v/>
      </c>
      <c r="BC53" s="645" t="str">
        <f t="shared" si="21"/>
        <v/>
      </c>
      <c r="BD53" s="645" t="str">
        <f t="shared" si="21"/>
        <v/>
      </c>
      <c r="BE53" s="645" t="str">
        <f t="shared" si="21"/>
        <v/>
      </c>
      <c r="BF53" s="645" t="str">
        <f t="shared" si="21"/>
        <v/>
      </c>
      <c r="BG53" s="645" t="str">
        <f t="shared" si="21"/>
        <v/>
      </c>
      <c r="BH53" s="645" t="str">
        <f t="shared" si="21"/>
        <v/>
      </c>
      <c r="BI53" s="645" t="str">
        <f t="shared" si="21"/>
        <v/>
      </c>
      <c r="BJ53" s="645" t="str">
        <f t="shared" si="21"/>
        <v/>
      </c>
      <c r="BK53" s="645" t="str">
        <f t="shared" si="21"/>
        <v/>
      </c>
      <c r="BL53" s="645" t="str">
        <f t="shared" si="21"/>
        <v/>
      </c>
      <c r="BM53" s="645" t="str">
        <f t="shared" si="21"/>
        <v/>
      </c>
      <c r="BN53" s="645" t="str">
        <f t="shared" si="21"/>
        <v/>
      </c>
      <c r="BO53" s="645" t="str">
        <f t="shared" si="21"/>
        <v/>
      </c>
      <c r="BP53" s="645" t="str">
        <f t="shared" ref="BP53:CX53" si="22">IF(OR(ISNUMBER(BP54),ISNUMBER(BP57)),SUM(BP54,BP57),"")</f>
        <v/>
      </c>
      <c r="BQ53" s="645" t="str">
        <f t="shared" si="22"/>
        <v/>
      </c>
      <c r="BR53" s="645" t="str">
        <f t="shared" si="22"/>
        <v/>
      </c>
      <c r="BS53" s="645" t="str">
        <f t="shared" si="22"/>
        <v/>
      </c>
      <c r="BT53" s="645" t="str">
        <f t="shared" si="22"/>
        <v/>
      </c>
      <c r="BU53" s="645" t="str">
        <f t="shared" si="22"/>
        <v/>
      </c>
      <c r="BV53" s="645" t="str">
        <f t="shared" si="22"/>
        <v/>
      </c>
      <c r="BW53" s="645" t="str">
        <f t="shared" si="22"/>
        <v/>
      </c>
      <c r="BX53" s="645" t="str">
        <f t="shared" si="22"/>
        <v/>
      </c>
      <c r="BY53" s="645" t="str">
        <f t="shared" si="22"/>
        <v/>
      </c>
      <c r="BZ53" s="645" t="str">
        <f t="shared" si="22"/>
        <v/>
      </c>
      <c r="CA53" s="645" t="str">
        <f t="shared" si="22"/>
        <v/>
      </c>
      <c r="CB53" s="645" t="str">
        <f t="shared" si="22"/>
        <v/>
      </c>
      <c r="CC53" s="645" t="str">
        <f t="shared" si="22"/>
        <v/>
      </c>
      <c r="CD53" s="645" t="str">
        <f t="shared" si="22"/>
        <v/>
      </c>
      <c r="CE53" s="645" t="str">
        <f t="shared" si="22"/>
        <v/>
      </c>
      <c r="CF53" s="645" t="str">
        <f t="shared" si="22"/>
        <v/>
      </c>
      <c r="CG53" s="645" t="str">
        <f t="shared" si="22"/>
        <v/>
      </c>
      <c r="CH53" s="645" t="str">
        <f t="shared" si="22"/>
        <v/>
      </c>
      <c r="CI53" s="645" t="str">
        <f t="shared" si="22"/>
        <v/>
      </c>
      <c r="CJ53" s="645" t="str">
        <f t="shared" si="22"/>
        <v/>
      </c>
      <c r="CK53" s="645" t="str">
        <f t="shared" si="22"/>
        <v/>
      </c>
      <c r="CL53" s="645" t="str">
        <f t="shared" si="22"/>
        <v/>
      </c>
      <c r="CM53" s="645" t="str">
        <f t="shared" si="22"/>
        <v/>
      </c>
      <c r="CN53" s="645" t="str">
        <f t="shared" si="22"/>
        <v/>
      </c>
      <c r="CO53" s="645" t="str">
        <f t="shared" si="22"/>
        <v/>
      </c>
      <c r="CP53" s="645" t="str">
        <f t="shared" si="22"/>
        <v/>
      </c>
      <c r="CQ53" s="645" t="str">
        <f t="shared" si="22"/>
        <v/>
      </c>
      <c r="CR53" s="645" t="str">
        <f t="shared" si="22"/>
        <v/>
      </c>
      <c r="CS53" s="645" t="str">
        <f t="shared" si="22"/>
        <v/>
      </c>
      <c r="CT53" s="645" t="str">
        <f t="shared" si="22"/>
        <v/>
      </c>
      <c r="CU53" s="645" t="str">
        <f t="shared" si="22"/>
        <v/>
      </c>
      <c r="CV53" s="645" t="str">
        <f t="shared" si="22"/>
        <v/>
      </c>
      <c r="CW53" s="645" t="str">
        <f t="shared" si="22"/>
        <v/>
      </c>
      <c r="CX53" s="646" t="str">
        <f t="shared" si="22"/>
        <v/>
      </c>
      <c r="CY53" s="1210"/>
    </row>
    <row r="54" spans="2:103" ht="15" customHeight="1" x14ac:dyDescent="0.25">
      <c r="B54" s="1226" t="s">
        <v>1200</v>
      </c>
      <c r="C54" s="645" t="str">
        <f>IF(OR(ISNUMBER(C55),ISNUMBER(C56)),SUM(C55:C56),"")</f>
        <v/>
      </c>
      <c r="D54" s="645" t="str">
        <f t="shared" ref="D54:BO54" si="23">IF(OR(ISNUMBER(D55),ISNUMBER(D56)),SUM(D55:D56),"")</f>
        <v/>
      </c>
      <c r="E54" s="645" t="str">
        <f t="shared" si="23"/>
        <v/>
      </c>
      <c r="F54" s="645" t="str">
        <f t="shared" si="23"/>
        <v/>
      </c>
      <c r="G54" s="645" t="str">
        <f t="shared" si="23"/>
        <v/>
      </c>
      <c r="H54" s="645" t="str">
        <f t="shared" si="23"/>
        <v/>
      </c>
      <c r="I54" s="645" t="str">
        <f t="shared" si="23"/>
        <v/>
      </c>
      <c r="J54" s="645" t="str">
        <f t="shared" si="23"/>
        <v/>
      </c>
      <c r="K54" s="645" t="str">
        <f t="shared" si="23"/>
        <v/>
      </c>
      <c r="L54" s="645" t="str">
        <f t="shared" si="23"/>
        <v/>
      </c>
      <c r="M54" s="645" t="str">
        <f t="shared" si="23"/>
        <v/>
      </c>
      <c r="N54" s="645" t="str">
        <f t="shared" si="23"/>
        <v/>
      </c>
      <c r="O54" s="645" t="str">
        <f t="shared" si="23"/>
        <v/>
      </c>
      <c r="P54" s="645" t="str">
        <f t="shared" si="23"/>
        <v/>
      </c>
      <c r="Q54" s="645" t="str">
        <f t="shared" si="23"/>
        <v/>
      </c>
      <c r="R54" s="645" t="str">
        <f t="shared" si="23"/>
        <v/>
      </c>
      <c r="S54" s="645" t="str">
        <f t="shared" si="23"/>
        <v/>
      </c>
      <c r="T54" s="645" t="str">
        <f t="shared" si="23"/>
        <v/>
      </c>
      <c r="U54" s="645" t="str">
        <f t="shared" si="23"/>
        <v/>
      </c>
      <c r="V54" s="645" t="str">
        <f t="shared" si="23"/>
        <v/>
      </c>
      <c r="W54" s="645" t="str">
        <f t="shared" si="23"/>
        <v/>
      </c>
      <c r="X54" s="645" t="str">
        <f t="shared" si="23"/>
        <v/>
      </c>
      <c r="Y54" s="645" t="str">
        <f t="shared" si="23"/>
        <v/>
      </c>
      <c r="Z54" s="645" t="str">
        <f t="shared" si="23"/>
        <v/>
      </c>
      <c r="AA54" s="645" t="str">
        <f t="shared" si="23"/>
        <v/>
      </c>
      <c r="AB54" s="645" t="str">
        <f t="shared" si="23"/>
        <v/>
      </c>
      <c r="AC54" s="645" t="str">
        <f t="shared" si="23"/>
        <v/>
      </c>
      <c r="AD54" s="645" t="str">
        <f t="shared" si="23"/>
        <v/>
      </c>
      <c r="AE54" s="645" t="str">
        <f t="shared" si="23"/>
        <v/>
      </c>
      <c r="AF54" s="645" t="str">
        <f t="shared" si="23"/>
        <v/>
      </c>
      <c r="AG54" s="645" t="str">
        <f t="shared" si="23"/>
        <v/>
      </c>
      <c r="AH54" s="645" t="str">
        <f t="shared" si="23"/>
        <v/>
      </c>
      <c r="AI54" s="645" t="str">
        <f t="shared" si="23"/>
        <v/>
      </c>
      <c r="AJ54" s="645" t="str">
        <f t="shared" si="23"/>
        <v/>
      </c>
      <c r="AK54" s="645" t="str">
        <f t="shared" si="23"/>
        <v/>
      </c>
      <c r="AL54" s="645" t="str">
        <f t="shared" si="23"/>
        <v/>
      </c>
      <c r="AM54" s="645" t="str">
        <f t="shared" si="23"/>
        <v/>
      </c>
      <c r="AN54" s="645" t="str">
        <f t="shared" si="23"/>
        <v/>
      </c>
      <c r="AO54" s="645" t="str">
        <f t="shared" si="23"/>
        <v/>
      </c>
      <c r="AP54" s="645" t="str">
        <f t="shared" si="23"/>
        <v/>
      </c>
      <c r="AQ54" s="645" t="str">
        <f t="shared" si="23"/>
        <v/>
      </c>
      <c r="AR54" s="645" t="str">
        <f t="shared" si="23"/>
        <v/>
      </c>
      <c r="AS54" s="645" t="str">
        <f t="shared" si="23"/>
        <v/>
      </c>
      <c r="AT54" s="645" t="str">
        <f t="shared" si="23"/>
        <v/>
      </c>
      <c r="AU54" s="645" t="str">
        <f t="shared" si="23"/>
        <v/>
      </c>
      <c r="AV54" s="645" t="str">
        <f t="shared" si="23"/>
        <v/>
      </c>
      <c r="AW54" s="645" t="str">
        <f t="shared" si="23"/>
        <v/>
      </c>
      <c r="AX54" s="645" t="str">
        <f t="shared" si="23"/>
        <v/>
      </c>
      <c r="AY54" s="645" t="str">
        <f t="shared" si="23"/>
        <v/>
      </c>
      <c r="AZ54" s="645" t="str">
        <f t="shared" si="23"/>
        <v/>
      </c>
      <c r="BA54" s="645" t="str">
        <f t="shared" si="23"/>
        <v/>
      </c>
      <c r="BB54" s="645" t="str">
        <f t="shared" si="23"/>
        <v/>
      </c>
      <c r="BC54" s="645" t="str">
        <f t="shared" si="23"/>
        <v/>
      </c>
      <c r="BD54" s="645" t="str">
        <f t="shared" si="23"/>
        <v/>
      </c>
      <c r="BE54" s="645" t="str">
        <f t="shared" si="23"/>
        <v/>
      </c>
      <c r="BF54" s="645" t="str">
        <f t="shared" si="23"/>
        <v/>
      </c>
      <c r="BG54" s="645" t="str">
        <f t="shared" si="23"/>
        <v/>
      </c>
      <c r="BH54" s="645" t="str">
        <f t="shared" si="23"/>
        <v/>
      </c>
      <c r="BI54" s="645" t="str">
        <f t="shared" si="23"/>
        <v/>
      </c>
      <c r="BJ54" s="645" t="str">
        <f t="shared" si="23"/>
        <v/>
      </c>
      <c r="BK54" s="645" t="str">
        <f t="shared" si="23"/>
        <v/>
      </c>
      <c r="BL54" s="645" t="str">
        <f t="shared" si="23"/>
        <v/>
      </c>
      <c r="BM54" s="645" t="str">
        <f t="shared" si="23"/>
        <v/>
      </c>
      <c r="BN54" s="645" t="str">
        <f t="shared" si="23"/>
        <v/>
      </c>
      <c r="BO54" s="645" t="str">
        <f t="shared" si="23"/>
        <v/>
      </c>
      <c r="BP54" s="645" t="str">
        <f t="shared" ref="BP54:CX54" si="24">IF(OR(ISNUMBER(BP55),ISNUMBER(BP56)),SUM(BP55:BP56),"")</f>
        <v/>
      </c>
      <c r="BQ54" s="645" t="str">
        <f t="shared" si="24"/>
        <v/>
      </c>
      <c r="BR54" s="645" t="str">
        <f t="shared" si="24"/>
        <v/>
      </c>
      <c r="BS54" s="645" t="str">
        <f t="shared" si="24"/>
        <v/>
      </c>
      <c r="BT54" s="645" t="str">
        <f t="shared" si="24"/>
        <v/>
      </c>
      <c r="BU54" s="645" t="str">
        <f t="shared" si="24"/>
        <v/>
      </c>
      <c r="BV54" s="645" t="str">
        <f t="shared" si="24"/>
        <v/>
      </c>
      <c r="BW54" s="645" t="str">
        <f t="shared" si="24"/>
        <v/>
      </c>
      <c r="BX54" s="645" t="str">
        <f t="shared" si="24"/>
        <v/>
      </c>
      <c r="BY54" s="645" t="str">
        <f t="shared" si="24"/>
        <v/>
      </c>
      <c r="BZ54" s="645" t="str">
        <f t="shared" si="24"/>
        <v/>
      </c>
      <c r="CA54" s="645" t="str">
        <f t="shared" si="24"/>
        <v/>
      </c>
      <c r="CB54" s="645" t="str">
        <f t="shared" si="24"/>
        <v/>
      </c>
      <c r="CC54" s="645" t="str">
        <f t="shared" si="24"/>
        <v/>
      </c>
      <c r="CD54" s="645" t="str">
        <f t="shared" si="24"/>
        <v/>
      </c>
      <c r="CE54" s="645" t="str">
        <f t="shared" si="24"/>
        <v/>
      </c>
      <c r="CF54" s="645" t="str">
        <f t="shared" si="24"/>
        <v/>
      </c>
      <c r="CG54" s="645" t="str">
        <f t="shared" si="24"/>
        <v/>
      </c>
      <c r="CH54" s="645" t="str">
        <f t="shared" si="24"/>
        <v/>
      </c>
      <c r="CI54" s="645" t="str">
        <f t="shared" si="24"/>
        <v/>
      </c>
      <c r="CJ54" s="645" t="str">
        <f t="shared" si="24"/>
        <v/>
      </c>
      <c r="CK54" s="645" t="str">
        <f t="shared" si="24"/>
        <v/>
      </c>
      <c r="CL54" s="645" t="str">
        <f t="shared" si="24"/>
        <v/>
      </c>
      <c r="CM54" s="645" t="str">
        <f t="shared" si="24"/>
        <v/>
      </c>
      <c r="CN54" s="645" t="str">
        <f t="shared" si="24"/>
        <v/>
      </c>
      <c r="CO54" s="645" t="str">
        <f t="shared" si="24"/>
        <v/>
      </c>
      <c r="CP54" s="645" t="str">
        <f t="shared" si="24"/>
        <v/>
      </c>
      <c r="CQ54" s="645" t="str">
        <f t="shared" si="24"/>
        <v/>
      </c>
      <c r="CR54" s="645" t="str">
        <f t="shared" si="24"/>
        <v/>
      </c>
      <c r="CS54" s="645" t="str">
        <f t="shared" si="24"/>
        <v/>
      </c>
      <c r="CT54" s="645" t="str">
        <f t="shared" si="24"/>
        <v/>
      </c>
      <c r="CU54" s="645" t="str">
        <f t="shared" si="24"/>
        <v/>
      </c>
      <c r="CV54" s="645" t="str">
        <f t="shared" si="24"/>
        <v/>
      </c>
      <c r="CW54" s="645" t="str">
        <f t="shared" si="24"/>
        <v/>
      </c>
      <c r="CX54" s="646" t="str">
        <f t="shared" si="24"/>
        <v/>
      </c>
      <c r="CY54" s="1210"/>
    </row>
    <row r="55" spans="2:103" ht="15" customHeight="1" x14ac:dyDescent="0.25">
      <c r="B55" s="1226" t="s">
        <v>1201</v>
      </c>
      <c r="C55" s="1195"/>
      <c r="D55" s="1195"/>
      <c r="E55" s="1195"/>
      <c r="F55" s="1195"/>
      <c r="G55" s="1195"/>
      <c r="H55" s="1195"/>
      <c r="I55" s="1195"/>
      <c r="J55" s="1195"/>
      <c r="K55" s="1195"/>
      <c r="L55" s="1195"/>
      <c r="M55" s="1195"/>
      <c r="N55" s="1195"/>
      <c r="O55" s="1195"/>
      <c r="P55" s="1195"/>
      <c r="Q55" s="1195"/>
      <c r="R55" s="1195"/>
      <c r="S55" s="1195"/>
      <c r="T55" s="1195"/>
      <c r="U55" s="1195"/>
      <c r="V55" s="1195"/>
      <c r="W55" s="1195"/>
      <c r="X55" s="1195"/>
      <c r="Y55" s="1195"/>
      <c r="Z55" s="1195"/>
      <c r="AA55" s="1195"/>
      <c r="AB55" s="1195"/>
      <c r="AC55" s="1195"/>
      <c r="AD55" s="1195"/>
      <c r="AE55" s="1195"/>
      <c r="AF55" s="1195"/>
      <c r="AG55" s="1195"/>
      <c r="AH55" s="1195"/>
      <c r="AI55" s="1195"/>
      <c r="AJ55" s="1195"/>
      <c r="AK55" s="1195"/>
      <c r="AL55" s="1195"/>
      <c r="AM55" s="1195"/>
      <c r="AN55" s="1195"/>
      <c r="AO55" s="1195"/>
      <c r="AP55" s="1195"/>
      <c r="AQ55" s="1195"/>
      <c r="AR55" s="1195"/>
      <c r="AS55" s="1195"/>
      <c r="AT55" s="1195"/>
      <c r="AU55" s="1195"/>
      <c r="AV55" s="1195"/>
      <c r="AW55" s="1195"/>
      <c r="AX55" s="1195"/>
      <c r="AY55" s="1195"/>
      <c r="AZ55" s="1195"/>
      <c r="BA55" s="1195"/>
      <c r="BB55" s="1195"/>
      <c r="BC55" s="1195"/>
      <c r="BD55" s="1195"/>
      <c r="BE55" s="1195"/>
      <c r="BF55" s="1195"/>
      <c r="BG55" s="1195"/>
      <c r="BH55" s="1195"/>
      <c r="BI55" s="1195"/>
      <c r="BJ55" s="1195"/>
      <c r="BK55" s="1195"/>
      <c r="BL55" s="1195"/>
      <c r="BM55" s="1195"/>
      <c r="BN55" s="1195"/>
      <c r="BO55" s="1195"/>
      <c r="BP55" s="1195"/>
      <c r="BQ55" s="1195"/>
      <c r="BR55" s="1195"/>
      <c r="BS55" s="1195"/>
      <c r="BT55" s="1195"/>
      <c r="BU55" s="1195"/>
      <c r="BV55" s="1195"/>
      <c r="BW55" s="1195"/>
      <c r="BX55" s="1195"/>
      <c r="BY55" s="1195"/>
      <c r="BZ55" s="1195"/>
      <c r="CA55" s="1195"/>
      <c r="CB55" s="1195"/>
      <c r="CC55" s="1195"/>
      <c r="CD55" s="1195"/>
      <c r="CE55" s="1195"/>
      <c r="CF55" s="1195"/>
      <c r="CG55" s="1195"/>
      <c r="CH55" s="1195"/>
      <c r="CI55" s="1195"/>
      <c r="CJ55" s="1195"/>
      <c r="CK55" s="1195"/>
      <c r="CL55" s="1195"/>
      <c r="CM55" s="1195"/>
      <c r="CN55" s="1195"/>
      <c r="CO55" s="1195"/>
      <c r="CP55" s="1195"/>
      <c r="CQ55" s="1195"/>
      <c r="CR55" s="1195"/>
      <c r="CS55" s="1195"/>
      <c r="CT55" s="1195"/>
      <c r="CU55" s="1195"/>
      <c r="CV55" s="1195"/>
      <c r="CW55" s="1195"/>
      <c r="CX55" s="1217"/>
      <c r="CY55" s="1210"/>
    </row>
    <row r="56" spans="2:103" ht="15" customHeight="1" x14ac:dyDescent="0.25">
      <c r="B56" s="1226" t="s">
        <v>1202</v>
      </c>
      <c r="C56" s="1195"/>
      <c r="D56" s="1195"/>
      <c r="E56" s="1195"/>
      <c r="F56" s="1195"/>
      <c r="G56" s="1195"/>
      <c r="H56" s="1195"/>
      <c r="I56" s="1195"/>
      <c r="J56" s="1195"/>
      <c r="K56" s="1195"/>
      <c r="L56" s="1195"/>
      <c r="M56" s="1195"/>
      <c r="N56" s="1195"/>
      <c r="O56" s="1195"/>
      <c r="P56" s="1195"/>
      <c r="Q56" s="1195"/>
      <c r="R56" s="1195"/>
      <c r="S56" s="1195"/>
      <c r="T56" s="1195"/>
      <c r="U56" s="1195"/>
      <c r="V56" s="1195"/>
      <c r="W56" s="1195"/>
      <c r="X56" s="1195"/>
      <c r="Y56" s="1195"/>
      <c r="Z56" s="1195"/>
      <c r="AA56" s="1195"/>
      <c r="AB56" s="1195"/>
      <c r="AC56" s="1195"/>
      <c r="AD56" s="1195"/>
      <c r="AE56" s="1195"/>
      <c r="AF56" s="1195"/>
      <c r="AG56" s="1195"/>
      <c r="AH56" s="1195"/>
      <c r="AI56" s="1195"/>
      <c r="AJ56" s="1195"/>
      <c r="AK56" s="1195"/>
      <c r="AL56" s="1195"/>
      <c r="AM56" s="1195"/>
      <c r="AN56" s="1195"/>
      <c r="AO56" s="1195"/>
      <c r="AP56" s="1195"/>
      <c r="AQ56" s="1195"/>
      <c r="AR56" s="1195"/>
      <c r="AS56" s="1195"/>
      <c r="AT56" s="1195"/>
      <c r="AU56" s="1195"/>
      <c r="AV56" s="1195"/>
      <c r="AW56" s="1195"/>
      <c r="AX56" s="1195"/>
      <c r="AY56" s="1195"/>
      <c r="AZ56" s="1195"/>
      <c r="BA56" s="1195"/>
      <c r="BB56" s="1195"/>
      <c r="BC56" s="1195"/>
      <c r="BD56" s="1195"/>
      <c r="BE56" s="1195"/>
      <c r="BF56" s="1195"/>
      <c r="BG56" s="1195"/>
      <c r="BH56" s="1195"/>
      <c r="BI56" s="1195"/>
      <c r="BJ56" s="1195"/>
      <c r="BK56" s="1195"/>
      <c r="BL56" s="1195"/>
      <c r="BM56" s="1195"/>
      <c r="BN56" s="1195"/>
      <c r="BO56" s="1195"/>
      <c r="BP56" s="1195"/>
      <c r="BQ56" s="1195"/>
      <c r="BR56" s="1195"/>
      <c r="BS56" s="1195"/>
      <c r="BT56" s="1195"/>
      <c r="BU56" s="1195"/>
      <c r="BV56" s="1195"/>
      <c r="BW56" s="1195"/>
      <c r="BX56" s="1195"/>
      <c r="BY56" s="1195"/>
      <c r="BZ56" s="1195"/>
      <c r="CA56" s="1195"/>
      <c r="CB56" s="1195"/>
      <c r="CC56" s="1195"/>
      <c r="CD56" s="1195"/>
      <c r="CE56" s="1195"/>
      <c r="CF56" s="1195"/>
      <c r="CG56" s="1195"/>
      <c r="CH56" s="1195"/>
      <c r="CI56" s="1195"/>
      <c r="CJ56" s="1195"/>
      <c r="CK56" s="1195"/>
      <c r="CL56" s="1195"/>
      <c r="CM56" s="1195"/>
      <c r="CN56" s="1195"/>
      <c r="CO56" s="1195"/>
      <c r="CP56" s="1195"/>
      <c r="CQ56" s="1195"/>
      <c r="CR56" s="1195"/>
      <c r="CS56" s="1195"/>
      <c r="CT56" s="1195"/>
      <c r="CU56" s="1195"/>
      <c r="CV56" s="1195"/>
      <c r="CW56" s="1195"/>
      <c r="CX56" s="1217"/>
      <c r="CY56" s="1210"/>
    </row>
    <row r="57" spans="2:103" ht="15" customHeight="1" x14ac:dyDescent="0.25">
      <c r="B57" s="1226" t="s">
        <v>1203</v>
      </c>
      <c r="C57" s="645" t="str">
        <f t="shared" ref="C57:BN57" si="25">IF(OR(ISNUMBER(C58),ISNUMBER(C59)),SUM(C58,C59),"")</f>
        <v/>
      </c>
      <c r="D57" s="645" t="str">
        <f t="shared" si="25"/>
        <v/>
      </c>
      <c r="E57" s="645" t="str">
        <f t="shared" si="25"/>
        <v/>
      </c>
      <c r="F57" s="645" t="str">
        <f t="shared" si="25"/>
        <v/>
      </c>
      <c r="G57" s="645" t="str">
        <f t="shared" si="25"/>
        <v/>
      </c>
      <c r="H57" s="645" t="str">
        <f t="shared" si="25"/>
        <v/>
      </c>
      <c r="I57" s="645" t="str">
        <f t="shared" si="25"/>
        <v/>
      </c>
      <c r="J57" s="645" t="str">
        <f t="shared" si="25"/>
        <v/>
      </c>
      <c r="K57" s="645" t="str">
        <f t="shared" si="25"/>
        <v/>
      </c>
      <c r="L57" s="645" t="str">
        <f t="shared" si="25"/>
        <v/>
      </c>
      <c r="M57" s="645" t="str">
        <f t="shared" si="25"/>
        <v/>
      </c>
      <c r="N57" s="645" t="str">
        <f t="shared" si="25"/>
        <v/>
      </c>
      <c r="O57" s="645" t="str">
        <f t="shared" si="25"/>
        <v/>
      </c>
      <c r="P57" s="645" t="str">
        <f t="shared" si="25"/>
        <v/>
      </c>
      <c r="Q57" s="645" t="str">
        <f t="shared" si="25"/>
        <v/>
      </c>
      <c r="R57" s="645" t="str">
        <f t="shared" si="25"/>
        <v/>
      </c>
      <c r="S57" s="645" t="str">
        <f t="shared" si="25"/>
        <v/>
      </c>
      <c r="T57" s="645" t="str">
        <f t="shared" si="25"/>
        <v/>
      </c>
      <c r="U57" s="645" t="str">
        <f t="shared" si="25"/>
        <v/>
      </c>
      <c r="V57" s="645" t="str">
        <f t="shared" si="25"/>
        <v/>
      </c>
      <c r="W57" s="645" t="str">
        <f t="shared" si="25"/>
        <v/>
      </c>
      <c r="X57" s="645" t="str">
        <f t="shared" si="25"/>
        <v/>
      </c>
      <c r="Y57" s="645" t="str">
        <f t="shared" si="25"/>
        <v/>
      </c>
      <c r="Z57" s="645" t="str">
        <f t="shared" si="25"/>
        <v/>
      </c>
      <c r="AA57" s="645" t="str">
        <f t="shared" si="25"/>
        <v/>
      </c>
      <c r="AB57" s="645" t="str">
        <f t="shared" si="25"/>
        <v/>
      </c>
      <c r="AC57" s="645" t="str">
        <f t="shared" si="25"/>
        <v/>
      </c>
      <c r="AD57" s="645" t="str">
        <f t="shared" si="25"/>
        <v/>
      </c>
      <c r="AE57" s="645" t="str">
        <f t="shared" si="25"/>
        <v/>
      </c>
      <c r="AF57" s="645" t="str">
        <f t="shared" si="25"/>
        <v/>
      </c>
      <c r="AG57" s="645" t="str">
        <f t="shared" si="25"/>
        <v/>
      </c>
      <c r="AH57" s="645" t="str">
        <f t="shared" si="25"/>
        <v/>
      </c>
      <c r="AI57" s="645" t="str">
        <f t="shared" si="25"/>
        <v/>
      </c>
      <c r="AJ57" s="645" t="str">
        <f t="shared" si="25"/>
        <v/>
      </c>
      <c r="AK57" s="645" t="str">
        <f t="shared" si="25"/>
        <v/>
      </c>
      <c r="AL57" s="645" t="str">
        <f t="shared" si="25"/>
        <v/>
      </c>
      <c r="AM57" s="645" t="str">
        <f t="shared" si="25"/>
        <v/>
      </c>
      <c r="AN57" s="645" t="str">
        <f t="shared" si="25"/>
        <v/>
      </c>
      <c r="AO57" s="645" t="str">
        <f t="shared" si="25"/>
        <v/>
      </c>
      <c r="AP57" s="645" t="str">
        <f t="shared" si="25"/>
        <v/>
      </c>
      <c r="AQ57" s="645" t="str">
        <f t="shared" si="25"/>
        <v/>
      </c>
      <c r="AR57" s="645" t="str">
        <f t="shared" si="25"/>
        <v/>
      </c>
      <c r="AS57" s="645" t="str">
        <f t="shared" si="25"/>
        <v/>
      </c>
      <c r="AT57" s="645" t="str">
        <f t="shared" si="25"/>
        <v/>
      </c>
      <c r="AU57" s="645" t="str">
        <f t="shared" si="25"/>
        <v/>
      </c>
      <c r="AV57" s="645" t="str">
        <f t="shared" si="25"/>
        <v/>
      </c>
      <c r="AW57" s="645" t="str">
        <f t="shared" si="25"/>
        <v/>
      </c>
      <c r="AX57" s="645" t="str">
        <f t="shared" si="25"/>
        <v/>
      </c>
      <c r="AY57" s="645" t="str">
        <f t="shared" si="25"/>
        <v/>
      </c>
      <c r="AZ57" s="645" t="str">
        <f t="shared" si="25"/>
        <v/>
      </c>
      <c r="BA57" s="645" t="str">
        <f t="shared" si="25"/>
        <v/>
      </c>
      <c r="BB57" s="645" t="str">
        <f t="shared" si="25"/>
        <v/>
      </c>
      <c r="BC57" s="645" t="str">
        <f t="shared" si="25"/>
        <v/>
      </c>
      <c r="BD57" s="645" t="str">
        <f t="shared" si="25"/>
        <v/>
      </c>
      <c r="BE57" s="645" t="str">
        <f t="shared" si="25"/>
        <v/>
      </c>
      <c r="BF57" s="645" t="str">
        <f t="shared" si="25"/>
        <v/>
      </c>
      <c r="BG57" s="645" t="str">
        <f t="shared" si="25"/>
        <v/>
      </c>
      <c r="BH57" s="645" t="str">
        <f t="shared" si="25"/>
        <v/>
      </c>
      <c r="BI57" s="645" t="str">
        <f t="shared" si="25"/>
        <v/>
      </c>
      <c r="BJ57" s="645" t="str">
        <f t="shared" si="25"/>
        <v/>
      </c>
      <c r="BK57" s="645" t="str">
        <f t="shared" si="25"/>
        <v/>
      </c>
      <c r="BL57" s="645" t="str">
        <f t="shared" si="25"/>
        <v/>
      </c>
      <c r="BM57" s="645" t="str">
        <f t="shared" si="25"/>
        <v/>
      </c>
      <c r="BN57" s="645" t="str">
        <f t="shared" si="25"/>
        <v/>
      </c>
      <c r="BO57" s="645" t="str">
        <f t="shared" ref="BO57:CX57" si="26">IF(OR(ISNUMBER(BO58),ISNUMBER(BO59)),SUM(BO58,BO59),"")</f>
        <v/>
      </c>
      <c r="BP57" s="645" t="str">
        <f t="shared" si="26"/>
        <v/>
      </c>
      <c r="BQ57" s="645" t="str">
        <f t="shared" si="26"/>
        <v/>
      </c>
      <c r="BR57" s="645" t="str">
        <f t="shared" si="26"/>
        <v/>
      </c>
      <c r="BS57" s="645" t="str">
        <f t="shared" si="26"/>
        <v/>
      </c>
      <c r="BT57" s="645" t="str">
        <f t="shared" si="26"/>
        <v/>
      </c>
      <c r="BU57" s="645" t="str">
        <f t="shared" si="26"/>
        <v/>
      </c>
      <c r="BV57" s="645" t="str">
        <f t="shared" si="26"/>
        <v/>
      </c>
      <c r="BW57" s="645" t="str">
        <f t="shared" si="26"/>
        <v/>
      </c>
      <c r="BX57" s="645" t="str">
        <f t="shared" si="26"/>
        <v/>
      </c>
      <c r="BY57" s="645" t="str">
        <f t="shared" si="26"/>
        <v/>
      </c>
      <c r="BZ57" s="645" t="str">
        <f t="shared" si="26"/>
        <v/>
      </c>
      <c r="CA57" s="645" t="str">
        <f t="shared" si="26"/>
        <v/>
      </c>
      <c r="CB57" s="645" t="str">
        <f t="shared" si="26"/>
        <v/>
      </c>
      <c r="CC57" s="645" t="str">
        <f t="shared" si="26"/>
        <v/>
      </c>
      <c r="CD57" s="645" t="str">
        <f t="shared" si="26"/>
        <v/>
      </c>
      <c r="CE57" s="645" t="str">
        <f t="shared" si="26"/>
        <v/>
      </c>
      <c r="CF57" s="645" t="str">
        <f t="shared" si="26"/>
        <v/>
      </c>
      <c r="CG57" s="645" t="str">
        <f t="shared" si="26"/>
        <v/>
      </c>
      <c r="CH57" s="645" t="str">
        <f t="shared" si="26"/>
        <v/>
      </c>
      <c r="CI57" s="645" t="str">
        <f t="shared" si="26"/>
        <v/>
      </c>
      <c r="CJ57" s="645" t="str">
        <f t="shared" si="26"/>
        <v/>
      </c>
      <c r="CK57" s="645" t="str">
        <f t="shared" si="26"/>
        <v/>
      </c>
      <c r="CL57" s="645" t="str">
        <f t="shared" si="26"/>
        <v/>
      </c>
      <c r="CM57" s="645" t="str">
        <f t="shared" si="26"/>
        <v/>
      </c>
      <c r="CN57" s="645" t="str">
        <f t="shared" si="26"/>
        <v/>
      </c>
      <c r="CO57" s="645" t="str">
        <f t="shared" si="26"/>
        <v/>
      </c>
      <c r="CP57" s="645" t="str">
        <f t="shared" si="26"/>
        <v/>
      </c>
      <c r="CQ57" s="645" t="str">
        <f t="shared" si="26"/>
        <v/>
      </c>
      <c r="CR57" s="645" t="str">
        <f t="shared" si="26"/>
        <v/>
      </c>
      <c r="CS57" s="645" t="str">
        <f t="shared" si="26"/>
        <v/>
      </c>
      <c r="CT57" s="645" t="str">
        <f t="shared" si="26"/>
        <v/>
      </c>
      <c r="CU57" s="645" t="str">
        <f t="shared" si="26"/>
        <v/>
      </c>
      <c r="CV57" s="645" t="str">
        <f t="shared" si="26"/>
        <v/>
      </c>
      <c r="CW57" s="645" t="str">
        <f t="shared" si="26"/>
        <v/>
      </c>
      <c r="CX57" s="646" t="str">
        <f t="shared" si="26"/>
        <v/>
      </c>
      <c r="CY57" s="1210"/>
    </row>
    <row r="58" spans="2:103" ht="15" customHeight="1" x14ac:dyDescent="0.25">
      <c r="B58" s="1226" t="s">
        <v>1204</v>
      </c>
      <c r="C58" s="1195"/>
      <c r="D58" s="1195"/>
      <c r="E58" s="1195"/>
      <c r="F58" s="1195"/>
      <c r="G58" s="1195"/>
      <c r="H58" s="1195"/>
      <c r="I58" s="1195"/>
      <c r="J58" s="1195"/>
      <c r="K58" s="1195"/>
      <c r="L58" s="1195"/>
      <c r="M58" s="1195"/>
      <c r="N58" s="1195"/>
      <c r="O58" s="1195"/>
      <c r="P58" s="1195"/>
      <c r="Q58" s="1195"/>
      <c r="R58" s="1195"/>
      <c r="S58" s="1195"/>
      <c r="T58" s="1195"/>
      <c r="U58" s="1195"/>
      <c r="V58" s="1195"/>
      <c r="W58" s="1195"/>
      <c r="X58" s="1195"/>
      <c r="Y58" s="1195"/>
      <c r="Z58" s="1195"/>
      <c r="AA58" s="1195"/>
      <c r="AB58" s="1195"/>
      <c r="AC58" s="1195"/>
      <c r="AD58" s="1195"/>
      <c r="AE58" s="1195"/>
      <c r="AF58" s="1195"/>
      <c r="AG58" s="1195"/>
      <c r="AH58" s="1195"/>
      <c r="AI58" s="1195"/>
      <c r="AJ58" s="1195"/>
      <c r="AK58" s="1195"/>
      <c r="AL58" s="1195"/>
      <c r="AM58" s="1195"/>
      <c r="AN58" s="1195"/>
      <c r="AO58" s="1195"/>
      <c r="AP58" s="1195"/>
      <c r="AQ58" s="1195"/>
      <c r="AR58" s="1195"/>
      <c r="AS58" s="1195"/>
      <c r="AT58" s="1195"/>
      <c r="AU58" s="1195"/>
      <c r="AV58" s="1195"/>
      <c r="AW58" s="1195"/>
      <c r="AX58" s="1195"/>
      <c r="AY58" s="1195"/>
      <c r="AZ58" s="1195"/>
      <c r="BA58" s="1195"/>
      <c r="BB58" s="1195"/>
      <c r="BC58" s="1195"/>
      <c r="BD58" s="1195"/>
      <c r="BE58" s="1195"/>
      <c r="BF58" s="1195"/>
      <c r="BG58" s="1195"/>
      <c r="BH58" s="1195"/>
      <c r="BI58" s="1195"/>
      <c r="BJ58" s="1195"/>
      <c r="BK58" s="1195"/>
      <c r="BL58" s="1195"/>
      <c r="BM58" s="1195"/>
      <c r="BN58" s="1195"/>
      <c r="BO58" s="1195"/>
      <c r="BP58" s="1195"/>
      <c r="BQ58" s="1195"/>
      <c r="BR58" s="1195"/>
      <c r="BS58" s="1195"/>
      <c r="BT58" s="1195"/>
      <c r="BU58" s="1195"/>
      <c r="BV58" s="1195"/>
      <c r="BW58" s="1195"/>
      <c r="BX58" s="1195"/>
      <c r="BY58" s="1195"/>
      <c r="BZ58" s="1195"/>
      <c r="CA58" s="1195"/>
      <c r="CB58" s="1195"/>
      <c r="CC58" s="1195"/>
      <c r="CD58" s="1195"/>
      <c r="CE58" s="1195"/>
      <c r="CF58" s="1195"/>
      <c r="CG58" s="1195"/>
      <c r="CH58" s="1195"/>
      <c r="CI58" s="1195"/>
      <c r="CJ58" s="1195"/>
      <c r="CK58" s="1195"/>
      <c r="CL58" s="1195"/>
      <c r="CM58" s="1195"/>
      <c r="CN58" s="1195"/>
      <c r="CO58" s="1195"/>
      <c r="CP58" s="1195"/>
      <c r="CQ58" s="1195"/>
      <c r="CR58" s="1195"/>
      <c r="CS58" s="1195"/>
      <c r="CT58" s="1195"/>
      <c r="CU58" s="1195"/>
      <c r="CV58" s="1195"/>
      <c r="CW58" s="1195"/>
      <c r="CX58" s="1217"/>
      <c r="CY58" s="1210"/>
    </row>
    <row r="59" spans="2:103" ht="15" customHeight="1" x14ac:dyDescent="0.25">
      <c r="B59" s="1223" t="s">
        <v>1544</v>
      </c>
      <c r="C59" s="1195"/>
      <c r="D59" s="1195"/>
      <c r="E59" s="1195"/>
      <c r="F59" s="1195"/>
      <c r="G59" s="1195"/>
      <c r="H59" s="1195"/>
      <c r="I59" s="1195"/>
      <c r="J59" s="1195"/>
      <c r="K59" s="1195"/>
      <c r="L59" s="1195"/>
      <c r="M59" s="1195"/>
      <c r="N59" s="1195"/>
      <c r="O59" s="1195"/>
      <c r="P59" s="1195"/>
      <c r="Q59" s="1195"/>
      <c r="R59" s="1195"/>
      <c r="S59" s="1195"/>
      <c r="T59" s="1195"/>
      <c r="U59" s="1195"/>
      <c r="V59" s="1195"/>
      <c r="W59" s="1195"/>
      <c r="X59" s="1195"/>
      <c r="Y59" s="1195"/>
      <c r="Z59" s="1195"/>
      <c r="AA59" s="1195"/>
      <c r="AB59" s="1195"/>
      <c r="AC59" s="1195"/>
      <c r="AD59" s="1195"/>
      <c r="AE59" s="1195"/>
      <c r="AF59" s="1195"/>
      <c r="AG59" s="1195"/>
      <c r="AH59" s="1195"/>
      <c r="AI59" s="1195"/>
      <c r="AJ59" s="1195"/>
      <c r="AK59" s="1195"/>
      <c r="AL59" s="1195"/>
      <c r="AM59" s="1195"/>
      <c r="AN59" s="1195"/>
      <c r="AO59" s="1195"/>
      <c r="AP59" s="1195"/>
      <c r="AQ59" s="1195"/>
      <c r="AR59" s="1195"/>
      <c r="AS59" s="1195"/>
      <c r="AT59" s="1195"/>
      <c r="AU59" s="1195"/>
      <c r="AV59" s="1195"/>
      <c r="AW59" s="1195"/>
      <c r="AX59" s="1195"/>
      <c r="AY59" s="1195"/>
      <c r="AZ59" s="1195"/>
      <c r="BA59" s="1195"/>
      <c r="BB59" s="1195"/>
      <c r="BC59" s="1195"/>
      <c r="BD59" s="1195"/>
      <c r="BE59" s="1195"/>
      <c r="BF59" s="1195"/>
      <c r="BG59" s="1195"/>
      <c r="BH59" s="1195"/>
      <c r="BI59" s="1195"/>
      <c r="BJ59" s="1195"/>
      <c r="BK59" s="1195"/>
      <c r="BL59" s="1195"/>
      <c r="BM59" s="1195"/>
      <c r="BN59" s="1195"/>
      <c r="BO59" s="1195"/>
      <c r="BP59" s="1195"/>
      <c r="BQ59" s="1195"/>
      <c r="BR59" s="1195"/>
      <c r="BS59" s="1195"/>
      <c r="BT59" s="1195"/>
      <c r="BU59" s="1195"/>
      <c r="BV59" s="1195"/>
      <c r="BW59" s="1195"/>
      <c r="BX59" s="1195"/>
      <c r="BY59" s="1195"/>
      <c r="BZ59" s="1195"/>
      <c r="CA59" s="1195"/>
      <c r="CB59" s="1195"/>
      <c r="CC59" s="1195"/>
      <c r="CD59" s="1195"/>
      <c r="CE59" s="1195"/>
      <c r="CF59" s="1195"/>
      <c r="CG59" s="1195"/>
      <c r="CH59" s="1195"/>
      <c r="CI59" s="1195"/>
      <c r="CJ59" s="1195"/>
      <c r="CK59" s="1195"/>
      <c r="CL59" s="1195"/>
      <c r="CM59" s="1195"/>
      <c r="CN59" s="1195"/>
      <c r="CO59" s="1195"/>
      <c r="CP59" s="1195"/>
      <c r="CQ59" s="1195"/>
      <c r="CR59" s="1195"/>
      <c r="CS59" s="1195"/>
      <c r="CT59" s="1195"/>
      <c r="CU59" s="1195"/>
      <c r="CV59" s="1195"/>
      <c r="CW59" s="1195"/>
      <c r="CX59" s="1217"/>
      <c r="CY59" s="1210"/>
    </row>
    <row r="60" spans="2:103" ht="15" customHeight="1" x14ac:dyDescent="0.25">
      <c r="B60" s="1641" t="s">
        <v>1285</v>
      </c>
      <c r="C60" s="1224"/>
      <c r="D60" s="1224"/>
      <c r="E60" s="1224"/>
      <c r="F60" s="1224"/>
      <c r="G60" s="1224"/>
      <c r="H60" s="1224"/>
      <c r="I60" s="1224"/>
      <c r="J60" s="1224"/>
      <c r="K60" s="1224"/>
      <c r="L60" s="1224"/>
      <c r="M60" s="1224"/>
      <c r="N60" s="1224"/>
      <c r="O60" s="1224"/>
      <c r="P60" s="1224"/>
      <c r="Q60" s="1224"/>
      <c r="R60" s="1224"/>
      <c r="S60" s="1224"/>
      <c r="T60" s="1224"/>
      <c r="U60" s="1224"/>
      <c r="V60" s="1224"/>
      <c r="W60" s="1224"/>
      <c r="X60" s="1224"/>
      <c r="Y60" s="1224"/>
      <c r="Z60" s="1224"/>
      <c r="AA60" s="1224"/>
      <c r="AB60" s="1224"/>
      <c r="AC60" s="1224"/>
      <c r="AD60" s="1224"/>
      <c r="AE60" s="1224"/>
      <c r="AF60" s="1224"/>
      <c r="AG60" s="1224"/>
      <c r="AH60" s="1224"/>
      <c r="AI60" s="1224"/>
      <c r="AJ60" s="1224"/>
      <c r="AK60" s="1224"/>
      <c r="AL60" s="1224"/>
      <c r="AM60" s="1224"/>
      <c r="AN60" s="1224"/>
      <c r="AO60" s="1224"/>
      <c r="AP60" s="1224"/>
      <c r="AQ60" s="1224"/>
      <c r="AR60" s="1224"/>
      <c r="AS60" s="1224"/>
      <c r="AT60" s="1224"/>
      <c r="AU60" s="1224"/>
      <c r="AV60" s="1224"/>
      <c r="AW60" s="1224"/>
      <c r="AX60" s="1224"/>
      <c r="AY60" s="1224"/>
      <c r="AZ60" s="1224"/>
      <c r="BA60" s="1224"/>
      <c r="BB60" s="1224"/>
      <c r="BC60" s="1224"/>
      <c r="BD60" s="1224"/>
      <c r="BE60" s="1224"/>
      <c r="BF60" s="1224"/>
      <c r="BG60" s="1224"/>
      <c r="BH60" s="1224"/>
      <c r="BI60" s="1224"/>
      <c r="BJ60" s="1224"/>
      <c r="BK60" s="1224"/>
      <c r="BL60" s="1224"/>
      <c r="BM60" s="1224"/>
      <c r="BN60" s="1224"/>
      <c r="BO60" s="1224"/>
      <c r="BP60" s="1224"/>
      <c r="BQ60" s="1224"/>
      <c r="BR60" s="1224"/>
      <c r="BS60" s="1224"/>
      <c r="BT60" s="1224"/>
      <c r="BU60" s="1224"/>
      <c r="BV60" s="1224"/>
      <c r="BW60" s="1224"/>
      <c r="BX60" s="1224"/>
      <c r="BY60" s="1224"/>
      <c r="BZ60" s="1224"/>
      <c r="CA60" s="1224"/>
      <c r="CB60" s="1224"/>
      <c r="CC60" s="1224"/>
      <c r="CD60" s="1224"/>
      <c r="CE60" s="1224"/>
      <c r="CF60" s="1224"/>
      <c r="CG60" s="1224"/>
      <c r="CH60" s="1224"/>
      <c r="CI60" s="1224"/>
      <c r="CJ60" s="1224"/>
      <c r="CK60" s="1224"/>
      <c r="CL60" s="1224"/>
      <c r="CM60" s="1224"/>
      <c r="CN60" s="1224"/>
      <c r="CO60" s="1224"/>
      <c r="CP60" s="1224"/>
      <c r="CQ60" s="1224"/>
      <c r="CR60" s="1224"/>
      <c r="CS60" s="1224"/>
      <c r="CT60" s="1224"/>
      <c r="CU60" s="1224"/>
      <c r="CV60" s="1224"/>
      <c r="CW60" s="1224"/>
      <c r="CX60" s="1225"/>
      <c r="CY60" s="1210"/>
    </row>
    <row r="61" spans="2:103" ht="15" customHeight="1" x14ac:dyDescent="0.25">
      <c r="B61" s="1226" t="s">
        <v>1186</v>
      </c>
      <c r="C61" s="645" t="str">
        <f>IF(OR(ISNUMBER(C62),ISNUMBER(C65)),SUM(C62,C65),"")</f>
        <v/>
      </c>
      <c r="D61" s="645" t="str">
        <f t="shared" ref="D61:BO61" si="27">IF(OR(ISNUMBER(D62),ISNUMBER(D65)),SUM(D62,D65),"")</f>
        <v/>
      </c>
      <c r="E61" s="645" t="str">
        <f t="shared" si="27"/>
        <v/>
      </c>
      <c r="F61" s="645" t="str">
        <f t="shared" si="27"/>
        <v/>
      </c>
      <c r="G61" s="645" t="str">
        <f t="shared" si="27"/>
        <v/>
      </c>
      <c r="H61" s="645" t="str">
        <f t="shared" si="27"/>
        <v/>
      </c>
      <c r="I61" s="645" t="str">
        <f t="shared" si="27"/>
        <v/>
      </c>
      <c r="J61" s="645" t="str">
        <f t="shared" si="27"/>
        <v/>
      </c>
      <c r="K61" s="645" t="str">
        <f t="shared" si="27"/>
        <v/>
      </c>
      <c r="L61" s="645" t="str">
        <f t="shared" si="27"/>
        <v/>
      </c>
      <c r="M61" s="645" t="str">
        <f t="shared" si="27"/>
        <v/>
      </c>
      <c r="N61" s="645" t="str">
        <f t="shared" si="27"/>
        <v/>
      </c>
      <c r="O61" s="645" t="str">
        <f t="shared" si="27"/>
        <v/>
      </c>
      <c r="P61" s="645" t="str">
        <f t="shared" si="27"/>
        <v/>
      </c>
      <c r="Q61" s="645" t="str">
        <f t="shared" si="27"/>
        <v/>
      </c>
      <c r="R61" s="645" t="str">
        <f t="shared" si="27"/>
        <v/>
      </c>
      <c r="S61" s="645" t="str">
        <f t="shared" si="27"/>
        <v/>
      </c>
      <c r="T61" s="645" t="str">
        <f t="shared" si="27"/>
        <v/>
      </c>
      <c r="U61" s="645" t="str">
        <f t="shared" si="27"/>
        <v/>
      </c>
      <c r="V61" s="645" t="str">
        <f t="shared" si="27"/>
        <v/>
      </c>
      <c r="W61" s="645" t="str">
        <f t="shared" si="27"/>
        <v/>
      </c>
      <c r="X61" s="645" t="str">
        <f t="shared" si="27"/>
        <v/>
      </c>
      <c r="Y61" s="645" t="str">
        <f t="shared" si="27"/>
        <v/>
      </c>
      <c r="Z61" s="645" t="str">
        <f t="shared" si="27"/>
        <v/>
      </c>
      <c r="AA61" s="645" t="str">
        <f t="shared" si="27"/>
        <v/>
      </c>
      <c r="AB61" s="645" t="str">
        <f t="shared" si="27"/>
        <v/>
      </c>
      <c r="AC61" s="645" t="str">
        <f t="shared" si="27"/>
        <v/>
      </c>
      <c r="AD61" s="645" t="str">
        <f t="shared" si="27"/>
        <v/>
      </c>
      <c r="AE61" s="645" t="str">
        <f t="shared" si="27"/>
        <v/>
      </c>
      <c r="AF61" s="645" t="str">
        <f t="shared" si="27"/>
        <v/>
      </c>
      <c r="AG61" s="645" t="str">
        <f t="shared" si="27"/>
        <v/>
      </c>
      <c r="AH61" s="645" t="str">
        <f t="shared" si="27"/>
        <v/>
      </c>
      <c r="AI61" s="645" t="str">
        <f t="shared" si="27"/>
        <v/>
      </c>
      <c r="AJ61" s="645" t="str">
        <f t="shared" si="27"/>
        <v/>
      </c>
      <c r="AK61" s="645" t="str">
        <f t="shared" si="27"/>
        <v/>
      </c>
      <c r="AL61" s="645" t="str">
        <f t="shared" si="27"/>
        <v/>
      </c>
      <c r="AM61" s="645" t="str">
        <f t="shared" si="27"/>
        <v/>
      </c>
      <c r="AN61" s="645" t="str">
        <f t="shared" si="27"/>
        <v/>
      </c>
      <c r="AO61" s="645" t="str">
        <f t="shared" si="27"/>
        <v/>
      </c>
      <c r="AP61" s="645" t="str">
        <f t="shared" si="27"/>
        <v/>
      </c>
      <c r="AQ61" s="645" t="str">
        <f t="shared" si="27"/>
        <v/>
      </c>
      <c r="AR61" s="645" t="str">
        <f t="shared" si="27"/>
        <v/>
      </c>
      <c r="AS61" s="645" t="str">
        <f t="shared" si="27"/>
        <v/>
      </c>
      <c r="AT61" s="645" t="str">
        <f t="shared" si="27"/>
        <v/>
      </c>
      <c r="AU61" s="645" t="str">
        <f t="shared" si="27"/>
        <v/>
      </c>
      <c r="AV61" s="645" t="str">
        <f t="shared" si="27"/>
        <v/>
      </c>
      <c r="AW61" s="645" t="str">
        <f t="shared" si="27"/>
        <v/>
      </c>
      <c r="AX61" s="645" t="str">
        <f t="shared" si="27"/>
        <v/>
      </c>
      <c r="AY61" s="645" t="str">
        <f t="shared" si="27"/>
        <v/>
      </c>
      <c r="AZ61" s="645" t="str">
        <f t="shared" si="27"/>
        <v/>
      </c>
      <c r="BA61" s="645" t="str">
        <f t="shared" si="27"/>
        <v/>
      </c>
      <c r="BB61" s="645" t="str">
        <f t="shared" si="27"/>
        <v/>
      </c>
      <c r="BC61" s="645" t="str">
        <f t="shared" si="27"/>
        <v/>
      </c>
      <c r="BD61" s="645" t="str">
        <f t="shared" si="27"/>
        <v/>
      </c>
      <c r="BE61" s="645" t="str">
        <f t="shared" si="27"/>
        <v/>
      </c>
      <c r="BF61" s="645" t="str">
        <f t="shared" si="27"/>
        <v/>
      </c>
      <c r="BG61" s="645" t="str">
        <f t="shared" si="27"/>
        <v/>
      </c>
      <c r="BH61" s="645" t="str">
        <f t="shared" si="27"/>
        <v/>
      </c>
      <c r="BI61" s="645" t="str">
        <f t="shared" si="27"/>
        <v/>
      </c>
      <c r="BJ61" s="645" t="str">
        <f t="shared" si="27"/>
        <v/>
      </c>
      <c r="BK61" s="645" t="str">
        <f t="shared" si="27"/>
        <v/>
      </c>
      <c r="BL61" s="645" t="str">
        <f t="shared" si="27"/>
        <v/>
      </c>
      <c r="BM61" s="645" t="str">
        <f t="shared" si="27"/>
        <v/>
      </c>
      <c r="BN61" s="645" t="str">
        <f t="shared" si="27"/>
        <v/>
      </c>
      <c r="BO61" s="645" t="str">
        <f t="shared" si="27"/>
        <v/>
      </c>
      <c r="BP61" s="645" t="str">
        <f t="shared" ref="BP61:CX61" si="28">IF(OR(ISNUMBER(BP62),ISNUMBER(BP65)),SUM(BP62,BP65),"")</f>
        <v/>
      </c>
      <c r="BQ61" s="645" t="str">
        <f t="shared" si="28"/>
        <v/>
      </c>
      <c r="BR61" s="645" t="str">
        <f t="shared" si="28"/>
        <v/>
      </c>
      <c r="BS61" s="645" t="str">
        <f t="shared" si="28"/>
        <v/>
      </c>
      <c r="BT61" s="645" t="str">
        <f t="shared" si="28"/>
        <v/>
      </c>
      <c r="BU61" s="645" t="str">
        <f t="shared" si="28"/>
        <v/>
      </c>
      <c r="BV61" s="645" t="str">
        <f t="shared" si="28"/>
        <v/>
      </c>
      <c r="BW61" s="645" t="str">
        <f t="shared" si="28"/>
        <v/>
      </c>
      <c r="BX61" s="645" t="str">
        <f t="shared" si="28"/>
        <v/>
      </c>
      <c r="BY61" s="645" t="str">
        <f t="shared" si="28"/>
        <v/>
      </c>
      <c r="BZ61" s="645" t="str">
        <f t="shared" si="28"/>
        <v/>
      </c>
      <c r="CA61" s="645" t="str">
        <f t="shared" si="28"/>
        <v/>
      </c>
      <c r="CB61" s="645" t="str">
        <f t="shared" si="28"/>
        <v/>
      </c>
      <c r="CC61" s="645" t="str">
        <f t="shared" si="28"/>
        <v/>
      </c>
      <c r="CD61" s="645" t="str">
        <f t="shared" si="28"/>
        <v/>
      </c>
      <c r="CE61" s="645" t="str">
        <f t="shared" si="28"/>
        <v/>
      </c>
      <c r="CF61" s="645" t="str">
        <f t="shared" si="28"/>
        <v/>
      </c>
      <c r="CG61" s="645" t="str">
        <f t="shared" si="28"/>
        <v/>
      </c>
      <c r="CH61" s="645" t="str">
        <f t="shared" si="28"/>
        <v/>
      </c>
      <c r="CI61" s="645" t="str">
        <f t="shared" si="28"/>
        <v/>
      </c>
      <c r="CJ61" s="645" t="str">
        <f t="shared" si="28"/>
        <v/>
      </c>
      <c r="CK61" s="645" t="str">
        <f t="shared" si="28"/>
        <v/>
      </c>
      <c r="CL61" s="645" t="str">
        <f t="shared" si="28"/>
        <v/>
      </c>
      <c r="CM61" s="645" t="str">
        <f t="shared" si="28"/>
        <v/>
      </c>
      <c r="CN61" s="645" t="str">
        <f t="shared" si="28"/>
        <v/>
      </c>
      <c r="CO61" s="645" t="str">
        <f t="shared" si="28"/>
        <v/>
      </c>
      <c r="CP61" s="645" t="str">
        <f t="shared" si="28"/>
        <v/>
      </c>
      <c r="CQ61" s="645" t="str">
        <f t="shared" si="28"/>
        <v/>
      </c>
      <c r="CR61" s="645" t="str">
        <f t="shared" si="28"/>
        <v/>
      </c>
      <c r="CS61" s="645" t="str">
        <f t="shared" si="28"/>
        <v/>
      </c>
      <c r="CT61" s="645" t="str">
        <f t="shared" si="28"/>
        <v/>
      </c>
      <c r="CU61" s="645" t="str">
        <f t="shared" si="28"/>
        <v/>
      </c>
      <c r="CV61" s="645" t="str">
        <f t="shared" si="28"/>
        <v/>
      </c>
      <c r="CW61" s="645" t="str">
        <f t="shared" si="28"/>
        <v/>
      </c>
      <c r="CX61" s="646" t="str">
        <f t="shared" si="28"/>
        <v/>
      </c>
      <c r="CY61" s="1210"/>
    </row>
    <row r="62" spans="2:103" ht="15" customHeight="1" x14ac:dyDescent="0.25">
      <c r="B62" s="1226" t="s">
        <v>1205</v>
      </c>
      <c r="C62" s="645" t="str">
        <f>IF(OR(ISNUMBER(C63),ISNUMBER(C64)),SUM(C63:C64),"")</f>
        <v/>
      </c>
      <c r="D62" s="645" t="str">
        <f t="shared" ref="D62:BO62" si="29">IF(OR(ISNUMBER(D63),ISNUMBER(D64)),SUM(D63:D64),"")</f>
        <v/>
      </c>
      <c r="E62" s="645" t="str">
        <f t="shared" si="29"/>
        <v/>
      </c>
      <c r="F62" s="645" t="str">
        <f t="shared" si="29"/>
        <v/>
      </c>
      <c r="G62" s="645" t="str">
        <f t="shared" si="29"/>
        <v/>
      </c>
      <c r="H62" s="645" t="str">
        <f t="shared" si="29"/>
        <v/>
      </c>
      <c r="I62" s="645" t="str">
        <f t="shared" si="29"/>
        <v/>
      </c>
      <c r="J62" s="645" t="str">
        <f t="shared" si="29"/>
        <v/>
      </c>
      <c r="K62" s="645" t="str">
        <f t="shared" si="29"/>
        <v/>
      </c>
      <c r="L62" s="645" t="str">
        <f t="shared" si="29"/>
        <v/>
      </c>
      <c r="M62" s="645" t="str">
        <f t="shared" si="29"/>
        <v/>
      </c>
      <c r="N62" s="645" t="str">
        <f t="shared" si="29"/>
        <v/>
      </c>
      <c r="O62" s="645" t="str">
        <f t="shared" si="29"/>
        <v/>
      </c>
      <c r="P62" s="645" t="str">
        <f t="shared" si="29"/>
        <v/>
      </c>
      <c r="Q62" s="645" t="str">
        <f t="shared" si="29"/>
        <v/>
      </c>
      <c r="R62" s="645" t="str">
        <f t="shared" si="29"/>
        <v/>
      </c>
      <c r="S62" s="645" t="str">
        <f t="shared" si="29"/>
        <v/>
      </c>
      <c r="T62" s="645" t="str">
        <f t="shared" si="29"/>
        <v/>
      </c>
      <c r="U62" s="645" t="str">
        <f t="shared" si="29"/>
        <v/>
      </c>
      <c r="V62" s="645" t="str">
        <f t="shared" si="29"/>
        <v/>
      </c>
      <c r="W62" s="645" t="str">
        <f t="shared" si="29"/>
        <v/>
      </c>
      <c r="X62" s="645" t="str">
        <f t="shared" si="29"/>
        <v/>
      </c>
      <c r="Y62" s="645" t="str">
        <f t="shared" si="29"/>
        <v/>
      </c>
      <c r="Z62" s="645" t="str">
        <f t="shared" si="29"/>
        <v/>
      </c>
      <c r="AA62" s="645" t="str">
        <f t="shared" si="29"/>
        <v/>
      </c>
      <c r="AB62" s="645" t="str">
        <f t="shared" si="29"/>
        <v/>
      </c>
      <c r="AC62" s="645" t="str">
        <f t="shared" si="29"/>
        <v/>
      </c>
      <c r="AD62" s="645" t="str">
        <f t="shared" si="29"/>
        <v/>
      </c>
      <c r="AE62" s="645" t="str">
        <f t="shared" si="29"/>
        <v/>
      </c>
      <c r="AF62" s="645" t="str">
        <f t="shared" si="29"/>
        <v/>
      </c>
      <c r="AG62" s="645" t="str">
        <f t="shared" si="29"/>
        <v/>
      </c>
      <c r="AH62" s="645" t="str">
        <f t="shared" si="29"/>
        <v/>
      </c>
      <c r="AI62" s="645" t="str">
        <f t="shared" si="29"/>
        <v/>
      </c>
      <c r="AJ62" s="645" t="str">
        <f t="shared" si="29"/>
        <v/>
      </c>
      <c r="AK62" s="645" t="str">
        <f t="shared" si="29"/>
        <v/>
      </c>
      <c r="AL62" s="645" t="str">
        <f t="shared" si="29"/>
        <v/>
      </c>
      <c r="AM62" s="645" t="str">
        <f t="shared" si="29"/>
        <v/>
      </c>
      <c r="AN62" s="645" t="str">
        <f t="shared" si="29"/>
        <v/>
      </c>
      <c r="AO62" s="645" t="str">
        <f t="shared" si="29"/>
        <v/>
      </c>
      <c r="AP62" s="645" t="str">
        <f t="shared" si="29"/>
        <v/>
      </c>
      <c r="AQ62" s="645" t="str">
        <f t="shared" si="29"/>
        <v/>
      </c>
      <c r="AR62" s="645" t="str">
        <f t="shared" si="29"/>
        <v/>
      </c>
      <c r="AS62" s="645" t="str">
        <f t="shared" si="29"/>
        <v/>
      </c>
      <c r="AT62" s="645" t="str">
        <f t="shared" si="29"/>
        <v/>
      </c>
      <c r="AU62" s="645" t="str">
        <f t="shared" si="29"/>
        <v/>
      </c>
      <c r="AV62" s="645" t="str">
        <f t="shared" si="29"/>
        <v/>
      </c>
      <c r="AW62" s="645" t="str">
        <f t="shared" si="29"/>
        <v/>
      </c>
      <c r="AX62" s="645" t="str">
        <f t="shared" si="29"/>
        <v/>
      </c>
      <c r="AY62" s="645" t="str">
        <f t="shared" si="29"/>
        <v/>
      </c>
      <c r="AZ62" s="645" t="str">
        <f t="shared" si="29"/>
        <v/>
      </c>
      <c r="BA62" s="645" t="str">
        <f t="shared" si="29"/>
        <v/>
      </c>
      <c r="BB62" s="645" t="str">
        <f t="shared" si="29"/>
        <v/>
      </c>
      <c r="BC62" s="645" t="str">
        <f t="shared" si="29"/>
        <v/>
      </c>
      <c r="BD62" s="645" t="str">
        <f t="shared" si="29"/>
        <v/>
      </c>
      <c r="BE62" s="645" t="str">
        <f t="shared" si="29"/>
        <v/>
      </c>
      <c r="BF62" s="645" t="str">
        <f t="shared" si="29"/>
        <v/>
      </c>
      <c r="BG62" s="645" t="str">
        <f t="shared" si="29"/>
        <v/>
      </c>
      <c r="BH62" s="645" t="str">
        <f t="shared" si="29"/>
        <v/>
      </c>
      <c r="BI62" s="645" t="str">
        <f t="shared" si="29"/>
        <v/>
      </c>
      <c r="BJ62" s="645" t="str">
        <f t="shared" si="29"/>
        <v/>
      </c>
      <c r="BK62" s="645" t="str">
        <f t="shared" si="29"/>
        <v/>
      </c>
      <c r="BL62" s="645" t="str">
        <f t="shared" si="29"/>
        <v/>
      </c>
      <c r="BM62" s="645" t="str">
        <f t="shared" si="29"/>
        <v/>
      </c>
      <c r="BN62" s="645" t="str">
        <f t="shared" si="29"/>
        <v/>
      </c>
      <c r="BO62" s="645" t="str">
        <f t="shared" si="29"/>
        <v/>
      </c>
      <c r="BP62" s="645" t="str">
        <f t="shared" ref="BP62:CX62" si="30">IF(OR(ISNUMBER(BP63),ISNUMBER(BP64)),SUM(BP63:BP64),"")</f>
        <v/>
      </c>
      <c r="BQ62" s="645" t="str">
        <f t="shared" si="30"/>
        <v/>
      </c>
      <c r="BR62" s="645" t="str">
        <f t="shared" si="30"/>
        <v/>
      </c>
      <c r="BS62" s="645" t="str">
        <f t="shared" si="30"/>
        <v/>
      </c>
      <c r="BT62" s="645" t="str">
        <f t="shared" si="30"/>
        <v/>
      </c>
      <c r="BU62" s="645" t="str">
        <f t="shared" si="30"/>
        <v/>
      </c>
      <c r="BV62" s="645" t="str">
        <f t="shared" si="30"/>
        <v/>
      </c>
      <c r="BW62" s="645" t="str">
        <f t="shared" si="30"/>
        <v/>
      </c>
      <c r="BX62" s="645" t="str">
        <f t="shared" si="30"/>
        <v/>
      </c>
      <c r="BY62" s="645" t="str">
        <f t="shared" si="30"/>
        <v/>
      </c>
      <c r="BZ62" s="645" t="str">
        <f t="shared" si="30"/>
        <v/>
      </c>
      <c r="CA62" s="645" t="str">
        <f t="shared" si="30"/>
        <v/>
      </c>
      <c r="CB62" s="645" t="str">
        <f t="shared" si="30"/>
        <v/>
      </c>
      <c r="CC62" s="645" t="str">
        <f t="shared" si="30"/>
        <v/>
      </c>
      <c r="CD62" s="645" t="str">
        <f t="shared" si="30"/>
        <v/>
      </c>
      <c r="CE62" s="645" t="str">
        <f t="shared" si="30"/>
        <v/>
      </c>
      <c r="CF62" s="645" t="str">
        <f t="shared" si="30"/>
        <v/>
      </c>
      <c r="CG62" s="645" t="str">
        <f t="shared" si="30"/>
        <v/>
      </c>
      <c r="CH62" s="645" t="str">
        <f t="shared" si="30"/>
        <v/>
      </c>
      <c r="CI62" s="645" t="str">
        <f t="shared" si="30"/>
        <v/>
      </c>
      <c r="CJ62" s="645" t="str">
        <f t="shared" si="30"/>
        <v/>
      </c>
      <c r="CK62" s="645" t="str">
        <f t="shared" si="30"/>
        <v/>
      </c>
      <c r="CL62" s="645" t="str">
        <f t="shared" si="30"/>
        <v/>
      </c>
      <c r="CM62" s="645" t="str">
        <f t="shared" si="30"/>
        <v/>
      </c>
      <c r="CN62" s="645" t="str">
        <f t="shared" si="30"/>
        <v/>
      </c>
      <c r="CO62" s="645" t="str">
        <f t="shared" si="30"/>
        <v/>
      </c>
      <c r="CP62" s="645" t="str">
        <f t="shared" si="30"/>
        <v/>
      </c>
      <c r="CQ62" s="645" t="str">
        <f t="shared" si="30"/>
        <v/>
      </c>
      <c r="CR62" s="645" t="str">
        <f t="shared" si="30"/>
        <v/>
      </c>
      <c r="CS62" s="645" t="str">
        <f t="shared" si="30"/>
        <v/>
      </c>
      <c r="CT62" s="645" t="str">
        <f t="shared" si="30"/>
        <v/>
      </c>
      <c r="CU62" s="645" t="str">
        <f t="shared" si="30"/>
        <v/>
      </c>
      <c r="CV62" s="645" t="str">
        <f t="shared" si="30"/>
        <v/>
      </c>
      <c r="CW62" s="645" t="str">
        <f t="shared" si="30"/>
        <v/>
      </c>
      <c r="CX62" s="646" t="str">
        <f t="shared" si="30"/>
        <v/>
      </c>
      <c r="CY62" s="1210"/>
    </row>
    <row r="63" spans="2:103" ht="15" customHeight="1" x14ac:dyDescent="0.25">
      <c r="B63" s="1226" t="s">
        <v>1201</v>
      </c>
      <c r="C63" s="1195"/>
      <c r="D63" s="1195"/>
      <c r="E63" s="1195"/>
      <c r="F63" s="1195"/>
      <c r="G63" s="1195"/>
      <c r="H63" s="1195"/>
      <c r="I63" s="1195"/>
      <c r="J63" s="1195"/>
      <c r="K63" s="1195"/>
      <c r="L63" s="1195"/>
      <c r="M63" s="1195"/>
      <c r="N63" s="1195"/>
      <c r="O63" s="1195"/>
      <c r="P63" s="1195"/>
      <c r="Q63" s="1195"/>
      <c r="R63" s="1195"/>
      <c r="S63" s="1195"/>
      <c r="T63" s="1195"/>
      <c r="U63" s="1195"/>
      <c r="V63" s="1195"/>
      <c r="W63" s="1195"/>
      <c r="X63" s="1195"/>
      <c r="Y63" s="1195"/>
      <c r="Z63" s="1195"/>
      <c r="AA63" s="1195"/>
      <c r="AB63" s="1195"/>
      <c r="AC63" s="1195"/>
      <c r="AD63" s="1195"/>
      <c r="AE63" s="1195"/>
      <c r="AF63" s="1195"/>
      <c r="AG63" s="1195"/>
      <c r="AH63" s="1195"/>
      <c r="AI63" s="1195"/>
      <c r="AJ63" s="1195"/>
      <c r="AK63" s="1195"/>
      <c r="AL63" s="1195"/>
      <c r="AM63" s="1195"/>
      <c r="AN63" s="1195"/>
      <c r="AO63" s="1195"/>
      <c r="AP63" s="1195"/>
      <c r="AQ63" s="1195"/>
      <c r="AR63" s="1195"/>
      <c r="AS63" s="1195"/>
      <c r="AT63" s="1195"/>
      <c r="AU63" s="1195"/>
      <c r="AV63" s="1195"/>
      <c r="AW63" s="1195"/>
      <c r="AX63" s="1195"/>
      <c r="AY63" s="1195"/>
      <c r="AZ63" s="1195"/>
      <c r="BA63" s="1195"/>
      <c r="BB63" s="1195"/>
      <c r="BC63" s="1195"/>
      <c r="BD63" s="1195"/>
      <c r="BE63" s="1195"/>
      <c r="BF63" s="1195"/>
      <c r="BG63" s="1195"/>
      <c r="BH63" s="1195"/>
      <c r="BI63" s="1195"/>
      <c r="BJ63" s="1195"/>
      <c r="BK63" s="1195"/>
      <c r="BL63" s="1195"/>
      <c r="BM63" s="1195"/>
      <c r="BN63" s="1195"/>
      <c r="BO63" s="1195"/>
      <c r="BP63" s="1195"/>
      <c r="BQ63" s="1195"/>
      <c r="BR63" s="1195"/>
      <c r="BS63" s="1195"/>
      <c r="BT63" s="1195"/>
      <c r="BU63" s="1195"/>
      <c r="BV63" s="1195"/>
      <c r="BW63" s="1195"/>
      <c r="BX63" s="1195"/>
      <c r="BY63" s="1195"/>
      <c r="BZ63" s="1195"/>
      <c r="CA63" s="1195"/>
      <c r="CB63" s="1195"/>
      <c r="CC63" s="1195"/>
      <c r="CD63" s="1195"/>
      <c r="CE63" s="1195"/>
      <c r="CF63" s="1195"/>
      <c r="CG63" s="1195"/>
      <c r="CH63" s="1195"/>
      <c r="CI63" s="1195"/>
      <c r="CJ63" s="1195"/>
      <c r="CK63" s="1195"/>
      <c r="CL63" s="1195"/>
      <c r="CM63" s="1195"/>
      <c r="CN63" s="1195"/>
      <c r="CO63" s="1195"/>
      <c r="CP63" s="1195"/>
      <c r="CQ63" s="1195"/>
      <c r="CR63" s="1195"/>
      <c r="CS63" s="1195"/>
      <c r="CT63" s="1195"/>
      <c r="CU63" s="1195"/>
      <c r="CV63" s="1195"/>
      <c r="CW63" s="1195"/>
      <c r="CX63" s="1217"/>
      <c r="CY63" s="1210"/>
    </row>
    <row r="64" spans="2:103" ht="15" customHeight="1" x14ac:dyDescent="0.25">
      <c r="B64" s="1226" t="s">
        <v>1202</v>
      </c>
      <c r="C64" s="1195"/>
      <c r="D64" s="1195"/>
      <c r="E64" s="1195"/>
      <c r="F64" s="1195"/>
      <c r="G64" s="1195"/>
      <c r="H64" s="1195"/>
      <c r="I64" s="1195"/>
      <c r="J64" s="1195"/>
      <c r="K64" s="1195"/>
      <c r="L64" s="1195"/>
      <c r="M64" s="1195"/>
      <c r="N64" s="1195"/>
      <c r="O64" s="1195"/>
      <c r="P64" s="1195"/>
      <c r="Q64" s="1195"/>
      <c r="R64" s="1195"/>
      <c r="S64" s="1195"/>
      <c r="T64" s="1195"/>
      <c r="U64" s="1195"/>
      <c r="V64" s="1195"/>
      <c r="W64" s="1195"/>
      <c r="X64" s="1195"/>
      <c r="Y64" s="1195"/>
      <c r="Z64" s="1195"/>
      <c r="AA64" s="1195"/>
      <c r="AB64" s="1195"/>
      <c r="AC64" s="1195"/>
      <c r="AD64" s="1195"/>
      <c r="AE64" s="1195"/>
      <c r="AF64" s="1195"/>
      <c r="AG64" s="1195"/>
      <c r="AH64" s="1195"/>
      <c r="AI64" s="1195"/>
      <c r="AJ64" s="1195"/>
      <c r="AK64" s="1195"/>
      <c r="AL64" s="1195"/>
      <c r="AM64" s="1195"/>
      <c r="AN64" s="1195"/>
      <c r="AO64" s="1195"/>
      <c r="AP64" s="1195"/>
      <c r="AQ64" s="1195"/>
      <c r="AR64" s="1195"/>
      <c r="AS64" s="1195"/>
      <c r="AT64" s="1195"/>
      <c r="AU64" s="1195"/>
      <c r="AV64" s="1195"/>
      <c r="AW64" s="1195"/>
      <c r="AX64" s="1195"/>
      <c r="AY64" s="1195"/>
      <c r="AZ64" s="1195"/>
      <c r="BA64" s="1195"/>
      <c r="BB64" s="1195"/>
      <c r="BC64" s="1195"/>
      <c r="BD64" s="1195"/>
      <c r="BE64" s="1195"/>
      <c r="BF64" s="1195"/>
      <c r="BG64" s="1195"/>
      <c r="BH64" s="1195"/>
      <c r="BI64" s="1195"/>
      <c r="BJ64" s="1195"/>
      <c r="BK64" s="1195"/>
      <c r="BL64" s="1195"/>
      <c r="BM64" s="1195"/>
      <c r="BN64" s="1195"/>
      <c r="BO64" s="1195"/>
      <c r="BP64" s="1195"/>
      <c r="BQ64" s="1195"/>
      <c r="BR64" s="1195"/>
      <c r="BS64" s="1195"/>
      <c r="BT64" s="1195"/>
      <c r="BU64" s="1195"/>
      <c r="BV64" s="1195"/>
      <c r="BW64" s="1195"/>
      <c r="BX64" s="1195"/>
      <c r="BY64" s="1195"/>
      <c r="BZ64" s="1195"/>
      <c r="CA64" s="1195"/>
      <c r="CB64" s="1195"/>
      <c r="CC64" s="1195"/>
      <c r="CD64" s="1195"/>
      <c r="CE64" s="1195"/>
      <c r="CF64" s="1195"/>
      <c r="CG64" s="1195"/>
      <c r="CH64" s="1195"/>
      <c r="CI64" s="1195"/>
      <c r="CJ64" s="1195"/>
      <c r="CK64" s="1195"/>
      <c r="CL64" s="1195"/>
      <c r="CM64" s="1195"/>
      <c r="CN64" s="1195"/>
      <c r="CO64" s="1195"/>
      <c r="CP64" s="1195"/>
      <c r="CQ64" s="1195"/>
      <c r="CR64" s="1195"/>
      <c r="CS64" s="1195"/>
      <c r="CT64" s="1195"/>
      <c r="CU64" s="1195"/>
      <c r="CV64" s="1195"/>
      <c r="CW64" s="1195"/>
      <c r="CX64" s="1217"/>
      <c r="CY64" s="1210"/>
    </row>
    <row r="65" spans="1:103" ht="15" customHeight="1" x14ac:dyDescent="0.25">
      <c r="B65" s="1226" t="s">
        <v>1206</v>
      </c>
      <c r="C65" s="645" t="str">
        <f t="shared" ref="C65:BN65" si="31">IF(OR(ISNUMBER(C66),ISNUMBER(C67)),SUM(C66,C67),"")</f>
        <v/>
      </c>
      <c r="D65" s="645" t="str">
        <f t="shared" si="31"/>
        <v/>
      </c>
      <c r="E65" s="645" t="str">
        <f t="shared" si="31"/>
        <v/>
      </c>
      <c r="F65" s="645" t="str">
        <f t="shared" si="31"/>
        <v/>
      </c>
      <c r="G65" s="645" t="str">
        <f t="shared" si="31"/>
        <v/>
      </c>
      <c r="H65" s="645" t="str">
        <f t="shared" si="31"/>
        <v/>
      </c>
      <c r="I65" s="645" t="str">
        <f t="shared" si="31"/>
        <v/>
      </c>
      <c r="J65" s="645" t="str">
        <f t="shared" si="31"/>
        <v/>
      </c>
      <c r="K65" s="645" t="str">
        <f t="shared" si="31"/>
        <v/>
      </c>
      <c r="L65" s="645" t="str">
        <f t="shared" si="31"/>
        <v/>
      </c>
      <c r="M65" s="645" t="str">
        <f t="shared" si="31"/>
        <v/>
      </c>
      <c r="N65" s="645" t="str">
        <f t="shared" si="31"/>
        <v/>
      </c>
      <c r="O65" s="645" t="str">
        <f t="shared" si="31"/>
        <v/>
      </c>
      <c r="P65" s="645" t="str">
        <f t="shared" si="31"/>
        <v/>
      </c>
      <c r="Q65" s="645" t="str">
        <f t="shared" si="31"/>
        <v/>
      </c>
      <c r="R65" s="645" t="str">
        <f t="shared" si="31"/>
        <v/>
      </c>
      <c r="S65" s="645" t="str">
        <f t="shared" si="31"/>
        <v/>
      </c>
      <c r="T65" s="645" t="str">
        <f t="shared" si="31"/>
        <v/>
      </c>
      <c r="U65" s="645" t="str">
        <f t="shared" si="31"/>
        <v/>
      </c>
      <c r="V65" s="645" t="str">
        <f t="shared" si="31"/>
        <v/>
      </c>
      <c r="W65" s="645" t="str">
        <f t="shared" si="31"/>
        <v/>
      </c>
      <c r="X65" s="645" t="str">
        <f t="shared" si="31"/>
        <v/>
      </c>
      <c r="Y65" s="645" t="str">
        <f t="shared" si="31"/>
        <v/>
      </c>
      <c r="Z65" s="645" t="str">
        <f t="shared" si="31"/>
        <v/>
      </c>
      <c r="AA65" s="645" t="str">
        <f t="shared" si="31"/>
        <v/>
      </c>
      <c r="AB65" s="645" t="str">
        <f t="shared" si="31"/>
        <v/>
      </c>
      <c r="AC65" s="645" t="str">
        <f t="shared" si="31"/>
        <v/>
      </c>
      <c r="AD65" s="645" t="str">
        <f t="shared" si="31"/>
        <v/>
      </c>
      <c r="AE65" s="645" t="str">
        <f t="shared" si="31"/>
        <v/>
      </c>
      <c r="AF65" s="645" t="str">
        <f t="shared" si="31"/>
        <v/>
      </c>
      <c r="AG65" s="645" t="str">
        <f t="shared" si="31"/>
        <v/>
      </c>
      <c r="AH65" s="645" t="str">
        <f t="shared" si="31"/>
        <v/>
      </c>
      <c r="AI65" s="645" t="str">
        <f t="shared" si="31"/>
        <v/>
      </c>
      <c r="AJ65" s="645" t="str">
        <f t="shared" si="31"/>
        <v/>
      </c>
      <c r="AK65" s="645" t="str">
        <f t="shared" si="31"/>
        <v/>
      </c>
      <c r="AL65" s="645" t="str">
        <f t="shared" si="31"/>
        <v/>
      </c>
      <c r="AM65" s="645" t="str">
        <f t="shared" si="31"/>
        <v/>
      </c>
      <c r="AN65" s="645" t="str">
        <f t="shared" si="31"/>
        <v/>
      </c>
      <c r="AO65" s="645" t="str">
        <f t="shared" si="31"/>
        <v/>
      </c>
      <c r="AP65" s="645" t="str">
        <f t="shared" si="31"/>
        <v/>
      </c>
      <c r="AQ65" s="645" t="str">
        <f t="shared" si="31"/>
        <v/>
      </c>
      <c r="AR65" s="645" t="str">
        <f t="shared" si="31"/>
        <v/>
      </c>
      <c r="AS65" s="645" t="str">
        <f t="shared" si="31"/>
        <v/>
      </c>
      <c r="AT65" s="645" t="str">
        <f t="shared" si="31"/>
        <v/>
      </c>
      <c r="AU65" s="645" t="str">
        <f t="shared" si="31"/>
        <v/>
      </c>
      <c r="AV65" s="645" t="str">
        <f t="shared" si="31"/>
        <v/>
      </c>
      <c r="AW65" s="645" t="str">
        <f t="shared" si="31"/>
        <v/>
      </c>
      <c r="AX65" s="645" t="str">
        <f t="shared" si="31"/>
        <v/>
      </c>
      <c r="AY65" s="645" t="str">
        <f t="shared" si="31"/>
        <v/>
      </c>
      <c r="AZ65" s="645" t="str">
        <f t="shared" si="31"/>
        <v/>
      </c>
      <c r="BA65" s="645" t="str">
        <f t="shared" si="31"/>
        <v/>
      </c>
      <c r="BB65" s="645" t="str">
        <f t="shared" si="31"/>
        <v/>
      </c>
      <c r="BC65" s="645" t="str">
        <f t="shared" si="31"/>
        <v/>
      </c>
      <c r="BD65" s="645" t="str">
        <f t="shared" si="31"/>
        <v/>
      </c>
      <c r="BE65" s="645" t="str">
        <f t="shared" si="31"/>
        <v/>
      </c>
      <c r="BF65" s="645" t="str">
        <f t="shared" si="31"/>
        <v/>
      </c>
      <c r="BG65" s="645" t="str">
        <f t="shared" si="31"/>
        <v/>
      </c>
      <c r="BH65" s="645" t="str">
        <f t="shared" si="31"/>
        <v/>
      </c>
      <c r="BI65" s="645" t="str">
        <f t="shared" si="31"/>
        <v/>
      </c>
      <c r="BJ65" s="645" t="str">
        <f t="shared" si="31"/>
        <v/>
      </c>
      <c r="BK65" s="645" t="str">
        <f t="shared" si="31"/>
        <v/>
      </c>
      <c r="BL65" s="645" t="str">
        <f t="shared" si="31"/>
        <v/>
      </c>
      <c r="BM65" s="645" t="str">
        <f t="shared" si="31"/>
        <v/>
      </c>
      <c r="BN65" s="645" t="str">
        <f t="shared" si="31"/>
        <v/>
      </c>
      <c r="BO65" s="645" t="str">
        <f t="shared" ref="BO65:CX65" si="32">IF(OR(ISNUMBER(BO66),ISNUMBER(BO67)),SUM(BO66,BO67),"")</f>
        <v/>
      </c>
      <c r="BP65" s="645" t="str">
        <f t="shared" si="32"/>
        <v/>
      </c>
      <c r="BQ65" s="645" t="str">
        <f t="shared" si="32"/>
        <v/>
      </c>
      <c r="BR65" s="645" t="str">
        <f t="shared" si="32"/>
        <v/>
      </c>
      <c r="BS65" s="645" t="str">
        <f t="shared" si="32"/>
        <v/>
      </c>
      <c r="BT65" s="645" t="str">
        <f t="shared" si="32"/>
        <v/>
      </c>
      <c r="BU65" s="645" t="str">
        <f t="shared" si="32"/>
        <v/>
      </c>
      <c r="BV65" s="645" t="str">
        <f t="shared" si="32"/>
        <v/>
      </c>
      <c r="BW65" s="645" t="str">
        <f t="shared" si="32"/>
        <v/>
      </c>
      <c r="BX65" s="645" t="str">
        <f t="shared" si="32"/>
        <v/>
      </c>
      <c r="BY65" s="645" t="str">
        <f t="shared" si="32"/>
        <v/>
      </c>
      <c r="BZ65" s="645" t="str">
        <f t="shared" si="32"/>
        <v/>
      </c>
      <c r="CA65" s="645" t="str">
        <f t="shared" si="32"/>
        <v/>
      </c>
      <c r="CB65" s="645" t="str">
        <f t="shared" si="32"/>
        <v/>
      </c>
      <c r="CC65" s="645" t="str">
        <f t="shared" si="32"/>
        <v/>
      </c>
      <c r="CD65" s="645" t="str">
        <f t="shared" si="32"/>
        <v/>
      </c>
      <c r="CE65" s="645" t="str">
        <f t="shared" si="32"/>
        <v/>
      </c>
      <c r="CF65" s="645" t="str">
        <f t="shared" si="32"/>
        <v/>
      </c>
      <c r="CG65" s="645" t="str">
        <f t="shared" si="32"/>
        <v/>
      </c>
      <c r="CH65" s="645" t="str">
        <f t="shared" si="32"/>
        <v/>
      </c>
      <c r="CI65" s="645" t="str">
        <f t="shared" si="32"/>
        <v/>
      </c>
      <c r="CJ65" s="645" t="str">
        <f t="shared" si="32"/>
        <v/>
      </c>
      <c r="CK65" s="645" t="str">
        <f t="shared" si="32"/>
        <v/>
      </c>
      <c r="CL65" s="645" t="str">
        <f t="shared" si="32"/>
        <v/>
      </c>
      <c r="CM65" s="645" t="str">
        <f t="shared" si="32"/>
        <v/>
      </c>
      <c r="CN65" s="645" t="str">
        <f t="shared" si="32"/>
        <v/>
      </c>
      <c r="CO65" s="645" t="str">
        <f t="shared" si="32"/>
        <v/>
      </c>
      <c r="CP65" s="645" t="str">
        <f t="shared" si="32"/>
        <v/>
      </c>
      <c r="CQ65" s="645" t="str">
        <f t="shared" si="32"/>
        <v/>
      </c>
      <c r="CR65" s="645" t="str">
        <f t="shared" si="32"/>
        <v/>
      </c>
      <c r="CS65" s="645" t="str">
        <f t="shared" si="32"/>
        <v/>
      </c>
      <c r="CT65" s="645" t="str">
        <f t="shared" si="32"/>
        <v/>
      </c>
      <c r="CU65" s="645" t="str">
        <f t="shared" si="32"/>
        <v/>
      </c>
      <c r="CV65" s="645" t="str">
        <f t="shared" si="32"/>
        <v/>
      </c>
      <c r="CW65" s="645" t="str">
        <f t="shared" si="32"/>
        <v/>
      </c>
      <c r="CX65" s="646" t="str">
        <f t="shared" si="32"/>
        <v/>
      </c>
      <c r="CY65" s="1210"/>
    </row>
    <row r="66" spans="1:103" ht="15" customHeight="1" x14ac:dyDescent="0.25">
      <c r="B66" s="1226" t="s">
        <v>1204</v>
      </c>
      <c r="C66" s="1195"/>
      <c r="D66" s="1195"/>
      <c r="E66" s="1195"/>
      <c r="F66" s="1195"/>
      <c r="G66" s="1195"/>
      <c r="H66" s="1195"/>
      <c r="I66" s="1195"/>
      <c r="J66" s="1195"/>
      <c r="K66" s="1195"/>
      <c r="L66" s="1195"/>
      <c r="M66" s="1195"/>
      <c r="N66" s="1195"/>
      <c r="O66" s="1195"/>
      <c r="P66" s="1195"/>
      <c r="Q66" s="1195"/>
      <c r="R66" s="1195"/>
      <c r="S66" s="1195"/>
      <c r="T66" s="1195"/>
      <c r="U66" s="1195"/>
      <c r="V66" s="1195"/>
      <c r="W66" s="1195"/>
      <c r="X66" s="1195"/>
      <c r="Y66" s="1195"/>
      <c r="Z66" s="1195"/>
      <c r="AA66" s="1195"/>
      <c r="AB66" s="1195"/>
      <c r="AC66" s="1195"/>
      <c r="AD66" s="1195"/>
      <c r="AE66" s="1195"/>
      <c r="AF66" s="1195"/>
      <c r="AG66" s="1195"/>
      <c r="AH66" s="1195"/>
      <c r="AI66" s="1195"/>
      <c r="AJ66" s="1195"/>
      <c r="AK66" s="1195"/>
      <c r="AL66" s="1195"/>
      <c r="AM66" s="1195"/>
      <c r="AN66" s="1195"/>
      <c r="AO66" s="1195"/>
      <c r="AP66" s="1195"/>
      <c r="AQ66" s="1195"/>
      <c r="AR66" s="1195"/>
      <c r="AS66" s="1195"/>
      <c r="AT66" s="1195"/>
      <c r="AU66" s="1195"/>
      <c r="AV66" s="1195"/>
      <c r="AW66" s="1195"/>
      <c r="AX66" s="1195"/>
      <c r="AY66" s="1195"/>
      <c r="AZ66" s="1195"/>
      <c r="BA66" s="1195"/>
      <c r="BB66" s="1195"/>
      <c r="BC66" s="1195"/>
      <c r="BD66" s="1195"/>
      <c r="BE66" s="1195"/>
      <c r="BF66" s="1195"/>
      <c r="BG66" s="1195"/>
      <c r="BH66" s="1195"/>
      <c r="BI66" s="1195"/>
      <c r="BJ66" s="1195"/>
      <c r="BK66" s="1195"/>
      <c r="BL66" s="1195"/>
      <c r="BM66" s="1195"/>
      <c r="BN66" s="1195"/>
      <c r="BO66" s="1195"/>
      <c r="BP66" s="1195"/>
      <c r="BQ66" s="1195"/>
      <c r="BR66" s="1195"/>
      <c r="BS66" s="1195"/>
      <c r="BT66" s="1195"/>
      <c r="BU66" s="1195"/>
      <c r="BV66" s="1195"/>
      <c r="BW66" s="1195"/>
      <c r="BX66" s="1195"/>
      <c r="BY66" s="1195"/>
      <c r="BZ66" s="1195"/>
      <c r="CA66" s="1195"/>
      <c r="CB66" s="1195"/>
      <c r="CC66" s="1195"/>
      <c r="CD66" s="1195"/>
      <c r="CE66" s="1195"/>
      <c r="CF66" s="1195"/>
      <c r="CG66" s="1195"/>
      <c r="CH66" s="1195"/>
      <c r="CI66" s="1195"/>
      <c r="CJ66" s="1195"/>
      <c r="CK66" s="1195"/>
      <c r="CL66" s="1195"/>
      <c r="CM66" s="1195"/>
      <c r="CN66" s="1195"/>
      <c r="CO66" s="1195"/>
      <c r="CP66" s="1195"/>
      <c r="CQ66" s="1195"/>
      <c r="CR66" s="1195"/>
      <c r="CS66" s="1195"/>
      <c r="CT66" s="1195"/>
      <c r="CU66" s="1195"/>
      <c r="CV66" s="1195"/>
      <c r="CW66" s="1195"/>
      <c r="CX66" s="1217"/>
      <c r="CY66" s="1210"/>
    </row>
    <row r="67" spans="1:103" ht="15" customHeight="1" x14ac:dyDescent="0.25">
      <c r="B67" s="1226" t="s">
        <v>1207</v>
      </c>
      <c r="C67" s="1195"/>
      <c r="D67" s="1195"/>
      <c r="E67" s="1195"/>
      <c r="F67" s="1195"/>
      <c r="G67" s="1195"/>
      <c r="H67" s="1195"/>
      <c r="I67" s="1195"/>
      <c r="J67" s="1195"/>
      <c r="K67" s="1195"/>
      <c r="L67" s="1195"/>
      <c r="M67" s="1195"/>
      <c r="N67" s="1195"/>
      <c r="O67" s="1195"/>
      <c r="P67" s="1195"/>
      <c r="Q67" s="1195"/>
      <c r="R67" s="1195"/>
      <c r="S67" s="1195"/>
      <c r="T67" s="1195"/>
      <c r="U67" s="1195"/>
      <c r="V67" s="1195"/>
      <c r="W67" s="1195"/>
      <c r="X67" s="1195"/>
      <c r="Y67" s="1195"/>
      <c r="Z67" s="1195"/>
      <c r="AA67" s="1195"/>
      <c r="AB67" s="1195"/>
      <c r="AC67" s="1195"/>
      <c r="AD67" s="1195"/>
      <c r="AE67" s="1195"/>
      <c r="AF67" s="1195"/>
      <c r="AG67" s="1195"/>
      <c r="AH67" s="1195"/>
      <c r="AI67" s="1195"/>
      <c r="AJ67" s="1195"/>
      <c r="AK67" s="1195"/>
      <c r="AL67" s="1195"/>
      <c r="AM67" s="1195"/>
      <c r="AN67" s="1195"/>
      <c r="AO67" s="1195"/>
      <c r="AP67" s="1195"/>
      <c r="AQ67" s="1195"/>
      <c r="AR67" s="1195"/>
      <c r="AS67" s="1195"/>
      <c r="AT67" s="1195"/>
      <c r="AU67" s="1195"/>
      <c r="AV67" s="1195"/>
      <c r="AW67" s="1195"/>
      <c r="AX67" s="1195"/>
      <c r="AY67" s="1195"/>
      <c r="AZ67" s="1195"/>
      <c r="BA67" s="1195"/>
      <c r="BB67" s="1195"/>
      <c r="BC67" s="1195"/>
      <c r="BD67" s="1195"/>
      <c r="BE67" s="1195"/>
      <c r="BF67" s="1195"/>
      <c r="BG67" s="1195"/>
      <c r="BH67" s="1195"/>
      <c r="BI67" s="1195"/>
      <c r="BJ67" s="1195"/>
      <c r="BK67" s="1195"/>
      <c r="BL67" s="1195"/>
      <c r="BM67" s="1195"/>
      <c r="BN67" s="1195"/>
      <c r="BO67" s="1195"/>
      <c r="BP67" s="1195"/>
      <c r="BQ67" s="1195"/>
      <c r="BR67" s="1195"/>
      <c r="BS67" s="1195"/>
      <c r="BT67" s="1195"/>
      <c r="BU67" s="1195"/>
      <c r="BV67" s="1195"/>
      <c r="BW67" s="1195"/>
      <c r="BX67" s="1195"/>
      <c r="BY67" s="1195"/>
      <c r="BZ67" s="1195"/>
      <c r="CA67" s="1195"/>
      <c r="CB67" s="1195"/>
      <c r="CC67" s="1195"/>
      <c r="CD67" s="1195"/>
      <c r="CE67" s="1195"/>
      <c r="CF67" s="1195"/>
      <c r="CG67" s="1195"/>
      <c r="CH67" s="1195"/>
      <c r="CI67" s="1195"/>
      <c r="CJ67" s="1195"/>
      <c r="CK67" s="1195"/>
      <c r="CL67" s="1195"/>
      <c r="CM67" s="1195"/>
      <c r="CN67" s="1195"/>
      <c r="CO67" s="1195"/>
      <c r="CP67" s="1195"/>
      <c r="CQ67" s="1195"/>
      <c r="CR67" s="1195"/>
      <c r="CS67" s="1195"/>
      <c r="CT67" s="1195"/>
      <c r="CU67" s="1195"/>
      <c r="CV67" s="1195"/>
      <c r="CW67" s="1195"/>
      <c r="CX67" s="1217"/>
      <c r="CY67" s="1210"/>
    </row>
    <row r="68" spans="1:103" ht="15" customHeight="1" x14ac:dyDescent="0.25">
      <c r="B68" s="1641" t="s">
        <v>1237</v>
      </c>
      <c r="C68" s="1224"/>
      <c r="D68" s="1224"/>
      <c r="E68" s="1224"/>
      <c r="F68" s="1224"/>
      <c r="G68" s="1224"/>
      <c r="H68" s="1224"/>
      <c r="I68" s="1224"/>
      <c r="J68" s="1224"/>
      <c r="K68" s="1224"/>
      <c r="L68" s="1224"/>
      <c r="M68" s="1224"/>
      <c r="N68" s="1224"/>
      <c r="O68" s="1224"/>
      <c r="P68" s="1224"/>
      <c r="Q68" s="1224"/>
      <c r="R68" s="1224"/>
      <c r="S68" s="1224"/>
      <c r="T68" s="1224"/>
      <c r="U68" s="1224"/>
      <c r="V68" s="1224"/>
      <c r="W68" s="1224"/>
      <c r="X68" s="1224"/>
      <c r="Y68" s="1224"/>
      <c r="Z68" s="1224"/>
      <c r="AA68" s="1224"/>
      <c r="AB68" s="1224"/>
      <c r="AC68" s="1224"/>
      <c r="AD68" s="1224"/>
      <c r="AE68" s="1224"/>
      <c r="AF68" s="1224"/>
      <c r="AG68" s="1224"/>
      <c r="AH68" s="1224"/>
      <c r="AI68" s="1224"/>
      <c r="AJ68" s="1224"/>
      <c r="AK68" s="1224"/>
      <c r="AL68" s="1224"/>
      <c r="AM68" s="1224"/>
      <c r="AN68" s="1224"/>
      <c r="AO68" s="1224"/>
      <c r="AP68" s="1224"/>
      <c r="AQ68" s="1224"/>
      <c r="AR68" s="1224"/>
      <c r="AS68" s="1224"/>
      <c r="AT68" s="1224"/>
      <c r="AU68" s="1224"/>
      <c r="AV68" s="1224"/>
      <c r="AW68" s="1224"/>
      <c r="AX68" s="1224"/>
      <c r="AY68" s="1224"/>
      <c r="AZ68" s="1224"/>
      <c r="BA68" s="1224"/>
      <c r="BB68" s="1224"/>
      <c r="BC68" s="1224"/>
      <c r="BD68" s="1224"/>
      <c r="BE68" s="1224"/>
      <c r="BF68" s="1224"/>
      <c r="BG68" s="1224"/>
      <c r="BH68" s="1224"/>
      <c r="BI68" s="1224"/>
      <c r="BJ68" s="1224"/>
      <c r="BK68" s="1224"/>
      <c r="BL68" s="1224"/>
      <c r="BM68" s="1224"/>
      <c r="BN68" s="1224"/>
      <c r="BO68" s="1224"/>
      <c r="BP68" s="1224"/>
      <c r="BQ68" s="1224"/>
      <c r="BR68" s="1224"/>
      <c r="BS68" s="1224"/>
      <c r="BT68" s="1224"/>
      <c r="BU68" s="1224"/>
      <c r="BV68" s="1224"/>
      <c r="BW68" s="1224"/>
      <c r="BX68" s="1224"/>
      <c r="BY68" s="1224"/>
      <c r="BZ68" s="1224"/>
      <c r="CA68" s="1224"/>
      <c r="CB68" s="1224"/>
      <c r="CC68" s="1224"/>
      <c r="CD68" s="1224"/>
      <c r="CE68" s="1224"/>
      <c r="CF68" s="1224"/>
      <c r="CG68" s="1224"/>
      <c r="CH68" s="1224"/>
      <c r="CI68" s="1224"/>
      <c r="CJ68" s="1224"/>
      <c r="CK68" s="1224"/>
      <c r="CL68" s="1224"/>
      <c r="CM68" s="1224"/>
      <c r="CN68" s="1224"/>
      <c r="CO68" s="1224"/>
      <c r="CP68" s="1224"/>
      <c r="CQ68" s="1224"/>
      <c r="CR68" s="1224"/>
      <c r="CS68" s="1224"/>
      <c r="CT68" s="1224"/>
      <c r="CU68" s="1224"/>
      <c r="CV68" s="1224"/>
      <c r="CW68" s="1224"/>
      <c r="CX68" s="1225"/>
      <c r="CY68" s="1210"/>
    </row>
    <row r="69" spans="1:103" s="1139" customFormat="1" ht="15" customHeight="1" x14ac:dyDescent="0.25">
      <c r="A69" s="1211"/>
      <c r="B69" s="1758" t="s">
        <v>1208</v>
      </c>
      <c r="C69" s="1194"/>
      <c r="D69" s="1194"/>
      <c r="E69" s="1194"/>
      <c r="F69" s="1194"/>
      <c r="G69" s="1194"/>
      <c r="H69" s="1194"/>
      <c r="I69" s="1194"/>
      <c r="J69" s="1194"/>
      <c r="K69" s="1194"/>
      <c r="L69" s="1194"/>
      <c r="M69" s="1194"/>
      <c r="N69" s="1194"/>
      <c r="O69" s="1194"/>
      <c r="P69" s="1194"/>
      <c r="Q69" s="1194"/>
      <c r="R69" s="1194"/>
      <c r="S69" s="1194"/>
      <c r="T69" s="1194"/>
      <c r="U69" s="1194"/>
      <c r="V69" s="1194"/>
      <c r="W69" s="1194"/>
      <c r="X69" s="1194"/>
      <c r="Y69" s="1194"/>
      <c r="Z69" s="1194"/>
      <c r="AA69" s="1194"/>
      <c r="AB69" s="1194"/>
      <c r="AC69" s="1194"/>
      <c r="AD69" s="1194"/>
      <c r="AE69" s="1194"/>
      <c r="AF69" s="1194"/>
      <c r="AG69" s="1194"/>
      <c r="AH69" s="1194"/>
      <c r="AI69" s="1194"/>
      <c r="AJ69" s="1194"/>
      <c r="AK69" s="1194"/>
      <c r="AL69" s="1194"/>
      <c r="AM69" s="1194"/>
      <c r="AN69" s="1194"/>
      <c r="AO69" s="1194"/>
      <c r="AP69" s="1194"/>
      <c r="AQ69" s="1194"/>
      <c r="AR69" s="1194"/>
      <c r="AS69" s="1194"/>
      <c r="AT69" s="1194"/>
      <c r="AU69" s="1194"/>
      <c r="AV69" s="1194"/>
      <c r="AW69" s="1194"/>
      <c r="AX69" s="1194"/>
      <c r="AY69" s="1194"/>
      <c r="AZ69" s="1194"/>
      <c r="BA69" s="1194"/>
      <c r="BB69" s="1194"/>
      <c r="BC69" s="1194"/>
      <c r="BD69" s="1194"/>
      <c r="BE69" s="1194"/>
      <c r="BF69" s="1194"/>
      <c r="BG69" s="1194"/>
      <c r="BH69" s="1194"/>
      <c r="BI69" s="1194"/>
      <c r="BJ69" s="1194"/>
      <c r="BK69" s="1194"/>
      <c r="BL69" s="1194"/>
      <c r="BM69" s="1194"/>
      <c r="BN69" s="1194"/>
      <c r="BO69" s="1194"/>
      <c r="BP69" s="1194"/>
      <c r="BQ69" s="1194"/>
      <c r="BR69" s="1194"/>
      <c r="BS69" s="1194"/>
      <c r="BT69" s="1194"/>
      <c r="BU69" s="1194"/>
      <c r="BV69" s="1194"/>
      <c r="BW69" s="1194"/>
      <c r="BX69" s="1194"/>
      <c r="BY69" s="1194"/>
      <c r="BZ69" s="1194"/>
      <c r="CA69" s="1194"/>
      <c r="CB69" s="1194"/>
      <c r="CC69" s="1194"/>
      <c r="CD69" s="1194"/>
      <c r="CE69" s="1194"/>
      <c r="CF69" s="1194"/>
      <c r="CG69" s="1194"/>
      <c r="CH69" s="1194"/>
      <c r="CI69" s="1194"/>
      <c r="CJ69" s="1194"/>
      <c r="CK69" s="1194"/>
      <c r="CL69" s="1194"/>
      <c r="CM69" s="1194"/>
      <c r="CN69" s="1194"/>
      <c r="CO69" s="1194"/>
      <c r="CP69" s="1194"/>
      <c r="CQ69" s="1194"/>
      <c r="CR69" s="1194"/>
      <c r="CS69" s="1194"/>
      <c r="CT69" s="1194"/>
      <c r="CU69" s="1194"/>
      <c r="CV69" s="1194"/>
      <c r="CW69" s="1194"/>
      <c r="CX69" s="1216"/>
      <c r="CY69" s="1212"/>
    </row>
    <row r="70" spans="1:103" s="1760" customFormat="1" ht="15" customHeight="1" x14ac:dyDescent="0.25">
      <c r="A70" s="1759"/>
      <c r="C70" s="1755"/>
      <c r="CY70" s="1761"/>
    </row>
    <row r="71" spans="1:103" ht="15" hidden="1" customHeight="1" x14ac:dyDescent="0.25">
      <c r="A71" s="1150"/>
    </row>
    <row r="72" spans="1:103" ht="15" hidden="1" customHeight="1" x14ac:dyDescent="0.25">
      <c r="A72" s="1150"/>
    </row>
    <row r="73" spans="1:103" ht="15" hidden="1" customHeight="1" x14ac:dyDescent="0.25">
      <c r="A73" s="1150"/>
    </row>
    <row r="74" spans="1:103" ht="15" hidden="1" customHeight="1" x14ac:dyDescent="0.25">
      <c r="A74" s="1150"/>
    </row>
    <row r="75" spans="1:103" ht="15" hidden="1" customHeight="1" x14ac:dyDescent="0.25">
      <c r="A75" s="1150"/>
    </row>
    <row r="76" spans="1:103" ht="15" hidden="1" customHeight="1" x14ac:dyDescent="0.25">
      <c r="A76" s="1150"/>
    </row>
    <row r="77" spans="1:103" ht="15" hidden="1" customHeight="1" x14ac:dyDescent="0.25">
      <c r="A77" s="1150"/>
    </row>
    <row r="78" spans="1:103" ht="15" hidden="1" customHeight="1" x14ac:dyDescent="0.25">
      <c r="A78" s="1150"/>
    </row>
    <row r="79" spans="1:103" ht="15" hidden="1" customHeight="1" x14ac:dyDescent="0.25">
      <c r="A79" s="1150"/>
    </row>
    <row r="80" spans="1:103" ht="15" hidden="1" customHeight="1" x14ac:dyDescent="0.25">
      <c r="A80" s="1150"/>
    </row>
    <row r="81" spans="1:1" ht="15" hidden="1" customHeight="1" x14ac:dyDescent="0.25">
      <c r="A81" s="1150"/>
    </row>
    <row r="82" spans="1:1" ht="15" hidden="1" customHeight="1" x14ac:dyDescent="0.25">
      <c r="A82" s="1150"/>
    </row>
    <row r="83" spans="1:1" ht="15" hidden="1" customHeight="1" x14ac:dyDescent="0.25">
      <c r="A83" s="1150"/>
    </row>
    <row r="84" spans="1:1" ht="15" hidden="1" customHeight="1" x14ac:dyDescent="0.25">
      <c r="A84" s="1150"/>
    </row>
    <row r="85" spans="1:1" ht="15" hidden="1" customHeight="1" x14ac:dyDescent="0.25">
      <c r="A85" s="1150"/>
    </row>
    <row r="86" spans="1:1" ht="15" hidden="1" customHeight="1" x14ac:dyDescent="0.25">
      <c r="A86" s="1150"/>
    </row>
    <row r="87" spans="1:1" ht="15" hidden="1" customHeight="1" x14ac:dyDescent="0.25">
      <c r="A87" s="1150"/>
    </row>
    <row r="88" spans="1:1" ht="15" hidden="1" customHeight="1" x14ac:dyDescent="0.25">
      <c r="A88" s="1150"/>
    </row>
    <row r="89" spans="1:1" ht="15" hidden="1" customHeight="1" x14ac:dyDescent="0.25">
      <c r="A89" s="1150"/>
    </row>
    <row r="90" spans="1:1" ht="15" hidden="1" customHeight="1" x14ac:dyDescent="0.25">
      <c r="A90" s="1150"/>
    </row>
    <row r="91" spans="1:1" ht="15" hidden="1" customHeight="1" x14ac:dyDescent="0.25">
      <c r="A91" s="1150"/>
    </row>
    <row r="92" spans="1:1" ht="15" hidden="1" customHeight="1" x14ac:dyDescent="0.25">
      <c r="A92" s="1150"/>
    </row>
    <row r="93" spans="1:1" ht="15" hidden="1" customHeight="1" x14ac:dyDescent="0.25">
      <c r="A93" s="1150"/>
    </row>
    <row r="94" spans="1:1" ht="15" hidden="1" customHeight="1" x14ac:dyDescent="0.25">
      <c r="A94" s="1150"/>
    </row>
    <row r="95" spans="1:1" ht="15" hidden="1" customHeight="1" x14ac:dyDescent="0.25">
      <c r="A95" s="1150"/>
    </row>
    <row r="96" spans="1:1" ht="15" hidden="1" customHeight="1" x14ac:dyDescent="0.25">
      <c r="A96" s="1150"/>
    </row>
    <row r="97" spans="1:1" ht="15" hidden="1" customHeight="1" x14ac:dyDescent="0.25">
      <c r="A97" s="1150"/>
    </row>
    <row r="98" spans="1:1" ht="15" hidden="1" customHeight="1" x14ac:dyDescent="0.25">
      <c r="A98" s="1150"/>
    </row>
    <row r="99" spans="1:1" ht="15" hidden="1" customHeight="1" x14ac:dyDescent="0.25">
      <c r="A99" s="1150"/>
    </row>
    <row r="100" spans="1:1" ht="15" hidden="1" customHeight="1" x14ac:dyDescent="0.25">
      <c r="A100" s="1150"/>
    </row>
    <row r="101" spans="1:1" ht="15" hidden="1" customHeight="1" x14ac:dyDescent="0.25">
      <c r="A101" s="1150"/>
    </row>
    <row r="102" spans="1:1" ht="15" hidden="1" customHeight="1" x14ac:dyDescent="0.25">
      <c r="A102" s="1150"/>
    </row>
    <row r="103" spans="1:1" ht="15" hidden="1" customHeight="1" x14ac:dyDescent="0.25">
      <c r="A103" s="1150"/>
    </row>
    <row r="104" spans="1:1" ht="15" hidden="1" customHeight="1" x14ac:dyDescent="0.25">
      <c r="A104" s="1150"/>
    </row>
    <row r="105" spans="1:1" ht="15" hidden="1" customHeight="1" x14ac:dyDescent="0.25">
      <c r="A105" s="1150"/>
    </row>
    <row r="106" spans="1:1" ht="15" hidden="1" customHeight="1" x14ac:dyDescent="0.25">
      <c r="A106" s="1150"/>
    </row>
    <row r="107" spans="1:1" ht="15" hidden="1" customHeight="1" x14ac:dyDescent="0.25">
      <c r="A107" s="1150"/>
    </row>
    <row r="108" spans="1:1" ht="15" hidden="1" customHeight="1" x14ac:dyDescent="0.25">
      <c r="A108" s="1150"/>
    </row>
    <row r="109" spans="1:1" ht="15" hidden="1" customHeight="1" x14ac:dyDescent="0.25">
      <c r="A109" s="1150"/>
    </row>
    <row r="110" spans="1:1" ht="15" hidden="1" customHeight="1" x14ac:dyDescent="0.25">
      <c r="A110" s="1150"/>
    </row>
    <row r="111" spans="1:1" ht="15" hidden="1" customHeight="1" x14ac:dyDescent="0.25">
      <c r="A111" s="1150"/>
    </row>
    <row r="112" spans="1:1" ht="15" hidden="1" customHeight="1" x14ac:dyDescent="0.25">
      <c r="A112" s="1150"/>
    </row>
    <row r="113" spans="1:1" ht="15" hidden="1" customHeight="1" x14ac:dyDescent="0.25">
      <c r="A113" s="1150"/>
    </row>
    <row r="114" spans="1:1" ht="15" hidden="1" customHeight="1" x14ac:dyDescent="0.25">
      <c r="A114" s="1150"/>
    </row>
    <row r="115" spans="1:1" ht="15" hidden="1" customHeight="1" x14ac:dyDescent="0.25">
      <c r="A115" s="1150"/>
    </row>
    <row r="116" spans="1:1" ht="15" hidden="1" customHeight="1" x14ac:dyDescent="0.25">
      <c r="A116" s="1150"/>
    </row>
    <row r="117" spans="1:1" ht="15" hidden="1" customHeight="1" x14ac:dyDescent="0.25">
      <c r="A117" s="1150"/>
    </row>
    <row r="118" spans="1:1" ht="15" hidden="1" customHeight="1" x14ac:dyDescent="0.25">
      <c r="A118" s="1150"/>
    </row>
    <row r="119" spans="1:1" ht="15" hidden="1" customHeight="1" x14ac:dyDescent="0.25">
      <c r="A119" s="1150"/>
    </row>
    <row r="120" spans="1:1" ht="15" hidden="1" customHeight="1" x14ac:dyDescent="0.25">
      <c r="A120" s="1150"/>
    </row>
    <row r="121" spans="1:1" ht="15" hidden="1" customHeight="1" x14ac:dyDescent="0.25">
      <c r="A121" s="1150"/>
    </row>
    <row r="122" spans="1:1" ht="15" hidden="1" customHeight="1" x14ac:dyDescent="0.25">
      <c r="A122" s="1150"/>
    </row>
    <row r="123" spans="1:1" ht="15" hidden="1" customHeight="1" x14ac:dyDescent="0.25">
      <c r="A123" s="1150"/>
    </row>
    <row r="124" spans="1:1" ht="15" hidden="1" customHeight="1" x14ac:dyDescent="0.25">
      <c r="A124" s="1150"/>
    </row>
    <row r="125" spans="1:1" ht="15" hidden="1" customHeight="1" x14ac:dyDescent="0.25">
      <c r="A125" s="1150"/>
    </row>
    <row r="126" spans="1:1" ht="15" hidden="1" customHeight="1" x14ac:dyDescent="0.25">
      <c r="A126" s="1150"/>
    </row>
    <row r="127" spans="1:1" ht="15" hidden="1" customHeight="1" x14ac:dyDescent="0.25">
      <c r="A127" s="1150"/>
    </row>
    <row r="128" spans="1:1" ht="15" hidden="1" customHeight="1" x14ac:dyDescent="0.25">
      <c r="A128" s="1150"/>
    </row>
    <row r="129" spans="1:1" ht="15" hidden="1" customHeight="1" x14ac:dyDescent="0.25">
      <c r="A129" s="1150"/>
    </row>
    <row r="130" spans="1:1" ht="15" hidden="1" customHeight="1" x14ac:dyDescent="0.25">
      <c r="A130" s="1150"/>
    </row>
    <row r="131" spans="1:1" ht="15" hidden="1" customHeight="1" x14ac:dyDescent="0.25">
      <c r="A131" s="1150"/>
    </row>
    <row r="132" spans="1:1" ht="15" hidden="1" customHeight="1" x14ac:dyDescent="0.25">
      <c r="A132" s="1150"/>
    </row>
    <row r="133" spans="1:1" ht="15" hidden="1" customHeight="1" x14ac:dyDescent="0.25">
      <c r="A133" s="1150"/>
    </row>
    <row r="134" spans="1:1" ht="15" hidden="1" customHeight="1" x14ac:dyDescent="0.25">
      <c r="A134" s="1150"/>
    </row>
    <row r="135" spans="1:1" ht="15" hidden="1" customHeight="1" x14ac:dyDescent="0.25">
      <c r="A135" s="1150"/>
    </row>
    <row r="136" spans="1:1" ht="15" hidden="1" customHeight="1" x14ac:dyDescent="0.25">
      <c r="A136" s="1150"/>
    </row>
    <row r="137" spans="1:1" ht="15" hidden="1" customHeight="1" x14ac:dyDescent="0.25">
      <c r="A137" s="1150"/>
    </row>
    <row r="138" spans="1:1" ht="15" hidden="1" customHeight="1" x14ac:dyDescent="0.25">
      <c r="A138" s="1150"/>
    </row>
    <row r="139" spans="1:1" ht="15" hidden="1" customHeight="1" x14ac:dyDescent="0.25">
      <c r="A139" s="1150"/>
    </row>
    <row r="140" spans="1:1" ht="15" hidden="1" customHeight="1" x14ac:dyDescent="0.25">
      <c r="A140" s="1150"/>
    </row>
    <row r="141" spans="1:1" ht="15" hidden="1" customHeight="1" x14ac:dyDescent="0.25">
      <c r="A141" s="1150"/>
    </row>
    <row r="142" spans="1:1" ht="15" hidden="1" customHeight="1" x14ac:dyDescent="0.25">
      <c r="A142" s="1150"/>
    </row>
    <row r="143" spans="1:1" ht="15" hidden="1" customHeight="1" x14ac:dyDescent="0.25">
      <c r="A143" s="1150"/>
    </row>
    <row r="144" spans="1:1" ht="15" hidden="1" customHeight="1" x14ac:dyDescent="0.25">
      <c r="A144" s="1150"/>
    </row>
    <row r="145" spans="1:1" ht="15" hidden="1" customHeight="1" x14ac:dyDescent="0.25">
      <c r="A145" s="1150"/>
    </row>
    <row r="146" spans="1:1" ht="15" hidden="1" customHeight="1" x14ac:dyDescent="0.25">
      <c r="A146" s="1150"/>
    </row>
    <row r="147" spans="1:1" ht="15" hidden="1" customHeight="1" x14ac:dyDescent="0.25">
      <c r="A147" s="1150"/>
    </row>
    <row r="148" spans="1:1" ht="15" hidden="1" customHeight="1" x14ac:dyDescent="0.25">
      <c r="A148" s="1150"/>
    </row>
    <row r="149" spans="1:1" ht="15" hidden="1" customHeight="1" x14ac:dyDescent="0.25">
      <c r="A149" s="1150"/>
    </row>
    <row r="150" spans="1:1" ht="15" hidden="1" customHeight="1" x14ac:dyDescent="0.25">
      <c r="A150" s="1150"/>
    </row>
    <row r="151" spans="1:1" ht="15" hidden="1" customHeight="1" x14ac:dyDescent="0.25">
      <c r="A151" s="1150"/>
    </row>
    <row r="152" spans="1:1" ht="15" hidden="1" customHeight="1" x14ac:dyDescent="0.25">
      <c r="A152" s="1150"/>
    </row>
    <row r="153" spans="1:1" ht="15" hidden="1" customHeight="1" x14ac:dyDescent="0.25">
      <c r="A153" s="1150"/>
    </row>
    <row r="154" spans="1:1" ht="15" hidden="1" customHeight="1" x14ac:dyDescent="0.25">
      <c r="A154" s="1150"/>
    </row>
    <row r="155" spans="1:1" ht="15" hidden="1" customHeight="1" x14ac:dyDescent="0.25">
      <c r="A155" s="1150"/>
    </row>
    <row r="156" spans="1:1" ht="15" hidden="1" customHeight="1" x14ac:dyDescent="0.25">
      <c r="A156" s="1150"/>
    </row>
    <row r="157" spans="1:1" ht="15" hidden="1" customHeight="1" x14ac:dyDescent="0.25">
      <c r="A157" s="1150"/>
    </row>
    <row r="158" spans="1:1" ht="15" hidden="1" customHeight="1" x14ac:dyDescent="0.25">
      <c r="A158" s="1150"/>
    </row>
    <row r="159" spans="1:1" ht="15" hidden="1" customHeight="1" x14ac:dyDescent="0.25">
      <c r="A159" s="1150"/>
    </row>
    <row r="160" spans="1:1" ht="15" hidden="1" customHeight="1" x14ac:dyDescent="0.25">
      <c r="A160" s="1150"/>
    </row>
    <row r="161" spans="1:1" ht="15" hidden="1" customHeight="1" x14ac:dyDescent="0.25">
      <c r="A161" s="1150"/>
    </row>
    <row r="162" spans="1:1" ht="15" hidden="1" customHeight="1" x14ac:dyDescent="0.25">
      <c r="A162" s="1150"/>
    </row>
    <row r="163" spans="1:1" ht="15" hidden="1" customHeight="1" x14ac:dyDescent="0.25">
      <c r="A163" s="1150"/>
    </row>
    <row r="164" spans="1:1" ht="15" hidden="1" customHeight="1" x14ac:dyDescent="0.25">
      <c r="A164" s="1150"/>
    </row>
    <row r="165" spans="1:1" ht="15" hidden="1" customHeight="1" x14ac:dyDescent="0.25">
      <c r="A165" s="1150"/>
    </row>
    <row r="166" spans="1:1" ht="15" hidden="1" customHeight="1" x14ac:dyDescent="0.25">
      <c r="A166" s="1150"/>
    </row>
    <row r="167" spans="1:1" ht="15" hidden="1" customHeight="1" x14ac:dyDescent="0.25">
      <c r="A167" s="1150"/>
    </row>
    <row r="168" spans="1:1" ht="15" hidden="1" customHeight="1" x14ac:dyDescent="0.25">
      <c r="A168" s="1150"/>
    </row>
    <row r="169" spans="1:1" ht="15" hidden="1" customHeight="1" x14ac:dyDescent="0.25">
      <c r="A169" s="1150"/>
    </row>
    <row r="170" spans="1:1" ht="15" hidden="1" customHeight="1" x14ac:dyDescent="0.25">
      <c r="A170" s="1150"/>
    </row>
    <row r="171" spans="1:1" ht="15" hidden="1" customHeight="1" x14ac:dyDescent="0.25">
      <c r="A171" s="1150"/>
    </row>
    <row r="172" spans="1:1" ht="15" hidden="1" customHeight="1" x14ac:dyDescent="0.25">
      <c r="A172" s="1150"/>
    </row>
    <row r="173" spans="1:1" ht="15" hidden="1" customHeight="1" x14ac:dyDescent="0.25">
      <c r="A173" s="1150"/>
    </row>
    <row r="174" spans="1:1" ht="15" hidden="1" customHeight="1" x14ac:dyDescent="0.25">
      <c r="A174" s="1150"/>
    </row>
    <row r="175" spans="1:1" ht="15" hidden="1" customHeight="1" x14ac:dyDescent="0.25">
      <c r="A175" s="1150"/>
    </row>
    <row r="176" spans="1:1" ht="15" hidden="1" customHeight="1" x14ac:dyDescent="0.25">
      <c r="A176" s="1150"/>
    </row>
    <row r="177" spans="1:1" ht="15" hidden="1" customHeight="1" x14ac:dyDescent="0.25">
      <c r="A177" s="1150"/>
    </row>
    <row r="178" spans="1:1" ht="15" hidden="1" customHeight="1" x14ac:dyDescent="0.25">
      <c r="A178" s="1150"/>
    </row>
    <row r="179" spans="1:1" ht="15" hidden="1" customHeight="1" x14ac:dyDescent="0.25">
      <c r="A179" s="1150"/>
    </row>
    <row r="180" spans="1:1" ht="15" hidden="1" customHeight="1" x14ac:dyDescent="0.25">
      <c r="A180" s="1150"/>
    </row>
    <row r="181" spans="1:1" ht="15" hidden="1" customHeight="1" x14ac:dyDescent="0.25">
      <c r="A181" s="1150"/>
    </row>
    <row r="182" spans="1:1" ht="15" hidden="1" customHeight="1" x14ac:dyDescent="0.25">
      <c r="A182" s="1150"/>
    </row>
    <row r="183" spans="1:1" ht="15" hidden="1" customHeight="1" x14ac:dyDescent="0.25">
      <c r="A183" s="1150"/>
    </row>
    <row r="184" spans="1:1" ht="15" hidden="1" customHeight="1" x14ac:dyDescent="0.25">
      <c r="A184" s="1150"/>
    </row>
    <row r="185" spans="1:1" ht="15" hidden="1" customHeight="1" x14ac:dyDescent="0.25">
      <c r="A185" s="1150"/>
    </row>
    <row r="186" spans="1:1" ht="15" hidden="1" customHeight="1" x14ac:dyDescent="0.25">
      <c r="A186" s="1150"/>
    </row>
    <row r="187" spans="1:1" ht="15" hidden="1" customHeight="1" x14ac:dyDescent="0.25">
      <c r="A187" s="1150"/>
    </row>
    <row r="188" spans="1:1" ht="15" hidden="1" customHeight="1" x14ac:dyDescent="0.25">
      <c r="A188" s="1150"/>
    </row>
    <row r="189" spans="1:1" ht="15" hidden="1" customHeight="1" x14ac:dyDescent="0.25">
      <c r="A189" s="1150"/>
    </row>
    <row r="190" spans="1:1" ht="15" hidden="1" customHeight="1" x14ac:dyDescent="0.25">
      <c r="A190" s="1150"/>
    </row>
    <row r="191" spans="1:1" ht="15" hidden="1" customHeight="1" x14ac:dyDescent="0.25">
      <c r="A191" s="1150"/>
    </row>
    <row r="192" spans="1:1" ht="15" hidden="1" customHeight="1" x14ac:dyDescent="0.25">
      <c r="A192" s="1150"/>
    </row>
    <row r="193" spans="1:1" ht="15" hidden="1" customHeight="1" x14ac:dyDescent="0.25">
      <c r="A193" s="1150"/>
    </row>
    <row r="194" spans="1:1" ht="15" hidden="1" customHeight="1" x14ac:dyDescent="0.25">
      <c r="A194" s="1150"/>
    </row>
    <row r="195" spans="1:1" ht="15" hidden="1" customHeight="1" x14ac:dyDescent="0.25">
      <c r="A195" s="1150"/>
    </row>
    <row r="196" spans="1:1" ht="15" hidden="1" customHeight="1" x14ac:dyDescent="0.25">
      <c r="A196" s="1150"/>
    </row>
    <row r="197" spans="1:1" ht="15" hidden="1" customHeight="1" x14ac:dyDescent="0.25">
      <c r="A197" s="1150"/>
    </row>
    <row r="198" spans="1:1" ht="15" hidden="1" customHeight="1" x14ac:dyDescent="0.25">
      <c r="A198" s="1150"/>
    </row>
    <row r="199" spans="1:1" ht="15" hidden="1" customHeight="1" x14ac:dyDescent="0.25">
      <c r="A199" s="1150"/>
    </row>
    <row r="200" spans="1:1" ht="15" hidden="1" customHeight="1" x14ac:dyDescent="0.25">
      <c r="A200" s="1150"/>
    </row>
    <row r="201" spans="1:1" ht="15" hidden="1" customHeight="1" x14ac:dyDescent="0.25">
      <c r="A201" s="1150"/>
    </row>
    <row r="202" spans="1:1" ht="15" hidden="1" customHeight="1" x14ac:dyDescent="0.25">
      <c r="A202" s="1150"/>
    </row>
    <row r="203" spans="1:1" ht="15" hidden="1" customHeight="1" x14ac:dyDescent="0.25">
      <c r="A203" s="1150"/>
    </row>
    <row r="204" spans="1:1" ht="15" hidden="1" customHeight="1" x14ac:dyDescent="0.25">
      <c r="A204" s="1150"/>
    </row>
    <row r="205" spans="1:1" ht="15" hidden="1" customHeight="1" x14ac:dyDescent="0.25">
      <c r="A205" s="1150"/>
    </row>
    <row r="206" spans="1:1" ht="15" hidden="1" customHeight="1" x14ac:dyDescent="0.25">
      <c r="A206" s="1150"/>
    </row>
    <row r="207" spans="1:1" ht="15" hidden="1" customHeight="1" x14ac:dyDescent="0.25">
      <c r="A207" s="1150"/>
    </row>
    <row r="208" spans="1:1" ht="15" hidden="1" customHeight="1" x14ac:dyDescent="0.25">
      <c r="A208" s="1150"/>
    </row>
    <row r="209" spans="1:1" ht="15" hidden="1" customHeight="1" x14ac:dyDescent="0.25">
      <c r="A209" s="1150"/>
    </row>
    <row r="210" spans="1:1" ht="15" hidden="1" customHeight="1" x14ac:dyDescent="0.25">
      <c r="A210" s="1150"/>
    </row>
    <row r="211" spans="1:1" ht="15" hidden="1" customHeight="1" x14ac:dyDescent="0.25">
      <c r="A211" s="1150"/>
    </row>
    <row r="212" spans="1:1" ht="15" hidden="1" customHeight="1" x14ac:dyDescent="0.25">
      <c r="A212" s="1150"/>
    </row>
    <row r="213" spans="1:1" ht="15" hidden="1" customHeight="1" x14ac:dyDescent="0.25">
      <c r="A213" s="1150"/>
    </row>
    <row r="214" spans="1:1" ht="15" hidden="1" customHeight="1" x14ac:dyDescent="0.25">
      <c r="A214" s="1150"/>
    </row>
    <row r="215" spans="1:1" ht="15" hidden="1" customHeight="1" x14ac:dyDescent="0.25">
      <c r="A215" s="1150"/>
    </row>
    <row r="216" spans="1:1" ht="15" hidden="1" customHeight="1" x14ac:dyDescent="0.25">
      <c r="A216" s="1150"/>
    </row>
    <row r="217" spans="1:1" ht="15" hidden="1" customHeight="1" x14ac:dyDescent="0.25">
      <c r="A217" s="1150"/>
    </row>
    <row r="218" spans="1:1" ht="15" hidden="1" customHeight="1" x14ac:dyDescent="0.25">
      <c r="A218" s="1150"/>
    </row>
    <row r="219" spans="1:1" ht="15" hidden="1" customHeight="1" x14ac:dyDescent="0.25">
      <c r="A219" s="1150"/>
    </row>
    <row r="220" spans="1:1" ht="15" hidden="1" customHeight="1" x14ac:dyDescent="0.25">
      <c r="A220" s="1150"/>
    </row>
    <row r="221" spans="1:1" ht="15" hidden="1" customHeight="1" x14ac:dyDescent="0.25">
      <c r="A221" s="1150"/>
    </row>
    <row r="222" spans="1:1" ht="15" hidden="1" customHeight="1" x14ac:dyDescent="0.25">
      <c r="A222" s="1150"/>
    </row>
    <row r="223" spans="1:1" ht="15" hidden="1" customHeight="1" x14ac:dyDescent="0.25">
      <c r="A223" s="1150"/>
    </row>
    <row r="224" spans="1:1" ht="15" hidden="1" customHeight="1" x14ac:dyDescent="0.25">
      <c r="A224" s="1150"/>
    </row>
    <row r="225" spans="1:1" ht="15" hidden="1" customHeight="1" x14ac:dyDescent="0.25">
      <c r="A225" s="1150"/>
    </row>
    <row r="226" spans="1:1" ht="15" hidden="1" customHeight="1" x14ac:dyDescent="0.25">
      <c r="A226" s="1150"/>
    </row>
    <row r="227" spans="1:1" ht="15" hidden="1" customHeight="1" x14ac:dyDescent="0.25">
      <c r="A227" s="1150"/>
    </row>
    <row r="228" spans="1:1" ht="15" hidden="1" customHeight="1" x14ac:dyDescent="0.25">
      <c r="A228" s="1150"/>
    </row>
    <row r="229" spans="1:1" ht="15" hidden="1" customHeight="1" x14ac:dyDescent="0.25">
      <c r="A229" s="1150"/>
    </row>
    <row r="230" spans="1:1" ht="15" hidden="1" customHeight="1" x14ac:dyDescent="0.25">
      <c r="A230" s="1150"/>
    </row>
    <row r="231" spans="1:1" ht="15" hidden="1" customHeight="1" x14ac:dyDescent="0.25">
      <c r="A231" s="1150"/>
    </row>
    <row r="232" spans="1:1" ht="15" hidden="1" customHeight="1" x14ac:dyDescent="0.25">
      <c r="A232" s="1150"/>
    </row>
    <row r="233" spans="1:1" ht="15" hidden="1" customHeight="1" x14ac:dyDescent="0.25">
      <c r="A233" s="1150"/>
    </row>
    <row r="234" spans="1:1" ht="15" hidden="1" customHeight="1" x14ac:dyDescent="0.25">
      <c r="A234" s="1150"/>
    </row>
    <row r="235" spans="1:1" ht="15" hidden="1" customHeight="1" x14ac:dyDescent="0.25">
      <c r="A235" s="1150"/>
    </row>
    <row r="236" spans="1:1" ht="15" hidden="1" customHeight="1" x14ac:dyDescent="0.25">
      <c r="A236" s="1150"/>
    </row>
    <row r="237" spans="1:1" ht="15" hidden="1" customHeight="1" x14ac:dyDescent="0.25">
      <c r="A237" s="1150"/>
    </row>
    <row r="238" spans="1:1" ht="15" hidden="1" customHeight="1" x14ac:dyDescent="0.25">
      <c r="A238" s="1150"/>
    </row>
    <row r="239" spans="1:1" ht="15" hidden="1" customHeight="1" x14ac:dyDescent="0.25">
      <c r="A239" s="1150"/>
    </row>
    <row r="240" spans="1:1" ht="15" hidden="1" customHeight="1" x14ac:dyDescent="0.25">
      <c r="A240" s="1150"/>
    </row>
    <row r="241" spans="1:1" ht="15" hidden="1" customHeight="1" x14ac:dyDescent="0.25">
      <c r="A241" s="1150"/>
    </row>
    <row r="242" spans="1:1" ht="15" hidden="1" customHeight="1" x14ac:dyDescent="0.25">
      <c r="A242" s="1150"/>
    </row>
    <row r="243" spans="1:1" ht="15" hidden="1" customHeight="1" x14ac:dyDescent="0.25">
      <c r="A243" s="1150"/>
    </row>
    <row r="244" spans="1:1" ht="15" hidden="1" customHeight="1" x14ac:dyDescent="0.25">
      <c r="A244" s="1150"/>
    </row>
    <row r="245" spans="1:1" ht="15" hidden="1" customHeight="1" x14ac:dyDescent="0.25">
      <c r="A245" s="1150"/>
    </row>
    <row r="246" spans="1:1" ht="15" hidden="1" customHeight="1" x14ac:dyDescent="0.25">
      <c r="A246" s="1150"/>
    </row>
    <row r="247" spans="1:1" ht="15" hidden="1" customHeight="1" x14ac:dyDescent="0.25">
      <c r="A247" s="1150"/>
    </row>
    <row r="248" spans="1:1" ht="15" hidden="1" customHeight="1" x14ac:dyDescent="0.25">
      <c r="A248" s="1150"/>
    </row>
    <row r="249" spans="1:1" ht="15" hidden="1" customHeight="1" x14ac:dyDescent="0.25">
      <c r="A249" s="1150"/>
    </row>
    <row r="250" spans="1:1" ht="15" hidden="1" customHeight="1" x14ac:dyDescent="0.25">
      <c r="A250" s="1150"/>
    </row>
    <row r="251" spans="1:1" ht="15" hidden="1" customHeight="1" x14ac:dyDescent="0.25">
      <c r="A251" s="1150"/>
    </row>
    <row r="252" spans="1:1" ht="15" hidden="1" customHeight="1" x14ac:dyDescent="0.25">
      <c r="A252" s="1150"/>
    </row>
    <row r="253" spans="1:1" ht="15" hidden="1" customHeight="1" x14ac:dyDescent="0.25">
      <c r="A253" s="1150"/>
    </row>
    <row r="254" spans="1:1" ht="15" hidden="1" customHeight="1" x14ac:dyDescent="0.25">
      <c r="A254" s="1150"/>
    </row>
    <row r="255" spans="1:1" ht="15" hidden="1" customHeight="1" x14ac:dyDescent="0.25">
      <c r="A255" s="1150"/>
    </row>
    <row r="256" spans="1:1" ht="15" hidden="1" customHeight="1" x14ac:dyDescent="0.25">
      <c r="A256" s="1150"/>
    </row>
    <row r="257" spans="1:1" ht="15" hidden="1" customHeight="1" x14ac:dyDescent="0.25">
      <c r="A257" s="1150"/>
    </row>
    <row r="258" spans="1:1" ht="15" hidden="1" customHeight="1" x14ac:dyDescent="0.25">
      <c r="A258" s="1150"/>
    </row>
    <row r="259" spans="1:1" ht="15" hidden="1" customHeight="1" x14ac:dyDescent="0.25">
      <c r="A259" s="1150"/>
    </row>
    <row r="260" spans="1:1" ht="15" hidden="1" customHeight="1" x14ac:dyDescent="0.25">
      <c r="A260" s="1150"/>
    </row>
    <row r="261" spans="1:1" ht="15" hidden="1" customHeight="1" x14ac:dyDescent="0.25">
      <c r="A261" s="1150"/>
    </row>
    <row r="262" spans="1:1" ht="15" hidden="1" customHeight="1" x14ac:dyDescent="0.25">
      <c r="A262" s="1150"/>
    </row>
    <row r="263" spans="1:1" ht="15" hidden="1" customHeight="1" x14ac:dyDescent="0.25">
      <c r="A263" s="1150"/>
    </row>
    <row r="264" spans="1:1" ht="15" hidden="1" customHeight="1" x14ac:dyDescent="0.25">
      <c r="A264" s="1150"/>
    </row>
    <row r="265" spans="1:1" ht="15" hidden="1" customHeight="1" x14ac:dyDescent="0.25">
      <c r="A265" s="1150"/>
    </row>
    <row r="266" spans="1:1" ht="15" hidden="1" customHeight="1" x14ac:dyDescent="0.25">
      <c r="A266" s="1150"/>
    </row>
    <row r="267" spans="1:1" ht="15" hidden="1" customHeight="1" x14ac:dyDescent="0.25">
      <c r="A267" s="1150"/>
    </row>
    <row r="268" spans="1:1" ht="15" hidden="1" customHeight="1" x14ac:dyDescent="0.25">
      <c r="A268" s="1150"/>
    </row>
    <row r="269" spans="1:1" ht="15" hidden="1" customHeight="1" x14ac:dyDescent="0.25">
      <c r="A269" s="1150"/>
    </row>
    <row r="270" spans="1:1" ht="15" hidden="1" customHeight="1" x14ac:dyDescent="0.25">
      <c r="A270" s="1150"/>
    </row>
    <row r="271" spans="1:1" ht="15" hidden="1" customHeight="1" x14ac:dyDescent="0.25">
      <c r="A271" s="1150"/>
    </row>
    <row r="272" spans="1:1" ht="15" hidden="1" customHeight="1" x14ac:dyDescent="0.25">
      <c r="A272" s="1150"/>
    </row>
    <row r="273" spans="1:1" ht="15" hidden="1" customHeight="1" x14ac:dyDescent="0.25">
      <c r="A273" s="1150"/>
    </row>
    <row r="274" spans="1:1" ht="15" hidden="1" customHeight="1" x14ac:dyDescent="0.25">
      <c r="A274" s="1150"/>
    </row>
    <row r="275" spans="1:1" ht="15" hidden="1" customHeight="1" x14ac:dyDescent="0.25">
      <c r="A275" s="1150"/>
    </row>
    <row r="276" spans="1:1" ht="15" hidden="1" customHeight="1" x14ac:dyDescent="0.25">
      <c r="A276" s="1150"/>
    </row>
    <row r="277" spans="1:1" ht="15" hidden="1" customHeight="1" x14ac:dyDescent="0.25">
      <c r="A277" s="1150"/>
    </row>
    <row r="278" spans="1:1" ht="15" hidden="1" customHeight="1" x14ac:dyDescent="0.25">
      <c r="A278" s="1150"/>
    </row>
    <row r="279" spans="1:1" ht="15" hidden="1" customHeight="1" x14ac:dyDescent="0.25">
      <c r="A279" s="1150"/>
    </row>
    <row r="280" spans="1:1" ht="15" hidden="1" customHeight="1" x14ac:dyDescent="0.25">
      <c r="A280" s="1150"/>
    </row>
    <row r="281" spans="1:1" ht="15" hidden="1" customHeight="1" x14ac:dyDescent="0.25">
      <c r="A281" s="1150"/>
    </row>
    <row r="282" spans="1:1" ht="15" hidden="1" customHeight="1" x14ac:dyDescent="0.25">
      <c r="A282" s="1150"/>
    </row>
    <row r="283" spans="1:1" ht="15" hidden="1" customHeight="1" x14ac:dyDescent="0.25">
      <c r="A283" s="1150"/>
    </row>
    <row r="284" spans="1:1" ht="15" hidden="1" customHeight="1" x14ac:dyDescent="0.25">
      <c r="A284" s="1150"/>
    </row>
    <row r="285" spans="1:1" ht="15" hidden="1" customHeight="1" x14ac:dyDescent="0.25">
      <c r="A285" s="1150"/>
    </row>
    <row r="286" spans="1:1" ht="15" hidden="1" customHeight="1" x14ac:dyDescent="0.25">
      <c r="A286" s="1150"/>
    </row>
    <row r="287" spans="1:1" ht="15" hidden="1" customHeight="1" x14ac:dyDescent="0.25">
      <c r="A287" s="1150"/>
    </row>
    <row r="288" spans="1:1" ht="15" hidden="1" customHeight="1" x14ac:dyDescent="0.25">
      <c r="A288" s="1150"/>
    </row>
    <row r="289" spans="1:1" ht="15" hidden="1" customHeight="1" x14ac:dyDescent="0.25">
      <c r="A289" s="1150"/>
    </row>
    <row r="290" spans="1:1" ht="15" hidden="1" customHeight="1" x14ac:dyDescent="0.25">
      <c r="A290" s="1150"/>
    </row>
    <row r="291" spans="1:1" ht="15" hidden="1" customHeight="1" x14ac:dyDescent="0.25">
      <c r="A291" s="1150"/>
    </row>
    <row r="292" spans="1:1" ht="15" hidden="1" customHeight="1" x14ac:dyDescent="0.25">
      <c r="A292" s="1150"/>
    </row>
    <row r="293" spans="1:1" ht="15" hidden="1" customHeight="1" x14ac:dyDescent="0.25">
      <c r="A293" s="1150"/>
    </row>
    <row r="294" spans="1:1" ht="15" hidden="1" customHeight="1" x14ac:dyDescent="0.25">
      <c r="A294" s="1150"/>
    </row>
    <row r="295" spans="1:1" ht="15" hidden="1" customHeight="1" x14ac:dyDescent="0.25">
      <c r="A295" s="1150"/>
    </row>
    <row r="296" spans="1:1" ht="15" hidden="1" customHeight="1" x14ac:dyDescent="0.25">
      <c r="A296" s="1150"/>
    </row>
    <row r="297" spans="1:1" ht="15" hidden="1" customHeight="1" x14ac:dyDescent="0.25">
      <c r="A297" s="1150"/>
    </row>
    <row r="298" spans="1:1" ht="15" hidden="1" customHeight="1" x14ac:dyDescent="0.25">
      <c r="A298" s="1150"/>
    </row>
    <row r="299" spans="1:1" ht="15" hidden="1" customHeight="1" x14ac:dyDescent="0.25">
      <c r="A299" s="1150"/>
    </row>
    <row r="300" spans="1:1" ht="15" hidden="1" customHeight="1" x14ac:dyDescent="0.25">
      <c r="A300" s="1150"/>
    </row>
    <row r="301" spans="1:1" ht="15" hidden="1" customHeight="1" x14ac:dyDescent="0.25">
      <c r="A301" s="1150"/>
    </row>
    <row r="302" spans="1:1" ht="15" hidden="1" customHeight="1" x14ac:dyDescent="0.25">
      <c r="A302" s="1150"/>
    </row>
    <row r="303" spans="1:1" ht="15" hidden="1" customHeight="1" x14ac:dyDescent="0.25">
      <c r="A303" s="1150"/>
    </row>
    <row r="304" spans="1:1" ht="15" hidden="1" customHeight="1" x14ac:dyDescent="0.25">
      <c r="A304" s="1150"/>
    </row>
    <row r="305" spans="1:1" ht="15" hidden="1" customHeight="1" x14ac:dyDescent="0.25">
      <c r="A305" s="1150"/>
    </row>
    <row r="306" spans="1:1" ht="15" hidden="1" customHeight="1" x14ac:dyDescent="0.25">
      <c r="A306" s="1150"/>
    </row>
    <row r="307" spans="1:1" ht="15" hidden="1" customHeight="1" x14ac:dyDescent="0.25">
      <c r="A307" s="1150"/>
    </row>
    <row r="308" spans="1:1" ht="15" hidden="1" customHeight="1" x14ac:dyDescent="0.25">
      <c r="A308" s="1150"/>
    </row>
    <row r="309" spans="1:1" ht="15" hidden="1" customHeight="1" x14ac:dyDescent="0.25">
      <c r="A309" s="1150"/>
    </row>
    <row r="310" spans="1:1" ht="15" hidden="1" customHeight="1" x14ac:dyDescent="0.25">
      <c r="A310" s="1150"/>
    </row>
    <row r="311" spans="1:1" ht="15" hidden="1" customHeight="1" x14ac:dyDescent="0.25">
      <c r="A311" s="1150"/>
    </row>
    <row r="312" spans="1:1" ht="15" hidden="1" customHeight="1" x14ac:dyDescent="0.25">
      <c r="A312" s="1150"/>
    </row>
    <row r="313" spans="1:1" ht="15" hidden="1" customHeight="1" x14ac:dyDescent="0.25">
      <c r="A313" s="1150"/>
    </row>
    <row r="314" spans="1:1" ht="15" hidden="1" customHeight="1" x14ac:dyDescent="0.25">
      <c r="A314" s="1150"/>
    </row>
    <row r="315" spans="1:1" ht="15" hidden="1" customHeight="1" x14ac:dyDescent="0.25">
      <c r="A315" s="1150"/>
    </row>
    <row r="316" spans="1:1" ht="15" hidden="1" customHeight="1" x14ac:dyDescent="0.25">
      <c r="A316" s="1150"/>
    </row>
    <row r="317" spans="1:1" ht="15" hidden="1" customHeight="1" x14ac:dyDescent="0.25">
      <c r="A317" s="1150"/>
    </row>
    <row r="318" spans="1:1" ht="15" hidden="1" customHeight="1" x14ac:dyDescent="0.25">
      <c r="A318" s="1150"/>
    </row>
    <row r="319" spans="1:1" ht="15" hidden="1" customHeight="1" x14ac:dyDescent="0.25">
      <c r="A319" s="1150"/>
    </row>
    <row r="320" spans="1:1" ht="15" hidden="1" customHeight="1" x14ac:dyDescent="0.25">
      <c r="A320" s="1150"/>
    </row>
    <row r="321" spans="1:1" ht="15" hidden="1" customHeight="1" x14ac:dyDescent="0.25">
      <c r="A321" s="1150"/>
    </row>
    <row r="322" spans="1:1" ht="15" hidden="1" customHeight="1" x14ac:dyDescent="0.25">
      <c r="A322" s="1150"/>
    </row>
    <row r="323" spans="1:1" ht="15" hidden="1" customHeight="1" x14ac:dyDescent="0.25">
      <c r="A323" s="1150"/>
    </row>
    <row r="324" spans="1:1" ht="15" hidden="1" customHeight="1" x14ac:dyDescent="0.25">
      <c r="A324" s="1150"/>
    </row>
    <row r="325" spans="1:1" ht="15" hidden="1" customHeight="1" x14ac:dyDescent="0.25">
      <c r="A325" s="1150"/>
    </row>
    <row r="326" spans="1:1" ht="15" hidden="1" customHeight="1" x14ac:dyDescent="0.25">
      <c r="A326" s="1150"/>
    </row>
    <row r="327" spans="1:1" ht="15" hidden="1" customHeight="1" x14ac:dyDescent="0.25">
      <c r="A327" s="1150"/>
    </row>
    <row r="328" spans="1:1" ht="15" hidden="1" customHeight="1" x14ac:dyDescent="0.25">
      <c r="A328" s="1150"/>
    </row>
    <row r="329" spans="1:1" ht="15" hidden="1" customHeight="1" x14ac:dyDescent="0.25">
      <c r="A329" s="1150"/>
    </row>
    <row r="330" spans="1:1" ht="15" hidden="1" customHeight="1" x14ac:dyDescent="0.25">
      <c r="A330" s="1150"/>
    </row>
    <row r="331" spans="1:1" ht="15" hidden="1" customHeight="1" x14ac:dyDescent="0.25">
      <c r="A331" s="1150"/>
    </row>
    <row r="332" spans="1:1" ht="15" hidden="1" customHeight="1" x14ac:dyDescent="0.25">
      <c r="A332" s="1150"/>
    </row>
    <row r="333" spans="1:1" ht="15" hidden="1" customHeight="1" x14ac:dyDescent="0.25">
      <c r="A333" s="1150"/>
    </row>
    <row r="334" spans="1:1" ht="15" hidden="1" customHeight="1" x14ac:dyDescent="0.25">
      <c r="A334" s="1150"/>
    </row>
    <row r="335" spans="1:1" ht="15" hidden="1" customHeight="1" x14ac:dyDescent="0.25">
      <c r="A335" s="1150"/>
    </row>
    <row r="336" spans="1:1" ht="15" hidden="1" customHeight="1" x14ac:dyDescent="0.25">
      <c r="A336" s="1150"/>
    </row>
    <row r="337" spans="1:1" ht="15" hidden="1" customHeight="1" x14ac:dyDescent="0.25">
      <c r="A337" s="1150"/>
    </row>
    <row r="338" spans="1:1" ht="15" hidden="1" customHeight="1" x14ac:dyDescent="0.25">
      <c r="A338" s="1150"/>
    </row>
    <row r="339" spans="1:1" ht="15" hidden="1" customHeight="1" x14ac:dyDescent="0.25">
      <c r="A339" s="1150"/>
    </row>
    <row r="340" spans="1:1" ht="15" hidden="1" customHeight="1" x14ac:dyDescent="0.25">
      <c r="A340" s="1150"/>
    </row>
    <row r="341" spans="1:1" ht="15" hidden="1" customHeight="1" x14ac:dyDescent="0.25">
      <c r="A341" s="1150"/>
    </row>
    <row r="342" spans="1:1" ht="15" hidden="1" customHeight="1" x14ac:dyDescent="0.25">
      <c r="A342" s="1150"/>
    </row>
    <row r="343" spans="1:1" ht="15" hidden="1" customHeight="1" x14ac:dyDescent="0.25">
      <c r="A343" s="1150"/>
    </row>
    <row r="344" spans="1:1" ht="15" hidden="1" customHeight="1" x14ac:dyDescent="0.25">
      <c r="A344" s="1150"/>
    </row>
    <row r="345" spans="1:1" ht="15" hidden="1" customHeight="1" x14ac:dyDescent="0.25">
      <c r="A345" s="1150"/>
    </row>
    <row r="346" spans="1:1" ht="15" hidden="1" customHeight="1" x14ac:dyDescent="0.25">
      <c r="A346" s="1150"/>
    </row>
    <row r="347" spans="1:1" ht="15" hidden="1" customHeight="1" x14ac:dyDescent="0.25">
      <c r="A347" s="1150"/>
    </row>
    <row r="348" spans="1:1" ht="15" hidden="1" customHeight="1" x14ac:dyDescent="0.25">
      <c r="A348" s="1150"/>
    </row>
    <row r="349" spans="1:1" ht="15" hidden="1" customHeight="1" x14ac:dyDescent="0.25">
      <c r="A349" s="1150"/>
    </row>
    <row r="350" spans="1:1" ht="15" hidden="1" customHeight="1" x14ac:dyDescent="0.25"/>
    <row r="351" spans="1:1" ht="15" hidden="1" customHeight="1" x14ac:dyDescent="0.25"/>
    <row r="352" spans="1:1" ht="15" hidden="1" customHeight="1" x14ac:dyDescent="0.25"/>
    <row r="353" ht="15" hidden="1" customHeight="1" x14ac:dyDescent="0.25"/>
    <row r="354" ht="15" hidden="1" customHeight="1" x14ac:dyDescent="0.25"/>
    <row r="355" ht="15" hidden="1" customHeight="1" x14ac:dyDescent="0.25"/>
    <row r="356" ht="15" hidden="1" customHeight="1" x14ac:dyDescent="0.25"/>
    <row r="357" ht="15" hidden="1" customHeight="1" x14ac:dyDescent="0.25"/>
    <row r="358" ht="15" hidden="1" customHeight="1" x14ac:dyDescent="0.25"/>
    <row r="359" ht="15" hidden="1" customHeight="1" x14ac:dyDescent="0.25"/>
    <row r="360" ht="15" hidden="1" customHeight="1" x14ac:dyDescent="0.25"/>
    <row r="361" ht="15" hidden="1" customHeight="1" x14ac:dyDescent="0.25"/>
    <row r="362" ht="15" hidden="1" customHeight="1" x14ac:dyDescent="0.25"/>
    <row r="363" ht="15" hidden="1" customHeight="1" x14ac:dyDescent="0.25"/>
    <row r="364" ht="15" hidden="1" customHeight="1" x14ac:dyDescent="0.25"/>
    <row r="365" ht="15" hidden="1" customHeight="1" x14ac:dyDescent="0.25"/>
    <row r="366" ht="15" hidden="1" customHeight="1" x14ac:dyDescent="0.25"/>
    <row r="367" ht="15" hidden="1" customHeight="1" x14ac:dyDescent="0.25"/>
    <row r="368" ht="15" hidden="1" customHeight="1" x14ac:dyDescent="0.25"/>
    <row r="369" ht="15" hidden="1" customHeight="1" x14ac:dyDescent="0.25"/>
    <row r="370" ht="15" hidden="1" customHeight="1" x14ac:dyDescent="0.25"/>
    <row r="371" ht="15" hidden="1" customHeight="1" x14ac:dyDescent="0.25"/>
    <row r="372" ht="15" hidden="1" customHeight="1" x14ac:dyDescent="0.25"/>
    <row r="373" ht="15" hidden="1" customHeight="1" x14ac:dyDescent="0.25"/>
    <row r="374" ht="15" hidden="1" customHeight="1" x14ac:dyDescent="0.25"/>
    <row r="375" ht="15" hidden="1" customHeight="1" x14ac:dyDescent="0.25"/>
    <row r="376" ht="15" hidden="1" customHeight="1" x14ac:dyDescent="0.25"/>
    <row r="377" ht="15" hidden="1" customHeight="1" x14ac:dyDescent="0.25"/>
    <row r="378" ht="15" hidden="1" customHeight="1" x14ac:dyDescent="0.25"/>
    <row r="379" ht="15" hidden="1" customHeight="1" x14ac:dyDescent="0.25"/>
    <row r="380" ht="15" hidden="1" customHeight="1" x14ac:dyDescent="0.25"/>
    <row r="381" ht="15" hidden="1" customHeight="1" x14ac:dyDescent="0.25"/>
    <row r="382" ht="15" hidden="1" customHeight="1" x14ac:dyDescent="0.25"/>
    <row r="383" ht="15" hidden="1" customHeight="1" x14ac:dyDescent="0.25"/>
    <row r="384" ht="15" hidden="1" customHeight="1" x14ac:dyDescent="0.25"/>
    <row r="385" ht="15" hidden="1" customHeight="1" x14ac:dyDescent="0.25"/>
    <row r="386" ht="15" hidden="1" customHeight="1" x14ac:dyDescent="0.25"/>
    <row r="387" ht="15" hidden="1" customHeight="1" x14ac:dyDescent="0.25"/>
    <row r="388" ht="15" hidden="1" customHeight="1" x14ac:dyDescent="0.25"/>
  </sheetData>
  <dataValidations count="3">
    <dataValidation type="list" allowBlank="1" showInputMessage="1" showErrorMessage="1" sqref="C4:CX4 C7:CX7">
      <formula1>YesNo</formula1>
    </dataValidation>
    <dataValidation type="list" allowBlank="1" showInputMessage="1" showErrorMessage="1" sqref="C5:CX5">
      <formula1>ConnectedCounterparties</formula1>
    </dataValidation>
    <dataValidation type="list" allowBlank="1" showInputMessage="1" showErrorMessage="1" sqref="C6:CX6">
      <formula1>LECounterparty</formula1>
    </dataValidation>
  </dataValidations>
  <pageMargins left="0.70866141732283472" right="0.70866141732283472" top="0.74803149606299213" bottom="0.74803149606299213" header="0.31496062992125984" footer="0.31496062992125984"/>
  <pageSetup paperSize="9" scale="36" fitToHeight="0" pageOrder="overThenDown" orientation="landscape" r:id="rId1"/>
  <headerFooter>
    <oddHeader>&amp;L&amp;"Segoe UI,Bold"&amp;14Basel Committee on Banking Supervision
Basel III monitoring template&amp;C&amp;14&amp;F
&amp;A&amp;R&amp;"Segoe UI,Bold"&amp;14Confidential when completed</oddHeader>
    <oddFooter>&amp;L&amp;14&amp;D  &amp;T&amp;R&amp;14Page &amp;P of &amp;N</oddFooter>
  </headerFooter>
  <colBreaks count="9" manualBreakCount="9">
    <brk id="12" max="82" man="1"/>
    <brk id="22" max="82" man="1"/>
    <brk id="32" max="82" man="1"/>
    <brk id="42" max="82" man="1"/>
    <brk id="52" max="82" man="1"/>
    <brk id="63" max="82" man="1"/>
    <brk id="72" max="82" man="1"/>
    <brk id="83" max="82" man="1"/>
    <brk id="92" max="82" man="1"/>
  </col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19</vt:i4>
      </vt:variant>
      <vt:variant>
        <vt:lpstr>Named Ranges</vt:lpstr>
      </vt:variant>
      <vt:variant>
        <vt:i4>48</vt:i4>
      </vt:variant>
    </vt:vector>
  </HeadingPairs>
  <TitlesOfParts>
    <vt:vector size="67" baseType="lpstr">
      <vt:lpstr>General Info</vt:lpstr>
      <vt:lpstr>Requirements</vt:lpstr>
      <vt:lpstr>DefCap</vt:lpstr>
      <vt:lpstr>DefCap-MI</vt:lpstr>
      <vt:lpstr>Leverage Ratio</vt:lpstr>
      <vt:lpstr>LCR</vt:lpstr>
      <vt:lpstr>NSFR</vt:lpstr>
      <vt:lpstr>OpRisk</vt:lpstr>
      <vt:lpstr>Large exposures</vt:lpstr>
      <vt:lpstr>Sovereign exposures</vt:lpstr>
      <vt:lpstr>IRRBB exposures</vt:lpstr>
      <vt:lpstr>IRRBB capital requirements</vt:lpstr>
      <vt:lpstr>IRRBB IMS</vt:lpstr>
      <vt:lpstr>IRRBB scenarios</vt:lpstr>
      <vt:lpstr>IRRBB questions</vt:lpstr>
      <vt:lpstr>IRRBB calc</vt:lpstr>
      <vt:lpstr>Checks</vt:lpstr>
      <vt:lpstr>Parameters</vt:lpstr>
      <vt:lpstr>IRRBB parameters</vt:lpstr>
      <vt:lpstr>Accounting</vt:lpstr>
      <vt:lpstr>BankType</vt:lpstr>
      <vt:lpstr>BankTypeNumeric</vt:lpstr>
      <vt:lpstr>Basel12</vt:lpstr>
      <vt:lpstr>CCROTC</vt:lpstr>
      <vt:lpstr>CCRSFT</vt:lpstr>
      <vt:lpstr>ConnectedCounterparties</vt:lpstr>
      <vt:lpstr>CreditRisk</vt:lpstr>
      <vt:lpstr>CreditRiskEquity</vt:lpstr>
      <vt:lpstr>CSRBB</vt:lpstr>
      <vt:lpstr>CurrencyCodes</vt:lpstr>
      <vt:lpstr>Group</vt:lpstr>
      <vt:lpstr>LECounterparty</vt:lpstr>
      <vt:lpstr>OpRisk</vt:lpstr>
      <vt:lpstr>Checks!Print_Area</vt:lpstr>
      <vt:lpstr>DefCap!Print_Area</vt:lpstr>
      <vt:lpstr>'DefCap-MI'!Print_Area</vt:lpstr>
      <vt:lpstr>'General Info'!Print_Area</vt:lpstr>
      <vt:lpstr>'IRRBB capital requirements'!Print_Area</vt:lpstr>
      <vt:lpstr>'IRRBB exposures'!Print_Area</vt:lpstr>
      <vt:lpstr>'IRRBB IMS'!Print_Area</vt:lpstr>
      <vt:lpstr>'IRRBB parameters'!Print_Area</vt:lpstr>
      <vt:lpstr>'IRRBB questions'!Print_Area</vt:lpstr>
      <vt:lpstr>'IRRBB scenarios'!Print_Area</vt:lpstr>
      <vt:lpstr>'Large exposures'!Print_Area</vt:lpstr>
      <vt:lpstr>LCR!Print_Area</vt:lpstr>
      <vt:lpstr>'Leverage Ratio'!Print_Area</vt:lpstr>
      <vt:lpstr>NSFR!Print_Area</vt:lpstr>
      <vt:lpstr>OpRisk!Print_Area</vt:lpstr>
      <vt:lpstr>Parameters!Print_Area</vt:lpstr>
      <vt:lpstr>Requirements!Print_Area</vt:lpstr>
      <vt:lpstr>'Sovereign exposures'!Print_Area</vt:lpstr>
      <vt:lpstr>Checks!Print_Titles</vt:lpstr>
      <vt:lpstr>'General Info'!Print_Titles</vt:lpstr>
      <vt:lpstr>'Large exposures'!Print_Titles</vt:lpstr>
      <vt:lpstr>OpRisk!Print_Titles</vt:lpstr>
      <vt:lpstr>Parameters!Print_Titles</vt:lpstr>
      <vt:lpstr>Requirements!Print_Titles</vt:lpstr>
      <vt:lpstr>QNumeric100</vt:lpstr>
      <vt:lpstr>QNumeric3</vt:lpstr>
      <vt:lpstr>QNumeric5</vt:lpstr>
      <vt:lpstr>QNumeric6</vt:lpstr>
      <vt:lpstr>QNumericZ10</vt:lpstr>
      <vt:lpstr>QNumericZ100</vt:lpstr>
      <vt:lpstr>UnitT</vt:lpstr>
      <vt:lpstr>UnitW</vt:lpstr>
      <vt:lpstr>YesNo</vt:lpstr>
      <vt:lpstr>YesNoNA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Sprecher, Prisca</dc:creator>
  <cp:lastModifiedBy>Sprecher, Prisca</cp:lastModifiedBy>
  <cp:lastPrinted>2015-07-29T16:31:42Z</cp:lastPrinted>
  <dcterms:created xsi:type="dcterms:W3CDTF">2004-05-06T15:11:03Z</dcterms:created>
  <dcterms:modified xsi:type="dcterms:W3CDTF">2015-09-07T14:07:02Z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